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Anudip foundation\Practice\"/>
    </mc:Choice>
  </mc:AlternateContent>
  <xr:revisionPtr revIDLastSave="0" documentId="13_ncr:1_{E38B0813-59A3-45A5-B5F3-3FD64EF218B7}" xr6:coauthVersionLast="47" xr6:coauthVersionMax="47" xr10:uidLastSave="{00000000-0000-0000-0000-000000000000}"/>
  <bookViews>
    <workbookView xWindow="-120" yWindow="-120" windowWidth="20730" windowHeight="11160" xr2:uid="{7CCB0E94-DA2B-45C9-9ED1-4D7B79567869}"/>
  </bookViews>
  <sheets>
    <sheet name="WorkSheet_ANS" sheetId="1" r:id="rId1"/>
    <sheet name="PivotTable" sheetId="4" r:id="rId2"/>
    <sheet name="Question" sheetId="2" r:id="rId3"/>
  </sheets>
  <definedNames>
    <definedName name="_xlnm._FilterDatabase" localSheetId="0" hidden="1">WorkSheet_ANS!$A$1:$AE$999</definedName>
    <definedName name="_xlnm.Criteria" localSheetId="0">WorkSheet_ANS!$BD$4720:$BD$4721</definedName>
    <definedName name="_xlnm.Extract" localSheetId="0">WorkSheet_ANS!$BD$4723:$CG$4723</definedName>
  </definedNames>
  <calcPr calcId="191029"/>
  <pivotCaches>
    <pivotCache cacheId="0"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2"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2" i="1"/>
  <c r="BC19"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AK4767" i="1"/>
  <c r="AT4761" i="1"/>
  <c r="AL4761" i="1"/>
  <c r="AL4756" i="1"/>
  <c r="AU4754" i="1"/>
  <c r="AK4751" i="1"/>
  <c r="AT4749" i="1"/>
  <c r="AT4745" i="1"/>
  <c r="AT4741" i="1"/>
  <c r="AK4746" i="1"/>
  <c r="AK4741" i="1"/>
  <c r="AK4736" i="1"/>
  <c r="AS4736" i="1"/>
  <c r="AT4736" i="1" s="1"/>
  <c r="AT4731" i="1"/>
  <c r="AU4731" i="1" s="1"/>
  <c r="AT4722" i="1"/>
  <c r="AK4726" i="1"/>
  <c r="AK472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AK4731" i="1" s="1"/>
  <c r="P999" i="1"/>
  <c r="P2" i="1"/>
  <c r="BI27" i="1" l="1"/>
  <c r="BI25" i="1"/>
  <c r="BG6" i="1"/>
  <c r="BG4" i="1"/>
  <c r="BF3" i="1"/>
  <c r="BF11" i="1"/>
  <c r="BF7" i="1"/>
  <c r="BG3" i="1"/>
  <c r="BG11" i="1"/>
  <c r="BG7" i="1"/>
  <c r="BF14" i="1"/>
  <c r="BF10" i="1"/>
  <c r="BF6" i="1"/>
  <c r="BG14" i="1"/>
  <c r="BG10" i="1"/>
  <c r="BF13" i="1"/>
  <c r="BF9" i="1"/>
  <c r="BF5" i="1"/>
  <c r="BG13" i="1"/>
  <c r="BG9" i="1"/>
  <c r="BG5" i="1"/>
  <c r="BF12" i="1"/>
  <c r="BF8" i="1"/>
  <c r="BF4" i="1"/>
  <c r="BG12" i="1"/>
  <c r="BG8" i="1"/>
  <c r="BE6" i="1"/>
  <c r="BD19" i="1"/>
  <c r="BE5" i="1"/>
  <c r="BD13" i="1"/>
  <c r="BD9" i="1"/>
  <c r="BD5" i="1"/>
  <c r="BE13" i="1"/>
  <c r="BE9" i="1"/>
  <c r="BD12" i="1"/>
  <c r="BD8" i="1"/>
  <c r="BD4" i="1"/>
  <c r="BE12" i="1"/>
  <c r="BE8" i="1"/>
  <c r="BE4" i="1"/>
  <c r="BD3" i="1"/>
  <c r="BD11" i="1"/>
  <c r="BD7" i="1"/>
  <c r="BE3" i="1"/>
  <c r="BE11" i="1"/>
  <c r="BE7" i="1"/>
  <c r="BH7" i="1" s="1"/>
  <c r="BD14" i="1"/>
  <c r="BD10" i="1"/>
  <c r="BD6" i="1"/>
  <c r="BE14" i="1"/>
  <c r="BE10" i="1"/>
  <c r="AY29" i="1"/>
  <c r="AY27" i="1"/>
  <c r="AY25" i="1"/>
  <c r="AY23" i="1"/>
  <c r="AY21" i="1"/>
  <c r="AY19" i="1"/>
  <c r="AY17" i="1"/>
  <c r="AY15" i="1"/>
  <c r="AY13" i="1"/>
  <c r="AY11" i="1"/>
  <c r="AY9" i="1"/>
  <c r="AY7" i="1"/>
  <c r="AY5" i="1"/>
  <c r="AY3" i="1"/>
  <c r="AY1" i="1"/>
  <c r="BH11" i="1" l="1"/>
  <c r="BH13" i="1"/>
  <c r="BH5" i="1"/>
  <c r="BH10" i="1"/>
  <c r="BH8" i="1"/>
  <c r="BH14" i="1"/>
  <c r="BH12" i="1"/>
  <c r="BH9" i="1"/>
  <c r="BF21" i="1"/>
  <c r="BF23" i="1"/>
  <c r="BH4" i="1"/>
  <c r="BH6" i="1"/>
</calcChain>
</file>

<file path=xl/sharedStrings.xml><?xml version="1.0" encoding="utf-8"?>
<sst xmlns="http://schemas.openxmlformats.org/spreadsheetml/2006/main" count="76386" uniqueCount="786">
  <si>
    <t>Count total number of orders.
Count how many customers appear in the dataset.
Count orders where Returned = Yes.
Count orders where Returned = No.
Find the average UnitPrice.
Find the maximum UnitPrice.
Find the minimum UnitPrice.
Find average Quantity sold per order.
Find maximum Quantity sold.
Find minimum Quantity sold.
Basic Sales Calculations
Calculate Total Revenue.
Calculate Total Cost.
Calculate Total Profit.
Calculate Average Profit per Order.
Calculate Average Revenue per Order.
Filtering Practice
Show only Electronics products.
Show only orders from India.
Show orders with Discount greater than 10%.
Show orders with Rating = 5.
Show orders from Online sales channel.</t>
  </si>
  <si>
    <t>OrderID</t>
  </si>
  <si>
    <t>Date</t>
  </si>
  <si>
    <t>CustomerName</t>
  </si>
  <si>
    <t>Region</t>
  </si>
  <si>
    <t>Country</t>
  </si>
  <si>
    <t>City</t>
  </si>
  <si>
    <t>ProductCategory</t>
  </si>
  <si>
    <t>ProductName</t>
  </si>
  <si>
    <t>SalesChannel</t>
  </si>
  <si>
    <t>SalesRep</t>
  </si>
  <si>
    <t>UnitPrice</t>
  </si>
  <si>
    <t>Quantity</t>
  </si>
  <si>
    <t>Discount</t>
  </si>
  <si>
    <t>Revenue</t>
  </si>
  <si>
    <t>Cost</t>
  </si>
  <si>
    <t>Profit</t>
  </si>
  <si>
    <t>PaymentMethod</t>
  </si>
  <si>
    <t>OrderPriority</t>
  </si>
  <si>
    <t>ShipMode</t>
  </si>
  <si>
    <t>ShippingCost</t>
  </si>
  <si>
    <t>DeliveryDays</t>
  </si>
  <si>
    <t>CustomerSegment</t>
  </si>
  <si>
    <t>Returned</t>
  </si>
  <si>
    <t>Rating</t>
  </si>
  <si>
    <t>Month</t>
  </si>
  <si>
    <t>2023-08-26</t>
  </si>
  <si>
    <t>Michael</t>
  </si>
  <si>
    <t>North</t>
  </si>
  <si>
    <t>Canada</t>
  </si>
  <si>
    <t>Mumbai</t>
  </si>
  <si>
    <t>Electronics</t>
  </si>
  <si>
    <t>Jacket</t>
  </si>
  <si>
    <t>Retail</t>
  </si>
  <si>
    <t>Rep D</t>
  </si>
  <si>
    <t>Bank Transfer</t>
  </si>
  <si>
    <t>Medium</t>
  </si>
  <si>
    <t>Standard</t>
  </si>
  <si>
    <t>Home Office</t>
  </si>
  <si>
    <t>No</t>
  </si>
  <si>
    <t>2024-10-15</t>
  </si>
  <si>
    <t>Priya</t>
  </si>
  <si>
    <t>South</t>
  </si>
  <si>
    <t>USA</t>
  </si>
  <si>
    <t>Berlin</t>
  </si>
  <si>
    <t>Online</t>
  </si>
  <si>
    <t>Rep C</t>
  </si>
  <si>
    <t>Credit Card</t>
  </si>
  <si>
    <t>Same Day</t>
  </si>
  <si>
    <t>2024-12-04</t>
  </si>
  <si>
    <t>David</t>
  </si>
  <si>
    <t>Sports</t>
  </si>
  <si>
    <t>Keyboard</t>
  </si>
  <si>
    <t>Distributor</t>
  </si>
  <si>
    <t>Critical</t>
  </si>
  <si>
    <t>Corporate</t>
  </si>
  <si>
    <t>Yes</t>
  </si>
  <si>
    <t>2023-01-07</t>
  </si>
  <si>
    <t>Riya</t>
  </si>
  <si>
    <t>India</t>
  </si>
  <si>
    <t>Sydney</t>
  </si>
  <si>
    <t>Furniture</t>
  </si>
  <si>
    <t>Chair</t>
  </si>
  <si>
    <t>PayPal</t>
  </si>
  <si>
    <t>2024-05-25</t>
  </si>
  <si>
    <t>Sophia</t>
  </si>
  <si>
    <t>East</t>
  </si>
  <si>
    <t>Pune</t>
  </si>
  <si>
    <t>Office Supplies</t>
  </si>
  <si>
    <t>Desk</t>
  </si>
  <si>
    <t>Rep A</t>
  </si>
  <si>
    <t>Low</t>
  </si>
  <si>
    <t>Express</t>
  </si>
  <si>
    <t>2023-05-07</t>
  </si>
  <si>
    <t>Delhi</t>
  </si>
  <si>
    <t>Clothing</t>
  </si>
  <si>
    <t>Cash</t>
  </si>
  <si>
    <t>2024-06-19</t>
  </si>
  <si>
    <t>New York</t>
  </si>
  <si>
    <t>Tablet</t>
  </si>
  <si>
    <t>Rep B</t>
  </si>
  <si>
    <t>2024-09-25</t>
  </si>
  <si>
    <t>West</t>
  </si>
  <si>
    <t>Germany</t>
  </si>
  <si>
    <t>T-Shirt</t>
  </si>
  <si>
    <t>Rep E</t>
  </si>
  <si>
    <t>2023-07-24</t>
  </si>
  <si>
    <t>Football</t>
  </si>
  <si>
    <t>High</t>
  </si>
  <si>
    <t>2024-06-15</t>
  </si>
  <si>
    <t>UK</t>
  </si>
  <si>
    <t>UPI</t>
  </si>
  <si>
    <t>2023-02-07</t>
  </si>
  <si>
    <t>Australia</t>
  </si>
  <si>
    <t>London</t>
  </si>
  <si>
    <t>2024-07-22</t>
  </si>
  <si>
    <t>Sara</t>
  </si>
  <si>
    <t>Consumer</t>
  </si>
  <si>
    <t>2023-06-12</t>
  </si>
  <si>
    <t>Anita</t>
  </si>
  <si>
    <t>Toronto</t>
  </si>
  <si>
    <t>2023-03-30</t>
  </si>
  <si>
    <t>Laptop</t>
  </si>
  <si>
    <t>2023-06-14</t>
  </si>
  <si>
    <t>2024-12-25</t>
  </si>
  <si>
    <t>2023-08-05</t>
  </si>
  <si>
    <t>2024-11-09</t>
  </si>
  <si>
    <t>Printer</t>
  </si>
  <si>
    <t>2024-12-27</t>
  </si>
  <si>
    <t>2023-12-07</t>
  </si>
  <si>
    <t>2024-08-23</t>
  </si>
  <si>
    <t>2024-11-14</t>
  </si>
  <si>
    <t>2023-01-15</t>
  </si>
  <si>
    <t>2023-03-11</t>
  </si>
  <si>
    <t>Rahul</t>
  </si>
  <si>
    <t>2024-08-24</t>
  </si>
  <si>
    <t>2024-07-01</t>
  </si>
  <si>
    <t>2023-04-27</t>
  </si>
  <si>
    <t>Arjun</t>
  </si>
  <si>
    <t>2023-05-19</t>
  </si>
  <si>
    <t>Amit</t>
  </si>
  <si>
    <t>2024-07-30</t>
  </si>
  <si>
    <t>2023-04-09</t>
  </si>
  <si>
    <t>2023-09-10</t>
  </si>
  <si>
    <t>2023-03-27</t>
  </si>
  <si>
    <t>2024-03-16</t>
  </si>
  <si>
    <t>2024-01-07</t>
  </si>
  <si>
    <t>Neha</t>
  </si>
  <si>
    <t>2023-12-21</t>
  </si>
  <si>
    <t>John</t>
  </si>
  <si>
    <t>2024-03-01</t>
  </si>
  <si>
    <t>2024-05-02</t>
  </si>
  <si>
    <t>2024-10-31</t>
  </si>
  <si>
    <t>2023-06-11</t>
  </si>
  <si>
    <t>Monitor</t>
  </si>
  <si>
    <t>2024-06-20</t>
  </si>
  <si>
    <t>2023-04-21</t>
  </si>
  <si>
    <t>2024-12-16</t>
  </si>
  <si>
    <t>2024-06-07</t>
  </si>
  <si>
    <t>2024-03-03</t>
  </si>
  <si>
    <t>2023-06-17</t>
  </si>
  <si>
    <t>2023-02-08</t>
  </si>
  <si>
    <t>2024-07-05</t>
  </si>
  <si>
    <t>2024-07-03</t>
  </si>
  <si>
    <t>2023-07-29</t>
  </si>
  <si>
    <t>2024-11-08</t>
  </si>
  <si>
    <t>2024-12-02</t>
  </si>
  <si>
    <t>2024-09-14</t>
  </si>
  <si>
    <t>2024-03-17</t>
  </si>
  <si>
    <t>2024-05-06</t>
  </si>
  <si>
    <t>2024-07-19</t>
  </si>
  <si>
    <t>2023-09-02</t>
  </si>
  <si>
    <t>2023-04-10</t>
  </si>
  <si>
    <t>2024-03-12</t>
  </si>
  <si>
    <t>2023-01-29</t>
  </si>
  <si>
    <t>2024-03-29</t>
  </si>
  <si>
    <t>2023-05-15</t>
  </si>
  <si>
    <t>2024-06-27</t>
  </si>
  <si>
    <t>2023-02-22</t>
  </si>
  <si>
    <t>2023-12-31</t>
  </si>
  <si>
    <t>2023-04-19</t>
  </si>
  <si>
    <t>2023-09-12</t>
  </si>
  <si>
    <t>2023-06-08</t>
  </si>
  <si>
    <t>2023-03-04</t>
  </si>
  <si>
    <t>2024-04-25</t>
  </si>
  <si>
    <t>2024-09-11</t>
  </si>
  <si>
    <t>2023-12-25</t>
  </si>
  <si>
    <t>2023-04-16</t>
  </si>
  <si>
    <t>2024-03-28</t>
  </si>
  <si>
    <t>2023-11-07</t>
  </si>
  <si>
    <t>2024-08-15</t>
  </si>
  <si>
    <t>2023-08-31</t>
  </si>
  <si>
    <t>2024-12-19</t>
  </si>
  <si>
    <t>2024-01-26</t>
  </si>
  <si>
    <t>2024-08-18</t>
  </si>
  <si>
    <t>2024-12-30</t>
  </si>
  <si>
    <t>2023-11-18</t>
  </si>
  <si>
    <t>2024-12-29</t>
  </si>
  <si>
    <t>2023-08-09</t>
  </si>
  <si>
    <t>2024-07-10</t>
  </si>
  <si>
    <t>2024-03-21</t>
  </si>
  <si>
    <t>2024-06-24</t>
  </si>
  <si>
    <t>2024-10-13</t>
  </si>
  <si>
    <t>2024-09-20</t>
  </si>
  <si>
    <t>2023-05-03</t>
  </si>
  <si>
    <t>2024-02-01</t>
  </si>
  <si>
    <t>2023-08-20</t>
  </si>
  <si>
    <t>2024-02-10</t>
  </si>
  <si>
    <t>2024-07-06</t>
  </si>
  <si>
    <t>2023-03-17</t>
  </si>
  <si>
    <t>2023-10-18</t>
  </si>
  <si>
    <t>2024-07-20</t>
  </si>
  <si>
    <t>2023-03-31</t>
  </si>
  <si>
    <t>2024-07-04</t>
  </si>
  <si>
    <t>2024-01-10</t>
  </si>
  <si>
    <t>2024-10-02</t>
  </si>
  <si>
    <t>2023-03-13</t>
  </si>
  <si>
    <t>2024-10-27</t>
  </si>
  <si>
    <t>2024-12-28</t>
  </si>
  <si>
    <t>2024-09-30</t>
  </si>
  <si>
    <t>2023-10-11</t>
  </si>
  <si>
    <t>2023-01-31</t>
  </si>
  <si>
    <t>2023-01-22</t>
  </si>
  <si>
    <t>2024-02-24</t>
  </si>
  <si>
    <t>2023-08-24</t>
  </si>
  <si>
    <t>2023-11-16</t>
  </si>
  <si>
    <t>2024-06-13</t>
  </si>
  <si>
    <t>2023-01-14</t>
  </si>
  <si>
    <t>2023-10-29</t>
  </si>
  <si>
    <t>2024-07-28</t>
  </si>
  <si>
    <t>2023-08-23</t>
  </si>
  <si>
    <t>2024-09-05</t>
  </si>
  <si>
    <t>2024-10-11</t>
  </si>
  <si>
    <t>2023-10-13</t>
  </si>
  <si>
    <t>2024-10-25</t>
  </si>
  <si>
    <t>2023-03-10</t>
  </si>
  <si>
    <t>2023-12-04</t>
  </si>
  <si>
    <t>2024-09-06</t>
  </si>
  <si>
    <t>2023-10-23</t>
  </si>
  <si>
    <t>2024-04-01</t>
  </si>
  <si>
    <t>2024-03-22</t>
  </si>
  <si>
    <t>2023-06-26</t>
  </si>
  <si>
    <t>2024-10-01</t>
  </si>
  <si>
    <t>2024-01-05</t>
  </si>
  <si>
    <t>2023-09-04</t>
  </si>
  <si>
    <t>2024-10-07</t>
  </si>
  <si>
    <t>2023-10-31</t>
  </si>
  <si>
    <t>2024-08-10</t>
  </si>
  <si>
    <t>2023-05-10</t>
  </si>
  <si>
    <t>2024-08-12</t>
  </si>
  <si>
    <t>2023-01-20</t>
  </si>
  <si>
    <t>2023-11-25</t>
  </si>
  <si>
    <t>2023-09-01</t>
  </si>
  <si>
    <t>2024-11-17</t>
  </si>
  <si>
    <t>2023-11-03</t>
  </si>
  <si>
    <t>2023-01-08</t>
  </si>
  <si>
    <t>2023-02-24</t>
  </si>
  <si>
    <t>2024-06-28</t>
  </si>
  <si>
    <t>2024-11-12</t>
  </si>
  <si>
    <t>2024-02-12</t>
  </si>
  <si>
    <t>2023-02-13</t>
  </si>
  <si>
    <t>2023-10-07</t>
  </si>
  <si>
    <t>2024-06-21</t>
  </si>
  <si>
    <t>2023-12-20</t>
  </si>
  <si>
    <t>2023-02-03</t>
  </si>
  <si>
    <t>2023-06-06</t>
  </si>
  <si>
    <t>2023-05-24</t>
  </si>
  <si>
    <t>2023-09-09</t>
  </si>
  <si>
    <t>2023-07-05</t>
  </si>
  <si>
    <t>2024-10-05</t>
  </si>
  <si>
    <t>2024-07-18</t>
  </si>
  <si>
    <t>2023-01-04</t>
  </si>
  <si>
    <t>2023-10-02</t>
  </si>
  <si>
    <t>2024-11-25</t>
  </si>
  <si>
    <t>2024-03-09</t>
  </si>
  <si>
    <t>2023-01-02</t>
  </si>
  <si>
    <t>2023-07-12</t>
  </si>
  <si>
    <t>2023-10-19</t>
  </si>
  <si>
    <t>2023-10-12</t>
  </si>
  <si>
    <t>2023-05-21</t>
  </si>
  <si>
    <t>2024-08-20</t>
  </si>
  <si>
    <t>2024-09-24</t>
  </si>
  <si>
    <t>2023-12-13</t>
  </si>
  <si>
    <t>2024-02-25</t>
  </si>
  <si>
    <t>2023-05-27</t>
  </si>
  <si>
    <t>2023-06-05</t>
  </si>
  <si>
    <t>2023-07-14</t>
  </si>
  <si>
    <t>2023-09-18</t>
  </si>
  <si>
    <t>2023-09-26</t>
  </si>
  <si>
    <t>2023-10-25</t>
  </si>
  <si>
    <t>2024-09-28</t>
  </si>
  <si>
    <t>2023-06-30</t>
  </si>
  <si>
    <t>2024-02-02</t>
  </si>
  <si>
    <t>2024-02-29</t>
  </si>
  <si>
    <t>2024-12-05</t>
  </si>
  <si>
    <t>2023-01-21</t>
  </si>
  <si>
    <t>2023-02-27</t>
  </si>
  <si>
    <t>2023-11-15</t>
  </si>
  <si>
    <t>2024-04-16</t>
  </si>
  <si>
    <t>2024-03-18</t>
  </si>
  <si>
    <t>2023-03-21</t>
  </si>
  <si>
    <t>2024-04-07</t>
  </si>
  <si>
    <t>2024-04-04</t>
  </si>
  <si>
    <t>2023-05-12</t>
  </si>
  <si>
    <t>2024-05-29</t>
  </si>
  <si>
    <t>2023-12-09</t>
  </si>
  <si>
    <t>2023-10-10</t>
  </si>
  <si>
    <t>2024-01-12</t>
  </si>
  <si>
    <t>2024-07-24</t>
  </si>
  <si>
    <t>2023-11-05</t>
  </si>
  <si>
    <t>2023-03-12</t>
  </si>
  <si>
    <t>2024-04-08</t>
  </si>
  <si>
    <t>2024-10-20</t>
  </si>
  <si>
    <t>2024-03-05</t>
  </si>
  <si>
    <t>2023-10-01</t>
  </si>
  <si>
    <t>2023-12-24</t>
  </si>
  <si>
    <t>2023-04-14</t>
  </si>
  <si>
    <t>2024-02-18</t>
  </si>
  <si>
    <t>2023-12-14</t>
  </si>
  <si>
    <t>2024-07-23</t>
  </si>
  <si>
    <t>2023-08-13</t>
  </si>
  <si>
    <t>2024-08-08</t>
  </si>
  <si>
    <t>2024-03-20</t>
  </si>
  <si>
    <t>2024-12-06</t>
  </si>
  <si>
    <t>2024-07-27</t>
  </si>
  <si>
    <t>2024-11-22</t>
  </si>
  <si>
    <t>2024-12-17</t>
  </si>
  <si>
    <t>2023-05-14</t>
  </si>
  <si>
    <t>2024-01-29</t>
  </si>
  <si>
    <t>2024-07-11</t>
  </si>
  <si>
    <t>2023-01-18</t>
  </si>
  <si>
    <t>2023-03-22</t>
  </si>
  <si>
    <t>2023-04-28</t>
  </si>
  <si>
    <t>2024-10-06</t>
  </si>
  <si>
    <t>2024-05-17</t>
  </si>
  <si>
    <t>2024-09-12</t>
  </si>
  <si>
    <t>2024-08-09</t>
  </si>
  <si>
    <t>2023-12-02</t>
  </si>
  <si>
    <t>2024-05-11</t>
  </si>
  <si>
    <t>2023-08-17</t>
  </si>
  <si>
    <t>2023-12-06</t>
  </si>
  <si>
    <t>2024-07-09</t>
  </si>
  <si>
    <t>2024-12-21</t>
  </si>
  <si>
    <t>2024-04-19</t>
  </si>
  <si>
    <t>2023-09-30</t>
  </si>
  <si>
    <t>2023-01-26</t>
  </si>
  <si>
    <t>2024-02-17</t>
  </si>
  <si>
    <t>2023-06-22</t>
  </si>
  <si>
    <t>2023-02-12</t>
  </si>
  <si>
    <t>2023-03-05</t>
  </si>
  <si>
    <t>2024-04-05</t>
  </si>
  <si>
    <t>2024-10-21</t>
  </si>
  <si>
    <t>2023-02-17</t>
  </si>
  <si>
    <t>2023-05-05</t>
  </si>
  <si>
    <t>2023-01-06</t>
  </si>
  <si>
    <t>2024-04-28</t>
  </si>
  <si>
    <t>2023-03-24</t>
  </si>
  <si>
    <t>2023-12-28</t>
  </si>
  <si>
    <t>2023-11-30</t>
  </si>
  <si>
    <t>2024-02-13</t>
  </si>
  <si>
    <t>2023-05-23</t>
  </si>
  <si>
    <t>2023-09-14</t>
  </si>
  <si>
    <t>2024-03-04</t>
  </si>
  <si>
    <t>2023-07-20</t>
  </si>
  <si>
    <t>2023-10-08</t>
  </si>
  <si>
    <t>2023-09-20</t>
  </si>
  <si>
    <t>2024-12-31</t>
  </si>
  <si>
    <t>2024-05-24</t>
  </si>
  <si>
    <t>2023-08-18</t>
  </si>
  <si>
    <t>2023-09-16</t>
  </si>
  <si>
    <t>2023-08-03</t>
  </si>
  <si>
    <t>2023-07-26</t>
  </si>
  <si>
    <t>2023-07-16</t>
  </si>
  <si>
    <t>2024-11-30</t>
  </si>
  <si>
    <t>2024-11-19</t>
  </si>
  <si>
    <t>2023-09-24</t>
  </si>
  <si>
    <t>2024-04-26</t>
  </si>
  <si>
    <t>2024-04-17</t>
  </si>
  <si>
    <t>2023-08-11</t>
  </si>
  <si>
    <t>2024-04-22</t>
  </si>
  <si>
    <t>2024-05-18</t>
  </si>
  <si>
    <t>2023-08-04</t>
  </si>
  <si>
    <t>2024-06-30</t>
  </si>
  <si>
    <t>2024-01-17</t>
  </si>
  <si>
    <t>2024-09-03</t>
  </si>
  <si>
    <t>2023-06-23</t>
  </si>
  <si>
    <t>2023-03-25</t>
  </si>
  <si>
    <t>2024-06-22</t>
  </si>
  <si>
    <t>2023-05-22</t>
  </si>
  <si>
    <t>2024-07-21</t>
  </si>
  <si>
    <t>2024-11-07</t>
  </si>
  <si>
    <t>2024-11-13</t>
  </si>
  <si>
    <t>2024-04-11</t>
  </si>
  <si>
    <t>2023-04-03</t>
  </si>
  <si>
    <t>2024-02-16</t>
  </si>
  <si>
    <t>2024-06-08</t>
  </si>
  <si>
    <t>2024-02-23</t>
  </si>
  <si>
    <t>2023-03-16</t>
  </si>
  <si>
    <t>2023-09-23</t>
  </si>
  <si>
    <t>2023-07-07</t>
  </si>
  <si>
    <t>2024-06-09</t>
  </si>
  <si>
    <t>2024-07-15</t>
  </si>
  <si>
    <t>2024-11-04</t>
  </si>
  <si>
    <t>2024-05-07</t>
  </si>
  <si>
    <t>2024-10-03</t>
  </si>
  <si>
    <t>2023-02-14</t>
  </si>
  <si>
    <t>2023-03-09</t>
  </si>
  <si>
    <t>2024-03-11</t>
  </si>
  <si>
    <t>2023-07-17</t>
  </si>
  <si>
    <t>2023-07-25</t>
  </si>
  <si>
    <t>2024-10-23</t>
  </si>
  <si>
    <t>2023-07-02</t>
  </si>
  <si>
    <t>2023-01-03</t>
  </si>
  <si>
    <t>2024-09-19</t>
  </si>
  <si>
    <t>2024-12-11</t>
  </si>
  <si>
    <t>2024-06-10</t>
  </si>
  <si>
    <t>2023-11-09</t>
  </si>
  <si>
    <t>2023-09-28</t>
  </si>
  <si>
    <t>2023-12-27</t>
  </si>
  <si>
    <t>2024-11-23</t>
  </si>
  <si>
    <t>2023-01-09</t>
  </si>
  <si>
    <t>2023-09-15</t>
  </si>
  <si>
    <t>2023-07-08</t>
  </si>
  <si>
    <t>2024-01-13</t>
  </si>
  <si>
    <t>2024-01-14</t>
  </si>
  <si>
    <t>2023-02-21</t>
  </si>
  <si>
    <t>2023-06-21</t>
  </si>
  <si>
    <t>2023-01-23</t>
  </si>
  <si>
    <t>2023-12-19</t>
  </si>
  <si>
    <t>2023-01-10</t>
  </si>
  <si>
    <t>2023-02-20</t>
  </si>
  <si>
    <t>2024-06-04</t>
  </si>
  <si>
    <t>2023-05-31</t>
  </si>
  <si>
    <t>2023-01-28</t>
  </si>
  <si>
    <t>2023-09-19</t>
  </si>
  <si>
    <t>2023-11-12</t>
  </si>
  <si>
    <t>2023-10-15</t>
  </si>
  <si>
    <t>2023-10-28</t>
  </si>
  <si>
    <t>2024-02-19</t>
  </si>
  <si>
    <t>2024-05-09</t>
  </si>
  <si>
    <t>2024-01-16</t>
  </si>
  <si>
    <t>2024-07-08</t>
  </si>
  <si>
    <t>2023-03-28</t>
  </si>
  <si>
    <t>2023-12-16</t>
  </si>
  <si>
    <t>2023-05-17</t>
  </si>
  <si>
    <t>2024-07-14</t>
  </si>
  <si>
    <t>2024-04-21</t>
  </si>
  <si>
    <t>2023-08-28</t>
  </si>
  <si>
    <t>2024-01-23</t>
  </si>
  <si>
    <t>2023-06-02</t>
  </si>
  <si>
    <t>2023-09-29</t>
  </si>
  <si>
    <t>2024-05-15</t>
  </si>
  <si>
    <t>2024-09-09</t>
  </si>
  <si>
    <t>2023-11-06</t>
  </si>
  <si>
    <t>2023-08-08</t>
  </si>
  <si>
    <t>2024-06-06</t>
  </si>
  <si>
    <t>2024-04-24</t>
  </si>
  <si>
    <t>2023-04-08</t>
  </si>
  <si>
    <t>2023-10-06</t>
  </si>
  <si>
    <t>2024-10-19</t>
  </si>
  <si>
    <t>2023-11-04</t>
  </si>
  <si>
    <t>2024-06-03</t>
  </si>
  <si>
    <t>2024-09-17</t>
  </si>
  <si>
    <t>2024-08-04</t>
  </si>
  <si>
    <t>2023-03-14</t>
  </si>
  <si>
    <t>2023-03-07</t>
  </si>
  <si>
    <t>2024-05-13</t>
  </si>
  <si>
    <t>2023-07-04</t>
  </si>
  <si>
    <t>2024-08-31</t>
  </si>
  <si>
    <t>2023-03-20</t>
  </si>
  <si>
    <t>2023-04-07</t>
  </si>
  <si>
    <t>2024-12-15</t>
  </si>
  <si>
    <t>2024-11-05</t>
  </si>
  <si>
    <t>2023-07-13</t>
  </si>
  <si>
    <t>2024-12-14</t>
  </si>
  <si>
    <t>2024-04-14</t>
  </si>
  <si>
    <t>2024-05-22</t>
  </si>
  <si>
    <t>2024-04-13</t>
  </si>
  <si>
    <t>2023-11-21</t>
  </si>
  <si>
    <t>2024-09-07</t>
  </si>
  <si>
    <t>2024-05-05</t>
  </si>
  <si>
    <t>2023-12-11</t>
  </si>
  <si>
    <t>2024-06-18</t>
  </si>
  <si>
    <t>2023-08-01</t>
  </si>
  <si>
    <t>2024-01-18</t>
  </si>
  <si>
    <t>2024-03-02</t>
  </si>
  <si>
    <t>2024-02-07</t>
  </si>
  <si>
    <t>2023-07-15</t>
  </si>
  <si>
    <t>2023-09-21</t>
  </si>
  <si>
    <t>2024-08-26</t>
  </si>
  <si>
    <t>2024-01-30</t>
  </si>
  <si>
    <t>2023-12-12</t>
  </si>
  <si>
    <t>2024-02-27</t>
  </si>
  <si>
    <t>2024-09-18</t>
  </si>
  <si>
    <t>2024-03-06</t>
  </si>
  <si>
    <t>2024-04-09</t>
  </si>
  <si>
    <t>2023-05-11</t>
  </si>
  <si>
    <t>2023-10-27</t>
  </si>
  <si>
    <t>2024-05-27</t>
  </si>
  <si>
    <t>2023-08-12</t>
  </si>
  <si>
    <t>2024-08-14</t>
  </si>
  <si>
    <t>2024-09-15</t>
  </si>
  <si>
    <t>2023-11-02</t>
  </si>
  <si>
    <t>2023-07-01</t>
  </si>
  <si>
    <t>2023-03-06</t>
  </si>
  <si>
    <t>2024-09-21</t>
  </si>
  <si>
    <t>2024-04-29</t>
  </si>
  <si>
    <t>2024-01-06</t>
  </si>
  <si>
    <t>2024-11-02</t>
  </si>
  <si>
    <t>2024-05-14</t>
  </si>
  <si>
    <t>2023-12-03</t>
  </si>
  <si>
    <t>2023-02-19</t>
  </si>
  <si>
    <t>2024-10-10</t>
  </si>
  <si>
    <t>2024-12-18</t>
  </si>
  <si>
    <t>2023-09-08</t>
  </si>
  <si>
    <t>2024-05-28</t>
  </si>
  <si>
    <t>2024-05-04</t>
  </si>
  <si>
    <t>2024-08-22</t>
  </si>
  <si>
    <t>2024-01-28</t>
  </si>
  <si>
    <t>2023-07-03</t>
  </si>
  <si>
    <t>2023-04-18</t>
  </si>
  <si>
    <t>2024-10-12</t>
  </si>
  <si>
    <t>2024-11-26</t>
  </si>
  <si>
    <t>2023-05-06</t>
  </si>
  <si>
    <t>2023-07-06</t>
  </si>
  <si>
    <t>2024-11-29</t>
  </si>
  <si>
    <t>2023-03-23</t>
  </si>
  <si>
    <t>2024-08-03</t>
  </si>
  <si>
    <t>2024-06-14</t>
  </si>
  <si>
    <t>2024-06-02</t>
  </si>
  <si>
    <t>2023-10-21</t>
  </si>
  <si>
    <t>2023-07-11</t>
  </si>
  <si>
    <t>2023-04-20</t>
  </si>
  <si>
    <t>2024-11-03</t>
  </si>
  <si>
    <t>2023-10-03</t>
  </si>
  <si>
    <t>2024-09-02</t>
  </si>
  <si>
    <t>2023-02-28</t>
  </si>
  <si>
    <t>2024-07-17</t>
  </si>
  <si>
    <t>2024-10-18</t>
  </si>
  <si>
    <t>2024-07-12</t>
  </si>
  <si>
    <t>2024-02-14</t>
  </si>
  <si>
    <t>2023-03-18</t>
  </si>
  <si>
    <t>2024-04-27</t>
  </si>
  <si>
    <t>2024-09-27</t>
  </si>
  <si>
    <t>2024-01-24</t>
  </si>
  <si>
    <t>2024-12-07</t>
  </si>
  <si>
    <t>2023-02-18</t>
  </si>
  <si>
    <t>2024-05-20</t>
  </si>
  <si>
    <t>2023-02-10</t>
  </si>
  <si>
    <t>2024-10-28</t>
  </si>
  <si>
    <t>2024-01-22</t>
  </si>
  <si>
    <t>2023-04-01</t>
  </si>
  <si>
    <t>2024-11-18</t>
  </si>
  <si>
    <t>2023-02-23</t>
  </si>
  <si>
    <t>2023-06-18</t>
  </si>
  <si>
    <t>2023-02-25</t>
  </si>
  <si>
    <t>2023-06-29</t>
  </si>
  <si>
    <t>2023-02-01</t>
  </si>
  <si>
    <t>2023-07-19</t>
  </si>
  <si>
    <t>2024-02-21</t>
  </si>
  <si>
    <t>2023-01-27</t>
  </si>
  <si>
    <t>2024-05-30</t>
  </si>
  <si>
    <t>2024-08-11</t>
  </si>
  <si>
    <t>2024-06-26</t>
  </si>
  <si>
    <t>2023-11-23</t>
  </si>
  <si>
    <t>2024-01-19</t>
  </si>
  <si>
    <t>2023-07-09</t>
  </si>
  <si>
    <t>2024-06-29</t>
  </si>
  <si>
    <t>2023-10-05</t>
  </si>
  <si>
    <t>2023-04-12</t>
  </si>
  <si>
    <t>2023-07-22</t>
  </si>
  <si>
    <t>2023-03-15</t>
  </si>
  <si>
    <t>2023-05-01</t>
  </si>
  <si>
    <t>2023-02-06</t>
  </si>
  <si>
    <t>2023-05-18</t>
  </si>
  <si>
    <t>2023-06-24</t>
  </si>
  <si>
    <t>2023-08-27</t>
  </si>
  <si>
    <t>2024-08-13</t>
  </si>
  <si>
    <t>2023-04-13</t>
  </si>
  <si>
    <t>2024-02-22</t>
  </si>
  <si>
    <t>2023-07-28</t>
  </si>
  <si>
    <t>2023-05-25</t>
  </si>
  <si>
    <t>2023-08-22</t>
  </si>
  <si>
    <t>2024-02-11</t>
  </si>
  <si>
    <t>2023-08-07</t>
  </si>
  <si>
    <t>2024-07-07</t>
  </si>
  <si>
    <t>2023-02-04</t>
  </si>
  <si>
    <t>2024-08-02</t>
  </si>
  <si>
    <t>2024-05-31</t>
  </si>
  <si>
    <t>2024-11-20</t>
  </si>
  <si>
    <t>2023-06-20</t>
  </si>
  <si>
    <t>2023-06-27</t>
  </si>
  <si>
    <t>2024-04-20</t>
  </si>
  <si>
    <t>2024-10-24</t>
  </si>
  <si>
    <t>2023-12-10</t>
  </si>
  <si>
    <t>2024-12-20</t>
  </si>
  <si>
    <t>2024-08-30</t>
  </si>
  <si>
    <t>2024-07-26</t>
  </si>
  <si>
    <t>2023-11-11</t>
  </si>
  <si>
    <t>2023-10-04</t>
  </si>
  <si>
    <t>2024-05-01</t>
  </si>
  <si>
    <t>2024-10-17</t>
  </si>
  <si>
    <t>2024-03-24</t>
  </si>
  <si>
    <t>2024-04-30</t>
  </si>
  <si>
    <t>2023-12-30</t>
  </si>
  <si>
    <t>2023-10-09</t>
  </si>
  <si>
    <t>2023-05-02</t>
  </si>
  <si>
    <t>2023-04-17</t>
  </si>
  <si>
    <t>2023-03-29</t>
  </si>
  <si>
    <t>2024-01-01</t>
  </si>
  <si>
    <t>2023-07-31</t>
  </si>
  <si>
    <t>2023-02-16</t>
  </si>
  <si>
    <t>2024-08-16</t>
  </si>
  <si>
    <t>2024-05-10</t>
  </si>
  <si>
    <t>2024-02-04</t>
  </si>
  <si>
    <t>2023-10-24</t>
  </si>
  <si>
    <t>2024-10-04</t>
  </si>
  <si>
    <t>2024-01-21</t>
  </si>
  <si>
    <t>2024-05-12</t>
  </si>
  <si>
    <t>2023-09-07</t>
  </si>
  <si>
    <t>2023-09-06</t>
  </si>
  <si>
    <t>2023-05-28</t>
  </si>
  <si>
    <t>2024-11-15</t>
  </si>
  <si>
    <t>2023-09-03</t>
  </si>
  <si>
    <t>2024-06-05</t>
  </si>
  <si>
    <t>2023-07-10</t>
  </si>
  <si>
    <t>2023-01-05</t>
  </si>
  <si>
    <t>2023-05-29</t>
  </si>
  <si>
    <t>2024-05-21</t>
  </si>
  <si>
    <t>2023-11-01</t>
  </si>
  <si>
    <t>2023-09-27</t>
  </si>
  <si>
    <t>2023-09-11</t>
  </si>
  <si>
    <t>2023-11-26</t>
  </si>
  <si>
    <t>2024-08-01</t>
  </si>
  <si>
    <t>2024-03-26</t>
  </si>
  <si>
    <t>2024-04-06</t>
  </si>
  <si>
    <t>2024-06-11</t>
  </si>
  <si>
    <t>2023-04-30</t>
  </si>
  <si>
    <t>2023-11-19</t>
  </si>
  <si>
    <t>2024-02-05</t>
  </si>
  <si>
    <t>2023-12-17</t>
  </si>
  <si>
    <t>2023-09-25</t>
  </si>
  <si>
    <t>2024-09-29</t>
  </si>
  <si>
    <t>2024-07-31</t>
  </si>
  <si>
    <t>2023-12-22</t>
  </si>
  <si>
    <t>2023-05-30</t>
  </si>
  <si>
    <t>2023-03-19</t>
  </si>
  <si>
    <t>2024-11-16</t>
  </si>
  <si>
    <t>2024-03-30</t>
  </si>
  <si>
    <t>2024-12-23</t>
  </si>
  <si>
    <t>2024-08-25</t>
  </si>
  <si>
    <t>2023-12-23</t>
  </si>
  <si>
    <t>2023-01-17</t>
  </si>
  <si>
    <t>2023-08-16</t>
  </si>
  <si>
    <t>2023-01-19</t>
  </si>
  <si>
    <t>2023-01-01</t>
  </si>
  <si>
    <t>2024-04-10</t>
  </si>
  <si>
    <t>2024-10-09</t>
  </si>
  <si>
    <t>2024-08-06</t>
  </si>
  <si>
    <t>2024-03-23</t>
  </si>
  <si>
    <t>Count total number of orders.</t>
  </si>
  <si>
    <t>Count how many customers appear in the dataset.</t>
  </si>
  <si>
    <t>Count orders where Returned = Yes.</t>
  </si>
  <si>
    <t>Count orders where Returned = No.</t>
  </si>
  <si>
    <t>Find the average UnitPrice.</t>
  </si>
  <si>
    <t>Find the maximum UnitPrice.</t>
  </si>
  <si>
    <t>Find the minimum UnitPrice.</t>
  </si>
  <si>
    <t>Find average Quantity sold per order.</t>
  </si>
  <si>
    <t>Find maximum Quantity sold.</t>
  </si>
  <si>
    <t>Find minimum Quantity sold.</t>
  </si>
  <si>
    <t>Basic Sales Calculations</t>
  </si>
  <si>
    <t>1. Basic Excel Questions (Formulas &amp; Simple Analysis) Counting &amp; Basic Stats</t>
  </si>
  <si>
    <t>Calculate Total Revenue.
Calculate Total Cost.
Calculate Total Profit.
Calculate Average Profit per Order.
Calculate Average Revenue per Order.</t>
  </si>
  <si>
    <t>Calculate Total Revenue.</t>
  </si>
  <si>
    <t>Calculate Total Cost.</t>
  </si>
  <si>
    <t>Calculate Total Profit.</t>
  </si>
  <si>
    <t>Calculate Average Profit per Order.</t>
  </si>
  <si>
    <t>Calculate Average Revenue per Order.</t>
  </si>
  <si>
    <t>Filtering Practice</t>
  </si>
  <si>
    <t>Show only Electronics products.
Show only orders from India.
Show orders with Discount greater than 10%.
Show orders with Rating = 5.
Show orders from Online sales channel.M12:V12</t>
  </si>
  <si>
    <t>Show only Electronics products.</t>
  </si>
  <si>
    <t>Show only orders from India.</t>
  </si>
  <si>
    <t>Show orders with Rating = 5.</t>
  </si>
  <si>
    <t>Show orders from Online sales channel.</t>
  </si>
  <si>
    <t>2. Sorting &amp; Filtering Questions</t>
  </si>
  <si>
    <t>Sort orders by Revenue (Highest to Lowest).
Sort by Date (Oldest to Newest).
Sort by Profit descending.
Find Top 10 highest revenue orders.
Find Top 10 highest profit orders.</t>
  </si>
  <si>
    <t>Sorting &amp; Filtering Questions</t>
  </si>
  <si>
    <t>Conditional Filtering</t>
  </si>
  <si>
    <t>Orders where Profit &lt; 0.
Orders where Discount &gt; 20%.
Orders where ShippingCost &gt; 40.
Orders where DeliveryDays &gt; 7.
Orders where Priority = Critical.</t>
  </si>
  <si>
    <t>Orders where Profit &lt; 0.</t>
  </si>
  <si>
    <t>&lt;0</t>
  </si>
  <si>
    <t>Orders where Discount &gt; 20%.</t>
  </si>
  <si>
    <t>&gt;20%</t>
  </si>
  <si>
    <t>Orders where ShippingCost &gt; 40.</t>
  </si>
  <si>
    <t>&gt;40</t>
  </si>
  <si>
    <t>Orders where DeliveryDays &gt; 7.</t>
  </si>
  <si>
    <t>&gt;7</t>
  </si>
  <si>
    <t>Orders where Priority = Critical.</t>
  </si>
  <si>
    <t>3. Conditional Formatting Questions</t>
  </si>
  <si>
    <t>Highlight Revenue greater than 5000.
Highlight Profit less than 0.
Highlight Returned = Yes.
Highlight Top 10 highest profit orders.
Highlight Rating below 3.</t>
  </si>
  <si>
    <t>Conditional Formatting Questions</t>
  </si>
  <si>
    <t>4. Logical Formula Questions (IF / AND / OR)</t>
  </si>
  <si>
    <t>Create column High Discount if Discount &gt; 20%.
Create column Loss Order if Profit &lt; 0.
Create column Fast Delivery if DeliveryDays ≤ 3.
Create column Late Delivery if DeliveryDays &gt; 7.
Create column Premium Order if Revenue &gt; 3000.</t>
  </si>
  <si>
    <t>DiscountType</t>
  </si>
  <si>
    <t>DeliveryType</t>
  </si>
  <si>
    <t>PremiumOrder</t>
  </si>
  <si>
    <t>Nested IF</t>
  </si>
  <si>
    <t>Categorize Rating:
5 = Excellent
4 = Good
3 = Average
1–2 = Poor
Categorize Order Size:
Small (&lt;1000 revenue)
Medium (1000–5000)
Large (&gt;5000)</t>
  </si>
  <si>
    <t>ProductReview</t>
  </si>
  <si>
    <t>OrderType</t>
  </si>
  <si>
    <t>5. Lookup Function Questions VLOOKUP</t>
  </si>
  <si>
    <t>Lookup Product Category using Product Name.
Lookup SalesRep for an OrderID.
Lookup Country using City.</t>
  </si>
  <si>
    <t>Lookup Product Category using Product Name.</t>
  </si>
  <si>
    <t>Lookup SalesRep for an OrderID.</t>
  </si>
  <si>
    <t>Lookup Country using City.</t>
  </si>
  <si>
    <t>Lookup Function Questions VLOOKUP</t>
  </si>
  <si>
    <t>XLOOKUP / INDEX MATCH</t>
  </si>
  <si>
    <t>Find Revenue for a specific OrderID.
Find CustomerName for highest revenue order.
Find Product with highest quantity sold.
Find Region for a given CustomerName.
Find Payment method for a specific order.</t>
  </si>
  <si>
    <t>Find Revenue for a specific OrderID.</t>
  </si>
  <si>
    <t>Find CustomerName for highest revenue order.</t>
  </si>
  <si>
    <t>Find Product with highest quantity sold.</t>
  </si>
  <si>
    <t>Find Region for a given CustomerName.</t>
  </si>
  <si>
    <t>Find Payment method for a specific order.</t>
  </si>
  <si>
    <t>Aggregation Questions (SUMIFS / COUNTIFS)</t>
  </si>
  <si>
    <t>Total Revenue for Electronics.
Total Revenue for Furniture.
Total Revenue for India.
Total Revenue for Online channel.
Total Profit for West region.
Multiple Criteria
Revenue where Region = North AND Category = Electronics.
Count orders where Rating = 5 AND Returned = No.
Count orders where Priority = High AND Region = South.
Profit where Discount &gt; 20%.
Revenue where PaymentMethod = Credit Card.</t>
  </si>
  <si>
    <t>Total Revenue for Electronics.</t>
  </si>
  <si>
    <t>Total Revenue for Chair.</t>
  </si>
  <si>
    <t>Total Revenue for India.</t>
  </si>
  <si>
    <t>Total Revenue for Online channel.</t>
  </si>
  <si>
    <t>Total Profit for West region.</t>
  </si>
  <si>
    <t>TotalProfit</t>
  </si>
  <si>
    <t>Multiple Criteria</t>
  </si>
  <si>
    <t>Revenue where Region = North AND Category = Electronics.
Count orders where Rating = 5 AND ReturRevenue where Region = North AND Category = Electronics.
Count orders where Rating = 5 AND Returned = No.
Count orders where Priority = High AND Region = South.
Profit where Discount &gt; 20%.
Revenue where PaymentMethod = Credit Card.ned = No.
Count orders where Priority = High AND Region = South.
Profit where Discount &gt; 20%.
Revenue where PaymentMethod = Credit Card.</t>
  </si>
  <si>
    <t>Revenue where Region = North AND Category = Electronics.</t>
  </si>
  <si>
    <t>Count orders where Rating = 5 AND Returned = No.</t>
  </si>
  <si>
    <t>NO. Of Order</t>
  </si>
  <si>
    <t>Count orders where Priority = High AND Region = South.</t>
  </si>
  <si>
    <t>Profit where Discount &gt; 20%.</t>
  </si>
  <si>
    <t>Revenue where PaymentMethod = Credit Card.</t>
  </si>
  <si>
    <t>HIGH</t>
  </si>
  <si>
    <t>Premium</t>
  </si>
  <si>
    <t>FAST DELIVERY</t>
  </si>
  <si>
    <t>Poor</t>
  </si>
  <si>
    <t>Small</t>
  </si>
  <si>
    <t>Not Premium</t>
  </si>
  <si>
    <t>LATE DELIVERY</t>
  </si>
  <si>
    <t>Average</t>
  </si>
  <si>
    <t>Excellent</t>
  </si>
  <si>
    <t>Good</t>
  </si>
  <si>
    <t>Date &amp; Time Analysis</t>
  </si>
  <si>
    <t>Extract Year from Date.
Extract Month Name from Date.
Count orders per Month.
Calculate Revenue per Month.
Find Month with highest revenue.</t>
  </si>
  <si>
    <t>Time Trends</t>
  </si>
  <si>
    <t>Create Monthly Sales Trend.
Create Monthly Profit Trend.
Find best performing month.
Find worst performing month.
Calculate monthly growth rate</t>
  </si>
  <si>
    <t>Year</t>
  </si>
  <si>
    <t>Orders</t>
  </si>
  <si>
    <t>January</t>
  </si>
  <si>
    <t>February</t>
  </si>
  <si>
    <t>March</t>
  </si>
  <si>
    <t>April</t>
  </si>
  <si>
    <t>May</t>
  </si>
  <si>
    <t>June</t>
  </si>
  <si>
    <t>July</t>
  </si>
  <si>
    <t>August</t>
  </si>
  <si>
    <t>September</t>
  </si>
  <si>
    <t>October</t>
  </si>
  <si>
    <t>November</t>
  </si>
  <si>
    <t>December</t>
  </si>
  <si>
    <t>Count orders per Month.AND Calculate Revenue per Month.</t>
  </si>
  <si>
    <t>Find Month with highest revenue.</t>
  </si>
  <si>
    <t>Highest revenue</t>
  </si>
  <si>
    <t>SaleValue</t>
  </si>
  <si>
    <t>SalesValue</t>
  </si>
  <si>
    <t>Find best performing month.</t>
  </si>
  <si>
    <t>Find worst performing month.</t>
  </si>
  <si>
    <t>GrowthRate</t>
  </si>
  <si>
    <t>Pivot Table Questions</t>
  </si>
  <si>
    <t>Pivot: Revenue by Region.
Pivot: Revenue by Country.
Pivot: Revenue by Product Category.
Pivot: Profit by Product Category.
Pivot: Orders by Sales Channel.</t>
  </si>
  <si>
    <t>Advanced Pivot</t>
  </si>
  <si>
    <t>Pivot: Revenue by Region &amp; Category.
Pivot: Profit by SalesRep.
Pivot: Quantity by ProductName.
Pivot: Revenue by Month.
Pivot: Revenue by Customer Segment.</t>
  </si>
  <si>
    <t>Pivot: Revenue by Region.</t>
  </si>
  <si>
    <t>Row Labels</t>
  </si>
  <si>
    <t>Grand Total</t>
  </si>
  <si>
    <t>Sum of Revenue</t>
  </si>
  <si>
    <t>Pivot: Revenue by Country.</t>
  </si>
  <si>
    <t>Pivot: Revenue by Product Category.</t>
  </si>
  <si>
    <t>Pivot: Profit by Product Category.</t>
  </si>
  <si>
    <t>Sum of Profit</t>
  </si>
  <si>
    <t>Pivot: Revenue by Region &amp; Category.</t>
  </si>
  <si>
    <t>Pivot: Profit by SalesRep.</t>
  </si>
  <si>
    <t>Pivot: Quantity by ProductName.</t>
  </si>
  <si>
    <t>Sum of Quantity</t>
  </si>
  <si>
    <t>Pivot: Revenue by Month.</t>
  </si>
  <si>
    <t>Pivot: Revenue by Customer Segment.</t>
  </si>
  <si>
    <t>Chart Questions</t>
  </si>
  <si>
    <t>Create Column Chart – Revenue by Category.
Create Line Chart – Monthly Sales Trend.
Create Pie Chart – Sales by Region.
Create Bar Chart – Top 10 Products.
Create Stacked Chart – Revenue by Region &amp; Category.</t>
  </si>
  <si>
    <t>Create Column Chart – Revenue by Category.</t>
  </si>
  <si>
    <t>Create Line Chart – Monthly Sales Trend.</t>
  </si>
  <si>
    <t>Sum of SaleValue</t>
  </si>
  <si>
    <t>Create Pie Chart – Sales by Region.</t>
  </si>
  <si>
    <t>Create Bar Chart – Top 10 Products.</t>
  </si>
  <si>
    <t>Create Stacked Chart – Revenue by Region &amp; Category.</t>
  </si>
  <si>
    <t>Profitability Analysis</t>
  </si>
  <si>
    <t>Calculate profit margin per order.
Identify lowest profit margin product.
Identify highest profit margin product.
Find products causing most losses.
Find most profitable region.</t>
  </si>
  <si>
    <t>Profit Margin</t>
  </si>
  <si>
    <t>Identify lowest profit margin product.</t>
  </si>
  <si>
    <t>Identify highest profit margin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</si>
</sst>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9"/>
      <color theme="1"/>
      <name val="Calibri"/>
      <family val="2"/>
      <scheme val="minor"/>
    </font>
    <font>
      <sz val="8"/>
      <name val="Calibri"/>
      <family val="2"/>
      <scheme val="minor"/>
    </font>
  </fonts>
  <fills count="4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29B95C"/>
        <bgColor indexed="64"/>
      </patternFill>
    </fill>
    <fill>
      <patternFill patternType="solid">
        <fgColor rgb="FF7CEB99"/>
        <bgColor indexed="64"/>
      </patternFill>
    </fill>
    <fill>
      <patternFill patternType="solid">
        <fgColor theme="7"/>
        <bgColor indexed="64"/>
      </patternFill>
    </fill>
    <fill>
      <patternFill patternType="solid">
        <fgColor theme="5" tint="0.59999389629810485"/>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DC3939"/>
        <bgColor indexed="64"/>
      </patternFill>
    </fill>
    <fill>
      <patternFill patternType="solid">
        <fgColor theme="4" tint="0.79998168889431442"/>
        <bgColor indexed="64"/>
      </patternFill>
    </fill>
    <fill>
      <patternFill patternType="solid">
        <fgColor rgb="FFA3DBFF"/>
        <bgColor indexed="64"/>
      </patternFill>
    </fill>
    <fill>
      <patternFill patternType="solid">
        <fgColor rgb="FF76E3FF"/>
        <bgColor indexed="64"/>
      </patternFill>
    </fill>
    <fill>
      <patternFill patternType="solid">
        <fgColor theme="5"/>
        <bgColor theme="4" tint="0.79998168889431442"/>
      </patternFill>
    </fill>
    <fill>
      <patternFill patternType="solid">
        <fgColor theme="5"/>
        <bgColor theme="4" tint="0.59999389629810485"/>
      </patternFill>
    </fill>
    <fill>
      <patternFill patternType="solid">
        <fgColor theme="7" tint="0.39997558519241921"/>
        <bgColor theme="4" tint="0.59999389629810485"/>
      </patternFill>
    </fill>
    <fill>
      <patternFill patternType="solid">
        <fgColor theme="9"/>
        <bgColor theme="4" tint="0.59999389629810485"/>
      </patternFill>
    </fill>
    <fill>
      <patternFill patternType="solid">
        <fgColor theme="9"/>
        <bgColor theme="4" tint="0.79998168889431442"/>
      </patternFill>
    </fill>
    <fill>
      <patternFill patternType="solid">
        <fgColor rgb="FFFF66FF"/>
        <bgColor theme="4" tint="0.59999389629810485"/>
      </patternFill>
    </fill>
    <fill>
      <patternFill patternType="solid">
        <fgColor rgb="FFFF66FF"/>
        <bgColor theme="4" tint="0.79998168889431442"/>
      </patternFill>
    </fill>
    <fill>
      <patternFill patternType="solid">
        <fgColor rgb="FF66FF99"/>
        <bgColor theme="4" tint="0.59999389629810485"/>
      </patternFill>
    </fill>
    <fill>
      <patternFill patternType="solid">
        <fgColor rgb="FF66FF99"/>
        <bgColor theme="4" tint="0.79998168889431442"/>
      </patternFill>
    </fill>
    <fill>
      <patternFill patternType="solid">
        <fgColor rgb="FFCCCC00"/>
        <bgColor theme="4" tint="0.59999389629810485"/>
      </patternFill>
    </fill>
    <fill>
      <patternFill patternType="solid">
        <fgColor rgb="FFCCCC00"/>
        <bgColor theme="4" tint="0.79998168889431442"/>
      </patternFill>
    </fill>
    <fill>
      <patternFill patternType="solid">
        <fgColor rgb="FFFFCCFF"/>
        <bgColor theme="4" tint="0.59999389629810485"/>
      </patternFill>
    </fill>
    <fill>
      <patternFill patternType="solid">
        <fgColor rgb="FFFFCCFF"/>
        <bgColor theme="4" tint="0.79998168889431442"/>
      </patternFill>
    </fill>
    <fill>
      <patternFill patternType="solid">
        <fgColor rgb="FFFFFF00"/>
        <bgColor indexed="64"/>
      </patternFill>
    </fill>
    <fill>
      <patternFill patternType="solid">
        <fgColor rgb="FFFF66FF"/>
        <bgColor indexed="64"/>
      </patternFill>
    </fill>
    <fill>
      <patternFill patternType="solid">
        <fgColor rgb="FFCCFF66"/>
        <bgColor indexed="64"/>
      </patternFill>
    </fill>
    <fill>
      <patternFill patternType="solid">
        <fgColor rgb="FFF6C3FF"/>
        <bgColor indexed="64"/>
      </patternFill>
    </fill>
    <fill>
      <patternFill patternType="solid">
        <fgColor rgb="FF66FF99"/>
        <bgColor indexed="64"/>
      </patternFill>
    </fill>
    <fill>
      <patternFill patternType="solid">
        <fgColor rgb="FFCCCC00"/>
        <bgColor indexed="64"/>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top style="thin">
        <color theme="0"/>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theme="0"/>
      </top>
      <bottom style="medium">
        <color indexed="64"/>
      </bottom>
      <diagonal/>
    </border>
    <border>
      <left style="medium">
        <color indexed="64"/>
      </left>
      <right style="medium">
        <color indexed="64"/>
      </right>
      <top style="thin">
        <color indexed="64"/>
      </top>
      <bottom style="medium">
        <color indexed="64"/>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4" tint="0.39997558519241921"/>
      </top>
      <bottom style="thin">
        <color theme="4" tint="0.39997558519241921"/>
      </bottom>
      <diagonal/>
    </border>
    <border>
      <left style="thin">
        <color theme="0"/>
      </left>
      <right/>
      <top style="medium">
        <color indexed="64"/>
      </top>
      <bottom/>
      <diagonal/>
    </border>
    <border>
      <left style="thin">
        <color theme="0"/>
      </left>
      <right style="medium">
        <color indexed="64"/>
      </right>
      <top style="medium">
        <color indexed="64"/>
      </top>
      <bottom/>
      <diagonal/>
    </border>
    <border>
      <left style="medium">
        <color indexed="64"/>
      </left>
      <right/>
      <top style="thick">
        <color theme="0"/>
      </top>
      <bottom/>
      <diagonal/>
    </border>
    <border>
      <left style="thin">
        <color theme="0"/>
      </left>
      <right style="medium">
        <color indexed="64"/>
      </right>
      <top style="thick">
        <color theme="0"/>
      </top>
      <bottom/>
      <diagonal/>
    </border>
    <border>
      <left style="medium">
        <color indexed="64"/>
      </left>
      <right/>
      <top style="thin">
        <color theme="0"/>
      </top>
      <bottom/>
      <diagonal/>
    </border>
    <border>
      <left style="thin">
        <color theme="0"/>
      </left>
      <right style="medium">
        <color indexed="64"/>
      </right>
      <top style="thin">
        <color theme="0"/>
      </top>
      <bottom/>
      <diagonal/>
    </border>
    <border>
      <left style="medium">
        <color indexed="64"/>
      </left>
      <right/>
      <top style="thin">
        <color theme="0"/>
      </top>
      <bottom style="medium">
        <color indexed="64"/>
      </bottom>
      <diagonal/>
    </border>
    <border>
      <left style="thin">
        <color theme="0"/>
      </left>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medium">
        <color indexed="64"/>
      </left>
      <right style="medium">
        <color indexed="64"/>
      </right>
      <top style="medium">
        <color indexed="64"/>
      </top>
      <bottom style="thin">
        <color theme="4" tint="0.39997558519241921"/>
      </bottom>
      <diagonal/>
    </border>
    <border>
      <left style="medium">
        <color indexed="64"/>
      </left>
      <right style="medium">
        <color indexed="64"/>
      </right>
      <top/>
      <bottom style="thin">
        <color theme="4" tint="0.39997558519241921"/>
      </bottom>
      <diagonal/>
    </border>
    <border>
      <left style="medium">
        <color indexed="64"/>
      </left>
      <right style="medium">
        <color indexed="64"/>
      </right>
      <top/>
      <bottom style="medium">
        <color indexed="64"/>
      </bottom>
      <diagonal/>
    </border>
    <border>
      <left style="thin">
        <color theme="0"/>
      </left>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theme="4" tint="0.39997558519241921"/>
      </bottom>
      <diagonal/>
    </border>
    <border>
      <left style="thin">
        <color theme="0"/>
      </left>
      <right style="medium">
        <color indexed="64"/>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style="thin">
        <color theme="0"/>
      </left>
      <right style="medium">
        <color indexed="64"/>
      </right>
      <top/>
      <bottom/>
      <diagonal/>
    </border>
    <border>
      <left style="thin">
        <color theme="0"/>
      </left>
      <right/>
      <top style="thick">
        <color theme="0"/>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theme="0"/>
      </left>
      <right style="thin">
        <color theme="0"/>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231">
    <xf numFmtId="0" fontId="0" fillId="0" borderId="0" xfId="0"/>
    <xf numFmtId="0" fontId="0" fillId="0" borderId="0" xfId="0" applyAlignment="1">
      <alignment horizontal="left" vertical="top" wrapText="1"/>
    </xf>
    <xf numFmtId="0" fontId="0" fillId="3" borderId="12" xfId="0" applyFill="1" applyBorder="1"/>
    <xf numFmtId="0" fontId="0" fillId="0" borderId="11" xfId="0" applyBorder="1"/>
    <xf numFmtId="0" fontId="0" fillId="0" borderId="13" xfId="0" applyBorder="1"/>
    <xf numFmtId="0" fontId="0" fillId="0" borderId="17" xfId="0" applyBorder="1"/>
    <xf numFmtId="0" fontId="0" fillId="0" borderId="28" xfId="0" applyBorder="1"/>
    <xf numFmtId="0" fontId="1" fillId="4" borderId="0" xfId="0" applyFont="1" applyFill="1"/>
    <xf numFmtId="0" fontId="1" fillId="4" borderId="29" xfId="0" applyFont="1" applyFill="1" applyBorder="1"/>
    <xf numFmtId="0" fontId="0" fillId="2" borderId="30" xfId="0" applyFill="1" applyBorder="1"/>
    <xf numFmtId="0" fontId="0" fillId="2" borderId="31" xfId="0" applyFill="1" applyBorder="1"/>
    <xf numFmtId="0" fontId="0" fillId="3" borderId="32" xfId="0" applyFill="1" applyBorder="1"/>
    <xf numFmtId="0" fontId="0" fillId="2" borderId="32" xfId="0" applyFill="1" applyBorder="1"/>
    <xf numFmtId="0" fontId="0" fillId="2" borderId="12" xfId="0" applyFill="1" applyBorder="1"/>
    <xf numFmtId="0" fontId="1" fillId="4" borderId="33" xfId="0" applyFont="1" applyFill="1" applyBorder="1"/>
    <xf numFmtId="0" fontId="1" fillId="4" borderId="1" xfId="0" applyFont="1" applyFill="1" applyBorder="1"/>
    <xf numFmtId="0" fontId="1" fillId="4" borderId="34" xfId="0" applyFont="1" applyFill="1" applyBorder="1"/>
    <xf numFmtId="0" fontId="1" fillId="4" borderId="35" xfId="0" applyFont="1" applyFill="1" applyBorder="1"/>
    <xf numFmtId="0" fontId="0" fillId="2" borderId="36" xfId="0" applyFill="1" applyBorder="1"/>
    <xf numFmtId="0" fontId="0" fillId="2" borderId="37" xfId="0" applyFill="1" applyBorder="1"/>
    <xf numFmtId="0" fontId="0" fillId="3" borderId="38" xfId="0" applyFill="1" applyBorder="1"/>
    <xf numFmtId="0" fontId="0" fillId="3" borderId="39" xfId="0" applyFill="1" applyBorder="1"/>
    <xf numFmtId="0" fontId="0" fillId="2" borderId="38" xfId="0" applyFill="1" applyBorder="1"/>
    <xf numFmtId="0" fontId="0" fillId="2" borderId="39" xfId="0" applyFill="1" applyBorder="1"/>
    <xf numFmtId="0" fontId="0" fillId="3" borderId="40" xfId="0" applyFill="1" applyBorder="1"/>
    <xf numFmtId="0" fontId="0" fillId="3" borderId="41" xfId="0" applyFill="1" applyBorder="1"/>
    <xf numFmtId="0" fontId="0" fillId="3" borderId="42" xfId="0" applyFill="1" applyBorder="1"/>
    <xf numFmtId="0" fontId="1" fillId="4" borderId="43" xfId="0" applyFont="1" applyFill="1" applyBorder="1"/>
    <xf numFmtId="0" fontId="0" fillId="3" borderId="27" xfId="0" applyFill="1" applyBorder="1"/>
    <xf numFmtId="0" fontId="1" fillId="4" borderId="44" xfId="0" applyFont="1" applyFill="1" applyBorder="1"/>
    <xf numFmtId="0" fontId="0" fillId="0" borderId="45" xfId="0" applyBorder="1"/>
    <xf numFmtId="0" fontId="0" fillId="2" borderId="40" xfId="0" applyFill="1" applyBorder="1"/>
    <xf numFmtId="0" fontId="0" fillId="2" borderId="41" xfId="0" applyFill="1" applyBorder="1"/>
    <xf numFmtId="0" fontId="0" fillId="2" borderId="42" xfId="0" applyFill="1" applyBorder="1"/>
    <xf numFmtId="0" fontId="0" fillId="2" borderId="29" xfId="0" applyFill="1" applyBorder="1"/>
    <xf numFmtId="0" fontId="0" fillId="3" borderId="0" xfId="0" applyFill="1"/>
    <xf numFmtId="164" fontId="1" fillId="4" borderId="29" xfId="0" applyNumberFormat="1" applyFont="1" applyFill="1" applyBorder="1"/>
    <xf numFmtId="164" fontId="0" fillId="2" borderId="31" xfId="0" applyNumberFormat="1" applyFill="1" applyBorder="1"/>
    <xf numFmtId="164" fontId="0" fillId="3" borderId="12" xfId="0" applyNumberFormat="1" applyFill="1" applyBorder="1"/>
    <xf numFmtId="164" fontId="0" fillId="2" borderId="12" xfId="0" applyNumberFormat="1" applyFill="1" applyBorder="1"/>
    <xf numFmtId="0" fontId="1" fillId="4" borderId="9" xfId="0" applyFont="1" applyFill="1" applyBorder="1"/>
    <xf numFmtId="0" fontId="1" fillId="4" borderId="46" xfId="0" applyFont="1" applyFill="1" applyBorder="1"/>
    <xf numFmtId="0" fontId="1" fillId="4" borderId="47" xfId="0" applyFont="1" applyFill="1" applyBorder="1"/>
    <xf numFmtId="0" fontId="1" fillId="4" borderId="45" xfId="0" applyFont="1" applyFill="1" applyBorder="1"/>
    <xf numFmtId="0" fontId="1" fillId="4" borderId="26" xfId="0" applyFont="1" applyFill="1" applyBorder="1"/>
    <xf numFmtId="0" fontId="1" fillId="4" borderId="48" xfId="0" applyFont="1" applyFill="1" applyBorder="1"/>
    <xf numFmtId="0" fontId="0" fillId="2" borderId="34" xfId="0" applyFill="1" applyBorder="1"/>
    <xf numFmtId="0" fontId="0" fillId="2" borderId="2" xfId="0" applyFill="1" applyBorder="1"/>
    <xf numFmtId="0" fontId="0" fillId="27" borderId="31" xfId="0" applyFill="1" applyBorder="1"/>
    <xf numFmtId="0" fontId="0" fillId="28" borderId="31" xfId="0" applyFill="1" applyBorder="1"/>
    <xf numFmtId="0" fontId="0" fillId="29" borderId="12" xfId="0" applyFill="1" applyBorder="1"/>
    <xf numFmtId="0" fontId="0" fillId="28" borderId="12" xfId="0" applyFill="1" applyBorder="1"/>
    <xf numFmtId="0" fontId="0" fillId="26" borderId="31" xfId="0" applyFill="1" applyBorder="1"/>
    <xf numFmtId="0" fontId="0" fillId="25" borderId="12" xfId="0" applyFill="1" applyBorder="1"/>
    <xf numFmtId="0" fontId="0" fillId="26" borderId="12" xfId="0" applyFill="1" applyBorder="1"/>
    <xf numFmtId="0" fontId="0" fillId="30" borderId="31" xfId="0" applyFill="1" applyBorder="1"/>
    <xf numFmtId="0" fontId="0" fillId="31" borderId="12" xfId="0" applyFill="1" applyBorder="1"/>
    <xf numFmtId="0" fontId="0" fillId="30" borderId="12" xfId="0" applyFill="1" applyBorder="1"/>
    <xf numFmtId="0" fontId="0" fillId="32" borderId="31" xfId="0" applyFill="1" applyBorder="1"/>
    <xf numFmtId="0" fontId="0" fillId="33" borderId="12" xfId="0" applyFill="1" applyBorder="1"/>
    <xf numFmtId="0" fontId="0" fillId="32" borderId="12" xfId="0" applyFill="1" applyBorder="1"/>
    <xf numFmtId="0" fontId="0" fillId="0" borderId="0" xfId="0" applyAlignment="1">
      <alignment horizontal="center"/>
    </xf>
    <xf numFmtId="0" fontId="0" fillId="0" borderId="6" xfId="0" applyBorder="1"/>
    <xf numFmtId="0" fontId="1" fillId="4" borderId="49" xfId="0" applyFont="1" applyFill="1" applyBorder="1"/>
    <xf numFmtId="0" fontId="1" fillId="4" borderId="50" xfId="0" applyFont="1" applyFill="1" applyBorder="1"/>
    <xf numFmtId="0" fontId="0" fillId="0" borderId="8" xfId="0" applyBorder="1"/>
    <xf numFmtId="0" fontId="0" fillId="0" borderId="3" xfId="0" applyBorder="1"/>
    <xf numFmtId="0" fontId="1" fillId="4" borderId="51" xfId="0" applyFont="1" applyFill="1" applyBorder="1"/>
    <xf numFmtId="0" fontId="0" fillId="3" borderId="13" xfId="0" applyFill="1" applyBorder="1"/>
    <xf numFmtId="0" fontId="1" fillId="4" borderId="4" xfId="0" applyFont="1" applyFill="1" applyBorder="1"/>
    <xf numFmtId="0" fontId="1" fillId="4" borderId="52" xfId="0" applyFont="1" applyFill="1" applyBorder="1"/>
    <xf numFmtId="0" fontId="0" fillId="2" borderId="13" xfId="0" applyFill="1" applyBorder="1"/>
    <xf numFmtId="0" fontId="0" fillId="0" borderId="14" xfId="0" applyBorder="1"/>
    <xf numFmtId="0" fontId="0" fillId="0" borderId="23" xfId="0" applyBorder="1"/>
    <xf numFmtId="0" fontId="0" fillId="0" borderId="25" xfId="0" applyBorder="1"/>
    <xf numFmtId="0" fontId="1" fillId="4" borderId="3" xfId="0" applyFont="1" applyFill="1" applyBorder="1"/>
    <xf numFmtId="0" fontId="0" fillId="2" borderId="27" xfId="0" applyFill="1" applyBorder="1"/>
    <xf numFmtId="0" fontId="0" fillId="0" borderId="40" xfId="0" applyBorder="1"/>
    <xf numFmtId="0" fontId="0" fillId="0" borderId="26" xfId="0" applyBorder="1"/>
    <xf numFmtId="0" fontId="0" fillId="27" borderId="53" xfId="0" applyFill="1" applyBorder="1"/>
    <xf numFmtId="0" fontId="0" fillId="33" borderId="41" xfId="0" applyFill="1" applyBorder="1"/>
    <xf numFmtId="0" fontId="0" fillId="25" borderId="41" xfId="0" applyFill="1" applyBorder="1"/>
    <xf numFmtId="0" fontId="0" fillId="29" borderId="41" xfId="0" applyFill="1" applyBorder="1"/>
    <xf numFmtId="0" fontId="0" fillId="31" borderId="41" xfId="0" applyFill="1" applyBorder="1"/>
    <xf numFmtId="0" fontId="0" fillId="34" borderId="31" xfId="0" applyFill="1" applyBorder="1"/>
    <xf numFmtId="0" fontId="0" fillId="35" borderId="12" xfId="0" applyFill="1" applyBorder="1"/>
    <xf numFmtId="0" fontId="0" fillId="34" borderId="12" xfId="0" applyFill="1" applyBorder="1"/>
    <xf numFmtId="0" fontId="0" fillId="36" borderId="31" xfId="0" applyFill="1" applyBorder="1"/>
    <xf numFmtId="0" fontId="0" fillId="37" borderId="12" xfId="0" applyFill="1" applyBorder="1"/>
    <xf numFmtId="0" fontId="0" fillId="36" borderId="12" xfId="0" applyFill="1" applyBorder="1"/>
    <xf numFmtId="0" fontId="0" fillId="0" borderId="21" xfId="0" applyBorder="1"/>
    <xf numFmtId="0" fontId="0" fillId="38" borderId="18" xfId="0" applyFill="1" applyBorder="1"/>
    <xf numFmtId="0" fontId="0" fillId="18" borderId="54" xfId="0" applyFill="1" applyBorder="1"/>
    <xf numFmtId="0" fontId="0" fillId="0" borderId="55" xfId="0" applyBorder="1"/>
    <xf numFmtId="0" fontId="0" fillId="0" borderId="56" xfId="0" applyBorder="1"/>
    <xf numFmtId="0" fontId="0" fillId="7" borderId="18" xfId="0" applyFill="1" applyBorder="1"/>
    <xf numFmtId="0" fontId="0" fillId="39" borderId="20" xfId="0" applyFill="1" applyBorder="1"/>
    <xf numFmtId="0" fontId="1" fillId="4" borderId="57" xfId="0" applyFont="1" applyFill="1" applyBorder="1"/>
    <xf numFmtId="0" fontId="1" fillId="4" borderId="58" xfId="0" applyFont="1" applyFill="1" applyBorder="1"/>
    <xf numFmtId="0" fontId="0" fillId="0" borderId="59" xfId="0" applyBorder="1"/>
    <xf numFmtId="0" fontId="0" fillId="0" borderId="60" xfId="0" applyBorder="1"/>
    <xf numFmtId="0" fontId="0" fillId="40" borderId="55" xfId="0" applyFill="1" applyBorder="1"/>
    <xf numFmtId="0" fontId="0" fillId="41" borderId="14" xfId="0" applyFill="1" applyBorder="1"/>
    <xf numFmtId="0" fontId="2" fillId="0" borderId="17" xfId="0" applyFont="1" applyBorder="1"/>
    <xf numFmtId="10" fontId="0" fillId="0" borderId="14" xfId="0" applyNumberFormat="1" applyBorder="1"/>
    <xf numFmtId="0" fontId="0" fillId="42" borderId="14" xfId="0" applyFill="1" applyBorder="1"/>
    <xf numFmtId="0" fontId="0" fillId="0" borderId="1" xfId="0" pivotButton="1" applyBorder="1"/>
    <xf numFmtId="0" fontId="0" fillId="0" borderId="4" xfId="0" applyBorder="1" applyAlignment="1">
      <alignment horizontal="left"/>
    </xf>
    <xf numFmtId="0" fontId="0" fillId="0" borderId="5" xfId="0" applyBorder="1"/>
    <xf numFmtId="0" fontId="0" fillId="0" borderId="6" xfId="0" applyBorder="1" applyAlignment="1">
      <alignment horizontal="left"/>
    </xf>
    <xf numFmtId="0" fontId="0" fillId="0" borderId="48" xfId="0" applyBorder="1"/>
    <xf numFmtId="0" fontId="0" fillId="0" borderId="13" xfId="0" pivotButton="1" applyBorder="1"/>
    <xf numFmtId="0" fontId="0" fillId="0" borderId="26" xfId="0" applyBorder="1" applyAlignment="1">
      <alignment horizontal="left"/>
    </xf>
    <xf numFmtId="0" fontId="0" fillId="0" borderId="45" xfId="0" applyBorder="1" applyAlignment="1">
      <alignment horizontal="left"/>
    </xf>
    <xf numFmtId="0" fontId="0" fillId="0" borderId="13" xfId="0" applyBorder="1" applyAlignment="1">
      <alignment horizontal="left"/>
    </xf>
    <xf numFmtId="0" fontId="0" fillId="0" borderId="26" xfId="0" applyBorder="1" applyAlignment="1">
      <alignment horizontal="left" indent="1"/>
    </xf>
    <xf numFmtId="0" fontId="0" fillId="0" borderId="48" xfId="0" applyBorder="1" applyAlignment="1">
      <alignment horizontal="left" indent="1"/>
    </xf>
    <xf numFmtId="0" fontId="0" fillId="0" borderId="45" xfId="0" applyBorder="1" applyAlignment="1">
      <alignment horizontal="left" indent="1"/>
    </xf>
    <xf numFmtId="0" fontId="0" fillId="0" borderId="48" xfId="0" applyBorder="1" applyAlignment="1">
      <alignment horizontal="left"/>
    </xf>
    <xf numFmtId="10" fontId="0" fillId="3" borderId="0" xfId="0" applyNumberFormat="1" applyFill="1"/>
    <xf numFmtId="10" fontId="0" fillId="0" borderId="17" xfId="0" applyNumberFormat="1" applyBorder="1"/>
    <xf numFmtId="0" fontId="0" fillId="8" borderId="15" xfId="0" applyFill="1" applyBorder="1" applyAlignment="1">
      <alignment horizontal="center"/>
    </xf>
    <xf numFmtId="0" fontId="0" fillId="8" borderId="16" xfId="0" applyFill="1" applyBorder="1" applyAlignment="1">
      <alignment horizontal="center"/>
    </xf>
    <xf numFmtId="0" fontId="0" fillId="23" borderId="15" xfId="0" applyFill="1" applyBorder="1" applyAlignment="1">
      <alignment horizontal="center"/>
    </xf>
    <xf numFmtId="0" fontId="0" fillId="23" borderId="16" xfId="0"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20" borderId="15" xfId="0" applyFill="1" applyBorder="1" applyAlignment="1">
      <alignment horizontal="center"/>
    </xf>
    <xf numFmtId="0" fontId="0" fillId="20" borderId="16" xfId="0" applyFill="1" applyBorder="1" applyAlignment="1">
      <alignment horizontal="center"/>
    </xf>
    <xf numFmtId="0" fontId="0" fillId="21" borderId="15" xfId="0" applyFill="1" applyBorder="1" applyAlignment="1">
      <alignment horizontal="center"/>
    </xf>
    <xf numFmtId="0" fontId="0" fillId="21" borderId="16" xfId="0" applyFill="1" applyBorder="1" applyAlignment="1">
      <alignment horizontal="center"/>
    </xf>
    <xf numFmtId="0" fontId="0" fillId="21" borderId="17" xfId="0" applyFill="1" applyBorder="1" applyAlignment="1">
      <alignment horizontal="center"/>
    </xf>
    <xf numFmtId="0" fontId="0" fillId="22" borderId="9" xfId="0" applyFill="1" applyBorder="1" applyAlignment="1">
      <alignment horizontal="center"/>
    </xf>
    <xf numFmtId="0" fontId="0" fillId="22" borderId="10" xfId="0" applyFill="1" applyBorder="1" applyAlignment="1">
      <alignment horizontal="center"/>
    </xf>
    <xf numFmtId="0" fontId="0" fillId="22" borderId="11" xfId="0" applyFill="1" applyBorder="1" applyAlignment="1">
      <alignment horizontal="center"/>
    </xf>
    <xf numFmtId="0" fontId="0" fillId="23" borderId="9" xfId="0" applyFill="1" applyBorder="1" applyAlignment="1">
      <alignment horizontal="center"/>
    </xf>
    <xf numFmtId="0" fontId="0" fillId="23" borderId="10" xfId="0" applyFill="1" applyBorder="1" applyAlignment="1">
      <alignment horizontal="center"/>
    </xf>
    <xf numFmtId="0" fontId="0" fillId="23" borderId="11" xfId="0" applyFill="1" applyBorder="1" applyAlignment="1">
      <alignment horizontal="center"/>
    </xf>
    <xf numFmtId="0" fontId="0" fillId="8" borderId="9" xfId="0" applyFill="1" applyBorder="1" applyAlignment="1">
      <alignment horizontal="center"/>
    </xf>
    <xf numFmtId="0" fontId="0" fillId="8" borderId="10" xfId="0" applyFill="1" applyBorder="1" applyAlignment="1">
      <alignment horizontal="center"/>
    </xf>
    <xf numFmtId="0" fontId="0" fillId="8" borderId="11"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0" fillId="7" borderId="15" xfId="0" applyFill="1" applyBorder="1" applyAlignment="1">
      <alignment horizontal="center"/>
    </xf>
    <xf numFmtId="0" fontId="0" fillId="7" borderId="16" xfId="0" applyFill="1" applyBorder="1" applyAlignment="1">
      <alignment horizontal="center"/>
    </xf>
    <xf numFmtId="0" fontId="0" fillId="9" borderId="15" xfId="0" applyFill="1" applyBorder="1" applyAlignment="1">
      <alignment horizontal="center"/>
    </xf>
    <xf numFmtId="0" fontId="0" fillId="9" borderId="16" xfId="0" applyFill="1" applyBorder="1" applyAlignment="1">
      <alignment horizontal="center"/>
    </xf>
    <xf numFmtId="0" fontId="0" fillId="10" borderId="15" xfId="0" applyFill="1" applyBorder="1" applyAlignment="1">
      <alignment horizontal="center"/>
    </xf>
    <xf numFmtId="0" fontId="0" fillId="10" borderId="16" xfId="0" applyFill="1" applyBorder="1" applyAlignment="1">
      <alignment horizontal="center"/>
    </xf>
    <xf numFmtId="0" fontId="0" fillId="11" borderId="15" xfId="0" applyFill="1" applyBorder="1" applyAlignment="1">
      <alignment horizontal="center"/>
    </xf>
    <xf numFmtId="0" fontId="0" fillId="11" borderId="16" xfId="0" applyFill="1" applyBorder="1" applyAlignment="1">
      <alignment horizontal="center"/>
    </xf>
    <xf numFmtId="0" fontId="0" fillId="12" borderId="15" xfId="0" applyFill="1" applyBorder="1" applyAlignment="1">
      <alignment horizontal="center"/>
    </xf>
    <xf numFmtId="0" fontId="0" fillId="12" borderId="16" xfId="0" applyFill="1" applyBorder="1" applyAlignment="1">
      <alignment horizontal="center"/>
    </xf>
    <xf numFmtId="0" fontId="0" fillId="15" borderId="15" xfId="0" applyFill="1" applyBorder="1" applyAlignment="1">
      <alignment horizontal="center"/>
    </xf>
    <xf numFmtId="0" fontId="0" fillId="15" borderId="16" xfId="0" applyFill="1" applyBorder="1" applyAlignment="1">
      <alignment horizontal="center"/>
    </xf>
    <xf numFmtId="0" fontId="0" fillId="14" borderId="15" xfId="0" applyFill="1" applyBorder="1" applyAlignment="1">
      <alignment horizontal="center"/>
    </xf>
    <xf numFmtId="0" fontId="0" fillId="14" borderId="16" xfId="0" applyFill="1" applyBorder="1" applyAlignment="1">
      <alignment horizontal="center"/>
    </xf>
    <xf numFmtId="0" fontId="3" fillId="13" borderId="15" xfId="0" applyFont="1" applyFill="1" applyBorder="1" applyAlignment="1">
      <alignment horizontal="center"/>
    </xf>
    <xf numFmtId="0" fontId="3" fillId="13" borderId="16" xfId="0" applyFont="1"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0" fillId="17" borderId="15" xfId="0" applyFill="1" applyBorder="1" applyAlignment="1">
      <alignment horizontal="center"/>
    </xf>
    <xf numFmtId="0" fontId="0" fillId="17" borderId="16" xfId="0" applyFill="1" applyBorder="1" applyAlignment="1">
      <alignment horizontal="center"/>
    </xf>
    <xf numFmtId="0" fontId="0" fillId="19" borderId="15" xfId="0" applyFill="1" applyBorder="1" applyAlignment="1">
      <alignment horizontal="center"/>
    </xf>
    <xf numFmtId="0" fontId="0" fillId="19" borderId="16" xfId="0" applyFill="1" applyBorder="1" applyAlignment="1">
      <alignment horizontal="center"/>
    </xf>
    <xf numFmtId="0" fontId="0" fillId="23" borderId="1" xfId="0" applyFill="1" applyBorder="1" applyAlignment="1">
      <alignment horizontal="center"/>
    </xf>
    <xf numFmtId="0" fontId="0" fillId="23" borderId="2" xfId="0" applyFill="1" applyBorder="1" applyAlignment="1">
      <alignment horizontal="center"/>
    </xf>
    <xf numFmtId="0" fontId="0" fillId="24" borderId="9" xfId="0" applyFill="1" applyBorder="1" applyAlignment="1">
      <alignment horizontal="center"/>
    </xf>
    <xf numFmtId="0" fontId="0" fillId="24" borderId="10" xfId="0" applyFill="1" applyBorder="1" applyAlignment="1">
      <alignment horizontal="center"/>
    </xf>
    <xf numFmtId="0" fontId="0" fillId="24" borderId="11" xfId="0" applyFill="1" applyBorder="1" applyAlignment="1">
      <alignment horizontal="center"/>
    </xf>
    <xf numFmtId="0" fontId="0" fillId="42" borderId="15" xfId="0" applyFill="1" applyBorder="1" applyAlignment="1">
      <alignment horizontal="center"/>
    </xf>
    <xf numFmtId="0" fontId="0" fillId="42" borderId="16" xfId="0" applyFill="1" applyBorder="1" applyAlignment="1">
      <alignment horizontal="center"/>
    </xf>
    <xf numFmtId="0" fontId="0" fillId="43" borderId="15" xfId="0" applyFill="1" applyBorder="1" applyAlignment="1">
      <alignment horizontal="center"/>
    </xf>
    <xf numFmtId="0" fontId="0" fillId="43" borderId="16" xfId="0"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61" xfId="0" applyBorder="1" applyAlignment="1">
      <alignment horizontal="left" vertical="top" wrapText="1"/>
    </xf>
    <xf numFmtId="0" fontId="0" fillId="0" borderId="62" xfId="0" applyBorder="1" applyAlignment="1">
      <alignment horizontal="left" vertical="top"/>
    </xf>
    <xf numFmtId="0" fontId="0" fillId="0" borderId="63" xfId="0" applyBorder="1" applyAlignment="1">
      <alignment horizontal="left" vertical="top"/>
    </xf>
    <xf numFmtId="0" fontId="0" fillId="0" borderId="21" xfId="0" applyBorder="1" applyAlignment="1">
      <alignment horizontal="left" vertical="top"/>
    </xf>
    <xf numFmtId="0" fontId="0" fillId="0" borderId="14" xfId="0" applyBorder="1" applyAlignment="1">
      <alignment horizontal="left" vertical="top"/>
    </xf>
    <xf numFmtId="0" fontId="0" fillId="0" borderId="22" xfId="0" applyBorder="1" applyAlignment="1">
      <alignment horizontal="left" vertical="top"/>
    </xf>
    <xf numFmtId="0" fontId="0" fillId="0" borderId="23"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4" xfId="0" applyBorder="1" applyAlignment="1">
      <alignment horizontal="left" vertical="top" wrapText="1"/>
    </xf>
    <xf numFmtId="0" fontId="0" fillId="0" borderId="0" xfId="0"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2" fillId="16" borderId="9" xfId="0" applyFont="1" applyFill="1" applyBorder="1" applyAlignment="1">
      <alignment horizontal="center"/>
    </xf>
    <xf numFmtId="0" fontId="2" fillId="16" borderId="10" xfId="0" applyFont="1" applyFill="1" applyBorder="1" applyAlignment="1">
      <alignment horizontal="center"/>
    </xf>
    <xf numFmtId="0" fontId="2" fillId="16" borderId="11" xfId="0" applyFont="1" applyFill="1" applyBorder="1" applyAlignment="1">
      <alignment horizontal="center"/>
    </xf>
    <xf numFmtId="0" fontId="4" fillId="16" borderId="9" xfId="0" applyFont="1" applyFill="1" applyBorder="1" applyAlignment="1">
      <alignment horizontal="left" vertical="top" wrapText="1"/>
    </xf>
    <xf numFmtId="0" fontId="4" fillId="16" borderId="10" xfId="0" applyFont="1" applyFill="1" applyBorder="1" applyAlignment="1">
      <alignment horizontal="left" vertical="top" wrapText="1"/>
    </xf>
    <xf numFmtId="0" fontId="4" fillId="16" borderId="11" xfId="0" applyFont="1" applyFill="1" applyBorder="1" applyAlignment="1">
      <alignment horizontal="left" vertical="top" wrapText="1"/>
    </xf>
    <xf numFmtId="0" fontId="0" fillId="0" borderId="2" xfId="0" applyBorder="1" applyAlignment="1">
      <alignment horizontal="left" vertical="top" wrapText="1"/>
    </xf>
    <xf numFmtId="0" fontId="0" fillId="18" borderId="18" xfId="0" applyFill="1" applyBorder="1" applyAlignment="1">
      <alignment horizontal="center" vertical="top" wrapText="1"/>
    </xf>
    <xf numFmtId="0" fontId="0" fillId="18" borderId="19" xfId="0" applyFill="1" applyBorder="1" applyAlignment="1">
      <alignment horizontal="center" vertical="top" wrapText="1"/>
    </xf>
    <xf numFmtId="0" fontId="0" fillId="18" borderId="20" xfId="0" applyFill="1" applyBorder="1" applyAlignment="1">
      <alignment horizontal="center" vertical="top" wrapText="1"/>
    </xf>
    <xf numFmtId="0" fontId="0" fillId="0" borderId="21" xfId="0" applyBorder="1" applyAlignment="1">
      <alignment horizontal="left" vertical="top" wrapText="1"/>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8" xfId="0" applyBorder="1" applyAlignment="1">
      <alignment horizontal="center" wrapText="1"/>
    </xf>
    <xf numFmtId="0" fontId="0" fillId="0" borderId="0" xfId="0"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5" fillId="0" borderId="0" xfId="0" applyFont="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cellXfs>
  <cellStyles count="1">
    <cellStyle name="Normal" xfId="0" builtinId="0"/>
  </cellStyles>
  <dxfs count="174">
    <dxf>
      <font>
        <color rgb="FF9C0006"/>
      </font>
      <fill>
        <patternFill>
          <bgColor rgb="FFFFC7CE"/>
        </patternFill>
      </fill>
    </dxf>
    <dxf>
      <font>
        <b/>
        <i val="0"/>
      </font>
      <fill>
        <patternFill>
          <bgColor rgb="FF00B0F0"/>
        </patternFill>
      </fill>
    </dxf>
    <dxf>
      <font>
        <b/>
        <i val="0"/>
        <color theme="1"/>
      </font>
      <fill>
        <patternFill>
          <bgColor rgb="FF00B0F0"/>
        </patternFill>
      </fill>
    </dxf>
    <dxf>
      <font>
        <b/>
        <i val="0"/>
        <color rgb="FFFF0000"/>
      </font>
      <fill>
        <patternFill>
          <bgColor theme="7" tint="0.59996337778862885"/>
        </patternFill>
      </fill>
    </dxf>
    <dxf>
      <font>
        <b/>
        <i val="0"/>
      </font>
      <fill>
        <patternFill>
          <bgColor theme="5"/>
        </patternFill>
      </fill>
    </dxf>
    <dxf>
      <font>
        <b/>
        <i val="0"/>
      </font>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style="thin">
          <color theme="0"/>
        </right>
        <top style="thin">
          <color theme="0"/>
        </top>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rgb="FFFF66FF"/>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9"/>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5"/>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rgb="FF66FF99"/>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7" tint="0.39997558519241921"/>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0"/>
        </top>
        <bottom/>
      </border>
    </dxf>
    <dxf>
      <numFmt numFmtId="0" formatCode="General"/>
      <fill>
        <patternFill patternType="solid">
          <fgColor theme="4" tint="0.79998168889431442"/>
          <bgColor rgb="FFFFCCFF"/>
        </patternFill>
      </fill>
      <border diagonalUp="0" diagonalDown="0" outline="0">
        <left style="thin">
          <color theme="0"/>
        </left>
        <right/>
        <top style="thin">
          <color theme="0"/>
        </top>
        <bottom/>
      </border>
    </dxf>
    <dxf>
      <numFmt numFmtId="0" formatCode="General"/>
      <fill>
        <patternFill patternType="solid">
          <fgColor theme="4" tint="0.79998168889431442"/>
          <bgColor rgb="FFCCCC00"/>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s>
  <tableStyles count="0" defaultTableStyle="TableStyleMedium2" defaultPivotStyle="PivotStyleLight16"/>
  <colors>
    <mruColors>
      <color rgb="FF66FF99"/>
      <color rgb="FFCCCC00"/>
      <color rgb="FFCCFF66"/>
      <color rgb="FFFF66FF"/>
      <color rgb="FFFFC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[Project1.xlsx]PivotTable!PivotTable4</c:name>
    <c:fmtId val="0"/>
  </c:pivotSource>
  <c:chart>
    <c:title>
      <c:layout>
        <c:manualLayout>
          <c:xMode val="edge"/>
          <c:yMode val="edge"/>
          <c:x val="0.44391269325381483"/>
          <c:y val="6.0854893138357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07513514742852"/>
          <c:y val="0.26604536932883383"/>
          <c:w val="0.66523660650770366"/>
          <c:h val="0.35705286839145106"/>
        </c:manualLayout>
      </c:layout>
      <c:barChart>
        <c:barDir val="col"/>
        <c:grouping val="clustered"/>
        <c:varyColors val="0"/>
        <c:ser>
          <c:idx val="0"/>
          <c:order val="0"/>
          <c:tx>
            <c:strRef>
              <c:f>PivotTable!$K$3</c:f>
              <c:strCache>
                <c:ptCount val="1"/>
                <c:pt idx="0">
                  <c:v>Total</c:v>
                </c:pt>
              </c:strCache>
            </c:strRef>
          </c:tx>
          <c:spPr>
            <a:solidFill>
              <a:schemeClr val="accent1"/>
            </a:solidFill>
            <a:ln>
              <a:noFill/>
            </a:ln>
            <a:effectLst/>
          </c:spPr>
          <c:invertIfNegative val="0"/>
          <c:cat>
            <c:strRef>
              <c:f>PivotTable!$J$4:$J$9</c:f>
              <c:strCache>
                <c:ptCount val="5"/>
                <c:pt idx="0">
                  <c:v>Sports</c:v>
                </c:pt>
                <c:pt idx="1">
                  <c:v>Electronics</c:v>
                </c:pt>
                <c:pt idx="2">
                  <c:v>Clothing</c:v>
                </c:pt>
                <c:pt idx="3">
                  <c:v>Furniture</c:v>
                </c:pt>
                <c:pt idx="4">
                  <c:v>Office Supplies</c:v>
                </c:pt>
              </c:strCache>
            </c:strRef>
          </c:cat>
          <c:val>
            <c:numRef>
              <c:f>PivotTable!$K$4:$K$9</c:f>
              <c:numCache>
                <c:formatCode>General</c:formatCode>
                <c:ptCount val="5"/>
                <c:pt idx="0">
                  <c:v>917606.09999999951</c:v>
                </c:pt>
                <c:pt idx="1">
                  <c:v>902960.04999999946</c:v>
                </c:pt>
                <c:pt idx="2">
                  <c:v>958416.65999999992</c:v>
                </c:pt>
                <c:pt idx="3">
                  <c:v>786187.6599999998</c:v>
                </c:pt>
                <c:pt idx="4">
                  <c:v>835622.72</c:v>
                </c:pt>
              </c:numCache>
            </c:numRef>
          </c:val>
          <c:extLst>
            <c:ext xmlns:c16="http://schemas.microsoft.com/office/drawing/2014/chart" uri="{C3380CC4-5D6E-409C-BE32-E72D297353CC}">
              <c16:uniqueId val="{00000000-FBDB-4B4D-9782-C465A001B2B2}"/>
            </c:ext>
          </c:extLst>
        </c:ser>
        <c:dLbls>
          <c:showLegendKey val="0"/>
          <c:showVal val="0"/>
          <c:showCatName val="0"/>
          <c:showSerName val="0"/>
          <c:showPercent val="0"/>
          <c:showBubbleSize val="0"/>
        </c:dLbls>
        <c:gapWidth val="219"/>
        <c:overlap val="-27"/>
        <c:axId val="136839736"/>
        <c:axId val="136837216"/>
      </c:barChart>
      <c:catAx>
        <c:axId val="136839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7216"/>
        <c:crosses val="autoZero"/>
        <c:auto val="1"/>
        <c:lblAlgn val="ctr"/>
        <c:lblOffset val="100"/>
        <c:noMultiLvlLbl val="0"/>
      </c:catAx>
      <c:valAx>
        <c:axId val="13683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9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PivotTable!$AV$3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PivotTable!$AU$4:$AU$16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PivotTable!$AV$4:$AV$16</c:f>
              <c:numCache>
                <c:formatCode>General</c:formatCode>
                <c:ptCount val="12"/>
                <c:pt idx="0">
                  <c:v>307506.98000000004</c:v>
                </c:pt>
                <c:pt idx="1">
                  <c:v>326483.53999999998</c:v>
                </c:pt>
                <c:pt idx="2">
                  <c:v>348582.48999999987</c:v>
                </c:pt>
                <c:pt idx="3">
                  <c:v>248734.52000000008</c:v>
                </c:pt>
                <c:pt idx="4">
                  <c:v>466286.82</c:v>
                </c:pt>
                <c:pt idx="5">
                  <c:v>326385.36999999988</c:v>
                </c:pt>
                <c:pt idx="6">
                  <c:v>481599.27000000014</c:v>
                </c:pt>
                <c:pt idx="7">
                  <c:v>377733.90999999986</c:v>
                </c:pt>
                <c:pt idx="8">
                  <c:v>401921.05999999994</c:v>
                </c:pt>
                <c:pt idx="9">
                  <c:v>400276.68000000005</c:v>
                </c:pt>
                <c:pt idx="10">
                  <c:v>300850.42999999993</c:v>
                </c:pt>
                <c:pt idx="11">
                  <c:v>447548.00999999989</c:v>
                </c:pt>
              </c:numCache>
            </c:numRef>
          </c:val>
          <c:smooth val="0"/>
          <c:extLst>
            <c:ext xmlns:c16="http://schemas.microsoft.com/office/drawing/2014/chart" uri="{C3380CC4-5D6E-409C-BE32-E72D297353CC}">
              <c16:uniqueId val="{00000000-161D-4DCE-8B5B-9AF8E6CA7FC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50658896"/>
        <c:axId val="550659256"/>
      </c:lineChart>
      <c:catAx>
        <c:axId val="5506588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50659256"/>
        <c:crosses val="autoZero"/>
        <c:auto val="1"/>
        <c:lblAlgn val="ctr"/>
        <c:lblOffset val="100"/>
        <c:noMultiLvlLbl val="0"/>
      </c:catAx>
      <c:valAx>
        <c:axId val="550659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506588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[Project1.xlsx]PivotTable!PivotTable12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PivotTable!$BC$3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D36-4C23-B826-BEE1F9A8FC6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D36-4C23-B826-BEE1F9A8FC6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D36-4C23-B826-BEE1F9A8FC6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D36-4C23-B826-BEE1F9A8FC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PivotTable!$BB$4:$BB$8</c:f>
              <c:strCache>
                <c:ptCount val="4"/>
                <c:pt idx="0">
                  <c:v>East</c:v>
                </c:pt>
                <c:pt idx="1">
                  <c:v>North</c:v>
                </c:pt>
                <c:pt idx="2">
                  <c:v>South</c:v>
                </c:pt>
                <c:pt idx="3">
                  <c:v>West</c:v>
                </c:pt>
              </c:strCache>
            </c:strRef>
          </c:cat>
          <c:val>
            <c:numRef>
              <c:f>PivotTable!$BC$4:$BC$8</c:f>
              <c:numCache>
                <c:formatCode>General</c:formatCode>
                <c:ptCount val="4"/>
                <c:pt idx="0">
                  <c:v>1118934.6900000004</c:v>
                </c:pt>
                <c:pt idx="1">
                  <c:v>1206003.06</c:v>
                </c:pt>
                <c:pt idx="2">
                  <c:v>1175761.3400000008</c:v>
                </c:pt>
                <c:pt idx="3">
                  <c:v>933209.99000000022</c:v>
                </c:pt>
              </c:numCache>
            </c:numRef>
          </c:val>
          <c:extLst>
            <c:ext xmlns:c16="http://schemas.microsoft.com/office/drawing/2014/chart" uri="{C3380CC4-5D6E-409C-BE32-E72D297353CC}">
              <c16:uniqueId val="{00000000-8F0F-4B26-82E7-0E931E16D78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[Project1.xlsx]PivotTable!PivotTable13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PivotTable!$BJ$3</c:f>
              <c:strCache>
                <c:ptCount val="1"/>
                <c:pt idx="0">
                  <c:v>Total</c:v>
                </c:pt>
              </c:strCache>
            </c:strRef>
          </c:tx>
          <c:spPr>
            <a:solidFill>
              <a:schemeClr val="accent1"/>
            </a:solidFill>
            <a:ln>
              <a:noFill/>
            </a:ln>
            <a:effectLst/>
          </c:spPr>
          <c:invertIfNegative val="0"/>
          <c:cat>
            <c:strRef>
              <c:f>PivotTable!$BI$4:$BI$14</c:f>
              <c:strCache>
                <c:ptCount val="10"/>
                <c:pt idx="0">
                  <c:v>Chair</c:v>
                </c:pt>
                <c:pt idx="1">
                  <c:v>Desk</c:v>
                </c:pt>
                <c:pt idx="2">
                  <c:v>Football</c:v>
                </c:pt>
                <c:pt idx="3">
                  <c:v>Jacket</c:v>
                </c:pt>
                <c:pt idx="4">
                  <c:v>Keyboard</c:v>
                </c:pt>
                <c:pt idx="5">
                  <c:v>Laptop</c:v>
                </c:pt>
                <c:pt idx="6">
                  <c:v>Monitor</c:v>
                </c:pt>
                <c:pt idx="7">
                  <c:v>Printer</c:v>
                </c:pt>
                <c:pt idx="8">
                  <c:v>Tablet</c:v>
                </c:pt>
                <c:pt idx="9">
                  <c:v>T-Shirt</c:v>
                </c:pt>
              </c:strCache>
            </c:strRef>
          </c:cat>
          <c:val>
            <c:numRef>
              <c:f>PivotTable!$BJ$4:$BJ$14</c:f>
              <c:numCache>
                <c:formatCode>General</c:formatCode>
                <c:ptCount val="10"/>
                <c:pt idx="0">
                  <c:v>442164.87</c:v>
                </c:pt>
                <c:pt idx="1">
                  <c:v>427092.36999999994</c:v>
                </c:pt>
                <c:pt idx="2">
                  <c:v>418704</c:v>
                </c:pt>
                <c:pt idx="3">
                  <c:v>483091.29000000021</c:v>
                </c:pt>
                <c:pt idx="4">
                  <c:v>482773.77999999997</c:v>
                </c:pt>
                <c:pt idx="5">
                  <c:v>459859.56999999983</c:v>
                </c:pt>
                <c:pt idx="6">
                  <c:v>384473.41999999975</c:v>
                </c:pt>
                <c:pt idx="7">
                  <c:v>388207.91000000032</c:v>
                </c:pt>
                <c:pt idx="8">
                  <c:v>371187.80000000005</c:v>
                </c:pt>
                <c:pt idx="9">
                  <c:v>543238.18000000017</c:v>
                </c:pt>
              </c:numCache>
            </c:numRef>
          </c:val>
          <c:extLst>
            <c:ext xmlns:c16="http://schemas.microsoft.com/office/drawing/2014/chart" uri="{C3380CC4-5D6E-409C-BE32-E72D297353CC}">
              <c16:uniqueId val="{00000000-0001-4083-A326-9BD510B9575A}"/>
            </c:ext>
          </c:extLst>
        </c:ser>
        <c:dLbls>
          <c:showLegendKey val="0"/>
          <c:showVal val="0"/>
          <c:showCatName val="0"/>
          <c:showSerName val="0"/>
          <c:showPercent val="0"/>
          <c:showBubbleSize val="0"/>
        </c:dLbls>
        <c:gapWidth val="182"/>
        <c:axId val="583965136"/>
        <c:axId val="583968736"/>
      </c:barChart>
      <c:catAx>
        <c:axId val="58396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68736"/>
        <c:crosses val="autoZero"/>
        <c:auto val="1"/>
        <c:lblAlgn val="ctr"/>
        <c:lblOffset val="100"/>
        <c:noMultiLvlLbl val="0"/>
      </c:catAx>
      <c:valAx>
        <c:axId val="583968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6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PivotTable!$V$3</c:f>
              <c:strCache>
                <c:ptCount val="1"/>
                <c:pt idx="0">
                  <c:v>Total</c:v>
                </c:pt>
              </c:strCache>
            </c:strRef>
          </c:tx>
          <c:spPr>
            <a:solidFill>
              <a:schemeClr val="accent1"/>
            </a:solidFill>
            <a:ln>
              <a:noFill/>
            </a:ln>
            <a:effectLst/>
          </c:spPr>
          <c:invertIfNegative val="0"/>
          <c:cat>
            <c:multiLvlStrRef>
              <c:f>PivotTable!$U$4:$U$28</c:f>
              <c:multiLvlStrCache>
                <c:ptCount val="20"/>
                <c:lvl>
                  <c:pt idx="0">
                    <c:v>Sports</c:v>
                  </c:pt>
                  <c:pt idx="1">
                    <c:v>Electronics</c:v>
                  </c:pt>
                  <c:pt idx="2">
                    <c:v>Clothing</c:v>
                  </c:pt>
                  <c:pt idx="3">
                    <c:v>Furniture</c:v>
                  </c:pt>
                  <c:pt idx="4">
                    <c:v>Office Supplies</c:v>
                  </c:pt>
                  <c:pt idx="5">
                    <c:v>Sports</c:v>
                  </c:pt>
                  <c:pt idx="6">
                    <c:v>Electronics</c:v>
                  </c:pt>
                  <c:pt idx="7">
                    <c:v>Clothing</c:v>
                  </c:pt>
                  <c:pt idx="8">
                    <c:v>Furniture</c:v>
                  </c:pt>
                  <c:pt idx="9">
                    <c:v>Office Supplies</c:v>
                  </c:pt>
                  <c:pt idx="10">
                    <c:v>Sports</c:v>
                  </c:pt>
                  <c:pt idx="11">
                    <c:v>Electronics</c:v>
                  </c:pt>
                  <c:pt idx="12">
                    <c:v>Clothing</c:v>
                  </c:pt>
                  <c:pt idx="13">
                    <c:v>Furniture</c:v>
                  </c:pt>
                  <c:pt idx="14">
                    <c:v>Office Supplies</c:v>
                  </c:pt>
                  <c:pt idx="15">
                    <c:v>Sports</c:v>
                  </c:pt>
                  <c:pt idx="16">
                    <c:v>Electronics</c:v>
                  </c:pt>
                  <c:pt idx="17">
                    <c:v>Clothing</c:v>
                  </c:pt>
                  <c:pt idx="18">
                    <c:v>Furniture</c:v>
                  </c:pt>
                  <c:pt idx="19">
                    <c:v>Office Supplies</c:v>
                  </c:pt>
                </c:lvl>
                <c:lvl>
                  <c:pt idx="0">
                    <c:v>East</c:v>
                  </c:pt>
                  <c:pt idx="5">
                    <c:v>North</c:v>
                  </c:pt>
                  <c:pt idx="10">
                    <c:v>South</c:v>
                  </c:pt>
                  <c:pt idx="15">
                    <c:v>West</c:v>
                  </c:pt>
                </c:lvl>
              </c:multiLvlStrCache>
            </c:multiLvlStrRef>
          </c:cat>
          <c:val>
            <c:numRef>
              <c:f>PivotTable!$V$4:$V$28</c:f>
              <c:numCache>
                <c:formatCode>General</c:formatCode>
                <c:ptCount val="20"/>
                <c:pt idx="0">
                  <c:v>227045.07000000004</c:v>
                </c:pt>
                <c:pt idx="1">
                  <c:v>273275.35999999993</c:v>
                </c:pt>
                <c:pt idx="2">
                  <c:v>234925.62000000002</c:v>
                </c:pt>
                <c:pt idx="3">
                  <c:v>155221.4</c:v>
                </c:pt>
                <c:pt idx="4">
                  <c:v>219868.85999999993</c:v>
                </c:pt>
                <c:pt idx="5">
                  <c:v>226664.19999999995</c:v>
                </c:pt>
                <c:pt idx="6">
                  <c:v>262475.37000000005</c:v>
                </c:pt>
                <c:pt idx="7">
                  <c:v>300358.86</c:v>
                </c:pt>
                <c:pt idx="8">
                  <c:v>202488.72999999998</c:v>
                </c:pt>
                <c:pt idx="9">
                  <c:v>205886.26</c:v>
                </c:pt>
                <c:pt idx="10">
                  <c:v>225771.89999999997</c:v>
                </c:pt>
                <c:pt idx="11">
                  <c:v>194728.82</c:v>
                </c:pt>
                <c:pt idx="12">
                  <c:v>230950.21000000014</c:v>
                </c:pt>
                <c:pt idx="13">
                  <c:v>262875.09999999998</c:v>
                </c:pt>
                <c:pt idx="14">
                  <c:v>252656.55</c:v>
                </c:pt>
                <c:pt idx="15">
                  <c:v>238124.93</c:v>
                </c:pt>
                <c:pt idx="16">
                  <c:v>172480.5</c:v>
                </c:pt>
                <c:pt idx="17">
                  <c:v>192181.97</c:v>
                </c:pt>
                <c:pt idx="18">
                  <c:v>165602.43</c:v>
                </c:pt>
                <c:pt idx="19">
                  <c:v>157211.04999999999</c:v>
                </c:pt>
              </c:numCache>
            </c:numRef>
          </c:val>
          <c:extLst>
            <c:ext xmlns:c16="http://schemas.microsoft.com/office/drawing/2014/chart" uri="{C3380CC4-5D6E-409C-BE32-E72D297353CC}">
              <c16:uniqueId val="{00000000-7090-4B47-BA13-8C03FDFA22A9}"/>
            </c:ext>
          </c:extLst>
        </c:ser>
        <c:dLbls>
          <c:showLegendKey val="0"/>
          <c:showVal val="0"/>
          <c:showCatName val="0"/>
          <c:showSerName val="0"/>
          <c:showPercent val="0"/>
          <c:showBubbleSize val="0"/>
        </c:dLbls>
        <c:gapWidth val="182"/>
        <c:axId val="583974856"/>
        <c:axId val="583979176"/>
      </c:barChart>
      <c:catAx>
        <c:axId val="583974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79176"/>
        <c:crosses val="autoZero"/>
        <c:auto val="1"/>
        <c:lblAlgn val="ctr"/>
        <c:lblOffset val="100"/>
        <c:noMultiLvlLbl val="0"/>
      </c:catAx>
      <c:valAx>
        <c:axId val="583979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74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28574</xdr:colOff>
      <xdr:row>11</xdr:row>
      <xdr:rowOff>19050</xdr:rowOff>
    </xdr:from>
    <xdr:to>
      <xdr:col>12</xdr:col>
      <xdr:colOff>581025</xdr:colOff>
      <xdr:row>24</xdr:row>
      <xdr:rowOff>161925</xdr:rowOff>
    </xdr:to>
    <xdr:graphicFrame macro="">
      <xdr:nvGraphicFramePr>
        <xdr:cNvPr id="2" name="Chart 1">
          <a:extLst>
            <a:ext uri="{FF2B5EF4-FFF2-40B4-BE49-F238E27FC236}">
              <a16:creationId xmlns:a16="http://schemas.microsoft.com/office/drawing/2014/main" id="{EC87FB06-51BA-0758-EB7C-7DBF29AFC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0</xdr:colOff>
      <xdr:row>16</xdr:row>
      <xdr:rowOff>119062</xdr:rowOff>
    </xdr:from>
    <xdr:to>
      <xdr:col>52</xdr:col>
      <xdr:colOff>152400</xdr:colOff>
      <xdr:row>30</xdr:row>
      <xdr:rowOff>147637</xdr:rowOff>
    </xdr:to>
    <xdr:graphicFrame macro="">
      <xdr:nvGraphicFramePr>
        <xdr:cNvPr id="3" name="Chart 2">
          <a:extLst>
            <a:ext uri="{FF2B5EF4-FFF2-40B4-BE49-F238E27FC236}">
              <a16:creationId xmlns:a16="http://schemas.microsoft.com/office/drawing/2014/main" id="{7FD9EF27-1D81-1D61-C9A0-E99CB9346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52</xdr:col>
      <xdr:colOff>590550</xdr:colOff>
      <xdr:row>8</xdr:row>
      <xdr:rowOff>195262</xdr:rowOff>
    </xdr:from>
    <xdr:to>
      <xdr:col>57</xdr:col>
      <xdr:colOff>590550</xdr:colOff>
      <xdr:row>23</xdr:row>
      <xdr:rowOff>4762</xdr:rowOff>
    </xdr:to>
    <xdr:graphicFrame macro="">
      <xdr:nvGraphicFramePr>
        <xdr:cNvPr id="4" name="Chart 3">
          <a:extLst>
            <a:ext uri="{FF2B5EF4-FFF2-40B4-BE49-F238E27FC236}">
              <a16:creationId xmlns:a16="http://schemas.microsoft.com/office/drawing/2014/main" id="{432AFF64-AA8A-2502-8870-C51C46BBD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59</xdr:col>
      <xdr:colOff>589046</xdr:colOff>
      <xdr:row>14</xdr:row>
      <xdr:rowOff>100012</xdr:rowOff>
    </xdr:from>
    <xdr:to>
      <xdr:col>65</xdr:col>
      <xdr:colOff>12533</xdr:colOff>
      <xdr:row>28</xdr:row>
      <xdr:rowOff>119062</xdr:rowOff>
    </xdr:to>
    <xdr:graphicFrame macro="">
      <xdr:nvGraphicFramePr>
        <xdr:cNvPr id="5" name="Chart 4">
          <a:extLst>
            <a:ext uri="{FF2B5EF4-FFF2-40B4-BE49-F238E27FC236}">
              <a16:creationId xmlns:a16="http://schemas.microsoft.com/office/drawing/2014/main" id="{CEDEA379-1ACD-FD93-0B33-C529AE982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436268</xdr:colOff>
      <xdr:row>32</xdr:row>
      <xdr:rowOff>115943</xdr:rowOff>
    </xdr:from>
    <xdr:to>
      <xdr:col>23</xdr:col>
      <xdr:colOff>304564</xdr:colOff>
      <xdr:row>51</xdr:row>
      <xdr:rowOff>129353</xdr:rowOff>
    </xdr:to>
    <xdr:graphicFrame macro="">
      <xdr:nvGraphicFramePr>
        <xdr:cNvPr id="6" name="Chart 5">
          <a:extLst>
            <a:ext uri="{FF2B5EF4-FFF2-40B4-BE49-F238E27FC236}">
              <a16:creationId xmlns:a16="http://schemas.microsoft.com/office/drawing/2014/main" id="{7EC9A65B-B2B7-CF28-8C6A-1A58792E9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3.687494560188" createdVersion="8" refreshedVersion="8" minRefreshableVersion="3" recordCount="998" xr:uid="{C5EE25DA-69C7-4098-BF73-3048AB02022D}">
  <cacheSource type="worksheet">
    <worksheetSource name="Table2"/>
  </cacheSource>
  <cacheFields count="32">
    <cacheField name="OrderID" numFmtId="0">
      <sharedItems containsSemiMixedTypes="0" containsString="0" containsNumber="1" containsInteger="1" minValue="1" maxValue="1000" count="99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0">
      <sharedItems/>
    </cacheField>
    <cacheField name="Year" numFmtId="0">
      <sharedItems containsSemiMixedTypes="0" containsString="0" containsNumber="1" containsInteger="1" minValue="2023" maxValue="2024"/>
    </cacheField>
    <cacheField name="Month" numFmtId="0">
      <sharedItems count="12">
        <s v="August"/>
        <s v="October"/>
        <s v="December"/>
        <s v="January"/>
        <s v="May"/>
        <s v="June"/>
        <s v="September"/>
        <s v="July"/>
        <s v="February"/>
        <s v="March"/>
        <s v="November"/>
        <s v="April"/>
      </sharedItems>
    </cacheField>
    <cacheField name="CustomerName" numFmtId="0">
      <sharedItems count="12">
        <s v="Michael"/>
        <s v="Priya"/>
        <s v="David"/>
        <s v="Riya"/>
        <s v="Sophia"/>
        <s v="Sara"/>
        <s v="Anita"/>
        <s v="Rahul"/>
        <s v="Arjun"/>
        <s v="Amit"/>
        <s v="Neha"/>
        <s v="John"/>
      </sharedItems>
    </cacheField>
    <cacheField name="Region" numFmtId="0">
      <sharedItems count="4">
        <s v="North"/>
        <s v="South"/>
        <s v="East"/>
        <s v="West"/>
      </sharedItems>
    </cacheField>
    <cacheField name="Country" numFmtId="0">
      <sharedItems count="6">
        <s v="Canada"/>
        <s v="USA"/>
        <s v="India"/>
        <s v="Germany"/>
        <s v="UK"/>
        <s v="Australia"/>
      </sharedItems>
    </cacheField>
    <cacheField name="City" numFmtId="0">
      <sharedItems/>
    </cacheField>
    <cacheField name="ProductCategory" numFmtId="0">
      <sharedItems count="5">
        <s v="Electronics"/>
        <s v="Sports"/>
        <s v="Furniture"/>
        <s v="Office Supplies"/>
        <s v="Clothing"/>
      </sharedItems>
    </cacheField>
    <cacheField name="ProductName" numFmtId="0">
      <sharedItems count="10">
        <s v="Jacket"/>
        <s v="Keyboard"/>
        <s v="Chair"/>
        <s v="Desk"/>
        <s v="Tablet"/>
        <s v="T-Shirt"/>
        <s v="Football"/>
        <s v="Laptop"/>
        <s v="Printer"/>
        <s v="Monitor"/>
      </sharedItems>
    </cacheField>
    <cacheField name="SalesChannel" numFmtId="0">
      <sharedItems/>
    </cacheField>
    <cacheField name="SalesRep" numFmtId="0">
      <sharedItems count="5">
        <s v="Rep D"/>
        <s v="Rep C"/>
        <s v="Rep A"/>
        <s v="Rep B"/>
        <s v="Rep E"/>
      </sharedItems>
    </cacheField>
    <cacheField name="UnitPrice" numFmtId="0">
      <sharedItems containsSemiMixedTypes="0" containsString="0" containsNumber="1" minValue="12.57" maxValue="999.66"/>
    </cacheField>
    <cacheField name="Quantity" numFmtId="0">
      <sharedItems containsSemiMixedTypes="0" containsString="0" containsNumber="1" containsInteger="1" minValue="1" maxValue="20" count="20">
        <n v="4"/>
        <n v="5"/>
        <n v="19"/>
        <n v="16"/>
        <n v="15"/>
        <n v="2"/>
        <n v="20"/>
        <n v="9"/>
        <n v="12"/>
        <n v="6"/>
        <n v="8"/>
        <n v="1"/>
        <n v="18"/>
        <n v="14"/>
        <n v="10"/>
        <n v="17"/>
        <n v="7"/>
        <n v="3"/>
        <n v="11"/>
        <n v="13"/>
      </sharedItems>
    </cacheField>
    <cacheField name="Discount" numFmtId="0">
      <sharedItems containsString="0" containsBlank="1" containsNumber="1" minValue="0" maxValue="0.3"/>
    </cacheField>
    <cacheField name="DiscountType" numFmtId="0">
      <sharedItems/>
    </cacheField>
    <cacheField name="Revenue" numFmtId="0">
      <sharedItems containsSemiMixedTypes="0" containsString="0" containsNumber="1" minValue="33.99" maxValue="18384.66"/>
    </cacheField>
    <cacheField name="OrderType" numFmtId="0">
      <sharedItems/>
    </cacheField>
    <cacheField name="PremiumOrder" numFmtId="0">
      <sharedItems/>
    </cacheField>
    <cacheField name="Cost" numFmtId="0">
      <sharedItems containsSemiMixedTypes="0" containsString="0" containsNumber="1" minValue="22.32" maxValue="14573.41"/>
    </cacheField>
    <cacheField name="Profit" numFmtId="0">
      <sharedItems containsSemiMixedTypes="0" containsString="0" containsNumber="1" minValue="7.39" maxValue="7649.06"/>
    </cacheField>
    <cacheField name="PaymentMethod" numFmtId="0">
      <sharedItems/>
    </cacheField>
    <cacheField name="OrderPriority" numFmtId="0">
      <sharedItems/>
    </cacheField>
    <cacheField name="ShipMode" numFmtId="0">
      <sharedItems/>
    </cacheField>
    <cacheField name="ShippingCost" numFmtId="0">
      <sharedItems containsSemiMixedTypes="0" containsString="0" containsNumber="1" minValue="5.05" maxValue="49.99"/>
    </cacheField>
    <cacheField name="DeliveryDays" numFmtId="0">
      <sharedItems containsSemiMixedTypes="0" containsString="0" containsNumber="1" containsInteger="1" minValue="1" maxValue="10"/>
    </cacheField>
    <cacheField name="DeliveryType" numFmtId="0">
      <sharedItems/>
    </cacheField>
    <cacheField name="CustomerSegment" numFmtId="0">
      <sharedItems/>
    </cacheField>
    <cacheField name="Returned" numFmtId="0">
      <sharedItems/>
    </cacheField>
    <cacheField name="Rating" numFmtId="0">
      <sharedItems containsSemiMixedTypes="0" containsString="0" containsNumber="1" containsInteger="1" minValue="1" maxValue="5"/>
    </cacheField>
    <cacheField name="ProductReview" numFmtId="0">
      <sharedItems/>
    </cacheField>
    <cacheField name="SaleValue" numFmtId="0">
      <sharedItems containsSemiMixedTypes="0" containsString="0" containsNumber="1" minValue="65.510000000000005" maxValue="18425.74000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x v="0"/>
    <s v="2023-08-26"/>
    <n v="2023"/>
    <x v="0"/>
    <x v="0"/>
    <x v="0"/>
    <x v="0"/>
    <s v="Mumbai"/>
    <x v="0"/>
    <x v="0"/>
    <s v="Retail"/>
    <x v="0"/>
    <n v="576.66"/>
    <x v="0"/>
    <n v="0.17"/>
    <s v="LOW"/>
    <n v="1914.51"/>
    <s v="Medium"/>
    <s v="Not Premium"/>
    <n v="1118.6300000000001"/>
    <n v="795.88"/>
    <s v="Bank Transfer"/>
    <s v="Medium"/>
    <s v="Standard"/>
    <n v="32.479999999999997"/>
    <n v="10"/>
    <s v="LATE DELIVERY"/>
    <s v="Home Office"/>
    <s v="No"/>
    <n v="2"/>
    <s v="Poor"/>
    <n v="1956.9900000000002"/>
  </r>
  <r>
    <x v="1"/>
    <s v="2024-10-15"/>
    <n v="2024"/>
    <x v="1"/>
    <x v="1"/>
    <x v="1"/>
    <x v="1"/>
    <s v="Berlin"/>
    <x v="0"/>
    <x v="0"/>
    <s v="Online"/>
    <x v="1"/>
    <n v="447.27"/>
    <x v="1"/>
    <n v="0.12"/>
    <s v="LOW"/>
    <n v="1967.99"/>
    <s v="Medium"/>
    <s v="Not Premium"/>
    <n v="1337.43"/>
    <n v="630.55999999999995"/>
    <s v="Credit Card"/>
    <s v="Medium"/>
    <s v="Same Day"/>
    <n v="25.58"/>
    <n v="4"/>
    <s v="LATE DELIVERY"/>
    <s v="Home Office"/>
    <s v="No"/>
    <n v="1"/>
    <s v="Poor"/>
    <n v="1997.57"/>
  </r>
  <r>
    <x v="2"/>
    <s v="2024-12-04"/>
    <n v="2024"/>
    <x v="2"/>
    <x v="2"/>
    <x v="0"/>
    <x v="1"/>
    <s v="Mumbai"/>
    <x v="1"/>
    <x v="1"/>
    <s v="Distributor"/>
    <x v="1"/>
    <n v="344.45"/>
    <x v="2"/>
    <n v="0.15"/>
    <s v="LOW"/>
    <n v="5562.87"/>
    <s v="Medium"/>
    <s v="Premium"/>
    <n v="4009.72"/>
    <n v="1553.15"/>
    <s v="Credit Card"/>
    <s v="Critical"/>
    <s v="Standard"/>
    <n v="27.68"/>
    <n v="1"/>
    <s v="FAST DELIVERY"/>
    <s v="Corporate"/>
    <s v="Yes"/>
    <n v="1"/>
    <s v="Poor"/>
    <n v="5591.55"/>
  </r>
  <r>
    <x v="3"/>
    <s v="2023-01-07"/>
    <n v="2023"/>
    <x v="3"/>
    <x v="3"/>
    <x v="1"/>
    <x v="2"/>
    <s v="Sydney"/>
    <x v="2"/>
    <x v="2"/>
    <s v="Retail"/>
    <x v="0"/>
    <n v="438.12"/>
    <x v="3"/>
    <n v="0.28000000000000003"/>
    <s v="HIGH"/>
    <n v="5047.1400000000003"/>
    <s v="Medium"/>
    <s v="Premium"/>
    <n v="2684.67"/>
    <n v="2362.4699999999998"/>
    <s v="PayPal"/>
    <s v="Critical"/>
    <s v="Same Day"/>
    <n v="23.41"/>
    <n v="3"/>
    <s v="FAST DELIVERY"/>
    <s v="Home Office"/>
    <s v="Yes"/>
    <n v="1"/>
    <s v="Poor"/>
    <n v="5073.5499999999993"/>
  </r>
  <r>
    <x v="4"/>
    <s v="2024-05-25"/>
    <n v="2024"/>
    <x v="4"/>
    <x v="4"/>
    <x v="2"/>
    <x v="2"/>
    <s v="Pune"/>
    <x v="3"/>
    <x v="3"/>
    <s v="Retail"/>
    <x v="2"/>
    <n v="80.22"/>
    <x v="4"/>
    <n v="0"/>
    <s v="LOW"/>
    <n v="1203.3"/>
    <s v="Medium"/>
    <s v="Not Premium"/>
    <n v="745.46"/>
    <n v="457.84"/>
    <s v="Bank Transfer"/>
    <s v="Low"/>
    <s v="Express"/>
    <n v="29.52"/>
    <n v="8"/>
    <s v="LATE DELIVERY"/>
    <s v="Home Office"/>
    <s v="Yes"/>
    <n v="1"/>
    <s v="Poor"/>
    <n v="1240.82"/>
  </r>
  <r>
    <x v="5"/>
    <s v="2023-05-07"/>
    <n v="2023"/>
    <x v="4"/>
    <x v="3"/>
    <x v="2"/>
    <x v="2"/>
    <s v="Delhi"/>
    <x v="4"/>
    <x v="0"/>
    <s v="Distributor"/>
    <x v="2"/>
    <n v="956.16"/>
    <x v="5"/>
    <n v="0"/>
    <s v="LOW"/>
    <n v="1912.32"/>
    <s v="Medium"/>
    <s v="Not Premium"/>
    <n v="1376.98"/>
    <n v="535.34"/>
    <s v="Cash"/>
    <s v="Low"/>
    <s v="Express"/>
    <n v="7.77"/>
    <n v="2"/>
    <s v="FAST DELIVERY"/>
    <s v="Corporate"/>
    <s v="Yes"/>
    <n v="4"/>
    <s v="Good"/>
    <n v="1922.0900000000001"/>
  </r>
  <r>
    <x v="6"/>
    <s v="2024-06-19"/>
    <n v="2024"/>
    <x v="5"/>
    <x v="2"/>
    <x v="2"/>
    <x v="2"/>
    <s v="New York"/>
    <x v="3"/>
    <x v="4"/>
    <s v="Retail"/>
    <x v="3"/>
    <n v="342.02"/>
    <x v="6"/>
    <n v="0.08"/>
    <s v="LOW"/>
    <n v="6293.17"/>
    <s v="Medium"/>
    <s v="Premium"/>
    <n v="3483.81"/>
    <n v="2809.36"/>
    <s v="Cash"/>
    <s v="Low"/>
    <s v="Standard"/>
    <n v="32.24"/>
    <n v="2"/>
    <s v="FAST DELIVERY"/>
    <s v="Home Office"/>
    <s v="Yes"/>
    <n v="3"/>
    <s v="Average"/>
    <n v="6327.41"/>
  </r>
  <r>
    <x v="7"/>
    <s v="2024-09-25"/>
    <n v="2024"/>
    <x v="6"/>
    <x v="4"/>
    <x v="3"/>
    <x v="3"/>
    <s v="Mumbai"/>
    <x v="2"/>
    <x v="5"/>
    <s v="Retail"/>
    <x v="4"/>
    <n v="380.23"/>
    <x v="1"/>
    <n v="0.01"/>
    <s v="LOW"/>
    <n v="1882.14"/>
    <s v="Medium"/>
    <s v="Not Premium"/>
    <n v="1181.3"/>
    <n v="700.84"/>
    <s v="Cash"/>
    <s v="Medium"/>
    <s v="Express"/>
    <n v="28.33"/>
    <n v="4"/>
    <s v="LATE DELIVERY"/>
    <s v="Home Office"/>
    <s v="Yes"/>
    <n v="2"/>
    <s v="Poor"/>
    <n v="1914.4699999999998"/>
  </r>
  <r>
    <x v="8"/>
    <s v="2023-07-24"/>
    <n v="2023"/>
    <x v="7"/>
    <x v="3"/>
    <x v="0"/>
    <x v="0"/>
    <s v="New York"/>
    <x v="2"/>
    <x v="6"/>
    <s v="Online"/>
    <x v="0"/>
    <n v="604.76"/>
    <x v="2"/>
    <n v="0.18"/>
    <s v="LOW"/>
    <n v="9422.16"/>
    <s v="Medium"/>
    <s v="Premium"/>
    <n v="7639.72"/>
    <n v="1782.44"/>
    <s v="Bank Transfer"/>
    <s v="High"/>
    <s v="Same Day"/>
    <n v="29.33"/>
    <n v="8"/>
    <s v="LATE DELIVERY"/>
    <s v="Corporate"/>
    <s v="No"/>
    <n v="3"/>
    <s v="Average"/>
    <n v="9459.49"/>
  </r>
  <r>
    <x v="9"/>
    <s v="2024-06-15"/>
    <n v="2024"/>
    <x v="5"/>
    <x v="3"/>
    <x v="1"/>
    <x v="4"/>
    <s v="New York"/>
    <x v="3"/>
    <x v="0"/>
    <s v="Retail"/>
    <x v="2"/>
    <n v="208.71"/>
    <x v="7"/>
    <n v="0.03"/>
    <s v="LOW"/>
    <n v="1822.04"/>
    <s v="Medium"/>
    <s v="Not Premium"/>
    <n v="1557.66"/>
    <n v="264.38"/>
    <s v="UPI"/>
    <s v="Medium"/>
    <s v="Standard"/>
    <n v="39.26"/>
    <n v="2"/>
    <s v="FAST DELIVERY"/>
    <s v="Home Office"/>
    <s v="No"/>
    <n v="3"/>
    <s v="Average"/>
    <n v="1863.3"/>
  </r>
  <r>
    <x v="10"/>
    <s v="2023-02-07"/>
    <n v="2023"/>
    <x v="8"/>
    <x v="1"/>
    <x v="0"/>
    <x v="5"/>
    <s v="London"/>
    <x v="3"/>
    <x v="6"/>
    <s v="Online"/>
    <x v="2"/>
    <n v="324.88"/>
    <x v="3"/>
    <n v="0.17"/>
    <s v="LOW"/>
    <n v="4314.41"/>
    <s v="Medium"/>
    <s v="Premium"/>
    <n v="3303.81"/>
    <n v="1010.6"/>
    <s v="Bank Transfer"/>
    <s v="Low"/>
    <s v="Same Day"/>
    <n v="33.200000000000003"/>
    <n v="4"/>
    <s v="LATE DELIVERY"/>
    <s v="Corporate"/>
    <s v="No"/>
    <n v="4"/>
    <s v="Good"/>
    <n v="4351.6099999999997"/>
  </r>
  <r>
    <x v="11"/>
    <s v="2024-07-22"/>
    <n v="2024"/>
    <x v="7"/>
    <x v="5"/>
    <x v="2"/>
    <x v="5"/>
    <s v="Sydney"/>
    <x v="1"/>
    <x v="2"/>
    <s v="Online"/>
    <x v="0"/>
    <n v="89.82"/>
    <x v="8"/>
    <n v="0.16"/>
    <s v="LOW"/>
    <n v="905.39"/>
    <s v="Small"/>
    <s v="Not Premium"/>
    <n v="594.91"/>
    <n v="310.48"/>
    <s v="Bank Transfer"/>
    <s v="Medium"/>
    <s v="Same Day"/>
    <n v="13.9"/>
    <n v="8"/>
    <s v="LATE DELIVERY"/>
    <s v="Consumer"/>
    <s v="No"/>
    <n v="4"/>
    <s v="Good"/>
    <n v="927.29"/>
  </r>
  <r>
    <x v="12"/>
    <s v="2023-06-12"/>
    <n v="2023"/>
    <x v="5"/>
    <x v="6"/>
    <x v="3"/>
    <x v="3"/>
    <s v="Toronto"/>
    <x v="4"/>
    <x v="0"/>
    <s v="Distributor"/>
    <x v="3"/>
    <n v="387.73"/>
    <x v="9"/>
    <n v="0.19"/>
    <s v="LOW"/>
    <n v="1884.37"/>
    <s v="Medium"/>
    <s v="Not Premium"/>
    <n v="1273.7"/>
    <n v="610.66999999999996"/>
    <s v="PayPal"/>
    <s v="Medium"/>
    <s v="Standard"/>
    <n v="20.170000000000002"/>
    <n v="1"/>
    <s v="FAST DELIVERY"/>
    <s v="Consumer"/>
    <s v="Yes"/>
    <n v="2"/>
    <s v="Poor"/>
    <n v="1905.54"/>
  </r>
  <r>
    <x v="13"/>
    <s v="2023-03-30"/>
    <n v="2023"/>
    <x v="9"/>
    <x v="6"/>
    <x v="0"/>
    <x v="3"/>
    <s v="Toronto"/>
    <x v="4"/>
    <x v="7"/>
    <s v="Retail"/>
    <x v="4"/>
    <n v="49.49"/>
    <x v="8"/>
    <n v="0.18"/>
    <s v="LOW"/>
    <n v="486.98"/>
    <s v="Small"/>
    <s v="Not Premium"/>
    <n v="396.26"/>
    <n v="90.72"/>
    <s v="Cash"/>
    <s v="Low"/>
    <s v="Standard"/>
    <n v="28.4"/>
    <n v="5"/>
    <s v="LATE DELIVERY"/>
    <s v="Home Office"/>
    <s v="Yes"/>
    <n v="3"/>
    <s v="Average"/>
    <n v="520.38"/>
  </r>
  <r>
    <x v="14"/>
    <s v="2023-06-14"/>
    <n v="2023"/>
    <x v="5"/>
    <x v="1"/>
    <x v="1"/>
    <x v="0"/>
    <s v="London"/>
    <x v="0"/>
    <x v="5"/>
    <s v="Distributor"/>
    <x v="4"/>
    <n v="66.03"/>
    <x v="0"/>
    <n v="0.03"/>
    <s v="LOW"/>
    <n v="256.2"/>
    <s v="Small"/>
    <s v="Not Premium"/>
    <n v="228.6"/>
    <n v="27.6"/>
    <s v="Bank Transfer"/>
    <s v="Low"/>
    <s v="Same Day"/>
    <n v="18.989999999999998"/>
    <n v="4"/>
    <s v="LATE DELIVERY"/>
    <s v="Consumer"/>
    <s v="Yes"/>
    <n v="3"/>
    <s v="Average"/>
    <n v="279.19"/>
  </r>
  <r>
    <x v="15"/>
    <s v="2024-12-25"/>
    <n v="2024"/>
    <x v="2"/>
    <x v="0"/>
    <x v="0"/>
    <x v="0"/>
    <s v="Berlin"/>
    <x v="4"/>
    <x v="6"/>
    <s v="Retail"/>
    <x v="4"/>
    <n v="687.05"/>
    <x v="2"/>
    <n v="0.18"/>
    <s v="LOW"/>
    <n v="10704.24"/>
    <s v="Medium"/>
    <s v="Premium"/>
    <n v="7654.15"/>
    <n v="3050.09"/>
    <s v="Credit Card"/>
    <s v="High"/>
    <s v="Express"/>
    <n v="25.82"/>
    <n v="3"/>
    <s v="FAST DELIVERY"/>
    <s v="Corporate"/>
    <s v="Yes"/>
    <n v="3"/>
    <s v="Average"/>
    <n v="10733.06"/>
  </r>
  <r>
    <x v="16"/>
    <s v="2023-08-05"/>
    <n v="2023"/>
    <x v="0"/>
    <x v="1"/>
    <x v="0"/>
    <x v="0"/>
    <s v="Pune"/>
    <x v="4"/>
    <x v="6"/>
    <s v="Distributor"/>
    <x v="4"/>
    <n v="725.8"/>
    <x v="10"/>
    <n v="0.15"/>
    <s v="LOW"/>
    <n v="4935.4399999999996"/>
    <s v="Medium"/>
    <s v="Premium"/>
    <n v="3662.25"/>
    <n v="1273.19"/>
    <s v="Bank Transfer"/>
    <s v="Critical"/>
    <s v="Same Day"/>
    <n v="29.54"/>
    <n v="6"/>
    <s v="LATE DELIVERY"/>
    <s v="Corporate"/>
    <s v="Yes"/>
    <n v="1"/>
    <s v="Poor"/>
    <n v="4970.9800000000005"/>
  </r>
  <r>
    <x v="17"/>
    <s v="2024-11-09"/>
    <n v="2024"/>
    <x v="10"/>
    <x v="4"/>
    <x v="1"/>
    <x v="4"/>
    <s v="London"/>
    <x v="1"/>
    <x v="8"/>
    <s v="Retail"/>
    <x v="0"/>
    <n v="370.13"/>
    <x v="11"/>
    <n v="0.12"/>
    <s v="LOW"/>
    <n v="325.70999999999998"/>
    <s v="Small"/>
    <s v="Not Premium"/>
    <n v="263"/>
    <n v="62.71"/>
    <s v="Cash"/>
    <s v="Critical"/>
    <s v="Standard"/>
    <n v="40.28"/>
    <n v="9"/>
    <s v="LATE DELIVERY"/>
    <s v="Corporate"/>
    <s v="No"/>
    <n v="4"/>
    <s v="Good"/>
    <n v="374.99"/>
  </r>
  <r>
    <x v="18"/>
    <s v="2024-12-27"/>
    <n v="2024"/>
    <x v="2"/>
    <x v="5"/>
    <x v="2"/>
    <x v="1"/>
    <s v="Mumbai"/>
    <x v="0"/>
    <x v="8"/>
    <s v="Distributor"/>
    <x v="1"/>
    <n v="592.47"/>
    <x v="2"/>
    <n v="0.08"/>
    <s v="LOW"/>
    <n v="10356.379999999999"/>
    <s v="Medium"/>
    <s v="Premium"/>
    <n v="8696.16"/>
    <n v="1660.22"/>
    <s v="PayPal"/>
    <s v="Critical"/>
    <s v="Standard"/>
    <n v="16.100000000000001"/>
    <n v="3"/>
    <s v="FAST DELIVERY"/>
    <s v="Consumer"/>
    <s v="Yes"/>
    <n v="5"/>
    <s v="Excellent"/>
    <n v="10375.48"/>
  </r>
  <r>
    <x v="19"/>
    <s v="2023-12-07"/>
    <n v="2023"/>
    <x v="2"/>
    <x v="3"/>
    <x v="2"/>
    <x v="4"/>
    <s v="Sydney"/>
    <x v="1"/>
    <x v="0"/>
    <s v="Retail"/>
    <x v="1"/>
    <n v="548.16"/>
    <x v="11"/>
    <n v="0.21"/>
    <s v="HIGH"/>
    <n v="433.05"/>
    <s v="Small"/>
    <s v="Not Premium"/>
    <n v="297.44"/>
    <n v="135.61000000000001"/>
    <s v="Credit Card"/>
    <s v="Medium"/>
    <s v="Same Day"/>
    <n v="33.450000000000003"/>
    <n v="7"/>
    <s v="LATE DELIVERY"/>
    <s v="Corporate"/>
    <s v="Yes"/>
    <n v="3"/>
    <s v="Average"/>
    <n v="473.5"/>
  </r>
  <r>
    <x v="20"/>
    <s v="2024-08-23"/>
    <n v="2024"/>
    <x v="0"/>
    <x v="3"/>
    <x v="3"/>
    <x v="1"/>
    <s v="Sydney"/>
    <x v="4"/>
    <x v="1"/>
    <s v="Retail"/>
    <x v="3"/>
    <n v="839.45"/>
    <x v="9"/>
    <n v="0.3"/>
    <s v="HIGH"/>
    <n v="3525.69"/>
    <s v="Medium"/>
    <s v="Premium"/>
    <n v="2289.81"/>
    <n v="1235.8800000000001"/>
    <s v="Cash"/>
    <s v="High"/>
    <s v="Same Day"/>
    <n v="49.92"/>
    <n v="1"/>
    <s v="FAST DELIVERY"/>
    <s v="Corporate"/>
    <s v="No"/>
    <n v="3"/>
    <s v="Average"/>
    <n v="3576.61"/>
  </r>
  <r>
    <x v="21"/>
    <s v="2024-11-14"/>
    <n v="2024"/>
    <x v="10"/>
    <x v="5"/>
    <x v="1"/>
    <x v="0"/>
    <s v="Mumbai"/>
    <x v="0"/>
    <x v="6"/>
    <s v="Online"/>
    <x v="1"/>
    <n v="433.56"/>
    <x v="3"/>
    <n v="0.08"/>
    <s v="LOW"/>
    <n v="6382"/>
    <s v="Medium"/>
    <s v="Premium"/>
    <n v="4078.68"/>
    <n v="2303.3200000000002"/>
    <s v="Cash"/>
    <s v="Medium"/>
    <s v="Same Day"/>
    <n v="5.44"/>
    <n v="8"/>
    <s v="LATE DELIVERY"/>
    <s v="Consumer"/>
    <s v="No"/>
    <n v="2"/>
    <s v="Poor"/>
    <n v="6395.44"/>
  </r>
  <r>
    <x v="22"/>
    <s v="2023-01-15"/>
    <n v="2023"/>
    <x v="3"/>
    <x v="3"/>
    <x v="2"/>
    <x v="0"/>
    <s v="Sydney"/>
    <x v="1"/>
    <x v="0"/>
    <s v="Retail"/>
    <x v="2"/>
    <n v="769.36"/>
    <x v="12"/>
    <n v="0.15"/>
    <s v="LOW"/>
    <n v="11771.21"/>
    <s v="Medium"/>
    <s v="Premium"/>
    <n v="8865.18"/>
    <n v="2906.03"/>
    <s v="PayPal"/>
    <s v="Critical"/>
    <s v="Same Day"/>
    <n v="44.03"/>
    <n v="3"/>
    <s v="FAST DELIVERY"/>
    <s v="Consumer"/>
    <s v="Yes"/>
    <n v="3"/>
    <s v="Average"/>
    <n v="11818.240000000002"/>
  </r>
  <r>
    <x v="23"/>
    <s v="2023-03-11"/>
    <n v="2023"/>
    <x v="9"/>
    <x v="7"/>
    <x v="3"/>
    <x v="0"/>
    <s v="Berlin"/>
    <x v="2"/>
    <x v="2"/>
    <s v="Retail"/>
    <x v="2"/>
    <n v="735.29"/>
    <x v="13"/>
    <m/>
    <s v="LOW"/>
    <n v="7205.84"/>
    <s v="Medium"/>
    <s v="Premium"/>
    <n v="6440.47"/>
    <n v="765.37"/>
    <s v="PayPal"/>
    <s v="High"/>
    <s v="Same Day"/>
    <n v="22.18"/>
    <n v="4"/>
    <s v="LATE DELIVERY"/>
    <s v="Corporate"/>
    <s v="Yes"/>
    <n v="1"/>
    <s v="Poor"/>
    <n v="7232.02"/>
  </r>
  <r>
    <x v="24"/>
    <s v="2024-08-24"/>
    <n v="2024"/>
    <x v="0"/>
    <x v="1"/>
    <x v="1"/>
    <x v="3"/>
    <s v="Delhi"/>
    <x v="0"/>
    <x v="5"/>
    <s v="Retail"/>
    <x v="3"/>
    <n v="823.06"/>
    <x v="9"/>
    <n v="0.1"/>
    <s v="LOW"/>
    <n v="4444.5200000000004"/>
    <s v="Medium"/>
    <s v="Premium"/>
    <n v="3447.91"/>
    <n v="996.61"/>
    <s v="PayPal"/>
    <s v="Medium"/>
    <s v="Express"/>
    <n v="10.199999999999999"/>
    <n v="1"/>
    <s v="FAST DELIVERY"/>
    <s v="Consumer"/>
    <s v="Yes"/>
    <n v="5"/>
    <s v="Excellent"/>
    <n v="4455.7199999999993"/>
  </r>
  <r>
    <x v="25"/>
    <s v="2024-07-01"/>
    <n v="2024"/>
    <x v="7"/>
    <x v="4"/>
    <x v="0"/>
    <x v="4"/>
    <s v="Mumbai"/>
    <x v="4"/>
    <x v="7"/>
    <s v="Online"/>
    <x v="4"/>
    <n v="710.55"/>
    <x v="14"/>
    <n v="0.09"/>
    <s v="LOW"/>
    <n v="6466.01"/>
    <s v="Medium"/>
    <s v="Premium"/>
    <n v="5293.17"/>
    <n v="1172.8399999999999"/>
    <s v="Credit Card"/>
    <s v="Medium"/>
    <s v="Standard"/>
    <n v="10.52"/>
    <n v="7"/>
    <s v="LATE DELIVERY"/>
    <s v="Consumer"/>
    <s v="Yes"/>
    <n v="2"/>
    <s v="Poor"/>
    <n v="6483.5300000000007"/>
  </r>
  <r>
    <x v="26"/>
    <s v="2023-04-27"/>
    <n v="2023"/>
    <x v="11"/>
    <x v="8"/>
    <x v="0"/>
    <x v="2"/>
    <s v="New York"/>
    <x v="0"/>
    <x v="6"/>
    <s v="Online"/>
    <x v="4"/>
    <n v="600.42999999999995"/>
    <x v="15"/>
    <n v="0.17"/>
    <s v="LOW"/>
    <n v="8472.07"/>
    <s v="Medium"/>
    <s v="Premium"/>
    <n v="4854.92"/>
    <n v="3617.15"/>
    <s v="Credit Card"/>
    <s v="Low"/>
    <s v="Same Day"/>
    <n v="12.96"/>
    <n v="6"/>
    <s v="LATE DELIVERY"/>
    <s v="Home Office"/>
    <s v="Yes"/>
    <n v="5"/>
    <s v="Excellent"/>
    <n v="8491.0299999999988"/>
  </r>
  <r>
    <x v="27"/>
    <s v="2023-05-19"/>
    <n v="2023"/>
    <x v="4"/>
    <x v="9"/>
    <x v="0"/>
    <x v="2"/>
    <s v="Toronto"/>
    <x v="0"/>
    <x v="5"/>
    <s v="Retail"/>
    <x v="0"/>
    <n v="697.99"/>
    <x v="16"/>
    <n v="0.1"/>
    <s v="LOW"/>
    <n v="4397.34"/>
    <s v="Medium"/>
    <s v="Premium"/>
    <n v="2823.58"/>
    <n v="1573.76"/>
    <s v="UPI"/>
    <s v="Critical"/>
    <s v="Same Day"/>
    <n v="27.37"/>
    <n v="1"/>
    <s v="FAST DELIVERY"/>
    <s v="Consumer"/>
    <s v="Yes"/>
    <n v="5"/>
    <s v="Excellent"/>
    <n v="4425.71"/>
  </r>
  <r>
    <x v="28"/>
    <s v="2024-07-30"/>
    <n v="2024"/>
    <x v="7"/>
    <x v="8"/>
    <x v="2"/>
    <x v="4"/>
    <s v="Sydney"/>
    <x v="0"/>
    <x v="7"/>
    <s v="Online"/>
    <x v="4"/>
    <n v="701.56"/>
    <x v="17"/>
    <n v="0.14000000000000001"/>
    <s v="LOW"/>
    <n v="1810.02"/>
    <s v="Medium"/>
    <s v="Not Premium"/>
    <n v="1148.8"/>
    <n v="661.22"/>
    <s v="PayPal"/>
    <s v="High"/>
    <s v="Standard"/>
    <n v="37.53"/>
    <n v="7"/>
    <s v="LATE DELIVERY"/>
    <s v="Corporate"/>
    <s v="No"/>
    <n v="3"/>
    <s v="Average"/>
    <n v="1854.55"/>
  </r>
  <r>
    <x v="29"/>
    <s v="2023-04-09"/>
    <n v="2023"/>
    <x v="11"/>
    <x v="6"/>
    <x v="2"/>
    <x v="2"/>
    <s v="Mumbai"/>
    <x v="2"/>
    <x v="5"/>
    <s v="Online"/>
    <x v="4"/>
    <n v="471.7"/>
    <x v="13"/>
    <n v="0.27"/>
    <s v="HIGH"/>
    <n v="4820.7700000000004"/>
    <s v="Medium"/>
    <s v="Premium"/>
    <n v="3546.14"/>
    <n v="1274.6300000000001"/>
    <s v="Bank Transfer"/>
    <s v="Medium"/>
    <s v="Express"/>
    <n v="29.81"/>
    <n v="2"/>
    <s v="FAST DELIVERY"/>
    <s v="Consumer"/>
    <s v="No"/>
    <n v="5"/>
    <s v="Excellent"/>
    <n v="4852.5800000000008"/>
  </r>
  <r>
    <x v="30"/>
    <s v="2023-09-10"/>
    <n v="2023"/>
    <x v="6"/>
    <x v="2"/>
    <x v="2"/>
    <x v="3"/>
    <s v="New York"/>
    <x v="1"/>
    <x v="5"/>
    <s v="Distributor"/>
    <x v="4"/>
    <n v="825.37"/>
    <x v="18"/>
    <n v="0.09"/>
    <s v="LOW"/>
    <n v="8261.9500000000007"/>
    <s v="Medium"/>
    <s v="Premium"/>
    <n v="6670.56"/>
    <n v="1591.39"/>
    <s v="PayPal"/>
    <s v="Critical"/>
    <s v="Express"/>
    <n v="42.08"/>
    <n v="8"/>
    <s v="LATE DELIVERY"/>
    <s v="Corporate"/>
    <s v="No"/>
    <n v="1"/>
    <s v="Poor"/>
    <n v="8312.0300000000007"/>
  </r>
  <r>
    <x v="31"/>
    <s v="2023-03-27"/>
    <n v="2023"/>
    <x v="9"/>
    <x v="9"/>
    <x v="3"/>
    <x v="4"/>
    <s v="Toronto"/>
    <x v="4"/>
    <x v="7"/>
    <s v="Retail"/>
    <x v="3"/>
    <n v="108.96"/>
    <x v="13"/>
    <n v="0.14000000000000001"/>
    <s v="LOW"/>
    <n v="1311.88"/>
    <s v="Medium"/>
    <s v="Not Premium"/>
    <n v="872.57"/>
    <n v="439.31"/>
    <s v="Credit Card"/>
    <s v="Low"/>
    <s v="Standard"/>
    <n v="14.45"/>
    <n v="2"/>
    <s v="FAST DELIVERY"/>
    <s v="Consumer"/>
    <s v="No"/>
    <n v="5"/>
    <s v="Excellent"/>
    <n v="1328.3300000000002"/>
  </r>
  <r>
    <x v="32"/>
    <s v="2024-03-16"/>
    <n v="2024"/>
    <x v="9"/>
    <x v="8"/>
    <x v="3"/>
    <x v="2"/>
    <s v="New York"/>
    <x v="2"/>
    <x v="0"/>
    <s v="Distributor"/>
    <x v="0"/>
    <n v="103.94"/>
    <x v="0"/>
    <n v="0.15"/>
    <s v="LOW"/>
    <n v="353.4"/>
    <s v="Small"/>
    <s v="Not Premium"/>
    <n v="206.51"/>
    <n v="146.88999999999999"/>
    <s v="Credit Card"/>
    <s v="Low"/>
    <s v="Same Day"/>
    <n v="29.93"/>
    <n v="3"/>
    <s v="FAST DELIVERY"/>
    <s v="Corporate"/>
    <s v="Yes"/>
    <n v="5"/>
    <s v="Excellent"/>
    <n v="386.33"/>
  </r>
  <r>
    <x v="33"/>
    <s v="2024-01-07"/>
    <n v="2024"/>
    <x v="3"/>
    <x v="10"/>
    <x v="2"/>
    <x v="5"/>
    <s v="New York"/>
    <x v="1"/>
    <x v="7"/>
    <s v="Distributor"/>
    <x v="0"/>
    <n v="734.65"/>
    <x v="12"/>
    <n v="0.13"/>
    <s v="LOW"/>
    <n v="11504.62"/>
    <s v="Medium"/>
    <s v="Premium"/>
    <n v="9351.84"/>
    <n v="2152.7800000000002"/>
    <s v="UPI"/>
    <s v="Low"/>
    <s v="Same Day"/>
    <n v="41.95"/>
    <n v="2"/>
    <s v="FAST DELIVERY"/>
    <s v="Corporate"/>
    <s v="No"/>
    <n v="2"/>
    <s v="Poor"/>
    <n v="11548.570000000002"/>
  </r>
  <r>
    <x v="34"/>
    <s v="2023-12-21"/>
    <n v="2023"/>
    <x v="2"/>
    <x v="11"/>
    <x v="1"/>
    <x v="5"/>
    <s v="Pune"/>
    <x v="3"/>
    <x v="3"/>
    <s v="Retail"/>
    <x v="3"/>
    <n v="320.13"/>
    <x v="3"/>
    <n v="0.28000000000000003"/>
    <s v="HIGH"/>
    <n v="3687.9"/>
    <s v="Medium"/>
    <s v="Premium"/>
    <n v="2965.44"/>
    <n v="722.46"/>
    <s v="PayPal"/>
    <s v="Medium"/>
    <s v="Standard"/>
    <n v="9.33"/>
    <n v="8"/>
    <s v="LATE DELIVERY"/>
    <s v="Consumer"/>
    <s v="Yes"/>
    <n v="4"/>
    <s v="Good"/>
    <n v="3705.23"/>
  </r>
  <r>
    <x v="35"/>
    <s v="2024-03-01"/>
    <n v="2024"/>
    <x v="9"/>
    <x v="0"/>
    <x v="1"/>
    <x v="1"/>
    <s v="Mumbai"/>
    <x v="1"/>
    <x v="1"/>
    <s v="Retail"/>
    <x v="0"/>
    <n v="478.26"/>
    <x v="10"/>
    <n v="0.1"/>
    <s v="LOW"/>
    <n v="3443.47"/>
    <s v="Medium"/>
    <s v="Premium"/>
    <n v="2982.16"/>
    <n v="461.31"/>
    <s v="Bank Transfer"/>
    <s v="Critical"/>
    <s v="Express"/>
    <n v="13.54"/>
    <n v="7"/>
    <s v="LATE DELIVERY"/>
    <s v="Consumer"/>
    <s v="No"/>
    <n v="1"/>
    <s v="Poor"/>
    <n v="3464.0099999999998"/>
  </r>
  <r>
    <x v="36"/>
    <s v="2024-05-02"/>
    <n v="2024"/>
    <x v="4"/>
    <x v="8"/>
    <x v="1"/>
    <x v="1"/>
    <s v="Delhi"/>
    <x v="0"/>
    <x v="5"/>
    <s v="Retail"/>
    <x v="0"/>
    <n v="423.11"/>
    <x v="6"/>
    <n v="0.23"/>
    <s v="HIGH"/>
    <n v="6515.89"/>
    <s v="Medium"/>
    <s v="Premium"/>
    <n v="4640.04"/>
    <n v="1875.85"/>
    <s v="Cash"/>
    <s v="Medium"/>
    <s v="Same Day"/>
    <n v="31.13"/>
    <n v="8"/>
    <s v="LATE DELIVERY"/>
    <s v="Home Office"/>
    <s v="No"/>
    <n v="5"/>
    <s v="Excellent"/>
    <n v="6555.0199999999995"/>
  </r>
  <r>
    <x v="37"/>
    <s v="2024-10-31"/>
    <n v="2024"/>
    <x v="1"/>
    <x v="3"/>
    <x v="1"/>
    <x v="2"/>
    <s v="Toronto"/>
    <x v="4"/>
    <x v="5"/>
    <s v="Online"/>
    <x v="0"/>
    <n v="804.65"/>
    <x v="1"/>
    <n v="0.13"/>
    <s v="LOW"/>
    <n v="3500.23"/>
    <s v="Medium"/>
    <s v="Premium"/>
    <n v="2149.83"/>
    <n v="1350.4"/>
    <s v="PayPal"/>
    <s v="Low"/>
    <s v="Express"/>
    <n v="11.72"/>
    <n v="1"/>
    <s v="FAST DELIVERY"/>
    <s v="Home Office"/>
    <s v="Yes"/>
    <n v="2"/>
    <s v="Poor"/>
    <n v="3512.95"/>
  </r>
  <r>
    <x v="38"/>
    <s v="2023-06-11"/>
    <n v="2023"/>
    <x v="5"/>
    <x v="0"/>
    <x v="2"/>
    <x v="0"/>
    <s v="Sydney"/>
    <x v="2"/>
    <x v="9"/>
    <s v="Online"/>
    <x v="2"/>
    <n v="136.05000000000001"/>
    <x v="0"/>
    <n v="0.1"/>
    <s v="LOW"/>
    <n v="489.78"/>
    <s v="Small"/>
    <s v="Not Premium"/>
    <n v="257.22000000000003"/>
    <n v="232.56"/>
    <s v="Credit Card"/>
    <s v="Low"/>
    <s v="Standard"/>
    <n v="7.33"/>
    <n v="6"/>
    <s v="LATE DELIVERY"/>
    <s v="Consumer"/>
    <s v="Yes"/>
    <n v="4"/>
    <s v="Good"/>
    <n v="503.11"/>
  </r>
  <r>
    <x v="39"/>
    <s v="2024-06-20"/>
    <n v="2024"/>
    <x v="5"/>
    <x v="7"/>
    <x v="2"/>
    <x v="4"/>
    <s v="New York"/>
    <x v="0"/>
    <x v="7"/>
    <s v="Retail"/>
    <x v="0"/>
    <n v="552.36"/>
    <x v="10"/>
    <n v="0.25"/>
    <s v="HIGH"/>
    <n v="3314.16"/>
    <s v="Medium"/>
    <s v="Premium"/>
    <n v="2498.48"/>
    <n v="815.68"/>
    <s v="PayPal"/>
    <s v="High"/>
    <s v="Express"/>
    <n v="39.93"/>
    <n v="5"/>
    <s v="LATE DELIVERY"/>
    <s v="Consumer"/>
    <s v="Yes"/>
    <n v="3"/>
    <s v="Average"/>
    <n v="3359.0899999999997"/>
  </r>
  <r>
    <x v="40"/>
    <s v="2023-04-21"/>
    <n v="2023"/>
    <x v="11"/>
    <x v="2"/>
    <x v="1"/>
    <x v="4"/>
    <s v="Berlin"/>
    <x v="4"/>
    <x v="6"/>
    <s v="Distributor"/>
    <x v="1"/>
    <n v="452.08"/>
    <x v="2"/>
    <n v="0.24"/>
    <s v="HIGH"/>
    <n v="6528.04"/>
    <s v="Medium"/>
    <s v="Premium"/>
    <n v="5864.42"/>
    <n v="663.62"/>
    <s v="Bank Transfer"/>
    <s v="Low"/>
    <s v="Standard"/>
    <n v="15.25"/>
    <n v="6"/>
    <s v="LATE DELIVERY"/>
    <s v="Corporate"/>
    <s v="No"/>
    <n v="1"/>
    <s v="Poor"/>
    <n v="6549.29"/>
  </r>
  <r>
    <x v="41"/>
    <s v="2024-03-16"/>
    <n v="2024"/>
    <x v="9"/>
    <x v="5"/>
    <x v="0"/>
    <x v="5"/>
    <s v="Mumbai"/>
    <x v="2"/>
    <x v="5"/>
    <s v="Distributor"/>
    <x v="1"/>
    <n v="315.51"/>
    <x v="18"/>
    <n v="0.03"/>
    <s v="LOW"/>
    <n v="3366.49"/>
    <s v="Medium"/>
    <s v="Premium"/>
    <n v="1769.82"/>
    <n v="1596.67"/>
    <s v="PayPal"/>
    <s v="Medium"/>
    <s v="Standard"/>
    <n v="42.55"/>
    <n v="10"/>
    <s v="LATE DELIVERY"/>
    <s v="Corporate"/>
    <s v="Yes"/>
    <n v="4"/>
    <s v="Good"/>
    <n v="3419.04"/>
  </r>
  <r>
    <x v="42"/>
    <s v="2024-12-16"/>
    <n v="2024"/>
    <x v="2"/>
    <x v="8"/>
    <x v="1"/>
    <x v="3"/>
    <s v="New York"/>
    <x v="0"/>
    <x v="9"/>
    <s v="Online"/>
    <x v="4"/>
    <n v="854.24"/>
    <x v="5"/>
    <n v="0.14000000000000001"/>
    <s v="LOW"/>
    <n v="1469.29"/>
    <s v="Medium"/>
    <s v="Not Premium"/>
    <n v="1206.28"/>
    <n v="263.01"/>
    <s v="PayPal"/>
    <s v="Critical"/>
    <s v="Express"/>
    <n v="25.79"/>
    <n v="9"/>
    <s v="LATE DELIVERY"/>
    <s v="Home Office"/>
    <s v="No"/>
    <n v="5"/>
    <s v="Excellent"/>
    <n v="1504.08"/>
  </r>
  <r>
    <x v="43"/>
    <s v="2024-06-07"/>
    <n v="2024"/>
    <x v="5"/>
    <x v="7"/>
    <x v="3"/>
    <x v="3"/>
    <s v="Mumbai"/>
    <x v="0"/>
    <x v="7"/>
    <s v="Online"/>
    <x v="4"/>
    <n v="613.92999999999995"/>
    <x v="2"/>
    <n v="0.22"/>
    <s v="HIGH"/>
    <n v="9098.44"/>
    <s v="Medium"/>
    <s v="Premium"/>
    <n v="5865.98"/>
    <n v="3232.46"/>
    <s v="UPI"/>
    <s v="Critical"/>
    <s v="Standard"/>
    <n v="13.92"/>
    <n v="2"/>
    <s v="FAST DELIVERY"/>
    <s v="Consumer"/>
    <s v="No"/>
    <n v="3"/>
    <s v="Average"/>
    <n v="9114.3599999999988"/>
  </r>
  <r>
    <x v="44"/>
    <s v="2024-03-03"/>
    <n v="2024"/>
    <x v="9"/>
    <x v="0"/>
    <x v="3"/>
    <x v="3"/>
    <s v="Mumbai"/>
    <x v="1"/>
    <x v="1"/>
    <s v="Retail"/>
    <x v="0"/>
    <n v="311"/>
    <x v="8"/>
    <n v="0.13"/>
    <s v="LOW"/>
    <n v="3246.84"/>
    <s v="Medium"/>
    <s v="Premium"/>
    <n v="2312.81"/>
    <n v="934.03"/>
    <s v="Credit Card"/>
    <s v="Medium"/>
    <s v="Express"/>
    <n v="27.25"/>
    <n v="6"/>
    <s v="LATE DELIVERY"/>
    <s v="Consumer"/>
    <s v="No"/>
    <n v="3"/>
    <s v="Average"/>
    <n v="3280.09"/>
  </r>
  <r>
    <x v="45"/>
    <s v="2023-06-17"/>
    <n v="2023"/>
    <x v="5"/>
    <x v="0"/>
    <x v="0"/>
    <x v="2"/>
    <s v="Mumbai"/>
    <x v="2"/>
    <x v="8"/>
    <s v="Distributor"/>
    <x v="0"/>
    <n v="256.77"/>
    <x v="3"/>
    <n v="0.23"/>
    <s v="HIGH"/>
    <n v="3163.41"/>
    <s v="Medium"/>
    <s v="Premium"/>
    <n v="1847.04"/>
    <n v="1316.37"/>
    <s v="UPI"/>
    <s v="High"/>
    <s v="Standard"/>
    <n v="49.27"/>
    <n v="10"/>
    <s v="LATE DELIVERY"/>
    <s v="Consumer"/>
    <s v="Yes"/>
    <n v="2"/>
    <s v="Poor"/>
    <n v="3222.68"/>
  </r>
  <r>
    <x v="46"/>
    <s v="2023-02-08"/>
    <n v="2023"/>
    <x v="8"/>
    <x v="10"/>
    <x v="3"/>
    <x v="1"/>
    <s v="Sydney"/>
    <x v="4"/>
    <x v="3"/>
    <s v="Retail"/>
    <x v="0"/>
    <n v="911.31"/>
    <x v="16"/>
    <n v="0.15"/>
    <s v="LOW"/>
    <n v="5422.29"/>
    <s v="Medium"/>
    <s v="Premium"/>
    <n v="4626.3599999999997"/>
    <n v="795.93"/>
    <s v="PayPal"/>
    <s v="Low"/>
    <s v="Same Day"/>
    <n v="27.65"/>
    <n v="5"/>
    <s v="LATE DELIVERY"/>
    <s v="Consumer"/>
    <s v="Yes"/>
    <n v="1"/>
    <s v="Poor"/>
    <n v="5454.94"/>
  </r>
  <r>
    <x v="47"/>
    <s v="2024-07-05"/>
    <n v="2024"/>
    <x v="7"/>
    <x v="7"/>
    <x v="3"/>
    <x v="2"/>
    <s v="Toronto"/>
    <x v="2"/>
    <x v="1"/>
    <s v="Retail"/>
    <x v="0"/>
    <n v="398.28"/>
    <x v="2"/>
    <n v="0.08"/>
    <s v="LOW"/>
    <n v="6961.93"/>
    <s v="Medium"/>
    <s v="Premium"/>
    <n v="4606.63"/>
    <n v="2355.3000000000002"/>
    <s v="Credit Card"/>
    <s v="Low"/>
    <s v="Standard"/>
    <n v="29.83"/>
    <n v="2"/>
    <s v="FAST DELIVERY"/>
    <s v="Consumer"/>
    <s v="No"/>
    <n v="3"/>
    <s v="Average"/>
    <n v="6993.76"/>
  </r>
  <r>
    <x v="48"/>
    <s v="2024-07-03"/>
    <n v="2024"/>
    <x v="7"/>
    <x v="4"/>
    <x v="1"/>
    <x v="4"/>
    <s v="Pune"/>
    <x v="2"/>
    <x v="2"/>
    <s v="Retail"/>
    <x v="3"/>
    <n v="813.99"/>
    <x v="10"/>
    <n v="0.25"/>
    <s v="HIGH"/>
    <n v="4883.9399999999996"/>
    <s v="Medium"/>
    <s v="Premium"/>
    <n v="3293.32"/>
    <n v="1590.62"/>
    <s v="PayPal"/>
    <s v="Critical"/>
    <s v="Same Day"/>
    <n v="29.36"/>
    <n v="1"/>
    <s v="FAST DELIVERY"/>
    <s v="Corporate"/>
    <s v="Yes"/>
    <n v="2"/>
    <s v="Poor"/>
    <n v="4914.3"/>
  </r>
  <r>
    <x v="49"/>
    <s v="2023-07-29"/>
    <n v="2023"/>
    <x v="7"/>
    <x v="10"/>
    <x v="1"/>
    <x v="5"/>
    <s v="Mumbai"/>
    <x v="4"/>
    <x v="0"/>
    <s v="Distributor"/>
    <x v="3"/>
    <n v="961.77"/>
    <x v="16"/>
    <n v="0.16"/>
    <s v="LOW"/>
    <n v="5655.21"/>
    <s v="Medium"/>
    <s v="Premium"/>
    <n v="4752.66"/>
    <n v="902.55"/>
    <s v="PayPal"/>
    <s v="Low"/>
    <s v="Express"/>
    <n v="17.43"/>
    <n v="8"/>
    <s v="LATE DELIVERY"/>
    <s v="Home Office"/>
    <s v="No"/>
    <n v="4"/>
    <s v="Good"/>
    <n v="5680.64"/>
  </r>
  <r>
    <x v="50"/>
    <s v="2024-11-08"/>
    <n v="2024"/>
    <x v="10"/>
    <x v="4"/>
    <x v="3"/>
    <x v="5"/>
    <s v="Pune"/>
    <x v="3"/>
    <x v="6"/>
    <s v="Online"/>
    <x v="0"/>
    <n v="568.98"/>
    <x v="1"/>
    <n v="0.01"/>
    <s v="LOW"/>
    <n v="2816.45"/>
    <s v="Medium"/>
    <s v="Not Premium"/>
    <n v="2523.41"/>
    <n v="293.04000000000002"/>
    <s v="UPI"/>
    <s v="Low"/>
    <s v="Express"/>
    <n v="47.87"/>
    <n v="1"/>
    <s v="FAST DELIVERY"/>
    <s v="Consumer"/>
    <s v="No"/>
    <n v="1"/>
    <s v="Poor"/>
    <n v="2865.3199999999997"/>
  </r>
  <r>
    <x v="51"/>
    <s v="2024-12-02"/>
    <n v="2024"/>
    <x v="2"/>
    <x v="4"/>
    <x v="1"/>
    <x v="3"/>
    <s v="Sydney"/>
    <x v="4"/>
    <x v="3"/>
    <s v="Retail"/>
    <x v="0"/>
    <n v="909.14"/>
    <x v="3"/>
    <n v="0.23"/>
    <s v="HIGH"/>
    <n v="11200.6"/>
    <s v="Medium"/>
    <s v="Premium"/>
    <n v="9302.2099999999991"/>
    <n v="1898.39"/>
    <s v="PayPal"/>
    <s v="Low"/>
    <s v="Standard"/>
    <n v="27.97"/>
    <n v="1"/>
    <s v="FAST DELIVERY"/>
    <s v="Consumer"/>
    <s v="Yes"/>
    <n v="4"/>
    <s v="Good"/>
    <n v="11229.569999999998"/>
  </r>
  <r>
    <x v="52"/>
    <s v="2024-09-14"/>
    <n v="2024"/>
    <x v="6"/>
    <x v="4"/>
    <x v="1"/>
    <x v="4"/>
    <s v="London"/>
    <x v="3"/>
    <x v="8"/>
    <s v="Online"/>
    <x v="2"/>
    <n v="226.3"/>
    <x v="3"/>
    <n v="0.13"/>
    <s v="LOW"/>
    <n v="3150.1"/>
    <s v="Medium"/>
    <s v="Premium"/>
    <n v="2541.17"/>
    <n v="608.92999999999995"/>
    <s v="PayPal"/>
    <s v="Critical"/>
    <s v="Standard"/>
    <n v="43.67"/>
    <n v="9"/>
    <s v="LATE DELIVERY"/>
    <s v="Home Office"/>
    <s v="No"/>
    <n v="4"/>
    <s v="Good"/>
    <n v="3202.77"/>
  </r>
  <r>
    <x v="53"/>
    <s v="2024-03-17"/>
    <n v="2024"/>
    <x v="9"/>
    <x v="7"/>
    <x v="1"/>
    <x v="2"/>
    <s v="Pune"/>
    <x v="0"/>
    <x v="6"/>
    <s v="Online"/>
    <x v="2"/>
    <n v="288.68"/>
    <x v="5"/>
    <n v="0.02"/>
    <s v="LOW"/>
    <n v="565.80999999999995"/>
    <s v="Small"/>
    <s v="Not Premium"/>
    <n v="451.49"/>
    <n v="114.32"/>
    <s v="Bank Transfer"/>
    <s v="High"/>
    <s v="Standard"/>
    <n v="36.450000000000003"/>
    <n v="7"/>
    <s v="LATE DELIVERY"/>
    <s v="Home Office"/>
    <s v="Yes"/>
    <n v="5"/>
    <s v="Excellent"/>
    <n v="609.26"/>
  </r>
  <r>
    <x v="54"/>
    <s v="2024-05-06"/>
    <n v="2024"/>
    <x v="4"/>
    <x v="5"/>
    <x v="0"/>
    <x v="3"/>
    <s v="Sydney"/>
    <x v="2"/>
    <x v="3"/>
    <s v="Online"/>
    <x v="1"/>
    <n v="112.94"/>
    <x v="0"/>
    <n v="0.18"/>
    <s v="LOW"/>
    <n v="370.44"/>
    <s v="Small"/>
    <s v="Not Premium"/>
    <n v="219.05"/>
    <n v="151.38999999999999"/>
    <s v="PayPal"/>
    <s v="Low"/>
    <s v="Express"/>
    <n v="9.18"/>
    <n v="7"/>
    <s v="LATE DELIVERY"/>
    <s v="Corporate"/>
    <s v="No"/>
    <n v="5"/>
    <s v="Excellent"/>
    <n v="386.62"/>
  </r>
  <r>
    <x v="55"/>
    <s v="2024-07-19"/>
    <n v="2024"/>
    <x v="7"/>
    <x v="4"/>
    <x v="3"/>
    <x v="4"/>
    <s v="Sydney"/>
    <x v="4"/>
    <x v="1"/>
    <s v="Distributor"/>
    <x v="0"/>
    <n v="934.88"/>
    <x v="7"/>
    <n v="0.02"/>
    <s v="LOW"/>
    <n v="8245.64"/>
    <s v="Medium"/>
    <s v="Premium"/>
    <n v="6520.59"/>
    <n v="1725.05"/>
    <s v="PayPal"/>
    <s v="Critical"/>
    <s v="Standard"/>
    <n v="19.05"/>
    <n v="7"/>
    <s v="LATE DELIVERY"/>
    <s v="Consumer"/>
    <s v="Yes"/>
    <n v="2"/>
    <s v="Poor"/>
    <n v="8271.6899999999987"/>
  </r>
  <r>
    <x v="56"/>
    <s v="2023-02-08"/>
    <n v="2023"/>
    <x v="8"/>
    <x v="4"/>
    <x v="0"/>
    <x v="2"/>
    <s v="Mumbai"/>
    <x v="4"/>
    <x v="7"/>
    <s v="Distributor"/>
    <x v="4"/>
    <n v="985.44"/>
    <x v="3"/>
    <n v="0.27"/>
    <s v="HIGH"/>
    <n v="11509.94"/>
    <s v="Medium"/>
    <s v="Premium"/>
    <n v="7544.45"/>
    <n v="3965.49"/>
    <s v="PayPal"/>
    <s v="Medium"/>
    <s v="Same Day"/>
    <n v="42.71"/>
    <n v="1"/>
    <s v="FAST DELIVERY"/>
    <s v="Home Office"/>
    <s v="No"/>
    <n v="2"/>
    <s v="Poor"/>
    <n v="11553.649999999998"/>
  </r>
  <r>
    <x v="57"/>
    <s v="2023-09-02"/>
    <n v="2023"/>
    <x v="6"/>
    <x v="7"/>
    <x v="1"/>
    <x v="5"/>
    <s v="London"/>
    <x v="0"/>
    <x v="1"/>
    <s v="Online"/>
    <x v="3"/>
    <n v="994.66"/>
    <x v="14"/>
    <n v="0.13"/>
    <s v="LOW"/>
    <n v="8653.5400000000009"/>
    <s v="Medium"/>
    <s v="Premium"/>
    <n v="4589.04"/>
    <n v="4064.5"/>
    <s v="Credit Card"/>
    <s v="Medium"/>
    <s v="Express"/>
    <n v="16.8"/>
    <n v="10"/>
    <s v="LATE DELIVERY"/>
    <s v="Home Office"/>
    <s v="Yes"/>
    <n v="4"/>
    <s v="Good"/>
    <n v="8680.34"/>
  </r>
  <r>
    <x v="58"/>
    <s v="2023-04-10"/>
    <n v="2023"/>
    <x v="11"/>
    <x v="2"/>
    <x v="1"/>
    <x v="4"/>
    <s v="Toronto"/>
    <x v="4"/>
    <x v="6"/>
    <s v="Retail"/>
    <x v="1"/>
    <n v="974.86"/>
    <x v="13"/>
    <n v="0.17"/>
    <s v="LOW"/>
    <n v="11327.87"/>
    <s v="Medium"/>
    <s v="Premium"/>
    <n v="5832.16"/>
    <n v="5495.71"/>
    <s v="Bank Transfer"/>
    <s v="High"/>
    <s v="Same Day"/>
    <n v="31.05"/>
    <n v="5"/>
    <s v="LATE DELIVERY"/>
    <s v="Home Office"/>
    <s v="Yes"/>
    <n v="5"/>
    <s v="Excellent"/>
    <n v="11363.919999999998"/>
  </r>
  <r>
    <x v="59"/>
    <s v="2024-03-12"/>
    <n v="2024"/>
    <x v="9"/>
    <x v="9"/>
    <x v="0"/>
    <x v="2"/>
    <s v="Sydney"/>
    <x v="1"/>
    <x v="3"/>
    <s v="Distributor"/>
    <x v="2"/>
    <n v="931.23"/>
    <x v="12"/>
    <n v="0.15"/>
    <s v="LOW"/>
    <n v="14247.82"/>
    <s v="Medium"/>
    <s v="Premium"/>
    <n v="8332.07"/>
    <n v="5915.75"/>
    <s v="Bank Transfer"/>
    <s v="High"/>
    <s v="Express"/>
    <n v="15.24"/>
    <n v="4"/>
    <s v="LATE DELIVERY"/>
    <s v="Home Office"/>
    <s v="Yes"/>
    <n v="3"/>
    <s v="Average"/>
    <n v="14267.06"/>
  </r>
  <r>
    <x v="60"/>
    <s v="2023-01-29"/>
    <n v="2023"/>
    <x v="3"/>
    <x v="11"/>
    <x v="3"/>
    <x v="1"/>
    <s v="Toronto"/>
    <x v="0"/>
    <x v="3"/>
    <s v="Online"/>
    <x v="2"/>
    <n v="101.53"/>
    <x v="0"/>
    <n v="0.08"/>
    <s v="LOW"/>
    <n v="373.63"/>
    <s v="Small"/>
    <s v="Not Premium"/>
    <n v="306.17"/>
    <n v="67.459999999999994"/>
    <s v="PayPal"/>
    <s v="Critical"/>
    <s v="Express"/>
    <n v="16.559999999999999"/>
    <n v="9"/>
    <s v="LATE DELIVERY"/>
    <s v="Corporate"/>
    <s v="Yes"/>
    <n v="2"/>
    <s v="Poor"/>
    <n v="399.19"/>
  </r>
  <r>
    <x v="61"/>
    <s v="2024-03-29"/>
    <n v="2024"/>
    <x v="9"/>
    <x v="5"/>
    <x v="1"/>
    <x v="5"/>
    <s v="New York"/>
    <x v="2"/>
    <x v="4"/>
    <s v="Online"/>
    <x v="1"/>
    <n v="495.44"/>
    <x v="15"/>
    <n v="0.26"/>
    <s v="HIGH"/>
    <n v="6232.64"/>
    <s v="Medium"/>
    <s v="Premium"/>
    <n v="4952.16"/>
    <n v="1280.48"/>
    <s v="Bank Transfer"/>
    <s v="Medium"/>
    <s v="Standard"/>
    <n v="45.6"/>
    <n v="6"/>
    <s v="LATE DELIVERY"/>
    <s v="Consumer"/>
    <s v="No"/>
    <n v="2"/>
    <s v="Poor"/>
    <n v="6284.24"/>
  </r>
  <r>
    <x v="62"/>
    <s v="2023-05-15"/>
    <n v="2023"/>
    <x v="4"/>
    <x v="11"/>
    <x v="3"/>
    <x v="2"/>
    <s v="Berlin"/>
    <x v="1"/>
    <x v="7"/>
    <s v="Retail"/>
    <x v="2"/>
    <n v="487.24"/>
    <x v="19"/>
    <n v="0.19"/>
    <s v="LOW"/>
    <n v="5130.6400000000003"/>
    <s v="Medium"/>
    <s v="Premium"/>
    <n v="4266.87"/>
    <n v="863.77"/>
    <s v="Credit Card"/>
    <s v="High"/>
    <s v="Express"/>
    <n v="12.54"/>
    <n v="9"/>
    <s v="LATE DELIVERY"/>
    <s v="Corporate"/>
    <s v="No"/>
    <n v="3"/>
    <s v="Average"/>
    <n v="5152.1799999999994"/>
  </r>
  <r>
    <x v="63"/>
    <s v="2024-06-27"/>
    <n v="2024"/>
    <x v="5"/>
    <x v="0"/>
    <x v="2"/>
    <x v="4"/>
    <s v="London"/>
    <x v="3"/>
    <x v="7"/>
    <s v="Distributor"/>
    <x v="3"/>
    <n v="47.47"/>
    <x v="1"/>
    <n v="0.23"/>
    <s v="HIGH"/>
    <n v="182.76"/>
    <s v="Small"/>
    <s v="Not Premium"/>
    <n v="133.31"/>
    <n v="49.45"/>
    <s v="Cash"/>
    <s v="High"/>
    <s v="Same Day"/>
    <n v="29.78"/>
    <n v="5"/>
    <s v="LATE DELIVERY"/>
    <s v="Home Office"/>
    <s v="Yes"/>
    <n v="1"/>
    <s v="Poor"/>
    <n v="217.54"/>
  </r>
  <r>
    <x v="64"/>
    <s v="2023-02-22"/>
    <n v="2023"/>
    <x v="8"/>
    <x v="6"/>
    <x v="0"/>
    <x v="5"/>
    <s v="Pune"/>
    <x v="3"/>
    <x v="3"/>
    <s v="Distributor"/>
    <x v="2"/>
    <n v="263.92"/>
    <x v="14"/>
    <n v="0.01"/>
    <s v="LOW"/>
    <n v="2612.81"/>
    <s v="Medium"/>
    <s v="Not Premium"/>
    <n v="2262.9"/>
    <n v="349.91"/>
    <s v="UPI"/>
    <s v="High"/>
    <s v="Same Day"/>
    <n v="7.49"/>
    <n v="9"/>
    <s v="LATE DELIVERY"/>
    <s v="Corporate"/>
    <s v="Yes"/>
    <n v="4"/>
    <s v="Good"/>
    <n v="2629.2999999999997"/>
  </r>
  <r>
    <x v="65"/>
    <s v="2023-12-31"/>
    <n v="2023"/>
    <x v="2"/>
    <x v="11"/>
    <x v="2"/>
    <x v="2"/>
    <s v="Mumbai"/>
    <x v="3"/>
    <x v="3"/>
    <s v="Online"/>
    <x v="0"/>
    <n v="363.44"/>
    <x v="3"/>
    <n v="0.24"/>
    <s v="HIGH"/>
    <n v="4419.43"/>
    <s v="Medium"/>
    <s v="Premium"/>
    <n v="3371.74"/>
    <n v="1047.69"/>
    <s v="PayPal"/>
    <s v="Low"/>
    <s v="Same Day"/>
    <n v="44.15"/>
    <n v="5"/>
    <s v="LATE DELIVERY"/>
    <s v="Consumer"/>
    <s v="No"/>
    <n v="1"/>
    <s v="Poor"/>
    <n v="4468.58"/>
  </r>
  <r>
    <x v="66"/>
    <s v="2023-04-19"/>
    <n v="2023"/>
    <x v="11"/>
    <x v="11"/>
    <x v="0"/>
    <x v="1"/>
    <s v="Sydney"/>
    <x v="4"/>
    <x v="4"/>
    <s v="Distributor"/>
    <x v="2"/>
    <n v="183.93"/>
    <x v="6"/>
    <n v="0.05"/>
    <s v="LOW"/>
    <n v="3494.67"/>
    <s v="Medium"/>
    <s v="Premium"/>
    <n v="2767.1"/>
    <n v="727.57"/>
    <s v="Cash"/>
    <s v="Low"/>
    <s v="Express"/>
    <n v="41.53"/>
    <n v="3"/>
    <s v="FAST DELIVERY"/>
    <s v="Corporate"/>
    <s v="No"/>
    <n v="2"/>
    <s v="Poor"/>
    <n v="3539.2000000000003"/>
  </r>
  <r>
    <x v="67"/>
    <s v="2023-09-12"/>
    <n v="2023"/>
    <x v="6"/>
    <x v="11"/>
    <x v="0"/>
    <x v="5"/>
    <s v="Sydney"/>
    <x v="1"/>
    <x v="4"/>
    <s v="Online"/>
    <x v="1"/>
    <n v="174.48"/>
    <x v="14"/>
    <n v="0.14000000000000001"/>
    <s v="LOW"/>
    <n v="1500.53"/>
    <s v="Medium"/>
    <s v="Not Premium"/>
    <n v="1225.3499999999999"/>
    <n v="275.18"/>
    <s v="Bank Transfer"/>
    <s v="Critical"/>
    <s v="Express"/>
    <n v="34.29"/>
    <n v="10"/>
    <s v="LATE DELIVERY"/>
    <s v="Consumer"/>
    <s v="Yes"/>
    <n v="4"/>
    <s v="Good"/>
    <n v="1544.82"/>
  </r>
  <r>
    <x v="68"/>
    <s v="2023-06-08"/>
    <n v="2023"/>
    <x v="5"/>
    <x v="11"/>
    <x v="1"/>
    <x v="2"/>
    <s v="Toronto"/>
    <x v="4"/>
    <x v="4"/>
    <s v="Distributor"/>
    <x v="0"/>
    <n v="70.099999999999994"/>
    <x v="19"/>
    <n v="0.23"/>
    <s v="HIGH"/>
    <n v="701.7"/>
    <s v="Small"/>
    <s v="Not Premium"/>
    <n v="539.09"/>
    <n v="162.61000000000001"/>
    <s v="Cash"/>
    <s v="Low"/>
    <s v="Standard"/>
    <n v="41.41"/>
    <n v="1"/>
    <s v="FAST DELIVERY"/>
    <s v="Home Office"/>
    <s v="No"/>
    <n v="1"/>
    <s v="Poor"/>
    <n v="744.11"/>
  </r>
  <r>
    <x v="69"/>
    <s v="2023-03-04"/>
    <n v="2023"/>
    <x v="9"/>
    <x v="0"/>
    <x v="0"/>
    <x v="1"/>
    <s v="Berlin"/>
    <x v="0"/>
    <x v="8"/>
    <s v="Distributor"/>
    <x v="2"/>
    <n v="642.82000000000005"/>
    <x v="13"/>
    <n v="0.28000000000000003"/>
    <s v="HIGH"/>
    <n v="6479.63"/>
    <s v="Medium"/>
    <s v="Premium"/>
    <n v="3693.45"/>
    <n v="2786.18"/>
    <s v="Cash"/>
    <s v="Medium"/>
    <s v="Standard"/>
    <n v="42.03"/>
    <n v="9"/>
    <s v="LATE DELIVERY"/>
    <s v="Consumer"/>
    <s v="No"/>
    <n v="3"/>
    <s v="Average"/>
    <n v="6530.6599999999989"/>
  </r>
  <r>
    <x v="70"/>
    <s v="2024-04-25"/>
    <n v="2024"/>
    <x v="11"/>
    <x v="10"/>
    <x v="2"/>
    <x v="0"/>
    <s v="Mumbai"/>
    <x v="4"/>
    <x v="5"/>
    <s v="Distributor"/>
    <x v="1"/>
    <n v="296.69"/>
    <x v="14"/>
    <n v="0.08"/>
    <s v="LOW"/>
    <n v="2729.55"/>
    <s v="Medium"/>
    <s v="Not Premium"/>
    <n v="2274.7199999999998"/>
    <n v="454.83"/>
    <s v="Bank Transfer"/>
    <s v="Critical"/>
    <s v="Same Day"/>
    <n v="18.53"/>
    <n v="3"/>
    <s v="FAST DELIVERY"/>
    <s v="Consumer"/>
    <s v="No"/>
    <n v="1"/>
    <s v="Poor"/>
    <n v="2751.08"/>
  </r>
  <r>
    <x v="71"/>
    <s v="2024-09-11"/>
    <n v="2024"/>
    <x v="6"/>
    <x v="10"/>
    <x v="1"/>
    <x v="0"/>
    <s v="Pune"/>
    <x v="3"/>
    <x v="2"/>
    <s v="Online"/>
    <x v="1"/>
    <n v="452.74"/>
    <x v="0"/>
    <n v="0.13"/>
    <s v="LOW"/>
    <n v="1575.54"/>
    <s v="Medium"/>
    <s v="Not Premium"/>
    <n v="1175.1199999999999"/>
    <n v="400.42"/>
    <s v="Bank Transfer"/>
    <s v="Medium"/>
    <s v="Same Day"/>
    <n v="7.49"/>
    <n v="2"/>
    <s v="FAST DELIVERY"/>
    <s v="Consumer"/>
    <s v="Yes"/>
    <n v="5"/>
    <s v="Excellent"/>
    <n v="1585.03"/>
  </r>
  <r>
    <x v="72"/>
    <s v="2023-12-25"/>
    <n v="2023"/>
    <x v="2"/>
    <x v="7"/>
    <x v="2"/>
    <x v="5"/>
    <s v="London"/>
    <x v="4"/>
    <x v="9"/>
    <s v="Retail"/>
    <x v="1"/>
    <n v="807.45"/>
    <x v="16"/>
    <n v="0.1"/>
    <s v="LOW"/>
    <n v="5086.9399999999996"/>
    <s v="Medium"/>
    <s v="Premium"/>
    <n v="3750.38"/>
    <n v="1336.56"/>
    <s v="Bank Transfer"/>
    <s v="Critical"/>
    <s v="Standard"/>
    <n v="11.94"/>
    <n v="10"/>
    <s v="LATE DELIVERY"/>
    <s v="Home Office"/>
    <s v="Yes"/>
    <n v="1"/>
    <s v="Poor"/>
    <n v="5108.88"/>
  </r>
  <r>
    <x v="73"/>
    <s v="2023-04-16"/>
    <n v="2023"/>
    <x v="11"/>
    <x v="3"/>
    <x v="2"/>
    <x v="2"/>
    <s v="Delhi"/>
    <x v="1"/>
    <x v="7"/>
    <s v="Online"/>
    <x v="2"/>
    <n v="942.81"/>
    <x v="0"/>
    <n v="0.18"/>
    <s v="LOW"/>
    <n v="3092.42"/>
    <s v="Medium"/>
    <s v="Premium"/>
    <n v="1623.7"/>
    <n v="1468.72"/>
    <s v="Bank Transfer"/>
    <s v="Critical"/>
    <s v="Standard"/>
    <n v="43.65"/>
    <n v="6"/>
    <s v="LATE DELIVERY"/>
    <s v="Home Office"/>
    <s v="No"/>
    <n v="2"/>
    <s v="Poor"/>
    <n v="3142.07"/>
  </r>
  <r>
    <x v="74"/>
    <s v="2024-03-28"/>
    <n v="2024"/>
    <x v="9"/>
    <x v="4"/>
    <x v="3"/>
    <x v="3"/>
    <s v="Mumbai"/>
    <x v="0"/>
    <x v="0"/>
    <s v="Distributor"/>
    <x v="0"/>
    <n v="547.75"/>
    <x v="18"/>
    <n v="0.13"/>
    <s v="LOW"/>
    <n v="5241.97"/>
    <s v="Medium"/>
    <s v="Premium"/>
    <n v="2844.47"/>
    <n v="2397.5"/>
    <s v="Cash"/>
    <s v="Medium"/>
    <s v="Same Day"/>
    <n v="41.33"/>
    <n v="8"/>
    <s v="LATE DELIVERY"/>
    <s v="Corporate"/>
    <s v="No"/>
    <n v="4"/>
    <s v="Good"/>
    <n v="5291.2999999999993"/>
  </r>
  <r>
    <x v="75"/>
    <s v="2023-11-07"/>
    <n v="2023"/>
    <x v="10"/>
    <x v="8"/>
    <x v="3"/>
    <x v="3"/>
    <s v="Berlin"/>
    <x v="2"/>
    <x v="7"/>
    <s v="Retail"/>
    <x v="3"/>
    <n v="426.88"/>
    <x v="15"/>
    <n v="0.25"/>
    <s v="HIGH"/>
    <n v="5442.72"/>
    <s v="Medium"/>
    <s v="Premium"/>
    <n v="3834.42"/>
    <n v="1608.3"/>
    <s v="Credit Card"/>
    <s v="Critical"/>
    <s v="Same Day"/>
    <n v="44.75"/>
    <n v="6"/>
    <s v="LATE DELIVERY"/>
    <s v="Home Office"/>
    <s v="No"/>
    <n v="2"/>
    <s v="Poor"/>
    <n v="5493.47"/>
  </r>
  <r>
    <x v="76"/>
    <s v="2024-08-15"/>
    <n v="2024"/>
    <x v="0"/>
    <x v="8"/>
    <x v="1"/>
    <x v="5"/>
    <s v="Delhi"/>
    <x v="3"/>
    <x v="0"/>
    <s v="Distributor"/>
    <x v="2"/>
    <n v="678.56"/>
    <x v="1"/>
    <n v="7.0000000000000007E-2"/>
    <s v="LOW"/>
    <n v="3155.3"/>
    <s v="Medium"/>
    <s v="Premium"/>
    <n v="2000.34"/>
    <n v="1154.96"/>
    <s v="Cash"/>
    <s v="High"/>
    <s v="Standard"/>
    <n v="16.16"/>
    <n v="6"/>
    <s v="LATE DELIVERY"/>
    <s v="Corporate"/>
    <s v="Yes"/>
    <n v="5"/>
    <s v="Excellent"/>
    <n v="3177.46"/>
  </r>
  <r>
    <x v="77"/>
    <s v="2023-08-31"/>
    <n v="2023"/>
    <x v="0"/>
    <x v="0"/>
    <x v="0"/>
    <x v="2"/>
    <s v="Mumbai"/>
    <x v="3"/>
    <x v="8"/>
    <s v="Distributor"/>
    <x v="0"/>
    <n v="739.42"/>
    <x v="14"/>
    <n v="0.11"/>
    <s v="LOW"/>
    <n v="6580.84"/>
    <s v="Medium"/>
    <s v="Premium"/>
    <n v="4883.6099999999997"/>
    <n v="1697.23"/>
    <s v="Bank Transfer"/>
    <s v="High"/>
    <s v="Standard"/>
    <n v="5.59"/>
    <n v="7"/>
    <s v="LATE DELIVERY"/>
    <s v="Consumer"/>
    <s v="No"/>
    <n v="5"/>
    <s v="Excellent"/>
    <n v="6593.43"/>
  </r>
  <r>
    <x v="78"/>
    <s v="2024-12-19"/>
    <n v="2024"/>
    <x v="2"/>
    <x v="7"/>
    <x v="2"/>
    <x v="5"/>
    <s v="Toronto"/>
    <x v="1"/>
    <x v="5"/>
    <s v="Retail"/>
    <x v="0"/>
    <n v="810.1"/>
    <x v="8"/>
    <n v="0.28999999999999998"/>
    <s v="HIGH"/>
    <n v="6902.05"/>
    <s v="Medium"/>
    <s v="Premium"/>
    <n v="6066.99"/>
    <n v="835.06"/>
    <s v="Cash"/>
    <s v="High"/>
    <s v="Express"/>
    <n v="34.72"/>
    <n v="2"/>
    <s v="FAST DELIVERY"/>
    <s v="Corporate"/>
    <s v="Yes"/>
    <n v="2"/>
    <s v="Poor"/>
    <n v="6938.7699999999995"/>
  </r>
  <r>
    <x v="79"/>
    <s v="2024-01-26"/>
    <n v="2024"/>
    <x v="3"/>
    <x v="6"/>
    <x v="2"/>
    <x v="5"/>
    <s v="Pune"/>
    <x v="2"/>
    <x v="3"/>
    <s v="Distributor"/>
    <x v="0"/>
    <n v="754.18"/>
    <x v="11"/>
    <n v="0.05"/>
    <s v="LOW"/>
    <n v="716.47"/>
    <s v="Small"/>
    <s v="Not Premium"/>
    <n v="439.91"/>
    <n v="276.56"/>
    <s v="Credit Card"/>
    <s v="Low"/>
    <s v="Same Day"/>
    <n v="39.4"/>
    <n v="3"/>
    <s v="FAST DELIVERY"/>
    <s v="Home Office"/>
    <s v="Yes"/>
    <n v="1"/>
    <s v="Poor"/>
    <n v="758.87"/>
  </r>
  <r>
    <x v="80"/>
    <s v="2024-08-18"/>
    <n v="2024"/>
    <x v="0"/>
    <x v="5"/>
    <x v="3"/>
    <x v="1"/>
    <s v="Pune"/>
    <x v="2"/>
    <x v="0"/>
    <s v="Distributor"/>
    <x v="0"/>
    <n v="956.58"/>
    <x v="3"/>
    <n v="0.25"/>
    <s v="HIGH"/>
    <n v="11478.96"/>
    <s v="Medium"/>
    <s v="Premium"/>
    <n v="7984.89"/>
    <n v="3494.07"/>
    <s v="Bank Transfer"/>
    <s v="High"/>
    <s v="Standard"/>
    <n v="47.92"/>
    <n v="2"/>
    <s v="FAST DELIVERY"/>
    <s v="Consumer"/>
    <s v="No"/>
    <n v="3"/>
    <s v="Average"/>
    <n v="11528.880000000001"/>
  </r>
  <r>
    <x v="81"/>
    <s v="2024-12-30"/>
    <n v="2024"/>
    <x v="2"/>
    <x v="3"/>
    <x v="2"/>
    <x v="1"/>
    <s v="Sydney"/>
    <x v="4"/>
    <x v="5"/>
    <s v="Online"/>
    <x v="2"/>
    <n v="659.83"/>
    <x v="11"/>
    <n v="0.09"/>
    <s v="LOW"/>
    <n v="600.45000000000005"/>
    <s v="Small"/>
    <s v="Not Premium"/>
    <n v="354.76"/>
    <n v="245.69"/>
    <s v="Cash"/>
    <s v="Low"/>
    <s v="Standard"/>
    <n v="19.54"/>
    <n v="9"/>
    <s v="LATE DELIVERY"/>
    <s v="Home Office"/>
    <s v="Yes"/>
    <n v="2"/>
    <s v="Poor"/>
    <n v="628.99"/>
  </r>
  <r>
    <x v="82"/>
    <s v="2023-11-18"/>
    <n v="2023"/>
    <x v="10"/>
    <x v="6"/>
    <x v="0"/>
    <x v="1"/>
    <s v="Delhi"/>
    <x v="1"/>
    <x v="8"/>
    <s v="Distributor"/>
    <x v="0"/>
    <n v="717.24"/>
    <x v="0"/>
    <n v="0.02"/>
    <s v="LOW"/>
    <n v="2811.58"/>
    <s v="Medium"/>
    <s v="Not Premium"/>
    <n v="1596.53"/>
    <n v="1215.05"/>
    <s v="Credit Card"/>
    <s v="Medium"/>
    <s v="Standard"/>
    <n v="25.78"/>
    <n v="9"/>
    <s v="LATE DELIVERY"/>
    <s v="Consumer"/>
    <s v="No"/>
    <n v="1"/>
    <s v="Poor"/>
    <n v="2846.36"/>
  </r>
  <r>
    <x v="83"/>
    <s v="2024-12-29"/>
    <n v="2024"/>
    <x v="2"/>
    <x v="7"/>
    <x v="0"/>
    <x v="1"/>
    <s v="London"/>
    <x v="4"/>
    <x v="9"/>
    <s v="Distributor"/>
    <x v="3"/>
    <n v="205.63"/>
    <x v="17"/>
    <n v="0.11"/>
    <s v="LOW"/>
    <n v="549.03"/>
    <s v="Small"/>
    <s v="Not Premium"/>
    <n v="281.11"/>
    <n v="267.92"/>
    <s v="PayPal"/>
    <s v="Critical"/>
    <s v="Express"/>
    <n v="44.25"/>
    <n v="3"/>
    <s v="FAST DELIVERY"/>
    <s v="Consumer"/>
    <s v="Yes"/>
    <n v="3"/>
    <s v="Average"/>
    <n v="596.28"/>
  </r>
  <r>
    <x v="84"/>
    <s v="2023-08-09"/>
    <n v="2023"/>
    <x v="0"/>
    <x v="6"/>
    <x v="2"/>
    <x v="5"/>
    <s v="Pune"/>
    <x v="1"/>
    <x v="0"/>
    <s v="Online"/>
    <x v="1"/>
    <n v="328.69"/>
    <x v="8"/>
    <n v="0.24"/>
    <s v="HIGH"/>
    <n v="2997.65"/>
    <s v="Medium"/>
    <s v="Not Premium"/>
    <n v="1908.05"/>
    <n v="1089.5999999999999"/>
    <s v="Credit Card"/>
    <s v="Medium"/>
    <s v="Standard"/>
    <n v="19.920000000000002"/>
    <n v="2"/>
    <s v="FAST DELIVERY"/>
    <s v="Consumer"/>
    <s v="No"/>
    <n v="3"/>
    <s v="Average"/>
    <n v="3019.5699999999997"/>
  </r>
  <r>
    <x v="85"/>
    <s v="2024-10-31"/>
    <n v="2024"/>
    <x v="1"/>
    <x v="0"/>
    <x v="1"/>
    <x v="5"/>
    <s v="Sydney"/>
    <x v="2"/>
    <x v="3"/>
    <s v="Retail"/>
    <x v="2"/>
    <n v="982.69"/>
    <x v="7"/>
    <n v="0.02"/>
    <s v="LOW"/>
    <n v="8667.33"/>
    <s v="Medium"/>
    <s v="Premium"/>
    <n v="5334.16"/>
    <n v="3333.17"/>
    <s v="Cash"/>
    <s v="High"/>
    <s v="Express"/>
    <n v="44.59"/>
    <n v="8"/>
    <s v="LATE DELIVERY"/>
    <s v="Corporate"/>
    <s v="No"/>
    <n v="2"/>
    <s v="Poor"/>
    <n v="8719.92"/>
  </r>
  <r>
    <x v="86"/>
    <s v="2024-07-10"/>
    <n v="2024"/>
    <x v="7"/>
    <x v="3"/>
    <x v="1"/>
    <x v="1"/>
    <s v="Mumbai"/>
    <x v="0"/>
    <x v="8"/>
    <s v="Retail"/>
    <x v="2"/>
    <n v="100.67"/>
    <x v="0"/>
    <n v="0.09"/>
    <s v="LOW"/>
    <n v="366.44"/>
    <s v="Small"/>
    <s v="Not Premium"/>
    <n v="273.29000000000002"/>
    <n v="93.15"/>
    <s v="Credit Card"/>
    <s v="Critical"/>
    <s v="Same Day"/>
    <n v="34.71"/>
    <n v="5"/>
    <s v="LATE DELIVERY"/>
    <s v="Consumer"/>
    <s v="Yes"/>
    <n v="5"/>
    <s v="Excellent"/>
    <n v="406.15000000000003"/>
  </r>
  <r>
    <x v="87"/>
    <s v="2024-03-21"/>
    <n v="2024"/>
    <x v="9"/>
    <x v="11"/>
    <x v="0"/>
    <x v="1"/>
    <s v="Pune"/>
    <x v="3"/>
    <x v="3"/>
    <s v="Online"/>
    <x v="2"/>
    <n v="721.01"/>
    <x v="7"/>
    <n v="7.0000000000000007E-2"/>
    <s v="LOW"/>
    <n v="6034.85"/>
    <s v="Medium"/>
    <s v="Premium"/>
    <n v="3045.95"/>
    <n v="2988.9"/>
    <s v="PayPal"/>
    <s v="Critical"/>
    <s v="Standard"/>
    <n v="45.44"/>
    <n v="6"/>
    <s v="LATE DELIVERY"/>
    <s v="Home Office"/>
    <s v="No"/>
    <n v="3"/>
    <s v="Average"/>
    <n v="6086.29"/>
  </r>
  <r>
    <x v="88"/>
    <s v="2024-06-24"/>
    <n v="2024"/>
    <x v="5"/>
    <x v="10"/>
    <x v="2"/>
    <x v="3"/>
    <s v="Delhi"/>
    <x v="4"/>
    <x v="9"/>
    <s v="Retail"/>
    <x v="0"/>
    <n v="712.23"/>
    <x v="18"/>
    <n v="0.2"/>
    <s v="LOW"/>
    <n v="6267.62"/>
    <s v="Medium"/>
    <s v="Premium"/>
    <n v="5542.5"/>
    <n v="725.12"/>
    <s v="Credit Card"/>
    <s v="Medium"/>
    <s v="Standard"/>
    <n v="43.03"/>
    <n v="7"/>
    <s v="LATE DELIVERY"/>
    <s v="Home Office"/>
    <s v="Yes"/>
    <n v="1"/>
    <s v="Poor"/>
    <n v="6317.65"/>
  </r>
  <r>
    <x v="89"/>
    <s v="2024-10-13"/>
    <n v="2024"/>
    <x v="1"/>
    <x v="9"/>
    <x v="3"/>
    <x v="2"/>
    <s v="Pune"/>
    <x v="4"/>
    <x v="3"/>
    <s v="Online"/>
    <x v="4"/>
    <n v="377.65"/>
    <x v="18"/>
    <n v="0.28999999999999998"/>
    <s v="HIGH"/>
    <n v="2949.45"/>
    <s v="Medium"/>
    <s v="Not Premium"/>
    <n v="2162.5"/>
    <n v="786.95"/>
    <s v="PayPal"/>
    <s v="Medium"/>
    <s v="Same Day"/>
    <n v="31.69"/>
    <n v="7"/>
    <s v="LATE DELIVERY"/>
    <s v="Corporate"/>
    <s v="Yes"/>
    <n v="2"/>
    <s v="Poor"/>
    <n v="2988.14"/>
  </r>
  <r>
    <x v="90"/>
    <s v="2024-09-20"/>
    <n v="2024"/>
    <x v="6"/>
    <x v="5"/>
    <x v="0"/>
    <x v="3"/>
    <s v="Mumbai"/>
    <x v="4"/>
    <x v="8"/>
    <s v="Distributor"/>
    <x v="3"/>
    <n v="929.49"/>
    <x v="12"/>
    <n v="0.1"/>
    <s v="LOW"/>
    <n v="15057.74"/>
    <s v="Medium"/>
    <s v="Premium"/>
    <n v="8161.88"/>
    <n v="6895.86"/>
    <s v="Bank Transfer"/>
    <s v="Medium"/>
    <s v="Express"/>
    <n v="38.630000000000003"/>
    <n v="5"/>
    <s v="LATE DELIVERY"/>
    <s v="Corporate"/>
    <s v="Yes"/>
    <n v="3"/>
    <s v="Average"/>
    <n v="15101.369999999999"/>
  </r>
  <r>
    <x v="91"/>
    <s v="2023-05-03"/>
    <n v="2023"/>
    <x v="4"/>
    <x v="3"/>
    <x v="3"/>
    <x v="2"/>
    <s v="London"/>
    <x v="4"/>
    <x v="9"/>
    <s v="Retail"/>
    <x v="3"/>
    <n v="527.30999999999995"/>
    <x v="19"/>
    <n v="0.16"/>
    <s v="LOW"/>
    <n v="5758.23"/>
    <s v="Medium"/>
    <s v="Premium"/>
    <n v="3358.29"/>
    <n v="2399.94"/>
    <s v="Credit Card"/>
    <s v="High"/>
    <s v="Express"/>
    <n v="5.91"/>
    <n v="5"/>
    <s v="LATE DELIVERY"/>
    <s v="Home Office"/>
    <s v="No"/>
    <n v="4"/>
    <s v="Good"/>
    <n v="5769.1399999999994"/>
  </r>
  <r>
    <x v="92"/>
    <s v="2024-02-01"/>
    <n v="2024"/>
    <x v="8"/>
    <x v="3"/>
    <x v="2"/>
    <x v="0"/>
    <s v="Berlin"/>
    <x v="3"/>
    <x v="4"/>
    <s v="Retail"/>
    <x v="0"/>
    <n v="897.65"/>
    <x v="0"/>
    <n v="0.23"/>
    <s v="HIGH"/>
    <n v="2764.76"/>
    <s v="Medium"/>
    <s v="Not Premium"/>
    <n v="1471.65"/>
    <n v="1293.1099999999999"/>
    <s v="UPI"/>
    <s v="High"/>
    <s v="Same Day"/>
    <n v="25"/>
    <n v="7"/>
    <s v="LATE DELIVERY"/>
    <s v="Home Office"/>
    <s v="No"/>
    <n v="2"/>
    <s v="Poor"/>
    <n v="2796.76"/>
  </r>
  <r>
    <x v="93"/>
    <s v="2023-12-31"/>
    <n v="2023"/>
    <x v="2"/>
    <x v="7"/>
    <x v="0"/>
    <x v="2"/>
    <s v="London"/>
    <x v="1"/>
    <x v="6"/>
    <s v="Online"/>
    <x v="0"/>
    <n v="914.19"/>
    <x v="11"/>
    <n v="0.27"/>
    <s v="HIGH"/>
    <n v="667.36"/>
    <s v="Small"/>
    <s v="Not Premium"/>
    <n v="460.6"/>
    <n v="206.76"/>
    <s v="Cash"/>
    <s v="Low"/>
    <s v="Standard"/>
    <n v="21.87"/>
    <n v="5"/>
    <s v="LATE DELIVERY"/>
    <s v="Home Office"/>
    <s v="No"/>
    <n v="1"/>
    <s v="Poor"/>
    <n v="694.23"/>
  </r>
  <r>
    <x v="94"/>
    <s v="2023-08-20"/>
    <n v="2023"/>
    <x v="0"/>
    <x v="1"/>
    <x v="1"/>
    <x v="4"/>
    <s v="Berlin"/>
    <x v="1"/>
    <x v="9"/>
    <s v="Online"/>
    <x v="3"/>
    <n v="761.05"/>
    <x v="10"/>
    <n v="0.11"/>
    <s v="LOW"/>
    <n v="5418.68"/>
    <s v="Medium"/>
    <s v="Premium"/>
    <n v="3181.55"/>
    <n v="2237.13"/>
    <s v="Credit Card"/>
    <s v="Critical"/>
    <s v="Express"/>
    <n v="40.799999999999997"/>
    <n v="7"/>
    <s v="LATE DELIVERY"/>
    <s v="Home Office"/>
    <s v="Yes"/>
    <n v="2"/>
    <s v="Poor"/>
    <n v="5466.4800000000005"/>
  </r>
  <r>
    <x v="95"/>
    <s v="2024-02-10"/>
    <n v="2024"/>
    <x v="8"/>
    <x v="10"/>
    <x v="3"/>
    <x v="2"/>
    <s v="Berlin"/>
    <x v="1"/>
    <x v="5"/>
    <s v="Distributor"/>
    <x v="3"/>
    <n v="611.96"/>
    <x v="7"/>
    <n v="0.28999999999999998"/>
    <s v="HIGH"/>
    <n v="3910.42"/>
    <s v="Medium"/>
    <s v="Premium"/>
    <n v="2957.38"/>
    <n v="953.04"/>
    <s v="UPI"/>
    <s v="Medium"/>
    <s v="Express"/>
    <n v="14.11"/>
    <n v="1"/>
    <s v="FAST DELIVERY"/>
    <s v="Consumer"/>
    <s v="Yes"/>
    <n v="3"/>
    <s v="Average"/>
    <n v="3925.53"/>
  </r>
  <r>
    <x v="96"/>
    <s v="2024-07-06"/>
    <n v="2024"/>
    <x v="7"/>
    <x v="10"/>
    <x v="3"/>
    <x v="0"/>
    <s v="Delhi"/>
    <x v="2"/>
    <x v="5"/>
    <s v="Retail"/>
    <x v="2"/>
    <n v="893.88"/>
    <x v="11"/>
    <n v="0.16"/>
    <s v="LOW"/>
    <n v="750.86"/>
    <s v="Small"/>
    <s v="Not Premium"/>
    <n v="507.75"/>
    <n v="243.11"/>
    <s v="PayPal"/>
    <s v="Medium"/>
    <s v="Standard"/>
    <n v="22.59"/>
    <n v="9"/>
    <s v="LATE DELIVERY"/>
    <s v="Consumer"/>
    <s v="No"/>
    <n v="5"/>
    <s v="Excellent"/>
    <n v="782.45"/>
  </r>
  <r>
    <x v="97"/>
    <s v="2023-03-17"/>
    <n v="2023"/>
    <x v="9"/>
    <x v="3"/>
    <x v="1"/>
    <x v="4"/>
    <s v="Delhi"/>
    <x v="2"/>
    <x v="0"/>
    <s v="Distributor"/>
    <x v="2"/>
    <n v="148.97999999999999"/>
    <x v="16"/>
    <n v="0.18"/>
    <s v="LOW"/>
    <n v="855.15"/>
    <s v="Small"/>
    <s v="Not Premium"/>
    <n v="646.59"/>
    <n v="208.56"/>
    <s v="UPI"/>
    <s v="Low"/>
    <s v="Standard"/>
    <n v="16.850000000000001"/>
    <n v="2"/>
    <s v="FAST DELIVERY"/>
    <s v="Corporate"/>
    <s v="No"/>
    <n v="2"/>
    <s v="Poor"/>
    <n v="874.00000000000011"/>
  </r>
  <r>
    <x v="98"/>
    <s v="2024-06-07"/>
    <n v="2024"/>
    <x v="5"/>
    <x v="2"/>
    <x v="3"/>
    <x v="1"/>
    <s v="Delhi"/>
    <x v="1"/>
    <x v="5"/>
    <s v="Retail"/>
    <x v="3"/>
    <n v="997.74"/>
    <x v="4"/>
    <n v="0.05"/>
    <s v="LOW"/>
    <n v="14217.8"/>
    <s v="Medium"/>
    <s v="Premium"/>
    <n v="9711.07"/>
    <n v="4506.7299999999996"/>
    <s v="Credit Card"/>
    <s v="High"/>
    <s v="Express"/>
    <n v="40.020000000000003"/>
    <n v="2"/>
    <s v="FAST DELIVERY"/>
    <s v="Home Office"/>
    <s v="No"/>
    <n v="2"/>
    <s v="Poor"/>
    <n v="14259.82"/>
  </r>
  <r>
    <x v="99"/>
    <s v="2024-06-27"/>
    <n v="2024"/>
    <x v="5"/>
    <x v="10"/>
    <x v="0"/>
    <x v="4"/>
    <s v="Delhi"/>
    <x v="0"/>
    <x v="6"/>
    <s v="Retail"/>
    <x v="2"/>
    <n v="213.53"/>
    <x v="11"/>
    <n v="0.05"/>
    <s v="LOW"/>
    <n v="202.85"/>
    <s v="Small"/>
    <s v="Not Premium"/>
    <n v="140.91"/>
    <n v="61.94"/>
    <s v="UPI"/>
    <s v="High"/>
    <s v="Same Day"/>
    <n v="23.86"/>
    <n v="1"/>
    <s v="FAST DELIVERY"/>
    <s v="Home Office"/>
    <s v="Yes"/>
    <n v="3"/>
    <s v="Average"/>
    <n v="227.70999999999998"/>
  </r>
  <r>
    <x v="100"/>
    <s v="2023-10-18"/>
    <n v="2023"/>
    <x v="1"/>
    <x v="5"/>
    <x v="3"/>
    <x v="0"/>
    <s v="Pune"/>
    <x v="4"/>
    <x v="6"/>
    <s v="Online"/>
    <x v="4"/>
    <n v="696.57"/>
    <x v="5"/>
    <n v="0.1"/>
    <s v="LOW"/>
    <n v="1253.83"/>
    <s v="Medium"/>
    <s v="Not Premium"/>
    <n v="862.01"/>
    <n v="391.82"/>
    <s v="PayPal"/>
    <s v="Medium"/>
    <s v="Express"/>
    <n v="10.43"/>
    <n v="7"/>
    <s v="LATE DELIVERY"/>
    <s v="Corporate"/>
    <s v="No"/>
    <n v="1"/>
    <s v="Poor"/>
    <n v="1271.26"/>
  </r>
  <r>
    <x v="101"/>
    <s v="2024-07-20"/>
    <n v="2024"/>
    <x v="7"/>
    <x v="10"/>
    <x v="2"/>
    <x v="5"/>
    <s v="Sydney"/>
    <x v="4"/>
    <x v="6"/>
    <s v="Distributor"/>
    <x v="4"/>
    <n v="375.25"/>
    <x v="7"/>
    <n v="0.19"/>
    <s v="LOW"/>
    <n v="2735.57"/>
    <s v="Medium"/>
    <s v="Not Premium"/>
    <n v="1582.3"/>
    <n v="1153.27"/>
    <s v="Credit Card"/>
    <s v="Low"/>
    <s v="Express"/>
    <n v="35.229999999999997"/>
    <n v="7"/>
    <s v="LATE DELIVERY"/>
    <s v="Home Office"/>
    <s v="Yes"/>
    <n v="5"/>
    <s v="Excellent"/>
    <n v="2777.7999999999997"/>
  </r>
  <r>
    <x v="102"/>
    <s v="2023-03-31"/>
    <n v="2023"/>
    <x v="9"/>
    <x v="3"/>
    <x v="3"/>
    <x v="5"/>
    <s v="Pune"/>
    <x v="2"/>
    <x v="8"/>
    <s v="Online"/>
    <x v="1"/>
    <n v="24.71"/>
    <x v="4"/>
    <n v="0.15"/>
    <s v="LOW"/>
    <n v="315.05"/>
    <s v="Small"/>
    <s v="Not Premium"/>
    <n v="259.02"/>
    <n v="56.03"/>
    <s v="PayPal"/>
    <s v="Medium"/>
    <s v="Same Day"/>
    <n v="17.79"/>
    <n v="5"/>
    <s v="LATE DELIVERY"/>
    <s v="Home Office"/>
    <s v="No"/>
    <n v="4"/>
    <s v="Good"/>
    <n v="337.84"/>
  </r>
  <r>
    <x v="103"/>
    <s v="2024-07-04"/>
    <n v="2024"/>
    <x v="7"/>
    <x v="10"/>
    <x v="2"/>
    <x v="4"/>
    <s v="Pune"/>
    <x v="4"/>
    <x v="5"/>
    <s v="Retail"/>
    <x v="3"/>
    <n v="948.19"/>
    <x v="12"/>
    <n v="0.09"/>
    <s v="LOW"/>
    <n v="15531.35"/>
    <s v="Medium"/>
    <s v="Premium"/>
    <n v="8185.97"/>
    <n v="7345.38"/>
    <s v="Bank Transfer"/>
    <s v="High"/>
    <s v="Standard"/>
    <n v="41.47"/>
    <n v="1"/>
    <s v="FAST DELIVERY"/>
    <s v="Home Office"/>
    <s v="No"/>
    <n v="3"/>
    <s v="Average"/>
    <n v="15573.82"/>
  </r>
  <r>
    <x v="104"/>
    <s v="2024-01-10"/>
    <n v="2024"/>
    <x v="3"/>
    <x v="1"/>
    <x v="2"/>
    <x v="0"/>
    <s v="Toronto"/>
    <x v="2"/>
    <x v="9"/>
    <s v="Retail"/>
    <x v="0"/>
    <n v="582.25"/>
    <x v="5"/>
    <n v="0.28000000000000003"/>
    <s v="HIGH"/>
    <n v="838.44"/>
    <s v="Small"/>
    <s v="Not Premium"/>
    <n v="496.98"/>
    <n v="341.46"/>
    <s v="UPI"/>
    <s v="Critical"/>
    <s v="Same Day"/>
    <n v="32.57"/>
    <n v="1"/>
    <s v="FAST DELIVERY"/>
    <s v="Home Office"/>
    <s v="No"/>
    <n v="5"/>
    <s v="Excellent"/>
    <n v="872.0100000000001"/>
  </r>
  <r>
    <x v="105"/>
    <s v="2024-10-02"/>
    <n v="2024"/>
    <x v="1"/>
    <x v="2"/>
    <x v="0"/>
    <x v="2"/>
    <s v="Berlin"/>
    <x v="0"/>
    <x v="0"/>
    <s v="Retail"/>
    <x v="3"/>
    <n v="714.37"/>
    <x v="15"/>
    <n v="0.05"/>
    <s v="LOW"/>
    <n v="11537.08"/>
    <s v="Medium"/>
    <s v="Premium"/>
    <n v="8708.1299999999992"/>
    <n v="2828.95"/>
    <s v="UPI"/>
    <s v="Critical"/>
    <s v="Same Day"/>
    <n v="40.700000000000003"/>
    <n v="9"/>
    <s v="LATE DELIVERY"/>
    <s v="Corporate"/>
    <s v="No"/>
    <n v="1"/>
    <s v="Poor"/>
    <n v="11586.779999999999"/>
  </r>
  <r>
    <x v="106"/>
    <s v="2023-03-13"/>
    <n v="2023"/>
    <x v="9"/>
    <x v="10"/>
    <x v="3"/>
    <x v="3"/>
    <s v="Mumbai"/>
    <x v="2"/>
    <x v="2"/>
    <s v="Distributor"/>
    <x v="2"/>
    <n v="356.14"/>
    <x v="19"/>
    <n v="0.21"/>
    <s v="HIGH"/>
    <n v="3657.56"/>
    <s v="Medium"/>
    <s v="Premium"/>
    <n v="2559.2399999999998"/>
    <n v="1098.32"/>
    <s v="PayPal"/>
    <s v="Low"/>
    <s v="Express"/>
    <n v="26.67"/>
    <n v="7"/>
    <s v="LATE DELIVERY"/>
    <s v="Home Office"/>
    <s v="No"/>
    <n v="3"/>
    <s v="Average"/>
    <n v="3691.2299999999996"/>
  </r>
  <r>
    <x v="107"/>
    <s v="2024-10-27"/>
    <n v="2024"/>
    <x v="1"/>
    <x v="5"/>
    <x v="2"/>
    <x v="4"/>
    <s v="Mumbai"/>
    <x v="4"/>
    <x v="6"/>
    <s v="Online"/>
    <x v="0"/>
    <n v="434.05"/>
    <x v="15"/>
    <n v="0.3"/>
    <s v="HIGH"/>
    <n v="5165.1899999999996"/>
    <s v="Medium"/>
    <s v="Premium"/>
    <n v="3088.87"/>
    <n v="2076.3200000000002"/>
    <s v="PayPal"/>
    <s v="High"/>
    <s v="Standard"/>
    <n v="29.55"/>
    <n v="10"/>
    <s v="LATE DELIVERY"/>
    <s v="Corporate"/>
    <s v="No"/>
    <n v="1"/>
    <s v="Poor"/>
    <n v="5204.7400000000007"/>
  </r>
  <r>
    <x v="108"/>
    <s v="2024-12-28"/>
    <n v="2024"/>
    <x v="2"/>
    <x v="6"/>
    <x v="2"/>
    <x v="0"/>
    <s v="Pune"/>
    <x v="4"/>
    <x v="9"/>
    <s v="Retail"/>
    <x v="2"/>
    <n v="218.75"/>
    <x v="1"/>
    <n v="0.19"/>
    <s v="LOW"/>
    <n v="885.94"/>
    <s v="Small"/>
    <s v="Not Premium"/>
    <n v="765.33"/>
    <n v="120.61"/>
    <s v="PayPal"/>
    <s v="Medium"/>
    <s v="Express"/>
    <n v="26.87"/>
    <n v="2"/>
    <s v="FAST DELIVERY"/>
    <s v="Corporate"/>
    <s v="No"/>
    <n v="4"/>
    <s v="Good"/>
    <n v="914.81000000000006"/>
  </r>
  <r>
    <x v="109"/>
    <s v="2024-09-30"/>
    <n v="2024"/>
    <x v="6"/>
    <x v="8"/>
    <x v="3"/>
    <x v="2"/>
    <s v="Pune"/>
    <x v="4"/>
    <x v="7"/>
    <s v="Distributor"/>
    <x v="0"/>
    <n v="956.13"/>
    <x v="17"/>
    <n v="0.17"/>
    <s v="LOW"/>
    <n v="2380.7600000000002"/>
    <s v="Medium"/>
    <s v="Not Premium"/>
    <n v="1540.13"/>
    <n v="840.63"/>
    <s v="Credit Card"/>
    <s v="Medium"/>
    <s v="Standard"/>
    <n v="7.29"/>
    <n v="10"/>
    <s v="LATE DELIVERY"/>
    <s v="Consumer"/>
    <s v="Yes"/>
    <n v="5"/>
    <s v="Excellent"/>
    <n v="2398.0500000000002"/>
  </r>
  <r>
    <x v="110"/>
    <s v="2023-10-11"/>
    <n v="2023"/>
    <x v="1"/>
    <x v="1"/>
    <x v="1"/>
    <x v="0"/>
    <s v="Toronto"/>
    <x v="1"/>
    <x v="1"/>
    <s v="Retail"/>
    <x v="3"/>
    <n v="837.21"/>
    <x v="16"/>
    <n v="0.23"/>
    <s v="HIGH"/>
    <n v="4512.5600000000004"/>
    <s v="Medium"/>
    <s v="Premium"/>
    <n v="2467.08"/>
    <n v="2045.48"/>
    <s v="UPI"/>
    <s v="High"/>
    <s v="Express"/>
    <n v="12.87"/>
    <n v="3"/>
    <s v="FAST DELIVERY"/>
    <s v="Corporate"/>
    <s v="Yes"/>
    <n v="3"/>
    <s v="Average"/>
    <n v="4528.4299999999994"/>
  </r>
  <r>
    <x v="111"/>
    <s v="2023-01-31"/>
    <n v="2023"/>
    <x v="3"/>
    <x v="2"/>
    <x v="2"/>
    <x v="2"/>
    <s v="Mumbai"/>
    <x v="2"/>
    <x v="3"/>
    <s v="Online"/>
    <x v="3"/>
    <n v="360.86"/>
    <x v="12"/>
    <n v="0.08"/>
    <s v="LOW"/>
    <n v="5975.84"/>
    <s v="Medium"/>
    <s v="Premium"/>
    <n v="5216.55"/>
    <n v="759.29"/>
    <s v="UPI"/>
    <s v="High"/>
    <s v="Standard"/>
    <n v="30.08"/>
    <n v="7"/>
    <s v="LATE DELIVERY"/>
    <s v="Consumer"/>
    <s v="Yes"/>
    <n v="4"/>
    <s v="Good"/>
    <n v="6012.92"/>
  </r>
  <r>
    <x v="112"/>
    <s v="2023-01-22"/>
    <n v="2023"/>
    <x v="3"/>
    <x v="4"/>
    <x v="0"/>
    <x v="3"/>
    <s v="Sydney"/>
    <x v="2"/>
    <x v="0"/>
    <s v="Distributor"/>
    <x v="3"/>
    <n v="170.95"/>
    <x v="19"/>
    <n v="0.1"/>
    <s v="LOW"/>
    <n v="2000.12"/>
    <s v="Medium"/>
    <s v="Not Premium"/>
    <n v="1047.94"/>
    <n v="952.18"/>
    <s v="Cash"/>
    <s v="Critical"/>
    <s v="Express"/>
    <n v="18.57"/>
    <n v="1"/>
    <s v="FAST DELIVERY"/>
    <s v="Corporate"/>
    <s v="Yes"/>
    <n v="2"/>
    <s v="Poor"/>
    <n v="2019.6899999999998"/>
  </r>
  <r>
    <x v="113"/>
    <s v="2023-09-02"/>
    <n v="2023"/>
    <x v="6"/>
    <x v="7"/>
    <x v="2"/>
    <x v="1"/>
    <s v="New York"/>
    <x v="2"/>
    <x v="7"/>
    <s v="Retail"/>
    <x v="3"/>
    <n v="17.73"/>
    <x v="15"/>
    <n v="0.16"/>
    <s v="LOW"/>
    <n v="253.18"/>
    <s v="Small"/>
    <s v="Not Premium"/>
    <n v="156.28"/>
    <n v="96.9"/>
    <s v="Credit Card"/>
    <s v="Low"/>
    <s v="Same Day"/>
    <n v="8.08"/>
    <n v="3"/>
    <s v="FAST DELIVERY"/>
    <s v="Consumer"/>
    <s v="No"/>
    <n v="2"/>
    <s v="Poor"/>
    <n v="264.26"/>
  </r>
  <r>
    <x v="114"/>
    <s v="2024-02-24"/>
    <n v="2024"/>
    <x v="8"/>
    <x v="1"/>
    <x v="2"/>
    <x v="1"/>
    <s v="Mumbai"/>
    <x v="4"/>
    <x v="8"/>
    <s v="Distributor"/>
    <x v="2"/>
    <n v="779.95"/>
    <x v="3"/>
    <n v="0.26"/>
    <s v="HIGH"/>
    <n v="9234.61"/>
    <s v="Medium"/>
    <s v="Premium"/>
    <n v="5262.88"/>
    <n v="3971.73"/>
    <s v="PayPal"/>
    <s v="Critical"/>
    <s v="Same Day"/>
    <n v="41.12"/>
    <n v="6"/>
    <s v="LATE DELIVERY"/>
    <s v="Consumer"/>
    <s v="Yes"/>
    <n v="5"/>
    <s v="Excellent"/>
    <n v="9281.7300000000014"/>
  </r>
  <r>
    <x v="115"/>
    <s v="2023-08-24"/>
    <n v="2023"/>
    <x v="0"/>
    <x v="2"/>
    <x v="1"/>
    <x v="2"/>
    <s v="Pune"/>
    <x v="0"/>
    <x v="5"/>
    <s v="Online"/>
    <x v="2"/>
    <n v="201.44"/>
    <x v="5"/>
    <n v="0.15"/>
    <s v="LOW"/>
    <n v="342.45"/>
    <s v="Small"/>
    <s v="Not Premium"/>
    <n v="230.54"/>
    <n v="111.91"/>
    <s v="Cash"/>
    <s v="Medium"/>
    <s v="Express"/>
    <n v="11.08"/>
    <n v="3"/>
    <s v="FAST DELIVERY"/>
    <s v="Corporate"/>
    <s v="Yes"/>
    <n v="3"/>
    <s v="Average"/>
    <n v="356.53"/>
  </r>
  <r>
    <x v="116"/>
    <s v="2023-11-16"/>
    <n v="2023"/>
    <x v="10"/>
    <x v="3"/>
    <x v="0"/>
    <x v="0"/>
    <s v="Sydney"/>
    <x v="3"/>
    <x v="9"/>
    <s v="Distributor"/>
    <x v="4"/>
    <n v="12.89"/>
    <x v="16"/>
    <n v="7.0000000000000007E-2"/>
    <s v="LOW"/>
    <n v="83.91"/>
    <s v="Small"/>
    <s v="Not Premium"/>
    <n v="49.9"/>
    <n v="34.01"/>
    <s v="PayPal"/>
    <s v="Low"/>
    <s v="Same Day"/>
    <n v="27.93"/>
    <n v="4"/>
    <s v="LATE DELIVERY"/>
    <s v="Consumer"/>
    <s v="Yes"/>
    <n v="1"/>
    <s v="Poor"/>
    <n v="115.84"/>
  </r>
  <r>
    <x v="117"/>
    <s v="2024-06-13"/>
    <n v="2024"/>
    <x v="5"/>
    <x v="3"/>
    <x v="0"/>
    <x v="0"/>
    <s v="Sydney"/>
    <x v="1"/>
    <x v="5"/>
    <s v="Distributor"/>
    <x v="2"/>
    <n v="992.86"/>
    <x v="7"/>
    <n v="0.1"/>
    <s v="LOW"/>
    <n v="8042.17"/>
    <s v="Medium"/>
    <s v="Premium"/>
    <n v="5330.58"/>
    <n v="2711.59"/>
    <s v="Bank Transfer"/>
    <s v="Low"/>
    <s v="Express"/>
    <n v="8.9700000000000006"/>
    <n v="8"/>
    <s v="LATE DELIVERY"/>
    <s v="Consumer"/>
    <s v="Yes"/>
    <n v="1"/>
    <s v="Poor"/>
    <n v="8059.14"/>
  </r>
  <r>
    <x v="118"/>
    <s v="2023-01-14"/>
    <n v="2023"/>
    <x v="3"/>
    <x v="10"/>
    <x v="0"/>
    <x v="0"/>
    <s v="Mumbai"/>
    <x v="1"/>
    <x v="9"/>
    <s v="Distributor"/>
    <x v="2"/>
    <n v="47.2"/>
    <x v="4"/>
    <n v="0.23"/>
    <s v="HIGH"/>
    <n v="545.16"/>
    <s v="Small"/>
    <s v="Not Premium"/>
    <n v="375.57"/>
    <n v="169.59"/>
    <s v="Credit Card"/>
    <s v="Medium"/>
    <s v="Express"/>
    <n v="20.190000000000001"/>
    <n v="9"/>
    <s v="LATE DELIVERY"/>
    <s v="Home Office"/>
    <s v="No"/>
    <n v="2"/>
    <s v="Poor"/>
    <n v="574.35"/>
  </r>
  <r>
    <x v="119"/>
    <s v="2023-04-16"/>
    <n v="2023"/>
    <x v="11"/>
    <x v="2"/>
    <x v="0"/>
    <x v="5"/>
    <s v="Toronto"/>
    <x v="3"/>
    <x v="9"/>
    <s v="Distributor"/>
    <x v="4"/>
    <n v="500.81"/>
    <x v="4"/>
    <n v="0.08"/>
    <s v="LOW"/>
    <n v="6911.18"/>
    <s v="Medium"/>
    <s v="Premium"/>
    <n v="6131.54"/>
    <n v="779.64"/>
    <s v="Cash"/>
    <s v="High"/>
    <s v="Standard"/>
    <n v="20.18"/>
    <n v="10"/>
    <s v="LATE DELIVERY"/>
    <s v="Consumer"/>
    <s v="Yes"/>
    <n v="2"/>
    <s v="Poor"/>
    <n v="6941.3600000000006"/>
  </r>
  <r>
    <x v="120"/>
    <s v="2023-10-29"/>
    <n v="2023"/>
    <x v="1"/>
    <x v="10"/>
    <x v="3"/>
    <x v="2"/>
    <s v="London"/>
    <x v="2"/>
    <x v="9"/>
    <s v="Retail"/>
    <x v="2"/>
    <n v="739.06"/>
    <x v="11"/>
    <n v="7.0000000000000007E-2"/>
    <s v="LOW"/>
    <n v="687.33"/>
    <s v="Small"/>
    <s v="Not Premium"/>
    <n v="598.77"/>
    <n v="88.56"/>
    <s v="Credit Card"/>
    <s v="Low"/>
    <s v="Express"/>
    <n v="23.41"/>
    <n v="9"/>
    <s v="LATE DELIVERY"/>
    <s v="Consumer"/>
    <s v="No"/>
    <n v="2"/>
    <s v="Poor"/>
    <n v="719.7399999999999"/>
  </r>
  <r>
    <x v="121"/>
    <s v="2024-07-28"/>
    <n v="2024"/>
    <x v="7"/>
    <x v="7"/>
    <x v="1"/>
    <x v="4"/>
    <s v="Pune"/>
    <x v="0"/>
    <x v="4"/>
    <s v="Distributor"/>
    <x v="4"/>
    <n v="952.49"/>
    <x v="16"/>
    <n v="0.01"/>
    <s v="LOW"/>
    <n v="6600.76"/>
    <s v="Medium"/>
    <s v="Premium"/>
    <n v="5208.95"/>
    <n v="1391.81"/>
    <s v="Credit Card"/>
    <s v="Medium"/>
    <s v="Express"/>
    <n v="39.32"/>
    <n v="1"/>
    <s v="FAST DELIVERY"/>
    <s v="Home Office"/>
    <s v="No"/>
    <n v="2"/>
    <s v="Poor"/>
    <n v="6641.08"/>
  </r>
  <r>
    <x v="122"/>
    <s v="2023-08-23"/>
    <n v="2023"/>
    <x v="0"/>
    <x v="3"/>
    <x v="2"/>
    <x v="1"/>
    <s v="New York"/>
    <x v="4"/>
    <x v="2"/>
    <s v="Distributor"/>
    <x v="1"/>
    <n v="75.13"/>
    <x v="5"/>
    <n v="0.26"/>
    <s v="HIGH"/>
    <n v="111.19"/>
    <s v="Small"/>
    <s v="Not Premium"/>
    <n v="91.77"/>
    <n v="19.420000000000002"/>
    <s v="PayPal"/>
    <s v="Medium"/>
    <s v="Standard"/>
    <n v="35.36"/>
    <n v="10"/>
    <s v="LATE DELIVERY"/>
    <s v="Corporate"/>
    <s v="No"/>
    <n v="4"/>
    <s v="Good"/>
    <n v="156.55000000000001"/>
  </r>
  <r>
    <x v="123"/>
    <s v="2024-09-05"/>
    <n v="2024"/>
    <x v="6"/>
    <x v="3"/>
    <x v="0"/>
    <x v="4"/>
    <s v="London"/>
    <x v="1"/>
    <x v="2"/>
    <s v="Distributor"/>
    <x v="0"/>
    <n v="201.33"/>
    <x v="6"/>
    <n v="0.11"/>
    <s v="LOW"/>
    <n v="3583.67"/>
    <s v="Medium"/>
    <s v="Premium"/>
    <n v="2644.23"/>
    <n v="939.44"/>
    <s v="Cash"/>
    <s v="Low"/>
    <s v="Express"/>
    <n v="29.55"/>
    <n v="8"/>
    <s v="LATE DELIVERY"/>
    <s v="Corporate"/>
    <s v="No"/>
    <n v="3"/>
    <s v="Average"/>
    <n v="3621.2200000000003"/>
  </r>
  <r>
    <x v="124"/>
    <s v="2023-11-07"/>
    <n v="2023"/>
    <x v="10"/>
    <x v="4"/>
    <x v="1"/>
    <x v="2"/>
    <s v="London"/>
    <x v="1"/>
    <x v="5"/>
    <s v="Distributor"/>
    <x v="4"/>
    <n v="978.65"/>
    <x v="0"/>
    <n v="0.17"/>
    <s v="LOW"/>
    <n v="3249.12"/>
    <s v="Medium"/>
    <s v="Premium"/>
    <n v="2487.37"/>
    <n v="761.75"/>
    <s v="Cash"/>
    <s v="Medium"/>
    <s v="Same Day"/>
    <n v="6.51"/>
    <n v="2"/>
    <s v="FAST DELIVERY"/>
    <s v="Consumer"/>
    <s v="Yes"/>
    <n v="2"/>
    <s v="Poor"/>
    <n v="3257.63"/>
  </r>
  <r>
    <x v="125"/>
    <s v="2024-10-11"/>
    <n v="2024"/>
    <x v="1"/>
    <x v="0"/>
    <x v="3"/>
    <x v="3"/>
    <s v="Mumbai"/>
    <x v="3"/>
    <x v="7"/>
    <s v="Retail"/>
    <x v="0"/>
    <n v="465.83"/>
    <x v="0"/>
    <n v="0.22"/>
    <s v="HIGH"/>
    <n v="1453.39"/>
    <s v="Medium"/>
    <s v="Not Premium"/>
    <n v="917.74"/>
    <n v="535.65"/>
    <s v="Credit Card"/>
    <s v="High"/>
    <s v="Express"/>
    <n v="7.67"/>
    <n v="6"/>
    <s v="LATE DELIVERY"/>
    <s v="Consumer"/>
    <s v="No"/>
    <n v="2"/>
    <s v="Poor"/>
    <n v="1467.06"/>
  </r>
  <r>
    <x v="126"/>
    <s v="2023-10-13"/>
    <n v="2023"/>
    <x v="1"/>
    <x v="10"/>
    <x v="0"/>
    <x v="0"/>
    <s v="New York"/>
    <x v="3"/>
    <x v="3"/>
    <s v="Retail"/>
    <x v="2"/>
    <n v="580.12"/>
    <x v="2"/>
    <n v="0.28999999999999998"/>
    <s v="HIGH"/>
    <n v="7825.82"/>
    <s v="Medium"/>
    <s v="Premium"/>
    <n v="6973.21"/>
    <n v="852.61"/>
    <s v="Credit Card"/>
    <s v="Critical"/>
    <s v="Standard"/>
    <n v="35.81"/>
    <n v="2"/>
    <s v="FAST DELIVERY"/>
    <s v="Home Office"/>
    <s v="Yes"/>
    <n v="4"/>
    <s v="Good"/>
    <n v="7863.63"/>
  </r>
  <r>
    <x v="127"/>
    <s v="2024-10-25"/>
    <n v="2024"/>
    <x v="1"/>
    <x v="4"/>
    <x v="1"/>
    <x v="5"/>
    <s v="Pune"/>
    <x v="4"/>
    <x v="8"/>
    <s v="Distributor"/>
    <x v="3"/>
    <n v="570.12"/>
    <x v="18"/>
    <n v="0.01"/>
    <s v="LOW"/>
    <n v="6208.61"/>
    <s v="Medium"/>
    <s v="Premium"/>
    <n v="4150.8"/>
    <n v="2057.81"/>
    <s v="PayPal"/>
    <s v="Low"/>
    <s v="Same Day"/>
    <n v="18.3"/>
    <n v="5"/>
    <s v="LATE DELIVERY"/>
    <s v="Corporate"/>
    <s v="Yes"/>
    <n v="5"/>
    <s v="Excellent"/>
    <n v="6231.9100000000008"/>
  </r>
  <r>
    <x v="128"/>
    <s v="2023-03-10"/>
    <n v="2023"/>
    <x v="9"/>
    <x v="1"/>
    <x v="3"/>
    <x v="4"/>
    <s v="London"/>
    <x v="3"/>
    <x v="2"/>
    <s v="Online"/>
    <x v="1"/>
    <n v="85.7"/>
    <x v="7"/>
    <n v="7.0000000000000007E-2"/>
    <s v="LOW"/>
    <n v="717.31"/>
    <s v="Small"/>
    <s v="Not Premium"/>
    <n v="561.38"/>
    <n v="155.93"/>
    <s v="UPI"/>
    <s v="Medium"/>
    <s v="Standard"/>
    <n v="28.45"/>
    <n v="10"/>
    <s v="LATE DELIVERY"/>
    <s v="Home Office"/>
    <s v="No"/>
    <n v="5"/>
    <s v="Excellent"/>
    <n v="755.76"/>
  </r>
  <r>
    <x v="129"/>
    <s v="2024-03-16"/>
    <n v="2024"/>
    <x v="9"/>
    <x v="4"/>
    <x v="3"/>
    <x v="1"/>
    <s v="London"/>
    <x v="3"/>
    <x v="5"/>
    <s v="Online"/>
    <x v="2"/>
    <n v="367.19"/>
    <x v="8"/>
    <n v="0.13"/>
    <s v="LOW"/>
    <n v="3833.46"/>
    <s v="Medium"/>
    <s v="Premium"/>
    <n v="2999.49"/>
    <n v="833.97"/>
    <s v="Credit Card"/>
    <s v="Medium"/>
    <s v="Standard"/>
    <n v="48.48"/>
    <n v="8"/>
    <s v="LATE DELIVERY"/>
    <s v="Consumer"/>
    <s v="Yes"/>
    <n v="4"/>
    <s v="Good"/>
    <n v="3889.94"/>
  </r>
  <r>
    <x v="130"/>
    <s v="2024-08-23"/>
    <n v="2024"/>
    <x v="0"/>
    <x v="10"/>
    <x v="2"/>
    <x v="0"/>
    <s v="Sydney"/>
    <x v="4"/>
    <x v="5"/>
    <s v="Retail"/>
    <x v="2"/>
    <n v="826.72"/>
    <x v="1"/>
    <n v="0.2"/>
    <s v="LOW"/>
    <n v="3306.88"/>
    <s v="Medium"/>
    <s v="Premium"/>
    <n v="2745.46"/>
    <n v="561.41999999999996"/>
    <s v="Bank Transfer"/>
    <s v="High"/>
    <s v="Express"/>
    <n v="5.26"/>
    <n v="3"/>
    <s v="FAST DELIVERY"/>
    <s v="Corporate"/>
    <s v="Yes"/>
    <n v="5"/>
    <s v="Excellent"/>
    <n v="3315.1400000000003"/>
  </r>
  <r>
    <x v="131"/>
    <s v="2024-10-13"/>
    <n v="2024"/>
    <x v="1"/>
    <x v="6"/>
    <x v="0"/>
    <x v="2"/>
    <s v="New York"/>
    <x v="2"/>
    <x v="8"/>
    <s v="Retail"/>
    <x v="1"/>
    <n v="422.22"/>
    <x v="14"/>
    <n v="0.16"/>
    <s v="LOW"/>
    <n v="3546.65"/>
    <s v="Medium"/>
    <s v="Premium"/>
    <n v="2946.85"/>
    <n v="599.79999999999995"/>
    <s v="Bank Transfer"/>
    <s v="Medium"/>
    <s v="Express"/>
    <n v="11.74"/>
    <n v="2"/>
    <s v="FAST DELIVERY"/>
    <s v="Corporate"/>
    <s v="Yes"/>
    <n v="3"/>
    <s v="Average"/>
    <n v="3560.3899999999994"/>
  </r>
  <r>
    <x v="132"/>
    <s v="2023-12-04"/>
    <n v="2023"/>
    <x v="2"/>
    <x v="6"/>
    <x v="2"/>
    <x v="1"/>
    <s v="Berlin"/>
    <x v="1"/>
    <x v="1"/>
    <s v="Online"/>
    <x v="4"/>
    <n v="219.69"/>
    <x v="15"/>
    <n v="0.04"/>
    <s v="LOW"/>
    <n v="3585.34"/>
    <s v="Medium"/>
    <s v="Premium"/>
    <n v="1930.42"/>
    <n v="1654.92"/>
    <s v="Credit Card"/>
    <s v="High"/>
    <s v="Standard"/>
    <n v="5.4"/>
    <n v="2"/>
    <s v="FAST DELIVERY"/>
    <s v="Home Office"/>
    <s v="Yes"/>
    <n v="2"/>
    <s v="Poor"/>
    <n v="3592.7400000000002"/>
  </r>
  <r>
    <x v="133"/>
    <s v="2024-09-06"/>
    <n v="2024"/>
    <x v="6"/>
    <x v="4"/>
    <x v="3"/>
    <x v="3"/>
    <s v="Berlin"/>
    <x v="4"/>
    <x v="3"/>
    <s v="Online"/>
    <x v="2"/>
    <n v="951.39"/>
    <x v="11"/>
    <n v="0.06"/>
    <s v="LOW"/>
    <n v="894.31"/>
    <s v="Small"/>
    <s v="Not Premium"/>
    <n v="712.42"/>
    <n v="181.89"/>
    <s v="Credit Card"/>
    <s v="Low"/>
    <s v="Same Day"/>
    <n v="42.63"/>
    <n v="4"/>
    <s v="LATE DELIVERY"/>
    <s v="Home Office"/>
    <s v="Yes"/>
    <n v="4"/>
    <s v="Good"/>
    <n v="940.93999999999994"/>
  </r>
  <r>
    <x v="134"/>
    <s v="2023-10-23"/>
    <n v="2023"/>
    <x v="1"/>
    <x v="2"/>
    <x v="0"/>
    <x v="3"/>
    <s v="Pune"/>
    <x v="1"/>
    <x v="2"/>
    <s v="Online"/>
    <x v="1"/>
    <n v="729.96"/>
    <x v="8"/>
    <n v="0.02"/>
    <s v="LOW"/>
    <n v="8584.33"/>
    <s v="Medium"/>
    <s v="Premium"/>
    <n v="6129.58"/>
    <n v="2454.75"/>
    <s v="Bank Transfer"/>
    <s v="High"/>
    <s v="Express"/>
    <n v="6.33"/>
    <n v="8"/>
    <s v="LATE DELIVERY"/>
    <s v="Corporate"/>
    <s v="Yes"/>
    <n v="1"/>
    <s v="Poor"/>
    <n v="8598.66"/>
  </r>
  <r>
    <x v="135"/>
    <s v="2024-04-01"/>
    <n v="2024"/>
    <x v="11"/>
    <x v="2"/>
    <x v="2"/>
    <x v="1"/>
    <s v="Sydney"/>
    <x v="4"/>
    <x v="1"/>
    <s v="Online"/>
    <x v="0"/>
    <n v="350.8"/>
    <x v="19"/>
    <n v="0.19"/>
    <s v="LOW"/>
    <n v="3693.92"/>
    <s v="Medium"/>
    <s v="Premium"/>
    <n v="2050.09"/>
    <n v="1643.83"/>
    <s v="UPI"/>
    <s v="Low"/>
    <s v="Express"/>
    <n v="19.510000000000002"/>
    <n v="1"/>
    <s v="FAST DELIVERY"/>
    <s v="Consumer"/>
    <s v="Yes"/>
    <n v="2"/>
    <s v="Poor"/>
    <n v="3714.4300000000003"/>
  </r>
  <r>
    <x v="136"/>
    <s v="2024-03-22"/>
    <n v="2024"/>
    <x v="9"/>
    <x v="4"/>
    <x v="3"/>
    <x v="5"/>
    <s v="Toronto"/>
    <x v="4"/>
    <x v="3"/>
    <s v="Online"/>
    <x v="4"/>
    <n v="186.24"/>
    <x v="0"/>
    <n v="0.13"/>
    <s v="LOW"/>
    <n v="648.12"/>
    <s v="Small"/>
    <s v="Not Premium"/>
    <n v="497.29"/>
    <n v="150.83000000000001"/>
    <s v="Cash"/>
    <s v="High"/>
    <s v="Same Day"/>
    <n v="19.489999999999998"/>
    <n v="3"/>
    <s v="FAST DELIVERY"/>
    <s v="Corporate"/>
    <s v="Yes"/>
    <n v="3"/>
    <s v="Average"/>
    <n v="670.61"/>
  </r>
  <r>
    <x v="137"/>
    <s v="2023-06-26"/>
    <n v="2023"/>
    <x v="5"/>
    <x v="9"/>
    <x v="0"/>
    <x v="3"/>
    <s v="Sydney"/>
    <x v="0"/>
    <x v="8"/>
    <s v="Retail"/>
    <x v="2"/>
    <n v="995.59"/>
    <x v="15"/>
    <n v="0.17"/>
    <s v="LOW"/>
    <n v="14047.77"/>
    <s v="Medium"/>
    <s v="Premium"/>
    <n v="10955.14"/>
    <n v="3092.63"/>
    <s v="UPI"/>
    <s v="High"/>
    <s v="Same Day"/>
    <n v="16.29"/>
    <n v="7"/>
    <s v="LATE DELIVERY"/>
    <s v="Home Office"/>
    <s v="No"/>
    <n v="3"/>
    <s v="Average"/>
    <n v="14071.060000000001"/>
  </r>
  <r>
    <x v="138"/>
    <s v="2024-10-01"/>
    <n v="2024"/>
    <x v="1"/>
    <x v="11"/>
    <x v="0"/>
    <x v="0"/>
    <s v="Mumbai"/>
    <x v="2"/>
    <x v="2"/>
    <s v="Distributor"/>
    <x v="2"/>
    <n v="811.19"/>
    <x v="4"/>
    <n v="0.16"/>
    <s v="LOW"/>
    <n v="10220.99"/>
    <s v="Medium"/>
    <s v="Premium"/>
    <n v="5885.82"/>
    <n v="4335.17"/>
    <s v="UPI"/>
    <s v="High"/>
    <s v="Standard"/>
    <n v="26.94"/>
    <n v="9"/>
    <s v="LATE DELIVERY"/>
    <s v="Corporate"/>
    <s v="No"/>
    <n v="2"/>
    <s v="Poor"/>
    <n v="10256.93"/>
  </r>
  <r>
    <x v="139"/>
    <s v="2024-01-05"/>
    <n v="2024"/>
    <x v="3"/>
    <x v="9"/>
    <x v="2"/>
    <x v="2"/>
    <s v="Delhi"/>
    <x v="3"/>
    <x v="8"/>
    <s v="Online"/>
    <x v="0"/>
    <n v="83.31"/>
    <x v="19"/>
    <n v="0.22"/>
    <s v="HIGH"/>
    <n v="844.76"/>
    <s v="Small"/>
    <s v="Not Premium"/>
    <n v="625.96"/>
    <n v="218.8"/>
    <s v="Bank Transfer"/>
    <s v="High"/>
    <s v="Express"/>
    <n v="28.64"/>
    <n v="2"/>
    <s v="FAST DELIVERY"/>
    <s v="Corporate"/>
    <s v="Yes"/>
    <n v="2"/>
    <s v="Poor"/>
    <n v="875.4"/>
  </r>
  <r>
    <x v="140"/>
    <s v="2023-09-04"/>
    <n v="2023"/>
    <x v="6"/>
    <x v="3"/>
    <x v="0"/>
    <x v="2"/>
    <s v="Toronto"/>
    <x v="1"/>
    <x v="9"/>
    <s v="Retail"/>
    <x v="4"/>
    <n v="184.79"/>
    <x v="4"/>
    <n v="0.01"/>
    <s v="LOW"/>
    <n v="2744.13"/>
    <s v="Medium"/>
    <s v="Not Premium"/>
    <n v="2192.89"/>
    <n v="551.24"/>
    <s v="Credit Card"/>
    <s v="High"/>
    <s v="Standard"/>
    <n v="5.89"/>
    <n v="8"/>
    <s v="LATE DELIVERY"/>
    <s v="Home Office"/>
    <s v="No"/>
    <n v="5"/>
    <s v="Excellent"/>
    <n v="2758.02"/>
  </r>
  <r>
    <x v="141"/>
    <s v="2024-10-07"/>
    <n v="2024"/>
    <x v="1"/>
    <x v="11"/>
    <x v="1"/>
    <x v="0"/>
    <s v="London"/>
    <x v="3"/>
    <x v="4"/>
    <s v="Retail"/>
    <x v="4"/>
    <n v="711.71"/>
    <x v="5"/>
    <n v="0.04"/>
    <s v="LOW"/>
    <n v="1366.48"/>
    <s v="Medium"/>
    <s v="Not Premium"/>
    <n v="815.69"/>
    <n v="550.79"/>
    <s v="PayPal"/>
    <s v="Medium"/>
    <s v="Standard"/>
    <n v="16.170000000000002"/>
    <n v="8"/>
    <s v="LATE DELIVERY"/>
    <s v="Home Office"/>
    <s v="No"/>
    <n v="2"/>
    <s v="Poor"/>
    <n v="1390.65"/>
  </r>
  <r>
    <x v="142"/>
    <s v="2023-10-31"/>
    <n v="2023"/>
    <x v="1"/>
    <x v="10"/>
    <x v="1"/>
    <x v="0"/>
    <s v="London"/>
    <x v="0"/>
    <x v="6"/>
    <s v="Online"/>
    <x v="2"/>
    <n v="606.5"/>
    <x v="2"/>
    <n v="0.23"/>
    <s v="HIGH"/>
    <n v="8873.09"/>
    <s v="Medium"/>
    <s v="Premium"/>
    <n v="6520.93"/>
    <n v="2352.16"/>
    <s v="UPI"/>
    <s v="Low"/>
    <s v="Standard"/>
    <n v="14.18"/>
    <n v="8"/>
    <s v="LATE DELIVERY"/>
    <s v="Consumer"/>
    <s v="No"/>
    <n v="5"/>
    <s v="Excellent"/>
    <n v="8895.27"/>
  </r>
  <r>
    <x v="143"/>
    <s v="2024-08-10"/>
    <n v="2024"/>
    <x v="0"/>
    <x v="0"/>
    <x v="2"/>
    <x v="4"/>
    <s v="Mumbai"/>
    <x v="3"/>
    <x v="7"/>
    <s v="Retail"/>
    <x v="0"/>
    <n v="826.49"/>
    <x v="4"/>
    <n v="0.06"/>
    <s v="LOW"/>
    <n v="11653.51"/>
    <s v="Medium"/>
    <s v="Premium"/>
    <n v="9197.98"/>
    <n v="2455.5300000000002"/>
    <s v="PayPal"/>
    <s v="High"/>
    <s v="Standard"/>
    <n v="29.45"/>
    <n v="8"/>
    <s v="LATE DELIVERY"/>
    <s v="Consumer"/>
    <s v="No"/>
    <n v="4"/>
    <s v="Good"/>
    <n v="11690.960000000001"/>
  </r>
  <r>
    <x v="144"/>
    <s v="2023-05-10"/>
    <n v="2023"/>
    <x v="4"/>
    <x v="2"/>
    <x v="1"/>
    <x v="0"/>
    <s v="Delhi"/>
    <x v="3"/>
    <x v="1"/>
    <s v="Distributor"/>
    <x v="0"/>
    <n v="780.28"/>
    <x v="6"/>
    <n v="0.01"/>
    <s v="LOW"/>
    <n v="15449.54"/>
    <s v="Medium"/>
    <s v="Premium"/>
    <n v="10874.98"/>
    <n v="4574.5600000000004"/>
    <s v="Cash"/>
    <s v="Critical"/>
    <s v="Express"/>
    <n v="10.99"/>
    <n v="5"/>
    <s v="LATE DELIVERY"/>
    <s v="Home Office"/>
    <s v="No"/>
    <n v="5"/>
    <s v="Excellent"/>
    <n v="15465.53"/>
  </r>
  <r>
    <x v="145"/>
    <s v="2024-08-12"/>
    <n v="2024"/>
    <x v="0"/>
    <x v="11"/>
    <x v="2"/>
    <x v="2"/>
    <s v="Berlin"/>
    <x v="0"/>
    <x v="3"/>
    <s v="Online"/>
    <x v="4"/>
    <n v="714.71"/>
    <x v="2"/>
    <n v="0.28999999999999998"/>
    <s v="HIGH"/>
    <n v="9641.44"/>
    <s v="Medium"/>
    <s v="Premium"/>
    <n v="6530.69"/>
    <n v="3110.75"/>
    <s v="Bank Transfer"/>
    <s v="Medium"/>
    <s v="Express"/>
    <n v="37.76"/>
    <n v="5"/>
    <s v="LATE DELIVERY"/>
    <s v="Consumer"/>
    <s v="Yes"/>
    <n v="4"/>
    <s v="Good"/>
    <n v="9684.1999999999989"/>
  </r>
  <r>
    <x v="146"/>
    <s v="2023-01-20"/>
    <n v="2023"/>
    <x v="3"/>
    <x v="1"/>
    <x v="3"/>
    <x v="3"/>
    <s v="Berlin"/>
    <x v="1"/>
    <x v="6"/>
    <s v="Retail"/>
    <x v="2"/>
    <n v="232.22"/>
    <x v="6"/>
    <n v="0.18"/>
    <s v="LOW"/>
    <n v="3808.41"/>
    <s v="Medium"/>
    <s v="Premium"/>
    <n v="2207.16"/>
    <n v="1601.25"/>
    <s v="UPI"/>
    <s v="High"/>
    <s v="Standard"/>
    <n v="15.92"/>
    <n v="9"/>
    <s v="LATE DELIVERY"/>
    <s v="Consumer"/>
    <s v="No"/>
    <n v="4"/>
    <s v="Good"/>
    <n v="3833.33"/>
  </r>
  <r>
    <x v="147"/>
    <s v="2023-11-25"/>
    <n v="2023"/>
    <x v="10"/>
    <x v="2"/>
    <x v="0"/>
    <x v="0"/>
    <s v="Pune"/>
    <x v="3"/>
    <x v="3"/>
    <s v="Distributor"/>
    <x v="4"/>
    <n v="387.33"/>
    <x v="10"/>
    <n v="0.04"/>
    <s v="LOW"/>
    <n v="2974.69"/>
    <s v="Medium"/>
    <s v="Not Premium"/>
    <n v="2209.5700000000002"/>
    <n v="765.12"/>
    <s v="Credit Card"/>
    <s v="High"/>
    <s v="Express"/>
    <n v="19.91"/>
    <n v="2"/>
    <s v="FAST DELIVERY"/>
    <s v="Consumer"/>
    <s v="Yes"/>
    <n v="3"/>
    <s v="Average"/>
    <n v="2996.6"/>
  </r>
  <r>
    <x v="148"/>
    <s v="2023-09-01"/>
    <n v="2023"/>
    <x v="6"/>
    <x v="3"/>
    <x v="0"/>
    <x v="3"/>
    <s v="London"/>
    <x v="3"/>
    <x v="2"/>
    <s v="Distributor"/>
    <x v="2"/>
    <n v="716.54"/>
    <x v="19"/>
    <n v="0.26"/>
    <s v="HIGH"/>
    <n v="6893.11"/>
    <s v="Medium"/>
    <s v="Premium"/>
    <n v="4419.01"/>
    <n v="2474.1"/>
    <s v="UPI"/>
    <s v="Medium"/>
    <s v="Standard"/>
    <n v="21.91"/>
    <n v="1"/>
    <s v="FAST DELIVERY"/>
    <s v="Corporate"/>
    <s v="Yes"/>
    <n v="2"/>
    <s v="Poor"/>
    <n v="6916.02"/>
  </r>
  <r>
    <x v="149"/>
    <s v="2024-11-17"/>
    <n v="2024"/>
    <x v="10"/>
    <x v="11"/>
    <x v="3"/>
    <x v="4"/>
    <s v="Berlin"/>
    <x v="2"/>
    <x v="8"/>
    <s v="Online"/>
    <x v="4"/>
    <n v="505.7"/>
    <x v="10"/>
    <n v="0.22"/>
    <s v="HIGH"/>
    <n v="3155.57"/>
    <s v="Medium"/>
    <s v="Premium"/>
    <n v="2262.5700000000002"/>
    <n v="893"/>
    <s v="Credit Card"/>
    <s v="Low"/>
    <s v="Express"/>
    <n v="10.86"/>
    <n v="6"/>
    <s v="LATE DELIVERY"/>
    <s v="Consumer"/>
    <s v="No"/>
    <n v="1"/>
    <s v="Poor"/>
    <n v="3172.4300000000003"/>
  </r>
  <r>
    <x v="150"/>
    <s v="2023-11-03"/>
    <n v="2023"/>
    <x v="10"/>
    <x v="4"/>
    <x v="1"/>
    <x v="4"/>
    <s v="London"/>
    <x v="2"/>
    <x v="4"/>
    <s v="Distributor"/>
    <x v="0"/>
    <n v="276.22000000000003"/>
    <x v="2"/>
    <n v="0.11"/>
    <s v="LOW"/>
    <n v="4670.88"/>
    <s v="Medium"/>
    <s v="Premium"/>
    <n v="2642.33"/>
    <n v="2028.55"/>
    <s v="Bank Transfer"/>
    <s v="Medium"/>
    <s v="Express"/>
    <n v="47.98"/>
    <n v="6"/>
    <s v="LATE DELIVERY"/>
    <s v="Home Office"/>
    <s v="No"/>
    <n v="1"/>
    <s v="Poor"/>
    <n v="4724.8599999999997"/>
  </r>
  <r>
    <x v="151"/>
    <s v="2023-01-08"/>
    <n v="2023"/>
    <x v="3"/>
    <x v="5"/>
    <x v="2"/>
    <x v="3"/>
    <s v="New York"/>
    <x v="2"/>
    <x v="2"/>
    <s v="Distributor"/>
    <x v="1"/>
    <n v="361.01"/>
    <x v="6"/>
    <n v="0.09"/>
    <s v="LOW"/>
    <n v="6570.38"/>
    <s v="Medium"/>
    <s v="Premium"/>
    <n v="4852.37"/>
    <n v="1718.01"/>
    <s v="Credit Card"/>
    <s v="Low"/>
    <s v="Standard"/>
    <n v="38.72"/>
    <n v="1"/>
    <s v="FAST DELIVERY"/>
    <s v="Consumer"/>
    <s v="Yes"/>
    <n v="3"/>
    <s v="Average"/>
    <n v="6610.1"/>
  </r>
  <r>
    <x v="152"/>
    <s v="2023-02-24"/>
    <n v="2023"/>
    <x v="8"/>
    <x v="0"/>
    <x v="2"/>
    <x v="0"/>
    <s v="Berlin"/>
    <x v="2"/>
    <x v="4"/>
    <s v="Retail"/>
    <x v="3"/>
    <n v="432.7"/>
    <x v="11"/>
    <n v="0.28000000000000003"/>
    <s v="HIGH"/>
    <n v="311.54000000000002"/>
    <s v="Small"/>
    <s v="Not Premium"/>
    <n v="168.98"/>
    <n v="142.56"/>
    <s v="Bank Transfer"/>
    <s v="High"/>
    <s v="Express"/>
    <n v="32.090000000000003"/>
    <n v="10"/>
    <s v="LATE DELIVERY"/>
    <s v="Home Office"/>
    <s v="No"/>
    <n v="5"/>
    <s v="Excellent"/>
    <n v="353.63"/>
  </r>
  <r>
    <x v="153"/>
    <s v="2024-06-28"/>
    <n v="2024"/>
    <x v="5"/>
    <x v="3"/>
    <x v="0"/>
    <x v="4"/>
    <s v="Pune"/>
    <x v="0"/>
    <x v="4"/>
    <s v="Distributor"/>
    <x v="4"/>
    <n v="47.92"/>
    <x v="0"/>
    <n v="0.2"/>
    <s v="LOW"/>
    <n v="153.34"/>
    <s v="Small"/>
    <s v="Not Premium"/>
    <n v="80.91"/>
    <n v="72.430000000000007"/>
    <s v="Credit Card"/>
    <s v="Low"/>
    <s v="Standard"/>
    <n v="11.4"/>
    <n v="3"/>
    <s v="FAST DELIVERY"/>
    <s v="Home Office"/>
    <s v="Yes"/>
    <n v="5"/>
    <s v="Excellent"/>
    <n v="167.74"/>
  </r>
  <r>
    <x v="154"/>
    <s v="2024-11-12"/>
    <n v="2024"/>
    <x v="10"/>
    <x v="8"/>
    <x v="0"/>
    <x v="2"/>
    <s v="Berlin"/>
    <x v="2"/>
    <x v="3"/>
    <s v="Distributor"/>
    <x v="4"/>
    <n v="655.63"/>
    <x v="4"/>
    <n v="0.1"/>
    <s v="LOW"/>
    <n v="8851.01"/>
    <s v="Medium"/>
    <s v="Premium"/>
    <n v="4897.01"/>
    <n v="3954"/>
    <s v="Bank Transfer"/>
    <s v="Medium"/>
    <s v="Same Day"/>
    <n v="24.63"/>
    <n v="6"/>
    <s v="LATE DELIVERY"/>
    <s v="Corporate"/>
    <s v="No"/>
    <n v="2"/>
    <s v="Poor"/>
    <n v="8881.64"/>
  </r>
  <r>
    <x v="155"/>
    <s v="2024-02-12"/>
    <n v="2024"/>
    <x v="8"/>
    <x v="8"/>
    <x v="3"/>
    <x v="2"/>
    <s v="Toronto"/>
    <x v="1"/>
    <x v="9"/>
    <s v="Distributor"/>
    <x v="1"/>
    <n v="601.76"/>
    <x v="6"/>
    <n v="0.26"/>
    <s v="HIGH"/>
    <n v="8906.0499999999993"/>
    <s v="Medium"/>
    <s v="Premium"/>
    <n v="5261"/>
    <n v="3645.05"/>
    <s v="Cash"/>
    <s v="High"/>
    <s v="Express"/>
    <n v="30.94"/>
    <n v="6"/>
    <s v="LATE DELIVERY"/>
    <s v="Corporate"/>
    <s v="Yes"/>
    <n v="2"/>
    <s v="Poor"/>
    <n v="8942.99"/>
  </r>
  <r>
    <x v="156"/>
    <s v="2023-02-13"/>
    <n v="2023"/>
    <x v="8"/>
    <x v="2"/>
    <x v="0"/>
    <x v="3"/>
    <s v="Toronto"/>
    <x v="0"/>
    <x v="2"/>
    <s v="Online"/>
    <x v="2"/>
    <n v="982.37"/>
    <x v="19"/>
    <n v="0.28999999999999998"/>
    <s v="HIGH"/>
    <n v="9067.2800000000007"/>
    <s v="Medium"/>
    <s v="Premium"/>
    <n v="6337.82"/>
    <n v="2729.46"/>
    <s v="Credit Card"/>
    <s v="Medium"/>
    <s v="Same Day"/>
    <n v="31.4"/>
    <n v="3"/>
    <s v="FAST DELIVERY"/>
    <s v="Consumer"/>
    <s v="Yes"/>
    <n v="1"/>
    <s v="Poor"/>
    <n v="9101.6799999999985"/>
  </r>
  <r>
    <x v="157"/>
    <s v="2023-10-07"/>
    <n v="2023"/>
    <x v="1"/>
    <x v="11"/>
    <x v="0"/>
    <x v="2"/>
    <s v="Delhi"/>
    <x v="4"/>
    <x v="9"/>
    <s v="Online"/>
    <x v="3"/>
    <n v="438.84"/>
    <x v="1"/>
    <n v="0.2"/>
    <s v="LOW"/>
    <n v="1755.36"/>
    <s v="Medium"/>
    <s v="Not Premium"/>
    <n v="1289.01"/>
    <n v="466.35"/>
    <s v="Bank Transfer"/>
    <s v="Critical"/>
    <s v="Express"/>
    <n v="9.24"/>
    <n v="2"/>
    <s v="FAST DELIVERY"/>
    <s v="Home Office"/>
    <s v="No"/>
    <n v="5"/>
    <s v="Excellent"/>
    <n v="1766.6000000000001"/>
  </r>
  <r>
    <x v="158"/>
    <s v="2024-06-21"/>
    <n v="2024"/>
    <x v="5"/>
    <x v="6"/>
    <x v="0"/>
    <x v="4"/>
    <s v="Mumbai"/>
    <x v="4"/>
    <x v="3"/>
    <s v="Retail"/>
    <x v="2"/>
    <n v="354.5"/>
    <x v="1"/>
    <n v="0.28000000000000003"/>
    <s v="HIGH"/>
    <n v="1276.2"/>
    <s v="Medium"/>
    <s v="Not Premium"/>
    <n v="1046.97"/>
    <n v="229.23"/>
    <s v="Bank Transfer"/>
    <s v="Low"/>
    <s v="Same Day"/>
    <n v="5.59"/>
    <n v="10"/>
    <s v="LATE DELIVERY"/>
    <s v="Corporate"/>
    <s v="No"/>
    <n v="3"/>
    <s v="Average"/>
    <n v="1291.79"/>
  </r>
  <r>
    <x v="159"/>
    <s v="2023-12-20"/>
    <n v="2023"/>
    <x v="2"/>
    <x v="6"/>
    <x v="1"/>
    <x v="0"/>
    <s v="Delhi"/>
    <x v="2"/>
    <x v="6"/>
    <s v="Online"/>
    <x v="0"/>
    <n v="104.45"/>
    <x v="5"/>
    <n v="0.15"/>
    <s v="LOW"/>
    <n v="177.56"/>
    <s v="Small"/>
    <s v="Not Premium"/>
    <n v="148.96"/>
    <n v="28.6"/>
    <s v="Cash"/>
    <s v="High"/>
    <s v="Express"/>
    <n v="45.88"/>
    <n v="3"/>
    <s v="FAST DELIVERY"/>
    <s v="Corporate"/>
    <s v="Yes"/>
    <n v="3"/>
    <s v="Average"/>
    <n v="226.44"/>
  </r>
  <r>
    <x v="160"/>
    <s v="2024-07-03"/>
    <n v="2024"/>
    <x v="7"/>
    <x v="8"/>
    <x v="1"/>
    <x v="3"/>
    <s v="Sydney"/>
    <x v="2"/>
    <x v="2"/>
    <s v="Retail"/>
    <x v="4"/>
    <n v="679.18"/>
    <x v="4"/>
    <n v="0.14000000000000001"/>
    <s v="LOW"/>
    <n v="8761.42"/>
    <s v="Medium"/>
    <s v="Premium"/>
    <n v="4530.87"/>
    <n v="4230.55"/>
    <s v="Cash"/>
    <s v="Low"/>
    <s v="Standard"/>
    <n v="47.7"/>
    <n v="9"/>
    <s v="LATE DELIVERY"/>
    <s v="Consumer"/>
    <s v="No"/>
    <n v="5"/>
    <s v="Excellent"/>
    <n v="8818.1200000000008"/>
  </r>
  <r>
    <x v="161"/>
    <s v="2023-02-03"/>
    <n v="2023"/>
    <x v="8"/>
    <x v="3"/>
    <x v="2"/>
    <x v="0"/>
    <s v="London"/>
    <x v="0"/>
    <x v="1"/>
    <s v="Retail"/>
    <x v="0"/>
    <n v="161.76"/>
    <x v="11"/>
    <n v="0.11"/>
    <s v="LOW"/>
    <n v="143.97"/>
    <s v="Small"/>
    <s v="Not Premium"/>
    <n v="103.39"/>
    <n v="40.58"/>
    <s v="Credit Card"/>
    <s v="Medium"/>
    <s v="Same Day"/>
    <n v="16.62"/>
    <n v="5"/>
    <s v="LATE DELIVERY"/>
    <s v="Consumer"/>
    <s v="Yes"/>
    <n v="2"/>
    <s v="Poor"/>
    <n v="165.59"/>
  </r>
  <r>
    <x v="162"/>
    <s v="2023-06-06"/>
    <n v="2023"/>
    <x v="5"/>
    <x v="5"/>
    <x v="1"/>
    <x v="5"/>
    <s v="New York"/>
    <x v="1"/>
    <x v="9"/>
    <s v="Online"/>
    <x v="0"/>
    <n v="36.200000000000003"/>
    <x v="13"/>
    <n v="0.19"/>
    <s v="LOW"/>
    <n v="410.51"/>
    <s v="Small"/>
    <s v="Not Premium"/>
    <n v="354.21"/>
    <n v="56.3"/>
    <s v="Bank Transfer"/>
    <s v="Critical"/>
    <s v="Standard"/>
    <n v="10.9"/>
    <n v="8"/>
    <s v="LATE DELIVERY"/>
    <s v="Home Office"/>
    <s v="Yes"/>
    <n v="3"/>
    <s v="Average"/>
    <n v="429.40999999999997"/>
  </r>
  <r>
    <x v="163"/>
    <s v="2023-05-24"/>
    <n v="2023"/>
    <x v="4"/>
    <x v="11"/>
    <x v="1"/>
    <x v="4"/>
    <s v="Berlin"/>
    <x v="0"/>
    <x v="4"/>
    <s v="Distributor"/>
    <x v="2"/>
    <n v="968.55"/>
    <x v="8"/>
    <n v="0.25"/>
    <s v="HIGH"/>
    <n v="8716.9500000000007"/>
    <s v="Medium"/>
    <s v="Premium"/>
    <n v="4838.26"/>
    <n v="3878.69"/>
    <s v="Credit Card"/>
    <s v="High"/>
    <s v="Express"/>
    <n v="25.71"/>
    <n v="1"/>
    <s v="FAST DELIVERY"/>
    <s v="Home Office"/>
    <s v="Yes"/>
    <n v="3"/>
    <s v="Average"/>
    <n v="8743.66"/>
  </r>
  <r>
    <x v="164"/>
    <s v="2023-09-09"/>
    <n v="2023"/>
    <x v="6"/>
    <x v="8"/>
    <x v="2"/>
    <x v="1"/>
    <s v="Pune"/>
    <x v="4"/>
    <x v="5"/>
    <s v="Online"/>
    <x v="2"/>
    <n v="817.33"/>
    <x v="13"/>
    <n v="0.28000000000000003"/>
    <s v="HIGH"/>
    <n v="8238.69"/>
    <s v="Medium"/>
    <s v="Premium"/>
    <n v="4728.62"/>
    <n v="3510.07"/>
    <s v="PayPal"/>
    <s v="High"/>
    <s v="Same Day"/>
    <n v="14.01"/>
    <n v="3"/>
    <s v="FAST DELIVERY"/>
    <s v="Consumer"/>
    <s v="Yes"/>
    <n v="3"/>
    <s v="Average"/>
    <n v="8255.7000000000007"/>
  </r>
  <r>
    <x v="165"/>
    <s v="2023-10-07"/>
    <n v="2023"/>
    <x v="1"/>
    <x v="9"/>
    <x v="2"/>
    <x v="5"/>
    <s v="Pune"/>
    <x v="3"/>
    <x v="7"/>
    <s v="Online"/>
    <x v="2"/>
    <n v="30.54"/>
    <x v="7"/>
    <n v="0.27"/>
    <s v="HIGH"/>
    <n v="200.65"/>
    <s v="Small"/>
    <s v="Not Premium"/>
    <n v="125.19"/>
    <n v="75.459999999999994"/>
    <s v="Cash"/>
    <s v="Critical"/>
    <s v="Same Day"/>
    <n v="48.23"/>
    <n v="8"/>
    <s v="LATE DELIVERY"/>
    <s v="Consumer"/>
    <s v="Yes"/>
    <n v="5"/>
    <s v="Excellent"/>
    <n v="256.88"/>
  </r>
  <r>
    <x v="166"/>
    <s v="2023-07-05"/>
    <n v="2023"/>
    <x v="7"/>
    <x v="11"/>
    <x v="2"/>
    <x v="2"/>
    <s v="Pune"/>
    <x v="4"/>
    <x v="0"/>
    <s v="Distributor"/>
    <x v="3"/>
    <n v="537.01"/>
    <x v="9"/>
    <n v="0.28999999999999998"/>
    <s v="HIGH"/>
    <n v="2287.66"/>
    <s v="Medium"/>
    <s v="Not Premium"/>
    <n v="1888.29"/>
    <n v="399.37"/>
    <s v="UPI"/>
    <s v="Medium"/>
    <s v="Express"/>
    <n v="20.440000000000001"/>
    <n v="4"/>
    <s v="LATE DELIVERY"/>
    <s v="Corporate"/>
    <s v="No"/>
    <n v="4"/>
    <s v="Good"/>
    <n v="2312.1"/>
  </r>
  <r>
    <x v="167"/>
    <s v="2024-02-24"/>
    <n v="2024"/>
    <x v="8"/>
    <x v="2"/>
    <x v="3"/>
    <x v="2"/>
    <s v="London"/>
    <x v="4"/>
    <x v="6"/>
    <s v="Online"/>
    <x v="0"/>
    <n v="639.12"/>
    <x v="0"/>
    <n v="0.19"/>
    <s v="LOW"/>
    <n v="2070.75"/>
    <s v="Medium"/>
    <s v="Not Premium"/>
    <n v="1293.45"/>
    <n v="777.3"/>
    <s v="PayPal"/>
    <s v="Medium"/>
    <s v="Standard"/>
    <n v="5.39"/>
    <n v="3"/>
    <s v="FAST DELIVERY"/>
    <s v="Home Office"/>
    <s v="No"/>
    <n v="1"/>
    <s v="Poor"/>
    <n v="2079.14"/>
  </r>
  <r>
    <x v="168"/>
    <s v="2024-10-05"/>
    <n v="2024"/>
    <x v="1"/>
    <x v="10"/>
    <x v="2"/>
    <x v="5"/>
    <s v="Sydney"/>
    <x v="0"/>
    <x v="5"/>
    <s v="Distributor"/>
    <x v="0"/>
    <n v="965.86"/>
    <x v="18"/>
    <n v="0.02"/>
    <s v="LOW"/>
    <n v="10411.969999999999"/>
    <s v="Medium"/>
    <s v="Premium"/>
    <n v="6557.42"/>
    <n v="3854.55"/>
    <s v="PayPal"/>
    <s v="Critical"/>
    <s v="Express"/>
    <n v="30.56"/>
    <n v="7"/>
    <s v="LATE DELIVERY"/>
    <s v="Home Office"/>
    <s v="Yes"/>
    <n v="3"/>
    <s v="Average"/>
    <n v="10449.530000000001"/>
  </r>
  <r>
    <x v="169"/>
    <s v="2023-10-31"/>
    <n v="2023"/>
    <x v="1"/>
    <x v="0"/>
    <x v="1"/>
    <x v="1"/>
    <s v="Berlin"/>
    <x v="0"/>
    <x v="9"/>
    <s v="Online"/>
    <x v="4"/>
    <n v="256.68"/>
    <x v="13"/>
    <n v="0.06"/>
    <s v="LOW"/>
    <n v="3377.91"/>
    <s v="Medium"/>
    <s v="Premium"/>
    <n v="1879.68"/>
    <n v="1498.23"/>
    <s v="UPI"/>
    <s v="Medium"/>
    <s v="Standard"/>
    <n v="5.88"/>
    <n v="10"/>
    <s v="LATE DELIVERY"/>
    <s v="Corporate"/>
    <s v="No"/>
    <n v="3"/>
    <s v="Average"/>
    <n v="3393.79"/>
  </r>
  <r>
    <x v="170"/>
    <s v="2024-07-18"/>
    <n v="2024"/>
    <x v="7"/>
    <x v="0"/>
    <x v="1"/>
    <x v="4"/>
    <s v="Mumbai"/>
    <x v="1"/>
    <x v="7"/>
    <s v="Retail"/>
    <x v="1"/>
    <n v="674.57"/>
    <x v="18"/>
    <n v="0.03"/>
    <s v="LOW"/>
    <n v="7197.66"/>
    <s v="Medium"/>
    <s v="Premium"/>
    <n v="6097.1"/>
    <n v="1100.56"/>
    <s v="Cash"/>
    <s v="High"/>
    <s v="Express"/>
    <n v="32.36"/>
    <n v="4"/>
    <s v="LATE DELIVERY"/>
    <s v="Consumer"/>
    <s v="No"/>
    <n v="5"/>
    <s v="Excellent"/>
    <n v="7234.0199999999995"/>
  </r>
  <r>
    <x v="171"/>
    <s v="2023-01-04"/>
    <n v="2023"/>
    <x v="3"/>
    <x v="2"/>
    <x v="3"/>
    <x v="5"/>
    <s v="London"/>
    <x v="3"/>
    <x v="7"/>
    <s v="Distributor"/>
    <x v="4"/>
    <n v="857.7"/>
    <x v="1"/>
    <n v="0.22"/>
    <s v="HIGH"/>
    <n v="3345.03"/>
    <s v="Medium"/>
    <s v="Premium"/>
    <n v="1702.5"/>
    <n v="1642.53"/>
    <s v="PayPal"/>
    <s v="Critical"/>
    <s v="Standard"/>
    <n v="24.85"/>
    <n v="7"/>
    <s v="LATE DELIVERY"/>
    <s v="Home Office"/>
    <s v="Yes"/>
    <n v="3"/>
    <s v="Average"/>
    <n v="3376.8799999999997"/>
  </r>
  <r>
    <x v="172"/>
    <s v="2023-10-02"/>
    <n v="2023"/>
    <x v="1"/>
    <x v="7"/>
    <x v="3"/>
    <x v="3"/>
    <s v="Mumbai"/>
    <x v="1"/>
    <x v="1"/>
    <s v="Online"/>
    <x v="2"/>
    <n v="349.17"/>
    <x v="13"/>
    <n v="0.13"/>
    <s v="LOW"/>
    <n v="4252.8900000000003"/>
    <s v="Medium"/>
    <s v="Premium"/>
    <n v="3312.41"/>
    <n v="940.48"/>
    <s v="PayPal"/>
    <s v="High"/>
    <s v="Express"/>
    <n v="34.9"/>
    <n v="9"/>
    <s v="LATE DELIVERY"/>
    <s v="Home Office"/>
    <s v="No"/>
    <n v="2"/>
    <s v="Poor"/>
    <n v="4296.7899999999991"/>
  </r>
  <r>
    <x v="173"/>
    <s v="2024-11-25"/>
    <n v="2024"/>
    <x v="10"/>
    <x v="3"/>
    <x v="2"/>
    <x v="4"/>
    <s v="Toronto"/>
    <x v="3"/>
    <x v="9"/>
    <s v="Online"/>
    <x v="0"/>
    <n v="12.57"/>
    <x v="7"/>
    <n v="0.01"/>
    <s v="LOW"/>
    <n v="112"/>
    <s v="Small"/>
    <s v="Not Premium"/>
    <n v="61.5"/>
    <n v="50.5"/>
    <s v="Credit Card"/>
    <s v="Low"/>
    <s v="Express"/>
    <n v="27.42"/>
    <n v="3"/>
    <s v="FAST DELIVERY"/>
    <s v="Corporate"/>
    <s v="Yes"/>
    <n v="1"/>
    <s v="Poor"/>
    <n v="142.42000000000002"/>
  </r>
  <r>
    <x v="174"/>
    <s v="2024-03-09"/>
    <n v="2024"/>
    <x v="9"/>
    <x v="10"/>
    <x v="3"/>
    <x v="0"/>
    <s v="Pune"/>
    <x v="1"/>
    <x v="2"/>
    <s v="Retail"/>
    <x v="0"/>
    <n v="360.37"/>
    <x v="5"/>
    <n v="0.04"/>
    <s v="LOW"/>
    <n v="691.91"/>
    <s v="Small"/>
    <s v="Not Premium"/>
    <n v="573.98"/>
    <n v="117.93"/>
    <s v="PayPal"/>
    <s v="Medium"/>
    <s v="Express"/>
    <n v="25.69"/>
    <n v="10"/>
    <s v="LATE DELIVERY"/>
    <s v="Corporate"/>
    <s v="Yes"/>
    <n v="2"/>
    <s v="Poor"/>
    <n v="727.60000000000014"/>
  </r>
  <r>
    <x v="175"/>
    <s v="2023-01-02"/>
    <n v="2023"/>
    <x v="3"/>
    <x v="1"/>
    <x v="3"/>
    <x v="3"/>
    <s v="Toronto"/>
    <x v="0"/>
    <x v="9"/>
    <s v="Distributor"/>
    <x v="0"/>
    <n v="461.68"/>
    <x v="11"/>
    <n v="0.13"/>
    <s v="LOW"/>
    <n v="401.66"/>
    <s v="Small"/>
    <s v="Not Premium"/>
    <n v="276.08"/>
    <n v="125.58"/>
    <s v="Bank Transfer"/>
    <s v="High"/>
    <s v="Standard"/>
    <n v="39.85"/>
    <n v="3"/>
    <s v="FAST DELIVERY"/>
    <s v="Consumer"/>
    <s v="Yes"/>
    <n v="1"/>
    <s v="Poor"/>
    <n v="444.51"/>
  </r>
  <r>
    <x v="176"/>
    <s v="2024-12-04"/>
    <n v="2024"/>
    <x v="2"/>
    <x v="3"/>
    <x v="0"/>
    <x v="2"/>
    <s v="New York"/>
    <x v="0"/>
    <x v="5"/>
    <s v="Distributor"/>
    <x v="4"/>
    <n v="547.62"/>
    <x v="19"/>
    <n v="0"/>
    <s v="LOW"/>
    <n v="7119.06"/>
    <s v="Medium"/>
    <s v="Premium"/>
    <n v="3829.75"/>
    <n v="3289.31"/>
    <s v="UPI"/>
    <s v="Medium"/>
    <s v="Same Day"/>
    <n v="47.55"/>
    <n v="4"/>
    <s v="LATE DELIVERY"/>
    <s v="Corporate"/>
    <s v="Yes"/>
    <n v="2"/>
    <s v="Poor"/>
    <n v="7170.61"/>
  </r>
  <r>
    <x v="177"/>
    <s v="2023-07-12"/>
    <n v="2023"/>
    <x v="7"/>
    <x v="3"/>
    <x v="2"/>
    <x v="1"/>
    <s v="Sydney"/>
    <x v="0"/>
    <x v="5"/>
    <s v="Online"/>
    <x v="0"/>
    <n v="863.6"/>
    <x v="6"/>
    <n v="0.06"/>
    <s v="LOW"/>
    <n v="16235.68"/>
    <s v="Medium"/>
    <s v="Premium"/>
    <n v="9668.25"/>
    <n v="6567.43"/>
    <s v="UPI"/>
    <s v="Low"/>
    <s v="Express"/>
    <n v="45.06"/>
    <n v="6"/>
    <s v="LATE DELIVERY"/>
    <s v="Corporate"/>
    <s v="No"/>
    <n v="2"/>
    <s v="Poor"/>
    <n v="16286.74"/>
  </r>
  <r>
    <x v="178"/>
    <s v="2023-10-19"/>
    <n v="2023"/>
    <x v="1"/>
    <x v="1"/>
    <x v="0"/>
    <x v="1"/>
    <s v="Pune"/>
    <x v="2"/>
    <x v="6"/>
    <s v="Retail"/>
    <x v="0"/>
    <n v="116.56"/>
    <x v="5"/>
    <n v="0.1"/>
    <s v="LOW"/>
    <n v="209.81"/>
    <s v="Small"/>
    <s v="Not Premium"/>
    <n v="179.18"/>
    <n v="30.63"/>
    <s v="Bank Transfer"/>
    <s v="Critical"/>
    <s v="Standard"/>
    <n v="30.54"/>
    <n v="6"/>
    <s v="LATE DELIVERY"/>
    <s v="Home Office"/>
    <s v="Yes"/>
    <n v="5"/>
    <s v="Excellent"/>
    <n v="246.35"/>
  </r>
  <r>
    <x v="179"/>
    <s v="2023-10-12"/>
    <n v="2023"/>
    <x v="1"/>
    <x v="10"/>
    <x v="0"/>
    <x v="0"/>
    <s v="New York"/>
    <x v="3"/>
    <x v="8"/>
    <s v="Online"/>
    <x v="4"/>
    <n v="47.06"/>
    <x v="13"/>
    <n v="7.0000000000000007E-2"/>
    <s v="LOW"/>
    <n v="612.72"/>
    <s v="Small"/>
    <s v="Not Premium"/>
    <n v="366.35"/>
    <n v="246.37"/>
    <s v="UPI"/>
    <s v="Medium"/>
    <s v="Same Day"/>
    <n v="44.81"/>
    <n v="8"/>
    <s v="LATE DELIVERY"/>
    <s v="Home Office"/>
    <s v="No"/>
    <n v="2"/>
    <s v="Poor"/>
    <n v="665.53"/>
  </r>
  <r>
    <x v="180"/>
    <s v="2023-05-21"/>
    <n v="2023"/>
    <x v="4"/>
    <x v="9"/>
    <x v="1"/>
    <x v="3"/>
    <s v="Pune"/>
    <x v="3"/>
    <x v="0"/>
    <s v="Online"/>
    <x v="0"/>
    <n v="601.95000000000005"/>
    <x v="1"/>
    <n v="0.11"/>
    <s v="LOW"/>
    <n v="2678.68"/>
    <s v="Medium"/>
    <s v="Not Premium"/>
    <n v="1731"/>
    <n v="947.68"/>
    <s v="PayPal"/>
    <s v="Low"/>
    <s v="Express"/>
    <n v="38.47"/>
    <n v="1"/>
    <s v="FAST DELIVERY"/>
    <s v="Corporate"/>
    <s v="No"/>
    <n v="4"/>
    <s v="Good"/>
    <n v="2718.1499999999996"/>
  </r>
  <r>
    <x v="181"/>
    <s v="2024-08-20"/>
    <n v="2024"/>
    <x v="0"/>
    <x v="6"/>
    <x v="3"/>
    <x v="2"/>
    <s v="Toronto"/>
    <x v="0"/>
    <x v="7"/>
    <s v="Online"/>
    <x v="1"/>
    <n v="752.44"/>
    <x v="5"/>
    <n v="0.01"/>
    <s v="LOW"/>
    <n v="1489.83"/>
    <s v="Medium"/>
    <s v="Not Premium"/>
    <n v="1331.4"/>
    <n v="158.43"/>
    <s v="Cash"/>
    <s v="High"/>
    <s v="Express"/>
    <n v="27.1"/>
    <n v="3"/>
    <s v="FAST DELIVERY"/>
    <s v="Home Office"/>
    <s v="Yes"/>
    <n v="2"/>
    <s v="Poor"/>
    <n v="1519.93"/>
  </r>
  <r>
    <x v="182"/>
    <s v="2024-09-24"/>
    <n v="2024"/>
    <x v="6"/>
    <x v="3"/>
    <x v="3"/>
    <x v="2"/>
    <s v="New York"/>
    <x v="4"/>
    <x v="5"/>
    <s v="Distributor"/>
    <x v="4"/>
    <n v="154.13"/>
    <x v="4"/>
    <n v="0.28999999999999998"/>
    <s v="HIGH"/>
    <n v="1641.48"/>
    <s v="Medium"/>
    <s v="Not Premium"/>
    <n v="925.7"/>
    <n v="715.78"/>
    <s v="UPI"/>
    <s v="High"/>
    <s v="Standard"/>
    <n v="49.56"/>
    <n v="5"/>
    <s v="LATE DELIVERY"/>
    <s v="Consumer"/>
    <s v="Yes"/>
    <n v="2"/>
    <s v="Poor"/>
    <n v="1696.04"/>
  </r>
  <r>
    <x v="183"/>
    <s v="2023-12-13"/>
    <n v="2023"/>
    <x v="2"/>
    <x v="8"/>
    <x v="2"/>
    <x v="2"/>
    <s v="Pune"/>
    <x v="3"/>
    <x v="4"/>
    <s v="Distributor"/>
    <x v="3"/>
    <n v="763.21"/>
    <x v="9"/>
    <n v="0.27"/>
    <s v="HIGH"/>
    <n v="3342.86"/>
    <s v="Medium"/>
    <s v="Premium"/>
    <n v="2416.5"/>
    <n v="926.36"/>
    <s v="Cash"/>
    <s v="Critical"/>
    <s v="Standard"/>
    <n v="24.04"/>
    <n v="7"/>
    <s v="LATE DELIVERY"/>
    <s v="Consumer"/>
    <s v="No"/>
    <n v="1"/>
    <s v="Poor"/>
    <n v="3373.9"/>
  </r>
  <r>
    <x v="184"/>
    <s v="2024-02-25"/>
    <n v="2024"/>
    <x v="8"/>
    <x v="4"/>
    <x v="1"/>
    <x v="2"/>
    <s v="Mumbai"/>
    <x v="1"/>
    <x v="9"/>
    <s v="Retail"/>
    <x v="2"/>
    <n v="552.28"/>
    <x v="18"/>
    <n v="7.0000000000000007E-2"/>
    <s v="LOW"/>
    <n v="5649.82"/>
    <s v="Medium"/>
    <s v="Premium"/>
    <n v="4718.5600000000004"/>
    <n v="931.26"/>
    <s v="UPI"/>
    <s v="Low"/>
    <s v="Standard"/>
    <n v="41.18"/>
    <n v="9"/>
    <s v="LATE DELIVERY"/>
    <s v="Corporate"/>
    <s v="No"/>
    <n v="1"/>
    <s v="Poor"/>
    <n v="5700.0000000000009"/>
  </r>
  <r>
    <x v="185"/>
    <s v="2023-05-19"/>
    <n v="2023"/>
    <x v="4"/>
    <x v="4"/>
    <x v="1"/>
    <x v="3"/>
    <s v="London"/>
    <x v="4"/>
    <x v="1"/>
    <s v="Distributor"/>
    <x v="3"/>
    <n v="838.97"/>
    <x v="17"/>
    <n v="0.21"/>
    <s v="HIGH"/>
    <n v="1988.36"/>
    <s v="Medium"/>
    <s v="Not Premium"/>
    <n v="1348.52"/>
    <n v="639.84"/>
    <s v="Cash"/>
    <s v="High"/>
    <s v="Express"/>
    <n v="22.88"/>
    <n v="3"/>
    <s v="FAST DELIVERY"/>
    <s v="Consumer"/>
    <s v="Yes"/>
    <n v="4"/>
    <s v="Good"/>
    <n v="2014.2400000000002"/>
  </r>
  <r>
    <x v="186"/>
    <s v="2023-05-27"/>
    <n v="2023"/>
    <x v="4"/>
    <x v="10"/>
    <x v="0"/>
    <x v="2"/>
    <s v="Sydney"/>
    <x v="4"/>
    <x v="1"/>
    <s v="Distributor"/>
    <x v="2"/>
    <n v="883.59"/>
    <x v="15"/>
    <n v="0.11"/>
    <s v="LOW"/>
    <n v="13368.72"/>
    <s v="Medium"/>
    <s v="Premium"/>
    <n v="11084.76"/>
    <n v="2283.96"/>
    <s v="PayPal"/>
    <s v="Low"/>
    <s v="Same Day"/>
    <n v="14.46"/>
    <n v="6"/>
    <s v="LATE DELIVERY"/>
    <s v="Consumer"/>
    <s v="Yes"/>
    <n v="2"/>
    <s v="Poor"/>
    <n v="13389.18"/>
  </r>
  <r>
    <x v="187"/>
    <s v="2023-04-21"/>
    <n v="2023"/>
    <x v="11"/>
    <x v="10"/>
    <x v="0"/>
    <x v="5"/>
    <s v="Sydney"/>
    <x v="2"/>
    <x v="3"/>
    <s v="Distributor"/>
    <x v="0"/>
    <n v="792.42"/>
    <x v="16"/>
    <n v="0.23"/>
    <s v="HIGH"/>
    <n v="4271.1400000000003"/>
    <s v="Medium"/>
    <s v="Premium"/>
    <n v="2395.09"/>
    <n v="1876.05"/>
    <s v="PayPal"/>
    <s v="Low"/>
    <s v="Standard"/>
    <n v="47.79"/>
    <n v="2"/>
    <s v="FAST DELIVERY"/>
    <s v="Consumer"/>
    <s v="No"/>
    <n v="1"/>
    <s v="Poor"/>
    <n v="4320.93"/>
  </r>
  <r>
    <x v="188"/>
    <s v="2023-06-05"/>
    <n v="2023"/>
    <x v="5"/>
    <x v="0"/>
    <x v="3"/>
    <x v="4"/>
    <s v="London"/>
    <x v="2"/>
    <x v="7"/>
    <s v="Online"/>
    <x v="0"/>
    <n v="268.98"/>
    <x v="16"/>
    <n v="0.24"/>
    <s v="HIGH"/>
    <n v="1430.97"/>
    <s v="Medium"/>
    <s v="Not Premium"/>
    <n v="764.32"/>
    <n v="666.65"/>
    <s v="UPI"/>
    <s v="Critical"/>
    <s v="Standard"/>
    <n v="48.75"/>
    <n v="7"/>
    <s v="LATE DELIVERY"/>
    <s v="Consumer"/>
    <s v="Yes"/>
    <n v="5"/>
    <s v="Excellent"/>
    <n v="1486.72"/>
  </r>
  <r>
    <x v="189"/>
    <s v="2023-07-14"/>
    <n v="2023"/>
    <x v="7"/>
    <x v="1"/>
    <x v="1"/>
    <x v="2"/>
    <s v="Toronto"/>
    <x v="1"/>
    <x v="1"/>
    <s v="Online"/>
    <x v="1"/>
    <n v="582.36"/>
    <x v="6"/>
    <n v="0"/>
    <s v="LOW"/>
    <n v="11647.2"/>
    <s v="Medium"/>
    <s v="Premium"/>
    <n v="6229.34"/>
    <n v="5417.86"/>
    <s v="PayPal"/>
    <s v="High"/>
    <s v="Express"/>
    <n v="39.17"/>
    <n v="6"/>
    <s v="LATE DELIVERY"/>
    <s v="Home Office"/>
    <s v="Yes"/>
    <n v="5"/>
    <s v="Excellent"/>
    <n v="11692.37"/>
  </r>
  <r>
    <x v="190"/>
    <s v="2023-09-18"/>
    <n v="2023"/>
    <x v="6"/>
    <x v="3"/>
    <x v="2"/>
    <x v="2"/>
    <s v="Delhi"/>
    <x v="3"/>
    <x v="9"/>
    <s v="Distributor"/>
    <x v="2"/>
    <n v="139.58000000000001"/>
    <x v="0"/>
    <n v="0.05"/>
    <s v="LOW"/>
    <n v="530.4"/>
    <s v="Small"/>
    <s v="Not Premium"/>
    <n v="429.91"/>
    <n v="100.49"/>
    <s v="PayPal"/>
    <s v="High"/>
    <s v="Standard"/>
    <n v="34.96"/>
    <n v="1"/>
    <s v="FAST DELIVERY"/>
    <s v="Corporate"/>
    <s v="No"/>
    <n v="2"/>
    <s v="Poor"/>
    <n v="566.36"/>
  </r>
  <r>
    <x v="191"/>
    <s v="2024-03-17"/>
    <n v="2024"/>
    <x v="9"/>
    <x v="0"/>
    <x v="1"/>
    <x v="4"/>
    <s v="Pune"/>
    <x v="1"/>
    <x v="0"/>
    <s v="Retail"/>
    <x v="4"/>
    <n v="381.61"/>
    <x v="3"/>
    <n v="0.06"/>
    <s v="LOW"/>
    <n v="5739.41"/>
    <s v="Medium"/>
    <s v="Premium"/>
    <n v="4117.66"/>
    <n v="1621.75"/>
    <s v="Credit Card"/>
    <s v="Medium"/>
    <s v="Same Day"/>
    <n v="20.2"/>
    <n v="9"/>
    <s v="LATE DELIVERY"/>
    <s v="Corporate"/>
    <s v="Yes"/>
    <n v="2"/>
    <s v="Poor"/>
    <n v="5768.61"/>
  </r>
  <r>
    <x v="192"/>
    <s v="2023-09-26"/>
    <n v="2023"/>
    <x v="6"/>
    <x v="6"/>
    <x v="0"/>
    <x v="1"/>
    <s v="London"/>
    <x v="2"/>
    <x v="4"/>
    <s v="Distributor"/>
    <x v="4"/>
    <n v="640.32000000000005"/>
    <x v="7"/>
    <n v="0.18"/>
    <s v="LOW"/>
    <n v="4725.5600000000004"/>
    <s v="Medium"/>
    <s v="Premium"/>
    <n v="4089.81"/>
    <n v="635.75"/>
    <s v="Cash"/>
    <s v="Low"/>
    <s v="Standard"/>
    <n v="20.67"/>
    <n v="7"/>
    <s v="LATE DELIVERY"/>
    <s v="Consumer"/>
    <s v="Yes"/>
    <n v="5"/>
    <s v="Excellent"/>
    <n v="4753.2299999999996"/>
  </r>
  <r>
    <x v="193"/>
    <s v="2024-07-05"/>
    <n v="2024"/>
    <x v="7"/>
    <x v="1"/>
    <x v="2"/>
    <x v="0"/>
    <s v="Sydney"/>
    <x v="4"/>
    <x v="1"/>
    <s v="Retail"/>
    <x v="1"/>
    <n v="101.9"/>
    <x v="13"/>
    <n v="0.18"/>
    <s v="LOW"/>
    <n v="1169.81"/>
    <s v="Medium"/>
    <s v="Not Premium"/>
    <n v="652.41"/>
    <n v="517.4"/>
    <s v="Credit Card"/>
    <s v="Low"/>
    <s v="Same Day"/>
    <n v="21.73"/>
    <n v="1"/>
    <s v="FAST DELIVERY"/>
    <s v="Consumer"/>
    <s v="No"/>
    <n v="5"/>
    <s v="Excellent"/>
    <n v="1192.54"/>
  </r>
  <r>
    <x v="194"/>
    <s v="2023-10-25"/>
    <n v="2023"/>
    <x v="1"/>
    <x v="1"/>
    <x v="3"/>
    <x v="2"/>
    <s v="Mumbai"/>
    <x v="4"/>
    <x v="1"/>
    <s v="Distributor"/>
    <x v="1"/>
    <n v="681.43"/>
    <x v="18"/>
    <n v="0.18"/>
    <s v="LOW"/>
    <n v="6146.5"/>
    <s v="Medium"/>
    <s v="Premium"/>
    <n v="3667.28"/>
    <n v="2479.2199999999998"/>
    <s v="Cash"/>
    <s v="Critical"/>
    <s v="Standard"/>
    <n v="22.67"/>
    <n v="3"/>
    <s v="FAST DELIVERY"/>
    <s v="Corporate"/>
    <s v="No"/>
    <n v="5"/>
    <s v="Excellent"/>
    <n v="6172.17"/>
  </r>
  <r>
    <x v="195"/>
    <s v="2024-09-28"/>
    <n v="2024"/>
    <x v="6"/>
    <x v="10"/>
    <x v="1"/>
    <x v="0"/>
    <s v="Sydney"/>
    <x v="2"/>
    <x v="6"/>
    <s v="Online"/>
    <x v="4"/>
    <n v="339.2"/>
    <x v="2"/>
    <n v="0.22"/>
    <s v="HIGH"/>
    <n v="5026.9399999999996"/>
    <s v="Medium"/>
    <s v="Premium"/>
    <n v="4001.15"/>
    <n v="1025.79"/>
    <s v="Credit Card"/>
    <s v="Critical"/>
    <s v="Express"/>
    <n v="23.78"/>
    <n v="7"/>
    <s v="LATE DELIVERY"/>
    <s v="Corporate"/>
    <s v="No"/>
    <n v="5"/>
    <s v="Excellent"/>
    <n v="5057.72"/>
  </r>
  <r>
    <x v="196"/>
    <s v="2023-06-30"/>
    <n v="2023"/>
    <x v="5"/>
    <x v="4"/>
    <x v="3"/>
    <x v="0"/>
    <s v="Mumbai"/>
    <x v="4"/>
    <x v="3"/>
    <s v="Distributor"/>
    <x v="2"/>
    <n v="524.36"/>
    <x v="6"/>
    <n v="0.09"/>
    <s v="LOW"/>
    <n v="9543.35"/>
    <s v="Medium"/>
    <s v="Premium"/>
    <n v="6079.04"/>
    <n v="3464.31"/>
    <s v="Credit Card"/>
    <s v="Critical"/>
    <s v="Express"/>
    <n v="44.65"/>
    <n v="9"/>
    <s v="LATE DELIVERY"/>
    <s v="Corporate"/>
    <s v="No"/>
    <n v="4"/>
    <s v="Good"/>
    <n v="9597"/>
  </r>
  <r>
    <x v="197"/>
    <s v="2023-01-14"/>
    <n v="2023"/>
    <x v="3"/>
    <x v="0"/>
    <x v="2"/>
    <x v="2"/>
    <s v="Mumbai"/>
    <x v="3"/>
    <x v="9"/>
    <s v="Retail"/>
    <x v="0"/>
    <n v="770.08"/>
    <x v="14"/>
    <n v="0.28000000000000003"/>
    <s v="HIGH"/>
    <n v="5544.58"/>
    <s v="Medium"/>
    <s v="Premium"/>
    <n v="3131.07"/>
    <n v="2413.5100000000002"/>
    <s v="PayPal"/>
    <s v="High"/>
    <s v="Express"/>
    <n v="25.05"/>
    <n v="1"/>
    <s v="FAST DELIVERY"/>
    <s v="Consumer"/>
    <s v="Yes"/>
    <n v="2"/>
    <s v="Poor"/>
    <n v="5570.63"/>
  </r>
  <r>
    <x v="198"/>
    <s v="2024-02-02"/>
    <n v="2024"/>
    <x v="8"/>
    <x v="4"/>
    <x v="2"/>
    <x v="3"/>
    <s v="Delhi"/>
    <x v="4"/>
    <x v="3"/>
    <s v="Distributor"/>
    <x v="2"/>
    <n v="313.20999999999998"/>
    <x v="8"/>
    <n v="0.25"/>
    <s v="HIGH"/>
    <n v="2818.89"/>
    <s v="Medium"/>
    <s v="Not Premium"/>
    <n v="1586.1"/>
    <n v="1232.79"/>
    <s v="PayPal"/>
    <s v="High"/>
    <s v="Standard"/>
    <n v="9.3000000000000007"/>
    <n v="6"/>
    <s v="LATE DELIVERY"/>
    <s v="Corporate"/>
    <s v="No"/>
    <n v="4"/>
    <s v="Good"/>
    <n v="2834.19"/>
  </r>
  <r>
    <x v="199"/>
    <s v="2024-02-29"/>
    <n v="2024"/>
    <x v="8"/>
    <x v="4"/>
    <x v="2"/>
    <x v="1"/>
    <s v="London"/>
    <x v="0"/>
    <x v="6"/>
    <s v="Online"/>
    <x v="0"/>
    <n v="256.14"/>
    <x v="16"/>
    <n v="0.3"/>
    <s v="HIGH"/>
    <n v="1255.0899999999999"/>
    <s v="Medium"/>
    <s v="Not Premium"/>
    <n v="1027.6500000000001"/>
    <n v="227.44"/>
    <s v="PayPal"/>
    <s v="High"/>
    <s v="Express"/>
    <n v="25.31"/>
    <n v="7"/>
    <s v="LATE DELIVERY"/>
    <s v="Corporate"/>
    <s v="Yes"/>
    <n v="2"/>
    <s v="Poor"/>
    <n v="1287.4000000000001"/>
  </r>
  <r>
    <x v="200"/>
    <s v="2024-02-01"/>
    <n v="2024"/>
    <x v="8"/>
    <x v="2"/>
    <x v="1"/>
    <x v="5"/>
    <s v="New York"/>
    <x v="2"/>
    <x v="4"/>
    <s v="Online"/>
    <x v="1"/>
    <n v="437.94"/>
    <x v="13"/>
    <n v="0.04"/>
    <s v="LOW"/>
    <n v="5885.91"/>
    <s v="Medium"/>
    <s v="Premium"/>
    <n v="5282.07"/>
    <n v="603.84"/>
    <s v="Cash"/>
    <s v="Low"/>
    <s v="Express"/>
    <n v="33.42"/>
    <n v="4"/>
    <s v="LATE DELIVERY"/>
    <s v="Home Office"/>
    <s v="Yes"/>
    <n v="1"/>
    <s v="Poor"/>
    <n v="5923.33"/>
  </r>
  <r>
    <x v="201"/>
    <s v="2023-10-02"/>
    <n v="2023"/>
    <x v="1"/>
    <x v="4"/>
    <x v="3"/>
    <x v="4"/>
    <s v="Sydney"/>
    <x v="3"/>
    <x v="8"/>
    <s v="Online"/>
    <x v="2"/>
    <n v="309.08"/>
    <x v="9"/>
    <n v="0.15"/>
    <s v="LOW"/>
    <n v="1576.31"/>
    <s v="Medium"/>
    <s v="Not Premium"/>
    <n v="1197.18"/>
    <n v="379.13"/>
    <s v="Cash"/>
    <s v="High"/>
    <s v="Same Day"/>
    <n v="13.25"/>
    <n v="5"/>
    <s v="LATE DELIVERY"/>
    <s v="Home Office"/>
    <s v="No"/>
    <n v="1"/>
    <s v="Poor"/>
    <n v="1594.56"/>
  </r>
  <r>
    <x v="202"/>
    <s v="2024-12-05"/>
    <n v="2024"/>
    <x v="2"/>
    <x v="10"/>
    <x v="1"/>
    <x v="2"/>
    <s v="Mumbai"/>
    <x v="1"/>
    <x v="8"/>
    <s v="Online"/>
    <x v="2"/>
    <n v="591.34"/>
    <x v="19"/>
    <n v="0.1"/>
    <s v="LOW"/>
    <n v="6918.68"/>
    <s v="Medium"/>
    <s v="Premium"/>
    <n v="5342.07"/>
    <n v="1576.61"/>
    <s v="Credit Card"/>
    <s v="Low"/>
    <s v="Standard"/>
    <n v="37.85"/>
    <n v="2"/>
    <s v="FAST DELIVERY"/>
    <s v="Corporate"/>
    <s v="Yes"/>
    <n v="1"/>
    <s v="Poor"/>
    <n v="6958.53"/>
  </r>
  <r>
    <x v="203"/>
    <s v="2023-01-21"/>
    <n v="2023"/>
    <x v="3"/>
    <x v="5"/>
    <x v="3"/>
    <x v="3"/>
    <s v="London"/>
    <x v="3"/>
    <x v="7"/>
    <s v="Online"/>
    <x v="2"/>
    <n v="79.56"/>
    <x v="12"/>
    <n v="0.11"/>
    <s v="LOW"/>
    <n v="1274.55"/>
    <s v="Medium"/>
    <s v="Not Premium"/>
    <n v="1121.47"/>
    <n v="153.08000000000001"/>
    <s v="PayPal"/>
    <s v="High"/>
    <s v="Express"/>
    <n v="13.76"/>
    <n v="9"/>
    <s v="LATE DELIVERY"/>
    <s v="Home Office"/>
    <s v="No"/>
    <n v="2"/>
    <s v="Poor"/>
    <n v="1297.31"/>
  </r>
  <r>
    <x v="204"/>
    <s v="2024-08-18"/>
    <n v="2024"/>
    <x v="0"/>
    <x v="5"/>
    <x v="3"/>
    <x v="3"/>
    <s v="New York"/>
    <x v="0"/>
    <x v="0"/>
    <s v="Retail"/>
    <x v="0"/>
    <n v="726.13"/>
    <x v="5"/>
    <n v="0.12"/>
    <s v="LOW"/>
    <n v="1277.99"/>
    <s v="Medium"/>
    <s v="Not Premium"/>
    <n v="902.21"/>
    <n v="375.78"/>
    <s v="UPI"/>
    <s v="Critical"/>
    <s v="Express"/>
    <n v="15.81"/>
    <n v="7"/>
    <s v="LATE DELIVERY"/>
    <s v="Consumer"/>
    <s v="No"/>
    <n v="3"/>
    <s v="Average"/>
    <n v="1300.8"/>
  </r>
  <r>
    <x v="205"/>
    <s v="2023-10-19"/>
    <n v="2023"/>
    <x v="1"/>
    <x v="5"/>
    <x v="0"/>
    <x v="2"/>
    <s v="Berlin"/>
    <x v="4"/>
    <x v="2"/>
    <s v="Retail"/>
    <x v="4"/>
    <n v="855.96"/>
    <x v="12"/>
    <n v="0.05"/>
    <s v="LOW"/>
    <n v="14636.92"/>
    <s v="Medium"/>
    <s v="Premium"/>
    <n v="9912.07"/>
    <n v="4724.8500000000004"/>
    <s v="Bank Transfer"/>
    <s v="Critical"/>
    <s v="Same Day"/>
    <n v="22.55"/>
    <n v="3"/>
    <s v="FAST DELIVERY"/>
    <s v="Home Office"/>
    <s v="No"/>
    <n v="2"/>
    <s v="Poor"/>
    <n v="14662.47"/>
  </r>
  <r>
    <x v="206"/>
    <s v="2023-02-27"/>
    <n v="2023"/>
    <x v="8"/>
    <x v="11"/>
    <x v="1"/>
    <x v="5"/>
    <s v="Sydney"/>
    <x v="2"/>
    <x v="4"/>
    <s v="Retail"/>
    <x v="4"/>
    <n v="928.17"/>
    <x v="8"/>
    <n v="0.03"/>
    <s v="LOW"/>
    <n v="10803.9"/>
    <s v="Medium"/>
    <s v="Premium"/>
    <n v="7529.55"/>
    <n v="3274.35"/>
    <s v="Cash"/>
    <s v="High"/>
    <s v="Express"/>
    <n v="14.8"/>
    <n v="9"/>
    <s v="LATE DELIVERY"/>
    <s v="Corporate"/>
    <s v="No"/>
    <n v="4"/>
    <s v="Good"/>
    <n v="10827.699999999999"/>
  </r>
  <r>
    <x v="207"/>
    <s v="2023-11-15"/>
    <n v="2023"/>
    <x v="10"/>
    <x v="7"/>
    <x v="3"/>
    <x v="5"/>
    <s v="Pune"/>
    <x v="3"/>
    <x v="9"/>
    <s v="Distributor"/>
    <x v="3"/>
    <n v="892.67"/>
    <x v="10"/>
    <n v="0"/>
    <s v="LOW"/>
    <n v="7141.36"/>
    <s v="Medium"/>
    <s v="Premium"/>
    <n v="6118.58"/>
    <n v="1022.78"/>
    <s v="Bank Transfer"/>
    <s v="Medium"/>
    <s v="Standard"/>
    <n v="8.4700000000000006"/>
    <n v="9"/>
    <s v="LATE DELIVERY"/>
    <s v="Home Office"/>
    <s v="Yes"/>
    <n v="1"/>
    <s v="Poor"/>
    <n v="7158.83"/>
  </r>
  <r>
    <x v="208"/>
    <s v="2024-04-16"/>
    <n v="2024"/>
    <x v="11"/>
    <x v="2"/>
    <x v="1"/>
    <x v="1"/>
    <s v="Mumbai"/>
    <x v="4"/>
    <x v="8"/>
    <s v="Online"/>
    <x v="1"/>
    <n v="759.23"/>
    <x v="16"/>
    <n v="0.23"/>
    <s v="HIGH"/>
    <n v="4092.25"/>
    <s v="Medium"/>
    <s v="Premium"/>
    <n v="3372.94"/>
    <n v="719.31"/>
    <s v="Bank Transfer"/>
    <s v="Medium"/>
    <s v="Express"/>
    <n v="37.799999999999997"/>
    <n v="9"/>
    <s v="LATE DELIVERY"/>
    <s v="Home Office"/>
    <s v="No"/>
    <n v="4"/>
    <s v="Good"/>
    <n v="4139.05"/>
  </r>
  <r>
    <x v="209"/>
    <s v="2023-06-26"/>
    <n v="2023"/>
    <x v="5"/>
    <x v="1"/>
    <x v="1"/>
    <x v="1"/>
    <s v="Berlin"/>
    <x v="2"/>
    <x v="9"/>
    <s v="Retail"/>
    <x v="1"/>
    <n v="454.64"/>
    <x v="3"/>
    <n v="0.06"/>
    <s v="LOW"/>
    <n v="6837.79"/>
    <s v="Medium"/>
    <s v="Premium"/>
    <n v="4143.8599999999997"/>
    <n v="2693.93"/>
    <s v="UPI"/>
    <s v="Critical"/>
    <s v="Express"/>
    <n v="20.34"/>
    <n v="4"/>
    <s v="LATE DELIVERY"/>
    <s v="Corporate"/>
    <s v="No"/>
    <n v="5"/>
    <s v="Excellent"/>
    <n v="6862.1299999999992"/>
  </r>
  <r>
    <x v="210"/>
    <s v="2024-03-18"/>
    <n v="2024"/>
    <x v="9"/>
    <x v="8"/>
    <x v="1"/>
    <x v="5"/>
    <s v="New York"/>
    <x v="1"/>
    <x v="0"/>
    <s v="Retail"/>
    <x v="2"/>
    <n v="673.68"/>
    <x v="7"/>
    <n v="0.25"/>
    <s v="HIGH"/>
    <n v="4547.34"/>
    <s v="Medium"/>
    <s v="Premium"/>
    <n v="3293.78"/>
    <n v="1253.56"/>
    <s v="PayPal"/>
    <s v="Medium"/>
    <s v="Same Day"/>
    <n v="38.04"/>
    <n v="1"/>
    <s v="FAST DELIVERY"/>
    <s v="Consumer"/>
    <s v="Yes"/>
    <n v="5"/>
    <s v="Excellent"/>
    <n v="4586.38"/>
  </r>
  <r>
    <x v="211"/>
    <s v="2024-08-20"/>
    <n v="2024"/>
    <x v="0"/>
    <x v="10"/>
    <x v="3"/>
    <x v="3"/>
    <s v="London"/>
    <x v="0"/>
    <x v="4"/>
    <s v="Online"/>
    <x v="3"/>
    <n v="39.58"/>
    <x v="18"/>
    <n v="0.28000000000000003"/>
    <s v="HIGH"/>
    <n v="313.47000000000003"/>
    <s v="Small"/>
    <s v="Not Premium"/>
    <n v="245.1"/>
    <n v="68.37"/>
    <s v="Bank Transfer"/>
    <s v="Medium"/>
    <s v="Standard"/>
    <n v="30.03"/>
    <n v="1"/>
    <s v="FAST DELIVERY"/>
    <s v="Corporate"/>
    <s v="Yes"/>
    <n v="4"/>
    <s v="Good"/>
    <n v="344.5"/>
  </r>
  <r>
    <x v="212"/>
    <s v="2023-03-30"/>
    <n v="2023"/>
    <x v="9"/>
    <x v="5"/>
    <x v="2"/>
    <x v="1"/>
    <s v="Sydney"/>
    <x v="1"/>
    <x v="8"/>
    <s v="Retail"/>
    <x v="0"/>
    <n v="123.94"/>
    <x v="10"/>
    <n v="0.26"/>
    <s v="HIGH"/>
    <n v="733.72"/>
    <s v="Small"/>
    <s v="Not Premium"/>
    <n v="583.74"/>
    <n v="149.97999999999999"/>
    <s v="Credit Card"/>
    <s v="Critical"/>
    <s v="Standard"/>
    <n v="9.5"/>
    <n v="8"/>
    <s v="LATE DELIVERY"/>
    <s v="Home Office"/>
    <s v="No"/>
    <n v="4"/>
    <s v="Good"/>
    <n v="751.22"/>
  </r>
  <r>
    <x v="213"/>
    <s v="2023-03-21"/>
    <n v="2023"/>
    <x v="9"/>
    <x v="10"/>
    <x v="3"/>
    <x v="4"/>
    <s v="Sydney"/>
    <x v="3"/>
    <x v="9"/>
    <s v="Online"/>
    <x v="3"/>
    <n v="770.35"/>
    <x v="0"/>
    <n v="0.26"/>
    <s v="HIGH"/>
    <n v="2280.2399999999998"/>
    <s v="Medium"/>
    <s v="Not Premium"/>
    <n v="1695.59"/>
    <n v="584.65"/>
    <s v="UPI"/>
    <s v="Medium"/>
    <s v="Standard"/>
    <n v="17.190000000000001"/>
    <n v="2"/>
    <s v="FAST DELIVERY"/>
    <s v="Consumer"/>
    <s v="No"/>
    <n v="5"/>
    <s v="Excellent"/>
    <n v="2299.4299999999998"/>
  </r>
  <r>
    <x v="214"/>
    <s v="2024-04-07"/>
    <n v="2024"/>
    <x v="11"/>
    <x v="11"/>
    <x v="1"/>
    <x v="2"/>
    <s v="Berlin"/>
    <x v="2"/>
    <x v="6"/>
    <s v="Retail"/>
    <x v="1"/>
    <n v="13.17"/>
    <x v="3"/>
    <n v="0.21"/>
    <s v="HIGH"/>
    <n v="166.47"/>
    <s v="Small"/>
    <s v="Not Premium"/>
    <n v="101.78"/>
    <n v="64.69"/>
    <s v="Bank Transfer"/>
    <s v="Medium"/>
    <s v="Standard"/>
    <n v="38.479999999999997"/>
    <n v="10"/>
    <s v="LATE DELIVERY"/>
    <s v="Corporate"/>
    <s v="No"/>
    <n v="5"/>
    <s v="Excellent"/>
    <n v="214.95"/>
  </r>
  <r>
    <x v="215"/>
    <s v="2024-11-17"/>
    <n v="2024"/>
    <x v="10"/>
    <x v="2"/>
    <x v="0"/>
    <x v="1"/>
    <s v="Delhi"/>
    <x v="4"/>
    <x v="8"/>
    <s v="Retail"/>
    <x v="4"/>
    <n v="829.56"/>
    <x v="15"/>
    <n v="0.28000000000000003"/>
    <s v="HIGH"/>
    <n v="10153.81"/>
    <s v="Medium"/>
    <s v="Premium"/>
    <n v="8905.2099999999991"/>
    <n v="1248.5999999999999"/>
    <s v="PayPal"/>
    <s v="Low"/>
    <s v="Same Day"/>
    <n v="8"/>
    <n v="1"/>
    <s v="FAST DELIVERY"/>
    <s v="Consumer"/>
    <s v="Yes"/>
    <n v="3"/>
    <s v="Average"/>
    <n v="10162.81"/>
  </r>
  <r>
    <x v="216"/>
    <s v="2024-04-04"/>
    <n v="2024"/>
    <x v="11"/>
    <x v="8"/>
    <x v="3"/>
    <x v="4"/>
    <s v="Mumbai"/>
    <x v="1"/>
    <x v="2"/>
    <s v="Online"/>
    <x v="3"/>
    <n v="262.99"/>
    <x v="4"/>
    <n v="0.02"/>
    <s v="LOW"/>
    <n v="3865.95"/>
    <s v="Medium"/>
    <s v="Premium"/>
    <n v="2211.5300000000002"/>
    <n v="1654.42"/>
    <s v="UPI"/>
    <s v="Critical"/>
    <s v="Express"/>
    <n v="10.01"/>
    <n v="7"/>
    <s v="LATE DELIVERY"/>
    <s v="Home Office"/>
    <s v="No"/>
    <n v="1"/>
    <s v="Poor"/>
    <n v="3882.9600000000005"/>
  </r>
  <r>
    <x v="217"/>
    <s v="2023-06-30"/>
    <n v="2023"/>
    <x v="5"/>
    <x v="8"/>
    <x v="0"/>
    <x v="5"/>
    <s v="Toronto"/>
    <x v="1"/>
    <x v="4"/>
    <s v="Online"/>
    <x v="2"/>
    <n v="421.27"/>
    <x v="14"/>
    <n v="0.12"/>
    <s v="LOW"/>
    <n v="3707.18"/>
    <s v="Medium"/>
    <s v="Premium"/>
    <n v="3111.49"/>
    <n v="595.69000000000005"/>
    <s v="UPI"/>
    <s v="Medium"/>
    <s v="Same Day"/>
    <n v="44.92"/>
    <n v="6"/>
    <s v="LATE DELIVERY"/>
    <s v="Home Office"/>
    <s v="No"/>
    <n v="4"/>
    <s v="Good"/>
    <n v="3758.1"/>
  </r>
  <r>
    <x v="218"/>
    <s v="2023-05-19"/>
    <n v="2023"/>
    <x v="4"/>
    <x v="1"/>
    <x v="3"/>
    <x v="3"/>
    <s v="Pune"/>
    <x v="4"/>
    <x v="7"/>
    <s v="Online"/>
    <x v="0"/>
    <n v="931.21"/>
    <x v="18"/>
    <n v="0.26"/>
    <s v="HIGH"/>
    <n v="7580.05"/>
    <s v="Medium"/>
    <s v="Premium"/>
    <n v="6662.4"/>
    <n v="917.65"/>
    <s v="PayPal"/>
    <s v="High"/>
    <s v="Express"/>
    <n v="6.83"/>
    <n v="8"/>
    <s v="LATE DELIVERY"/>
    <s v="Consumer"/>
    <s v="No"/>
    <n v="2"/>
    <s v="Poor"/>
    <n v="7594.8799999999992"/>
  </r>
  <r>
    <x v="219"/>
    <s v="2023-11-16"/>
    <n v="2023"/>
    <x v="10"/>
    <x v="1"/>
    <x v="1"/>
    <x v="4"/>
    <s v="Mumbai"/>
    <x v="4"/>
    <x v="7"/>
    <s v="Retail"/>
    <x v="2"/>
    <n v="732.81"/>
    <x v="2"/>
    <n v="0.16"/>
    <s v="LOW"/>
    <n v="11695.65"/>
    <s v="Medium"/>
    <s v="Premium"/>
    <n v="8301.17"/>
    <n v="3394.48"/>
    <s v="Credit Card"/>
    <s v="High"/>
    <s v="Same Day"/>
    <n v="6.05"/>
    <n v="2"/>
    <s v="FAST DELIVERY"/>
    <s v="Consumer"/>
    <s v="Yes"/>
    <n v="5"/>
    <s v="Excellent"/>
    <n v="11703.699999999999"/>
  </r>
  <r>
    <x v="220"/>
    <s v="2023-05-12"/>
    <n v="2023"/>
    <x v="4"/>
    <x v="0"/>
    <x v="2"/>
    <x v="1"/>
    <s v="Pune"/>
    <x v="4"/>
    <x v="0"/>
    <s v="Distributor"/>
    <x v="3"/>
    <n v="97.06"/>
    <x v="4"/>
    <n v="0.11"/>
    <s v="LOW"/>
    <n v="1295.75"/>
    <s v="Medium"/>
    <s v="Not Premium"/>
    <n v="992.99"/>
    <n v="302.76"/>
    <s v="PayPal"/>
    <s v="High"/>
    <s v="Express"/>
    <n v="24.78"/>
    <n v="5"/>
    <s v="LATE DELIVERY"/>
    <s v="Home Office"/>
    <s v="No"/>
    <n v="2"/>
    <s v="Poor"/>
    <n v="1325.53"/>
  </r>
  <r>
    <x v="221"/>
    <s v="2024-05-29"/>
    <n v="2024"/>
    <x v="4"/>
    <x v="9"/>
    <x v="1"/>
    <x v="4"/>
    <s v="Berlin"/>
    <x v="0"/>
    <x v="0"/>
    <s v="Retail"/>
    <x v="3"/>
    <n v="712.23"/>
    <x v="1"/>
    <n v="0.27"/>
    <s v="HIGH"/>
    <n v="2599.64"/>
    <s v="Medium"/>
    <s v="Not Premium"/>
    <n v="1735.91"/>
    <n v="863.73"/>
    <s v="PayPal"/>
    <s v="Critical"/>
    <s v="Same Day"/>
    <n v="16.3"/>
    <n v="10"/>
    <s v="LATE DELIVERY"/>
    <s v="Corporate"/>
    <s v="Yes"/>
    <n v="5"/>
    <s v="Excellent"/>
    <n v="2625.9400000000005"/>
  </r>
  <r>
    <x v="222"/>
    <s v="2023-12-09"/>
    <n v="2023"/>
    <x v="2"/>
    <x v="5"/>
    <x v="2"/>
    <x v="2"/>
    <s v="Mumbai"/>
    <x v="3"/>
    <x v="3"/>
    <s v="Retail"/>
    <x v="2"/>
    <n v="219.97"/>
    <x v="17"/>
    <n v="0.19"/>
    <s v="LOW"/>
    <n v="534.53"/>
    <s v="Small"/>
    <s v="Not Premium"/>
    <n v="277.02"/>
    <n v="257.51"/>
    <s v="Cash"/>
    <s v="Low"/>
    <s v="Standard"/>
    <n v="41.99"/>
    <n v="9"/>
    <s v="LATE DELIVERY"/>
    <s v="Home Office"/>
    <s v="No"/>
    <n v="2"/>
    <s v="Poor"/>
    <n v="585.52"/>
  </r>
  <r>
    <x v="223"/>
    <s v="2023-10-10"/>
    <n v="2023"/>
    <x v="1"/>
    <x v="10"/>
    <x v="3"/>
    <x v="1"/>
    <s v="Sydney"/>
    <x v="0"/>
    <x v="2"/>
    <s v="Retail"/>
    <x v="4"/>
    <n v="929.57"/>
    <x v="2"/>
    <n v="0.15"/>
    <s v="LOW"/>
    <n v="15012.56"/>
    <s v="Medium"/>
    <s v="Premium"/>
    <n v="9065.14"/>
    <n v="5947.42"/>
    <s v="PayPal"/>
    <s v="High"/>
    <s v="Same Day"/>
    <n v="30.07"/>
    <n v="3"/>
    <s v="FAST DELIVERY"/>
    <s v="Home Office"/>
    <s v="Yes"/>
    <n v="1"/>
    <s v="Poor"/>
    <n v="15045.63"/>
  </r>
  <r>
    <x v="224"/>
    <s v="2024-01-12"/>
    <n v="2024"/>
    <x v="3"/>
    <x v="7"/>
    <x v="3"/>
    <x v="4"/>
    <s v="Delhi"/>
    <x v="4"/>
    <x v="0"/>
    <s v="Distributor"/>
    <x v="1"/>
    <n v="543.08000000000004"/>
    <x v="11"/>
    <n v="0.17"/>
    <s v="LOW"/>
    <n v="450.76"/>
    <s v="Small"/>
    <s v="Not Premium"/>
    <n v="382.61"/>
    <n v="68.150000000000006"/>
    <s v="Bank Transfer"/>
    <s v="Low"/>
    <s v="Standard"/>
    <n v="21.4"/>
    <n v="9"/>
    <s v="LATE DELIVERY"/>
    <s v="Corporate"/>
    <s v="Yes"/>
    <n v="1"/>
    <s v="Poor"/>
    <n v="481.15999999999997"/>
  </r>
  <r>
    <x v="225"/>
    <s v="2024-02-25"/>
    <n v="2024"/>
    <x v="8"/>
    <x v="4"/>
    <x v="2"/>
    <x v="3"/>
    <s v="London"/>
    <x v="2"/>
    <x v="7"/>
    <s v="Retail"/>
    <x v="1"/>
    <n v="38.82"/>
    <x v="7"/>
    <n v="0.27"/>
    <s v="HIGH"/>
    <n v="255.05"/>
    <s v="Small"/>
    <s v="Not Premium"/>
    <n v="142.22999999999999"/>
    <n v="112.82"/>
    <s v="UPI"/>
    <s v="High"/>
    <s v="Same Day"/>
    <n v="44.52"/>
    <n v="3"/>
    <s v="FAST DELIVERY"/>
    <s v="Corporate"/>
    <s v="Yes"/>
    <n v="1"/>
    <s v="Poor"/>
    <n v="302.57"/>
  </r>
  <r>
    <x v="226"/>
    <s v="2024-07-24"/>
    <n v="2024"/>
    <x v="7"/>
    <x v="3"/>
    <x v="3"/>
    <x v="5"/>
    <s v="London"/>
    <x v="1"/>
    <x v="3"/>
    <s v="Online"/>
    <x v="0"/>
    <n v="976.04"/>
    <x v="12"/>
    <n v="0.06"/>
    <s v="LOW"/>
    <n v="16514.599999999999"/>
    <s v="Medium"/>
    <s v="Premium"/>
    <n v="10513.9"/>
    <n v="6000.7"/>
    <s v="Cash"/>
    <s v="Medium"/>
    <s v="Standard"/>
    <n v="25.29"/>
    <n v="5"/>
    <s v="LATE DELIVERY"/>
    <s v="Home Office"/>
    <s v="No"/>
    <n v="4"/>
    <s v="Good"/>
    <n v="16544.89"/>
  </r>
  <r>
    <x v="227"/>
    <s v="2023-11-05"/>
    <n v="2023"/>
    <x v="10"/>
    <x v="6"/>
    <x v="3"/>
    <x v="0"/>
    <s v="London"/>
    <x v="0"/>
    <x v="5"/>
    <s v="Retail"/>
    <x v="1"/>
    <n v="45.33"/>
    <x v="6"/>
    <n v="0.23"/>
    <s v="HIGH"/>
    <n v="698.08"/>
    <s v="Small"/>
    <s v="Not Premium"/>
    <n v="430.11"/>
    <n v="267.97000000000003"/>
    <s v="Credit Card"/>
    <s v="Medium"/>
    <s v="Same Day"/>
    <n v="26.93"/>
    <n v="8"/>
    <s v="LATE DELIVERY"/>
    <s v="Corporate"/>
    <s v="No"/>
    <n v="1"/>
    <s v="Poor"/>
    <n v="733.01"/>
  </r>
  <r>
    <x v="228"/>
    <s v="2023-03-12"/>
    <n v="2023"/>
    <x v="9"/>
    <x v="5"/>
    <x v="0"/>
    <x v="1"/>
    <s v="Delhi"/>
    <x v="0"/>
    <x v="0"/>
    <s v="Online"/>
    <x v="3"/>
    <n v="969.17"/>
    <x v="9"/>
    <n v="0.24"/>
    <s v="HIGH"/>
    <n v="4419.42"/>
    <s v="Medium"/>
    <s v="Premium"/>
    <n v="2953.63"/>
    <n v="1465.79"/>
    <s v="Credit Card"/>
    <s v="High"/>
    <s v="Express"/>
    <n v="47.44"/>
    <n v="10"/>
    <s v="LATE DELIVERY"/>
    <s v="Home Office"/>
    <s v="No"/>
    <n v="3"/>
    <s v="Average"/>
    <n v="4476.8599999999997"/>
  </r>
  <r>
    <x v="229"/>
    <s v="2024-04-08"/>
    <n v="2024"/>
    <x v="11"/>
    <x v="1"/>
    <x v="1"/>
    <x v="3"/>
    <s v="London"/>
    <x v="4"/>
    <x v="5"/>
    <s v="Distributor"/>
    <x v="2"/>
    <n v="213.75"/>
    <x v="8"/>
    <n v="0.22"/>
    <s v="HIGH"/>
    <n v="2000.7"/>
    <s v="Medium"/>
    <s v="Not Premium"/>
    <n v="1400.57"/>
    <n v="600.13"/>
    <s v="Cash"/>
    <s v="Medium"/>
    <s v="Standard"/>
    <n v="19.39"/>
    <n v="10"/>
    <s v="LATE DELIVERY"/>
    <s v="Corporate"/>
    <s v="No"/>
    <n v="2"/>
    <s v="Poor"/>
    <n v="2030.09"/>
  </r>
  <r>
    <x v="230"/>
    <s v="2024-06-13"/>
    <n v="2024"/>
    <x v="5"/>
    <x v="6"/>
    <x v="2"/>
    <x v="3"/>
    <s v="Mumbai"/>
    <x v="4"/>
    <x v="3"/>
    <s v="Online"/>
    <x v="4"/>
    <n v="738.98"/>
    <x v="11"/>
    <n v="0.09"/>
    <s v="LOW"/>
    <n v="672.47"/>
    <s v="Small"/>
    <s v="Not Premium"/>
    <n v="377.77"/>
    <n v="294.7"/>
    <s v="PayPal"/>
    <s v="Critical"/>
    <s v="Express"/>
    <n v="15.41"/>
    <n v="4"/>
    <s v="LATE DELIVERY"/>
    <s v="Corporate"/>
    <s v="Yes"/>
    <n v="2"/>
    <s v="Poor"/>
    <n v="691.88"/>
  </r>
  <r>
    <x v="231"/>
    <s v="2024-10-20"/>
    <n v="2024"/>
    <x v="1"/>
    <x v="5"/>
    <x v="1"/>
    <x v="0"/>
    <s v="London"/>
    <x v="0"/>
    <x v="8"/>
    <s v="Distributor"/>
    <x v="0"/>
    <n v="685"/>
    <x v="4"/>
    <n v="0.04"/>
    <s v="LOW"/>
    <n v="9864"/>
    <s v="Medium"/>
    <s v="Premium"/>
    <n v="5426.79"/>
    <n v="4437.21"/>
    <s v="Bank Transfer"/>
    <s v="Medium"/>
    <s v="Express"/>
    <n v="35.79"/>
    <n v="4"/>
    <s v="LATE DELIVERY"/>
    <s v="Home Office"/>
    <s v="Yes"/>
    <n v="4"/>
    <s v="Good"/>
    <n v="9903.7900000000009"/>
  </r>
  <r>
    <x v="232"/>
    <s v="2024-10-20"/>
    <n v="2024"/>
    <x v="1"/>
    <x v="2"/>
    <x v="2"/>
    <x v="3"/>
    <s v="Toronto"/>
    <x v="1"/>
    <x v="4"/>
    <s v="Distributor"/>
    <x v="0"/>
    <n v="442.49"/>
    <x v="10"/>
    <n v="0.26"/>
    <s v="HIGH"/>
    <n v="2619.54"/>
    <s v="Medium"/>
    <s v="Not Premium"/>
    <n v="1885.92"/>
    <n v="733.62"/>
    <s v="UPI"/>
    <s v="Medium"/>
    <s v="Standard"/>
    <n v="32.549999999999997"/>
    <n v="3"/>
    <s v="FAST DELIVERY"/>
    <s v="Corporate"/>
    <s v="Yes"/>
    <n v="3"/>
    <s v="Average"/>
    <n v="2655.09"/>
  </r>
  <r>
    <x v="233"/>
    <s v="2024-03-05"/>
    <n v="2024"/>
    <x v="9"/>
    <x v="6"/>
    <x v="2"/>
    <x v="3"/>
    <s v="Pune"/>
    <x v="2"/>
    <x v="1"/>
    <s v="Retail"/>
    <x v="4"/>
    <n v="993.06"/>
    <x v="9"/>
    <n v="0.24"/>
    <s v="HIGH"/>
    <n v="4528.3500000000004"/>
    <s v="Medium"/>
    <s v="Premium"/>
    <n v="2287.0100000000002"/>
    <n v="2241.34"/>
    <s v="PayPal"/>
    <s v="High"/>
    <s v="Express"/>
    <n v="41.33"/>
    <n v="7"/>
    <s v="LATE DELIVERY"/>
    <s v="Home Office"/>
    <s v="Yes"/>
    <n v="2"/>
    <s v="Poor"/>
    <n v="4576.68"/>
  </r>
  <r>
    <x v="234"/>
    <s v="2023-01-08"/>
    <n v="2023"/>
    <x v="3"/>
    <x v="10"/>
    <x v="0"/>
    <x v="4"/>
    <s v="Toronto"/>
    <x v="4"/>
    <x v="5"/>
    <s v="Retail"/>
    <x v="2"/>
    <n v="335.12"/>
    <x v="10"/>
    <n v="7.0000000000000007E-2"/>
    <s v="LOW"/>
    <n v="2493.29"/>
    <s v="Medium"/>
    <s v="Not Premium"/>
    <n v="1323.58"/>
    <n v="1169.71"/>
    <s v="PayPal"/>
    <s v="High"/>
    <s v="Same Day"/>
    <n v="9.76"/>
    <n v="3"/>
    <s v="FAST DELIVERY"/>
    <s v="Consumer"/>
    <s v="No"/>
    <n v="5"/>
    <s v="Excellent"/>
    <n v="2506.0500000000002"/>
  </r>
  <r>
    <x v="235"/>
    <s v="2023-09-04"/>
    <n v="2023"/>
    <x v="6"/>
    <x v="10"/>
    <x v="3"/>
    <x v="3"/>
    <s v="Delhi"/>
    <x v="0"/>
    <x v="9"/>
    <s v="Online"/>
    <x v="0"/>
    <n v="725.75"/>
    <x v="1"/>
    <n v="0.3"/>
    <s v="HIGH"/>
    <n v="2540.12"/>
    <s v="Medium"/>
    <s v="Not Premium"/>
    <n v="1834.91"/>
    <n v="705.21"/>
    <s v="Cash"/>
    <s v="Medium"/>
    <s v="Same Day"/>
    <n v="23.12"/>
    <n v="4"/>
    <s v="LATE DELIVERY"/>
    <s v="Corporate"/>
    <s v="Yes"/>
    <n v="1"/>
    <s v="Poor"/>
    <n v="2567.2399999999998"/>
  </r>
  <r>
    <x v="236"/>
    <s v="2023-08-23"/>
    <n v="2023"/>
    <x v="0"/>
    <x v="2"/>
    <x v="3"/>
    <x v="1"/>
    <s v="Toronto"/>
    <x v="1"/>
    <x v="7"/>
    <s v="Retail"/>
    <x v="1"/>
    <n v="888.49"/>
    <x v="18"/>
    <n v="0.09"/>
    <s v="LOW"/>
    <n v="8893.7800000000007"/>
    <s v="Medium"/>
    <s v="Premium"/>
    <n v="7729.69"/>
    <n v="1164.0899999999999"/>
    <s v="Cash"/>
    <s v="Low"/>
    <s v="Standard"/>
    <n v="42.01"/>
    <n v="2"/>
    <s v="FAST DELIVERY"/>
    <s v="Corporate"/>
    <s v="Yes"/>
    <n v="1"/>
    <s v="Poor"/>
    <n v="8937.7899999999991"/>
  </r>
  <r>
    <x v="237"/>
    <s v="2023-10-01"/>
    <n v="2023"/>
    <x v="1"/>
    <x v="9"/>
    <x v="2"/>
    <x v="3"/>
    <s v="Pune"/>
    <x v="3"/>
    <x v="4"/>
    <s v="Online"/>
    <x v="4"/>
    <n v="908.86"/>
    <x v="8"/>
    <n v="0.04"/>
    <s v="LOW"/>
    <n v="10470.07"/>
    <s v="Medium"/>
    <s v="Premium"/>
    <n v="8845.52"/>
    <n v="1624.55"/>
    <s v="Credit Card"/>
    <s v="High"/>
    <s v="Express"/>
    <n v="42.15"/>
    <n v="7"/>
    <s v="LATE DELIVERY"/>
    <s v="Corporate"/>
    <s v="Yes"/>
    <n v="3"/>
    <s v="Average"/>
    <n v="10519.22"/>
  </r>
  <r>
    <x v="238"/>
    <s v="2023-12-24"/>
    <n v="2023"/>
    <x v="2"/>
    <x v="2"/>
    <x v="3"/>
    <x v="3"/>
    <s v="Berlin"/>
    <x v="3"/>
    <x v="7"/>
    <s v="Distributor"/>
    <x v="3"/>
    <n v="288.3"/>
    <x v="6"/>
    <n v="0.25"/>
    <s v="HIGH"/>
    <n v="4324.5"/>
    <s v="Medium"/>
    <s v="Premium"/>
    <n v="2356.69"/>
    <n v="1967.81"/>
    <s v="Credit Card"/>
    <s v="Low"/>
    <s v="Express"/>
    <n v="38.97"/>
    <n v="1"/>
    <s v="FAST DELIVERY"/>
    <s v="Consumer"/>
    <s v="Yes"/>
    <n v="4"/>
    <s v="Good"/>
    <n v="4364.47"/>
  </r>
  <r>
    <x v="239"/>
    <s v="2024-01-26"/>
    <n v="2024"/>
    <x v="3"/>
    <x v="8"/>
    <x v="1"/>
    <x v="4"/>
    <s v="Sydney"/>
    <x v="3"/>
    <x v="5"/>
    <s v="Retail"/>
    <x v="1"/>
    <n v="947.75"/>
    <x v="6"/>
    <n v="7.0000000000000007E-2"/>
    <s v="LOW"/>
    <n v="17628.150000000001"/>
    <s v="Medium"/>
    <s v="Premium"/>
    <n v="14573.41"/>
    <n v="3054.74"/>
    <s v="Cash"/>
    <s v="Low"/>
    <s v="Standard"/>
    <n v="18.059999999999999"/>
    <n v="4"/>
    <s v="LATE DELIVERY"/>
    <s v="Consumer"/>
    <s v="Yes"/>
    <n v="1"/>
    <s v="Poor"/>
    <n v="17650.210000000003"/>
  </r>
  <r>
    <x v="240"/>
    <s v="2023-04-14"/>
    <n v="2023"/>
    <x v="11"/>
    <x v="1"/>
    <x v="0"/>
    <x v="2"/>
    <s v="Sydney"/>
    <x v="1"/>
    <x v="8"/>
    <s v="Distributor"/>
    <x v="2"/>
    <n v="416.66"/>
    <x v="13"/>
    <n v="0.19"/>
    <s v="LOW"/>
    <n v="4724.92"/>
    <s v="Medium"/>
    <s v="Premium"/>
    <n v="3422.1"/>
    <n v="1302.82"/>
    <s v="PayPal"/>
    <s v="High"/>
    <s v="Standard"/>
    <n v="11.97"/>
    <n v="4"/>
    <s v="LATE DELIVERY"/>
    <s v="Corporate"/>
    <s v="No"/>
    <n v="5"/>
    <s v="Excellent"/>
    <n v="4740.8900000000003"/>
  </r>
  <r>
    <x v="241"/>
    <s v="2024-09-14"/>
    <n v="2024"/>
    <x v="6"/>
    <x v="10"/>
    <x v="0"/>
    <x v="5"/>
    <s v="Pune"/>
    <x v="0"/>
    <x v="0"/>
    <s v="Distributor"/>
    <x v="0"/>
    <n v="698.88"/>
    <x v="18"/>
    <n v="0.1"/>
    <s v="LOW"/>
    <n v="6918.91"/>
    <s v="Medium"/>
    <s v="Premium"/>
    <n v="4239.7"/>
    <n v="2679.21"/>
    <s v="UPI"/>
    <s v="Critical"/>
    <s v="Standard"/>
    <n v="37.4"/>
    <n v="4"/>
    <s v="LATE DELIVERY"/>
    <s v="Home Office"/>
    <s v="No"/>
    <n v="3"/>
    <s v="Average"/>
    <n v="6960.3099999999995"/>
  </r>
  <r>
    <x v="242"/>
    <s v="2023-03-17"/>
    <n v="2023"/>
    <x v="9"/>
    <x v="2"/>
    <x v="2"/>
    <x v="1"/>
    <s v="Mumbai"/>
    <x v="4"/>
    <x v="9"/>
    <s v="Online"/>
    <x v="3"/>
    <n v="99.85"/>
    <x v="5"/>
    <n v="0.23"/>
    <s v="HIGH"/>
    <n v="153.77000000000001"/>
    <s v="Small"/>
    <s v="Not Premium"/>
    <n v="121.37"/>
    <n v="32.4"/>
    <s v="Cash"/>
    <s v="High"/>
    <s v="Express"/>
    <n v="47.68"/>
    <n v="7"/>
    <s v="LATE DELIVERY"/>
    <s v="Consumer"/>
    <s v="Yes"/>
    <n v="5"/>
    <s v="Excellent"/>
    <n v="208.45000000000002"/>
  </r>
  <r>
    <x v="243"/>
    <s v="2023-03-21"/>
    <n v="2023"/>
    <x v="9"/>
    <x v="7"/>
    <x v="1"/>
    <x v="4"/>
    <s v="Delhi"/>
    <x v="1"/>
    <x v="2"/>
    <s v="Retail"/>
    <x v="0"/>
    <n v="77.23"/>
    <x v="13"/>
    <n v="0.22"/>
    <s v="HIGH"/>
    <n v="843.35"/>
    <s v="Small"/>
    <s v="Not Premium"/>
    <n v="488.82"/>
    <n v="354.53"/>
    <s v="Credit Card"/>
    <s v="Medium"/>
    <s v="Express"/>
    <n v="5.77"/>
    <n v="1"/>
    <s v="FAST DELIVERY"/>
    <s v="Consumer"/>
    <s v="No"/>
    <n v="5"/>
    <s v="Excellent"/>
    <n v="850.11999999999989"/>
  </r>
  <r>
    <x v="244"/>
    <s v="2024-02-18"/>
    <n v="2024"/>
    <x v="8"/>
    <x v="3"/>
    <x v="2"/>
    <x v="4"/>
    <s v="New York"/>
    <x v="2"/>
    <x v="4"/>
    <s v="Online"/>
    <x v="3"/>
    <n v="341.25"/>
    <x v="9"/>
    <n v="0.19"/>
    <s v="LOW"/>
    <n v="1658.48"/>
    <s v="Medium"/>
    <s v="Not Premium"/>
    <n v="976.94"/>
    <n v="681.54"/>
    <s v="Bank Transfer"/>
    <s v="Low"/>
    <s v="Same Day"/>
    <n v="29.56"/>
    <n v="8"/>
    <s v="LATE DELIVERY"/>
    <s v="Corporate"/>
    <s v="No"/>
    <n v="4"/>
    <s v="Good"/>
    <n v="1696.04"/>
  </r>
  <r>
    <x v="245"/>
    <s v="2023-12-14"/>
    <n v="2023"/>
    <x v="2"/>
    <x v="9"/>
    <x v="1"/>
    <x v="0"/>
    <s v="Mumbai"/>
    <x v="0"/>
    <x v="5"/>
    <s v="Distributor"/>
    <x v="0"/>
    <n v="175.54"/>
    <x v="8"/>
    <n v="0.27"/>
    <s v="HIGH"/>
    <n v="1537.73"/>
    <s v="Medium"/>
    <s v="Not Premium"/>
    <n v="854.29"/>
    <n v="683.44"/>
    <s v="PayPal"/>
    <s v="Low"/>
    <s v="Standard"/>
    <n v="42.86"/>
    <n v="7"/>
    <s v="LATE DELIVERY"/>
    <s v="Corporate"/>
    <s v="Yes"/>
    <n v="1"/>
    <s v="Poor"/>
    <n v="1587.59"/>
  </r>
  <r>
    <x v="246"/>
    <s v="2024-07-23"/>
    <n v="2024"/>
    <x v="7"/>
    <x v="6"/>
    <x v="0"/>
    <x v="0"/>
    <s v="Delhi"/>
    <x v="3"/>
    <x v="7"/>
    <s v="Retail"/>
    <x v="0"/>
    <n v="473.6"/>
    <x v="14"/>
    <n v="7.0000000000000007E-2"/>
    <s v="LOW"/>
    <n v="4404.4799999999996"/>
    <s v="Medium"/>
    <s v="Premium"/>
    <n v="3517.21"/>
    <n v="887.27"/>
    <s v="Bank Transfer"/>
    <s v="Medium"/>
    <s v="Express"/>
    <n v="25.72"/>
    <n v="1"/>
    <s v="FAST DELIVERY"/>
    <s v="Consumer"/>
    <s v="No"/>
    <n v="2"/>
    <s v="Poor"/>
    <n v="4431.2"/>
  </r>
  <r>
    <x v="247"/>
    <s v="2023-08-13"/>
    <n v="2023"/>
    <x v="0"/>
    <x v="7"/>
    <x v="2"/>
    <x v="2"/>
    <s v="Mumbai"/>
    <x v="2"/>
    <x v="6"/>
    <s v="Distributor"/>
    <x v="4"/>
    <n v="355.28"/>
    <x v="17"/>
    <n v="0.25"/>
    <s v="HIGH"/>
    <n v="799.38"/>
    <s v="Small"/>
    <s v="Not Premium"/>
    <n v="607.36"/>
    <n v="192.02"/>
    <s v="Bank Transfer"/>
    <s v="Medium"/>
    <s v="Same Day"/>
    <n v="23.95"/>
    <n v="3"/>
    <s v="FAST DELIVERY"/>
    <s v="Consumer"/>
    <s v="Yes"/>
    <n v="5"/>
    <s v="Excellent"/>
    <n v="826.33"/>
  </r>
  <r>
    <x v="248"/>
    <s v="2024-08-08"/>
    <n v="2024"/>
    <x v="0"/>
    <x v="10"/>
    <x v="3"/>
    <x v="2"/>
    <s v="Berlin"/>
    <x v="2"/>
    <x v="5"/>
    <s v="Online"/>
    <x v="1"/>
    <n v="575.63"/>
    <x v="3"/>
    <n v="0"/>
    <s v="LOW"/>
    <n v="9210.08"/>
    <s v="Medium"/>
    <s v="Premium"/>
    <n v="7741.91"/>
    <n v="1468.17"/>
    <s v="Credit Card"/>
    <s v="Critical"/>
    <s v="Standard"/>
    <n v="11.19"/>
    <n v="4"/>
    <s v="LATE DELIVERY"/>
    <s v="Corporate"/>
    <s v="Yes"/>
    <n v="1"/>
    <s v="Poor"/>
    <n v="9225.27"/>
  </r>
  <r>
    <x v="249"/>
    <s v="2024-03-20"/>
    <n v="2024"/>
    <x v="9"/>
    <x v="5"/>
    <x v="2"/>
    <x v="4"/>
    <s v="Berlin"/>
    <x v="3"/>
    <x v="0"/>
    <s v="Online"/>
    <x v="1"/>
    <n v="221.98"/>
    <x v="18"/>
    <n v="0.08"/>
    <s v="LOW"/>
    <n v="2246.44"/>
    <s v="Medium"/>
    <s v="Not Premium"/>
    <n v="2013.81"/>
    <n v="232.63"/>
    <s v="Credit Card"/>
    <s v="Low"/>
    <s v="Express"/>
    <n v="10.42"/>
    <n v="7"/>
    <s v="LATE DELIVERY"/>
    <s v="Consumer"/>
    <s v="Yes"/>
    <n v="1"/>
    <s v="Poor"/>
    <n v="2263.86"/>
  </r>
  <r>
    <x v="250"/>
    <s v="2024-02-18"/>
    <n v="2024"/>
    <x v="8"/>
    <x v="3"/>
    <x v="0"/>
    <x v="2"/>
    <s v="Pune"/>
    <x v="0"/>
    <x v="3"/>
    <s v="Distributor"/>
    <x v="4"/>
    <n v="826.99"/>
    <x v="1"/>
    <n v="0.14000000000000001"/>
    <s v="LOW"/>
    <n v="3556.06"/>
    <s v="Medium"/>
    <s v="Premium"/>
    <n v="1925.75"/>
    <n v="1630.31"/>
    <s v="Bank Transfer"/>
    <s v="High"/>
    <s v="Express"/>
    <n v="41.39"/>
    <n v="9"/>
    <s v="LATE DELIVERY"/>
    <s v="Consumer"/>
    <s v="No"/>
    <n v="2"/>
    <s v="Poor"/>
    <n v="3606.45"/>
  </r>
  <r>
    <x v="251"/>
    <s v="2024-12-06"/>
    <n v="2024"/>
    <x v="2"/>
    <x v="7"/>
    <x v="1"/>
    <x v="0"/>
    <s v="Berlin"/>
    <x v="0"/>
    <x v="7"/>
    <s v="Online"/>
    <x v="4"/>
    <n v="345.15"/>
    <x v="2"/>
    <n v="0.22"/>
    <s v="HIGH"/>
    <n v="5115.12"/>
    <s v="Medium"/>
    <s v="Premium"/>
    <n v="3453.11"/>
    <n v="1662.01"/>
    <s v="Credit Card"/>
    <s v="Critical"/>
    <s v="Standard"/>
    <n v="11.58"/>
    <n v="2"/>
    <s v="FAST DELIVERY"/>
    <s v="Home Office"/>
    <s v="Yes"/>
    <n v="2"/>
    <s v="Poor"/>
    <n v="5128.7"/>
  </r>
  <r>
    <x v="252"/>
    <s v="2024-03-28"/>
    <n v="2024"/>
    <x v="9"/>
    <x v="5"/>
    <x v="2"/>
    <x v="5"/>
    <s v="Mumbai"/>
    <x v="1"/>
    <x v="4"/>
    <s v="Online"/>
    <x v="3"/>
    <n v="258.85000000000002"/>
    <x v="3"/>
    <n v="0.02"/>
    <s v="LOW"/>
    <n v="4058.77"/>
    <s v="Medium"/>
    <s v="Premium"/>
    <n v="2049.6999999999998"/>
    <n v="2009.07"/>
    <s v="Bank Transfer"/>
    <s v="Low"/>
    <s v="Same Day"/>
    <n v="28.14"/>
    <n v="9"/>
    <s v="LATE DELIVERY"/>
    <s v="Corporate"/>
    <s v="No"/>
    <n v="1"/>
    <s v="Poor"/>
    <n v="4095.9099999999994"/>
  </r>
  <r>
    <x v="253"/>
    <s v="2024-07-27"/>
    <n v="2024"/>
    <x v="7"/>
    <x v="0"/>
    <x v="1"/>
    <x v="5"/>
    <s v="Sydney"/>
    <x v="0"/>
    <x v="2"/>
    <s v="Online"/>
    <x v="2"/>
    <n v="131.55000000000001"/>
    <x v="12"/>
    <n v="0.19"/>
    <s v="LOW"/>
    <n v="1918"/>
    <s v="Medium"/>
    <s v="Not Premium"/>
    <n v="1523.69"/>
    <n v="394.31"/>
    <s v="Bank Transfer"/>
    <s v="Medium"/>
    <s v="Express"/>
    <n v="20.94"/>
    <n v="8"/>
    <s v="LATE DELIVERY"/>
    <s v="Consumer"/>
    <s v="No"/>
    <n v="2"/>
    <s v="Poor"/>
    <n v="1946.94"/>
  </r>
  <r>
    <x v="254"/>
    <s v="2023-06-11"/>
    <n v="2023"/>
    <x v="5"/>
    <x v="4"/>
    <x v="0"/>
    <x v="1"/>
    <s v="Sydney"/>
    <x v="3"/>
    <x v="1"/>
    <s v="Distributor"/>
    <x v="1"/>
    <n v="186.02"/>
    <x v="3"/>
    <n v="0.27"/>
    <s v="HIGH"/>
    <n v="2172.71"/>
    <s v="Medium"/>
    <s v="Not Premium"/>
    <n v="1861.63"/>
    <n v="311.08"/>
    <s v="UPI"/>
    <s v="High"/>
    <s v="Standard"/>
    <n v="6.38"/>
    <n v="3"/>
    <s v="FAST DELIVERY"/>
    <s v="Corporate"/>
    <s v="Yes"/>
    <n v="3"/>
    <s v="Average"/>
    <n v="2182.09"/>
  </r>
  <r>
    <x v="255"/>
    <s v="2024-11-22"/>
    <n v="2024"/>
    <x v="10"/>
    <x v="2"/>
    <x v="1"/>
    <x v="2"/>
    <s v="Berlin"/>
    <x v="1"/>
    <x v="2"/>
    <s v="Distributor"/>
    <x v="1"/>
    <n v="480.43"/>
    <x v="8"/>
    <n v="0.12"/>
    <s v="LOW"/>
    <n v="5073.34"/>
    <s v="Medium"/>
    <s v="Premium"/>
    <n v="4252.1400000000003"/>
    <n v="821.2"/>
    <s v="Credit Card"/>
    <s v="Low"/>
    <s v="Standard"/>
    <n v="38.979999999999997"/>
    <n v="8"/>
    <s v="LATE DELIVERY"/>
    <s v="Corporate"/>
    <s v="No"/>
    <n v="5"/>
    <s v="Excellent"/>
    <n v="5120.32"/>
  </r>
  <r>
    <x v="256"/>
    <s v="2024-12-17"/>
    <n v="2024"/>
    <x v="2"/>
    <x v="0"/>
    <x v="3"/>
    <x v="2"/>
    <s v="London"/>
    <x v="1"/>
    <x v="1"/>
    <s v="Retail"/>
    <x v="0"/>
    <n v="509.34"/>
    <x v="14"/>
    <n v="0.03"/>
    <s v="LOW"/>
    <n v="4940.6000000000004"/>
    <s v="Medium"/>
    <s v="Premium"/>
    <n v="4177.7"/>
    <n v="762.9"/>
    <s v="UPI"/>
    <s v="Low"/>
    <s v="Standard"/>
    <n v="7.02"/>
    <n v="10"/>
    <s v="LATE DELIVERY"/>
    <s v="Home Office"/>
    <s v="Yes"/>
    <n v="2"/>
    <s v="Poor"/>
    <n v="4957.62"/>
  </r>
  <r>
    <x v="257"/>
    <s v="2023-05-14"/>
    <n v="2023"/>
    <x v="4"/>
    <x v="11"/>
    <x v="2"/>
    <x v="4"/>
    <s v="Toronto"/>
    <x v="1"/>
    <x v="0"/>
    <s v="Distributor"/>
    <x v="3"/>
    <n v="992.38"/>
    <x v="2"/>
    <n v="0.15"/>
    <s v="LOW"/>
    <n v="16026.94"/>
    <s v="Medium"/>
    <s v="Premium"/>
    <n v="9127.4699999999993"/>
    <n v="6899.47"/>
    <s v="UPI"/>
    <s v="Critical"/>
    <s v="Express"/>
    <n v="13.93"/>
    <n v="3"/>
    <s v="FAST DELIVERY"/>
    <s v="Corporate"/>
    <s v="Yes"/>
    <n v="4"/>
    <s v="Good"/>
    <n v="16043.869999999999"/>
  </r>
  <r>
    <x v="258"/>
    <s v="2024-11-09"/>
    <n v="2024"/>
    <x v="10"/>
    <x v="9"/>
    <x v="1"/>
    <x v="0"/>
    <s v="Mumbai"/>
    <x v="0"/>
    <x v="2"/>
    <s v="Online"/>
    <x v="1"/>
    <n v="254.08"/>
    <x v="10"/>
    <n v="0.17"/>
    <s v="LOW"/>
    <n v="1687.09"/>
    <s v="Medium"/>
    <s v="Not Premium"/>
    <n v="1333.4"/>
    <n v="353.69"/>
    <s v="UPI"/>
    <s v="Medium"/>
    <s v="Standard"/>
    <n v="18.25"/>
    <n v="1"/>
    <s v="FAST DELIVERY"/>
    <s v="Corporate"/>
    <s v="No"/>
    <n v="1"/>
    <s v="Poor"/>
    <n v="1706.3400000000001"/>
  </r>
  <r>
    <x v="259"/>
    <s v="2024-12-25"/>
    <n v="2024"/>
    <x v="2"/>
    <x v="11"/>
    <x v="3"/>
    <x v="0"/>
    <s v="New York"/>
    <x v="2"/>
    <x v="4"/>
    <s v="Retail"/>
    <x v="0"/>
    <n v="200.41"/>
    <x v="16"/>
    <n v="0.22"/>
    <s v="HIGH"/>
    <n v="1094.24"/>
    <s v="Medium"/>
    <s v="Not Premium"/>
    <n v="612.11"/>
    <n v="482.13"/>
    <s v="PayPal"/>
    <s v="Medium"/>
    <s v="Standard"/>
    <n v="42.65"/>
    <n v="10"/>
    <s v="LATE DELIVERY"/>
    <s v="Corporate"/>
    <s v="Yes"/>
    <n v="2"/>
    <s v="Poor"/>
    <n v="1146.8900000000001"/>
  </r>
  <r>
    <x v="260"/>
    <s v="2024-01-29"/>
    <n v="2024"/>
    <x v="3"/>
    <x v="10"/>
    <x v="3"/>
    <x v="1"/>
    <s v="New York"/>
    <x v="4"/>
    <x v="3"/>
    <s v="Retail"/>
    <x v="3"/>
    <n v="52.91"/>
    <x v="3"/>
    <n v="0.04"/>
    <s v="LOW"/>
    <n v="812.7"/>
    <s v="Small"/>
    <s v="Not Premium"/>
    <n v="713.23"/>
    <n v="99.47"/>
    <s v="PayPal"/>
    <s v="Critical"/>
    <s v="Same Day"/>
    <n v="9.7799999999999994"/>
    <n v="1"/>
    <s v="FAST DELIVERY"/>
    <s v="Home Office"/>
    <s v="Yes"/>
    <n v="4"/>
    <s v="Good"/>
    <n v="823.48"/>
  </r>
  <r>
    <x v="261"/>
    <s v="2024-06-28"/>
    <n v="2024"/>
    <x v="5"/>
    <x v="8"/>
    <x v="2"/>
    <x v="1"/>
    <s v="London"/>
    <x v="2"/>
    <x v="3"/>
    <s v="Distributor"/>
    <x v="0"/>
    <n v="561.09"/>
    <x v="11"/>
    <n v="0.27"/>
    <s v="HIGH"/>
    <n v="409.6"/>
    <s v="Small"/>
    <s v="Not Premium"/>
    <n v="217.35"/>
    <n v="192.25"/>
    <s v="UPI"/>
    <s v="Low"/>
    <s v="Express"/>
    <n v="27.89"/>
    <n v="7"/>
    <s v="LATE DELIVERY"/>
    <s v="Home Office"/>
    <s v="No"/>
    <n v="1"/>
    <s v="Poor"/>
    <n v="444.49"/>
  </r>
  <r>
    <x v="262"/>
    <s v="2023-01-15"/>
    <n v="2023"/>
    <x v="3"/>
    <x v="8"/>
    <x v="1"/>
    <x v="2"/>
    <s v="Toronto"/>
    <x v="2"/>
    <x v="4"/>
    <s v="Retail"/>
    <x v="1"/>
    <n v="856.69"/>
    <x v="9"/>
    <n v="0.28000000000000003"/>
    <s v="HIGH"/>
    <n v="3700.9"/>
    <s v="Medium"/>
    <s v="Premium"/>
    <n v="3071.54"/>
    <n v="629.36"/>
    <s v="PayPal"/>
    <s v="Low"/>
    <s v="Express"/>
    <n v="47.14"/>
    <n v="10"/>
    <s v="LATE DELIVERY"/>
    <s v="Consumer"/>
    <s v="Yes"/>
    <n v="3"/>
    <s v="Average"/>
    <n v="3758.04"/>
  </r>
  <r>
    <x v="263"/>
    <s v="2024-07-11"/>
    <n v="2024"/>
    <x v="7"/>
    <x v="7"/>
    <x v="2"/>
    <x v="1"/>
    <s v="New York"/>
    <x v="3"/>
    <x v="3"/>
    <s v="Retail"/>
    <x v="1"/>
    <n v="226.68"/>
    <x v="16"/>
    <n v="7.0000000000000007E-2"/>
    <s v="LOW"/>
    <n v="1475.69"/>
    <s v="Medium"/>
    <s v="Not Premium"/>
    <n v="1042.03"/>
    <n v="433.66"/>
    <s v="Bank Transfer"/>
    <s v="Critical"/>
    <s v="Same Day"/>
    <n v="22.06"/>
    <n v="2"/>
    <s v="FAST DELIVERY"/>
    <s v="Home Office"/>
    <s v="Yes"/>
    <n v="1"/>
    <s v="Poor"/>
    <n v="1499.75"/>
  </r>
  <r>
    <x v="264"/>
    <s v="2024-10-13"/>
    <n v="2024"/>
    <x v="1"/>
    <x v="8"/>
    <x v="3"/>
    <x v="4"/>
    <s v="New York"/>
    <x v="2"/>
    <x v="7"/>
    <s v="Distributor"/>
    <x v="3"/>
    <n v="806"/>
    <x v="4"/>
    <n v="0.25"/>
    <s v="HIGH"/>
    <n v="9067.5"/>
    <s v="Medium"/>
    <s v="Premium"/>
    <n v="6825.04"/>
    <n v="2242.46"/>
    <s v="Bank Transfer"/>
    <s v="Critical"/>
    <s v="Standard"/>
    <n v="42.73"/>
    <n v="7"/>
    <s v="LATE DELIVERY"/>
    <s v="Consumer"/>
    <s v="No"/>
    <n v="2"/>
    <s v="Poor"/>
    <n v="9117.23"/>
  </r>
  <r>
    <x v="265"/>
    <s v="2023-01-18"/>
    <n v="2023"/>
    <x v="3"/>
    <x v="8"/>
    <x v="2"/>
    <x v="4"/>
    <s v="Berlin"/>
    <x v="0"/>
    <x v="4"/>
    <s v="Online"/>
    <x v="2"/>
    <n v="853.05"/>
    <x v="10"/>
    <n v="7.0000000000000007E-2"/>
    <s v="LOW"/>
    <n v="6346.69"/>
    <s v="Medium"/>
    <s v="Premium"/>
    <n v="3692.07"/>
    <n v="2654.62"/>
    <s v="Bank Transfer"/>
    <s v="Medium"/>
    <s v="Same Day"/>
    <n v="49.64"/>
    <n v="1"/>
    <s v="FAST DELIVERY"/>
    <s v="Corporate"/>
    <s v="No"/>
    <n v="4"/>
    <s v="Good"/>
    <n v="6397.3300000000008"/>
  </r>
  <r>
    <x v="266"/>
    <s v="2023-03-22"/>
    <n v="2023"/>
    <x v="9"/>
    <x v="9"/>
    <x v="3"/>
    <x v="1"/>
    <s v="London"/>
    <x v="3"/>
    <x v="0"/>
    <s v="Distributor"/>
    <x v="2"/>
    <n v="726.91"/>
    <x v="2"/>
    <n v="0.15"/>
    <s v="LOW"/>
    <n v="11739.6"/>
    <s v="Medium"/>
    <s v="Premium"/>
    <n v="9144.23"/>
    <n v="2595.37"/>
    <s v="Cash"/>
    <s v="Low"/>
    <s v="Same Day"/>
    <n v="34.32"/>
    <n v="3"/>
    <s v="FAST DELIVERY"/>
    <s v="Corporate"/>
    <s v="Yes"/>
    <n v="5"/>
    <s v="Excellent"/>
    <n v="11776.919999999998"/>
  </r>
  <r>
    <x v="267"/>
    <s v="2023-04-28"/>
    <n v="2023"/>
    <x v="11"/>
    <x v="10"/>
    <x v="2"/>
    <x v="4"/>
    <s v="London"/>
    <x v="4"/>
    <x v="2"/>
    <s v="Online"/>
    <x v="1"/>
    <n v="846.28"/>
    <x v="7"/>
    <n v="0.02"/>
    <s v="LOW"/>
    <n v="7464.19"/>
    <s v="Medium"/>
    <s v="Premium"/>
    <n v="6180.52"/>
    <n v="1283.67"/>
    <s v="Credit Card"/>
    <s v="Low"/>
    <s v="Same Day"/>
    <n v="45.26"/>
    <n v="5"/>
    <s v="LATE DELIVERY"/>
    <s v="Consumer"/>
    <s v="No"/>
    <n v="5"/>
    <s v="Excellent"/>
    <n v="7514.4500000000007"/>
  </r>
  <r>
    <x v="268"/>
    <s v="2024-10-06"/>
    <n v="2024"/>
    <x v="1"/>
    <x v="8"/>
    <x v="1"/>
    <x v="0"/>
    <s v="London"/>
    <x v="3"/>
    <x v="5"/>
    <s v="Retail"/>
    <x v="2"/>
    <n v="688.88"/>
    <x v="9"/>
    <n v="0.2"/>
    <s v="LOW"/>
    <n v="3306.62"/>
    <s v="Medium"/>
    <s v="Premium"/>
    <n v="2027.76"/>
    <n v="1278.8599999999999"/>
    <s v="UPI"/>
    <s v="Medium"/>
    <s v="Standard"/>
    <n v="46.03"/>
    <n v="5"/>
    <s v="LATE DELIVERY"/>
    <s v="Home Office"/>
    <s v="No"/>
    <n v="5"/>
    <s v="Excellent"/>
    <n v="3357.65"/>
  </r>
  <r>
    <x v="269"/>
    <s v="2024-05-17"/>
    <n v="2024"/>
    <x v="4"/>
    <x v="1"/>
    <x v="3"/>
    <x v="1"/>
    <s v="Mumbai"/>
    <x v="1"/>
    <x v="0"/>
    <s v="Retail"/>
    <x v="2"/>
    <n v="865.27"/>
    <x v="2"/>
    <n v="0.1"/>
    <s v="LOW"/>
    <n v="14796.12"/>
    <s v="Medium"/>
    <s v="Premium"/>
    <n v="11185.62"/>
    <n v="3610.5"/>
    <s v="Cash"/>
    <s v="Low"/>
    <s v="Express"/>
    <n v="22.87"/>
    <n v="7"/>
    <s v="LATE DELIVERY"/>
    <s v="Home Office"/>
    <s v="Yes"/>
    <n v="4"/>
    <s v="Good"/>
    <n v="14825.990000000002"/>
  </r>
  <r>
    <x v="270"/>
    <s v="2024-10-25"/>
    <n v="2024"/>
    <x v="1"/>
    <x v="6"/>
    <x v="2"/>
    <x v="3"/>
    <s v="Berlin"/>
    <x v="1"/>
    <x v="5"/>
    <s v="Distributor"/>
    <x v="2"/>
    <n v="598.25"/>
    <x v="17"/>
    <n v="0.16"/>
    <s v="LOW"/>
    <n v="1507.59"/>
    <s v="Medium"/>
    <s v="Not Premium"/>
    <n v="952.69"/>
    <n v="554.9"/>
    <s v="PayPal"/>
    <s v="Medium"/>
    <s v="Same Day"/>
    <n v="8.14"/>
    <n v="4"/>
    <s v="LATE DELIVERY"/>
    <s v="Corporate"/>
    <s v="Yes"/>
    <n v="1"/>
    <s v="Poor"/>
    <n v="1519.7300000000002"/>
  </r>
  <r>
    <x v="271"/>
    <s v="2024-09-12"/>
    <n v="2024"/>
    <x v="6"/>
    <x v="3"/>
    <x v="2"/>
    <x v="1"/>
    <s v="Toronto"/>
    <x v="0"/>
    <x v="0"/>
    <s v="Distributor"/>
    <x v="0"/>
    <n v="962.58"/>
    <x v="8"/>
    <n v="0.13"/>
    <s v="LOW"/>
    <n v="10049.34"/>
    <s v="Medium"/>
    <s v="Premium"/>
    <n v="5161.2299999999996"/>
    <n v="4888.1099999999997"/>
    <s v="Cash"/>
    <s v="Low"/>
    <s v="Same Day"/>
    <n v="14.11"/>
    <n v="4"/>
    <s v="LATE DELIVERY"/>
    <s v="Home Office"/>
    <s v="No"/>
    <n v="1"/>
    <s v="Poor"/>
    <n v="10067.450000000001"/>
  </r>
  <r>
    <x v="272"/>
    <s v="2024-08-09"/>
    <n v="2024"/>
    <x v="0"/>
    <x v="11"/>
    <x v="1"/>
    <x v="3"/>
    <s v="Sydney"/>
    <x v="0"/>
    <x v="4"/>
    <s v="Retail"/>
    <x v="1"/>
    <n v="994.82"/>
    <x v="12"/>
    <n v="0.21"/>
    <s v="HIGH"/>
    <n v="14146.34"/>
    <s v="Medium"/>
    <s v="Premium"/>
    <n v="8729.67"/>
    <n v="5416.67"/>
    <s v="PayPal"/>
    <s v="Critical"/>
    <s v="Express"/>
    <n v="24.07"/>
    <n v="5"/>
    <s v="LATE DELIVERY"/>
    <s v="Corporate"/>
    <s v="Yes"/>
    <n v="1"/>
    <s v="Poor"/>
    <n v="14175.41"/>
  </r>
  <r>
    <x v="273"/>
    <s v="2023-12-02"/>
    <n v="2023"/>
    <x v="2"/>
    <x v="8"/>
    <x v="1"/>
    <x v="2"/>
    <s v="Pune"/>
    <x v="2"/>
    <x v="6"/>
    <s v="Distributor"/>
    <x v="0"/>
    <n v="40.19"/>
    <x v="1"/>
    <n v="0.18"/>
    <s v="LOW"/>
    <n v="164.78"/>
    <s v="Small"/>
    <s v="Not Premium"/>
    <n v="93.52"/>
    <n v="71.260000000000005"/>
    <s v="Credit Card"/>
    <s v="Low"/>
    <s v="Express"/>
    <n v="24.01"/>
    <n v="4"/>
    <s v="LATE DELIVERY"/>
    <s v="Corporate"/>
    <s v="No"/>
    <n v="2"/>
    <s v="Poor"/>
    <n v="192.79"/>
  </r>
  <r>
    <x v="274"/>
    <s v="2024-05-11"/>
    <n v="2024"/>
    <x v="4"/>
    <x v="0"/>
    <x v="3"/>
    <x v="2"/>
    <s v="New York"/>
    <x v="0"/>
    <x v="6"/>
    <s v="Online"/>
    <x v="4"/>
    <n v="120.79"/>
    <x v="6"/>
    <n v="0.21"/>
    <s v="HIGH"/>
    <n v="1908.48"/>
    <s v="Medium"/>
    <s v="Not Premium"/>
    <n v="1372.21"/>
    <n v="536.27"/>
    <s v="Credit Card"/>
    <s v="Low"/>
    <s v="Standard"/>
    <n v="9.6300000000000008"/>
    <n v="1"/>
    <s v="FAST DELIVERY"/>
    <s v="Home Office"/>
    <s v="Yes"/>
    <n v="3"/>
    <s v="Average"/>
    <n v="1919.1100000000001"/>
  </r>
  <r>
    <x v="275"/>
    <s v="2023-08-17"/>
    <n v="2023"/>
    <x v="0"/>
    <x v="2"/>
    <x v="3"/>
    <x v="3"/>
    <s v="Delhi"/>
    <x v="0"/>
    <x v="0"/>
    <s v="Distributor"/>
    <x v="4"/>
    <n v="337.39"/>
    <x v="6"/>
    <n v="0.27"/>
    <s v="HIGH"/>
    <n v="4925.8900000000003"/>
    <s v="Medium"/>
    <s v="Premium"/>
    <n v="4326.71"/>
    <n v="599.17999999999995"/>
    <s v="PayPal"/>
    <s v="Medium"/>
    <s v="Express"/>
    <n v="20.260000000000002"/>
    <n v="8"/>
    <s v="LATE DELIVERY"/>
    <s v="Home Office"/>
    <s v="Yes"/>
    <n v="4"/>
    <s v="Good"/>
    <n v="4954.1500000000005"/>
  </r>
  <r>
    <x v="276"/>
    <s v="2023-12-06"/>
    <n v="2023"/>
    <x v="2"/>
    <x v="7"/>
    <x v="2"/>
    <x v="3"/>
    <s v="Mumbai"/>
    <x v="0"/>
    <x v="2"/>
    <s v="Online"/>
    <x v="1"/>
    <n v="978.91"/>
    <x v="10"/>
    <n v="0.03"/>
    <s v="LOW"/>
    <n v="7596.34"/>
    <s v="Medium"/>
    <s v="Premium"/>
    <n v="6234.12"/>
    <n v="1362.22"/>
    <s v="Credit Card"/>
    <s v="Low"/>
    <s v="Standard"/>
    <n v="35.200000000000003"/>
    <n v="8"/>
    <s v="LATE DELIVERY"/>
    <s v="Consumer"/>
    <s v="No"/>
    <n v="3"/>
    <s v="Average"/>
    <n v="7639.54"/>
  </r>
  <r>
    <x v="277"/>
    <s v="2024-07-09"/>
    <n v="2024"/>
    <x v="7"/>
    <x v="11"/>
    <x v="2"/>
    <x v="4"/>
    <s v="Sydney"/>
    <x v="0"/>
    <x v="7"/>
    <s v="Online"/>
    <x v="0"/>
    <n v="538.22"/>
    <x v="10"/>
    <n v="0.28000000000000003"/>
    <s v="HIGH"/>
    <n v="3100.15"/>
    <s v="Medium"/>
    <s v="Premium"/>
    <n v="2590.7800000000002"/>
    <n v="509.37"/>
    <s v="Credit Card"/>
    <s v="Critical"/>
    <s v="Standard"/>
    <n v="18.91"/>
    <n v="9"/>
    <s v="LATE DELIVERY"/>
    <s v="Home Office"/>
    <s v="No"/>
    <n v="5"/>
    <s v="Excellent"/>
    <n v="3128.06"/>
  </r>
  <r>
    <x v="278"/>
    <s v="2024-12-21"/>
    <n v="2024"/>
    <x v="2"/>
    <x v="2"/>
    <x v="2"/>
    <x v="5"/>
    <s v="Delhi"/>
    <x v="2"/>
    <x v="9"/>
    <s v="Distributor"/>
    <x v="0"/>
    <n v="336.79"/>
    <x v="13"/>
    <n v="0.03"/>
    <s v="LOW"/>
    <n v="4573.6099999999997"/>
    <s v="Medium"/>
    <s v="Premium"/>
    <n v="2835.94"/>
    <n v="1737.67"/>
    <s v="Cash"/>
    <s v="Critical"/>
    <s v="Standard"/>
    <n v="30.87"/>
    <n v="2"/>
    <s v="FAST DELIVERY"/>
    <s v="Home Office"/>
    <s v="Yes"/>
    <n v="2"/>
    <s v="Poor"/>
    <n v="4606.4800000000005"/>
  </r>
  <r>
    <x v="279"/>
    <s v="2024-01-07"/>
    <n v="2024"/>
    <x v="3"/>
    <x v="0"/>
    <x v="0"/>
    <x v="4"/>
    <s v="Berlin"/>
    <x v="1"/>
    <x v="9"/>
    <s v="Online"/>
    <x v="3"/>
    <n v="483.17"/>
    <x v="15"/>
    <n v="0.05"/>
    <s v="LOW"/>
    <n v="7803.2"/>
    <s v="Medium"/>
    <s v="Premium"/>
    <n v="3980.85"/>
    <n v="3822.35"/>
    <s v="Bank Transfer"/>
    <s v="Critical"/>
    <s v="Express"/>
    <n v="16.739999999999998"/>
    <n v="6"/>
    <s v="LATE DELIVERY"/>
    <s v="Corporate"/>
    <s v="No"/>
    <n v="3"/>
    <s v="Average"/>
    <n v="7825.94"/>
  </r>
  <r>
    <x v="280"/>
    <s v="2024-04-19"/>
    <n v="2024"/>
    <x v="11"/>
    <x v="10"/>
    <x v="1"/>
    <x v="2"/>
    <s v="Toronto"/>
    <x v="2"/>
    <x v="9"/>
    <s v="Online"/>
    <x v="1"/>
    <n v="149.58000000000001"/>
    <x v="4"/>
    <n v="0.13"/>
    <s v="LOW"/>
    <n v="1952.02"/>
    <s v="Medium"/>
    <s v="Not Premium"/>
    <n v="1294.19"/>
    <n v="657.83"/>
    <s v="Bank Transfer"/>
    <s v="High"/>
    <s v="Express"/>
    <n v="42.51"/>
    <n v="8"/>
    <s v="LATE DELIVERY"/>
    <s v="Home Office"/>
    <s v="No"/>
    <n v="5"/>
    <s v="Excellent"/>
    <n v="2002.53"/>
  </r>
  <r>
    <x v="281"/>
    <s v="2023-09-30"/>
    <n v="2023"/>
    <x v="6"/>
    <x v="1"/>
    <x v="0"/>
    <x v="5"/>
    <s v="Delhi"/>
    <x v="2"/>
    <x v="8"/>
    <s v="Retail"/>
    <x v="2"/>
    <n v="465.89"/>
    <x v="15"/>
    <n v="0.15"/>
    <s v="LOW"/>
    <n v="6732.11"/>
    <s v="Medium"/>
    <s v="Premium"/>
    <n v="5443.11"/>
    <n v="1289"/>
    <s v="Cash"/>
    <s v="Critical"/>
    <s v="Standard"/>
    <n v="15.19"/>
    <n v="2"/>
    <s v="FAST DELIVERY"/>
    <s v="Corporate"/>
    <s v="Yes"/>
    <n v="2"/>
    <s v="Poor"/>
    <n v="6749.2999999999993"/>
  </r>
  <r>
    <x v="282"/>
    <s v="2023-01-26"/>
    <n v="2023"/>
    <x v="3"/>
    <x v="7"/>
    <x v="1"/>
    <x v="2"/>
    <s v="Sydney"/>
    <x v="4"/>
    <x v="6"/>
    <s v="Online"/>
    <x v="0"/>
    <n v="101.88"/>
    <x v="14"/>
    <n v="0.08"/>
    <s v="LOW"/>
    <n v="937.3"/>
    <s v="Small"/>
    <s v="Not Premium"/>
    <n v="609.02"/>
    <n v="328.28"/>
    <s v="Cash"/>
    <s v="Medium"/>
    <s v="Standard"/>
    <n v="10.76"/>
    <n v="4"/>
    <s v="LATE DELIVERY"/>
    <s v="Corporate"/>
    <s v="No"/>
    <n v="4"/>
    <s v="Good"/>
    <n v="952.06"/>
  </r>
  <r>
    <x v="283"/>
    <s v="2023-11-25"/>
    <n v="2023"/>
    <x v="10"/>
    <x v="0"/>
    <x v="2"/>
    <x v="1"/>
    <s v="London"/>
    <x v="4"/>
    <x v="9"/>
    <s v="Retail"/>
    <x v="0"/>
    <n v="245.33"/>
    <x v="17"/>
    <n v="0.13"/>
    <s v="LOW"/>
    <n v="640.30999999999995"/>
    <s v="Small"/>
    <s v="Not Premium"/>
    <n v="476.98"/>
    <n v="163.33000000000001"/>
    <s v="PayPal"/>
    <s v="Low"/>
    <s v="Standard"/>
    <n v="20.440000000000001"/>
    <n v="4"/>
    <s v="LATE DELIVERY"/>
    <s v="Corporate"/>
    <s v="No"/>
    <n v="2"/>
    <s v="Poor"/>
    <n v="664.75000000000011"/>
  </r>
  <r>
    <x v="284"/>
    <s v="2023-09-10"/>
    <n v="2023"/>
    <x v="6"/>
    <x v="8"/>
    <x v="3"/>
    <x v="3"/>
    <s v="Pune"/>
    <x v="2"/>
    <x v="3"/>
    <s v="Retail"/>
    <x v="1"/>
    <n v="318.68"/>
    <x v="11"/>
    <n v="0.08"/>
    <s v="LOW"/>
    <n v="293.19"/>
    <s v="Small"/>
    <s v="Not Premium"/>
    <n v="232.84"/>
    <n v="60.35"/>
    <s v="Bank Transfer"/>
    <s v="High"/>
    <s v="Same Day"/>
    <n v="49.04"/>
    <n v="9"/>
    <s v="LATE DELIVERY"/>
    <s v="Corporate"/>
    <s v="No"/>
    <n v="3"/>
    <s v="Average"/>
    <n v="351.23"/>
  </r>
  <r>
    <x v="285"/>
    <s v="2024-02-17"/>
    <n v="2024"/>
    <x v="8"/>
    <x v="3"/>
    <x v="1"/>
    <x v="3"/>
    <s v="New York"/>
    <x v="0"/>
    <x v="9"/>
    <s v="Retail"/>
    <x v="0"/>
    <n v="863.68"/>
    <x v="8"/>
    <n v="0.25"/>
    <s v="HIGH"/>
    <n v="7773.12"/>
    <s v="Medium"/>
    <s v="Premium"/>
    <n v="5330"/>
    <n v="2443.12"/>
    <s v="PayPal"/>
    <s v="Medium"/>
    <s v="Same Day"/>
    <n v="20.68"/>
    <n v="1"/>
    <s v="FAST DELIVERY"/>
    <s v="Home Office"/>
    <s v="No"/>
    <n v="4"/>
    <s v="Good"/>
    <n v="7794.8"/>
  </r>
  <r>
    <x v="286"/>
    <s v="2023-06-22"/>
    <n v="2023"/>
    <x v="5"/>
    <x v="11"/>
    <x v="2"/>
    <x v="2"/>
    <s v="New York"/>
    <x v="2"/>
    <x v="7"/>
    <s v="Distributor"/>
    <x v="1"/>
    <n v="812.16"/>
    <x v="1"/>
    <n v="0.26"/>
    <s v="HIGH"/>
    <n v="3004.99"/>
    <s v="Medium"/>
    <s v="Premium"/>
    <n v="2367.2800000000002"/>
    <n v="637.71"/>
    <s v="UPI"/>
    <s v="High"/>
    <s v="Standard"/>
    <n v="46.54"/>
    <n v="4"/>
    <s v="LATE DELIVERY"/>
    <s v="Home Office"/>
    <s v="No"/>
    <n v="1"/>
    <s v="Poor"/>
    <n v="3055.53"/>
  </r>
  <r>
    <x v="287"/>
    <s v="2023-02-12"/>
    <n v="2023"/>
    <x v="8"/>
    <x v="4"/>
    <x v="1"/>
    <x v="5"/>
    <s v="Toronto"/>
    <x v="4"/>
    <x v="4"/>
    <s v="Retail"/>
    <x v="2"/>
    <n v="862.23"/>
    <x v="2"/>
    <n v="0.19"/>
    <s v="LOW"/>
    <n v="13269.72"/>
    <s v="Medium"/>
    <s v="Premium"/>
    <n v="9112.83"/>
    <n v="4156.8900000000003"/>
    <s v="Cash"/>
    <s v="Low"/>
    <s v="Same Day"/>
    <n v="27.12"/>
    <n v="9"/>
    <s v="LATE DELIVERY"/>
    <s v="Consumer"/>
    <s v="Yes"/>
    <n v="3"/>
    <s v="Average"/>
    <n v="13305.840000000002"/>
  </r>
  <r>
    <x v="288"/>
    <s v="2023-03-05"/>
    <n v="2023"/>
    <x v="9"/>
    <x v="6"/>
    <x v="3"/>
    <x v="1"/>
    <s v="New York"/>
    <x v="0"/>
    <x v="4"/>
    <s v="Online"/>
    <x v="2"/>
    <n v="528.17999999999995"/>
    <x v="6"/>
    <n v="0.06"/>
    <s v="LOW"/>
    <n v="9929.7800000000007"/>
    <s v="Medium"/>
    <s v="Premium"/>
    <n v="5245.42"/>
    <n v="4684.3599999999997"/>
    <s v="Bank Transfer"/>
    <s v="High"/>
    <s v="Standard"/>
    <n v="45.7"/>
    <n v="10"/>
    <s v="LATE DELIVERY"/>
    <s v="Corporate"/>
    <s v="No"/>
    <n v="5"/>
    <s v="Excellent"/>
    <n v="9985.48"/>
  </r>
  <r>
    <x v="289"/>
    <s v="2023-10-01"/>
    <n v="2023"/>
    <x v="1"/>
    <x v="0"/>
    <x v="1"/>
    <x v="0"/>
    <s v="Berlin"/>
    <x v="0"/>
    <x v="3"/>
    <s v="Online"/>
    <x v="2"/>
    <n v="729.12"/>
    <x v="11"/>
    <n v="0"/>
    <s v="LOW"/>
    <n v="729.12"/>
    <s v="Small"/>
    <s v="Not Premium"/>
    <n v="425.32"/>
    <n v="303.8"/>
    <s v="Cash"/>
    <s v="Low"/>
    <s v="Same Day"/>
    <n v="20.14"/>
    <n v="9"/>
    <s v="LATE DELIVERY"/>
    <s v="Corporate"/>
    <s v="No"/>
    <n v="1"/>
    <s v="Poor"/>
    <n v="758.26"/>
  </r>
  <r>
    <x v="290"/>
    <s v="2024-04-05"/>
    <n v="2024"/>
    <x v="11"/>
    <x v="11"/>
    <x v="3"/>
    <x v="4"/>
    <s v="Toronto"/>
    <x v="1"/>
    <x v="8"/>
    <s v="Online"/>
    <x v="3"/>
    <n v="184.06"/>
    <x v="0"/>
    <n v="0.03"/>
    <s v="LOW"/>
    <n v="714.15"/>
    <s v="Small"/>
    <s v="Not Premium"/>
    <n v="510.61"/>
    <n v="203.54"/>
    <s v="Credit Card"/>
    <s v="High"/>
    <s v="Same Day"/>
    <n v="8.93"/>
    <n v="10"/>
    <s v="LATE DELIVERY"/>
    <s v="Home Office"/>
    <s v="Yes"/>
    <n v="3"/>
    <s v="Average"/>
    <n v="733.07999999999993"/>
  </r>
  <r>
    <x v="291"/>
    <s v="2024-10-21"/>
    <n v="2024"/>
    <x v="1"/>
    <x v="6"/>
    <x v="2"/>
    <x v="3"/>
    <s v="Berlin"/>
    <x v="0"/>
    <x v="0"/>
    <s v="Online"/>
    <x v="4"/>
    <n v="19.55"/>
    <x v="19"/>
    <n v="0.12"/>
    <s v="LOW"/>
    <n v="223.65"/>
    <s v="Small"/>
    <s v="Not Premium"/>
    <n v="187.77"/>
    <n v="35.880000000000003"/>
    <s v="Credit Card"/>
    <s v="Medium"/>
    <s v="Express"/>
    <n v="12.66"/>
    <n v="1"/>
    <s v="FAST DELIVERY"/>
    <s v="Home Office"/>
    <s v="Yes"/>
    <n v="3"/>
    <s v="Average"/>
    <n v="237.31"/>
  </r>
  <r>
    <x v="292"/>
    <s v="2023-02-17"/>
    <n v="2023"/>
    <x v="8"/>
    <x v="11"/>
    <x v="1"/>
    <x v="2"/>
    <s v="New York"/>
    <x v="3"/>
    <x v="4"/>
    <s v="Retail"/>
    <x v="1"/>
    <n v="346.23"/>
    <x v="10"/>
    <n v="0.08"/>
    <s v="LOW"/>
    <n v="2548.25"/>
    <s v="Medium"/>
    <s v="Not Premium"/>
    <n v="1813.9"/>
    <n v="734.35"/>
    <s v="Bank Transfer"/>
    <s v="High"/>
    <s v="Same Day"/>
    <n v="29.62"/>
    <n v="3"/>
    <s v="FAST DELIVERY"/>
    <s v="Consumer"/>
    <s v="Yes"/>
    <n v="5"/>
    <s v="Excellent"/>
    <n v="2580.87"/>
  </r>
  <r>
    <x v="293"/>
    <s v="2023-05-05"/>
    <n v="2023"/>
    <x v="4"/>
    <x v="0"/>
    <x v="2"/>
    <x v="5"/>
    <s v="New York"/>
    <x v="4"/>
    <x v="3"/>
    <s v="Online"/>
    <x v="2"/>
    <n v="150.59"/>
    <x v="15"/>
    <n v="0.04"/>
    <s v="LOW"/>
    <n v="2457.63"/>
    <s v="Medium"/>
    <s v="Not Premium"/>
    <n v="1359"/>
    <n v="1098.6300000000001"/>
    <s v="Cash"/>
    <s v="High"/>
    <s v="Standard"/>
    <n v="26.76"/>
    <n v="8"/>
    <s v="LATE DELIVERY"/>
    <s v="Home Office"/>
    <s v="No"/>
    <n v="2"/>
    <s v="Poor"/>
    <n v="2492.3900000000003"/>
  </r>
  <r>
    <x v="294"/>
    <s v="2023-01-06"/>
    <n v="2023"/>
    <x v="3"/>
    <x v="9"/>
    <x v="1"/>
    <x v="4"/>
    <s v="Delhi"/>
    <x v="3"/>
    <x v="6"/>
    <s v="Online"/>
    <x v="2"/>
    <n v="336.1"/>
    <x v="13"/>
    <n v="0.1"/>
    <s v="LOW"/>
    <n v="4234.8599999999997"/>
    <s v="Medium"/>
    <s v="Premium"/>
    <n v="2438.65"/>
    <n v="1796.21"/>
    <s v="PayPal"/>
    <s v="Medium"/>
    <s v="Express"/>
    <n v="18.55"/>
    <n v="6"/>
    <s v="LATE DELIVERY"/>
    <s v="Home Office"/>
    <s v="No"/>
    <n v="1"/>
    <s v="Poor"/>
    <n v="4259.4100000000008"/>
  </r>
  <r>
    <x v="295"/>
    <s v="2024-03-20"/>
    <n v="2024"/>
    <x v="9"/>
    <x v="5"/>
    <x v="3"/>
    <x v="1"/>
    <s v="Mumbai"/>
    <x v="2"/>
    <x v="1"/>
    <s v="Distributor"/>
    <x v="2"/>
    <n v="232.07"/>
    <x v="5"/>
    <n v="0.05"/>
    <s v="LOW"/>
    <n v="440.93"/>
    <s v="Small"/>
    <s v="Not Premium"/>
    <n v="375.95"/>
    <n v="64.98"/>
    <s v="Credit Card"/>
    <s v="Low"/>
    <s v="Express"/>
    <n v="24.9"/>
    <n v="9"/>
    <s v="LATE DELIVERY"/>
    <s v="Home Office"/>
    <s v="No"/>
    <n v="4"/>
    <s v="Good"/>
    <n v="474.83"/>
  </r>
  <r>
    <x v="296"/>
    <s v="2024-04-28"/>
    <n v="2024"/>
    <x v="11"/>
    <x v="7"/>
    <x v="3"/>
    <x v="3"/>
    <s v="Sydney"/>
    <x v="3"/>
    <x v="1"/>
    <s v="Distributor"/>
    <x v="1"/>
    <n v="875.81"/>
    <x v="13"/>
    <n v="0.26"/>
    <s v="HIGH"/>
    <n v="9073.39"/>
    <s v="Medium"/>
    <s v="Premium"/>
    <n v="6372.52"/>
    <n v="2700.87"/>
    <s v="Credit Card"/>
    <s v="Critical"/>
    <s v="Standard"/>
    <n v="15.87"/>
    <n v="1"/>
    <s v="FAST DELIVERY"/>
    <s v="Home Office"/>
    <s v="No"/>
    <n v="1"/>
    <s v="Poor"/>
    <n v="9090.26"/>
  </r>
  <r>
    <x v="297"/>
    <s v="2023-03-24"/>
    <n v="2023"/>
    <x v="9"/>
    <x v="1"/>
    <x v="0"/>
    <x v="0"/>
    <s v="Mumbai"/>
    <x v="3"/>
    <x v="4"/>
    <s v="Distributor"/>
    <x v="0"/>
    <n v="694.63"/>
    <x v="7"/>
    <n v="0.15"/>
    <s v="LOW"/>
    <n v="5313.92"/>
    <s v="Medium"/>
    <s v="Premium"/>
    <n v="3834.24"/>
    <n v="1479.68"/>
    <s v="UPI"/>
    <s v="Low"/>
    <s v="Same Day"/>
    <n v="30.77"/>
    <n v="3"/>
    <s v="FAST DELIVERY"/>
    <s v="Consumer"/>
    <s v="Yes"/>
    <n v="4"/>
    <s v="Good"/>
    <n v="5347.6900000000005"/>
  </r>
  <r>
    <x v="298"/>
    <s v="2023-12-28"/>
    <n v="2023"/>
    <x v="2"/>
    <x v="0"/>
    <x v="2"/>
    <x v="0"/>
    <s v="Toronto"/>
    <x v="3"/>
    <x v="4"/>
    <s v="Retail"/>
    <x v="1"/>
    <n v="305.76"/>
    <x v="17"/>
    <n v="0.1"/>
    <s v="LOW"/>
    <n v="825.55"/>
    <s v="Small"/>
    <s v="Not Premium"/>
    <n v="741.14"/>
    <n v="84.41"/>
    <s v="PayPal"/>
    <s v="Low"/>
    <s v="Same Day"/>
    <n v="19.18"/>
    <n v="1"/>
    <s v="FAST DELIVERY"/>
    <s v="Consumer"/>
    <s v="No"/>
    <n v="1"/>
    <s v="Poor"/>
    <n v="845.7299999999999"/>
  </r>
  <r>
    <x v="299"/>
    <s v="2023-07-29"/>
    <n v="2023"/>
    <x v="7"/>
    <x v="8"/>
    <x v="1"/>
    <x v="3"/>
    <s v="Sydney"/>
    <x v="3"/>
    <x v="1"/>
    <s v="Retail"/>
    <x v="4"/>
    <n v="754.45"/>
    <x v="4"/>
    <n v="0.28000000000000003"/>
    <s v="HIGH"/>
    <n v="8148.06"/>
    <s v="Medium"/>
    <s v="Premium"/>
    <n v="4632.55"/>
    <n v="3515.51"/>
    <s v="Bank Transfer"/>
    <s v="Critical"/>
    <s v="Express"/>
    <n v="27.92"/>
    <n v="7"/>
    <s v="LATE DELIVERY"/>
    <s v="Consumer"/>
    <s v="Yes"/>
    <n v="4"/>
    <s v="Good"/>
    <n v="8182.9800000000005"/>
  </r>
  <r>
    <x v="300"/>
    <s v="2024-10-11"/>
    <n v="2024"/>
    <x v="1"/>
    <x v="7"/>
    <x v="0"/>
    <x v="0"/>
    <s v="New York"/>
    <x v="1"/>
    <x v="2"/>
    <s v="Distributor"/>
    <x v="4"/>
    <n v="438.56"/>
    <x v="2"/>
    <n v="0.06"/>
    <s v="LOW"/>
    <n v="7832.68"/>
    <s v="Medium"/>
    <s v="Premium"/>
    <n v="4361.2700000000004"/>
    <n v="3471.41"/>
    <s v="Credit Card"/>
    <s v="Medium"/>
    <s v="Express"/>
    <n v="20.36"/>
    <n v="4"/>
    <s v="LATE DELIVERY"/>
    <s v="Corporate"/>
    <s v="No"/>
    <n v="4"/>
    <s v="Good"/>
    <n v="7857.04"/>
  </r>
  <r>
    <x v="301"/>
    <s v="2023-11-30"/>
    <n v="2023"/>
    <x v="10"/>
    <x v="8"/>
    <x v="0"/>
    <x v="2"/>
    <s v="Toronto"/>
    <x v="4"/>
    <x v="9"/>
    <s v="Online"/>
    <x v="3"/>
    <n v="592.91999999999996"/>
    <x v="5"/>
    <n v="0.15"/>
    <s v="LOW"/>
    <n v="1007.96"/>
    <s v="Medium"/>
    <s v="Not Premium"/>
    <n v="636.67999999999995"/>
    <n v="371.28"/>
    <s v="PayPal"/>
    <s v="Medium"/>
    <s v="Same Day"/>
    <n v="28.48"/>
    <n v="1"/>
    <s v="FAST DELIVERY"/>
    <s v="Consumer"/>
    <s v="No"/>
    <n v="1"/>
    <s v="Poor"/>
    <n v="1037.4399999999998"/>
  </r>
  <r>
    <x v="302"/>
    <s v="2024-02-13"/>
    <n v="2024"/>
    <x v="8"/>
    <x v="1"/>
    <x v="1"/>
    <x v="1"/>
    <s v="Sydney"/>
    <x v="2"/>
    <x v="7"/>
    <s v="Distributor"/>
    <x v="2"/>
    <n v="688.98"/>
    <x v="4"/>
    <n v="0.1"/>
    <s v="LOW"/>
    <n v="9301.23"/>
    <s v="Medium"/>
    <s v="Premium"/>
    <n v="6673.93"/>
    <n v="2627.3"/>
    <s v="Bank Transfer"/>
    <s v="Medium"/>
    <s v="Same Day"/>
    <n v="20.260000000000002"/>
    <n v="10"/>
    <s v="LATE DELIVERY"/>
    <s v="Home Office"/>
    <s v="Yes"/>
    <n v="5"/>
    <s v="Excellent"/>
    <n v="9331.49"/>
  </r>
  <r>
    <x v="303"/>
    <s v="2024-04-28"/>
    <n v="2024"/>
    <x v="11"/>
    <x v="5"/>
    <x v="1"/>
    <x v="1"/>
    <s v="Berlin"/>
    <x v="2"/>
    <x v="1"/>
    <s v="Retail"/>
    <x v="4"/>
    <n v="43.47"/>
    <x v="19"/>
    <n v="0.03"/>
    <s v="LOW"/>
    <n v="548.16"/>
    <s v="Small"/>
    <s v="Not Premium"/>
    <n v="356.34"/>
    <n v="191.82"/>
    <s v="PayPal"/>
    <s v="Critical"/>
    <s v="Same Day"/>
    <n v="47.4"/>
    <n v="9"/>
    <s v="LATE DELIVERY"/>
    <s v="Home Office"/>
    <s v="No"/>
    <n v="1"/>
    <s v="Poor"/>
    <n v="604.55999999999995"/>
  </r>
  <r>
    <x v="304"/>
    <s v="2023-05-23"/>
    <n v="2023"/>
    <x v="4"/>
    <x v="7"/>
    <x v="2"/>
    <x v="2"/>
    <s v="London"/>
    <x v="4"/>
    <x v="7"/>
    <s v="Distributor"/>
    <x v="2"/>
    <n v="204.63"/>
    <x v="18"/>
    <n v="0.14000000000000001"/>
    <s v="LOW"/>
    <n v="1935.8"/>
    <s v="Medium"/>
    <s v="Not Premium"/>
    <n v="1026.28"/>
    <n v="909.52"/>
    <s v="Cash"/>
    <s v="Medium"/>
    <s v="Same Day"/>
    <n v="7.95"/>
    <n v="6"/>
    <s v="LATE DELIVERY"/>
    <s v="Consumer"/>
    <s v="No"/>
    <n v="2"/>
    <s v="Poor"/>
    <n v="1949.75"/>
  </r>
  <r>
    <x v="305"/>
    <s v="2023-09-14"/>
    <n v="2023"/>
    <x v="6"/>
    <x v="5"/>
    <x v="2"/>
    <x v="1"/>
    <s v="London"/>
    <x v="2"/>
    <x v="0"/>
    <s v="Retail"/>
    <x v="2"/>
    <n v="42.5"/>
    <x v="10"/>
    <n v="0.21"/>
    <s v="HIGH"/>
    <n v="268.60000000000002"/>
    <s v="Small"/>
    <s v="Not Premium"/>
    <n v="239.13"/>
    <n v="29.47"/>
    <s v="Bank Transfer"/>
    <s v="Low"/>
    <s v="Same Day"/>
    <n v="42.55"/>
    <n v="5"/>
    <s v="LATE DELIVERY"/>
    <s v="Corporate"/>
    <s v="Yes"/>
    <n v="5"/>
    <s v="Excellent"/>
    <n v="316.15000000000003"/>
  </r>
  <r>
    <x v="306"/>
    <s v="2024-03-04"/>
    <n v="2024"/>
    <x v="9"/>
    <x v="7"/>
    <x v="1"/>
    <x v="4"/>
    <s v="Pune"/>
    <x v="1"/>
    <x v="7"/>
    <s v="Online"/>
    <x v="1"/>
    <n v="875.63"/>
    <x v="14"/>
    <n v="0.14000000000000001"/>
    <s v="LOW"/>
    <n v="7530.42"/>
    <s v="Medium"/>
    <s v="Premium"/>
    <n v="4391.24"/>
    <n v="3139.18"/>
    <s v="Cash"/>
    <s v="Low"/>
    <s v="Same Day"/>
    <n v="10.58"/>
    <n v="3"/>
    <s v="FAST DELIVERY"/>
    <s v="Consumer"/>
    <s v="No"/>
    <n v="5"/>
    <s v="Excellent"/>
    <n v="7544"/>
  </r>
  <r>
    <x v="307"/>
    <s v="2023-07-20"/>
    <n v="2023"/>
    <x v="7"/>
    <x v="10"/>
    <x v="0"/>
    <x v="0"/>
    <s v="Mumbai"/>
    <x v="3"/>
    <x v="7"/>
    <s v="Online"/>
    <x v="2"/>
    <n v="168.67"/>
    <x v="12"/>
    <n v="0.13"/>
    <s v="LOW"/>
    <n v="2641.37"/>
    <s v="Medium"/>
    <s v="Not Premium"/>
    <n v="1675.42"/>
    <n v="965.95"/>
    <s v="UPI"/>
    <s v="High"/>
    <s v="Standard"/>
    <n v="5.53"/>
    <n v="9"/>
    <s v="LATE DELIVERY"/>
    <s v="Corporate"/>
    <s v="Yes"/>
    <n v="5"/>
    <s v="Excellent"/>
    <n v="2655.9"/>
  </r>
  <r>
    <x v="308"/>
    <s v="2023-10-08"/>
    <n v="2023"/>
    <x v="1"/>
    <x v="11"/>
    <x v="0"/>
    <x v="0"/>
    <s v="Mumbai"/>
    <x v="3"/>
    <x v="9"/>
    <s v="Retail"/>
    <x v="3"/>
    <n v="631.78"/>
    <x v="19"/>
    <n v="0.18"/>
    <s v="LOW"/>
    <n v="6734.77"/>
    <s v="Medium"/>
    <s v="Premium"/>
    <n v="5478.38"/>
    <n v="1256.3900000000001"/>
    <s v="Credit Card"/>
    <s v="Medium"/>
    <s v="Same Day"/>
    <n v="36"/>
    <n v="7"/>
    <s v="LATE DELIVERY"/>
    <s v="Corporate"/>
    <s v="Yes"/>
    <n v="2"/>
    <s v="Poor"/>
    <n v="6777.77"/>
  </r>
  <r>
    <x v="309"/>
    <s v="2023-10-11"/>
    <n v="2023"/>
    <x v="1"/>
    <x v="6"/>
    <x v="3"/>
    <x v="5"/>
    <s v="Pune"/>
    <x v="1"/>
    <x v="5"/>
    <s v="Online"/>
    <x v="0"/>
    <n v="30.29"/>
    <x v="0"/>
    <n v="0.18"/>
    <s v="LOW"/>
    <n v="99.35"/>
    <s v="Small"/>
    <s v="Not Premium"/>
    <n v="86.47"/>
    <n v="12.88"/>
    <s v="Cash"/>
    <s v="Medium"/>
    <s v="Express"/>
    <n v="30.69"/>
    <n v="3"/>
    <s v="FAST DELIVERY"/>
    <s v="Home Office"/>
    <s v="No"/>
    <n v="5"/>
    <s v="Excellent"/>
    <n v="133.04"/>
  </r>
  <r>
    <x v="310"/>
    <s v="2024-09-24"/>
    <n v="2024"/>
    <x v="6"/>
    <x v="0"/>
    <x v="3"/>
    <x v="3"/>
    <s v="Toronto"/>
    <x v="0"/>
    <x v="7"/>
    <s v="Online"/>
    <x v="1"/>
    <n v="632.36"/>
    <x v="11"/>
    <n v="0.23"/>
    <s v="HIGH"/>
    <n v="486.92"/>
    <s v="Small"/>
    <s v="Not Premium"/>
    <n v="282.07"/>
    <n v="204.85"/>
    <s v="UPI"/>
    <s v="Medium"/>
    <s v="Standard"/>
    <n v="12.8"/>
    <n v="3"/>
    <s v="FAST DELIVERY"/>
    <s v="Consumer"/>
    <s v="Yes"/>
    <n v="4"/>
    <s v="Good"/>
    <n v="502.71999999999997"/>
  </r>
  <r>
    <x v="311"/>
    <s v="2023-09-20"/>
    <n v="2023"/>
    <x v="6"/>
    <x v="2"/>
    <x v="2"/>
    <x v="1"/>
    <s v="Pune"/>
    <x v="4"/>
    <x v="1"/>
    <s v="Retail"/>
    <x v="2"/>
    <n v="206"/>
    <x v="17"/>
    <n v="0.03"/>
    <s v="LOW"/>
    <n v="599.46"/>
    <s v="Small"/>
    <s v="Not Premium"/>
    <n v="451.41"/>
    <n v="148.05000000000001"/>
    <s v="Bank Transfer"/>
    <s v="Medium"/>
    <s v="Standard"/>
    <n v="38.72"/>
    <n v="6"/>
    <s v="LATE DELIVERY"/>
    <s v="Home Office"/>
    <s v="No"/>
    <n v="4"/>
    <s v="Good"/>
    <n v="644.18000000000006"/>
  </r>
  <r>
    <x v="312"/>
    <s v="2023-03-27"/>
    <n v="2023"/>
    <x v="9"/>
    <x v="4"/>
    <x v="3"/>
    <x v="5"/>
    <s v="London"/>
    <x v="1"/>
    <x v="5"/>
    <s v="Distributor"/>
    <x v="3"/>
    <n v="66.89"/>
    <x v="8"/>
    <n v="0.27"/>
    <s v="HIGH"/>
    <n v="585.96"/>
    <s v="Small"/>
    <s v="Not Premium"/>
    <n v="345.16"/>
    <n v="240.8"/>
    <s v="Cash"/>
    <s v="Medium"/>
    <s v="Same Day"/>
    <n v="40.909999999999997"/>
    <n v="4"/>
    <s v="LATE DELIVERY"/>
    <s v="Home Office"/>
    <s v="No"/>
    <n v="5"/>
    <s v="Excellent"/>
    <n v="630.87"/>
  </r>
  <r>
    <x v="313"/>
    <s v="2023-05-12"/>
    <n v="2023"/>
    <x v="4"/>
    <x v="0"/>
    <x v="0"/>
    <x v="5"/>
    <s v="Pune"/>
    <x v="0"/>
    <x v="0"/>
    <s v="Distributor"/>
    <x v="4"/>
    <n v="318.62"/>
    <x v="11"/>
    <n v="0.28999999999999998"/>
    <s v="HIGH"/>
    <n v="226.22"/>
    <s v="Small"/>
    <s v="Not Premium"/>
    <n v="199.51"/>
    <n v="26.71"/>
    <s v="Bank Transfer"/>
    <s v="Medium"/>
    <s v="Express"/>
    <n v="14.9"/>
    <n v="9"/>
    <s v="LATE DELIVERY"/>
    <s v="Home Office"/>
    <s v="Yes"/>
    <n v="5"/>
    <s v="Excellent"/>
    <n v="250.12"/>
  </r>
  <r>
    <x v="314"/>
    <s v="2024-12-31"/>
    <n v="2024"/>
    <x v="2"/>
    <x v="3"/>
    <x v="0"/>
    <x v="5"/>
    <s v="New York"/>
    <x v="2"/>
    <x v="8"/>
    <s v="Distributor"/>
    <x v="4"/>
    <n v="936"/>
    <x v="4"/>
    <n v="0.27"/>
    <s v="HIGH"/>
    <n v="10249.200000000001"/>
    <s v="Medium"/>
    <s v="Premium"/>
    <n v="6058.63"/>
    <n v="4190.57"/>
    <s v="Credit Card"/>
    <s v="Critical"/>
    <s v="Standard"/>
    <n v="35.56"/>
    <n v="7"/>
    <s v="LATE DELIVERY"/>
    <s v="Corporate"/>
    <s v="No"/>
    <n v="4"/>
    <s v="Good"/>
    <n v="10291.76"/>
  </r>
  <r>
    <x v="315"/>
    <s v="2024-11-14"/>
    <n v="2024"/>
    <x v="10"/>
    <x v="7"/>
    <x v="0"/>
    <x v="3"/>
    <s v="New York"/>
    <x v="0"/>
    <x v="2"/>
    <s v="Retail"/>
    <x v="2"/>
    <n v="685.59"/>
    <x v="10"/>
    <n v="0.15"/>
    <s v="LOW"/>
    <n v="4662.01"/>
    <s v="Medium"/>
    <s v="Premium"/>
    <n v="3796.7"/>
    <n v="865.31"/>
    <s v="PayPal"/>
    <s v="High"/>
    <s v="Express"/>
    <n v="36.020000000000003"/>
    <n v="1"/>
    <s v="FAST DELIVERY"/>
    <s v="Corporate"/>
    <s v="Yes"/>
    <n v="3"/>
    <s v="Average"/>
    <n v="4699.0300000000007"/>
  </r>
  <r>
    <x v="316"/>
    <s v="2024-05-24"/>
    <n v="2024"/>
    <x v="4"/>
    <x v="1"/>
    <x v="0"/>
    <x v="0"/>
    <s v="London"/>
    <x v="2"/>
    <x v="1"/>
    <s v="Online"/>
    <x v="4"/>
    <n v="944.83"/>
    <x v="16"/>
    <n v="0.25"/>
    <s v="HIGH"/>
    <n v="4960.3599999999997"/>
    <s v="Medium"/>
    <s v="Premium"/>
    <n v="2813.76"/>
    <n v="2146.6"/>
    <s v="Bank Transfer"/>
    <s v="Critical"/>
    <s v="Express"/>
    <n v="46.89"/>
    <n v="6"/>
    <s v="LATE DELIVERY"/>
    <s v="Consumer"/>
    <s v="Yes"/>
    <n v="1"/>
    <s v="Poor"/>
    <n v="5013.2500000000009"/>
  </r>
  <r>
    <x v="317"/>
    <s v="2023-12-21"/>
    <n v="2023"/>
    <x v="2"/>
    <x v="0"/>
    <x v="2"/>
    <x v="3"/>
    <s v="Sydney"/>
    <x v="2"/>
    <x v="9"/>
    <s v="Retail"/>
    <x v="2"/>
    <n v="194.24"/>
    <x v="13"/>
    <n v="0.21"/>
    <s v="HIGH"/>
    <n v="2148.29"/>
    <s v="Medium"/>
    <s v="Not Premium"/>
    <n v="1493.62"/>
    <n v="654.66999999999996"/>
    <s v="PayPal"/>
    <s v="Medium"/>
    <s v="Same Day"/>
    <n v="25.29"/>
    <n v="2"/>
    <s v="FAST DELIVERY"/>
    <s v="Home Office"/>
    <s v="Yes"/>
    <n v="3"/>
    <s v="Average"/>
    <n v="2175.58"/>
  </r>
  <r>
    <x v="318"/>
    <s v="2023-08-18"/>
    <n v="2023"/>
    <x v="0"/>
    <x v="4"/>
    <x v="3"/>
    <x v="5"/>
    <s v="London"/>
    <x v="1"/>
    <x v="4"/>
    <s v="Retail"/>
    <x v="1"/>
    <n v="615.63"/>
    <x v="12"/>
    <n v="0.16"/>
    <s v="LOW"/>
    <n v="9308.33"/>
    <s v="Medium"/>
    <s v="Premium"/>
    <n v="6876.15"/>
    <n v="2432.1799999999998"/>
    <s v="Credit Card"/>
    <s v="Low"/>
    <s v="Express"/>
    <n v="27.95"/>
    <n v="2"/>
    <s v="FAST DELIVERY"/>
    <s v="Consumer"/>
    <s v="No"/>
    <n v="5"/>
    <s v="Excellent"/>
    <n v="9338.2800000000007"/>
  </r>
  <r>
    <x v="319"/>
    <s v="2023-09-16"/>
    <n v="2023"/>
    <x v="6"/>
    <x v="3"/>
    <x v="0"/>
    <x v="2"/>
    <s v="London"/>
    <x v="4"/>
    <x v="1"/>
    <s v="Online"/>
    <x v="2"/>
    <n v="370.71"/>
    <x v="19"/>
    <n v="0.13"/>
    <s v="LOW"/>
    <n v="4192.7299999999996"/>
    <s v="Medium"/>
    <s v="Premium"/>
    <n v="2857.97"/>
    <n v="1334.76"/>
    <s v="Credit Card"/>
    <s v="High"/>
    <s v="Standard"/>
    <n v="31.73"/>
    <n v="7"/>
    <s v="LATE DELIVERY"/>
    <s v="Consumer"/>
    <s v="No"/>
    <n v="1"/>
    <s v="Poor"/>
    <n v="4231.4599999999991"/>
  </r>
  <r>
    <x v="320"/>
    <s v="2023-08-03"/>
    <n v="2023"/>
    <x v="0"/>
    <x v="3"/>
    <x v="3"/>
    <x v="4"/>
    <s v="Mumbai"/>
    <x v="1"/>
    <x v="1"/>
    <s v="Retail"/>
    <x v="3"/>
    <n v="987.15"/>
    <x v="0"/>
    <n v="0.22"/>
    <s v="HIGH"/>
    <n v="3079.91"/>
    <s v="Medium"/>
    <s v="Premium"/>
    <n v="2103.94"/>
    <n v="975.97"/>
    <s v="Bank Transfer"/>
    <s v="Critical"/>
    <s v="Standard"/>
    <n v="21.52"/>
    <n v="5"/>
    <s v="LATE DELIVERY"/>
    <s v="Consumer"/>
    <s v="No"/>
    <n v="2"/>
    <s v="Poor"/>
    <n v="3106.43"/>
  </r>
  <r>
    <x v="321"/>
    <s v="2023-10-18"/>
    <n v="2023"/>
    <x v="1"/>
    <x v="0"/>
    <x v="0"/>
    <x v="3"/>
    <s v="Pune"/>
    <x v="0"/>
    <x v="9"/>
    <s v="Online"/>
    <x v="0"/>
    <n v="409.69"/>
    <x v="17"/>
    <n v="0.28999999999999998"/>
    <s v="HIGH"/>
    <n v="872.64"/>
    <s v="Small"/>
    <s v="Not Premium"/>
    <n v="649.35"/>
    <n v="223.29"/>
    <s v="PayPal"/>
    <s v="Low"/>
    <s v="Same Day"/>
    <n v="24.01"/>
    <n v="3"/>
    <s v="FAST DELIVERY"/>
    <s v="Corporate"/>
    <s v="Yes"/>
    <n v="2"/>
    <s v="Poor"/>
    <n v="899.65"/>
  </r>
  <r>
    <x v="322"/>
    <s v="2023-07-26"/>
    <n v="2023"/>
    <x v="7"/>
    <x v="0"/>
    <x v="2"/>
    <x v="0"/>
    <s v="Sydney"/>
    <x v="1"/>
    <x v="3"/>
    <s v="Distributor"/>
    <x v="2"/>
    <n v="604.02"/>
    <x v="12"/>
    <n v="0.06"/>
    <s v="LOW"/>
    <n v="10220.02"/>
    <s v="Medium"/>
    <s v="Premium"/>
    <n v="6037.94"/>
    <n v="4182.08"/>
    <s v="UPI"/>
    <s v="High"/>
    <s v="Express"/>
    <n v="27.86"/>
    <n v="10"/>
    <s v="LATE DELIVERY"/>
    <s v="Home Office"/>
    <s v="No"/>
    <n v="2"/>
    <s v="Poor"/>
    <n v="10257.880000000001"/>
  </r>
  <r>
    <x v="323"/>
    <s v="2023-07-16"/>
    <n v="2023"/>
    <x v="7"/>
    <x v="11"/>
    <x v="3"/>
    <x v="2"/>
    <s v="London"/>
    <x v="4"/>
    <x v="8"/>
    <s v="Online"/>
    <x v="4"/>
    <n v="365.85"/>
    <x v="10"/>
    <n v="0.11"/>
    <s v="LOW"/>
    <n v="2604.85"/>
    <s v="Medium"/>
    <s v="Not Premium"/>
    <n v="2000.2"/>
    <n v="604.65"/>
    <s v="Bank Transfer"/>
    <s v="Medium"/>
    <s v="Standard"/>
    <n v="44.95"/>
    <n v="4"/>
    <s v="LATE DELIVERY"/>
    <s v="Home Office"/>
    <s v="No"/>
    <n v="2"/>
    <s v="Poor"/>
    <n v="2653.7999999999997"/>
  </r>
  <r>
    <x v="324"/>
    <s v="2024-07-18"/>
    <n v="2024"/>
    <x v="7"/>
    <x v="10"/>
    <x v="2"/>
    <x v="2"/>
    <s v="Pune"/>
    <x v="3"/>
    <x v="6"/>
    <s v="Distributor"/>
    <x v="2"/>
    <n v="494.97"/>
    <x v="13"/>
    <n v="0.05"/>
    <s v="LOW"/>
    <n v="6583.1"/>
    <s v="Medium"/>
    <s v="Premium"/>
    <n v="4462.66"/>
    <n v="2120.44"/>
    <s v="PayPal"/>
    <s v="High"/>
    <s v="Express"/>
    <n v="33.33"/>
    <n v="1"/>
    <s v="FAST DELIVERY"/>
    <s v="Corporate"/>
    <s v="No"/>
    <n v="4"/>
    <s v="Good"/>
    <n v="6617.43"/>
  </r>
  <r>
    <x v="325"/>
    <s v="2024-06-27"/>
    <n v="2024"/>
    <x v="5"/>
    <x v="11"/>
    <x v="0"/>
    <x v="5"/>
    <s v="Delhi"/>
    <x v="3"/>
    <x v="1"/>
    <s v="Retail"/>
    <x v="2"/>
    <n v="325.95"/>
    <x v="0"/>
    <n v="0.06"/>
    <s v="LOW"/>
    <n v="1225.57"/>
    <s v="Medium"/>
    <s v="Not Premium"/>
    <n v="780.66"/>
    <n v="444.91"/>
    <s v="Cash"/>
    <s v="Critical"/>
    <s v="Express"/>
    <n v="22.63"/>
    <n v="9"/>
    <s v="LATE DELIVERY"/>
    <s v="Consumer"/>
    <s v="No"/>
    <n v="3"/>
    <s v="Average"/>
    <n v="1257.2"/>
  </r>
  <r>
    <x v="326"/>
    <s v="2024-11-30"/>
    <n v="2024"/>
    <x v="10"/>
    <x v="4"/>
    <x v="1"/>
    <x v="5"/>
    <s v="London"/>
    <x v="2"/>
    <x v="8"/>
    <s v="Distributor"/>
    <x v="4"/>
    <n v="207.15"/>
    <x v="11"/>
    <n v="0.24"/>
    <s v="HIGH"/>
    <n v="157.43"/>
    <s v="Small"/>
    <s v="Not Premium"/>
    <n v="127.57"/>
    <n v="29.86"/>
    <s v="PayPal"/>
    <s v="Low"/>
    <s v="Standard"/>
    <n v="38.24"/>
    <n v="2"/>
    <s v="FAST DELIVERY"/>
    <s v="Corporate"/>
    <s v="No"/>
    <n v="1"/>
    <s v="Poor"/>
    <n v="197.67000000000002"/>
  </r>
  <r>
    <x v="327"/>
    <s v="2024-11-19"/>
    <n v="2024"/>
    <x v="10"/>
    <x v="8"/>
    <x v="1"/>
    <x v="5"/>
    <s v="Berlin"/>
    <x v="2"/>
    <x v="6"/>
    <s v="Distributor"/>
    <x v="4"/>
    <n v="187.1"/>
    <x v="10"/>
    <n v="0.03"/>
    <s v="LOW"/>
    <n v="1451.9"/>
    <s v="Medium"/>
    <s v="Not Premium"/>
    <n v="1005.3"/>
    <n v="446.6"/>
    <s v="Credit Card"/>
    <s v="Low"/>
    <s v="Standard"/>
    <n v="30.75"/>
    <n v="1"/>
    <s v="FAST DELIVERY"/>
    <s v="Corporate"/>
    <s v="No"/>
    <n v="3"/>
    <s v="Average"/>
    <n v="1483.65"/>
  </r>
  <r>
    <x v="328"/>
    <s v="2023-09-24"/>
    <n v="2023"/>
    <x v="6"/>
    <x v="10"/>
    <x v="3"/>
    <x v="3"/>
    <s v="Toronto"/>
    <x v="1"/>
    <x v="1"/>
    <s v="Online"/>
    <x v="2"/>
    <n v="341.18"/>
    <x v="9"/>
    <n v="0.1"/>
    <s v="LOW"/>
    <n v="1842.37"/>
    <s v="Medium"/>
    <s v="Not Premium"/>
    <n v="1221.9000000000001"/>
    <n v="620.47"/>
    <s v="Bank Transfer"/>
    <s v="Critical"/>
    <s v="Standard"/>
    <n v="38.1"/>
    <n v="4"/>
    <s v="LATE DELIVERY"/>
    <s v="Home Office"/>
    <s v="Yes"/>
    <n v="5"/>
    <s v="Excellent"/>
    <n v="1884.47"/>
  </r>
  <r>
    <x v="329"/>
    <s v="2024-04-26"/>
    <n v="2024"/>
    <x v="11"/>
    <x v="2"/>
    <x v="1"/>
    <x v="0"/>
    <s v="Mumbai"/>
    <x v="2"/>
    <x v="1"/>
    <s v="Online"/>
    <x v="2"/>
    <n v="992.37"/>
    <x v="16"/>
    <n v="7.0000000000000007E-2"/>
    <s v="LOW"/>
    <n v="6460.33"/>
    <s v="Medium"/>
    <s v="Premium"/>
    <n v="5405.8"/>
    <n v="1054.53"/>
    <s v="Credit Card"/>
    <s v="Critical"/>
    <s v="Standard"/>
    <n v="10.9"/>
    <n v="7"/>
    <s v="LATE DELIVERY"/>
    <s v="Corporate"/>
    <s v="No"/>
    <n v="5"/>
    <s v="Excellent"/>
    <n v="6478.23"/>
  </r>
  <r>
    <x v="330"/>
    <s v="2024-09-06"/>
    <n v="2024"/>
    <x v="6"/>
    <x v="0"/>
    <x v="1"/>
    <x v="2"/>
    <s v="Sydney"/>
    <x v="3"/>
    <x v="5"/>
    <s v="Online"/>
    <x v="3"/>
    <n v="464.78"/>
    <x v="17"/>
    <n v="7.0000000000000007E-2"/>
    <s v="LOW"/>
    <n v="1296.74"/>
    <s v="Medium"/>
    <s v="Not Premium"/>
    <n v="970.07"/>
    <n v="326.67"/>
    <s v="Credit Card"/>
    <s v="Medium"/>
    <s v="Standard"/>
    <n v="45.46"/>
    <n v="5"/>
    <s v="LATE DELIVERY"/>
    <s v="Home Office"/>
    <s v="Yes"/>
    <n v="5"/>
    <s v="Excellent"/>
    <n v="1347.2"/>
  </r>
  <r>
    <x v="331"/>
    <s v="2024-04-17"/>
    <n v="2024"/>
    <x v="11"/>
    <x v="4"/>
    <x v="1"/>
    <x v="0"/>
    <s v="Toronto"/>
    <x v="1"/>
    <x v="8"/>
    <s v="Retail"/>
    <x v="3"/>
    <n v="646.20000000000005"/>
    <x v="16"/>
    <n v="0.22"/>
    <s v="HIGH"/>
    <n v="3528.25"/>
    <s v="Medium"/>
    <s v="Premium"/>
    <n v="1825.97"/>
    <n v="1702.28"/>
    <s v="Cash"/>
    <s v="Medium"/>
    <s v="Express"/>
    <n v="17.73"/>
    <n v="9"/>
    <s v="LATE DELIVERY"/>
    <s v="Corporate"/>
    <s v="Yes"/>
    <n v="2"/>
    <s v="Poor"/>
    <n v="3554.98"/>
  </r>
  <r>
    <x v="332"/>
    <s v="2023-08-11"/>
    <n v="2023"/>
    <x v="0"/>
    <x v="6"/>
    <x v="3"/>
    <x v="2"/>
    <s v="Toronto"/>
    <x v="2"/>
    <x v="0"/>
    <s v="Online"/>
    <x v="2"/>
    <n v="318.43"/>
    <x v="13"/>
    <n v="0.21"/>
    <s v="HIGH"/>
    <n v="3521.84"/>
    <s v="Medium"/>
    <s v="Premium"/>
    <n v="2257.33"/>
    <n v="1264.51"/>
    <s v="UPI"/>
    <s v="Low"/>
    <s v="Standard"/>
    <n v="15.28"/>
    <n v="1"/>
    <s v="FAST DELIVERY"/>
    <s v="Consumer"/>
    <s v="Yes"/>
    <n v="4"/>
    <s v="Good"/>
    <n v="3538.1200000000003"/>
  </r>
  <r>
    <x v="333"/>
    <s v="2024-04-22"/>
    <n v="2024"/>
    <x v="11"/>
    <x v="5"/>
    <x v="3"/>
    <x v="1"/>
    <s v="Pune"/>
    <x v="3"/>
    <x v="6"/>
    <s v="Retail"/>
    <x v="1"/>
    <n v="803.57"/>
    <x v="11"/>
    <n v="0.14000000000000001"/>
    <s v="LOW"/>
    <n v="691.07"/>
    <s v="Small"/>
    <s v="Not Premium"/>
    <n v="561.41"/>
    <n v="129.66"/>
    <s v="Cash"/>
    <s v="Critical"/>
    <s v="Same Day"/>
    <n v="36.25"/>
    <n v="9"/>
    <s v="LATE DELIVERY"/>
    <s v="Consumer"/>
    <s v="Yes"/>
    <n v="2"/>
    <s v="Poor"/>
    <n v="736.31999999999994"/>
  </r>
  <r>
    <x v="334"/>
    <s v="2024-09-25"/>
    <n v="2024"/>
    <x v="6"/>
    <x v="1"/>
    <x v="3"/>
    <x v="5"/>
    <s v="Delhi"/>
    <x v="4"/>
    <x v="7"/>
    <s v="Online"/>
    <x v="3"/>
    <n v="568.52"/>
    <x v="6"/>
    <n v="0.14000000000000001"/>
    <s v="LOW"/>
    <n v="9778.5400000000009"/>
    <s v="Medium"/>
    <s v="Premium"/>
    <n v="7393.02"/>
    <n v="2385.52"/>
    <s v="Credit Card"/>
    <s v="Low"/>
    <s v="Standard"/>
    <n v="23.92"/>
    <n v="10"/>
    <s v="LATE DELIVERY"/>
    <s v="Consumer"/>
    <s v="No"/>
    <n v="5"/>
    <s v="Excellent"/>
    <n v="9812.4600000000009"/>
  </r>
  <r>
    <x v="335"/>
    <s v="2023-12-04"/>
    <n v="2023"/>
    <x v="2"/>
    <x v="1"/>
    <x v="1"/>
    <x v="2"/>
    <s v="London"/>
    <x v="1"/>
    <x v="4"/>
    <s v="Online"/>
    <x v="2"/>
    <n v="990.73"/>
    <x v="19"/>
    <n v="0.28999999999999998"/>
    <s v="HIGH"/>
    <n v="9144.44"/>
    <s v="Medium"/>
    <s v="Premium"/>
    <n v="6438.9"/>
    <n v="2705.54"/>
    <s v="UPI"/>
    <s v="Low"/>
    <s v="Express"/>
    <n v="31.77"/>
    <n v="5"/>
    <s v="LATE DELIVERY"/>
    <s v="Corporate"/>
    <s v="No"/>
    <n v="2"/>
    <s v="Poor"/>
    <n v="9181.2099999999991"/>
  </r>
  <r>
    <x v="336"/>
    <s v="2024-05-18"/>
    <n v="2024"/>
    <x v="4"/>
    <x v="6"/>
    <x v="0"/>
    <x v="0"/>
    <s v="Toronto"/>
    <x v="2"/>
    <x v="3"/>
    <s v="Retail"/>
    <x v="4"/>
    <n v="471.4"/>
    <x v="17"/>
    <n v="0.12"/>
    <s v="LOW"/>
    <n v="1244.5"/>
    <s v="Medium"/>
    <s v="Not Premium"/>
    <n v="912.76"/>
    <n v="331.74"/>
    <s v="PayPal"/>
    <s v="Medium"/>
    <s v="Same Day"/>
    <n v="43.37"/>
    <n v="7"/>
    <s v="LATE DELIVERY"/>
    <s v="Corporate"/>
    <s v="Yes"/>
    <n v="3"/>
    <s v="Average"/>
    <n v="1294.8699999999999"/>
  </r>
  <r>
    <x v="337"/>
    <s v="2023-08-04"/>
    <n v="2023"/>
    <x v="0"/>
    <x v="11"/>
    <x v="3"/>
    <x v="2"/>
    <s v="Berlin"/>
    <x v="4"/>
    <x v="9"/>
    <s v="Distributor"/>
    <x v="3"/>
    <n v="298.45999999999998"/>
    <x v="5"/>
    <n v="0.06"/>
    <s v="LOW"/>
    <n v="561.1"/>
    <s v="Small"/>
    <s v="Not Premium"/>
    <n v="358.81"/>
    <n v="202.29"/>
    <s v="PayPal"/>
    <s v="High"/>
    <s v="Express"/>
    <n v="17.350000000000001"/>
    <n v="7"/>
    <s v="LATE DELIVERY"/>
    <s v="Corporate"/>
    <s v="Yes"/>
    <n v="5"/>
    <s v="Excellent"/>
    <n v="585.45000000000005"/>
  </r>
  <r>
    <x v="338"/>
    <s v="2024-09-25"/>
    <n v="2024"/>
    <x v="6"/>
    <x v="2"/>
    <x v="2"/>
    <x v="5"/>
    <s v="Berlin"/>
    <x v="3"/>
    <x v="0"/>
    <s v="Distributor"/>
    <x v="2"/>
    <n v="910.94"/>
    <x v="12"/>
    <n v="0.16"/>
    <s v="LOW"/>
    <n v="13773.41"/>
    <s v="Medium"/>
    <s v="Premium"/>
    <n v="10190.58"/>
    <n v="3582.83"/>
    <s v="Cash"/>
    <s v="Critical"/>
    <s v="Same Day"/>
    <n v="21.52"/>
    <n v="8"/>
    <s v="LATE DELIVERY"/>
    <s v="Consumer"/>
    <s v="Yes"/>
    <n v="5"/>
    <s v="Excellent"/>
    <n v="13802.93"/>
  </r>
  <r>
    <x v="339"/>
    <s v="2024-06-30"/>
    <n v="2024"/>
    <x v="5"/>
    <x v="9"/>
    <x v="1"/>
    <x v="4"/>
    <s v="Berlin"/>
    <x v="3"/>
    <x v="0"/>
    <s v="Online"/>
    <x v="0"/>
    <n v="480.84"/>
    <x v="0"/>
    <n v="0.03"/>
    <s v="LOW"/>
    <n v="1865.66"/>
    <s v="Medium"/>
    <s v="Not Premium"/>
    <n v="1607.27"/>
    <n v="258.39"/>
    <s v="Credit Card"/>
    <s v="High"/>
    <s v="Same Day"/>
    <n v="47.46"/>
    <n v="10"/>
    <s v="LATE DELIVERY"/>
    <s v="Home Office"/>
    <s v="Yes"/>
    <n v="2"/>
    <s v="Poor"/>
    <n v="1923.12"/>
  </r>
  <r>
    <x v="340"/>
    <s v="2024-03-01"/>
    <n v="2024"/>
    <x v="9"/>
    <x v="10"/>
    <x v="2"/>
    <x v="4"/>
    <s v="London"/>
    <x v="3"/>
    <x v="2"/>
    <s v="Distributor"/>
    <x v="4"/>
    <n v="99.13"/>
    <x v="18"/>
    <n v="0.04"/>
    <s v="LOW"/>
    <n v="1046.81"/>
    <s v="Medium"/>
    <s v="Not Premium"/>
    <n v="733.29"/>
    <n v="313.52"/>
    <s v="Credit Card"/>
    <s v="High"/>
    <s v="Same Day"/>
    <n v="9.59"/>
    <n v="5"/>
    <s v="LATE DELIVERY"/>
    <s v="Consumer"/>
    <s v="No"/>
    <n v="4"/>
    <s v="Good"/>
    <n v="1061.3999999999999"/>
  </r>
  <r>
    <x v="341"/>
    <s v="2024-01-17"/>
    <n v="2024"/>
    <x v="3"/>
    <x v="0"/>
    <x v="1"/>
    <x v="1"/>
    <s v="Delhi"/>
    <x v="3"/>
    <x v="7"/>
    <s v="Distributor"/>
    <x v="1"/>
    <n v="694.73"/>
    <x v="1"/>
    <n v="0.16"/>
    <s v="LOW"/>
    <n v="2917.87"/>
    <s v="Medium"/>
    <s v="Not Premium"/>
    <n v="1857.55"/>
    <n v="1060.32"/>
    <s v="Cash"/>
    <s v="Medium"/>
    <s v="Express"/>
    <n v="38.549999999999997"/>
    <n v="5"/>
    <s v="LATE DELIVERY"/>
    <s v="Home Office"/>
    <s v="No"/>
    <n v="5"/>
    <s v="Excellent"/>
    <n v="2961.42"/>
  </r>
  <r>
    <x v="342"/>
    <s v="2024-09-03"/>
    <n v="2024"/>
    <x v="6"/>
    <x v="6"/>
    <x v="2"/>
    <x v="2"/>
    <s v="Delhi"/>
    <x v="3"/>
    <x v="3"/>
    <s v="Online"/>
    <x v="0"/>
    <n v="666.26"/>
    <x v="11"/>
    <n v="7.0000000000000007E-2"/>
    <s v="LOW"/>
    <n v="619.62"/>
    <s v="Small"/>
    <s v="Not Premium"/>
    <n v="409.51"/>
    <n v="210.11"/>
    <s v="Credit Card"/>
    <s v="Critical"/>
    <s v="Same Day"/>
    <n v="38.590000000000003"/>
    <n v="7"/>
    <s v="LATE DELIVERY"/>
    <s v="Corporate"/>
    <s v="No"/>
    <n v="2"/>
    <s v="Poor"/>
    <n v="665.21"/>
  </r>
  <r>
    <x v="343"/>
    <s v="2024-06-07"/>
    <n v="2024"/>
    <x v="5"/>
    <x v="7"/>
    <x v="2"/>
    <x v="1"/>
    <s v="Toronto"/>
    <x v="0"/>
    <x v="8"/>
    <s v="Distributor"/>
    <x v="3"/>
    <n v="621.87"/>
    <x v="15"/>
    <n v="0.18"/>
    <s v="LOW"/>
    <n v="8668.8700000000008"/>
    <s v="Medium"/>
    <s v="Premium"/>
    <n v="6825.19"/>
    <n v="1843.68"/>
    <s v="PayPal"/>
    <s v="High"/>
    <s v="Standard"/>
    <n v="28.78"/>
    <n v="7"/>
    <s v="LATE DELIVERY"/>
    <s v="Consumer"/>
    <s v="Yes"/>
    <n v="5"/>
    <s v="Excellent"/>
    <n v="8704.65"/>
  </r>
  <r>
    <x v="344"/>
    <s v="2023-06-23"/>
    <n v="2023"/>
    <x v="5"/>
    <x v="11"/>
    <x v="2"/>
    <x v="4"/>
    <s v="Toronto"/>
    <x v="2"/>
    <x v="9"/>
    <s v="Distributor"/>
    <x v="1"/>
    <n v="334.51"/>
    <x v="18"/>
    <n v="0.04"/>
    <s v="LOW"/>
    <n v="3532.43"/>
    <s v="Medium"/>
    <s v="Premium"/>
    <n v="2133.98"/>
    <n v="1398.45"/>
    <s v="Credit Card"/>
    <s v="Critical"/>
    <s v="Express"/>
    <n v="18.98"/>
    <n v="8"/>
    <s v="LATE DELIVERY"/>
    <s v="Corporate"/>
    <s v="No"/>
    <n v="4"/>
    <s v="Good"/>
    <n v="3559.4100000000003"/>
  </r>
  <r>
    <x v="345"/>
    <s v="2023-03-25"/>
    <n v="2023"/>
    <x v="9"/>
    <x v="6"/>
    <x v="2"/>
    <x v="3"/>
    <s v="New York"/>
    <x v="4"/>
    <x v="4"/>
    <s v="Online"/>
    <x v="0"/>
    <n v="24.06"/>
    <x v="8"/>
    <n v="0.25"/>
    <s v="HIGH"/>
    <n v="216.54"/>
    <s v="Small"/>
    <s v="Not Premium"/>
    <n v="125.62"/>
    <n v="90.92"/>
    <s v="Cash"/>
    <s v="Low"/>
    <s v="Same Day"/>
    <n v="36.21"/>
    <n v="4"/>
    <s v="LATE DELIVERY"/>
    <s v="Consumer"/>
    <s v="Yes"/>
    <n v="5"/>
    <s v="Excellent"/>
    <n v="256.75"/>
  </r>
  <r>
    <x v="346"/>
    <s v="2024-06-22"/>
    <n v="2024"/>
    <x v="5"/>
    <x v="3"/>
    <x v="3"/>
    <x v="4"/>
    <s v="London"/>
    <x v="4"/>
    <x v="6"/>
    <s v="Online"/>
    <x v="1"/>
    <n v="132.30000000000001"/>
    <x v="5"/>
    <n v="0.27"/>
    <s v="HIGH"/>
    <n v="193.16"/>
    <s v="Small"/>
    <s v="Not Premium"/>
    <n v="147.26"/>
    <n v="45.9"/>
    <s v="Credit Card"/>
    <s v="Critical"/>
    <s v="Same Day"/>
    <n v="48.36"/>
    <n v="1"/>
    <s v="FAST DELIVERY"/>
    <s v="Consumer"/>
    <s v="Yes"/>
    <n v="2"/>
    <s v="Poor"/>
    <n v="242.51999999999998"/>
  </r>
  <r>
    <x v="347"/>
    <s v="2023-05-22"/>
    <n v="2023"/>
    <x v="4"/>
    <x v="0"/>
    <x v="3"/>
    <x v="3"/>
    <s v="Pune"/>
    <x v="0"/>
    <x v="5"/>
    <s v="Retail"/>
    <x v="3"/>
    <n v="932.77"/>
    <x v="4"/>
    <n v="0.28000000000000003"/>
    <s v="HIGH"/>
    <n v="10073.92"/>
    <s v="Medium"/>
    <s v="Premium"/>
    <n v="8630.52"/>
    <n v="1443.4"/>
    <s v="PayPal"/>
    <s v="High"/>
    <s v="Same Day"/>
    <n v="6.47"/>
    <n v="10"/>
    <s v="LATE DELIVERY"/>
    <s v="Home Office"/>
    <s v="Yes"/>
    <n v="1"/>
    <s v="Poor"/>
    <n v="10090.39"/>
  </r>
  <r>
    <x v="348"/>
    <s v="2024-04-22"/>
    <n v="2024"/>
    <x v="11"/>
    <x v="4"/>
    <x v="2"/>
    <x v="1"/>
    <s v="New York"/>
    <x v="3"/>
    <x v="6"/>
    <s v="Distributor"/>
    <x v="2"/>
    <n v="129.69"/>
    <x v="13"/>
    <n v="0.12"/>
    <s v="LOW"/>
    <n v="1597.78"/>
    <s v="Medium"/>
    <s v="Not Premium"/>
    <n v="1355.12"/>
    <n v="242.66"/>
    <s v="UPI"/>
    <s v="Low"/>
    <s v="Standard"/>
    <n v="43.89"/>
    <n v="6"/>
    <s v="LATE DELIVERY"/>
    <s v="Home Office"/>
    <s v="Yes"/>
    <n v="1"/>
    <s v="Poor"/>
    <n v="1647.67"/>
  </r>
  <r>
    <x v="349"/>
    <s v="2024-07-21"/>
    <n v="2024"/>
    <x v="7"/>
    <x v="2"/>
    <x v="2"/>
    <x v="5"/>
    <s v="Toronto"/>
    <x v="0"/>
    <x v="1"/>
    <s v="Distributor"/>
    <x v="0"/>
    <n v="753.56"/>
    <x v="10"/>
    <n v="0.15"/>
    <s v="LOW"/>
    <n v="5124.21"/>
    <s v="Medium"/>
    <s v="Premium"/>
    <n v="2983.41"/>
    <n v="2140.8000000000002"/>
    <s v="Cash"/>
    <s v="High"/>
    <s v="Express"/>
    <n v="14.24"/>
    <n v="4"/>
    <s v="LATE DELIVERY"/>
    <s v="Corporate"/>
    <s v="No"/>
    <n v="4"/>
    <s v="Good"/>
    <n v="5142.45"/>
  </r>
  <r>
    <x v="350"/>
    <s v="2023-07-24"/>
    <n v="2023"/>
    <x v="7"/>
    <x v="0"/>
    <x v="2"/>
    <x v="0"/>
    <s v="Mumbai"/>
    <x v="2"/>
    <x v="4"/>
    <s v="Distributor"/>
    <x v="4"/>
    <n v="62.89"/>
    <x v="9"/>
    <n v="0.11"/>
    <s v="LOW"/>
    <n v="335.83"/>
    <s v="Small"/>
    <s v="Not Premium"/>
    <n v="223.91"/>
    <n v="111.92"/>
    <s v="Cash"/>
    <s v="Critical"/>
    <s v="Same Day"/>
    <n v="40.799999999999997"/>
    <n v="4"/>
    <s v="LATE DELIVERY"/>
    <s v="Home Office"/>
    <s v="No"/>
    <n v="1"/>
    <s v="Poor"/>
    <n v="380.63"/>
  </r>
  <r>
    <x v="351"/>
    <s v="2024-11-07"/>
    <n v="2024"/>
    <x v="10"/>
    <x v="8"/>
    <x v="1"/>
    <x v="0"/>
    <s v="Toronto"/>
    <x v="4"/>
    <x v="2"/>
    <s v="Retail"/>
    <x v="0"/>
    <n v="265.61"/>
    <x v="11"/>
    <n v="0.2"/>
    <s v="LOW"/>
    <n v="212.49"/>
    <s v="Small"/>
    <s v="Not Premium"/>
    <n v="173.93"/>
    <n v="38.56"/>
    <s v="PayPal"/>
    <s v="Critical"/>
    <s v="Express"/>
    <n v="45.91"/>
    <n v="5"/>
    <s v="LATE DELIVERY"/>
    <s v="Consumer"/>
    <s v="Yes"/>
    <n v="4"/>
    <s v="Good"/>
    <n v="263.39999999999998"/>
  </r>
  <r>
    <x v="352"/>
    <s v="2024-11-13"/>
    <n v="2024"/>
    <x v="10"/>
    <x v="11"/>
    <x v="2"/>
    <x v="5"/>
    <s v="Pune"/>
    <x v="1"/>
    <x v="2"/>
    <s v="Retail"/>
    <x v="4"/>
    <n v="620.24"/>
    <x v="1"/>
    <n v="0.21"/>
    <s v="HIGH"/>
    <n v="2449.9499999999998"/>
    <s v="Medium"/>
    <s v="Not Premium"/>
    <n v="1600.07"/>
    <n v="849.88"/>
    <s v="Credit Card"/>
    <s v="High"/>
    <s v="Express"/>
    <n v="41.63"/>
    <n v="3"/>
    <s v="FAST DELIVERY"/>
    <s v="Home Office"/>
    <s v="No"/>
    <n v="4"/>
    <s v="Good"/>
    <n v="2494.58"/>
  </r>
  <r>
    <x v="353"/>
    <s v="2024-12-16"/>
    <n v="2024"/>
    <x v="2"/>
    <x v="11"/>
    <x v="2"/>
    <x v="5"/>
    <s v="Sydney"/>
    <x v="4"/>
    <x v="3"/>
    <s v="Online"/>
    <x v="3"/>
    <n v="506.34"/>
    <x v="11"/>
    <n v="0.23"/>
    <s v="HIGH"/>
    <n v="389.88"/>
    <s v="Small"/>
    <s v="Not Premium"/>
    <n v="273.12"/>
    <n v="116.76"/>
    <s v="Bank Transfer"/>
    <s v="Low"/>
    <s v="Standard"/>
    <n v="11.87"/>
    <n v="10"/>
    <s v="LATE DELIVERY"/>
    <s v="Corporate"/>
    <s v="No"/>
    <n v="5"/>
    <s v="Excellent"/>
    <n v="411.75"/>
  </r>
  <r>
    <x v="354"/>
    <s v="2024-04-11"/>
    <n v="2024"/>
    <x v="11"/>
    <x v="4"/>
    <x v="1"/>
    <x v="4"/>
    <s v="Sydney"/>
    <x v="0"/>
    <x v="5"/>
    <s v="Online"/>
    <x v="2"/>
    <n v="594.4"/>
    <x v="5"/>
    <n v="0.09"/>
    <s v="LOW"/>
    <n v="1081.81"/>
    <s v="Medium"/>
    <s v="Not Premium"/>
    <n v="808.71"/>
    <n v="273.10000000000002"/>
    <s v="Cash"/>
    <s v="Medium"/>
    <s v="Standard"/>
    <n v="32.57"/>
    <n v="8"/>
    <s v="LATE DELIVERY"/>
    <s v="Corporate"/>
    <s v="Yes"/>
    <n v="5"/>
    <s v="Excellent"/>
    <n v="1122.3799999999999"/>
  </r>
  <r>
    <x v="355"/>
    <s v="2023-01-18"/>
    <n v="2023"/>
    <x v="3"/>
    <x v="8"/>
    <x v="2"/>
    <x v="5"/>
    <s v="Toronto"/>
    <x v="0"/>
    <x v="0"/>
    <s v="Retail"/>
    <x v="2"/>
    <n v="805.32"/>
    <x v="17"/>
    <n v="0.19"/>
    <s v="LOW"/>
    <n v="1956.93"/>
    <s v="Medium"/>
    <s v="Not Premium"/>
    <n v="1451.72"/>
    <n v="505.21"/>
    <s v="Bank Transfer"/>
    <s v="Low"/>
    <s v="Standard"/>
    <n v="45.83"/>
    <n v="7"/>
    <s v="LATE DELIVERY"/>
    <s v="Corporate"/>
    <s v="Yes"/>
    <n v="2"/>
    <s v="Poor"/>
    <n v="2009.76"/>
  </r>
  <r>
    <x v="356"/>
    <s v="2023-04-03"/>
    <n v="2023"/>
    <x v="11"/>
    <x v="2"/>
    <x v="1"/>
    <x v="5"/>
    <s v="New York"/>
    <x v="4"/>
    <x v="3"/>
    <s v="Retail"/>
    <x v="0"/>
    <n v="167.67"/>
    <x v="1"/>
    <n v="0.3"/>
    <s v="HIGH"/>
    <n v="586.84"/>
    <s v="Small"/>
    <s v="Not Premium"/>
    <n v="376.7"/>
    <n v="210.14"/>
    <s v="Credit Card"/>
    <s v="Critical"/>
    <s v="Same Day"/>
    <n v="47.98"/>
    <n v="8"/>
    <s v="LATE DELIVERY"/>
    <s v="Corporate"/>
    <s v="No"/>
    <n v="4"/>
    <s v="Good"/>
    <n v="642.81999999999994"/>
  </r>
  <r>
    <x v="357"/>
    <s v="2024-02-16"/>
    <n v="2024"/>
    <x v="8"/>
    <x v="3"/>
    <x v="0"/>
    <x v="4"/>
    <s v="New York"/>
    <x v="1"/>
    <x v="2"/>
    <s v="Online"/>
    <x v="3"/>
    <n v="55.62"/>
    <x v="1"/>
    <n v="0.23"/>
    <s v="HIGH"/>
    <n v="214.14"/>
    <s v="Small"/>
    <s v="Not Premium"/>
    <n v="118.01"/>
    <n v="96.13"/>
    <s v="Cash"/>
    <s v="High"/>
    <s v="Same Day"/>
    <n v="15.58"/>
    <n v="3"/>
    <s v="FAST DELIVERY"/>
    <s v="Home Office"/>
    <s v="No"/>
    <n v="1"/>
    <s v="Poor"/>
    <n v="232.72"/>
  </r>
  <r>
    <x v="358"/>
    <s v="2024-11-19"/>
    <n v="2024"/>
    <x v="10"/>
    <x v="2"/>
    <x v="0"/>
    <x v="5"/>
    <s v="New York"/>
    <x v="3"/>
    <x v="7"/>
    <s v="Distributor"/>
    <x v="1"/>
    <n v="518.91999999999996"/>
    <x v="4"/>
    <n v="0.3"/>
    <s v="HIGH"/>
    <n v="5448.66"/>
    <s v="Medium"/>
    <s v="Premium"/>
    <n v="3679.95"/>
    <n v="1768.71"/>
    <s v="Credit Card"/>
    <s v="Low"/>
    <s v="Same Day"/>
    <n v="21.77"/>
    <n v="6"/>
    <s v="LATE DELIVERY"/>
    <s v="Home Office"/>
    <s v="Yes"/>
    <n v="2"/>
    <s v="Poor"/>
    <n v="5476.43"/>
  </r>
  <r>
    <x v="359"/>
    <s v="2024-06-08"/>
    <n v="2024"/>
    <x v="5"/>
    <x v="5"/>
    <x v="3"/>
    <x v="4"/>
    <s v="Toronto"/>
    <x v="3"/>
    <x v="6"/>
    <s v="Online"/>
    <x v="3"/>
    <n v="434.11"/>
    <x v="0"/>
    <n v="0.06"/>
    <s v="LOW"/>
    <n v="1632.25"/>
    <s v="Medium"/>
    <s v="Not Premium"/>
    <n v="1442.94"/>
    <n v="189.31"/>
    <s v="Credit Card"/>
    <s v="Critical"/>
    <s v="Same Day"/>
    <n v="15.06"/>
    <n v="6"/>
    <s v="LATE DELIVERY"/>
    <s v="Corporate"/>
    <s v="Yes"/>
    <n v="5"/>
    <s v="Excellent"/>
    <n v="1653.31"/>
  </r>
  <r>
    <x v="360"/>
    <s v="2024-02-23"/>
    <n v="2024"/>
    <x v="8"/>
    <x v="0"/>
    <x v="2"/>
    <x v="4"/>
    <s v="Mumbai"/>
    <x v="4"/>
    <x v="9"/>
    <s v="Retail"/>
    <x v="1"/>
    <n v="455.07"/>
    <x v="13"/>
    <n v="0.18"/>
    <s v="LOW"/>
    <n v="5224.2"/>
    <s v="Medium"/>
    <s v="Premium"/>
    <n v="3152.07"/>
    <n v="2072.13"/>
    <s v="UPI"/>
    <s v="Critical"/>
    <s v="Same Day"/>
    <n v="22.64"/>
    <n v="1"/>
    <s v="FAST DELIVERY"/>
    <s v="Corporate"/>
    <s v="No"/>
    <n v="1"/>
    <s v="Poor"/>
    <n v="5247.8400000000011"/>
  </r>
  <r>
    <x v="361"/>
    <s v="2023-03-16"/>
    <n v="2023"/>
    <x v="9"/>
    <x v="0"/>
    <x v="0"/>
    <x v="4"/>
    <s v="Pune"/>
    <x v="1"/>
    <x v="2"/>
    <s v="Online"/>
    <x v="3"/>
    <n v="960.85"/>
    <x v="8"/>
    <n v="0.28999999999999998"/>
    <s v="HIGH"/>
    <n v="8186.44"/>
    <s v="Medium"/>
    <s v="Premium"/>
    <n v="6328.37"/>
    <n v="1858.07"/>
    <s v="Credit Card"/>
    <s v="Low"/>
    <s v="Standard"/>
    <n v="37.840000000000003"/>
    <n v="9"/>
    <s v="LATE DELIVERY"/>
    <s v="Home Office"/>
    <s v="Yes"/>
    <n v="4"/>
    <s v="Good"/>
    <n v="8233.2799999999988"/>
  </r>
  <r>
    <x v="362"/>
    <s v="2023-09-23"/>
    <n v="2023"/>
    <x v="6"/>
    <x v="2"/>
    <x v="3"/>
    <x v="2"/>
    <s v="London"/>
    <x v="1"/>
    <x v="1"/>
    <s v="Online"/>
    <x v="0"/>
    <n v="958.01"/>
    <x v="7"/>
    <n v="0.28999999999999998"/>
    <s v="HIGH"/>
    <n v="6121.68"/>
    <s v="Medium"/>
    <s v="Premium"/>
    <n v="3307.91"/>
    <n v="2813.77"/>
    <s v="Cash"/>
    <s v="Critical"/>
    <s v="Standard"/>
    <n v="25.09"/>
    <n v="7"/>
    <s v="LATE DELIVERY"/>
    <s v="Home Office"/>
    <s v="No"/>
    <n v="2"/>
    <s v="Poor"/>
    <n v="6153.77"/>
  </r>
  <r>
    <x v="363"/>
    <s v="2023-07-07"/>
    <n v="2023"/>
    <x v="7"/>
    <x v="5"/>
    <x v="2"/>
    <x v="0"/>
    <s v="Toronto"/>
    <x v="4"/>
    <x v="0"/>
    <s v="Distributor"/>
    <x v="4"/>
    <n v="80.39"/>
    <x v="18"/>
    <n v="0.15"/>
    <s v="LOW"/>
    <n v="751.65"/>
    <s v="Small"/>
    <s v="Not Premium"/>
    <n v="516.73"/>
    <n v="234.92"/>
    <s v="Cash"/>
    <s v="Low"/>
    <s v="Same Day"/>
    <n v="44.58"/>
    <n v="3"/>
    <s v="FAST DELIVERY"/>
    <s v="Corporate"/>
    <s v="No"/>
    <n v="2"/>
    <s v="Poor"/>
    <n v="799.23"/>
  </r>
  <r>
    <x v="364"/>
    <s v="2024-10-02"/>
    <n v="2024"/>
    <x v="1"/>
    <x v="1"/>
    <x v="0"/>
    <x v="2"/>
    <s v="Pune"/>
    <x v="0"/>
    <x v="1"/>
    <s v="Distributor"/>
    <x v="2"/>
    <n v="197.6"/>
    <x v="18"/>
    <n v="0.28999999999999998"/>
    <s v="HIGH"/>
    <n v="1543.26"/>
    <s v="Medium"/>
    <s v="Not Premium"/>
    <n v="1021.02"/>
    <n v="522.24"/>
    <s v="Bank Transfer"/>
    <s v="Low"/>
    <s v="Express"/>
    <n v="15.31"/>
    <n v="4"/>
    <s v="LATE DELIVERY"/>
    <s v="Home Office"/>
    <s v="Yes"/>
    <n v="3"/>
    <s v="Average"/>
    <n v="1562.57"/>
  </r>
  <r>
    <x v="365"/>
    <s v="2024-06-09"/>
    <n v="2024"/>
    <x v="5"/>
    <x v="9"/>
    <x v="1"/>
    <x v="3"/>
    <s v="New York"/>
    <x v="1"/>
    <x v="3"/>
    <s v="Retail"/>
    <x v="0"/>
    <n v="926.96"/>
    <x v="8"/>
    <n v="7.0000000000000007E-2"/>
    <s v="LOW"/>
    <n v="10344.870000000001"/>
    <s v="Medium"/>
    <s v="Premium"/>
    <n v="5702.65"/>
    <n v="4642.22"/>
    <s v="Cash"/>
    <s v="High"/>
    <s v="Express"/>
    <n v="12.65"/>
    <n v="7"/>
    <s v="LATE DELIVERY"/>
    <s v="Corporate"/>
    <s v="Yes"/>
    <n v="1"/>
    <s v="Poor"/>
    <n v="10364.519999999999"/>
  </r>
  <r>
    <x v="366"/>
    <s v="2023-03-25"/>
    <n v="2023"/>
    <x v="9"/>
    <x v="6"/>
    <x v="2"/>
    <x v="0"/>
    <s v="New York"/>
    <x v="3"/>
    <x v="6"/>
    <s v="Online"/>
    <x v="2"/>
    <n v="153"/>
    <x v="7"/>
    <n v="0.01"/>
    <s v="LOW"/>
    <n v="1363.23"/>
    <s v="Medium"/>
    <s v="Not Premium"/>
    <n v="993.06"/>
    <n v="370.17"/>
    <s v="Credit Card"/>
    <s v="Low"/>
    <s v="Standard"/>
    <n v="7.91"/>
    <n v="6"/>
    <s v="LATE DELIVERY"/>
    <s v="Home Office"/>
    <s v="Yes"/>
    <n v="4"/>
    <s v="Good"/>
    <n v="1377.14"/>
  </r>
  <r>
    <x v="367"/>
    <s v="2024-07-15"/>
    <n v="2024"/>
    <x v="7"/>
    <x v="1"/>
    <x v="2"/>
    <x v="1"/>
    <s v="Mumbai"/>
    <x v="0"/>
    <x v="3"/>
    <s v="Online"/>
    <x v="1"/>
    <n v="437.82"/>
    <x v="0"/>
    <n v="0.02"/>
    <s v="LOW"/>
    <n v="1716.25"/>
    <s v="Medium"/>
    <s v="Not Premium"/>
    <n v="1287.94"/>
    <n v="428.31"/>
    <s v="UPI"/>
    <s v="Critical"/>
    <s v="Standard"/>
    <n v="30.47"/>
    <n v="5"/>
    <s v="LATE DELIVERY"/>
    <s v="Corporate"/>
    <s v="Yes"/>
    <n v="5"/>
    <s v="Excellent"/>
    <n v="1751.72"/>
  </r>
  <r>
    <x v="368"/>
    <s v="2024-06-28"/>
    <n v="2024"/>
    <x v="5"/>
    <x v="7"/>
    <x v="0"/>
    <x v="0"/>
    <s v="New York"/>
    <x v="1"/>
    <x v="6"/>
    <s v="Distributor"/>
    <x v="2"/>
    <n v="585.13"/>
    <x v="11"/>
    <n v="7.0000000000000007E-2"/>
    <s v="LOW"/>
    <n v="544.16999999999996"/>
    <s v="Small"/>
    <s v="Not Premium"/>
    <n v="279.18"/>
    <n v="264.99"/>
    <s v="Bank Transfer"/>
    <s v="Medium"/>
    <s v="Express"/>
    <n v="46.96"/>
    <n v="2"/>
    <s v="FAST DELIVERY"/>
    <s v="Corporate"/>
    <s v="Yes"/>
    <n v="1"/>
    <s v="Poor"/>
    <n v="593.13000000000011"/>
  </r>
  <r>
    <x v="369"/>
    <s v="2024-11-04"/>
    <n v="2024"/>
    <x v="10"/>
    <x v="9"/>
    <x v="2"/>
    <x v="4"/>
    <s v="Delhi"/>
    <x v="3"/>
    <x v="6"/>
    <s v="Retail"/>
    <x v="4"/>
    <n v="400.73"/>
    <x v="15"/>
    <n v="0.06"/>
    <s v="LOW"/>
    <n v="6403.67"/>
    <s v="Medium"/>
    <s v="Premium"/>
    <n v="5064.1099999999997"/>
    <n v="1339.56"/>
    <s v="Bank Transfer"/>
    <s v="Critical"/>
    <s v="Express"/>
    <n v="28.8"/>
    <n v="3"/>
    <s v="FAST DELIVERY"/>
    <s v="Home Office"/>
    <s v="No"/>
    <n v="2"/>
    <s v="Poor"/>
    <n v="6435.47"/>
  </r>
  <r>
    <x v="370"/>
    <s v="2024-05-07"/>
    <n v="2024"/>
    <x v="4"/>
    <x v="8"/>
    <x v="1"/>
    <x v="4"/>
    <s v="Pune"/>
    <x v="4"/>
    <x v="9"/>
    <s v="Online"/>
    <x v="1"/>
    <n v="247.58"/>
    <x v="7"/>
    <n v="0.25"/>
    <s v="HIGH"/>
    <n v="1671.17"/>
    <s v="Medium"/>
    <s v="Not Premium"/>
    <n v="892.71"/>
    <n v="778.46"/>
    <s v="Bank Transfer"/>
    <s v="Critical"/>
    <s v="Same Day"/>
    <n v="12.92"/>
    <n v="7"/>
    <s v="LATE DELIVERY"/>
    <s v="Consumer"/>
    <s v="No"/>
    <n v="3"/>
    <s v="Average"/>
    <n v="1691.0900000000001"/>
  </r>
  <r>
    <x v="371"/>
    <s v="2024-10-03"/>
    <n v="2024"/>
    <x v="1"/>
    <x v="11"/>
    <x v="0"/>
    <x v="3"/>
    <s v="Pune"/>
    <x v="1"/>
    <x v="0"/>
    <s v="Distributor"/>
    <x v="0"/>
    <n v="867.68"/>
    <x v="18"/>
    <n v="0.19"/>
    <s v="LOW"/>
    <n v="7731.03"/>
    <s v="Medium"/>
    <s v="Premium"/>
    <n v="4118.66"/>
    <n v="3612.37"/>
    <s v="UPI"/>
    <s v="Medium"/>
    <s v="Standard"/>
    <n v="48.16"/>
    <n v="1"/>
    <s v="FAST DELIVERY"/>
    <s v="Consumer"/>
    <s v="Yes"/>
    <n v="4"/>
    <s v="Good"/>
    <n v="7780.19"/>
  </r>
  <r>
    <x v="372"/>
    <s v="2023-02-14"/>
    <n v="2023"/>
    <x v="8"/>
    <x v="2"/>
    <x v="0"/>
    <x v="5"/>
    <s v="New York"/>
    <x v="0"/>
    <x v="7"/>
    <s v="Online"/>
    <x v="0"/>
    <n v="994.21"/>
    <x v="1"/>
    <n v="0.23"/>
    <s v="HIGH"/>
    <n v="3827.71"/>
    <s v="Medium"/>
    <s v="Premium"/>
    <n v="2143.11"/>
    <n v="1684.6"/>
    <s v="UPI"/>
    <s v="Critical"/>
    <s v="Same Day"/>
    <n v="29.37"/>
    <n v="4"/>
    <s v="LATE DELIVERY"/>
    <s v="Corporate"/>
    <s v="No"/>
    <n v="3"/>
    <s v="Average"/>
    <n v="3861.08"/>
  </r>
  <r>
    <x v="373"/>
    <s v="2023-03-09"/>
    <n v="2023"/>
    <x v="9"/>
    <x v="11"/>
    <x v="2"/>
    <x v="4"/>
    <s v="Delhi"/>
    <x v="0"/>
    <x v="3"/>
    <s v="Online"/>
    <x v="2"/>
    <n v="855.51"/>
    <x v="18"/>
    <n v="0.14000000000000001"/>
    <s v="LOW"/>
    <n v="8093.12"/>
    <s v="Medium"/>
    <s v="Premium"/>
    <n v="4185.43"/>
    <n v="3907.69"/>
    <s v="PayPal"/>
    <s v="Low"/>
    <s v="Same Day"/>
    <n v="6.69"/>
    <n v="7"/>
    <s v="LATE DELIVERY"/>
    <s v="Consumer"/>
    <s v="No"/>
    <n v="5"/>
    <s v="Excellent"/>
    <n v="8106.81"/>
  </r>
  <r>
    <x v="374"/>
    <s v="2024-03-11"/>
    <n v="2024"/>
    <x v="9"/>
    <x v="2"/>
    <x v="2"/>
    <x v="1"/>
    <s v="Berlin"/>
    <x v="0"/>
    <x v="2"/>
    <s v="Online"/>
    <x v="3"/>
    <n v="947.48"/>
    <x v="3"/>
    <n v="0.26"/>
    <s v="HIGH"/>
    <n v="11218.16"/>
    <s v="Medium"/>
    <s v="Premium"/>
    <n v="8666.84"/>
    <n v="2551.3200000000002"/>
    <s v="Credit Card"/>
    <s v="Medium"/>
    <s v="Same Day"/>
    <n v="36.57"/>
    <n v="3"/>
    <s v="FAST DELIVERY"/>
    <s v="Home Office"/>
    <s v="No"/>
    <n v="5"/>
    <s v="Excellent"/>
    <n v="11257.73"/>
  </r>
  <r>
    <x v="375"/>
    <s v="2023-07-17"/>
    <n v="2023"/>
    <x v="7"/>
    <x v="0"/>
    <x v="3"/>
    <x v="4"/>
    <s v="Sydney"/>
    <x v="1"/>
    <x v="2"/>
    <s v="Distributor"/>
    <x v="3"/>
    <n v="456.69"/>
    <x v="18"/>
    <n v="0.24"/>
    <s v="HIGH"/>
    <n v="3817.93"/>
    <s v="Medium"/>
    <s v="Premium"/>
    <n v="2896.01"/>
    <n v="921.92"/>
    <s v="Credit Card"/>
    <s v="High"/>
    <s v="Standard"/>
    <n v="23.85"/>
    <n v="10"/>
    <s v="LATE DELIVERY"/>
    <s v="Home Office"/>
    <s v="No"/>
    <n v="5"/>
    <s v="Excellent"/>
    <n v="3851.78"/>
  </r>
  <r>
    <x v="376"/>
    <s v="2024-06-07"/>
    <n v="2024"/>
    <x v="5"/>
    <x v="6"/>
    <x v="3"/>
    <x v="2"/>
    <s v="New York"/>
    <x v="2"/>
    <x v="4"/>
    <s v="Retail"/>
    <x v="4"/>
    <n v="342.49"/>
    <x v="1"/>
    <n v="0.03"/>
    <s v="LOW"/>
    <n v="1661.08"/>
    <s v="Medium"/>
    <s v="Not Premium"/>
    <n v="837.06"/>
    <n v="824.02"/>
    <s v="Bank Transfer"/>
    <s v="Critical"/>
    <s v="Express"/>
    <n v="24"/>
    <n v="3"/>
    <s v="FAST DELIVERY"/>
    <s v="Home Office"/>
    <s v="Yes"/>
    <n v="3"/>
    <s v="Average"/>
    <n v="1688.08"/>
  </r>
  <r>
    <x v="377"/>
    <s v="2023-07-25"/>
    <n v="2023"/>
    <x v="7"/>
    <x v="7"/>
    <x v="1"/>
    <x v="5"/>
    <s v="New York"/>
    <x v="2"/>
    <x v="3"/>
    <s v="Retail"/>
    <x v="2"/>
    <n v="939.74"/>
    <x v="2"/>
    <n v="0.3"/>
    <s v="HIGH"/>
    <n v="12498.54"/>
    <s v="Medium"/>
    <s v="Premium"/>
    <n v="9176.41"/>
    <n v="3322.13"/>
    <s v="UPI"/>
    <s v="High"/>
    <s v="Same Day"/>
    <n v="42.72"/>
    <n v="3"/>
    <s v="FAST DELIVERY"/>
    <s v="Home Office"/>
    <s v="Yes"/>
    <n v="4"/>
    <s v="Good"/>
    <n v="12544.26"/>
  </r>
  <r>
    <x v="378"/>
    <s v="2024-10-23"/>
    <n v="2024"/>
    <x v="1"/>
    <x v="10"/>
    <x v="1"/>
    <x v="2"/>
    <s v="London"/>
    <x v="4"/>
    <x v="1"/>
    <s v="Retail"/>
    <x v="3"/>
    <n v="662.13"/>
    <x v="12"/>
    <n v="0.03"/>
    <s v="LOW"/>
    <n v="11560.79"/>
    <s v="Medium"/>
    <s v="Premium"/>
    <n v="6998.78"/>
    <n v="4562.01"/>
    <s v="Cash"/>
    <s v="High"/>
    <s v="Express"/>
    <n v="48.15"/>
    <n v="6"/>
    <s v="LATE DELIVERY"/>
    <s v="Corporate"/>
    <s v="No"/>
    <n v="5"/>
    <s v="Excellent"/>
    <n v="11614.94"/>
  </r>
  <r>
    <x v="379"/>
    <s v="2023-01-08"/>
    <n v="2023"/>
    <x v="3"/>
    <x v="9"/>
    <x v="2"/>
    <x v="2"/>
    <s v="Sydney"/>
    <x v="0"/>
    <x v="7"/>
    <s v="Retail"/>
    <x v="1"/>
    <n v="888.05"/>
    <x v="7"/>
    <n v="0.23"/>
    <s v="HIGH"/>
    <n v="6154.19"/>
    <s v="Medium"/>
    <s v="Premium"/>
    <n v="5351.28"/>
    <n v="802.91"/>
    <s v="Bank Transfer"/>
    <s v="Critical"/>
    <s v="Standard"/>
    <n v="39.01"/>
    <n v="1"/>
    <s v="FAST DELIVERY"/>
    <s v="Home Office"/>
    <s v="No"/>
    <n v="2"/>
    <s v="Poor"/>
    <n v="6194.2"/>
  </r>
  <r>
    <x v="380"/>
    <s v="2023-07-02"/>
    <n v="2023"/>
    <x v="7"/>
    <x v="4"/>
    <x v="0"/>
    <x v="0"/>
    <s v="Toronto"/>
    <x v="4"/>
    <x v="2"/>
    <s v="Retail"/>
    <x v="2"/>
    <n v="730.29"/>
    <x v="6"/>
    <n v="0.09"/>
    <s v="LOW"/>
    <n v="13291.28"/>
    <s v="Medium"/>
    <s v="Premium"/>
    <n v="11533.16"/>
    <n v="1758.12"/>
    <s v="Credit Card"/>
    <s v="Medium"/>
    <s v="Express"/>
    <n v="12.08"/>
    <n v="2"/>
    <s v="FAST DELIVERY"/>
    <s v="Consumer"/>
    <s v="Yes"/>
    <n v="2"/>
    <s v="Poor"/>
    <n v="13305.359999999999"/>
  </r>
  <r>
    <x v="381"/>
    <s v="2023-01-03"/>
    <n v="2023"/>
    <x v="3"/>
    <x v="2"/>
    <x v="3"/>
    <x v="5"/>
    <s v="New York"/>
    <x v="2"/>
    <x v="6"/>
    <s v="Online"/>
    <x v="1"/>
    <n v="80.67"/>
    <x v="8"/>
    <n v="0.13"/>
    <s v="LOW"/>
    <n v="842.19"/>
    <s v="Small"/>
    <s v="Not Premium"/>
    <n v="490.61"/>
    <n v="351.58"/>
    <s v="Credit Card"/>
    <s v="Critical"/>
    <s v="Standard"/>
    <n v="39.85"/>
    <n v="6"/>
    <s v="LATE DELIVERY"/>
    <s v="Home Office"/>
    <s v="No"/>
    <n v="3"/>
    <s v="Average"/>
    <n v="888.04000000000008"/>
  </r>
  <r>
    <x v="382"/>
    <s v="2024-09-19"/>
    <n v="2024"/>
    <x v="6"/>
    <x v="10"/>
    <x v="3"/>
    <x v="4"/>
    <s v="New York"/>
    <x v="3"/>
    <x v="9"/>
    <s v="Retail"/>
    <x v="3"/>
    <n v="385.53"/>
    <x v="6"/>
    <n v="0.18"/>
    <s v="LOW"/>
    <n v="6322.69"/>
    <s v="Medium"/>
    <s v="Premium"/>
    <n v="3513.97"/>
    <n v="2808.72"/>
    <s v="PayPal"/>
    <s v="Medium"/>
    <s v="Same Day"/>
    <n v="34.65"/>
    <n v="3"/>
    <s v="FAST DELIVERY"/>
    <s v="Home Office"/>
    <s v="No"/>
    <n v="5"/>
    <s v="Excellent"/>
    <n v="6360.3399999999992"/>
  </r>
  <r>
    <x v="383"/>
    <s v="2024-12-11"/>
    <n v="2024"/>
    <x v="2"/>
    <x v="10"/>
    <x v="3"/>
    <x v="0"/>
    <s v="Delhi"/>
    <x v="3"/>
    <x v="8"/>
    <s v="Distributor"/>
    <x v="2"/>
    <n v="135.91"/>
    <x v="18"/>
    <n v="0.05"/>
    <s v="LOW"/>
    <n v="1420.26"/>
    <s v="Medium"/>
    <s v="Not Premium"/>
    <n v="982.45"/>
    <n v="437.81"/>
    <s v="Credit Card"/>
    <s v="Medium"/>
    <s v="Standard"/>
    <n v="15.82"/>
    <n v="4"/>
    <s v="LATE DELIVERY"/>
    <s v="Home Office"/>
    <s v="Yes"/>
    <n v="3"/>
    <s v="Average"/>
    <n v="1440.08"/>
  </r>
  <r>
    <x v="384"/>
    <s v="2024-06-10"/>
    <n v="2024"/>
    <x v="5"/>
    <x v="5"/>
    <x v="0"/>
    <x v="2"/>
    <s v="Mumbai"/>
    <x v="0"/>
    <x v="5"/>
    <s v="Online"/>
    <x v="0"/>
    <n v="994.16"/>
    <x v="17"/>
    <n v="0.13"/>
    <s v="LOW"/>
    <n v="2594.7600000000002"/>
    <s v="Medium"/>
    <s v="Not Premium"/>
    <n v="1538.96"/>
    <n v="1055.8"/>
    <s v="PayPal"/>
    <s v="Low"/>
    <s v="Standard"/>
    <n v="24.04"/>
    <n v="9"/>
    <s v="LATE DELIVERY"/>
    <s v="Corporate"/>
    <s v="No"/>
    <n v="5"/>
    <s v="Excellent"/>
    <n v="2627.8"/>
  </r>
  <r>
    <x v="385"/>
    <s v="2023-11-16"/>
    <n v="2023"/>
    <x v="10"/>
    <x v="2"/>
    <x v="1"/>
    <x v="3"/>
    <s v="New York"/>
    <x v="1"/>
    <x v="1"/>
    <s v="Distributor"/>
    <x v="1"/>
    <n v="882.5"/>
    <x v="18"/>
    <n v="7.0000000000000007E-2"/>
    <s v="LOW"/>
    <n v="9027.9699999999993"/>
    <s v="Medium"/>
    <s v="Premium"/>
    <n v="6906.44"/>
    <n v="2121.5300000000002"/>
    <s v="Cash"/>
    <s v="High"/>
    <s v="Express"/>
    <n v="30.18"/>
    <n v="4"/>
    <s v="LATE DELIVERY"/>
    <s v="Consumer"/>
    <s v="Yes"/>
    <n v="5"/>
    <s v="Excellent"/>
    <n v="9062.15"/>
  </r>
  <r>
    <x v="386"/>
    <s v="2023-06-23"/>
    <n v="2023"/>
    <x v="5"/>
    <x v="4"/>
    <x v="3"/>
    <x v="0"/>
    <s v="Berlin"/>
    <x v="1"/>
    <x v="8"/>
    <s v="Distributor"/>
    <x v="4"/>
    <n v="514.08000000000004"/>
    <x v="4"/>
    <n v="0.15"/>
    <s v="LOW"/>
    <n v="6554.52"/>
    <s v="Medium"/>
    <s v="Premium"/>
    <n v="5801.83"/>
    <n v="752.69"/>
    <s v="PayPal"/>
    <s v="Low"/>
    <s v="Standard"/>
    <n v="44"/>
    <n v="3"/>
    <s v="FAST DELIVERY"/>
    <s v="Corporate"/>
    <s v="Yes"/>
    <n v="3"/>
    <s v="Average"/>
    <n v="6601.52"/>
  </r>
  <r>
    <x v="387"/>
    <s v="2023-11-09"/>
    <n v="2023"/>
    <x v="10"/>
    <x v="0"/>
    <x v="1"/>
    <x v="1"/>
    <s v="Berlin"/>
    <x v="3"/>
    <x v="7"/>
    <s v="Online"/>
    <x v="4"/>
    <n v="775.39"/>
    <x v="18"/>
    <n v="0.17"/>
    <s v="LOW"/>
    <n v="7079.31"/>
    <s v="Medium"/>
    <s v="Premium"/>
    <n v="4476.18"/>
    <n v="2603.13"/>
    <s v="Credit Card"/>
    <s v="Low"/>
    <s v="Express"/>
    <n v="16.98"/>
    <n v="1"/>
    <s v="FAST DELIVERY"/>
    <s v="Home Office"/>
    <s v="Yes"/>
    <n v="2"/>
    <s v="Poor"/>
    <n v="7097.29"/>
  </r>
  <r>
    <x v="388"/>
    <s v="2023-09-28"/>
    <n v="2023"/>
    <x v="6"/>
    <x v="5"/>
    <x v="3"/>
    <x v="0"/>
    <s v="New York"/>
    <x v="1"/>
    <x v="1"/>
    <s v="Online"/>
    <x v="4"/>
    <n v="13.79"/>
    <x v="0"/>
    <n v="0.03"/>
    <s v="LOW"/>
    <n v="53.51"/>
    <s v="Small"/>
    <s v="Not Premium"/>
    <n v="45.69"/>
    <n v="7.82"/>
    <s v="Credit Card"/>
    <s v="High"/>
    <s v="Same Day"/>
    <n v="43.89"/>
    <n v="7"/>
    <s v="LATE DELIVERY"/>
    <s v="Home Office"/>
    <s v="Yes"/>
    <n v="4"/>
    <s v="Good"/>
    <n v="104.4"/>
  </r>
  <r>
    <x v="389"/>
    <s v="2023-12-27"/>
    <n v="2023"/>
    <x v="2"/>
    <x v="2"/>
    <x v="0"/>
    <x v="2"/>
    <s v="London"/>
    <x v="3"/>
    <x v="5"/>
    <s v="Online"/>
    <x v="2"/>
    <n v="315.99"/>
    <x v="18"/>
    <n v="0.25"/>
    <s v="HIGH"/>
    <n v="2606.92"/>
    <s v="Medium"/>
    <s v="Not Premium"/>
    <n v="1327.22"/>
    <n v="1279.7"/>
    <s v="PayPal"/>
    <s v="Medium"/>
    <s v="Standard"/>
    <n v="29.81"/>
    <n v="1"/>
    <s v="FAST DELIVERY"/>
    <s v="Home Office"/>
    <s v="Yes"/>
    <n v="4"/>
    <s v="Good"/>
    <n v="2637.73"/>
  </r>
  <r>
    <x v="390"/>
    <s v="2024-11-23"/>
    <n v="2024"/>
    <x v="10"/>
    <x v="10"/>
    <x v="2"/>
    <x v="4"/>
    <s v="Delhi"/>
    <x v="2"/>
    <x v="5"/>
    <s v="Online"/>
    <x v="2"/>
    <n v="343.99"/>
    <x v="11"/>
    <n v="0.02"/>
    <s v="LOW"/>
    <n v="337.11"/>
    <s v="Small"/>
    <s v="Not Premium"/>
    <n v="227.91"/>
    <n v="109.2"/>
    <s v="Cash"/>
    <s v="Medium"/>
    <s v="Same Day"/>
    <n v="33.1"/>
    <n v="1"/>
    <s v="FAST DELIVERY"/>
    <s v="Corporate"/>
    <s v="Yes"/>
    <n v="5"/>
    <s v="Excellent"/>
    <n v="371.21000000000004"/>
  </r>
  <r>
    <x v="391"/>
    <s v="2023-01-09"/>
    <n v="2023"/>
    <x v="3"/>
    <x v="1"/>
    <x v="0"/>
    <x v="5"/>
    <s v="Delhi"/>
    <x v="2"/>
    <x v="9"/>
    <s v="Online"/>
    <x v="2"/>
    <n v="684.72"/>
    <x v="13"/>
    <n v="0.16"/>
    <s v="LOW"/>
    <n v="8052.31"/>
    <s v="Medium"/>
    <s v="Premium"/>
    <n v="6723.68"/>
    <n v="1328.63"/>
    <s v="Credit Card"/>
    <s v="Medium"/>
    <s v="Same Day"/>
    <n v="20.78"/>
    <n v="2"/>
    <s v="FAST DELIVERY"/>
    <s v="Corporate"/>
    <s v="Yes"/>
    <n v="1"/>
    <s v="Poor"/>
    <n v="8075.09"/>
  </r>
  <r>
    <x v="392"/>
    <s v="2023-09-15"/>
    <n v="2023"/>
    <x v="6"/>
    <x v="9"/>
    <x v="1"/>
    <x v="2"/>
    <s v="Sydney"/>
    <x v="1"/>
    <x v="1"/>
    <s v="Retail"/>
    <x v="4"/>
    <n v="473.37"/>
    <x v="16"/>
    <n v="0.21"/>
    <s v="HIGH"/>
    <n v="2617.7399999999998"/>
    <s v="Medium"/>
    <s v="Not Premium"/>
    <n v="2202.1799999999998"/>
    <n v="415.56"/>
    <s v="Credit Card"/>
    <s v="Medium"/>
    <s v="Express"/>
    <n v="20.91"/>
    <n v="6"/>
    <s v="LATE DELIVERY"/>
    <s v="Consumer"/>
    <s v="No"/>
    <n v="4"/>
    <s v="Good"/>
    <n v="2644.6499999999996"/>
  </r>
  <r>
    <x v="393"/>
    <s v="2023-07-08"/>
    <n v="2023"/>
    <x v="7"/>
    <x v="7"/>
    <x v="3"/>
    <x v="2"/>
    <s v="Pune"/>
    <x v="3"/>
    <x v="3"/>
    <s v="Retail"/>
    <x v="0"/>
    <n v="250.44"/>
    <x v="12"/>
    <n v="0.06"/>
    <s v="LOW"/>
    <n v="4237.4399999999996"/>
    <s v="Medium"/>
    <s v="Premium"/>
    <n v="3215.1"/>
    <n v="1022.34"/>
    <s v="Cash"/>
    <s v="High"/>
    <s v="Same Day"/>
    <n v="9.7200000000000006"/>
    <n v="8"/>
    <s v="LATE DELIVERY"/>
    <s v="Home Office"/>
    <s v="No"/>
    <n v="4"/>
    <s v="Good"/>
    <n v="4255.16"/>
  </r>
  <r>
    <x v="394"/>
    <s v="2024-01-13"/>
    <n v="2024"/>
    <x v="3"/>
    <x v="9"/>
    <x v="3"/>
    <x v="5"/>
    <s v="Sydney"/>
    <x v="2"/>
    <x v="5"/>
    <s v="Retail"/>
    <x v="1"/>
    <n v="521.79999999999995"/>
    <x v="2"/>
    <n v="0.09"/>
    <s v="LOW"/>
    <n v="9021.92"/>
    <s v="Medium"/>
    <s v="Premium"/>
    <n v="6866.88"/>
    <n v="2155.04"/>
    <s v="UPI"/>
    <s v="High"/>
    <s v="Express"/>
    <n v="47.67"/>
    <n v="1"/>
    <s v="FAST DELIVERY"/>
    <s v="Consumer"/>
    <s v="No"/>
    <n v="4"/>
    <s v="Good"/>
    <n v="9070.59"/>
  </r>
  <r>
    <x v="395"/>
    <s v="2023-03-30"/>
    <n v="2023"/>
    <x v="9"/>
    <x v="0"/>
    <x v="3"/>
    <x v="1"/>
    <s v="Sydney"/>
    <x v="1"/>
    <x v="9"/>
    <s v="Online"/>
    <x v="1"/>
    <n v="915.73"/>
    <x v="1"/>
    <n v="0.3"/>
    <s v="HIGH"/>
    <n v="3205.05"/>
    <s v="Medium"/>
    <s v="Premium"/>
    <n v="1927.68"/>
    <n v="1277.3699999999999"/>
    <s v="PayPal"/>
    <s v="Critical"/>
    <s v="Same Day"/>
    <n v="26.94"/>
    <n v="5"/>
    <s v="LATE DELIVERY"/>
    <s v="Corporate"/>
    <s v="Yes"/>
    <n v="1"/>
    <s v="Poor"/>
    <n v="3236.9900000000002"/>
  </r>
  <r>
    <x v="396"/>
    <s v="2024-01-14"/>
    <n v="2024"/>
    <x v="3"/>
    <x v="5"/>
    <x v="3"/>
    <x v="2"/>
    <s v="London"/>
    <x v="4"/>
    <x v="4"/>
    <s v="Distributor"/>
    <x v="0"/>
    <n v="286.06"/>
    <x v="2"/>
    <n v="0.19"/>
    <s v="LOW"/>
    <n v="4402.46"/>
    <s v="Medium"/>
    <s v="Premium"/>
    <n v="2343.02"/>
    <n v="2059.44"/>
    <s v="UPI"/>
    <s v="Critical"/>
    <s v="Same Day"/>
    <n v="49.11"/>
    <n v="8"/>
    <s v="LATE DELIVERY"/>
    <s v="Consumer"/>
    <s v="No"/>
    <n v="1"/>
    <s v="Poor"/>
    <n v="4459.57"/>
  </r>
  <r>
    <x v="397"/>
    <s v="2023-02-21"/>
    <n v="2023"/>
    <x v="8"/>
    <x v="8"/>
    <x v="0"/>
    <x v="3"/>
    <s v="Toronto"/>
    <x v="4"/>
    <x v="5"/>
    <s v="Distributor"/>
    <x v="3"/>
    <n v="166.77"/>
    <x v="0"/>
    <n v="0.23"/>
    <s v="HIGH"/>
    <n v="513.65"/>
    <s v="Small"/>
    <s v="Not Premium"/>
    <n v="303.02999999999997"/>
    <n v="210.62"/>
    <s v="Credit Card"/>
    <s v="Medium"/>
    <s v="Express"/>
    <n v="10.93"/>
    <n v="8"/>
    <s v="LATE DELIVERY"/>
    <s v="Consumer"/>
    <s v="Yes"/>
    <n v="5"/>
    <s v="Excellent"/>
    <n v="532.57999999999993"/>
  </r>
  <r>
    <x v="398"/>
    <s v="2023-06-21"/>
    <n v="2023"/>
    <x v="5"/>
    <x v="6"/>
    <x v="2"/>
    <x v="1"/>
    <s v="New York"/>
    <x v="4"/>
    <x v="9"/>
    <s v="Online"/>
    <x v="0"/>
    <n v="483.94"/>
    <x v="10"/>
    <n v="0.17"/>
    <s v="LOW"/>
    <n v="3213.36"/>
    <s v="Medium"/>
    <s v="Premium"/>
    <n v="1725.56"/>
    <n v="1487.8"/>
    <s v="Credit Card"/>
    <s v="Medium"/>
    <s v="Same Day"/>
    <n v="25.21"/>
    <n v="3"/>
    <s v="FAST DELIVERY"/>
    <s v="Home Office"/>
    <s v="No"/>
    <n v="2"/>
    <s v="Poor"/>
    <n v="3241.5699999999997"/>
  </r>
  <r>
    <x v="399"/>
    <s v="2023-01-23"/>
    <n v="2023"/>
    <x v="3"/>
    <x v="6"/>
    <x v="1"/>
    <x v="4"/>
    <s v="Sydney"/>
    <x v="1"/>
    <x v="0"/>
    <s v="Distributor"/>
    <x v="4"/>
    <n v="673.84"/>
    <x v="17"/>
    <n v="0.08"/>
    <s v="LOW"/>
    <n v="1859.8"/>
    <s v="Medium"/>
    <s v="Not Premium"/>
    <n v="1171.01"/>
    <n v="688.79"/>
    <s v="Bank Transfer"/>
    <s v="High"/>
    <s v="Express"/>
    <n v="7.76"/>
    <n v="6"/>
    <s v="LATE DELIVERY"/>
    <s v="Consumer"/>
    <s v="No"/>
    <n v="5"/>
    <s v="Excellent"/>
    <n v="1873.56"/>
  </r>
  <r>
    <x v="400"/>
    <s v="2023-12-19"/>
    <n v="2023"/>
    <x v="2"/>
    <x v="0"/>
    <x v="3"/>
    <x v="4"/>
    <s v="Mumbai"/>
    <x v="1"/>
    <x v="6"/>
    <s v="Online"/>
    <x v="4"/>
    <n v="399.75"/>
    <x v="3"/>
    <n v="0.09"/>
    <s v="LOW"/>
    <n v="5820.36"/>
    <s v="Medium"/>
    <s v="Premium"/>
    <n v="3155.43"/>
    <n v="2664.93"/>
    <s v="Bank Transfer"/>
    <s v="Critical"/>
    <s v="Standard"/>
    <n v="26.03"/>
    <n v="5"/>
    <s v="LATE DELIVERY"/>
    <s v="Consumer"/>
    <s v="Yes"/>
    <n v="5"/>
    <s v="Excellent"/>
    <n v="5851.3899999999994"/>
  </r>
  <r>
    <x v="401"/>
    <s v="2023-01-10"/>
    <n v="2023"/>
    <x v="3"/>
    <x v="7"/>
    <x v="0"/>
    <x v="1"/>
    <s v="Berlin"/>
    <x v="1"/>
    <x v="7"/>
    <s v="Online"/>
    <x v="4"/>
    <n v="180.47"/>
    <x v="6"/>
    <n v="0.3"/>
    <s v="HIGH"/>
    <n v="2526.58"/>
    <s v="Medium"/>
    <s v="Not Premium"/>
    <n v="1854.54"/>
    <n v="672.04"/>
    <s v="Credit Card"/>
    <s v="Critical"/>
    <s v="Standard"/>
    <n v="46.71"/>
    <n v="2"/>
    <s v="FAST DELIVERY"/>
    <s v="Consumer"/>
    <s v="No"/>
    <n v="5"/>
    <s v="Excellent"/>
    <n v="2575.29"/>
  </r>
  <r>
    <x v="402"/>
    <s v="2023-09-04"/>
    <n v="2023"/>
    <x v="6"/>
    <x v="4"/>
    <x v="2"/>
    <x v="4"/>
    <s v="New York"/>
    <x v="2"/>
    <x v="7"/>
    <s v="Distributor"/>
    <x v="3"/>
    <n v="36.090000000000003"/>
    <x v="1"/>
    <n v="0.27"/>
    <s v="HIGH"/>
    <n v="131.72999999999999"/>
    <s v="Small"/>
    <s v="Not Premium"/>
    <n v="113.73"/>
    <n v="18"/>
    <s v="Credit Card"/>
    <s v="Low"/>
    <s v="Same Day"/>
    <n v="18.43"/>
    <n v="10"/>
    <s v="LATE DELIVERY"/>
    <s v="Home Office"/>
    <s v="No"/>
    <n v="4"/>
    <s v="Good"/>
    <n v="160.16000000000003"/>
  </r>
  <r>
    <x v="403"/>
    <s v="2023-02-20"/>
    <n v="2023"/>
    <x v="8"/>
    <x v="1"/>
    <x v="0"/>
    <x v="3"/>
    <s v="Mumbai"/>
    <x v="4"/>
    <x v="1"/>
    <s v="Online"/>
    <x v="2"/>
    <n v="393.65"/>
    <x v="13"/>
    <n v="0.02"/>
    <s v="LOW"/>
    <n v="5400.88"/>
    <s v="Medium"/>
    <s v="Premium"/>
    <n v="3358.13"/>
    <n v="2042.75"/>
    <s v="Cash"/>
    <s v="Low"/>
    <s v="Same Day"/>
    <n v="42.89"/>
    <n v="5"/>
    <s v="LATE DELIVERY"/>
    <s v="Home Office"/>
    <s v="Yes"/>
    <n v="4"/>
    <s v="Good"/>
    <n v="5448.77"/>
  </r>
  <r>
    <x v="404"/>
    <s v="2024-06-04"/>
    <n v="2024"/>
    <x v="5"/>
    <x v="2"/>
    <x v="0"/>
    <x v="1"/>
    <s v="Pune"/>
    <x v="4"/>
    <x v="5"/>
    <s v="Distributor"/>
    <x v="1"/>
    <n v="474.49"/>
    <x v="12"/>
    <n v="0.04"/>
    <s v="LOW"/>
    <n v="8199.19"/>
    <s v="Medium"/>
    <s v="Premium"/>
    <n v="6643.3"/>
    <n v="1555.89"/>
    <s v="UPI"/>
    <s v="High"/>
    <s v="Express"/>
    <n v="45.68"/>
    <n v="2"/>
    <s v="FAST DELIVERY"/>
    <s v="Consumer"/>
    <s v="Yes"/>
    <n v="4"/>
    <s v="Good"/>
    <n v="8246.8700000000008"/>
  </r>
  <r>
    <x v="405"/>
    <s v="2024-07-04"/>
    <n v="2024"/>
    <x v="7"/>
    <x v="9"/>
    <x v="2"/>
    <x v="4"/>
    <s v="Berlin"/>
    <x v="1"/>
    <x v="8"/>
    <s v="Distributor"/>
    <x v="0"/>
    <n v="720.56"/>
    <x v="6"/>
    <n v="0.06"/>
    <s v="LOW"/>
    <n v="13546.53"/>
    <s v="Medium"/>
    <s v="Premium"/>
    <n v="12122.98"/>
    <n v="1423.55"/>
    <s v="UPI"/>
    <s v="High"/>
    <s v="Express"/>
    <n v="19.079999999999998"/>
    <n v="5"/>
    <s v="LATE DELIVERY"/>
    <s v="Consumer"/>
    <s v="Yes"/>
    <n v="5"/>
    <s v="Excellent"/>
    <n v="13570.609999999999"/>
  </r>
  <r>
    <x v="406"/>
    <s v="2023-05-31"/>
    <n v="2023"/>
    <x v="4"/>
    <x v="2"/>
    <x v="1"/>
    <x v="4"/>
    <s v="London"/>
    <x v="2"/>
    <x v="5"/>
    <s v="Online"/>
    <x v="1"/>
    <n v="395.64"/>
    <x v="12"/>
    <n v="0.08"/>
    <s v="LOW"/>
    <n v="6551.8"/>
    <s v="Medium"/>
    <s v="Premium"/>
    <n v="3435.28"/>
    <n v="3116.52"/>
    <s v="Bank Transfer"/>
    <s v="Critical"/>
    <s v="Express"/>
    <n v="38.15"/>
    <n v="8"/>
    <s v="LATE DELIVERY"/>
    <s v="Home Office"/>
    <s v="No"/>
    <n v="2"/>
    <s v="Poor"/>
    <n v="6597.95"/>
  </r>
  <r>
    <x v="407"/>
    <s v="2023-01-28"/>
    <n v="2023"/>
    <x v="3"/>
    <x v="10"/>
    <x v="2"/>
    <x v="1"/>
    <s v="Delhi"/>
    <x v="4"/>
    <x v="5"/>
    <s v="Distributor"/>
    <x v="4"/>
    <n v="864.9"/>
    <x v="2"/>
    <n v="0.22"/>
    <s v="HIGH"/>
    <n v="12817.82"/>
    <s v="Medium"/>
    <s v="Premium"/>
    <n v="8805.5400000000009"/>
    <n v="4012.28"/>
    <s v="Bank Transfer"/>
    <s v="Critical"/>
    <s v="Same Day"/>
    <n v="30.07"/>
    <n v="7"/>
    <s v="LATE DELIVERY"/>
    <s v="Consumer"/>
    <s v="No"/>
    <n v="5"/>
    <s v="Excellent"/>
    <n v="12854.890000000001"/>
  </r>
  <r>
    <x v="408"/>
    <s v="2023-09-19"/>
    <n v="2023"/>
    <x v="6"/>
    <x v="5"/>
    <x v="3"/>
    <x v="4"/>
    <s v="Delhi"/>
    <x v="2"/>
    <x v="5"/>
    <s v="Retail"/>
    <x v="1"/>
    <n v="122.7"/>
    <x v="15"/>
    <n v="0.2"/>
    <s v="LOW"/>
    <n v="1668.72"/>
    <s v="Medium"/>
    <s v="Not Premium"/>
    <n v="1251.6300000000001"/>
    <n v="417.09"/>
    <s v="Credit Card"/>
    <s v="Critical"/>
    <s v="Same Day"/>
    <n v="19.670000000000002"/>
    <n v="1"/>
    <s v="FAST DELIVERY"/>
    <s v="Corporate"/>
    <s v="Yes"/>
    <n v="3"/>
    <s v="Average"/>
    <n v="1689.39"/>
  </r>
  <r>
    <x v="409"/>
    <s v="2023-11-12"/>
    <n v="2023"/>
    <x v="10"/>
    <x v="6"/>
    <x v="0"/>
    <x v="2"/>
    <s v="Sydney"/>
    <x v="2"/>
    <x v="0"/>
    <s v="Distributor"/>
    <x v="2"/>
    <n v="740.69"/>
    <x v="8"/>
    <n v="7.0000000000000007E-2"/>
    <s v="LOW"/>
    <n v="8266.1"/>
    <s v="Medium"/>
    <s v="Premium"/>
    <n v="7427.28"/>
    <n v="838.82"/>
    <s v="Credit Card"/>
    <s v="High"/>
    <s v="Express"/>
    <n v="6.45"/>
    <n v="4"/>
    <s v="LATE DELIVERY"/>
    <s v="Corporate"/>
    <s v="No"/>
    <n v="1"/>
    <s v="Poor"/>
    <n v="8276.5500000000011"/>
  </r>
  <r>
    <x v="410"/>
    <s v="2023-10-15"/>
    <n v="2023"/>
    <x v="1"/>
    <x v="8"/>
    <x v="1"/>
    <x v="5"/>
    <s v="Pune"/>
    <x v="4"/>
    <x v="2"/>
    <s v="Distributor"/>
    <x v="2"/>
    <n v="999.49"/>
    <x v="10"/>
    <n v="0.06"/>
    <s v="LOW"/>
    <n v="7516.16"/>
    <s v="Medium"/>
    <s v="Premium"/>
    <n v="5364.16"/>
    <n v="2152"/>
    <s v="UPI"/>
    <s v="High"/>
    <s v="Same Day"/>
    <n v="27.42"/>
    <n v="2"/>
    <s v="FAST DELIVERY"/>
    <s v="Home Office"/>
    <s v="No"/>
    <n v="4"/>
    <s v="Good"/>
    <n v="7545.58"/>
  </r>
  <r>
    <x v="411"/>
    <s v="2024-09-19"/>
    <n v="2024"/>
    <x v="6"/>
    <x v="5"/>
    <x v="2"/>
    <x v="2"/>
    <s v="Berlin"/>
    <x v="2"/>
    <x v="8"/>
    <s v="Online"/>
    <x v="3"/>
    <n v="536.38"/>
    <x v="4"/>
    <n v="0.25"/>
    <s v="HIGH"/>
    <n v="6034.27"/>
    <s v="Medium"/>
    <s v="Premium"/>
    <n v="5202.6899999999996"/>
    <n v="831.58"/>
    <s v="Credit Card"/>
    <s v="Medium"/>
    <s v="Same Day"/>
    <n v="31.13"/>
    <n v="5"/>
    <s v="LATE DELIVERY"/>
    <s v="Consumer"/>
    <s v="No"/>
    <n v="1"/>
    <s v="Poor"/>
    <n v="6070.4"/>
  </r>
  <r>
    <x v="412"/>
    <s v="2023-10-28"/>
    <n v="2023"/>
    <x v="1"/>
    <x v="4"/>
    <x v="1"/>
    <x v="0"/>
    <s v="New York"/>
    <x v="0"/>
    <x v="3"/>
    <s v="Distributor"/>
    <x v="4"/>
    <n v="26.58"/>
    <x v="9"/>
    <n v="0.18"/>
    <s v="LOW"/>
    <n v="130.77000000000001"/>
    <s v="Small"/>
    <s v="Not Premium"/>
    <n v="108.87"/>
    <n v="21.9"/>
    <s v="Bank Transfer"/>
    <s v="Medium"/>
    <s v="Same Day"/>
    <n v="41.75"/>
    <n v="3"/>
    <s v="FAST DELIVERY"/>
    <s v="Corporate"/>
    <s v="No"/>
    <n v="1"/>
    <s v="Poor"/>
    <n v="175.52"/>
  </r>
  <r>
    <x v="413"/>
    <s v="2024-02-19"/>
    <n v="2024"/>
    <x v="8"/>
    <x v="0"/>
    <x v="3"/>
    <x v="3"/>
    <s v="Pune"/>
    <x v="3"/>
    <x v="1"/>
    <s v="Online"/>
    <x v="3"/>
    <n v="852.54"/>
    <x v="1"/>
    <n v="0.13"/>
    <s v="LOW"/>
    <n v="3708.55"/>
    <s v="Medium"/>
    <s v="Premium"/>
    <n v="2423.6799999999998"/>
    <n v="1284.8699999999999"/>
    <s v="Cash"/>
    <s v="Medium"/>
    <s v="Express"/>
    <n v="46.72"/>
    <n v="6"/>
    <s v="LATE DELIVERY"/>
    <s v="Corporate"/>
    <s v="Yes"/>
    <n v="1"/>
    <s v="Poor"/>
    <n v="3761.2699999999995"/>
  </r>
  <r>
    <x v="414"/>
    <s v="2024-05-09"/>
    <n v="2024"/>
    <x v="4"/>
    <x v="9"/>
    <x v="2"/>
    <x v="5"/>
    <s v="Toronto"/>
    <x v="0"/>
    <x v="0"/>
    <s v="Retail"/>
    <x v="0"/>
    <n v="506.11"/>
    <x v="11"/>
    <n v="0.02"/>
    <s v="LOW"/>
    <n v="495.99"/>
    <s v="Small"/>
    <s v="Not Premium"/>
    <n v="428.68"/>
    <n v="67.31"/>
    <s v="Credit Card"/>
    <s v="High"/>
    <s v="Same Day"/>
    <n v="42.41"/>
    <n v="3"/>
    <s v="FAST DELIVERY"/>
    <s v="Consumer"/>
    <s v="Yes"/>
    <n v="2"/>
    <s v="Poor"/>
    <n v="541.4"/>
  </r>
  <r>
    <x v="415"/>
    <s v="2024-02-10"/>
    <n v="2024"/>
    <x v="8"/>
    <x v="10"/>
    <x v="1"/>
    <x v="4"/>
    <s v="Toronto"/>
    <x v="4"/>
    <x v="7"/>
    <s v="Retail"/>
    <x v="0"/>
    <n v="106.96"/>
    <x v="4"/>
    <n v="0.28999999999999998"/>
    <s v="HIGH"/>
    <n v="1139.1199999999999"/>
    <s v="Medium"/>
    <s v="Not Premium"/>
    <n v="684.16"/>
    <n v="454.96"/>
    <s v="PayPal"/>
    <s v="High"/>
    <s v="Same Day"/>
    <n v="17.170000000000002"/>
    <n v="6"/>
    <s v="LATE DELIVERY"/>
    <s v="Home Office"/>
    <s v="Yes"/>
    <n v="3"/>
    <s v="Average"/>
    <n v="1162.29"/>
  </r>
  <r>
    <x v="416"/>
    <s v="2024-01-16"/>
    <n v="2024"/>
    <x v="3"/>
    <x v="0"/>
    <x v="1"/>
    <x v="5"/>
    <s v="Mumbai"/>
    <x v="3"/>
    <x v="3"/>
    <s v="Retail"/>
    <x v="4"/>
    <n v="695.4"/>
    <x v="12"/>
    <n v="0.2"/>
    <s v="LOW"/>
    <n v="10013.76"/>
    <s v="Medium"/>
    <s v="Premium"/>
    <n v="6131.08"/>
    <n v="3882.68"/>
    <s v="UPI"/>
    <s v="Critical"/>
    <s v="Standard"/>
    <n v="21.83"/>
    <n v="8"/>
    <s v="LATE DELIVERY"/>
    <s v="Home Office"/>
    <s v="No"/>
    <n v="2"/>
    <s v="Poor"/>
    <n v="10043.59"/>
  </r>
  <r>
    <x v="417"/>
    <s v="2023-07-07"/>
    <n v="2023"/>
    <x v="7"/>
    <x v="2"/>
    <x v="3"/>
    <x v="5"/>
    <s v="New York"/>
    <x v="2"/>
    <x v="3"/>
    <s v="Online"/>
    <x v="0"/>
    <n v="871.48"/>
    <x v="16"/>
    <n v="0.14000000000000001"/>
    <s v="LOW"/>
    <n v="5246.31"/>
    <s v="Medium"/>
    <s v="Premium"/>
    <n v="3848.4"/>
    <n v="1397.91"/>
    <s v="UPI"/>
    <s v="Critical"/>
    <s v="Same Day"/>
    <n v="48.93"/>
    <n v="5"/>
    <s v="LATE DELIVERY"/>
    <s v="Consumer"/>
    <s v="Yes"/>
    <n v="5"/>
    <s v="Excellent"/>
    <n v="5300.2400000000007"/>
  </r>
  <r>
    <x v="418"/>
    <s v="2023-12-28"/>
    <n v="2023"/>
    <x v="2"/>
    <x v="6"/>
    <x v="3"/>
    <x v="5"/>
    <s v="Pune"/>
    <x v="3"/>
    <x v="5"/>
    <s v="Retail"/>
    <x v="0"/>
    <n v="349.39"/>
    <x v="19"/>
    <n v="0.18"/>
    <s v="LOW"/>
    <n v="3724.5"/>
    <s v="Medium"/>
    <s v="Premium"/>
    <n v="2091.64"/>
    <n v="1632.86"/>
    <s v="PayPal"/>
    <s v="High"/>
    <s v="Standard"/>
    <n v="9.9499999999999993"/>
    <n v="7"/>
    <s v="LATE DELIVERY"/>
    <s v="Home Office"/>
    <s v="Yes"/>
    <n v="1"/>
    <s v="Poor"/>
    <n v="3741.45"/>
  </r>
  <r>
    <x v="419"/>
    <s v="2023-05-03"/>
    <n v="2023"/>
    <x v="4"/>
    <x v="11"/>
    <x v="2"/>
    <x v="5"/>
    <s v="Berlin"/>
    <x v="1"/>
    <x v="9"/>
    <s v="Distributor"/>
    <x v="2"/>
    <n v="508.46"/>
    <x v="19"/>
    <n v="0.28000000000000003"/>
    <s v="HIGH"/>
    <n v="4759.1899999999996"/>
    <s v="Medium"/>
    <s v="Premium"/>
    <n v="2549.37"/>
    <n v="2209.8200000000002"/>
    <s v="UPI"/>
    <s v="Low"/>
    <s v="Standard"/>
    <n v="17.45"/>
    <n v="1"/>
    <s v="FAST DELIVERY"/>
    <s v="Consumer"/>
    <s v="Yes"/>
    <n v="1"/>
    <s v="Poor"/>
    <n v="4777.6400000000003"/>
  </r>
  <r>
    <x v="420"/>
    <s v="2024-07-08"/>
    <n v="2024"/>
    <x v="7"/>
    <x v="7"/>
    <x v="1"/>
    <x v="2"/>
    <s v="Delhi"/>
    <x v="4"/>
    <x v="8"/>
    <s v="Distributor"/>
    <x v="3"/>
    <n v="72.37"/>
    <x v="14"/>
    <n v="0.01"/>
    <s v="LOW"/>
    <n v="716.46"/>
    <s v="Small"/>
    <s v="Not Premium"/>
    <n v="440.73"/>
    <n v="275.73"/>
    <s v="UPI"/>
    <s v="Critical"/>
    <s v="Express"/>
    <n v="47.71"/>
    <n v="4"/>
    <s v="LATE DELIVERY"/>
    <s v="Consumer"/>
    <s v="No"/>
    <n v="2"/>
    <s v="Poor"/>
    <n v="768.17000000000007"/>
  </r>
  <r>
    <x v="421"/>
    <s v="2023-03-28"/>
    <n v="2023"/>
    <x v="9"/>
    <x v="2"/>
    <x v="3"/>
    <x v="0"/>
    <s v="Sydney"/>
    <x v="2"/>
    <x v="6"/>
    <s v="Online"/>
    <x v="1"/>
    <n v="425.34"/>
    <x v="1"/>
    <n v="0.04"/>
    <s v="LOW"/>
    <n v="2041.63"/>
    <s v="Medium"/>
    <s v="Not Premium"/>
    <n v="1228.4100000000001"/>
    <n v="813.22"/>
    <s v="UPI"/>
    <s v="High"/>
    <s v="Express"/>
    <n v="36.090000000000003"/>
    <n v="1"/>
    <s v="FAST DELIVERY"/>
    <s v="Home Office"/>
    <s v="Yes"/>
    <n v="2"/>
    <s v="Poor"/>
    <n v="2078.7200000000003"/>
  </r>
  <r>
    <x v="422"/>
    <s v="2023-12-16"/>
    <n v="2023"/>
    <x v="2"/>
    <x v="11"/>
    <x v="1"/>
    <x v="2"/>
    <s v="Delhi"/>
    <x v="3"/>
    <x v="3"/>
    <s v="Online"/>
    <x v="1"/>
    <n v="299.43"/>
    <x v="8"/>
    <n v="0.08"/>
    <s v="LOW"/>
    <n v="3305.71"/>
    <s v="Medium"/>
    <s v="Premium"/>
    <n v="1767.64"/>
    <n v="1538.07"/>
    <s v="Credit Card"/>
    <s v="Medium"/>
    <s v="Express"/>
    <n v="8.85"/>
    <n v="3"/>
    <s v="FAST DELIVERY"/>
    <s v="Consumer"/>
    <s v="No"/>
    <n v="5"/>
    <s v="Excellent"/>
    <n v="3317.56"/>
  </r>
  <r>
    <x v="423"/>
    <s v="2023-08-04"/>
    <n v="2023"/>
    <x v="0"/>
    <x v="10"/>
    <x v="0"/>
    <x v="3"/>
    <s v="New York"/>
    <x v="4"/>
    <x v="6"/>
    <s v="Online"/>
    <x v="2"/>
    <n v="356.51"/>
    <x v="11"/>
    <n v="0.14000000000000001"/>
    <s v="LOW"/>
    <n v="306.60000000000002"/>
    <s v="Small"/>
    <s v="Not Premium"/>
    <n v="275.63"/>
    <n v="30.97"/>
    <s v="Bank Transfer"/>
    <s v="Low"/>
    <s v="Express"/>
    <n v="11.89"/>
    <n v="7"/>
    <s v="LATE DELIVERY"/>
    <s v="Corporate"/>
    <s v="Yes"/>
    <n v="2"/>
    <s v="Poor"/>
    <n v="325.49"/>
  </r>
  <r>
    <x v="424"/>
    <s v="2023-05-17"/>
    <n v="2023"/>
    <x v="4"/>
    <x v="1"/>
    <x v="1"/>
    <x v="2"/>
    <s v="Toronto"/>
    <x v="3"/>
    <x v="3"/>
    <s v="Distributor"/>
    <x v="2"/>
    <n v="774.55"/>
    <x v="7"/>
    <n v="0.08"/>
    <s v="LOW"/>
    <n v="6413.27"/>
    <s v="Medium"/>
    <s v="Premium"/>
    <n v="3802.68"/>
    <n v="2610.59"/>
    <s v="Credit Card"/>
    <s v="Low"/>
    <s v="Standard"/>
    <n v="23.45"/>
    <n v="8"/>
    <s v="LATE DELIVERY"/>
    <s v="Consumer"/>
    <s v="Yes"/>
    <n v="3"/>
    <s v="Average"/>
    <n v="6444.72"/>
  </r>
  <r>
    <x v="425"/>
    <s v="2024-07-14"/>
    <n v="2024"/>
    <x v="7"/>
    <x v="10"/>
    <x v="2"/>
    <x v="4"/>
    <s v="New York"/>
    <x v="3"/>
    <x v="9"/>
    <s v="Online"/>
    <x v="0"/>
    <n v="668.87"/>
    <x v="19"/>
    <n v="0.19"/>
    <s v="LOW"/>
    <n v="7043.2"/>
    <s v="Medium"/>
    <s v="Premium"/>
    <n v="5759.93"/>
    <n v="1283.27"/>
    <s v="Credit Card"/>
    <s v="Medium"/>
    <s v="Express"/>
    <n v="18.54"/>
    <n v="6"/>
    <s v="LATE DELIVERY"/>
    <s v="Home Office"/>
    <s v="No"/>
    <n v="5"/>
    <s v="Excellent"/>
    <n v="7067.7400000000007"/>
  </r>
  <r>
    <x v="426"/>
    <s v="2023-07-07"/>
    <n v="2023"/>
    <x v="7"/>
    <x v="0"/>
    <x v="0"/>
    <x v="1"/>
    <s v="Mumbai"/>
    <x v="2"/>
    <x v="0"/>
    <s v="Distributor"/>
    <x v="4"/>
    <n v="881.14"/>
    <x v="15"/>
    <n v="0.02"/>
    <s v="LOW"/>
    <n v="14679.79"/>
    <s v="Medium"/>
    <s v="Premium"/>
    <n v="10959.45"/>
    <n v="3720.34"/>
    <s v="Credit Card"/>
    <s v="Low"/>
    <s v="Express"/>
    <n v="18.22"/>
    <n v="5"/>
    <s v="LATE DELIVERY"/>
    <s v="Home Office"/>
    <s v="No"/>
    <n v="2"/>
    <s v="Poor"/>
    <n v="14703.01"/>
  </r>
  <r>
    <x v="427"/>
    <s v="2024-04-21"/>
    <n v="2024"/>
    <x v="11"/>
    <x v="1"/>
    <x v="0"/>
    <x v="3"/>
    <s v="London"/>
    <x v="4"/>
    <x v="9"/>
    <s v="Distributor"/>
    <x v="4"/>
    <n v="126.87"/>
    <x v="15"/>
    <n v="0.24"/>
    <s v="HIGH"/>
    <n v="1639.16"/>
    <s v="Medium"/>
    <s v="Not Premium"/>
    <n v="1072.44"/>
    <n v="566.72"/>
    <s v="Credit Card"/>
    <s v="Critical"/>
    <s v="Standard"/>
    <n v="42.98"/>
    <n v="5"/>
    <s v="LATE DELIVERY"/>
    <s v="Consumer"/>
    <s v="Yes"/>
    <n v="4"/>
    <s v="Good"/>
    <n v="1687.14"/>
  </r>
  <r>
    <x v="428"/>
    <s v="2023-05-14"/>
    <n v="2023"/>
    <x v="4"/>
    <x v="11"/>
    <x v="2"/>
    <x v="3"/>
    <s v="Mumbai"/>
    <x v="4"/>
    <x v="2"/>
    <s v="Online"/>
    <x v="4"/>
    <n v="668.58"/>
    <x v="19"/>
    <n v="0.19"/>
    <s v="LOW"/>
    <n v="7040.15"/>
    <s v="Medium"/>
    <s v="Premium"/>
    <n v="4520.9399999999996"/>
    <n v="2519.21"/>
    <s v="Credit Card"/>
    <s v="Medium"/>
    <s v="Express"/>
    <n v="34.65"/>
    <n v="3"/>
    <s v="FAST DELIVERY"/>
    <s v="Corporate"/>
    <s v="No"/>
    <n v="4"/>
    <s v="Good"/>
    <n v="7077.7999999999993"/>
  </r>
  <r>
    <x v="429"/>
    <s v="2023-08-28"/>
    <n v="2023"/>
    <x v="0"/>
    <x v="0"/>
    <x v="0"/>
    <x v="4"/>
    <s v="London"/>
    <x v="3"/>
    <x v="7"/>
    <s v="Distributor"/>
    <x v="2"/>
    <n v="861.19"/>
    <x v="15"/>
    <n v="0.28999999999999998"/>
    <s v="HIGH"/>
    <n v="10394.56"/>
    <s v="Medium"/>
    <s v="Premium"/>
    <n v="6602.78"/>
    <n v="3791.78"/>
    <s v="Credit Card"/>
    <s v="Medium"/>
    <s v="Standard"/>
    <n v="16.12"/>
    <n v="5"/>
    <s v="LATE DELIVERY"/>
    <s v="Home Office"/>
    <s v="Yes"/>
    <n v="1"/>
    <s v="Poor"/>
    <n v="10415.68"/>
  </r>
  <r>
    <x v="430"/>
    <s v="2024-01-23"/>
    <n v="2024"/>
    <x v="3"/>
    <x v="8"/>
    <x v="1"/>
    <x v="4"/>
    <s v="Pune"/>
    <x v="4"/>
    <x v="5"/>
    <s v="Distributor"/>
    <x v="4"/>
    <n v="768.66"/>
    <x v="4"/>
    <n v="0.15"/>
    <s v="LOW"/>
    <n v="9800.41"/>
    <s v="Medium"/>
    <s v="Premium"/>
    <n v="4933.12"/>
    <n v="4867.29"/>
    <s v="PayPal"/>
    <s v="Critical"/>
    <s v="Same Day"/>
    <n v="25.41"/>
    <n v="6"/>
    <s v="LATE DELIVERY"/>
    <s v="Home Office"/>
    <s v="Yes"/>
    <n v="2"/>
    <s v="Poor"/>
    <n v="9831.82"/>
  </r>
  <r>
    <x v="431"/>
    <s v="2024-12-31"/>
    <n v="2024"/>
    <x v="2"/>
    <x v="7"/>
    <x v="1"/>
    <x v="2"/>
    <s v="London"/>
    <x v="2"/>
    <x v="5"/>
    <s v="Retail"/>
    <x v="2"/>
    <n v="177.77"/>
    <x v="12"/>
    <n v="0.04"/>
    <s v="LOW"/>
    <n v="3071.87"/>
    <s v="Medium"/>
    <s v="Premium"/>
    <n v="2039.73"/>
    <n v="1032.1400000000001"/>
    <s v="Credit Card"/>
    <s v="Medium"/>
    <s v="Standard"/>
    <n v="11.21"/>
    <n v="5"/>
    <s v="LATE DELIVERY"/>
    <s v="Home Office"/>
    <s v="Yes"/>
    <n v="3"/>
    <s v="Average"/>
    <n v="3088.08"/>
  </r>
  <r>
    <x v="432"/>
    <s v="2023-09-29"/>
    <n v="2023"/>
    <x v="6"/>
    <x v="10"/>
    <x v="2"/>
    <x v="1"/>
    <s v="Pune"/>
    <x v="1"/>
    <x v="7"/>
    <s v="Retail"/>
    <x v="3"/>
    <n v="705.37"/>
    <x v="6"/>
    <n v="0.18"/>
    <s v="LOW"/>
    <n v="11568.07"/>
    <s v="Medium"/>
    <s v="Premium"/>
    <n v="8800.89"/>
    <n v="2767.18"/>
    <s v="PayPal"/>
    <s v="Medium"/>
    <s v="Standard"/>
    <n v="11.51"/>
    <n v="10"/>
    <s v="LATE DELIVERY"/>
    <s v="Consumer"/>
    <s v="No"/>
    <n v="5"/>
    <s v="Excellent"/>
    <n v="11589.58"/>
  </r>
  <r>
    <x v="433"/>
    <s v="2024-03-05"/>
    <n v="2024"/>
    <x v="9"/>
    <x v="4"/>
    <x v="2"/>
    <x v="3"/>
    <s v="London"/>
    <x v="4"/>
    <x v="7"/>
    <s v="Online"/>
    <x v="4"/>
    <n v="37.42"/>
    <x v="6"/>
    <n v="0.25"/>
    <s v="HIGH"/>
    <n v="561.29999999999995"/>
    <s v="Small"/>
    <s v="Not Premium"/>
    <n v="468.24"/>
    <n v="93.06"/>
    <s v="PayPal"/>
    <s v="Medium"/>
    <s v="Express"/>
    <n v="47.27"/>
    <n v="8"/>
    <s v="LATE DELIVERY"/>
    <s v="Corporate"/>
    <s v="No"/>
    <n v="1"/>
    <s v="Poor"/>
    <n v="616.56999999999994"/>
  </r>
  <r>
    <x v="434"/>
    <s v="2024-05-15"/>
    <n v="2024"/>
    <x v="4"/>
    <x v="5"/>
    <x v="1"/>
    <x v="1"/>
    <s v="London"/>
    <x v="0"/>
    <x v="4"/>
    <s v="Online"/>
    <x v="3"/>
    <n v="528.57000000000005"/>
    <x v="12"/>
    <n v="0.28999999999999998"/>
    <s v="HIGH"/>
    <n v="6755.12"/>
    <s v="Medium"/>
    <s v="Premium"/>
    <n v="3507.51"/>
    <n v="3247.61"/>
    <s v="Cash"/>
    <s v="High"/>
    <s v="Standard"/>
    <n v="31.66"/>
    <n v="4"/>
    <s v="LATE DELIVERY"/>
    <s v="Consumer"/>
    <s v="No"/>
    <n v="1"/>
    <s v="Poor"/>
    <n v="6790.7800000000007"/>
  </r>
  <r>
    <x v="435"/>
    <s v="2024-09-03"/>
    <n v="2024"/>
    <x v="6"/>
    <x v="6"/>
    <x v="2"/>
    <x v="1"/>
    <s v="Toronto"/>
    <x v="1"/>
    <x v="9"/>
    <s v="Retail"/>
    <x v="0"/>
    <n v="243.08"/>
    <x v="9"/>
    <n v="0.08"/>
    <s v="LOW"/>
    <n v="1341.8"/>
    <s v="Medium"/>
    <s v="Not Premium"/>
    <n v="693.12"/>
    <n v="648.67999999999995"/>
    <s v="Credit Card"/>
    <s v="Critical"/>
    <s v="Same Day"/>
    <n v="13.79"/>
    <n v="8"/>
    <s v="LATE DELIVERY"/>
    <s v="Consumer"/>
    <s v="Yes"/>
    <n v="1"/>
    <s v="Poor"/>
    <n v="1363.59"/>
  </r>
  <r>
    <x v="436"/>
    <s v="2023-07-26"/>
    <n v="2023"/>
    <x v="7"/>
    <x v="8"/>
    <x v="1"/>
    <x v="5"/>
    <s v="Berlin"/>
    <x v="2"/>
    <x v="6"/>
    <s v="Distributor"/>
    <x v="0"/>
    <n v="821.97"/>
    <x v="14"/>
    <n v="0.22"/>
    <s v="HIGH"/>
    <n v="6411.37"/>
    <s v="Medium"/>
    <s v="Premium"/>
    <n v="3920.33"/>
    <n v="2491.04"/>
    <s v="PayPal"/>
    <s v="Critical"/>
    <s v="Same Day"/>
    <n v="42.29"/>
    <n v="7"/>
    <s v="LATE DELIVERY"/>
    <s v="Home Office"/>
    <s v="No"/>
    <n v="5"/>
    <s v="Excellent"/>
    <n v="6460.66"/>
  </r>
  <r>
    <x v="437"/>
    <s v="2024-09-09"/>
    <n v="2024"/>
    <x v="6"/>
    <x v="3"/>
    <x v="2"/>
    <x v="0"/>
    <s v="Berlin"/>
    <x v="0"/>
    <x v="9"/>
    <s v="Online"/>
    <x v="1"/>
    <n v="829.29"/>
    <x v="15"/>
    <n v="0.09"/>
    <s v="LOW"/>
    <n v="12829.12"/>
    <s v="Medium"/>
    <s v="Premium"/>
    <n v="6806.6"/>
    <n v="6022.52"/>
    <s v="Credit Card"/>
    <s v="Low"/>
    <s v="Express"/>
    <n v="43.75"/>
    <n v="9"/>
    <s v="LATE DELIVERY"/>
    <s v="Consumer"/>
    <s v="Yes"/>
    <n v="5"/>
    <s v="Excellent"/>
    <n v="12881.87"/>
  </r>
  <r>
    <x v="438"/>
    <s v="2023-11-06"/>
    <n v="2023"/>
    <x v="10"/>
    <x v="5"/>
    <x v="2"/>
    <x v="4"/>
    <s v="Toronto"/>
    <x v="4"/>
    <x v="1"/>
    <s v="Online"/>
    <x v="1"/>
    <n v="479.08"/>
    <x v="6"/>
    <n v="0.19"/>
    <s v="LOW"/>
    <n v="7761.1"/>
    <s v="Medium"/>
    <s v="Premium"/>
    <n v="6650.61"/>
    <n v="1110.49"/>
    <s v="PayPal"/>
    <s v="Critical"/>
    <s v="Standard"/>
    <n v="30.8"/>
    <n v="1"/>
    <s v="FAST DELIVERY"/>
    <s v="Corporate"/>
    <s v="No"/>
    <n v="5"/>
    <s v="Excellent"/>
    <n v="7792.9"/>
  </r>
  <r>
    <x v="439"/>
    <s v="2023-06-06"/>
    <n v="2023"/>
    <x v="5"/>
    <x v="8"/>
    <x v="1"/>
    <x v="4"/>
    <s v="London"/>
    <x v="3"/>
    <x v="1"/>
    <s v="Retail"/>
    <x v="3"/>
    <n v="265.64"/>
    <x v="2"/>
    <n v="0.26"/>
    <s v="HIGH"/>
    <n v="3734.9"/>
    <s v="Medium"/>
    <s v="Premium"/>
    <n v="2064.11"/>
    <n v="1670.79"/>
    <s v="Bank Transfer"/>
    <s v="Medium"/>
    <s v="Same Day"/>
    <n v="49.83"/>
    <n v="10"/>
    <s v="LATE DELIVERY"/>
    <s v="Consumer"/>
    <s v="No"/>
    <n v="1"/>
    <s v="Poor"/>
    <n v="3794.73"/>
  </r>
  <r>
    <x v="440"/>
    <s v="2023-08-08"/>
    <n v="2023"/>
    <x v="0"/>
    <x v="1"/>
    <x v="2"/>
    <x v="1"/>
    <s v="Berlin"/>
    <x v="0"/>
    <x v="3"/>
    <s v="Retail"/>
    <x v="4"/>
    <n v="997.9"/>
    <x v="17"/>
    <n v="0.16"/>
    <s v="LOW"/>
    <n v="2514.71"/>
    <s v="Medium"/>
    <s v="Not Premium"/>
    <n v="2186.37"/>
    <n v="328.34"/>
    <s v="UPI"/>
    <s v="High"/>
    <s v="Express"/>
    <n v="49.04"/>
    <n v="7"/>
    <s v="LATE DELIVERY"/>
    <s v="Consumer"/>
    <s v="Yes"/>
    <n v="5"/>
    <s v="Excellent"/>
    <n v="2570.75"/>
  </r>
  <r>
    <x v="441"/>
    <s v="2023-05-31"/>
    <n v="2023"/>
    <x v="4"/>
    <x v="6"/>
    <x v="0"/>
    <x v="3"/>
    <s v="Mumbai"/>
    <x v="4"/>
    <x v="9"/>
    <s v="Distributor"/>
    <x v="3"/>
    <n v="290.55"/>
    <x v="19"/>
    <n v="0.13"/>
    <s v="LOW"/>
    <n v="3286.12"/>
    <s v="Medium"/>
    <s v="Premium"/>
    <n v="1672.7"/>
    <n v="1613.42"/>
    <s v="UPI"/>
    <s v="Low"/>
    <s v="Standard"/>
    <n v="31.47"/>
    <n v="8"/>
    <s v="LATE DELIVERY"/>
    <s v="Home Office"/>
    <s v="Yes"/>
    <n v="2"/>
    <s v="Poor"/>
    <n v="3325.5899999999997"/>
  </r>
  <r>
    <x v="442"/>
    <s v="2024-06-06"/>
    <n v="2024"/>
    <x v="5"/>
    <x v="4"/>
    <x v="1"/>
    <x v="5"/>
    <s v="Berlin"/>
    <x v="1"/>
    <x v="3"/>
    <s v="Distributor"/>
    <x v="1"/>
    <n v="348.69"/>
    <x v="9"/>
    <n v="0.24"/>
    <s v="HIGH"/>
    <n v="1590.03"/>
    <s v="Medium"/>
    <s v="Not Premium"/>
    <n v="1354.79"/>
    <n v="235.24"/>
    <s v="Credit Card"/>
    <s v="High"/>
    <s v="Express"/>
    <n v="32"/>
    <n v="3"/>
    <s v="FAST DELIVERY"/>
    <s v="Home Office"/>
    <s v="Yes"/>
    <n v="1"/>
    <s v="Poor"/>
    <n v="1625.03"/>
  </r>
  <r>
    <x v="443"/>
    <s v="2024-04-24"/>
    <n v="2024"/>
    <x v="11"/>
    <x v="8"/>
    <x v="3"/>
    <x v="1"/>
    <s v="London"/>
    <x v="0"/>
    <x v="1"/>
    <s v="Distributor"/>
    <x v="3"/>
    <n v="581.55999999999995"/>
    <x v="11"/>
    <n v="0.27"/>
    <s v="HIGH"/>
    <n v="424.54"/>
    <s v="Small"/>
    <s v="Not Premium"/>
    <n v="301.61"/>
    <n v="122.93"/>
    <s v="Credit Card"/>
    <s v="Low"/>
    <s v="Standard"/>
    <n v="44.72"/>
    <n v="10"/>
    <s v="LATE DELIVERY"/>
    <s v="Corporate"/>
    <s v="Yes"/>
    <n v="4"/>
    <s v="Good"/>
    <n v="479.26"/>
  </r>
  <r>
    <x v="444"/>
    <s v="2023-04-08"/>
    <n v="2023"/>
    <x v="11"/>
    <x v="9"/>
    <x v="3"/>
    <x v="3"/>
    <s v="New York"/>
    <x v="4"/>
    <x v="4"/>
    <s v="Distributor"/>
    <x v="0"/>
    <n v="164.27"/>
    <x v="11"/>
    <n v="7.0000000000000007E-2"/>
    <s v="LOW"/>
    <n v="152.77000000000001"/>
    <s v="Small"/>
    <s v="Not Premium"/>
    <n v="97.42"/>
    <n v="55.35"/>
    <s v="Bank Transfer"/>
    <s v="High"/>
    <s v="Standard"/>
    <n v="49.39"/>
    <n v="2"/>
    <s v="FAST DELIVERY"/>
    <s v="Home Office"/>
    <s v="Yes"/>
    <n v="3"/>
    <s v="Average"/>
    <n v="204.16000000000003"/>
  </r>
  <r>
    <x v="445"/>
    <s v="2023-10-06"/>
    <n v="2023"/>
    <x v="1"/>
    <x v="6"/>
    <x v="0"/>
    <x v="3"/>
    <s v="Toronto"/>
    <x v="3"/>
    <x v="0"/>
    <s v="Retail"/>
    <x v="4"/>
    <n v="513.16999999999996"/>
    <x v="16"/>
    <n v="0.1"/>
    <s v="LOW"/>
    <n v="3232.97"/>
    <s v="Medium"/>
    <s v="Premium"/>
    <n v="2835.85"/>
    <n v="397.12"/>
    <s v="Bank Transfer"/>
    <s v="High"/>
    <s v="Same Day"/>
    <n v="32.22"/>
    <n v="5"/>
    <s v="LATE DELIVERY"/>
    <s v="Home Office"/>
    <s v="Yes"/>
    <n v="5"/>
    <s v="Excellent"/>
    <n v="3270.1899999999996"/>
  </r>
  <r>
    <x v="446"/>
    <s v="2024-06-09"/>
    <n v="2024"/>
    <x v="5"/>
    <x v="6"/>
    <x v="0"/>
    <x v="0"/>
    <s v="London"/>
    <x v="4"/>
    <x v="2"/>
    <s v="Online"/>
    <x v="4"/>
    <n v="131.04"/>
    <x v="3"/>
    <n v="0.1"/>
    <s v="LOW"/>
    <n v="1886.98"/>
    <s v="Medium"/>
    <s v="Not Premium"/>
    <n v="1299.08"/>
    <n v="587.9"/>
    <s v="UPI"/>
    <s v="High"/>
    <s v="Standard"/>
    <n v="44.09"/>
    <n v="7"/>
    <s v="LATE DELIVERY"/>
    <s v="Corporate"/>
    <s v="No"/>
    <n v="1"/>
    <s v="Poor"/>
    <n v="1938.07"/>
  </r>
  <r>
    <x v="447"/>
    <s v="2024-12-17"/>
    <n v="2024"/>
    <x v="2"/>
    <x v="6"/>
    <x v="3"/>
    <x v="1"/>
    <s v="London"/>
    <x v="3"/>
    <x v="9"/>
    <s v="Distributor"/>
    <x v="2"/>
    <n v="174.84"/>
    <x v="10"/>
    <n v="0.05"/>
    <s v="LOW"/>
    <n v="1328.78"/>
    <s v="Medium"/>
    <s v="Not Premium"/>
    <n v="939.88"/>
    <n v="388.9"/>
    <s v="Cash"/>
    <s v="High"/>
    <s v="Standard"/>
    <n v="8.5399999999999991"/>
    <n v="7"/>
    <s v="LATE DELIVERY"/>
    <s v="Home Office"/>
    <s v="Yes"/>
    <n v="2"/>
    <s v="Poor"/>
    <n v="1344.32"/>
  </r>
  <r>
    <x v="448"/>
    <s v="2024-04-05"/>
    <n v="2024"/>
    <x v="11"/>
    <x v="6"/>
    <x v="1"/>
    <x v="2"/>
    <s v="Mumbai"/>
    <x v="3"/>
    <x v="2"/>
    <s v="Distributor"/>
    <x v="1"/>
    <n v="452.37"/>
    <x v="9"/>
    <n v="0.13"/>
    <s v="LOW"/>
    <n v="2361.37"/>
    <s v="Medium"/>
    <s v="Not Premium"/>
    <n v="2114.91"/>
    <n v="246.46"/>
    <s v="Bank Transfer"/>
    <s v="High"/>
    <s v="Express"/>
    <n v="15.24"/>
    <n v="2"/>
    <s v="FAST DELIVERY"/>
    <s v="Corporate"/>
    <s v="Yes"/>
    <n v="4"/>
    <s v="Good"/>
    <n v="2378.6099999999997"/>
  </r>
  <r>
    <x v="449"/>
    <s v="2024-10-19"/>
    <n v="2024"/>
    <x v="1"/>
    <x v="3"/>
    <x v="3"/>
    <x v="4"/>
    <s v="Toronto"/>
    <x v="4"/>
    <x v="0"/>
    <s v="Retail"/>
    <x v="2"/>
    <n v="64.19"/>
    <x v="19"/>
    <n v="0.1"/>
    <s v="LOW"/>
    <n v="751.02"/>
    <s v="Small"/>
    <s v="Not Premium"/>
    <n v="409.04"/>
    <n v="341.98"/>
    <s v="Cash"/>
    <s v="Critical"/>
    <s v="Standard"/>
    <n v="42.96"/>
    <n v="6"/>
    <s v="LATE DELIVERY"/>
    <s v="Corporate"/>
    <s v="No"/>
    <n v="3"/>
    <s v="Average"/>
    <n v="799.98"/>
  </r>
  <r>
    <x v="450"/>
    <s v="2023-11-04"/>
    <n v="2023"/>
    <x v="10"/>
    <x v="1"/>
    <x v="0"/>
    <x v="4"/>
    <s v="Berlin"/>
    <x v="2"/>
    <x v="3"/>
    <s v="Retail"/>
    <x v="1"/>
    <n v="452.66"/>
    <x v="18"/>
    <n v="0.21"/>
    <s v="HIGH"/>
    <n v="3933.62"/>
    <s v="Medium"/>
    <s v="Premium"/>
    <n v="3295.3"/>
    <n v="638.32000000000005"/>
    <s v="Cash"/>
    <s v="Low"/>
    <s v="Express"/>
    <n v="10.35"/>
    <n v="2"/>
    <s v="FAST DELIVERY"/>
    <s v="Consumer"/>
    <s v="Yes"/>
    <n v="5"/>
    <s v="Excellent"/>
    <n v="3945.9700000000003"/>
  </r>
  <r>
    <x v="451"/>
    <s v="2024-06-03"/>
    <n v="2024"/>
    <x v="5"/>
    <x v="10"/>
    <x v="0"/>
    <x v="4"/>
    <s v="Delhi"/>
    <x v="4"/>
    <x v="3"/>
    <s v="Retail"/>
    <x v="4"/>
    <n v="218.62"/>
    <x v="18"/>
    <n v="0.13"/>
    <s v="LOW"/>
    <n v="2092.19"/>
    <s v="Medium"/>
    <s v="Not Premium"/>
    <n v="1140.8499999999999"/>
    <n v="951.34"/>
    <s v="Cash"/>
    <s v="Critical"/>
    <s v="Standard"/>
    <n v="16.59"/>
    <n v="5"/>
    <s v="LATE DELIVERY"/>
    <s v="Corporate"/>
    <s v="No"/>
    <n v="4"/>
    <s v="Good"/>
    <n v="2113.7800000000002"/>
  </r>
  <r>
    <x v="452"/>
    <s v="2024-08-24"/>
    <n v="2024"/>
    <x v="0"/>
    <x v="2"/>
    <x v="1"/>
    <x v="2"/>
    <s v="Pune"/>
    <x v="3"/>
    <x v="0"/>
    <s v="Retail"/>
    <x v="1"/>
    <n v="902.58"/>
    <x v="10"/>
    <n v="0.19"/>
    <s v="LOW"/>
    <n v="5848.72"/>
    <s v="Medium"/>
    <s v="Premium"/>
    <n v="4347.83"/>
    <n v="1500.89"/>
    <s v="Credit Card"/>
    <s v="High"/>
    <s v="Standard"/>
    <n v="44.98"/>
    <n v="7"/>
    <s v="LATE DELIVERY"/>
    <s v="Home Office"/>
    <s v="No"/>
    <n v="3"/>
    <s v="Average"/>
    <n v="5900.7"/>
  </r>
  <r>
    <x v="453"/>
    <s v="2024-09-17"/>
    <n v="2024"/>
    <x v="6"/>
    <x v="8"/>
    <x v="3"/>
    <x v="1"/>
    <s v="New York"/>
    <x v="4"/>
    <x v="8"/>
    <s v="Retail"/>
    <x v="4"/>
    <n v="870.99"/>
    <x v="18"/>
    <n v="0.24"/>
    <s v="HIGH"/>
    <n v="7281.48"/>
    <s v="Medium"/>
    <s v="Premium"/>
    <n v="3669.81"/>
    <n v="3611.67"/>
    <s v="Credit Card"/>
    <s v="High"/>
    <s v="Standard"/>
    <n v="33.82"/>
    <n v="2"/>
    <s v="FAST DELIVERY"/>
    <s v="Corporate"/>
    <s v="Yes"/>
    <n v="4"/>
    <s v="Good"/>
    <n v="7317.2999999999993"/>
  </r>
  <r>
    <x v="454"/>
    <s v="2023-08-11"/>
    <n v="2023"/>
    <x v="0"/>
    <x v="3"/>
    <x v="3"/>
    <x v="0"/>
    <s v="London"/>
    <x v="1"/>
    <x v="7"/>
    <s v="Distributor"/>
    <x v="4"/>
    <n v="72.650000000000006"/>
    <x v="12"/>
    <n v="0.11"/>
    <s v="LOW"/>
    <n v="1163.8499999999999"/>
    <s v="Medium"/>
    <s v="Not Premium"/>
    <n v="917.83"/>
    <n v="246.02"/>
    <s v="PayPal"/>
    <s v="High"/>
    <s v="Standard"/>
    <n v="39.840000000000003"/>
    <n v="3"/>
    <s v="FAST DELIVERY"/>
    <s v="Consumer"/>
    <s v="Yes"/>
    <n v="1"/>
    <s v="Poor"/>
    <n v="1206.69"/>
  </r>
  <r>
    <x v="455"/>
    <s v="2024-08-04"/>
    <n v="2024"/>
    <x v="0"/>
    <x v="9"/>
    <x v="1"/>
    <x v="2"/>
    <s v="Berlin"/>
    <x v="2"/>
    <x v="1"/>
    <s v="Online"/>
    <x v="1"/>
    <n v="907.47"/>
    <x v="6"/>
    <n v="0.02"/>
    <s v="LOW"/>
    <n v="17786.41"/>
    <s v="Medium"/>
    <s v="Premium"/>
    <n v="14438.89"/>
    <n v="3347.52"/>
    <s v="PayPal"/>
    <s v="Critical"/>
    <s v="Same Day"/>
    <n v="46.31"/>
    <n v="2"/>
    <s v="FAST DELIVERY"/>
    <s v="Consumer"/>
    <s v="Yes"/>
    <n v="5"/>
    <s v="Excellent"/>
    <n v="17834.72"/>
  </r>
  <r>
    <x v="456"/>
    <s v="2023-03-14"/>
    <n v="2023"/>
    <x v="9"/>
    <x v="7"/>
    <x v="2"/>
    <x v="5"/>
    <s v="Berlin"/>
    <x v="4"/>
    <x v="6"/>
    <s v="Retail"/>
    <x v="3"/>
    <n v="51.29"/>
    <x v="2"/>
    <n v="0.12"/>
    <s v="LOW"/>
    <n v="857.57"/>
    <s v="Small"/>
    <s v="Not Premium"/>
    <n v="616.63"/>
    <n v="240.94"/>
    <s v="UPI"/>
    <s v="Critical"/>
    <s v="Express"/>
    <n v="13.46"/>
    <n v="3"/>
    <s v="FAST DELIVERY"/>
    <s v="Home Office"/>
    <s v="No"/>
    <n v="4"/>
    <s v="Good"/>
    <n v="874.03"/>
  </r>
  <r>
    <x v="457"/>
    <s v="2024-11-07"/>
    <n v="2024"/>
    <x v="10"/>
    <x v="5"/>
    <x v="0"/>
    <x v="1"/>
    <s v="Mumbai"/>
    <x v="1"/>
    <x v="7"/>
    <s v="Distributor"/>
    <x v="0"/>
    <n v="592.77"/>
    <x v="0"/>
    <n v="0.26"/>
    <s v="HIGH"/>
    <n v="1754.6"/>
    <s v="Medium"/>
    <s v="Not Premium"/>
    <n v="1126.7"/>
    <n v="627.9"/>
    <s v="PayPal"/>
    <s v="Medium"/>
    <s v="Express"/>
    <n v="13.09"/>
    <n v="2"/>
    <s v="FAST DELIVERY"/>
    <s v="Home Office"/>
    <s v="No"/>
    <n v="2"/>
    <s v="Poor"/>
    <n v="1769.6899999999998"/>
  </r>
  <r>
    <x v="458"/>
    <s v="2023-04-08"/>
    <n v="2023"/>
    <x v="11"/>
    <x v="5"/>
    <x v="1"/>
    <x v="1"/>
    <s v="Toronto"/>
    <x v="2"/>
    <x v="4"/>
    <s v="Retail"/>
    <x v="1"/>
    <n v="752.7"/>
    <x v="1"/>
    <n v="0.3"/>
    <s v="HIGH"/>
    <n v="2634.45"/>
    <s v="Medium"/>
    <s v="Not Premium"/>
    <n v="1699.95"/>
    <n v="934.5"/>
    <s v="Bank Transfer"/>
    <s v="Low"/>
    <s v="Same Day"/>
    <n v="36.43"/>
    <n v="4"/>
    <s v="LATE DELIVERY"/>
    <s v="Consumer"/>
    <s v="Yes"/>
    <n v="2"/>
    <s v="Poor"/>
    <n v="2674.8799999999997"/>
  </r>
  <r>
    <x v="459"/>
    <s v="2023-03-07"/>
    <n v="2023"/>
    <x v="9"/>
    <x v="11"/>
    <x v="0"/>
    <x v="1"/>
    <s v="Pune"/>
    <x v="0"/>
    <x v="5"/>
    <s v="Online"/>
    <x v="0"/>
    <n v="962.64"/>
    <x v="4"/>
    <n v="0.05"/>
    <s v="LOW"/>
    <n v="13717.62"/>
    <s v="Medium"/>
    <s v="Premium"/>
    <n v="9401.48"/>
    <n v="4316.1400000000003"/>
    <s v="Cash"/>
    <s v="Critical"/>
    <s v="Same Day"/>
    <n v="40.83"/>
    <n v="2"/>
    <s v="FAST DELIVERY"/>
    <s v="Consumer"/>
    <s v="Yes"/>
    <n v="4"/>
    <s v="Good"/>
    <n v="13760.449999999999"/>
  </r>
  <r>
    <x v="460"/>
    <s v="2024-05-13"/>
    <n v="2024"/>
    <x v="4"/>
    <x v="6"/>
    <x v="0"/>
    <x v="5"/>
    <s v="Delhi"/>
    <x v="2"/>
    <x v="1"/>
    <s v="Retail"/>
    <x v="2"/>
    <n v="83.14"/>
    <x v="5"/>
    <n v="0.28999999999999998"/>
    <s v="HIGH"/>
    <n v="118.06"/>
    <s v="Small"/>
    <s v="Not Premium"/>
    <n v="104.04"/>
    <n v="14.02"/>
    <s v="PayPal"/>
    <s v="Medium"/>
    <s v="Same Day"/>
    <n v="43.42"/>
    <n v="4"/>
    <s v="LATE DELIVERY"/>
    <s v="Consumer"/>
    <s v="Yes"/>
    <n v="4"/>
    <s v="Good"/>
    <n v="165.48000000000002"/>
  </r>
  <r>
    <x v="461"/>
    <s v="2023-07-04"/>
    <n v="2023"/>
    <x v="7"/>
    <x v="4"/>
    <x v="2"/>
    <x v="5"/>
    <s v="Berlin"/>
    <x v="0"/>
    <x v="3"/>
    <s v="Distributor"/>
    <x v="2"/>
    <n v="975.34"/>
    <x v="17"/>
    <n v="0.2"/>
    <s v="LOW"/>
    <n v="2340.8200000000002"/>
    <s v="Medium"/>
    <s v="Not Premium"/>
    <n v="2055.39"/>
    <n v="285.43"/>
    <s v="Bank Transfer"/>
    <s v="Critical"/>
    <s v="Same Day"/>
    <n v="10.130000000000001"/>
    <n v="1"/>
    <s v="FAST DELIVERY"/>
    <s v="Corporate"/>
    <s v="No"/>
    <n v="1"/>
    <s v="Poor"/>
    <n v="2351.9499999999998"/>
  </r>
  <r>
    <x v="462"/>
    <s v="2024-08-31"/>
    <n v="2024"/>
    <x v="0"/>
    <x v="0"/>
    <x v="1"/>
    <x v="0"/>
    <s v="Sydney"/>
    <x v="4"/>
    <x v="1"/>
    <s v="Distributor"/>
    <x v="3"/>
    <n v="281.76"/>
    <x v="3"/>
    <n v="0.14000000000000001"/>
    <s v="LOW"/>
    <n v="3877.02"/>
    <s v="Medium"/>
    <s v="Premium"/>
    <n v="1987.95"/>
    <n v="1889.07"/>
    <s v="UPI"/>
    <s v="Medium"/>
    <s v="Express"/>
    <n v="43.23"/>
    <n v="7"/>
    <s v="LATE DELIVERY"/>
    <s v="Corporate"/>
    <s v="No"/>
    <n v="4"/>
    <s v="Good"/>
    <n v="3927.25"/>
  </r>
  <r>
    <x v="463"/>
    <s v="2024-08-23"/>
    <n v="2024"/>
    <x v="0"/>
    <x v="6"/>
    <x v="3"/>
    <x v="5"/>
    <s v="London"/>
    <x v="2"/>
    <x v="6"/>
    <s v="Retail"/>
    <x v="3"/>
    <n v="65.59"/>
    <x v="8"/>
    <n v="0.15"/>
    <s v="LOW"/>
    <n v="669.02"/>
    <s v="Small"/>
    <s v="Not Premium"/>
    <n v="593.96"/>
    <n v="75.06"/>
    <s v="Cash"/>
    <s v="Critical"/>
    <s v="Standard"/>
    <n v="49.88"/>
    <n v="7"/>
    <s v="LATE DELIVERY"/>
    <s v="Home Office"/>
    <s v="No"/>
    <n v="2"/>
    <s v="Poor"/>
    <n v="725.9"/>
  </r>
  <r>
    <x v="464"/>
    <s v="2023-05-12"/>
    <n v="2023"/>
    <x v="4"/>
    <x v="4"/>
    <x v="1"/>
    <x v="4"/>
    <s v="Toronto"/>
    <x v="1"/>
    <x v="8"/>
    <s v="Retail"/>
    <x v="1"/>
    <n v="190.49"/>
    <x v="14"/>
    <n v="0.01"/>
    <s v="LOW"/>
    <n v="1885.85"/>
    <s v="Medium"/>
    <s v="Not Premium"/>
    <n v="1578.6"/>
    <n v="307.25"/>
    <s v="UPI"/>
    <s v="Medium"/>
    <s v="Standard"/>
    <n v="27.01"/>
    <n v="10"/>
    <s v="LATE DELIVERY"/>
    <s v="Home Office"/>
    <s v="No"/>
    <n v="4"/>
    <s v="Good"/>
    <n v="1922.86"/>
  </r>
  <r>
    <x v="465"/>
    <s v="2023-08-17"/>
    <n v="2023"/>
    <x v="0"/>
    <x v="8"/>
    <x v="1"/>
    <x v="0"/>
    <s v="New York"/>
    <x v="3"/>
    <x v="4"/>
    <s v="Retail"/>
    <x v="1"/>
    <n v="407.12"/>
    <x v="13"/>
    <n v="0.12"/>
    <s v="LOW"/>
    <n v="5015.72"/>
    <s v="Medium"/>
    <s v="Premium"/>
    <n v="2770.12"/>
    <n v="2245.6"/>
    <s v="PayPal"/>
    <s v="Critical"/>
    <s v="Same Day"/>
    <n v="26.83"/>
    <n v="5"/>
    <s v="LATE DELIVERY"/>
    <s v="Home Office"/>
    <s v="No"/>
    <n v="1"/>
    <s v="Poor"/>
    <n v="5047.5499999999993"/>
  </r>
  <r>
    <x v="466"/>
    <s v="2023-02-07"/>
    <n v="2023"/>
    <x v="8"/>
    <x v="10"/>
    <x v="0"/>
    <x v="1"/>
    <s v="New York"/>
    <x v="3"/>
    <x v="6"/>
    <s v="Online"/>
    <x v="0"/>
    <n v="216.51"/>
    <x v="12"/>
    <n v="0.24"/>
    <s v="HIGH"/>
    <n v="2961.86"/>
    <s v="Medium"/>
    <s v="Not Premium"/>
    <n v="1556.63"/>
    <n v="1405.23"/>
    <s v="UPI"/>
    <s v="High"/>
    <s v="Standard"/>
    <n v="33.85"/>
    <n v="6"/>
    <s v="LATE DELIVERY"/>
    <s v="Corporate"/>
    <s v="No"/>
    <n v="5"/>
    <s v="Excellent"/>
    <n v="3001.71"/>
  </r>
  <r>
    <x v="467"/>
    <s v="2024-01-05"/>
    <n v="2024"/>
    <x v="3"/>
    <x v="7"/>
    <x v="2"/>
    <x v="4"/>
    <s v="Pune"/>
    <x v="1"/>
    <x v="5"/>
    <s v="Online"/>
    <x v="3"/>
    <n v="283.08999999999997"/>
    <x v="8"/>
    <n v="0.25"/>
    <s v="HIGH"/>
    <n v="2547.81"/>
    <s v="Medium"/>
    <s v="Not Premium"/>
    <n v="1996.99"/>
    <n v="550.82000000000005"/>
    <s v="Credit Card"/>
    <s v="Critical"/>
    <s v="Express"/>
    <n v="40.35"/>
    <n v="3"/>
    <s v="FAST DELIVERY"/>
    <s v="Corporate"/>
    <s v="Yes"/>
    <n v="5"/>
    <s v="Excellent"/>
    <n v="2591.16"/>
  </r>
  <r>
    <x v="468"/>
    <s v="2023-03-20"/>
    <n v="2023"/>
    <x v="9"/>
    <x v="10"/>
    <x v="2"/>
    <x v="4"/>
    <s v="Pune"/>
    <x v="3"/>
    <x v="1"/>
    <s v="Distributor"/>
    <x v="0"/>
    <n v="709.52"/>
    <x v="12"/>
    <n v="0.25"/>
    <s v="HIGH"/>
    <n v="9578.52"/>
    <s v="Medium"/>
    <s v="Premium"/>
    <n v="7291.78"/>
    <n v="2286.7399999999998"/>
    <s v="Cash"/>
    <s v="Medium"/>
    <s v="Express"/>
    <n v="25.42"/>
    <n v="3"/>
    <s v="FAST DELIVERY"/>
    <s v="Home Office"/>
    <s v="Yes"/>
    <n v="4"/>
    <s v="Good"/>
    <n v="9606.94"/>
  </r>
  <r>
    <x v="469"/>
    <s v="2023-04-07"/>
    <n v="2023"/>
    <x v="11"/>
    <x v="8"/>
    <x v="3"/>
    <x v="2"/>
    <s v="New York"/>
    <x v="0"/>
    <x v="7"/>
    <s v="Retail"/>
    <x v="1"/>
    <n v="572.29"/>
    <x v="10"/>
    <n v="0.12"/>
    <s v="LOW"/>
    <n v="4028.92"/>
    <s v="Medium"/>
    <s v="Premium"/>
    <n v="2866.15"/>
    <n v="1162.77"/>
    <s v="Cash"/>
    <s v="Low"/>
    <s v="Same Day"/>
    <n v="18.54"/>
    <n v="1"/>
    <s v="FAST DELIVERY"/>
    <s v="Corporate"/>
    <s v="No"/>
    <n v="3"/>
    <s v="Average"/>
    <n v="4048.46"/>
  </r>
  <r>
    <x v="470"/>
    <s v="2024-12-15"/>
    <n v="2024"/>
    <x v="2"/>
    <x v="8"/>
    <x v="2"/>
    <x v="5"/>
    <s v="Pune"/>
    <x v="0"/>
    <x v="5"/>
    <s v="Retail"/>
    <x v="4"/>
    <n v="987.81"/>
    <x v="19"/>
    <n v="0.22"/>
    <s v="HIGH"/>
    <n v="10016.39"/>
    <s v="Medium"/>
    <s v="Premium"/>
    <n v="8013.26"/>
    <n v="2003.13"/>
    <s v="PayPal"/>
    <s v="High"/>
    <s v="Same Day"/>
    <n v="9.49"/>
    <n v="9"/>
    <s v="LATE DELIVERY"/>
    <s v="Home Office"/>
    <s v="Yes"/>
    <n v="3"/>
    <s v="Average"/>
    <n v="10034.879999999999"/>
  </r>
  <r>
    <x v="471"/>
    <s v="2023-06-05"/>
    <n v="2023"/>
    <x v="5"/>
    <x v="0"/>
    <x v="3"/>
    <x v="0"/>
    <s v="Berlin"/>
    <x v="2"/>
    <x v="0"/>
    <s v="Retail"/>
    <x v="4"/>
    <n v="507.66"/>
    <x v="17"/>
    <n v="0.03"/>
    <s v="LOW"/>
    <n v="1477.29"/>
    <s v="Medium"/>
    <s v="Not Premium"/>
    <n v="1230.08"/>
    <n v="247.21"/>
    <s v="UPI"/>
    <s v="Critical"/>
    <s v="Standard"/>
    <n v="33.64"/>
    <n v="8"/>
    <s v="LATE DELIVERY"/>
    <s v="Home Office"/>
    <s v="No"/>
    <n v="2"/>
    <s v="Poor"/>
    <n v="1518.93"/>
  </r>
  <r>
    <x v="472"/>
    <s v="2023-01-15"/>
    <n v="2023"/>
    <x v="3"/>
    <x v="10"/>
    <x v="2"/>
    <x v="3"/>
    <s v="Delhi"/>
    <x v="0"/>
    <x v="3"/>
    <s v="Retail"/>
    <x v="2"/>
    <n v="341.24"/>
    <x v="14"/>
    <n v="0.02"/>
    <s v="LOW"/>
    <n v="3344.15"/>
    <s v="Medium"/>
    <s v="Premium"/>
    <n v="1932.38"/>
    <n v="1411.77"/>
    <s v="Bank Transfer"/>
    <s v="High"/>
    <s v="Standard"/>
    <n v="27.58"/>
    <n v="10"/>
    <s v="LATE DELIVERY"/>
    <s v="Corporate"/>
    <s v="Yes"/>
    <n v="4"/>
    <s v="Good"/>
    <n v="3381.73"/>
  </r>
  <r>
    <x v="473"/>
    <s v="2024-11-05"/>
    <n v="2024"/>
    <x v="10"/>
    <x v="8"/>
    <x v="3"/>
    <x v="3"/>
    <s v="New York"/>
    <x v="0"/>
    <x v="5"/>
    <s v="Retail"/>
    <x v="2"/>
    <n v="760.3"/>
    <x v="12"/>
    <n v="0.26"/>
    <s v="HIGH"/>
    <n v="10127.200000000001"/>
    <s v="Medium"/>
    <s v="Premium"/>
    <n v="7692.18"/>
    <n v="2435.02"/>
    <s v="Bank Transfer"/>
    <s v="Medium"/>
    <s v="Express"/>
    <n v="11.46"/>
    <n v="9"/>
    <s v="LATE DELIVERY"/>
    <s v="Consumer"/>
    <s v="Yes"/>
    <n v="4"/>
    <s v="Good"/>
    <n v="10147.66"/>
  </r>
  <r>
    <x v="474"/>
    <s v="2023-07-13"/>
    <n v="2023"/>
    <x v="7"/>
    <x v="7"/>
    <x v="1"/>
    <x v="0"/>
    <s v="Toronto"/>
    <x v="3"/>
    <x v="4"/>
    <s v="Retail"/>
    <x v="1"/>
    <n v="317.92"/>
    <x v="12"/>
    <n v="0.17"/>
    <s v="LOW"/>
    <n v="4749.72"/>
    <s v="Medium"/>
    <s v="Premium"/>
    <n v="3147.58"/>
    <n v="1602.14"/>
    <s v="Cash"/>
    <s v="Critical"/>
    <s v="Express"/>
    <n v="33.58"/>
    <n v="6"/>
    <s v="LATE DELIVERY"/>
    <s v="Consumer"/>
    <s v="No"/>
    <n v="1"/>
    <s v="Poor"/>
    <n v="4789.3"/>
  </r>
  <r>
    <x v="475"/>
    <s v="2024-12-14"/>
    <n v="2024"/>
    <x v="2"/>
    <x v="3"/>
    <x v="3"/>
    <x v="0"/>
    <s v="New York"/>
    <x v="3"/>
    <x v="1"/>
    <s v="Distributor"/>
    <x v="3"/>
    <n v="457.61"/>
    <x v="2"/>
    <n v="0.09"/>
    <s v="LOW"/>
    <n v="7912.08"/>
    <s v="Medium"/>
    <s v="Premium"/>
    <n v="6135.85"/>
    <n v="1776.23"/>
    <s v="UPI"/>
    <s v="High"/>
    <s v="Express"/>
    <n v="9.09"/>
    <n v="4"/>
    <s v="LATE DELIVERY"/>
    <s v="Consumer"/>
    <s v="No"/>
    <n v="2"/>
    <s v="Poor"/>
    <n v="7925.17"/>
  </r>
  <r>
    <x v="476"/>
    <s v="2023-05-22"/>
    <n v="2023"/>
    <x v="4"/>
    <x v="1"/>
    <x v="3"/>
    <x v="3"/>
    <s v="Berlin"/>
    <x v="0"/>
    <x v="4"/>
    <s v="Distributor"/>
    <x v="3"/>
    <n v="117.42"/>
    <x v="7"/>
    <n v="0.16"/>
    <s v="LOW"/>
    <n v="887.7"/>
    <s v="Small"/>
    <s v="Not Premium"/>
    <n v="648.19000000000005"/>
    <n v="239.51"/>
    <s v="Bank Transfer"/>
    <s v="Medium"/>
    <s v="Standard"/>
    <n v="19.91"/>
    <n v="3"/>
    <s v="FAST DELIVERY"/>
    <s v="Home Office"/>
    <s v="Yes"/>
    <n v="3"/>
    <s v="Average"/>
    <n v="910.61"/>
  </r>
  <r>
    <x v="477"/>
    <s v="2023-09-20"/>
    <n v="2023"/>
    <x v="6"/>
    <x v="3"/>
    <x v="3"/>
    <x v="3"/>
    <s v="Delhi"/>
    <x v="0"/>
    <x v="6"/>
    <s v="Distributor"/>
    <x v="2"/>
    <n v="323.95"/>
    <x v="6"/>
    <n v="0.02"/>
    <s v="LOW"/>
    <n v="6349.42"/>
    <s v="Medium"/>
    <s v="Premium"/>
    <n v="3233.25"/>
    <n v="3116.17"/>
    <s v="Bank Transfer"/>
    <s v="Medium"/>
    <s v="Same Day"/>
    <n v="26.3"/>
    <n v="1"/>
    <s v="FAST DELIVERY"/>
    <s v="Home Office"/>
    <s v="Yes"/>
    <n v="5"/>
    <s v="Excellent"/>
    <n v="6376.72"/>
  </r>
  <r>
    <x v="478"/>
    <s v="2024-04-14"/>
    <n v="2024"/>
    <x v="11"/>
    <x v="4"/>
    <x v="1"/>
    <x v="3"/>
    <s v="London"/>
    <x v="0"/>
    <x v="9"/>
    <s v="Retail"/>
    <x v="2"/>
    <n v="140.41999999999999"/>
    <x v="4"/>
    <n v="0.1"/>
    <s v="LOW"/>
    <n v="1895.67"/>
    <s v="Medium"/>
    <s v="Not Premium"/>
    <n v="1184.8599999999999"/>
    <n v="710.81"/>
    <s v="Cash"/>
    <s v="High"/>
    <s v="Express"/>
    <n v="10.77"/>
    <n v="2"/>
    <s v="FAST DELIVERY"/>
    <s v="Consumer"/>
    <s v="No"/>
    <n v="5"/>
    <s v="Excellent"/>
    <n v="1908.4399999999998"/>
  </r>
  <r>
    <x v="479"/>
    <s v="2024-05-22"/>
    <n v="2024"/>
    <x v="4"/>
    <x v="8"/>
    <x v="1"/>
    <x v="1"/>
    <s v="New York"/>
    <x v="1"/>
    <x v="1"/>
    <s v="Distributor"/>
    <x v="4"/>
    <n v="299.68"/>
    <x v="11"/>
    <n v="0.28999999999999998"/>
    <s v="HIGH"/>
    <n v="212.77"/>
    <s v="Small"/>
    <s v="Not Premium"/>
    <n v="109.07"/>
    <n v="103.7"/>
    <s v="PayPal"/>
    <s v="Critical"/>
    <s v="Standard"/>
    <n v="20.38"/>
    <n v="1"/>
    <s v="FAST DELIVERY"/>
    <s v="Consumer"/>
    <s v="Yes"/>
    <n v="5"/>
    <s v="Excellent"/>
    <n v="234.14999999999998"/>
  </r>
  <r>
    <x v="480"/>
    <s v="2024-04-13"/>
    <n v="2024"/>
    <x v="11"/>
    <x v="11"/>
    <x v="2"/>
    <x v="3"/>
    <s v="Toronto"/>
    <x v="1"/>
    <x v="7"/>
    <s v="Online"/>
    <x v="2"/>
    <n v="483.98"/>
    <x v="5"/>
    <n v="0.25"/>
    <s v="HIGH"/>
    <n v="725.97"/>
    <s v="Small"/>
    <s v="Not Premium"/>
    <n v="388.3"/>
    <n v="337.67"/>
    <s v="UPI"/>
    <s v="Low"/>
    <s v="Same Day"/>
    <n v="19.350000000000001"/>
    <n v="7"/>
    <s v="LATE DELIVERY"/>
    <s v="Corporate"/>
    <s v="Yes"/>
    <n v="4"/>
    <s v="Good"/>
    <n v="752.32"/>
  </r>
  <r>
    <x v="481"/>
    <s v="2024-10-03"/>
    <n v="2024"/>
    <x v="1"/>
    <x v="8"/>
    <x v="3"/>
    <x v="0"/>
    <s v="New York"/>
    <x v="4"/>
    <x v="4"/>
    <s v="Online"/>
    <x v="4"/>
    <n v="74.77"/>
    <x v="7"/>
    <n v="0.23"/>
    <s v="HIGH"/>
    <n v="518.16"/>
    <s v="Small"/>
    <s v="Not Premium"/>
    <n v="424.22"/>
    <n v="93.94"/>
    <s v="Bank Transfer"/>
    <s v="Medium"/>
    <s v="Same Day"/>
    <n v="26.98"/>
    <n v="2"/>
    <s v="FAST DELIVERY"/>
    <s v="Consumer"/>
    <s v="No"/>
    <n v="2"/>
    <s v="Poor"/>
    <n v="547.1400000000001"/>
  </r>
  <r>
    <x v="482"/>
    <s v="2024-03-29"/>
    <n v="2024"/>
    <x v="9"/>
    <x v="4"/>
    <x v="0"/>
    <x v="0"/>
    <s v="London"/>
    <x v="0"/>
    <x v="0"/>
    <s v="Retail"/>
    <x v="4"/>
    <n v="991.32"/>
    <x v="5"/>
    <n v="0.19"/>
    <s v="LOW"/>
    <n v="1605.94"/>
    <s v="Medium"/>
    <s v="Not Premium"/>
    <n v="1187.52"/>
    <n v="418.42"/>
    <s v="Cash"/>
    <s v="Low"/>
    <s v="Standard"/>
    <n v="32.47"/>
    <n v="8"/>
    <s v="LATE DELIVERY"/>
    <s v="Consumer"/>
    <s v="No"/>
    <n v="4"/>
    <s v="Good"/>
    <n v="1646.41"/>
  </r>
  <r>
    <x v="483"/>
    <s v="2023-09-10"/>
    <n v="2023"/>
    <x v="6"/>
    <x v="2"/>
    <x v="1"/>
    <x v="5"/>
    <s v="London"/>
    <x v="3"/>
    <x v="8"/>
    <s v="Online"/>
    <x v="1"/>
    <n v="355.03"/>
    <x v="5"/>
    <n v="0.04"/>
    <s v="LOW"/>
    <n v="681.66"/>
    <s v="Small"/>
    <s v="Not Premium"/>
    <n v="505.59"/>
    <n v="176.07"/>
    <s v="Bank Transfer"/>
    <s v="Critical"/>
    <s v="Standard"/>
    <n v="8.23"/>
    <n v="10"/>
    <s v="LATE DELIVERY"/>
    <s v="Corporate"/>
    <s v="Yes"/>
    <n v="3"/>
    <s v="Average"/>
    <n v="699.89"/>
  </r>
  <r>
    <x v="484"/>
    <s v="2023-12-07"/>
    <n v="2023"/>
    <x v="2"/>
    <x v="10"/>
    <x v="3"/>
    <x v="0"/>
    <s v="Pune"/>
    <x v="2"/>
    <x v="0"/>
    <s v="Distributor"/>
    <x v="1"/>
    <n v="901.97"/>
    <x v="16"/>
    <n v="0.12"/>
    <s v="LOW"/>
    <n v="5556.14"/>
    <s v="Medium"/>
    <s v="Premium"/>
    <n v="3091.64"/>
    <n v="2464.5"/>
    <s v="Credit Card"/>
    <s v="Medium"/>
    <s v="Same Day"/>
    <n v="18"/>
    <n v="8"/>
    <s v="LATE DELIVERY"/>
    <s v="Consumer"/>
    <s v="No"/>
    <n v="2"/>
    <s v="Poor"/>
    <n v="5582.1399999999994"/>
  </r>
  <r>
    <x v="485"/>
    <s v="2023-12-16"/>
    <n v="2023"/>
    <x v="2"/>
    <x v="6"/>
    <x v="2"/>
    <x v="2"/>
    <s v="London"/>
    <x v="3"/>
    <x v="5"/>
    <s v="Distributor"/>
    <x v="0"/>
    <n v="852.58"/>
    <x v="8"/>
    <n v="0.18"/>
    <s v="LOW"/>
    <n v="8389.39"/>
    <s v="Medium"/>
    <s v="Premium"/>
    <n v="6418.37"/>
    <n v="1971.02"/>
    <s v="Cash"/>
    <s v="High"/>
    <s v="Express"/>
    <n v="36.07"/>
    <n v="9"/>
    <s v="LATE DELIVERY"/>
    <s v="Consumer"/>
    <s v="No"/>
    <n v="5"/>
    <s v="Excellent"/>
    <n v="8434.4599999999991"/>
  </r>
  <r>
    <x v="486"/>
    <s v="2023-03-20"/>
    <n v="2023"/>
    <x v="9"/>
    <x v="0"/>
    <x v="3"/>
    <x v="4"/>
    <s v="New York"/>
    <x v="0"/>
    <x v="5"/>
    <s v="Retail"/>
    <x v="2"/>
    <n v="188.34"/>
    <x v="2"/>
    <n v="0.17"/>
    <s v="LOW"/>
    <n v="2970.12"/>
    <s v="Medium"/>
    <s v="Not Premium"/>
    <n v="2093.21"/>
    <n v="876.91"/>
    <s v="Credit Card"/>
    <s v="Critical"/>
    <s v="Express"/>
    <n v="25.46"/>
    <n v="6"/>
    <s v="LATE DELIVERY"/>
    <s v="Consumer"/>
    <s v="Yes"/>
    <n v="2"/>
    <s v="Poor"/>
    <n v="3001.58"/>
  </r>
  <r>
    <x v="487"/>
    <s v="2023-11-21"/>
    <n v="2023"/>
    <x v="10"/>
    <x v="4"/>
    <x v="2"/>
    <x v="1"/>
    <s v="Pune"/>
    <x v="0"/>
    <x v="7"/>
    <s v="Online"/>
    <x v="3"/>
    <n v="356.95"/>
    <x v="3"/>
    <n v="0.28999999999999998"/>
    <s v="HIGH"/>
    <n v="4054.95"/>
    <s v="Medium"/>
    <s v="Premium"/>
    <n v="2604.9899999999998"/>
    <n v="1449.96"/>
    <s v="Cash"/>
    <s v="Low"/>
    <s v="Express"/>
    <n v="8.1199999999999992"/>
    <n v="3"/>
    <s v="FAST DELIVERY"/>
    <s v="Consumer"/>
    <s v="Yes"/>
    <n v="4"/>
    <s v="Good"/>
    <n v="4066.0699999999997"/>
  </r>
  <r>
    <x v="488"/>
    <s v="2024-09-07"/>
    <n v="2024"/>
    <x v="6"/>
    <x v="5"/>
    <x v="1"/>
    <x v="5"/>
    <s v="Pune"/>
    <x v="3"/>
    <x v="2"/>
    <s v="Online"/>
    <x v="4"/>
    <n v="551.89"/>
    <x v="12"/>
    <n v="0.25"/>
    <s v="HIGH"/>
    <n v="7450.52"/>
    <s v="Medium"/>
    <s v="Premium"/>
    <n v="6415.74"/>
    <n v="1034.78"/>
    <s v="UPI"/>
    <s v="Medium"/>
    <s v="Express"/>
    <n v="36.18"/>
    <n v="4"/>
    <s v="LATE DELIVERY"/>
    <s v="Corporate"/>
    <s v="Yes"/>
    <n v="5"/>
    <s v="Excellent"/>
    <n v="7490.7"/>
  </r>
  <r>
    <x v="489"/>
    <s v="2024-05-06"/>
    <n v="2024"/>
    <x v="4"/>
    <x v="4"/>
    <x v="0"/>
    <x v="2"/>
    <s v="New York"/>
    <x v="2"/>
    <x v="2"/>
    <s v="Distributor"/>
    <x v="1"/>
    <n v="720.64"/>
    <x v="1"/>
    <n v="0.18"/>
    <s v="LOW"/>
    <n v="2954.62"/>
    <s v="Medium"/>
    <s v="Not Premium"/>
    <n v="2279.5500000000002"/>
    <n v="675.07"/>
    <s v="Bank Transfer"/>
    <s v="Medium"/>
    <s v="Express"/>
    <n v="36.1"/>
    <n v="3"/>
    <s v="FAST DELIVERY"/>
    <s v="Corporate"/>
    <s v="No"/>
    <n v="1"/>
    <s v="Poor"/>
    <n v="2993.7200000000003"/>
  </r>
  <r>
    <x v="490"/>
    <s v="2024-05-05"/>
    <n v="2024"/>
    <x v="4"/>
    <x v="9"/>
    <x v="3"/>
    <x v="0"/>
    <s v="Toronto"/>
    <x v="4"/>
    <x v="8"/>
    <s v="Distributor"/>
    <x v="0"/>
    <n v="154.22"/>
    <x v="16"/>
    <n v="0"/>
    <s v="LOW"/>
    <n v="1079.54"/>
    <s v="Medium"/>
    <s v="Not Premium"/>
    <n v="650.72"/>
    <n v="428.82"/>
    <s v="Credit Card"/>
    <s v="Critical"/>
    <s v="Standard"/>
    <n v="9.01"/>
    <n v="5"/>
    <s v="LATE DELIVERY"/>
    <s v="Corporate"/>
    <s v="No"/>
    <n v="4"/>
    <s v="Good"/>
    <n v="1093.55"/>
  </r>
  <r>
    <x v="491"/>
    <s v="2023-12-11"/>
    <n v="2023"/>
    <x v="2"/>
    <x v="5"/>
    <x v="1"/>
    <x v="4"/>
    <s v="New York"/>
    <x v="0"/>
    <x v="8"/>
    <s v="Retail"/>
    <x v="2"/>
    <n v="116.19"/>
    <x v="16"/>
    <n v="0.21"/>
    <s v="HIGH"/>
    <n v="642.53"/>
    <s v="Small"/>
    <s v="Not Premium"/>
    <n v="345.48"/>
    <n v="297.05"/>
    <s v="Cash"/>
    <s v="Low"/>
    <s v="Same Day"/>
    <n v="7.43"/>
    <n v="1"/>
    <s v="FAST DELIVERY"/>
    <s v="Consumer"/>
    <s v="Yes"/>
    <n v="1"/>
    <s v="Poor"/>
    <n v="650.95999999999992"/>
  </r>
  <r>
    <x v="492"/>
    <s v="2024-02-16"/>
    <n v="2024"/>
    <x v="8"/>
    <x v="3"/>
    <x v="3"/>
    <x v="4"/>
    <s v="Sydney"/>
    <x v="4"/>
    <x v="1"/>
    <s v="Retail"/>
    <x v="2"/>
    <n v="639.26"/>
    <x v="13"/>
    <n v="0.26"/>
    <s v="HIGH"/>
    <n v="6622.73"/>
    <s v="Medium"/>
    <s v="Premium"/>
    <n v="3562.35"/>
    <n v="3060.38"/>
    <s v="Bank Transfer"/>
    <s v="High"/>
    <s v="Standard"/>
    <n v="35.83"/>
    <n v="8"/>
    <s v="LATE DELIVERY"/>
    <s v="Consumer"/>
    <s v="No"/>
    <n v="5"/>
    <s v="Excellent"/>
    <n v="6666.5599999999995"/>
  </r>
  <r>
    <x v="493"/>
    <s v="2024-06-18"/>
    <n v="2024"/>
    <x v="5"/>
    <x v="4"/>
    <x v="1"/>
    <x v="5"/>
    <s v="Toronto"/>
    <x v="2"/>
    <x v="3"/>
    <s v="Online"/>
    <x v="0"/>
    <n v="246.44"/>
    <x v="1"/>
    <n v="0.28999999999999998"/>
    <s v="HIGH"/>
    <n v="874.86"/>
    <s v="Small"/>
    <s v="Not Premium"/>
    <n v="623.74"/>
    <n v="251.12"/>
    <s v="PayPal"/>
    <s v="Critical"/>
    <s v="Standard"/>
    <n v="17.72"/>
    <n v="6"/>
    <s v="LATE DELIVERY"/>
    <s v="Consumer"/>
    <s v="No"/>
    <n v="3"/>
    <s v="Average"/>
    <n v="898.58"/>
  </r>
  <r>
    <x v="494"/>
    <s v="2023-08-01"/>
    <n v="2023"/>
    <x v="0"/>
    <x v="1"/>
    <x v="3"/>
    <x v="5"/>
    <s v="Delhi"/>
    <x v="3"/>
    <x v="4"/>
    <s v="Distributor"/>
    <x v="3"/>
    <n v="865.62"/>
    <x v="1"/>
    <n v="0.1"/>
    <s v="LOW"/>
    <n v="3895.29"/>
    <s v="Medium"/>
    <s v="Premium"/>
    <n v="2335.1999999999998"/>
    <n v="1560.09"/>
    <s v="UPI"/>
    <s v="High"/>
    <s v="Same Day"/>
    <n v="16.399999999999999"/>
    <n v="1"/>
    <s v="FAST DELIVERY"/>
    <s v="Home Office"/>
    <s v="Yes"/>
    <n v="5"/>
    <s v="Excellent"/>
    <n v="3912.69"/>
  </r>
  <r>
    <x v="495"/>
    <s v="2024-01-18"/>
    <n v="2024"/>
    <x v="3"/>
    <x v="10"/>
    <x v="3"/>
    <x v="2"/>
    <s v="Sydney"/>
    <x v="1"/>
    <x v="3"/>
    <s v="Retail"/>
    <x v="3"/>
    <n v="52.18"/>
    <x v="15"/>
    <n v="0.28000000000000003"/>
    <s v="HIGH"/>
    <n v="638.67999999999995"/>
    <s v="Small"/>
    <s v="Not Premium"/>
    <n v="462.77"/>
    <n v="175.91"/>
    <s v="Bank Transfer"/>
    <s v="High"/>
    <s v="Express"/>
    <n v="42.12"/>
    <n v="9"/>
    <s v="LATE DELIVERY"/>
    <s v="Corporate"/>
    <s v="No"/>
    <n v="2"/>
    <s v="Poor"/>
    <n v="689.8"/>
  </r>
  <r>
    <x v="496"/>
    <s v="2024-03-02"/>
    <n v="2024"/>
    <x v="9"/>
    <x v="5"/>
    <x v="2"/>
    <x v="0"/>
    <s v="New York"/>
    <x v="4"/>
    <x v="9"/>
    <s v="Online"/>
    <x v="1"/>
    <n v="328.62"/>
    <x v="18"/>
    <n v="0"/>
    <s v="LOW"/>
    <n v="3614.82"/>
    <s v="Medium"/>
    <s v="Premium"/>
    <n v="2625.83"/>
    <n v="988.99"/>
    <s v="Credit Card"/>
    <s v="Medium"/>
    <s v="Same Day"/>
    <n v="7.51"/>
    <n v="4"/>
    <s v="LATE DELIVERY"/>
    <s v="Corporate"/>
    <s v="No"/>
    <n v="5"/>
    <s v="Excellent"/>
    <n v="3626.33"/>
  </r>
  <r>
    <x v="497"/>
    <s v="2024-06-22"/>
    <n v="2024"/>
    <x v="5"/>
    <x v="3"/>
    <x v="3"/>
    <x v="0"/>
    <s v="Sydney"/>
    <x v="0"/>
    <x v="1"/>
    <s v="Retail"/>
    <x v="2"/>
    <n v="115.56"/>
    <x v="16"/>
    <n v="0.21"/>
    <s v="HIGH"/>
    <n v="639.04999999999995"/>
    <s v="Small"/>
    <s v="Not Premium"/>
    <n v="417.85"/>
    <n v="221.2"/>
    <s v="Bank Transfer"/>
    <s v="Low"/>
    <s v="Same Day"/>
    <n v="30.12"/>
    <n v="2"/>
    <s v="FAST DELIVERY"/>
    <s v="Home Office"/>
    <s v="Yes"/>
    <n v="1"/>
    <s v="Poor"/>
    <n v="671.17"/>
  </r>
  <r>
    <x v="498"/>
    <s v="2024-02-07"/>
    <n v="2024"/>
    <x v="8"/>
    <x v="8"/>
    <x v="3"/>
    <x v="1"/>
    <s v="Sydney"/>
    <x v="1"/>
    <x v="6"/>
    <s v="Retail"/>
    <x v="4"/>
    <n v="661.32"/>
    <x v="13"/>
    <n v="0.03"/>
    <s v="LOW"/>
    <n v="8980.73"/>
    <s v="Medium"/>
    <s v="Premium"/>
    <n v="5016.28"/>
    <n v="3964.45"/>
    <s v="Cash"/>
    <s v="High"/>
    <s v="Express"/>
    <n v="29"/>
    <n v="2"/>
    <s v="FAST DELIVERY"/>
    <s v="Home Office"/>
    <s v="No"/>
    <n v="1"/>
    <s v="Poor"/>
    <n v="9011.73"/>
  </r>
  <r>
    <x v="499"/>
    <s v="2023-05-14"/>
    <n v="2023"/>
    <x v="4"/>
    <x v="9"/>
    <x v="0"/>
    <x v="0"/>
    <s v="Mumbai"/>
    <x v="4"/>
    <x v="7"/>
    <s v="Online"/>
    <x v="3"/>
    <n v="744.32"/>
    <x v="16"/>
    <n v="0.08"/>
    <s v="LOW"/>
    <n v="4793.42"/>
    <s v="Medium"/>
    <s v="Premium"/>
    <n v="2734.89"/>
    <n v="2058.5300000000002"/>
    <s v="Bank Transfer"/>
    <s v="Low"/>
    <s v="Express"/>
    <n v="25.96"/>
    <n v="7"/>
    <s v="LATE DELIVERY"/>
    <s v="Home Office"/>
    <s v="No"/>
    <n v="1"/>
    <s v="Poor"/>
    <n v="4826.38"/>
  </r>
  <r>
    <x v="500"/>
    <s v="2024-08-15"/>
    <n v="2024"/>
    <x v="0"/>
    <x v="4"/>
    <x v="0"/>
    <x v="4"/>
    <s v="Sydney"/>
    <x v="0"/>
    <x v="6"/>
    <s v="Retail"/>
    <x v="2"/>
    <n v="892.86"/>
    <x v="5"/>
    <n v="0.21"/>
    <s v="HIGH"/>
    <n v="1410.72"/>
    <s v="Medium"/>
    <s v="Not Premium"/>
    <n v="1191.75"/>
    <n v="218.97"/>
    <s v="Credit Card"/>
    <s v="Medium"/>
    <s v="Standard"/>
    <n v="6.15"/>
    <n v="6"/>
    <s v="LATE DELIVERY"/>
    <s v="Home Office"/>
    <s v="Yes"/>
    <n v="4"/>
    <s v="Good"/>
    <n v="1422.8700000000001"/>
  </r>
  <r>
    <x v="501"/>
    <s v="2024-06-30"/>
    <n v="2024"/>
    <x v="5"/>
    <x v="5"/>
    <x v="3"/>
    <x v="2"/>
    <s v="Mumbai"/>
    <x v="4"/>
    <x v="5"/>
    <s v="Online"/>
    <x v="3"/>
    <n v="398.98"/>
    <x v="10"/>
    <n v="0.22"/>
    <s v="HIGH"/>
    <n v="2489.64"/>
    <s v="Medium"/>
    <s v="Not Premium"/>
    <n v="1646.43"/>
    <n v="843.21"/>
    <s v="Credit Card"/>
    <s v="Medium"/>
    <s v="Standard"/>
    <n v="14.21"/>
    <n v="3"/>
    <s v="FAST DELIVERY"/>
    <s v="Home Office"/>
    <s v="No"/>
    <n v="4"/>
    <s v="Good"/>
    <n v="2506.8500000000004"/>
  </r>
  <r>
    <x v="502"/>
    <s v="2023-10-29"/>
    <n v="2023"/>
    <x v="1"/>
    <x v="9"/>
    <x v="0"/>
    <x v="3"/>
    <s v="Mumbai"/>
    <x v="1"/>
    <x v="6"/>
    <s v="Distributor"/>
    <x v="3"/>
    <n v="743.11"/>
    <x v="14"/>
    <n v="0.2"/>
    <s v="LOW"/>
    <n v="5944.88"/>
    <s v="Medium"/>
    <s v="Premium"/>
    <n v="3076.12"/>
    <n v="2868.76"/>
    <s v="Bank Transfer"/>
    <s v="Low"/>
    <s v="Express"/>
    <n v="38.19"/>
    <n v="8"/>
    <s v="LATE DELIVERY"/>
    <s v="Corporate"/>
    <s v="No"/>
    <n v="2"/>
    <s v="Poor"/>
    <n v="5991.07"/>
  </r>
  <r>
    <x v="503"/>
    <s v="2024-04-14"/>
    <n v="2024"/>
    <x v="11"/>
    <x v="9"/>
    <x v="3"/>
    <x v="4"/>
    <s v="Sydney"/>
    <x v="2"/>
    <x v="3"/>
    <s v="Retail"/>
    <x v="3"/>
    <n v="69.28"/>
    <x v="0"/>
    <n v="0.2"/>
    <s v="LOW"/>
    <n v="221.7"/>
    <s v="Small"/>
    <s v="Not Premium"/>
    <n v="143.57"/>
    <n v="78.13"/>
    <s v="Bank Transfer"/>
    <s v="Critical"/>
    <s v="Same Day"/>
    <n v="42.23"/>
    <n v="4"/>
    <s v="LATE DELIVERY"/>
    <s v="Consumer"/>
    <s v="Yes"/>
    <n v="4"/>
    <s v="Good"/>
    <n v="267.93"/>
  </r>
  <r>
    <x v="504"/>
    <s v="2024-10-02"/>
    <n v="2024"/>
    <x v="1"/>
    <x v="5"/>
    <x v="0"/>
    <x v="4"/>
    <s v="New York"/>
    <x v="4"/>
    <x v="0"/>
    <s v="Retail"/>
    <x v="0"/>
    <n v="276.11"/>
    <x v="2"/>
    <n v="0.22"/>
    <s v="HIGH"/>
    <n v="4091.95"/>
    <s v="Medium"/>
    <s v="Premium"/>
    <n v="2266.44"/>
    <n v="1825.51"/>
    <s v="PayPal"/>
    <s v="Critical"/>
    <s v="Standard"/>
    <n v="45.11"/>
    <n v="3"/>
    <s v="FAST DELIVERY"/>
    <s v="Home Office"/>
    <s v="Yes"/>
    <n v="2"/>
    <s v="Poor"/>
    <n v="4140.0599999999995"/>
  </r>
  <r>
    <x v="505"/>
    <s v="2023-07-15"/>
    <n v="2023"/>
    <x v="7"/>
    <x v="4"/>
    <x v="3"/>
    <x v="4"/>
    <s v="Mumbai"/>
    <x v="1"/>
    <x v="4"/>
    <s v="Distributor"/>
    <x v="1"/>
    <n v="451.76"/>
    <x v="4"/>
    <n v="0.19"/>
    <s v="LOW"/>
    <n v="5488.88"/>
    <s v="Medium"/>
    <s v="Premium"/>
    <n v="4351.7"/>
    <n v="1137.18"/>
    <s v="Bank Transfer"/>
    <s v="High"/>
    <s v="Same Day"/>
    <n v="46.37"/>
    <n v="8"/>
    <s v="LATE DELIVERY"/>
    <s v="Home Office"/>
    <s v="No"/>
    <n v="1"/>
    <s v="Poor"/>
    <n v="5543.25"/>
  </r>
  <r>
    <x v="506"/>
    <s v="2024-12-02"/>
    <n v="2024"/>
    <x v="2"/>
    <x v="8"/>
    <x v="1"/>
    <x v="3"/>
    <s v="Toronto"/>
    <x v="4"/>
    <x v="2"/>
    <s v="Retail"/>
    <x v="1"/>
    <n v="178.47"/>
    <x v="10"/>
    <n v="0.04"/>
    <s v="LOW"/>
    <n v="1370.65"/>
    <s v="Medium"/>
    <s v="Not Premium"/>
    <n v="1022.5"/>
    <n v="348.15"/>
    <s v="UPI"/>
    <s v="Low"/>
    <s v="Express"/>
    <n v="37.299999999999997"/>
    <n v="8"/>
    <s v="LATE DELIVERY"/>
    <s v="Home Office"/>
    <s v="No"/>
    <n v="1"/>
    <s v="Poor"/>
    <n v="1415.95"/>
  </r>
  <r>
    <x v="507"/>
    <s v="2024-02-01"/>
    <n v="2024"/>
    <x v="8"/>
    <x v="7"/>
    <x v="0"/>
    <x v="3"/>
    <s v="Mumbai"/>
    <x v="4"/>
    <x v="5"/>
    <s v="Online"/>
    <x v="4"/>
    <n v="874.72"/>
    <x v="2"/>
    <n v="0.08"/>
    <s v="LOW"/>
    <n v="15290.11"/>
    <s v="Medium"/>
    <s v="Premium"/>
    <n v="13409.04"/>
    <n v="1881.07"/>
    <s v="Cash"/>
    <s v="Medium"/>
    <s v="Express"/>
    <n v="31.12"/>
    <n v="5"/>
    <s v="LATE DELIVERY"/>
    <s v="Corporate"/>
    <s v="No"/>
    <n v="5"/>
    <s v="Excellent"/>
    <n v="15326.230000000001"/>
  </r>
  <r>
    <x v="508"/>
    <s v="2023-05-10"/>
    <n v="2023"/>
    <x v="4"/>
    <x v="10"/>
    <x v="1"/>
    <x v="5"/>
    <s v="Pune"/>
    <x v="3"/>
    <x v="1"/>
    <s v="Online"/>
    <x v="3"/>
    <n v="166.43"/>
    <x v="11"/>
    <n v="7.0000000000000007E-2"/>
    <s v="LOW"/>
    <n v="154.78"/>
    <s v="Small"/>
    <s v="Not Premium"/>
    <n v="111.89"/>
    <n v="42.89"/>
    <s v="Bank Transfer"/>
    <s v="High"/>
    <s v="Express"/>
    <n v="37.5"/>
    <n v="8"/>
    <s v="LATE DELIVERY"/>
    <s v="Home Office"/>
    <s v="Yes"/>
    <n v="5"/>
    <s v="Excellent"/>
    <n v="200.28"/>
  </r>
  <r>
    <x v="509"/>
    <s v="2024-12-04"/>
    <n v="2024"/>
    <x v="2"/>
    <x v="3"/>
    <x v="3"/>
    <x v="3"/>
    <s v="Berlin"/>
    <x v="0"/>
    <x v="3"/>
    <s v="Retail"/>
    <x v="2"/>
    <n v="90.7"/>
    <x v="15"/>
    <n v="0.23"/>
    <s v="HIGH"/>
    <n v="1187.26"/>
    <s v="Medium"/>
    <s v="Not Premium"/>
    <n v="786.1"/>
    <n v="401.16"/>
    <s v="PayPal"/>
    <s v="High"/>
    <s v="Same Day"/>
    <n v="26.24"/>
    <n v="5"/>
    <s v="LATE DELIVERY"/>
    <s v="Corporate"/>
    <s v="No"/>
    <n v="3"/>
    <s v="Average"/>
    <n v="1218.5"/>
  </r>
  <r>
    <x v="510"/>
    <s v="2024-11-09"/>
    <n v="2024"/>
    <x v="10"/>
    <x v="8"/>
    <x v="2"/>
    <x v="3"/>
    <s v="London"/>
    <x v="4"/>
    <x v="3"/>
    <s v="Retail"/>
    <x v="1"/>
    <n v="55.19"/>
    <x v="11"/>
    <n v="0.28000000000000003"/>
    <s v="HIGH"/>
    <n v="39.74"/>
    <s v="Small"/>
    <s v="Not Premium"/>
    <n v="24.52"/>
    <n v="15.22"/>
    <s v="Bank Transfer"/>
    <s v="High"/>
    <s v="Standard"/>
    <n v="45.29"/>
    <n v="1"/>
    <s v="FAST DELIVERY"/>
    <s v="Consumer"/>
    <s v="No"/>
    <n v="2"/>
    <s v="Poor"/>
    <n v="86.03"/>
  </r>
  <r>
    <x v="511"/>
    <s v="2023-09-21"/>
    <n v="2023"/>
    <x v="6"/>
    <x v="0"/>
    <x v="1"/>
    <x v="5"/>
    <s v="London"/>
    <x v="2"/>
    <x v="6"/>
    <s v="Online"/>
    <x v="0"/>
    <n v="219.85"/>
    <x v="0"/>
    <n v="0.09"/>
    <s v="LOW"/>
    <n v="800.25"/>
    <s v="Small"/>
    <s v="Not Premium"/>
    <n v="551.95000000000005"/>
    <n v="248.3"/>
    <s v="Cash"/>
    <s v="Medium"/>
    <s v="Express"/>
    <n v="41.54"/>
    <n v="3"/>
    <s v="FAST DELIVERY"/>
    <s v="Corporate"/>
    <s v="Yes"/>
    <n v="1"/>
    <s v="Poor"/>
    <n v="844.79"/>
  </r>
  <r>
    <x v="512"/>
    <s v="2024-08-26"/>
    <n v="2024"/>
    <x v="0"/>
    <x v="1"/>
    <x v="1"/>
    <x v="0"/>
    <s v="New York"/>
    <x v="1"/>
    <x v="1"/>
    <s v="Distributor"/>
    <x v="2"/>
    <n v="713.7"/>
    <x v="7"/>
    <n v="0.18"/>
    <s v="LOW"/>
    <n v="5267.11"/>
    <s v="Medium"/>
    <s v="Premium"/>
    <n v="3412.63"/>
    <n v="1854.48"/>
    <s v="UPI"/>
    <s v="Critical"/>
    <s v="Express"/>
    <n v="5.71"/>
    <n v="10"/>
    <s v="LATE DELIVERY"/>
    <s v="Corporate"/>
    <s v="Yes"/>
    <n v="2"/>
    <s v="Poor"/>
    <n v="5282.8200000000006"/>
  </r>
  <r>
    <x v="513"/>
    <s v="2023-01-02"/>
    <n v="2023"/>
    <x v="3"/>
    <x v="11"/>
    <x v="2"/>
    <x v="2"/>
    <s v="New York"/>
    <x v="1"/>
    <x v="3"/>
    <s v="Online"/>
    <x v="4"/>
    <n v="597.53"/>
    <x v="18"/>
    <n v="0.28999999999999998"/>
    <s v="HIGH"/>
    <n v="4666.71"/>
    <s v="Medium"/>
    <s v="Premium"/>
    <n v="3093.34"/>
    <n v="1573.37"/>
    <s v="PayPal"/>
    <s v="Critical"/>
    <s v="Express"/>
    <n v="6.48"/>
    <n v="3"/>
    <s v="FAST DELIVERY"/>
    <s v="Consumer"/>
    <s v="No"/>
    <n v="1"/>
    <s v="Poor"/>
    <n v="4676.1899999999996"/>
  </r>
  <r>
    <x v="514"/>
    <s v="2024-01-30"/>
    <n v="2024"/>
    <x v="3"/>
    <x v="6"/>
    <x v="2"/>
    <x v="2"/>
    <s v="London"/>
    <x v="2"/>
    <x v="5"/>
    <s v="Retail"/>
    <x v="0"/>
    <n v="175.31"/>
    <x v="7"/>
    <n v="0.09"/>
    <s v="LOW"/>
    <n v="1435.79"/>
    <s v="Medium"/>
    <s v="Not Premium"/>
    <n v="1263.7"/>
    <n v="172.09"/>
    <s v="UPI"/>
    <s v="High"/>
    <s v="Standard"/>
    <n v="7.03"/>
    <n v="6"/>
    <s v="LATE DELIVERY"/>
    <s v="Home Office"/>
    <s v="Yes"/>
    <n v="1"/>
    <s v="Poor"/>
    <n v="1448.82"/>
  </r>
  <r>
    <x v="515"/>
    <s v="2023-12-12"/>
    <n v="2023"/>
    <x v="2"/>
    <x v="9"/>
    <x v="0"/>
    <x v="5"/>
    <s v="Sydney"/>
    <x v="0"/>
    <x v="0"/>
    <s v="Online"/>
    <x v="1"/>
    <n v="498.04"/>
    <x v="5"/>
    <n v="0.04"/>
    <s v="LOW"/>
    <n v="956.24"/>
    <s v="Small"/>
    <s v="Not Premium"/>
    <n v="748.45"/>
    <n v="207.79"/>
    <s v="UPI"/>
    <s v="Low"/>
    <s v="Express"/>
    <n v="49.21"/>
    <n v="6"/>
    <s v="LATE DELIVERY"/>
    <s v="Corporate"/>
    <s v="Yes"/>
    <n v="1"/>
    <s v="Poor"/>
    <n v="1011.45"/>
  </r>
  <r>
    <x v="516"/>
    <s v="2023-04-09"/>
    <n v="2023"/>
    <x v="11"/>
    <x v="2"/>
    <x v="2"/>
    <x v="0"/>
    <s v="Delhi"/>
    <x v="2"/>
    <x v="0"/>
    <s v="Distributor"/>
    <x v="0"/>
    <n v="15.7"/>
    <x v="2"/>
    <n v="0.06"/>
    <s v="LOW"/>
    <n v="280.39999999999998"/>
    <s v="Small"/>
    <s v="Not Premium"/>
    <n v="154.99"/>
    <n v="125.41"/>
    <s v="Bank Transfer"/>
    <s v="Low"/>
    <s v="Same Day"/>
    <n v="36.049999999999997"/>
    <n v="9"/>
    <s v="LATE DELIVERY"/>
    <s v="Home Office"/>
    <s v="No"/>
    <n v="2"/>
    <s v="Poor"/>
    <n v="325.45"/>
  </r>
  <r>
    <x v="517"/>
    <s v="2024-02-27"/>
    <n v="2024"/>
    <x v="8"/>
    <x v="5"/>
    <x v="2"/>
    <x v="1"/>
    <s v="Sydney"/>
    <x v="0"/>
    <x v="5"/>
    <s v="Distributor"/>
    <x v="4"/>
    <n v="851.19"/>
    <x v="12"/>
    <n v="0.27"/>
    <s v="HIGH"/>
    <n v="11184.64"/>
    <s v="Medium"/>
    <s v="Premium"/>
    <n v="7363.23"/>
    <n v="3821.41"/>
    <s v="Cash"/>
    <s v="Medium"/>
    <s v="Standard"/>
    <n v="8.39"/>
    <n v="5"/>
    <s v="LATE DELIVERY"/>
    <s v="Corporate"/>
    <s v="Yes"/>
    <n v="1"/>
    <s v="Poor"/>
    <n v="11198.029999999999"/>
  </r>
  <r>
    <x v="518"/>
    <s v="2024-09-24"/>
    <n v="2024"/>
    <x v="6"/>
    <x v="10"/>
    <x v="2"/>
    <x v="1"/>
    <s v="Sydney"/>
    <x v="4"/>
    <x v="5"/>
    <s v="Online"/>
    <x v="0"/>
    <n v="470.98"/>
    <x v="1"/>
    <n v="0.01"/>
    <s v="LOW"/>
    <n v="2331.35"/>
    <s v="Medium"/>
    <s v="Not Premium"/>
    <n v="1961.39"/>
    <n v="369.96"/>
    <s v="Bank Transfer"/>
    <s v="High"/>
    <s v="Standard"/>
    <n v="45.54"/>
    <n v="3"/>
    <s v="FAST DELIVERY"/>
    <s v="Corporate"/>
    <s v="No"/>
    <n v="5"/>
    <s v="Excellent"/>
    <n v="2379.89"/>
  </r>
  <r>
    <x v="519"/>
    <s v="2023-07-24"/>
    <n v="2023"/>
    <x v="7"/>
    <x v="6"/>
    <x v="1"/>
    <x v="2"/>
    <s v="Berlin"/>
    <x v="1"/>
    <x v="7"/>
    <s v="Distributor"/>
    <x v="1"/>
    <n v="582.47"/>
    <x v="13"/>
    <n v="0.15"/>
    <s v="LOW"/>
    <n v="6931.39"/>
    <s v="Medium"/>
    <s v="Premium"/>
    <n v="4522.72"/>
    <n v="2408.67"/>
    <s v="Credit Card"/>
    <s v="Low"/>
    <s v="Same Day"/>
    <n v="32.78"/>
    <n v="5"/>
    <s v="LATE DELIVERY"/>
    <s v="Corporate"/>
    <s v="Yes"/>
    <n v="4"/>
    <s v="Good"/>
    <n v="6969.17"/>
  </r>
  <r>
    <x v="520"/>
    <s v="2024-11-04"/>
    <n v="2024"/>
    <x v="10"/>
    <x v="5"/>
    <x v="0"/>
    <x v="0"/>
    <s v="Berlin"/>
    <x v="2"/>
    <x v="4"/>
    <s v="Distributor"/>
    <x v="3"/>
    <n v="126.14"/>
    <x v="19"/>
    <n v="0.04"/>
    <s v="LOW"/>
    <n v="1574.23"/>
    <s v="Medium"/>
    <s v="Not Premium"/>
    <n v="926.15"/>
    <n v="648.08000000000004"/>
    <s v="PayPal"/>
    <s v="Critical"/>
    <s v="Standard"/>
    <n v="5.51"/>
    <n v="7"/>
    <s v="LATE DELIVERY"/>
    <s v="Home Office"/>
    <s v="Yes"/>
    <n v="1"/>
    <s v="Poor"/>
    <n v="1586.74"/>
  </r>
  <r>
    <x v="521"/>
    <s v="2024-10-07"/>
    <n v="2024"/>
    <x v="1"/>
    <x v="3"/>
    <x v="3"/>
    <x v="1"/>
    <s v="Sydney"/>
    <x v="0"/>
    <x v="3"/>
    <s v="Online"/>
    <x v="3"/>
    <n v="841.5"/>
    <x v="14"/>
    <n v="0.1"/>
    <s v="LOW"/>
    <n v="7573.5"/>
    <s v="Medium"/>
    <s v="Premium"/>
    <n v="4981.4799999999996"/>
    <n v="2592.02"/>
    <s v="Bank Transfer"/>
    <s v="Critical"/>
    <s v="Same Day"/>
    <n v="43.82"/>
    <n v="6"/>
    <s v="LATE DELIVERY"/>
    <s v="Corporate"/>
    <s v="No"/>
    <n v="3"/>
    <s v="Average"/>
    <n v="7623.32"/>
  </r>
  <r>
    <x v="522"/>
    <s v="2024-09-18"/>
    <n v="2024"/>
    <x v="6"/>
    <x v="7"/>
    <x v="0"/>
    <x v="5"/>
    <s v="Toronto"/>
    <x v="0"/>
    <x v="7"/>
    <s v="Online"/>
    <x v="1"/>
    <n v="684.72"/>
    <x v="12"/>
    <n v="0.22"/>
    <s v="HIGH"/>
    <n v="9613.4699999999993"/>
    <s v="Medium"/>
    <s v="Premium"/>
    <n v="5758.27"/>
    <n v="3855.2"/>
    <s v="Cash"/>
    <s v="Medium"/>
    <s v="Standard"/>
    <n v="33.92"/>
    <n v="6"/>
    <s v="LATE DELIVERY"/>
    <s v="Consumer"/>
    <s v="Yes"/>
    <n v="5"/>
    <s v="Excellent"/>
    <n v="9653.3900000000012"/>
  </r>
  <r>
    <x v="523"/>
    <s v="2023-04-10"/>
    <n v="2023"/>
    <x v="11"/>
    <x v="9"/>
    <x v="1"/>
    <x v="4"/>
    <s v="Mumbai"/>
    <x v="4"/>
    <x v="0"/>
    <s v="Distributor"/>
    <x v="0"/>
    <n v="440"/>
    <x v="19"/>
    <n v="7.0000000000000007E-2"/>
    <s v="LOW"/>
    <n v="5319.6"/>
    <s v="Medium"/>
    <s v="Premium"/>
    <n v="3616.61"/>
    <n v="1702.99"/>
    <s v="Cash"/>
    <s v="Medium"/>
    <s v="Express"/>
    <n v="35.49"/>
    <n v="10"/>
    <s v="LATE DELIVERY"/>
    <s v="Corporate"/>
    <s v="Yes"/>
    <n v="5"/>
    <s v="Excellent"/>
    <n v="5365.09"/>
  </r>
  <r>
    <x v="524"/>
    <s v="2023-05-31"/>
    <n v="2023"/>
    <x v="4"/>
    <x v="4"/>
    <x v="2"/>
    <x v="0"/>
    <s v="Sydney"/>
    <x v="0"/>
    <x v="1"/>
    <s v="Distributor"/>
    <x v="0"/>
    <n v="867.11"/>
    <x v="3"/>
    <n v="0.25"/>
    <s v="HIGH"/>
    <n v="10405.32"/>
    <s v="Medium"/>
    <s v="Premium"/>
    <n v="8682.51"/>
    <n v="1722.81"/>
    <s v="Credit Card"/>
    <s v="Medium"/>
    <s v="Same Day"/>
    <n v="26.61"/>
    <n v="9"/>
    <s v="LATE DELIVERY"/>
    <s v="Corporate"/>
    <s v="No"/>
    <n v="2"/>
    <s v="Poor"/>
    <n v="10440.93"/>
  </r>
  <r>
    <x v="525"/>
    <s v="2024-07-21"/>
    <n v="2024"/>
    <x v="7"/>
    <x v="1"/>
    <x v="2"/>
    <x v="4"/>
    <s v="Toronto"/>
    <x v="0"/>
    <x v="5"/>
    <s v="Retail"/>
    <x v="0"/>
    <n v="845.69"/>
    <x v="13"/>
    <n v="0.16"/>
    <s v="LOW"/>
    <n v="9945.31"/>
    <s v="Medium"/>
    <s v="Premium"/>
    <n v="8823.0499999999993"/>
    <n v="1122.26"/>
    <s v="PayPal"/>
    <s v="Low"/>
    <s v="Same Day"/>
    <n v="43.04"/>
    <n v="2"/>
    <s v="FAST DELIVERY"/>
    <s v="Consumer"/>
    <s v="Yes"/>
    <n v="3"/>
    <s v="Average"/>
    <n v="9990.35"/>
  </r>
  <r>
    <x v="526"/>
    <s v="2023-07-13"/>
    <n v="2023"/>
    <x v="7"/>
    <x v="3"/>
    <x v="0"/>
    <x v="5"/>
    <s v="Toronto"/>
    <x v="4"/>
    <x v="1"/>
    <s v="Retail"/>
    <x v="2"/>
    <n v="510.26"/>
    <x v="11"/>
    <n v="0.03"/>
    <s v="LOW"/>
    <n v="494.95"/>
    <s v="Small"/>
    <s v="Not Premium"/>
    <n v="368.45"/>
    <n v="126.5"/>
    <s v="UPI"/>
    <s v="High"/>
    <s v="Express"/>
    <n v="24.64"/>
    <n v="5"/>
    <s v="LATE DELIVERY"/>
    <s v="Consumer"/>
    <s v="No"/>
    <n v="1"/>
    <s v="Poor"/>
    <n v="524.59"/>
  </r>
  <r>
    <x v="527"/>
    <s v="2024-03-06"/>
    <n v="2024"/>
    <x v="9"/>
    <x v="3"/>
    <x v="3"/>
    <x v="5"/>
    <s v="New York"/>
    <x v="0"/>
    <x v="4"/>
    <s v="Retail"/>
    <x v="0"/>
    <n v="143.71"/>
    <x v="0"/>
    <n v="0.27"/>
    <s v="HIGH"/>
    <n v="419.63"/>
    <s v="Small"/>
    <s v="Not Premium"/>
    <n v="310.49"/>
    <n v="109.14"/>
    <s v="Cash"/>
    <s v="Critical"/>
    <s v="Same Day"/>
    <n v="16.86"/>
    <n v="5"/>
    <s v="LATE DELIVERY"/>
    <s v="Home Office"/>
    <s v="Yes"/>
    <n v="4"/>
    <s v="Good"/>
    <n v="441.49"/>
  </r>
  <r>
    <x v="528"/>
    <s v="2024-07-28"/>
    <n v="2024"/>
    <x v="7"/>
    <x v="2"/>
    <x v="2"/>
    <x v="1"/>
    <s v="Sydney"/>
    <x v="1"/>
    <x v="8"/>
    <s v="Retail"/>
    <x v="1"/>
    <n v="385.94"/>
    <x v="16"/>
    <n v="0.25"/>
    <s v="HIGH"/>
    <n v="2026.18"/>
    <s v="Medium"/>
    <s v="Not Premium"/>
    <n v="1803.2"/>
    <n v="222.98"/>
    <s v="Cash"/>
    <s v="High"/>
    <s v="Express"/>
    <n v="11.81"/>
    <n v="6"/>
    <s v="LATE DELIVERY"/>
    <s v="Consumer"/>
    <s v="No"/>
    <n v="3"/>
    <s v="Average"/>
    <n v="2043.99"/>
  </r>
  <r>
    <x v="529"/>
    <s v="2024-05-22"/>
    <n v="2024"/>
    <x v="4"/>
    <x v="2"/>
    <x v="0"/>
    <x v="2"/>
    <s v="Delhi"/>
    <x v="3"/>
    <x v="2"/>
    <s v="Online"/>
    <x v="1"/>
    <n v="234.77"/>
    <x v="6"/>
    <n v="0.09"/>
    <s v="LOW"/>
    <n v="4272.8100000000004"/>
    <s v="Medium"/>
    <s v="Premium"/>
    <n v="2175.29"/>
    <n v="2097.52"/>
    <s v="UPI"/>
    <s v="Critical"/>
    <s v="Same Day"/>
    <n v="31.45"/>
    <n v="10"/>
    <s v="LATE DELIVERY"/>
    <s v="Corporate"/>
    <s v="Yes"/>
    <n v="1"/>
    <s v="Poor"/>
    <n v="4314.2599999999993"/>
  </r>
  <r>
    <x v="530"/>
    <s v="2023-09-20"/>
    <n v="2023"/>
    <x v="6"/>
    <x v="8"/>
    <x v="0"/>
    <x v="0"/>
    <s v="London"/>
    <x v="0"/>
    <x v="0"/>
    <s v="Retail"/>
    <x v="2"/>
    <n v="933.15"/>
    <x v="2"/>
    <n v="7.0000000000000007E-2"/>
    <s v="LOW"/>
    <n v="16488.759999999998"/>
    <s v="Medium"/>
    <s v="Premium"/>
    <n v="11642.3"/>
    <n v="4846.46"/>
    <s v="PayPal"/>
    <s v="Critical"/>
    <s v="Standard"/>
    <n v="19.88"/>
    <n v="7"/>
    <s v="LATE DELIVERY"/>
    <s v="Corporate"/>
    <s v="Yes"/>
    <n v="3"/>
    <s v="Average"/>
    <n v="16515.64"/>
  </r>
  <r>
    <x v="531"/>
    <s v="2024-06-22"/>
    <n v="2024"/>
    <x v="5"/>
    <x v="10"/>
    <x v="1"/>
    <x v="4"/>
    <s v="Sydney"/>
    <x v="0"/>
    <x v="6"/>
    <s v="Distributor"/>
    <x v="1"/>
    <n v="771"/>
    <x v="1"/>
    <n v="0"/>
    <s v="LOW"/>
    <n v="3855"/>
    <s v="Medium"/>
    <s v="Premium"/>
    <n v="3016.44"/>
    <n v="838.56"/>
    <s v="Credit Card"/>
    <s v="High"/>
    <s v="Standard"/>
    <n v="26.96"/>
    <n v="7"/>
    <s v="LATE DELIVERY"/>
    <s v="Consumer"/>
    <s v="No"/>
    <n v="1"/>
    <s v="Poor"/>
    <n v="3888.96"/>
  </r>
  <r>
    <x v="532"/>
    <s v="2023-12-20"/>
    <n v="2023"/>
    <x v="2"/>
    <x v="1"/>
    <x v="3"/>
    <x v="1"/>
    <s v="London"/>
    <x v="4"/>
    <x v="6"/>
    <s v="Online"/>
    <x v="0"/>
    <n v="902.53"/>
    <x v="2"/>
    <n v="0"/>
    <s v="LOW"/>
    <n v="17148.07"/>
    <s v="Medium"/>
    <s v="Premium"/>
    <n v="9499.01"/>
    <n v="7649.06"/>
    <s v="Cash"/>
    <s v="Medium"/>
    <s v="Express"/>
    <n v="28.74"/>
    <n v="4"/>
    <s v="LATE DELIVERY"/>
    <s v="Home Office"/>
    <s v="Yes"/>
    <n v="4"/>
    <s v="Good"/>
    <n v="17180.810000000001"/>
  </r>
  <r>
    <x v="533"/>
    <s v="2023-08-26"/>
    <n v="2023"/>
    <x v="0"/>
    <x v="10"/>
    <x v="3"/>
    <x v="5"/>
    <s v="Berlin"/>
    <x v="0"/>
    <x v="3"/>
    <s v="Retail"/>
    <x v="4"/>
    <n v="152.41999999999999"/>
    <x v="14"/>
    <n v="0.27"/>
    <s v="HIGH"/>
    <n v="1112.67"/>
    <s v="Medium"/>
    <s v="Not Premium"/>
    <n v="862.21"/>
    <n v="250.46"/>
    <s v="Bank Transfer"/>
    <s v="High"/>
    <s v="Express"/>
    <n v="15.06"/>
    <n v="6"/>
    <s v="LATE DELIVERY"/>
    <s v="Consumer"/>
    <s v="Yes"/>
    <n v="2"/>
    <s v="Poor"/>
    <n v="1133.73"/>
  </r>
  <r>
    <x v="534"/>
    <s v="2024-11-30"/>
    <n v="2024"/>
    <x v="10"/>
    <x v="8"/>
    <x v="3"/>
    <x v="4"/>
    <s v="Berlin"/>
    <x v="0"/>
    <x v="1"/>
    <s v="Online"/>
    <x v="0"/>
    <n v="899.47"/>
    <x v="15"/>
    <n v="0.11"/>
    <s v="LOW"/>
    <n v="13608.98"/>
    <s v="Medium"/>
    <s v="Premium"/>
    <n v="7034.92"/>
    <n v="6574.06"/>
    <s v="PayPal"/>
    <s v="Critical"/>
    <s v="Standard"/>
    <n v="23.89"/>
    <n v="2"/>
    <s v="FAST DELIVERY"/>
    <s v="Corporate"/>
    <s v="Yes"/>
    <n v="3"/>
    <s v="Average"/>
    <n v="13634.869999999999"/>
  </r>
  <r>
    <x v="535"/>
    <s v="2024-02-12"/>
    <n v="2024"/>
    <x v="8"/>
    <x v="5"/>
    <x v="0"/>
    <x v="4"/>
    <s v="Sydney"/>
    <x v="1"/>
    <x v="7"/>
    <s v="Distributor"/>
    <x v="0"/>
    <n v="143.49"/>
    <x v="4"/>
    <n v="0.03"/>
    <s v="LOW"/>
    <n v="2087.7800000000002"/>
    <s v="Medium"/>
    <s v="Not Premium"/>
    <n v="1497.05"/>
    <n v="590.73"/>
    <s v="UPI"/>
    <s v="High"/>
    <s v="Standard"/>
    <n v="15.48"/>
    <n v="3"/>
    <s v="FAST DELIVERY"/>
    <s v="Corporate"/>
    <s v="Yes"/>
    <n v="3"/>
    <s v="Average"/>
    <n v="2106.2599999999998"/>
  </r>
  <r>
    <x v="536"/>
    <s v="2024-04-09"/>
    <n v="2024"/>
    <x v="11"/>
    <x v="1"/>
    <x v="1"/>
    <x v="1"/>
    <s v="Toronto"/>
    <x v="1"/>
    <x v="7"/>
    <s v="Distributor"/>
    <x v="0"/>
    <n v="773.2"/>
    <x v="11"/>
    <n v="0.02"/>
    <s v="LOW"/>
    <n v="757.74"/>
    <s v="Small"/>
    <s v="Not Premium"/>
    <n v="556.04999999999995"/>
    <n v="201.69"/>
    <s v="Credit Card"/>
    <s v="High"/>
    <s v="Express"/>
    <n v="41.2"/>
    <n v="10"/>
    <s v="LATE DELIVERY"/>
    <s v="Corporate"/>
    <s v="Yes"/>
    <n v="4"/>
    <s v="Good"/>
    <n v="808.94"/>
  </r>
  <r>
    <x v="537"/>
    <s v="2024-09-30"/>
    <n v="2024"/>
    <x v="6"/>
    <x v="4"/>
    <x v="3"/>
    <x v="0"/>
    <s v="Pune"/>
    <x v="1"/>
    <x v="5"/>
    <s v="Distributor"/>
    <x v="1"/>
    <n v="769.91"/>
    <x v="1"/>
    <n v="0.13"/>
    <s v="LOW"/>
    <n v="3349.11"/>
    <s v="Medium"/>
    <s v="Premium"/>
    <n v="2745.88"/>
    <n v="603.23"/>
    <s v="Bank Transfer"/>
    <s v="Critical"/>
    <s v="Same Day"/>
    <n v="7.73"/>
    <n v="1"/>
    <s v="FAST DELIVERY"/>
    <s v="Corporate"/>
    <s v="No"/>
    <n v="1"/>
    <s v="Poor"/>
    <n v="3357.84"/>
  </r>
  <r>
    <x v="538"/>
    <s v="2023-05-11"/>
    <n v="2023"/>
    <x v="4"/>
    <x v="3"/>
    <x v="2"/>
    <x v="4"/>
    <s v="Berlin"/>
    <x v="1"/>
    <x v="8"/>
    <s v="Retail"/>
    <x v="4"/>
    <n v="53.98"/>
    <x v="14"/>
    <n v="0.14000000000000001"/>
    <s v="LOW"/>
    <n v="464.23"/>
    <s v="Small"/>
    <s v="Not Premium"/>
    <n v="394.47"/>
    <n v="69.760000000000005"/>
    <s v="Bank Transfer"/>
    <s v="Low"/>
    <s v="Express"/>
    <n v="33.9"/>
    <n v="6"/>
    <s v="LATE DELIVERY"/>
    <s v="Consumer"/>
    <s v="No"/>
    <n v="2"/>
    <s v="Poor"/>
    <n v="504.13"/>
  </r>
  <r>
    <x v="539"/>
    <s v="2023-10-27"/>
    <n v="2023"/>
    <x v="1"/>
    <x v="10"/>
    <x v="3"/>
    <x v="3"/>
    <s v="Sydney"/>
    <x v="0"/>
    <x v="6"/>
    <s v="Distributor"/>
    <x v="2"/>
    <n v="696.36"/>
    <x v="18"/>
    <n v="0.27"/>
    <s v="HIGH"/>
    <n v="5591.77"/>
    <s v="Medium"/>
    <s v="Premium"/>
    <n v="4277.6899999999996"/>
    <n v="1314.08"/>
    <s v="Cash"/>
    <s v="High"/>
    <s v="Standard"/>
    <n v="6.65"/>
    <n v="4"/>
    <s v="LATE DELIVERY"/>
    <s v="Consumer"/>
    <s v="No"/>
    <n v="4"/>
    <s v="Good"/>
    <n v="5602.4199999999992"/>
  </r>
  <r>
    <x v="540"/>
    <s v="2024-05-27"/>
    <n v="2024"/>
    <x v="4"/>
    <x v="3"/>
    <x v="1"/>
    <x v="0"/>
    <s v="London"/>
    <x v="0"/>
    <x v="7"/>
    <s v="Retail"/>
    <x v="3"/>
    <n v="347.2"/>
    <x v="16"/>
    <n v="0.23"/>
    <s v="HIGH"/>
    <n v="1871.41"/>
    <s v="Medium"/>
    <s v="Not Premium"/>
    <n v="1036.56"/>
    <n v="834.85"/>
    <s v="UPI"/>
    <s v="Low"/>
    <s v="Same Day"/>
    <n v="10.56"/>
    <n v="4"/>
    <s v="LATE DELIVERY"/>
    <s v="Corporate"/>
    <s v="No"/>
    <n v="5"/>
    <s v="Excellent"/>
    <n v="1885.9699999999998"/>
  </r>
  <r>
    <x v="541"/>
    <s v="2024-12-15"/>
    <n v="2024"/>
    <x v="2"/>
    <x v="6"/>
    <x v="1"/>
    <x v="3"/>
    <s v="New York"/>
    <x v="1"/>
    <x v="8"/>
    <s v="Retail"/>
    <x v="4"/>
    <n v="957.52"/>
    <x v="8"/>
    <n v="0.27"/>
    <s v="HIGH"/>
    <n v="8387.8799999999992"/>
    <s v="Medium"/>
    <s v="Premium"/>
    <n v="5899.43"/>
    <n v="2488.4499999999998"/>
    <s v="Bank Transfer"/>
    <s v="Medium"/>
    <s v="Standard"/>
    <n v="35.94"/>
    <n v="10"/>
    <s v="LATE DELIVERY"/>
    <s v="Consumer"/>
    <s v="Yes"/>
    <n v="1"/>
    <s v="Poor"/>
    <n v="8433.8200000000015"/>
  </r>
  <r>
    <x v="542"/>
    <s v="2023-05-03"/>
    <n v="2023"/>
    <x v="4"/>
    <x v="4"/>
    <x v="1"/>
    <x v="3"/>
    <s v="Mumbai"/>
    <x v="1"/>
    <x v="8"/>
    <s v="Retail"/>
    <x v="4"/>
    <n v="260.81"/>
    <x v="13"/>
    <n v="0.03"/>
    <s v="LOW"/>
    <n v="3541.8"/>
    <s v="Medium"/>
    <s v="Premium"/>
    <n v="3147.96"/>
    <n v="393.84"/>
    <s v="Credit Card"/>
    <s v="Critical"/>
    <s v="Express"/>
    <n v="24.56"/>
    <n v="4"/>
    <s v="LATE DELIVERY"/>
    <s v="Corporate"/>
    <s v="No"/>
    <n v="3"/>
    <s v="Average"/>
    <n v="3570.36"/>
  </r>
  <r>
    <x v="543"/>
    <s v="2023-08-12"/>
    <n v="2023"/>
    <x v="0"/>
    <x v="1"/>
    <x v="0"/>
    <x v="1"/>
    <s v="Delhi"/>
    <x v="4"/>
    <x v="8"/>
    <s v="Retail"/>
    <x v="1"/>
    <n v="197.99"/>
    <x v="10"/>
    <n v="0.02"/>
    <s v="LOW"/>
    <n v="1552.24"/>
    <s v="Medium"/>
    <s v="Not Premium"/>
    <n v="1182.95"/>
    <n v="369.29"/>
    <s v="Bank Transfer"/>
    <s v="Critical"/>
    <s v="Standard"/>
    <n v="19.18"/>
    <n v="5"/>
    <s v="LATE DELIVERY"/>
    <s v="Consumer"/>
    <s v="No"/>
    <n v="5"/>
    <s v="Excellent"/>
    <n v="1576.42"/>
  </r>
  <r>
    <x v="544"/>
    <s v="2024-08-14"/>
    <n v="2024"/>
    <x v="0"/>
    <x v="9"/>
    <x v="2"/>
    <x v="2"/>
    <s v="Delhi"/>
    <x v="2"/>
    <x v="5"/>
    <s v="Distributor"/>
    <x v="0"/>
    <n v="985.48"/>
    <x v="18"/>
    <n v="0.16"/>
    <s v="LOW"/>
    <n v="9105.84"/>
    <s v="Medium"/>
    <s v="Premium"/>
    <n v="5328.24"/>
    <n v="3777.6"/>
    <s v="Credit Card"/>
    <s v="Critical"/>
    <s v="Standard"/>
    <n v="12.98"/>
    <n v="3"/>
    <s v="FAST DELIVERY"/>
    <s v="Corporate"/>
    <s v="No"/>
    <n v="2"/>
    <s v="Poor"/>
    <n v="9121.82"/>
  </r>
  <r>
    <x v="545"/>
    <s v="2024-09-15"/>
    <n v="2024"/>
    <x v="6"/>
    <x v="5"/>
    <x v="0"/>
    <x v="1"/>
    <s v="Berlin"/>
    <x v="3"/>
    <x v="2"/>
    <s v="Retail"/>
    <x v="3"/>
    <n v="228.94"/>
    <x v="10"/>
    <n v="0.26"/>
    <s v="HIGH"/>
    <n v="1355.32"/>
    <s v="Medium"/>
    <s v="Not Premium"/>
    <n v="1034.72"/>
    <n v="320.60000000000002"/>
    <s v="Bank Transfer"/>
    <s v="High"/>
    <s v="Same Day"/>
    <n v="22.23"/>
    <n v="3"/>
    <s v="FAST DELIVERY"/>
    <s v="Consumer"/>
    <s v="Yes"/>
    <n v="5"/>
    <s v="Excellent"/>
    <n v="1380.5500000000002"/>
  </r>
  <r>
    <x v="546"/>
    <s v="2023-10-29"/>
    <n v="2023"/>
    <x v="1"/>
    <x v="8"/>
    <x v="2"/>
    <x v="1"/>
    <s v="Toronto"/>
    <x v="4"/>
    <x v="5"/>
    <s v="Retail"/>
    <x v="0"/>
    <n v="134.49"/>
    <x v="17"/>
    <n v="0.03"/>
    <s v="LOW"/>
    <n v="391.37"/>
    <s v="Small"/>
    <s v="Not Premium"/>
    <n v="329.27"/>
    <n v="62.1"/>
    <s v="Cash"/>
    <s v="Medium"/>
    <s v="Express"/>
    <n v="33.83"/>
    <n v="4"/>
    <s v="LATE DELIVERY"/>
    <s v="Consumer"/>
    <s v="No"/>
    <n v="2"/>
    <s v="Poor"/>
    <n v="429.2"/>
  </r>
  <r>
    <x v="547"/>
    <s v="2023-11-02"/>
    <n v="2023"/>
    <x v="10"/>
    <x v="7"/>
    <x v="2"/>
    <x v="0"/>
    <s v="London"/>
    <x v="4"/>
    <x v="0"/>
    <s v="Retail"/>
    <x v="3"/>
    <n v="83.18"/>
    <x v="13"/>
    <n v="0.15"/>
    <s v="LOW"/>
    <n v="989.84"/>
    <s v="Small"/>
    <s v="Not Premium"/>
    <n v="773.05"/>
    <n v="216.79"/>
    <s v="PayPal"/>
    <s v="Critical"/>
    <s v="Standard"/>
    <n v="40.61"/>
    <n v="10"/>
    <s v="LATE DELIVERY"/>
    <s v="Corporate"/>
    <s v="Yes"/>
    <n v="4"/>
    <s v="Good"/>
    <n v="1040.4499999999998"/>
  </r>
  <r>
    <x v="548"/>
    <s v="2023-07-01"/>
    <n v="2023"/>
    <x v="7"/>
    <x v="7"/>
    <x v="3"/>
    <x v="2"/>
    <s v="Mumbai"/>
    <x v="0"/>
    <x v="7"/>
    <s v="Distributor"/>
    <x v="2"/>
    <n v="106.61"/>
    <x v="18"/>
    <n v="0.05"/>
    <s v="LOW"/>
    <n v="1114.07"/>
    <s v="Medium"/>
    <s v="Not Premium"/>
    <n v="636.32000000000005"/>
    <n v="477.75"/>
    <s v="Credit Card"/>
    <s v="Low"/>
    <s v="Express"/>
    <n v="40.89"/>
    <n v="8"/>
    <s v="LATE DELIVERY"/>
    <s v="Consumer"/>
    <s v="No"/>
    <n v="3"/>
    <s v="Average"/>
    <n v="1162.9600000000003"/>
  </r>
  <r>
    <x v="549"/>
    <s v="2024-12-11"/>
    <n v="2024"/>
    <x v="2"/>
    <x v="5"/>
    <x v="1"/>
    <x v="1"/>
    <s v="Berlin"/>
    <x v="2"/>
    <x v="8"/>
    <s v="Retail"/>
    <x v="0"/>
    <n v="881.76"/>
    <x v="19"/>
    <n v="0.08"/>
    <s v="LOW"/>
    <n v="10545.85"/>
    <s v="Medium"/>
    <s v="Premium"/>
    <n v="9326.83"/>
    <n v="1219.02"/>
    <s v="Bank Transfer"/>
    <s v="Low"/>
    <s v="Express"/>
    <n v="48.57"/>
    <n v="2"/>
    <s v="FAST DELIVERY"/>
    <s v="Consumer"/>
    <s v="No"/>
    <n v="2"/>
    <s v="Poor"/>
    <n v="10596.42"/>
  </r>
  <r>
    <x v="550"/>
    <s v="2023-05-10"/>
    <n v="2023"/>
    <x v="4"/>
    <x v="1"/>
    <x v="3"/>
    <x v="3"/>
    <s v="Pune"/>
    <x v="1"/>
    <x v="6"/>
    <s v="Distributor"/>
    <x v="2"/>
    <n v="684.16"/>
    <x v="14"/>
    <n v="0.23"/>
    <s v="HIGH"/>
    <n v="5268.03"/>
    <s v="Medium"/>
    <s v="Premium"/>
    <n v="2881.41"/>
    <n v="2386.62"/>
    <s v="UPI"/>
    <s v="Low"/>
    <s v="Standard"/>
    <n v="36.909999999999997"/>
    <n v="1"/>
    <s v="FAST DELIVERY"/>
    <s v="Corporate"/>
    <s v="No"/>
    <n v="3"/>
    <s v="Average"/>
    <n v="5305.94"/>
  </r>
  <r>
    <x v="551"/>
    <s v="2023-01-20"/>
    <n v="2023"/>
    <x v="3"/>
    <x v="7"/>
    <x v="1"/>
    <x v="3"/>
    <s v="New York"/>
    <x v="1"/>
    <x v="7"/>
    <s v="Distributor"/>
    <x v="1"/>
    <n v="641.61"/>
    <x v="18"/>
    <n v="0.05"/>
    <s v="LOW"/>
    <n v="6704.82"/>
    <s v="Medium"/>
    <s v="Premium"/>
    <n v="5525.38"/>
    <n v="1179.44"/>
    <s v="Credit Card"/>
    <s v="High"/>
    <s v="Same Day"/>
    <n v="16.739999999999998"/>
    <n v="10"/>
    <s v="LATE DELIVERY"/>
    <s v="Corporate"/>
    <s v="No"/>
    <n v="2"/>
    <s v="Poor"/>
    <n v="6731.5599999999995"/>
  </r>
  <r>
    <x v="552"/>
    <s v="2023-03-06"/>
    <n v="2023"/>
    <x v="9"/>
    <x v="6"/>
    <x v="0"/>
    <x v="0"/>
    <s v="Berlin"/>
    <x v="1"/>
    <x v="7"/>
    <s v="Retail"/>
    <x v="2"/>
    <n v="81.87"/>
    <x v="0"/>
    <n v="0.15"/>
    <s v="LOW"/>
    <n v="278.36"/>
    <s v="Small"/>
    <s v="Not Premium"/>
    <n v="184.01"/>
    <n v="94.35"/>
    <s v="Credit Card"/>
    <s v="Low"/>
    <s v="Same Day"/>
    <n v="29.75"/>
    <n v="10"/>
    <s v="LATE DELIVERY"/>
    <s v="Home Office"/>
    <s v="Yes"/>
    <n v="1"/>
    <s v="Poor"/>
    <n v="318.11"/>
  </r>
  <r>
    <x v="553"/>
    <s v="2023-01-21"/>
    <n v="2023"/>
    <x v="3"/>
    <x v="5"/>
    <x v="2"/>
    <x v="4"/>
    <s v="Mumbai"/>
    <x v="2"/>
    <x v="9"/>
    <s v="Online"/>
    <x v="0"/>
    <n v="322.83999999999997"/>
    <x v="5"/>
    <n v="0.13"/>
    <s v="LOW"/>
    <n v="561.74"/>
    <s v="Small"/>
    <s v="Not Premium"/>
    <n v="435.51"/>
    <n v="126.23"/>
    <s v="Credit Card"/>
    <s v="Medium"/>
    <s v="Standard"/>
    <n v="42.55"/>
    <n v="1"/>
    <s v="FAST DELIVERY"/>
    <s v="Corporate"/>
    <s v="Yes"/>
    <n v="1"/>
    <s v="Poor"/>
    <n v="605.29"/>
  </r>
  <r>
    <x v="554"/>
    <s v="2024-09-21"/>
    <n v="2024"/>
    <x v="6"/>
    <x v="1"/>
    <x v="3"/>
    <x v="5"/>
    <s v="Mumbai"/>
    <x v="2"/>
    <x v="6"/>
    <s v="Online"/>
    <x v="4"/>
    <n v="20.25"/>
    <x v="17"/>
    <n v="0.04"/>
    <s v="LOW"/>
    <n v="58.32"/>
    <s v="Small"/>
    <s v="Not Premium"/>
    <n v="49.85"/>
    <n v="8.4700000000000006"/>
    <s v="Bank Transfer"/>
    <s v="Low"/>
    <s v="Standard"/>
    <n v="19.25"/>
    <n v="9"/>
    <s v="LATE DELIVERY"/>
    <s v="Home Office"/>
    <s v="Yes"/>
    <n v="3"/>
    <s v="Average"/>
    <n v="86.57"/>
  </r>
  <r>
    <x v="555"/>
    <s v="2023-03-21"/>
    <n v="2023"/>
    <x v="9"/>
    <x v="0"/>
    <x v="3"/>
    <x v="4"/>
    <s v="Mumbai"/>
    <x v="1"/>
    <x v="5"/>
    <s v="Online"/>
    <x v="1"/>
    <n v="733.56"/>
    <x v="0"/>
    <n v="0.14000000000000001"/>
    <s v="LOW"/>
    <n v="2523.4499999999998"/>
    <s v="Medium"/>
    <s v="Not Premium"/>
    <n v="1975.51"/>
    <n v="547.94000000000005"/>
    <s v="Bank Transfer"/>
    <s v="Critical"/>
    <s v="Standard"/>
    <n v="8.66"/>
    <n v="2"/>
    <s v="FAST DELIVERY"/>
    <s v="Corporate"/>
    <s v="No"/>
    <n v="1"/>
    <s v="Poor"/>
    <n v="2534.1099999999997"/>
  </r>
  <r>
    <x v="556"/>
    <s v="2023-07-15"/>
    <n v="2023"/>
    <x v="7"/>
    <x v="9"/>
    <x v="1"/>
    <x v="4"/>
    <s v="Toronto"/>
    <x v="2"/>
    <x v="2"/>
    <s v="Retail"/>
    <x v="2"/>
    <n v="187.66"/>
    <x v="0"/>
    <n v="0.28000000000000003"/>
    <s v="HIGH"/>
    <n v="540.46"/>
    <s v="Small"/>
    <s v="Not Premium"/>
    <n v="439.28"/>
    <n v="101.18"/>
    <s v="PayPal"/>
    <s v="Medium"/>
    <s v="Standard"/>
    <n v="21.71"/>
    <n v="5"/>
    <s v="LATE DELIVERY"/>
    <s v="Home Office"/>
    <s v="Yes"/>
    <n v="4"/>
    <s v="Good"/>
    <n v="567.17000000000007"/>
  </r>
  <r>
    <x v="557"/>
    <s v="2023-12-21"/>
    <n v="2023"/>
    <x v="2"/>
    <x v="2"/>
    <x v="0"/>
    <x v="0"/>
    <s v="London"/>
    <x v="0"/>
    <x v="8"/>
    <s v="Retail"/>
    <x v="4"/>
    <n v="46.52"/>
    <x v="13"/>
    <n v="0.06"/>
    <s v="LOW"/>
    <n v="612.20000000000005"/>
    <s v="Small"/>
    <s v="Not Premium"/>
    <n v="434.6"/>
    <n v="177.6"/>
    <s v="PayPal"/>
    <s v="Medium"/>
    <s v="Express"/>
    <n v="47.34"/>
    <n v="8"/>
    <s v="LATE DELIVERY"/>
    <s v="Consumer"/>
    <s v="Yes"/>
    <n v="3"/>
    <s v="Average"/>
    <n v="667.54000000000008"/>
  </r>
  <r>
    <x v="558"/>
    <s v="2024-04-29"/>
    <n v="2024"/>
    <x v="11"/>
    <x v="11"/>
    <x v="0"/>
    <x v="0"/>
    <s v="New York"/>
    <x v="1"/>
    <x v="4"/>
    <s v="Distributor"/>
    <x v="3"/>
    <n v="678.32"/>
    <x v="16"/>
    <n v="0.22"/>
    <s v="HIGH"/>
    <n v="3703.63"/>
    <s v="Medium"/>
    <s v="Premium"/>
    <n v="2395.0100000000002"/>
    <n v="1308.6199999999999"/>
    <s v="UPI"/>
    <s v="Medium"/>
    <s v="Express"/>
    <n v="47.18"/>
    <n v="2"/>
    <s v="FAST DELIVERY"/>
    <s v="Consumer"/>
    <s v="No"/>
    <n v="3"/>
    <s v="Average"/>
    <n v="3752.81"/>
  </r>
  <r>
    <x v="559"/>
    <s v="2024-01-06"/>
    <n v="2024"/>
    <x v="3"/>
    <x v="4"/>
    <x v="0"/>
    <x v="4"/>
    <s v="Toronto"/>
    <x v="0"/>
    <x v="2"/>
    <s v="Online"/>
    <x v="3"/>
    <n v="675.37"/>
    <x v="16"/>
    <n v="0.28000000000000003"/>
    <s v="HIGH"/>
    <n v="3403.86"/>
    <s v="Medium"/>
    <s v="Premium"/>
    <n v="2930.41"/>
    <n v="473.45"/>
    <s v="PayPal"/>
    <s v="High"/>
    <s v="Standard"/>
    <n v="45.26"/>
    <n v="7"/>
    <s v="LATE DELIVERY"/>
    <s v="Corporate"/>
    <s v="Yes"/>
    <n v="4"/>
    <s v="Good"/>
    <n v="3456.12"/>
  </r>
  <r>
    <x v="560"/>
    <s v="2024-07-03"/>
    <n v="2024"/>
    <x v="7"/>
    <x v="11"/>
    <x v="2"/>
    <x v="5"/>
    <s v="Mumbai"/>
    <x v="2"/>
    <x v="9"/>
    <s v="Retail"/>
    <x v="3"/>
    <n v="999.66"/>
    <x v="12"/>
    <n v="0.28000000000000003"/>
    <s v="HIGH"/>
    <n v="12955.59"/>
    <s v="Medium"/>
    <s v="Premium"/>
    <n v="10713.24"/>
    <n v="2242.35"/>
    <s v="UPI"/>
    <s v="Low"/>
    <s v="Same Day"/>
    <n v="42.15"/>
    <n v="4"/>
    <s v="LATE DELIVERY"/>
    <s v="Corporate"/>
    <s v="No"/>
    <n v="4"/>
    <s v="Good"/>
    <n v="13001.74"/>
  </r>
  <r>
    <x v="561"/>
    <s v="2024-11-02"/>
    <n v="2024"/>
    <x v="10"/>
    <x v="7"/>
    <x v="0"/>
    <x v="1"/>
    <s v="Berlin"/>
    <x v="4"/>
    <x v="9"/>
    <s v="Distributor"/>
    <x v="3"/>
    <n v="784.93"/>
    <x v="11"/>
    <n v="0.3"/>
    <s v="HIGH"/>
    <n v="549.45000000000005"/>
    <s v="Small"/>
    <s v="Not Premium"/>
    <n v="363.57"/>
    <n v="185.88"/>
    <s v="Credit Card"/>
    <s v="Low"/>
    <s v="Standard"/>
    <n v="34.799999999999997"/>
    <n v="5"/>
    <s v="LATE DELIVERY"/>
    <s v="Consumer"/>
    <s v="Yes"/>
    <n v="1"/>
    <s v="Poor"/>
    <n v="589.25"/>
  </r>
  <r>
    <x v="562"/>
    <s v="2024-12-05"/>
    <n v="2024"/>
    <x v="2"/>
    <x v="10"/>
    <x v="0"/>
    <x v="3"/>
    <s v="New York"/>
    <x v="0"/>
    <x v="4"/>
    <s v="Retail"/>
    <x v="3"/>
    <n v="361.91"/>
    <x v="16"/>
    <n v="0.28999999999999998"/>
    <s v="HIGH"/>
    <n v="1798.69"/>
    <s v="Medium"/>
    <s v="Not Premium"/>
    <n v="1056.77"/>
    <n v="741.92"/>
    <s v="Credit Card"/>
    <s v="Critical"/>
    <s v="Standard"/>
    <n v="35.590000000000003"/>
    <n v="9"/>
    <s v="LATE DELIVERY"/>
    <s v="Corporate"/>
    <s v="No"/>
    <n v="2"/>
    <s v="Poor"/>
    <n v="1843.28"/>
  </r>
  <r>
    <x v="563"/>
    <s v="2024-05-14"/>
    <n v="2024"/>
    <x v="4"/>
    <x v="7"/>
    <x v="1"/>
    <x v="2"/>
    <s v="London"/>
    <x v="4"/>
    <x v="2"/>
    <s v="Online"/>
    <x v="4"/>
    <n v="624.26"/>
    <x v="12"/>
    <n v="0.25"/>
    <s v="HIGH"/>
    <n v="8427.51"/>
    <s v="Medium"/>
    <s v="Premium"/>
    <n v="6156.32"/>
    <n v="2271.19"/>
    <s v="Cash"/>
    <s v="High"/>
    <s v="Same Day"/>
    <n v="5.82"/>
    <n v="1"/>
    <s v="FAST DELIVERY"/>
    <s v="Corporate"/>
    <s v="Yes"/>
    <n v="5"/>
    <s v="Excellent"/>
    <n v="8434.33"/>
  </r>
  <r>
    <x v="564"/>
    <s v="2024-02-24"/>
    <n v="2024"/>
    <x v="8"/>
    <x v="1"/>
    <x v="3"/>
    <x v="3"/>
    <s v="London"/>
    <x v="2"/>
    <x v="5"/>
    <s v="Retail"/>
    <x v="3"/>
    <n v="275.13"/>
    <x v="2"/>
    <n v="0.16"/>
    <s v="LOW"/>
    <n v="4391.07"/>
    <s v="Medium"/>
    <s v="Premium"/>
    <n v="3356.7"/>
    <n v="1034.3699999999999"/>
    <s v="Credit Card"/>
    <s v="Medium"/>
    <s v="Express"/>
    <n v="22.03"/>
    <n v="10"/>
    <s v="LATE DELIVERY"/>
    <s v="Home Office"/>
    <s v="Yes"/>
    <n v="3"/>
    <s v="Average"/>
    <n v="4423.0999999999995"/>
  </r>
  <r>
    <x v="565"/>
    <s v="2023-12-03"/>
    <n v="2023"/>
    <x v="2"/>
    <x v="4"/>
    <x v="2"/>
    <x v="5"/>
    <s v="London"/>
    <x v="2"/>
    <x v="3"/>
    <s v="Distributor"/>
    <x v="1"/>
    <n v="101.84"/>
    <x v="8"/>
    <n v="0.03"/>
    <s v="LOW"/>
    <n v="1185.42"/>
    <s v="Medium"/>
    <s v="Not Premium"/>
    <n v="649.39"/>
    <n v="536.03"/>
    <s v="PayPal"/>
    <s v="High"/>
    <s v="Same Day"/>
    <n v="44.2"/>
    <n v="6"/>
    <s v="LATE DELIVERY"/>
    <s v="Home Office"/>
    <s v="No"/>
    <n v="1"/>
    <s v="Poor"/>
    <n v="1235.6200000000001"/>
  </r>
  <r>
    <x v="566"/>
    <s v="2024-04-01"/>
    <n v="2024"/>
    <x v="11"/>
    <x v="2"/>
    <x v="0"/>
    <x v="4"/>
    <s v="Delhi"/>
    <x v="0"/>
    <x v="5"/>
    <s v="Retail"/>
    <x v="1"/>
    <n v="522.05999999999995"/>
    <x v="18"/>
    <n v="0.09"/>
    <s v="LOW"/>
    <n v="5225.82"/>
    <s v="Medium"/>
    <s v="Premium"/>
    <n v="3595.02"/>
    <n v="1630.8"/>
    <s v="UPI"/>
    <s v="Medium"/>
    <s v="Standard"/>
    <n v="41.64"/>
    <n v="2"/>
    <s v="FAST DELIVERY"/>
    <s v="Home Office"/>
    <s v="Yes"/>
    <n v="4"/>
    <s v="Good"/>
    <n v="5269.46"/>
  </r>
  <r>
    <x v="567"/>
    <s v="2023-02-19"/>
    <n v="2023"/>
    <x v="8"/>
    <x v="11"/>
    <x v="1"/>
    <x v="1"/>
    <s v="Delhi"/>
    <x v="0"/>
    <x v="4"/>
    <s v="Distributor"/>
    <x v="2"/>
    <n v="705.97"/>
    <x v="1"/>
    <n v="7.0000000000000007E-2"/>
    <s v="LOW"/>
    <n v="3282.76"/>
    <s v="Medium"/>
    <s v="Premium"/>
    <n v="2665.22"/>
    <n v="617.54"/>
    <s v="Credit Card"/>
    <s v="Critical"/>
    <s v="Standard"/>
    <n v="44.65"/>
    <n v="7"/>
    <s v="LATE DELIVERY"/>
    <s v="Home Office"/>
    <s v="No"/>
    <n v="5"/>
    <s v="Excellent"/>
    <n v="3334.41"/>
  </r>
  <r>
    <x v="568"/>
    <s v="2023-01-23"/>
    <n v="2023"/>
    <x v="3"/>
    <x v="2"/>
    <x v="0"/>
    <x v="2"/>
    <s v="London"/>
    <x v="4"/>
    <x v="8"/>
    <s v="Online"/>
    <x v="0"/>
    <n v="764.76"/>
    <x v="10"/>
    <n v="0.17"/>
    <s v="LOW"/>
    <n v="5078.01"/>
    <s v="Medium"/>
    <s v="Premium"/>
    <n v="3688.32"/>
    <n v="1389.69"/>
    <s v="Credit Card"/>
    <s v="Medium"/>
    <s v="Standard"/>
    <n v="9.94"/>
    <n v="7"/>
    <s v="LATE DELIVERY"/>
    <s v="Corporate"/>
    <s v="No"/>
    <n v="5"/>
    <s v="Excellent"/>
    <n v="5094.95"/>
  </r>
  <r>
    <x v="569"/>
    <s v="2024-10-10"/>
    <n v="2024"/>
    <x v="1"/>
    <x v="4"/>
    <x v="2"/>
    <x v="0"/>
    <s v="Toronto"/>
    <x v="4"/>
    <x v="8"/>
    <s v="Distributor"/>
    <x v="4"/>
    <n v="960.3"/>
    <x v="2"/>
    <n v="0.15"/>
    <s v="LOW"/>
    <n v="15508.84"/>
    <s v="Medium"/>
    <s v="Premium"/>
    <n v="12458.65"/>
    <n v="3050.19"/>
    <s v="Credit Card"/>
    <s v="Medium"/>
    <s v="Standard"/>
    <n v="38.32"/>
    <n v="10"/>
    <s v="LATE DELIVERY"/>
    <s v="Home Office"/>
    <s v="No"/>
    <n v="3"/>
    <s v="Average"/>
    <n v="15557.16"/>
  </r>
  <r>
    <x v="570"/>
    <s v="2024-12-18"/>
    <n v="2024"/>
    <x v="2"/>
    <x v="3"/>
    <x v="3"/>
    <x v="2"/>
    <s v="London"/>
    <x v="0"/>
    <x v="4"/>
    <s v="Distributor"/>
    <x v="1"/>
    <n v="14.24"/>
    <x v="19"/>
    <n v="0.19"/>
    <s v="LOW"/>
    <n v="149.94999999999999"/>
    <s v="Small"/>
    <s v="Not Premium"/>
    <n v="111.38"/>
    <n v="38.57"/>
    <s v="Cash"/>
    <s v="High"/>
    <s v="Same Day"/>
    <n v="35.590000000000003"/>
    <n v="2"/>
    <s v="FAST DELIVERY"/>
    <s v="Corporate"/>
    <s v="Yes"/>
    <n v="4"/>
    <s v="Good"/>
    <n v="187.54"/>
  </r>
  <r>
    <x v="571"/>
    <s v="2023-09-08"/>
    <n v="2023"/>
    <x v="6"/>
    <x v="8"/>
    <x v="1"/>
    <x v="2"/>
    <s v="Berlin"/>
    <x v="4"/>
    <x v="2"/>
    <s v="Distributor"/>
    <x v="0"/>
    <n v="782.32"/>
    <x v="0"/>
    <n v="0.26"/>
    <s v="HIGH"/>
    <n v="2315.67"/>
    <s v="Medium"/>
    <s v="Not Premium"/>
    <n v="1282.51"/>
    <n v="1033.1600000000001"/>
    <s v="Cash"/>
    <s v="Critical"/>
    <s v="Express"/>
    <n v="49.13"/>
    <n v="1"/>
    <s v="FAST DELIVERY"/>
    <s v="Consumer"/>
    <s v="No"/>
    <n v="1"/>
    <s v="Poor"/>
    <n v="2365.8000000000002"/>
  </r>
  <r>
    <x v="572"/>
    <s v="2024-03-16"/>
    <n v="2024"/>
    <x v="9"/>
    <x v="1"/>
    <x v="3"/>
    <x v="4"/>
    <s v="Berlin"/>
    <x v="3"/>
    <x v="1"/>
    <s v="Distributor"/>
    <x v="4"/>
    <n v="257.87"/>
    <x v="3"/>
    <n v="0"/>
    <s v="LOW"/>
    <n v="4125.92"/>
    <s v="Medium"/>
    <s v="Premium"/>
    <n v="2639.58"/>
    <n v="1486.34"/>
    <s v="Bank Transfer"/>
    <s v="High"/>
    <s v="Same Day"/>
    <n v="27.11"/>
    <n v="9"/>
    <s v="LATE DELIVERY"/>
    <s v="Consumer"/>
    <s v="Yes"/>
    <n v="5"/>
    <s v="Excellent"/>
    <n v="4162.03"/>
  </r>
  <r>
    <x v="573"/>
    <s v="2024-04-07"/>
    <n v="2024"/>
    <x v="11"/>
    <x v="4"/>
    <x v="1"/>
    <x v="3"/>
    <s v="Sydney"/>
    <x v="3"/>
    <x v="0"/>
    <s v="Retail"/>
    <x v="2"/>
    <n v="666.56"/>
    <x v="8"/>
    <n v="0.26"/>
    <s v="HIGH"/>
    <n v="5919.05"/>
    <s v="Medium"/>
    <s v="Premium"/>
    <n v="4346.57"/>
    <n v="1572.48"/>
    <s v="UPI"/>
    <s v="Critical"/>
    <s v="Standard"/>
    <n v="22.73"/>
    <n v="2"/>
    <s v="FAST DELIVERY"/>
    <s v="Consumer"/>
    <s v="Yes"/>
    <n v="4"/>
    <s v="Good"/>
    <n v="5943.7799999999988"/>
  </r>
  <r>
    <x v="574"/>
    <s v="2023-12-11"/>
    <n v="2023"/>
    <x v="2"/>
    <x v="4"/>
    <x v="2"/>
    <x v="5"/>
    <s v="Toronto"/>
    <x v="3"/>
    <x v="5"/>
    <s v="Online"/>
    <x v="1"/>
    <n v="332.38"/>
    <x v="14"/>
    <n v="0.25"/>
    <s v="HIGH"/>
    <n v="2492.85"/>
    <s v="Medium"/>
    <s v="Not Premium"/>
    <n v="1657.67"/>
    <n v="835.18"/>
    <s v="Bank Transfer"/>
    <s v="Critical"/>
    <s v="Same Day"/>
    <n v="34.770000000000003"/>
    <n v="3"/>
    <s v="FAST DELIVERY"/>
    <s v="Home Office"/>
    <s v="No"/>
    <n v="5"/>
    <s v="Excellent"/>
    <n v="2530.62"/>
  </r>
  <r>
    <x v="575"/>
    <s v="2024-05-28"/>
    <n v="2024"/>
    <x v="4"/>
    <x v="1"/>
    <x v="2"/>
    <x v="0"/>
    <s v="Toronto"/>
    <x v="4"/>
    <x v="3"/>
    <s v="Distributor"/>
    <x v="1"/>
    <n v="84.27"/>
    <x v="12"/>
    <n v="0.24"/>
    <s v="HIGH"/>
    <n v="1152.81"/>
    <s v="Medium"/>
    <s v="Not Premium"/>
    <n v="649.80999999999995"/>
    <n v="503"/>
    <s v="Cash"/>
    <s v="Low"/>
    <s v="Express"/>
    <n v="32.21"/>
    <n v="6"/>
    <s v="LATE DELIVERY"/>
    <s v="Corporate"/>
    <s v="Yes"/>
    <n v="4"/>
    <s v="Good"/>
    <n v="1191.02"/>
  </r>
  <r>
    <x v="576"/>
    <s v="2023-04-10"/>
    <n v="2023"/>
    <x v="11"/>
    <x v="8"/>
    <x v="0"/>
    <x v="2"/>
    <s v="Mumbai"/>
    <x v="2"/>
    <x v="9"/>
    <s v="Retail"/>
    <x v="1"/>
    <n v="381.04"/>
    <x v="17"/>
    <n v="7.0000000000000007E-2"/>
    <s v="LOW"/>
    <n v="1063.0999999999999"/>
    <s v="Medium"/>
    <s v="Not Premium"/>
    <n v="705.97"/>
    <n v="357.13"/>
    <s v="Credit Card"/>
    <s v="High"/>
    <s v="Same Day"/>
    <n v="8.44"/>
    <n v="7"/>
    <s v="LATE DELIVERY"/>
    <s v="Home Office"/>
    <s v="Yes"/>
    <n v="5"/>
    <s v="Excellent"/>
    <n v="1078.54"/>
  </r>
  <r>
    <x v="577"/>
    <s v="2024-07-05"/>
    <n v="2024"/>
    <x v="7"/>
    <x v="10"/>
    <x v="2"/>
    <x v="4"/>
    <s v="Mumbai"/>
    <x v="0"/>
    <x v="4"/>
    <s v="Retail"/>
    <x v="2"/>
    <n v="622.34"/>
    <x v="3"/>
    <n v="0.25"/>
    <s v="HIGH"/>
    <n v="7468.08"/>
    <s v="Medium"/>
    <s v="Premium"/>
    <n v="5695.53"/>
    <n v="1772.55"/>
    <s v="Bank Transfer"/>
    <s v="Medium"/>
    <s v="Standard"/>
    <n v="44.58"/>
    <n v="3"/>
    <s v="FAST DELIVERY"/>
    <s v="Home Office"/>
    <s v="No"/>
    <n v="5"/>
    <s v="Excellent"/>
    <n v="7515.66"/>
  </r>
  <r>
    <x v="578"/>
    <s v="2024-05-04"/>
    <n v="2024"/>
    <x v="4"/>
    <x v="1"/>
    <x v="2"/>
    <x v="4"/>
    <s v="New York"/>
    <x v="3"/>
    <x v="7"/>
    <s v="Online"/>
    <x v="2"/>
    <n v="181.45"/>
    <x v="2"/>
    <n v="0.16"/>
    <s v="LOW"/>
    <n v="2895.94"/>
    <s v="Medium"/>
    <s v="Not Premium"/>
    <n v="2172.85"/>
    <n v="723.09"/>
    <s v="UPI"/>
    <s v="High"/>
    <s v="Same Day"/>
    <n v="34.520000000000003"/>
    <n v="2"/>
    <s v="FAST DELIVERY"/>
    <s v="Home Office"/>
    <s v="No"/>
    <n v="1"/>
    <s v="Poor"/>
    <n v="2932.46"/>
  </r>
  <r>
    <x v="579"/>
    <s v="2024-09-07"/>
    <n v="2024"/>
    <x v="6"/>
    <x v="6"/>
    <x v="3"/>
    <x v="5"/>
    <s v="New York"/>
    <x v="2"/>
    <x v="1"/>
    <s v="Retail"/>
    <x v="0"/>
    <n v="371.59"/>
    <x v="18"/>
    <n v="0.19"/>
    <s v="LOW"/>
    <n v="3310.87"/>
    <s v="Medium"/>
    <s v="Premium"/>
    <n v="2033.46"/>
    <n v="1277.4100000000001"/>
    <s v="UPI"/>
    <s v="Medium"/>
    <s v="Same Day"/>
    <n v="14.5"/>
    <n v="10"/>
    <s v="LATE DELIVERY"/>
    <s v="Corporate"/>
    <s v="No"/>
    <n v="4"/>
    <s v="Good"/>
    <n v="3335.37"/>
  </r>
  <r>
    <x v="580"/>
    <s v="2023-04-16"/>
    <n v="2023"/>
    <x v="11"/>
    <x v="8"/>
    <x v="1"/>
    <x v="5"/>
    <s v="Toronto"/>
    <x v="2"/>
    <x v="8"/>
    <s v="Distributor"/>
    <x v="0"/>
    <n v="12.66"/>
    <x v="16"/>
    <n v="7.0000000000000007E-2"/>
    <s v="LOW"/>
    <n v="82.42"/>
    <s v="Small"/>
    <s v="Not Premium"/>
    <n v="47.17"/>
    <n v="35.25"/>
    <s v="Credit Card"/>
    <s v="Low"/>
    <s v="Express"/>
    <n v="39.67"/>
    <n v="8"/>
    <s v="LATE DELIVERY"/>
    <s v="Corporate"/>
    <s v="Yes"/>
    <n v="3"/>
    <s v="Average"/>
    <n v="130.09"/>
  </r>
  <r>
    <x v="581"/>
    <s v="2024-08-22"/>
    <n v="2024"/>
    <x v="0"/>
    <x v="5"/>
    <x v="1"/>
    <x v="1"/>
    <s v="Mumbai"/>
    <x v="4"/>
    <x v="7"/>
    <s v="Retail"/>
    <x v="1"/>
    <n v="991.62"/>
    <x v="14"/>
    <n v="0.06"/>
    <s v="LOW"/>
    <n v="9321.23"/>
    <s v="Medium"/>
    <s v="Premium"/>
    <n v="5324.11"/>
    <n v="3997.12"/>
    <s v="PayPal"/>
    <s v="Low"/>
    <s v="Express"/>
    <n v="23.88"/>
    <n v="10"/>
    <s v="LATE DELIVERY"/>
    <s v="Corporate"/>
    <s v="Yes"/>
    <n v="5"/>
    <s v="Excellent"/>
    <n v="9355.1099999999988"/>
  </r>
  <r>
    <x v="582"/>
    <s v="2023-05-31"/>
    <n v="2023"/>
    <x v="4"/>
    <x v="3"/>
    <x v="1"/>
    <x v="5"/>
    <s v="Delhi"/>
    <x v="1"/>
    <x v="9"/>
    <s v="Distributor"/>
    <x v="2"/>
    <n v="346.26"/>
    <x v="13"/>
    <n v="0.2"/>
    <s v="LOW"/>
    <n v="3878.11"/>
    <s v="Medium"/>
    <s v="Premium"/>
    <n v="2037.57"/>
    <n v="1840.54"/>
    <s v="UPI"/>
    <s v="High"/>
    <s v="Express"/>
    <n v="44.29"/>
    <n v="5"/>
    <s v="LATE DELIVERY"/>
    <s v="Consumer"/>
    <s v="No"/>
    <n v="5"/>
    <s v="Excellent"/>
    <n v="3927.3999999999996"/>
  </r>
  <r>
    <x v="583"/>
    <s v="2024-01-28"/>
    <n v="2024"/>
    <x v="3"/>
    <x v="9"/>
    <x v="1"/>
    <x v="3"/>
    <s v="New York"/>
    <x v="0"/>
    <x v="7"/>
    <s v="Online"/>
    <x v="2"/>
    <n v="307.67"/>
    <x v="8"/>
    <n v="0.01"/>
    <s v="LOW"/>
    <n v="3655.12"/>
    <s v="Medium"/>
    <s v="Premium"/>
    <n v="2605.48"/>
    <n v="1049.6400000000001"/>
    <s v="Credit Card"/>
    <s v="Critical"/>
    <s v="Same Day"/>
    <n v="20.98"/>
    <n v="7"/>
    <s v="LATE DELIVERY"/>
    <s v="Home Office"/>
    <s v="No"/>
    <n v="5"/>
    <s v="Excellent"/>
    <n v="3683.1"/>
  </r>
  <r>
    <x v="584"/>
    <s v="2024-07-15"/>
    <n v="2024"/>
    <x v="7"/>
    <x v="11"/>
    <x v="0"/>
    <x v="2"/>
    <s v="Berlin"/>
    <x v="4"/>
    <x v="7"/>
    <s v="Online"/>
    <x v="4"/>
    <n v="699.77"/>
    <x v="16"/>
    <n v="0.17"/>
    <s v="LOW"/>
    <n v="4065.66"/>
    <s v="Medium"/>
    <s v="Premium"/>
    <n v="3043.68"/>
    <n v="1021.98"/>
    <s v="UPI"/>
    <s v="Low"/>
    <s v="Same Day"/>
    <n v="24.03"/>
    <n v="4"/>
    <s v="LATE DELIVERY"/>
    <s v="Corporate"/>
    <s v="No"/>
    <n v="2"/>
    <s v="Poor"/>
    <n v="4093.69"/>
  </r>
  <r>
    <x v="585"/>
    <s v="2023-09-04"/>
    <n v="2023"/>
    <x v="6"/>
    <x v="1"/>
    <x v="1"/>
    <x v="5"/>
    <s v="Pune"/>
    <x v="2"/>
    <x v="3"/>
    <s v="Online"/>
    <x v="0"/>
    <n v="670.33"/>
    <x v="18"/>
    <n v="0.11"/>
    <s v="LOW"/>
    <n v="6562.53"/>
    <s v="Medium"/>
    <s v="Premium"/>
    <n v="5365.12"/>
    <n v="1197.4100000000001"/>
    <s v="PayPal"/>
    <s v="Medium"/>
    <s v="Express"/>
    <n v="40.369999999999997"/>
    <n v="5"/>
    <s v="LATE DELIVERY"/>
    <s v="Corporate"/>
    <s v="No"/>
    <n v="3"/>
    <s v="Average"/>
    <n v="6607.9"/>
  </r>
  <r>
    <x v="586"/>
    <s v="2023-07-03"/>
    <n v="2023"/>
    <x v="7"/>
    <x v="11"/>
    <x v="0"/>
    <x v="0"/>
    <s v="Berlin"/>
    <x v="0"/>
    <x v="1"/>
    <s v="Distributor"/>
    <x v="4"/>
    <n v="528.29"/>
    <x v="2"/>
    <n v="0.05"/>
    <s v="LOW"/>
    <n v="9535.6299999999992"/>
    <s v="Medium"/>
    <s v="Premium"/>
    <n v="6787.39"/>
    <n v="2748.24"/>
    <s v="PayPal"/>
    <s v="Medium"/>
    <s v="Same Day"/>
    <n v="16.809999999999999"/>
    <n v="3"/>
    <s v="FAST DELIVERY"/>
    <s v="Consumer"/>
    <s v="Yes"/>
    <n v="5"/>
    <s v="Excellent"/>
    <n v="9555.44"/>
  </r>
  <r>
    <x v="587"/>
    <s v="2024-03-04"/>
    <n v="2024"/>
    <x v="9"/>
    <x v="2"/>
    <x v="2"/>
    <x v="3"/>
    <s v="Berlin"/>
    <x v="1"/>
    <x v="1"/>
    <s v="Online"/>
    <x v="3"/>
    <n v="775.17"/>
    <x v="16"/>
    <n v="0.2"/>
    <s v="LOW"/>
    <n v="4340.95"/>
    <s v="Medium"/>
    <s v="Premium"/>
    <n v="3095.95"/>
    <n v="1245"/>
    <s v="PayPal"/>
    <s v="Low"/>
    <s v="Express"/>
    <n v="47.65"/>
    <n v="2"/>
    <s v="FAST DELIVERY"/>
    <s v="Home Office"/>
    <s v="No"/>
    <n v="2"/>
    <s v="Poor"/>
    <n v="4390.5999999999995"/>
  </r>
  <r>
    <x v="588"/>
    <s v="2023-04-18"/>
    <n v="2023"/>
    <x v="11"/>
    <x v="3"/>
    <x v="2"/>
    <x v="4"/>
    <s v="Toronto"/>
    <x v="4"/>
    <x v="1"/>
    <s v="Distributor"/>
    <x v="1"/>
    <n v="99.83"/>
    <x v="16"/>
    <n v="0.17"/>
    <s v="LOW"/>
    <n v="580.01"/>
    <s v="Small"/>
    <s v="Not Premium"/>
    <n v="446.42"/>
    <n v="133.59"/>
    <s v="Cash"/>
    <s v="Medium"/>
    <s v="Express"/>
    <n v="46.22"/>
    <n v="8"/>
    <s v="LATE DELIVERY"/>
    <s v="Home Office"/>
    <s v="No"/>
    <n v="3"/>
    <s v="Average"/>
    <n v="634.23"/>
  </r>
  <r>
    <x v="589"/>
    <s v="2024-10-12"/>
    <n v="2024"/>
    <x v="1"/>
    <x v="5"/>
    <x v="2"/>
    <x v="4"/>
    <s v="Sydney"/>
    <x v="2"/>
    <x v="7"/>
    <s v="Retail"/>
    <x v="0"/>
    <n v="249.29"/>
    <x v="6"/>
    <n v="0.11"/>
    <s v="LOW"/>
    <n v="4437.3599999999997"/>
    <s v="Medium"/>
    <s v="Premium"/>
    <n v="3711.41"/>
    <n v="725.95"/>
    <s v="Credit Card"/>
    <s v="High"/>
    <s v="Same Day"/>
    <n v="13"/>
    <n v="9"/>
    <s v="LATE DELIVERY"/>
    <s v="Corporate"/>
    <s v="No"/>
    <n v="3"/>
    <s v="Average"/>
    <n v="4459.3599999999997"/>
  </r>
  <r>
    <x v="590"/>
    <s v="2024-06-24"/>
    <n v="2024"/>
    <x v="5"/>
    <x v="3"/>
    <x v="1"/>
    <x v="3"/>
    <s v="London"/>
    <x v="4"/>
    <x v="0"/>
    <s v="Retail"/>
    <x v="4"/>
    <n v="312.49"/>
    <x v="8"/>
    <n v="0.11"/>
    <s v="LOW"/>
    <n v="3337.39"/>
    <s v="Medium"/>
    <s v="Premium"/>
    <n v="2136.77"/>
    <n v="1200.6199999999999"/>
    <s v="Bank Transfer"/>
    <s v="Critical"/>
    <s v="Same Day"/>
    <n v="6.1"/>
    <n v="10"/>
    <s v="LATE DELIVERY"/>
    <s v="Consumer"/>
    <s v="Yes"/>
    <n v="1"/>
    <s v="Poor"/>
    <n v="3353.49"/>
  </r>
  <r>
    <x v="591"/>
    <s v="2024-09-12"/>
    <n v="2024"/>
    <x v="6"/>
    <x v="11"/>
    <x v="3"/>
    <x v="5"/>
    <s v="New York"/>
    <x v="3"/>
    <x v="0"/>
    <s v="Online"/>
    <x v="3"/>
    <n v="679.27"/>
    <x v="11"/>
    <n v="0.17"/>
    <s v="LOW"/>
    <n v="563.79"/>
    <s v="Small"/>
    <s v="Not Premium"/>
    <n v="360.57"/>
    <n v="203.22"/>
    <s v="Bank Transfer"/>
    <s v="Critical"/>
    <s v="Same Day"/>
    <n v="11.51"/>
    <n v="3"/>
    <s v="FAST DELIVERY"/>
    <s v="Consumer"/>
    <s v="No"/>
    <n v="4"/>
    <s v="Good"/>
    <n v="578.29999999999995"/>
  </r>
  <r>
    <x v="592"/>
    <s v="2024-11-26"/>
    <n v="2024"/>
    <x v="10"/>
    <x v="4"/>
    <x v="2"/>
    <x v="5"/>
    <s v="Delhi"/>
    <x v="1"/>
    <x v="8"/>
    <s v="Distributor"/>
    <x v="1"/>
    <n v="187.28"/>
    <x v="6"/>
    <n v="0.15"/>
    <s v="LOW"/>
    <n v="3183.76"/>
    <s v="Medium"/>
    <s v="Premium"/>
    <n v="2523.7199999999998"/>
    <n v="660.04"/>
    <s v="PayPal"/>
    <s v="Low"/>
    <s v="Express"/>
    <n v="15.5"/>
    <n v="3"/>
    <s v="FAST DELIVERY"/>
    <s v="Consumer"/>
    <s v="Yes"/>
    <n v="2"/>
    <s v="Poor"/>
    <n v="3202.2599999999998"/>
  </r>
  <r>
    <x v="593"/>
    <s v="2023-05-31"/>
    <n v="2023"/>
    <x v="4"/>
    <x v="3"/>
    <x v="0"/>
    <x v="4"/>
    <s v="Mumbai"/>
    <x v="3"/>
    <x v="8"/>
    <s v="Distributor"/>
    <x v="2"/>
    <n v="537.05999999999995"/>
    <x v="17"/>
    <n v="0.08"/>
    <s v="LOW"/>
    <n v="1482.29"/>
    <s v="Medium"/>
    <s v="Not Premium"/>
    <n v="1062.75"/>
    <n v="419.54"/>
    <s v="Cash"/>
    <s v="Critical"/>
    <s v="Express"/>
    <n v="32.64"/>
    <n v="2"/>
    <s v="FAST DELIVERY"/>
    <s v="Home Office"/>
    <s v="Yes"/>
    <n v="3"/>
    <s v="Average"/>
    <n v="1516.93"/>
  </r>
  <r>
    <x v="594"/>
    <s v="2023-05-06"/>
    <n v="2023"/>
    <x v="4"/>
    <x v="10"/>
    <x v="2"/>
    <x v="2"/>
    <s v="New York"/>
    <x v="1"/>
    <x v="8"/>
    <s v="Distributor"/>
    <x v="1"/>
    <n v="500.38"/>
    <x v="2"/>
    <n v="0.11"/>
    <s v="LOW"/>
    <n v="8461.43"/>
    <s v="Medium"/>
    <s v="Premium"/>
    <n v="5102.83"/>
    <n v="3358.6"/>
    <s v="Bank Transfer"/>
    <s v="High"/>
    <s v="Same Day"/>
    <n v="24.04"/>
    <n v="5"/>
    <s v="LATE DELIVERY"/>
    <s v="Corporate"/>
    <s v="Yes"/>
    <n v="2"/>
    <s v="Poor"/>
    <n v="8490.4700000000012"/>
  </r>
  <r>
    <x v="595"/>
    <s v="2024-06-30"/>
    <n v="2024"/>
    <x v="5"/>
    <x v="2"/>
    <x v="2"/>
    <x v="3"/>
    <s v="Sydney"/>
    <x v="1"/>
    <x v="4"/>
    <s v="Retail"/>
    <x v="4"/>
    <n v="689.7"/>
    <x v="5"/>
    <n v="0.13"/>
    <s v="LOW"/>
    <n v="1200.08"/>
    <s v="Medium"/>
    <s v="Not Premium"/>
    <n v="1040.57"/>
    <n v="159.51"/>
    <s v="Credit Card"/>
    <s v="High"/>
    <s v="Express"/>
    <n v="30.59"/>
    <n v="8"/>
    <s v="LATE DELIVERY"/>
    <s v="Consumer"/>
    <s v="No"/>
    <n v="5"/>
    <s v="Excellent"/>
    <n v="1238.6699999999998"/>
  </r>
  <r>
    <x v="596"/>
    <s v="2023-07-06"/>
    <n v="2023"/>
    <x v="7"/>
    <x v="4"/>
    <x v="0"/>
    <x v="2"/>
    <s v="Pune"/>
    <x v="4"/>
    <x v="0"/>
    <s v="Distributor"/>
    <x v="1"/>
    <n v="623.69000000000005"/>
    <x v="15"/>
    <n v="0.02"/>
    <s v="LOW"/>
    <n v="10390.68"/>
    <s v="Medium"/>
    <s v="Premium"/>
    <n v="9165.9599999999991"/>
    <n v="1224.72"/>
    <s v="PayPal"/>
    <s v="Critical"/>
    <s v="Standard"/>
    <n v="41.09"/>
    <n v="7"/>
    <s v="LATE DELIVERY"/>
    <s v="Corporate"/>
    <s v="No"/>
    <n v="5"/>
    <s v="Excellent"/>
    <n v="10438.769999999999"/>
  </r>
  <r>
    <x v="597"/>
    <s v="2023-09-08"/>
    <n v="2023"/>
    <x v="6"/>
    <x v="5"/>
    <x v="1"/>
    <x v="3"/>
    <s v="Toronto"/>
    <x v="2"/>
    <x v="8"/>
    <s v="Distributor"/>
    <x v="3"/>
    <n v="228.52"/>
    <x v="11"/>
    <n v="0.2"/>
    <s v="LOW"/>
    <n v="182.82"/>
    <s v="Small"/>
    <s v="Not Premium"/>
    <n v="154.59"/>
    <n v="28.23"/>
    <s v="Cash"/>
    <s v="High"/>
    <s v="Standard"/>
    <n v="10.85"/>
    <n v="7"/>
    <s v="LATE DELIVERY"/>
    <s v="Consumer"/>
    <s v="No"/>
    <n v="3"/>
    <s v="Average"/>
    <n v="200.67"/>
  </r>
  <r>
    <x v="598"/>
    <s v="2023-12-14"/>
    <n v="2023"/>
    <x v="2"/>
    <x v="6"/>
    <x v="0"/>
    <x v="1"/>
    <s v="Delhi"/>
    <x v="3"/>
    <x v="4"/>
    <s v="Retail"/>
    <x v="2"/>
    <n v="762.37"/>
    <x v="15"/>
    <n v="0.23"/>
    <s v="HIGH"/>
    <n v="9979.42"/>
    <s v="Medium"/>
    <s v="Premium"/>
    <n v="6148.31"/>
    <n v="3831.11"/>
    <s v="PayPal"/>
    <s v="High"/>
    <s v="Express"/>
    <n v="6.01"/>
    <n v="5"/>
    <s v="LATE DELIVERY"/>
    <s v="Consumer"/>
    <s v="Yes"/>
    <n v="5"/>
    <s v="Excellent"/>
    <n v="9990.43"/>
  </r>
  <r>
    <x v="599"/>
    <s v="2024-09-19"/>
    <n v="2024"/>
    <x v="6"/>
    <x v="1"/>
    <x v="2"/>
    <x v="3"/>
    <s v="Mumbai"/>
    <x v="2"/>
    <x v="8"/>
    <s v="Retail"/>
    <x v="4"/>
    <n v="824.8"/>
    <x v="13"/>
    <n v="0.27"/>
    <s v="HIGH"/>
    <n v="8429.4599999999991"/>
    <s v="Medium"/>
    <s v="Premium"/>
    <n v="4443.96"/>
    <n v="3985.5"/>
    <s v="Cash"/>
    <s v="High"/>
    <s v="Same Day"/>
    <n v="23.41"/>
    <n v="3"/>
    <s v="FAST DELIVERY"/>
    <s v="Consumer"/>
    <s v="No"/>
    <n v="1"/>
    <s v="Poor"/>
    <n v="8455.869999999999"/>
  </r>
  <r>
    <x v="600"/>
    <s v="2024-02-16"/>
    <n v="2024"/>
    <x v="8"/>
    <x v="1"/>
    <x v="0"/>
    <x v="1"/>
    <s v="Sydney"/>
    <x v="4"/>
    <x v="2"/>
    <s v="Retail"/>
    <x v="3"/>
    <n v="97.1"/>
    <x v="12"/>
    <n v="0.24"/>
    <s v="HIGH"/>
    <n v="1328.33"/>
    <s v="Medium"/>
    <s v="Not Premium"/>
    <n v="1065.8499999999999"/>
    <n v="262.48"/>
    <s v="UPI"/>
    <s v="High"/>
    <s v="Standard"/>
    <n v="9.89"/>
    <n v="1"/>
    <s v="FAST DELIVERY"/>
    <s v="Corporate"/>
    <s v="No"/>
    <n v="1"/>
    <s v="Poor"/>
    <n v="1339.22"/>
  </r>
  <r>
    <x v="601"/>
    <s v="2024-11-29"/>
    <n v="2024"/>
    <x v="10"/>
    <x v="7"/>
    <x v="1"/>
    <x v="0"/>
    <s v="Pune"/>
    <x v="2"/>
    <x v="4"/>
    <s v="Online"/>
    <x v="0"/>
    <n v="766.74"/>
    <x v="13"/>
    <n v="0.19"/>
    <s v="LOW"/>
    <n v="8694.83"/>
    <s v="Medium"/>
    <s v="Premium"/>
    <n v="6834.95"/>
    <n v="1859.88"/>
    <s v="PayPal"/>
    <s v="Medium"/>
    <s v="Express"/>
    <n v="12.39"/>
    <n v="1"/>
    <s v="FAST DELIVERY"/>
    <s v="Consumer"/>
    <s v="No"/>
    <n v="2"/>
    <s v="Poor"/>
    <n v="8708.2199999999993"/>
  </r>
  <r>
    <x v="602"/>
    <s v="2023-03-23"/>
    <n v="2023"/>
    <x v="9"/>
    <x v="4"/>
    <x v="2"/>
    <x v="2"/>
    <s v="Sydney"/>
    <x v="3"/>
    <x v="4"/>
    <s v="Online"/>
    <x v="2"/>
    <n v="245.68"/>
    <x v="17"/>
    <n v="0.25"/>
    <s v="HIGH"/>
    <n v="552.78"/>
    <s v="Small"/>
    <s v="Not Premium"/>
    <n v="466.03"/>
    <n v="86.75"/>
    <s v="UPI"/>
    <s v="High"/>
    <s v="Same Day"/>
    <n v="33.049999999999997"/>
    <n v="9"/>
    <s v="LATE DELIVERY"/>
    <s v="Consumer"/>
    <s v="No"/>
    <n v="1"/>
    <s v="Poor"/>
    <n v="594.82999999999993"/>
  </r>
  <r>
    <x v="603"/>
    <s v="2024-08-03"/>
    <n v="2024"/>
    <x v="0"/>
    <x v="1"/>
    <x v="1"/>
    <x v="0"/>
    <s v="Pune"/>
    <x v="2"/>
    <x v="1"/>
    <s v="Retail"/>
    <x v="0"/>
    <n v="571.41999999999996"/>
    <x v="10"/>
    <n v="0.28999999999999998"/>
    <s v="HIGH"/>
    <n v="3245.67"/>
    <s v="Medium"/>
    <s v="Premium"/>
    <n v="2715.59"/>
    <n v="530.08000000000004"/>
    <s v="Cash"/>
    <s v="Medium"/>
    <s v="Same Day"/>
    <n v="10.92"/>
    <n v="9"/>
    <s v="LATE DELIVERY"/>
    <s v="Corporate"/>
    <s v="Yes"/>
    <n v="4"/>
    <s v="Good"/>
    <n v="3265.59"/>
  </r>
  <r>
    <x v="604"/>
    <s v="2024-03-03"/>
    <n v="2024"/>
    <x v="9"/>
    <x v="7"/>
    <x v="3"/>
    <x v="0"/>
    <s v="Pune"/>
    <x v="1"/>
    <x v="2"/>
    <s v="Retail"/>
    <x v="0"/>
    <n v="223.26"/>
    <x v="4"/>
    <n v="0.09"/>
    <s v="LOW"/>
    <n v="3047.5"/>
    <s v="Medium"/>
    <s v="Premium"/>
    <n v="1752.89"/>
    <n v="1294.6099999999999"/>
    <s v="PayPal"/>
    <s v="Medium"/>
    <s v="Standard"/>
    <n v="9.98"/>
    <n v="3"/>
    <s v="FAST DELIVERY"/>
    <s v="Corporate"/>
    <s v="Yes"/>
    <n v="5"/>
    <s v="Excellent"/>
    <n v="3060.48"/>
  </r>
  <r>
    <x v="605"/>
    <s v="2024-06-14"/>
    <n v="2024"/>
    <x v="5"/>
    <x v="6"/>
    <x v="1"/>
    <x v="5"/>
    <s v="Mumbai"/>
    <x v="2"/>
    <x v="3"/>
    <s v="Distributor"/>
    <x v="0"/>
    <n v="681.7"/>
    <x v="18"/>
    <n v="7.0000000000000007E-2"/>
    <s v="LOW"/>
    <n v="6973.79"/>
    <s v="Medium"/>
    <s v="Premium"/>
    <n v="3730.57"/>
    <n v="3243.22"/>
    <s v="Bank Transfer"/>
    <s v="Medium"/>
    <s v="Same Day"/>
    <n v="31.14"/>
    <n v="9"/>
    <s v="LATE DELIVERY"/>
    <s v="Corporate"/>
    <s v="Yes"/>
    <n v="3"/>
    <s v="Average"/>
    <n v="7013.93"/>
  </r>
  <r>
    <x v="606"/>
    <s v="2024-11-17"/>
    <n v="2024"/>
    <x v="10"/>
    <x v="4"/>
    <x v="0"/>
    <x v="3"/>
    <s v="London"/>
    <x v="1"/>
    <x v="9"/>
    <s v="Distributor"/>
    <x v="2"/>
    <n v="378.33"/>
    <x v="2"/>
    <n v="0"/>
    <s v="LOW"/>
    <n v="7188.27"/>
    <s v="Medium"/>
    <s v="Premium"/>
    <n v="5850.34"/>
    <n v="1337.93"/>
    <s v="UPI"/>
    <s v="High"/>
    <s v="Same Day"/>
    <n v="29.19"/>
    <n v="5"/>
    <s v="LATE DELIVERY"/>
    <s v="Corporate"/>
    <s v="Yes"/>
    <n v="3"/>
    <s v="Average"/>
    <n v="7222.46"/>
  </r>
  <r>
    <x v="607"/>
    <s v="2024-06-02"/>
    <n v="2024"/>
    <x v="5"/>
    <x v="9"/>
    <x v="0"/>
    <x v="5"/>
    <s v="New York"/>
    <x v="1"/>
    <x v="5"/>
    <s v="Retail"/>
    <x v="2"/>
    <n v="707.26"/>
    <x v="16"/>
    <n v="0.27"/>
    <s v="HIGH"/>
    <n v="3614.1"/>
    <s v="Medium"/>
    <s v="Premium"/>
    <n v="2836.29"/>
    <n v="777.81"/>
    <s v="UPI"/>
    <s v="Medium"/>
    <s v="Same Day"/>
    <n v="29.14"/>
    <n v="5"/>
    <s v="LATE DELIVERY"/>
    <s v="Home Office"/>
    <s v="No"/>
    <n v="4"/>
    <s v="Good"/>
    <n v="3648.24"/>
  </r>
  <r>
    <x v="608"/>
    <s v="2024-03-01"/>
    <n v="2024"/>
    <x v="9"/>
    <x v="8"/>
    <x v="0"/>
    <x v="4"/>
    <s v="Mumbai"/>
    <x v="1"/>
    <x v="0"/>
    <s v="Distributor"/>
    <x v="0"/>
    <n v="848.93"/>
    <x v="10"/>
    <n v="0.11"/>
    <s v="LOW"/>
    <n v="6044.38"/>
    <s v="Medium"/>
    <s v="Premium"/>
    <n v="3556.86"/>
    <n v="2487.52"/>
    <s v="Cash"/>
    <s v="Medium"/>
    <s v="Express"/>
    <n v="21.73"/>
    <n v="3"/>
    <s v="FAST DELIVERY"/>
    <s v="Home Office"/>
    <s v="Yes"/>
    <n v="4"/>
    <s v="Good"/>
    <n v="6069.11"/>
  </r>
  <r>
    <x v="609"/>
    <s v="2023-02-08"/>
    <n v="2023"/>
    <x v="8"/>
    <x v="5"/>
    <x v="3"/>
    <x v="1"/>
    <s v="London"/>
    <x v="3"/>
    <x v="8"/>
    <s v="Retail"/>
    <x v="3"/>
    <n v="775.03"/>
    <x v="7"/>
    <n v="0.28000000000000003"/>
    <s v="HIGH"/>
    <n v="5022.1899999999996"/>
    <s v="Medium"/>
    <s v="Premium"/>
    <n v="3876"/>
    <n v="1146.19"/>
    <s v="UPI"/>
    <s v="High"/>
    <s v="Express"/>
    <n v="43.45"/>
    <n v="7"/>
    <s v="LATE DELIVERY"/>
    <s v="Corporate"/>
    <s v="No"/>
    <n v="1"/>
    <s v="Poor"/>
    <n v="5072.6400000000003"/>
  </r>
  <r>
    <x v="610"/>
    <s v="2024-06-04"/>
    <n v="2024"/>
    <x v="5"/>
    <x v="11"/>
    <x v="2"/>
    <x v="0"/>
    <s v="Delhi"/>
    <x v="0"/>
    <x v="9"/>
    <s v="Online"/>
    <x v="1"/>
    <n v="365.24"/>
    <x v="16"/>
    <n v="0.04"/>
    <s v="LOW"/>
    <n v="2454.41"/>
    <s v="Medium"/>
    <s v="Not Premium"/>
    <n v="1650.17"/>
    <n v="804.24"/>
    <s v="Bank Transfer"/>
    <s v="High"/>
    <s v="Same Day"/>
    <n v="26.87"/>
    <n v="6"/>
    <s v="LATE DELIVERY"/>
    <s v="Home Office"/>
    <s v="No"/>
    <n v="5"/>
    <s v="Excellent"/>
    <n v="2487.2799999999997"/>
  </r>
  <r>
    <x v="611"/>
    <s v="2023-10-21"/>
    <n v="2023"/>
    <x v="1"/>
    <x v="10"/>
    <x v="0"/>
    <x v="0"/>
    <s v="London"/>
    <x v="3"/>
    <x v="6"/>
    <s v="Online"/>
    <x v="0"/>
    <n v="342.72"/>
    <x v="19"/>
    <n v="0.18"/>
    <s v="LOW"/>
    <n v="3653.4"/>
    <s v="Medium"/>
    <s v="Premium"/>
    <n v="2235.9699999999998"/>
    <n v="1417.43"/>
    <s v="PayPal"/>
    <s v="Medium"/>
    <s v="Standard"/>
    <n v="42.12"/>
    <n v="3"/>
    <s v="FAST DELIVERY"/>
    <s v="Home Office"/>
    <s v="No"/>
    <n v="2"/>
    <s v="Poor"/>
    <n v="3698.5199999999995"/>
  </r>
  <r>
    <x v="612"/>
    <s v="2023-07-11"/>
    <n v="2023"/>
    <x v="7"/>
    <x v="3"/>
    <x v="3"/>
    <x v="5"/>
    <s v="London"/>
    <x v="3"/>
    <x v="5"/>
    <s v="Retail"/>
    <x v="2"/>
    <n v="205.26"/>
    <x v="13"/>
    <n v="0.12"/>
    <s v="LOW"/>
    <n v="2528.8000000000002"/>
    <s v="Medium"/>
    <s v="Not Premium"/>
    <n v="1348.9"/>
    <n v="1179.9000000000001"/>
    <s v="Credit Card"/>
    <s v="Low"/>
    <s v="Standard"/>
    <n v="29.88"/>
    <n v="6"/>
    <s v="LATE DELIVERY"/>
    <s v="Home Office"/>
    <s v="No"/>
    <n v="5"/>
    <s v="Excellent"/>
    <n v="2564.6800000000003"/>
  </r>
  <r>
    <x v="613"/>
    <s v="2024-12-19"/>
    <n v="2024"/>
    <x v="2"/>
    <x v="7"/>
    <x v="1"/>
    <x v="0"/>
    <s v="Toronto"/>
    <x v="1"/>
    <x v="6"/>
    <s v="Retail"/>
    <x v="4"/>
    <n v="838.38"/>
    <x v="18"/>
    <n v="0.04"/>
    <s v="LOW"/>
    <n v="8853.2900000000009"/>
    <s v="Medium"/>
    <s v="Premium"/>
    <n v="4863.2700000000004"/>
    <n v="3990.02"/>
    <s v="Bank Transfer"/>
    <s v="Medium"/>
    <s v="Same Day"/>
    <n v="49.22"/>
    <n v="8"/>
    <s v="LATE DELIVERY"/>
    <s v="Home Office"/>
    <s v="Yes"/>
    <n v="1"/>
    <s v="Poor"/>
    <n v="8910.51"/>
  </r>
  <r>
    <x v="614"/>
    <s v="2023-07-26"/>
    <n v="2023"/>
    <x v="7"/>
    <x v="7"/>
    <x v="0"/>
    <x v="4"/>
    <s v="London"/>
    <x v="1"/>
    <x v="1"/>
    <s v="Retail"/>
    <x v="0"/>
    <n v="669.67"/>
    <x v="3"/>
    <n v="0.25"/>
    <s v="HIGH"/>
    <n v="8036.04"/>
    <s v="Medium"/>
    <s v="Premium"/>
    <n v="5795.97"/>
    <n v="2240.0700000000002"/>
    <s v="PayPal"/>
    <s v="Low"/>
    <s v="Standard"/>
    <n v="27.78"/>
    <n v="4"/>
    <s v="LATE DELIVERY"/>
    <s v="Consumer"/>
    <s v="No"/>
    <n v="1"/>
    <s v="Poor"/>
    <n v="8067.8200000000006"/>
  </r>
  <r>
    <x v="615"/>
    <s v="2023-04-20"/>
    <n v="2023"/>
    <x v="11"/>
    <x v="5"/>
    <x v="3"/>
    <x v="0"/>
    <s v="Toronto"/>
    <x v="3"/>
    <x v="0"/>
    <s v="Distributor"/>
    <x v="0"/>
    <n v="24.75"/>
    <x v="19"/>
    <n v="0.26"/>
    <s v="HIGH"/>
    <n v="238.09"/>
    <s v="Small"/>
    <s v="Not Premium"/>
    <n v="213.76"/>
    <n v="24.33"/>
    <s v="Bank Transfer"/>
    <s v="Medium"/>
    <s v="Express"/>
    <n v="13.15"/>
    <n v="7"/>
    <s v="LATE DELIVERY"/>
    <s v="Consumer"/>
    <s v="Yes"/>
    <n v="2"/>
    <s v="Poor"/>
    <n v="258.24"/>
  </r>
  <r>
    <x v="616"/>
    <s v="2024-11-03"/>
    <n v="2024"/>
    <x v="10"/>
    <x v="1"/>
    <x v="3"/>
    <x v="1"/>
    <s v="Toronto"/>
    <x v="0"/>
    <x v="4"/>
    <s v="Retail"/>
    <x v="3"/>
    <n v="191.86"/>
    <x v="19"/>
    <n v="0.16"/>
    <s v="LOW"/>
    <n v="2095.11"/>
    <s v="Medium"/>
    <s v="Not Premium"/>
    <n v="1273.42"/>
    <n v="821.69"/>
    <s v="Cash"/>
    <s v="Critical"/>
    <s v="Same Day"/>
    <n v="21.82"/>
    <n v="7"/>
    <s v="LATE DELIVERY"/>
    <s v="Consumer"/>
    <s v="Yes"/>
    <n v="1"/>
    <s v="Poor"/>
    <n v="2123.9300000000003"/>
  </r>
  <r>
    <x v="617"/>
    <s v="2023-10-03"/>
    <n v="2023"/>
    <x v="1"/>
    <x v="3"/>
    <x v="1"/>
    <x v="3"/>
    <s v="New York"/>
    <x v="3"/>
    <x v="3"/>
    <s v="Distributor"/>
    <x v="0"/>
    <n v="942.39"/>
    <x v="14"/>
    <n v="0.24"/>
    <s v="HIGH"/>
    <n v="7162.16"/>
    <s v="Medium"/>
    <s v="Premium"/>
    <n v="4869.97"/>
    <n v="2292.19"/>
    <s v="Bank Transfer"/>
    <s v="High"/>
    <s v="Express"/>
    <n v="46.07"/>
    <n v="3"/>
    <s v="FAST DELIVERY"/>
    <s v="Home Office"/>
    <s v="No"/>
    <n v="4"/>
    <s v="Good"/>
    <n v="7211.23"/>
  </r>
  <r>
    <x v="618"/>
    <s v="2024-09-02"/>
    <n v="2024"/>
    <x v="6"/>
    <x v="6"/>
    <x v="3"/>
    <x v="2"/>
    <s v="Berlin"/>
    <x v="1"/>
    <x v="9"/>
    <s v="Online"/>
    <x v="2"/>
    <n v="928"/>
    <x v="11"/>
    <n v="0.22"/>
    <s v="HIGH"/>
    <n v="723.84"/>
    <s v="Small"/>
    <s v="Not Premium"/>
    <n v="627.89"/>
    <n v="95.95"/>
    <s v="Bank Transfer"/>
    <s v="Medium"/>
    <s v="Express"/>
    <n v="37.799999999999997"/>
    <n v="6"/>
    <s v="LATE DELIVERY"/>
    <s v="Home Office"/>
    <s v="Yes"/>
    <n v="3"/>
    <s v="Average"/>
    <n v="767.64"/>
  </r>
  <r>
    <x v="619"/>
    <s v="2023-10-06"/>
    <n v="2023"/>
    <x v="1"/>
    <x v="7"/>
    <x v="3"/>
    <x v="2"/>
    <s v="New York"/>
    <x v="3"/>
    <x v="3"/>
    <s v="Distributor"/>
    <x v="4"/>
    <n v="364.62"/>
    <x v="3"/>
    <n v="0.25"/>
    <s v="HIGH"/>
    <n v="4375.4399999999996"/>
    <s v="Medium"/>
    <s v="Premium"/>
    <n v="3401.12"/>
    <n v="974.32"/>
    <s v="Cash"/>
    <s v="High"/>
    <s v="Standard"/>
    <n v="35.74"/>
    <n v="9"/>
    <s v="LATE DELIVERY"/>
    <s v="Consumer"/>
    <s v="No"/>
    <n v="2"/>
    <s v="Poor"/>
    <n v="4420.1799999999994"/>
  </r>
  <r>
    <x v="620"/>
    <s v="2023-02-28"/>
    <n v="2023"/>
    <x v="8"/>
    <x v="8"/>
    <x v="0"/>
    <x v="1"/>
    <s v="London"/>
    <x v="1"/>
    <x v="2"/>
    <s v="Retail"/>
    <x v="3"/>
    <n v="304.49"/>
    <x v="2"/>
    <n v="0.19"/>
    <s v="LOW"/>
    <n v="4686.1000000000004"/>
    <s v="Medium"/>
    <s v="Premium"/>
    <n v="2662.62"/>
    <n v="2023.48"/>
    <s v="UPI"/>
    <s v="Low"/>
    <s v="Express"/>
    <n v="18.97"/>
    <n v="7"/>
    <s v="LATE DELIVERY"/>
    <s v="Corporate"/>
    <s v="Yes"/>
    <n v="1"/>
    <s v="Poor"/>
    <n v="4712.0700000000006"/>
  </r>
  <r>
    <x v="621"/>
    <s v="2023-09-16"/>
    <n v="2023"/>
    <x v="6"/>
    <x v="5"/>
    <x v="2"/>
    <x v="4"/>
    <s v="Berlin"/>
    <x v="3"/>
    <x v="0"/>
    <s v="Online"/>
    <x v="2"/>
    <n v="424.31"/>
    <x v="0"/>
    <n v="0.17"/>
    <s v="LOW"/>
    <n v="1408.71"/>
    <s v="Medium"/>
    <s v="Not Premium"/>
    <n v="851.42"/>
    <n v="557.29"/>
    <s v="PayPal"/>
    <s v="Low"/>
    <s v="Same Day"/>
    <n v="46.09"/>
    <n v="5"/>
    <s v="LATE DELIVERY"/>
    <s v="Consumer"/>
    <s v="Yes"/>
    <n v="2"/>
    <s v="Poor"/>
    <n v="1459.8"/>
  </r>
  <r>
    <x v="622"/>
    <s v="2024-11-23"/>
    <n v="2024"/>
    <x v="10"/>
    <x v="10"/>
    <x v="2"/>
    <x v="1"/>
    <s v="Sydney"/>
    <x v="0"/>
    <x v="5"/>
    <s v="Online"/>
    <x v="4"/>
    <n v="900.13"/>
    <x v="11"/>
    <n v="0.1"/>
    <s v="LOW"/>
    <n v="810.12"/>
    <s v="Small"/>
    <s v="Not Premium"/>
    <n v="440.29"/>
    <n v="369.83"/>
    <s v="UPI"/>
    <s v="Low"/>
    <s v="Standard"/>
    <n v="49.32"/>
    <n v="3"/>
    <s v="FAST DELIVERY"/>
    <s v="Corporate"/>
    <s v="No"/>
    <n v="3"/>
    <s v="Average"/>
    <n v="862.44"/>
  </r>
  <r>
    <x v="623"/>
    <s v="2024-07-17"/>
    <n v="2024"/>
    <x v="7"/>
    <x v="7"/>
    <x v="2"/>
    <x v="1"/>
    <s v="Pune"/>
    <x v="0"/>
    <x v="5"/>
    <s v="Retail"/>
    <x v="2"/>
    <n v="443.33"/>
    <x v="16"/>
    <n v="0.09"/>
    <s v="LOW"/>
    <n v="2824.01"/>
    <s v="Medium"/>
    <s v="Not Premium"/>
    <n v="1502.84"/>
    <n v="1321.17"/>
    <s v="Bank Transfer"/>
    <s v="Medium"/>
    <s v="Express"/>
    <n v="40.619999999999997"/>
    <n v="5"/>
    <s v="LATE DELIVERY"/>
    <s v="Home Office"/>
    <s v="No"/>
    <n v="1"/>
    <s v="Poor"/>
    <n v="2869.63"/>
  </r>
  <r>
    <x v="624"/>
    <s v="2024-10-18"/>
    <n v="2024"/>
    <x v="1"/>
    <x v="11"/>
    <x v="0"/>
    <x v="4"/>
    <s v="Pune"/>
    <x v="0"/>
    <x v="0"/>
    <s v="Retail"/>
    <x v="4"/>
    <n v="432.22"/>
    <x v="16"/>
    <n v="0.18"/>
    <s v="LOW"/>
    <n v="2480.94"/>
    <s v="Medium"/>
    <s v="Not Premium"/>
    <n v="1975.24"/>
    <n v="505.7"/>
    <s v="PayPal"/>
    <s v="Critical"/>
    <s v="Express"/>
    <n v="36.81"/>
    <n v="3"/>
    <s v="FAST DELIVERY"/>
    <s v="Corporate"/>
    <s v="Yes"/>
    <n v="1"/>
    <s v="Poor"/>
    <n v="2520.75"/>
  </r>
  <r>
    <x v="625"/>
    <s v="2023-06-14"/>
    <n v="2023"/>
    <x v="5"/>
    <x v="5"/>
    <x v="1"/>
    <x v="2"/>
    <s v="Toronto"/>
    <x v="3"/>
    <x v="0"/>
    <s v="Distributor"/>
    <x v="0"/>
    <n v="554.94000000000005"/>
    <x v="19"/>
    <n v="0.03"/>
    <s v="LOW"/>
    <n v="6997.79"/>
    <s v="Medium"/>
    <s v="Premium"/>
    <n v="5923.98"/>
    <n v="1073.81"/>
    <s v="Cash"/>
    <s v="High"/>
    <s v="Same Day"/>
    <n v="18.309999999999999"/>
    <n v="2"/>
    <s v="FAST DELIVERY"/>
    <s v="Consumer"/>
    <s v="No"/>
    <n v="1"/>
    <s v="Poor"/>
    <n v="7018.0999999999995"/>
  </r>
  <r>
    <x v="626"/>
    <s v="2024-05-02"/>
    <n v="2024"/>
    <x v="4"/>
    <x v="9"/>
    <x v="1"/>
    <x v="3"/>
    <s v="Sydney"/>
    <x v="3"/>
    <x v="3"/>
    <s v="Retail"/>
    <x v="4"/>
    <n v="949.01"/>
    <x v="6"/>
    <n v="0.21"/>
    <s v="HIGH"/>
    <n v="14994.36"/>
    <s v="Medium"/>
    <s v="Premium"/>
    <n v="8239.7099999999991"/>
    <n v="6754.65"/>
    <s v="Credit Card"/>
    <s v="High"/>
    <s v="Same Day"/>
    <n v="6.52"/>
    <n v="6"/>
    <s v="LATE DELIVERY"/>
    <s v="Consumer"/>
    <s v="No"/>
    <n v="4"/>
    <s v="Good"/>
    <n v="15006.88"/>
  </r>
  <r>
    <x v="627"/>
    <s v="2024-03-12"/>
    <n v="2024"/>
    <x v="9"/>
    <x v="0"/>
    <x v="3"/>
    <x v="4"/>
    <s v="London"/>
    <x v="3"/>
    <x v="4"/>
    <s v="Retail"/>
    <x v="4"/>
    <n v="115.16"/>
    <x v="17"/>
    <n v="0.12"/>
    <s v="LOW"/>
    <n v="304.02"/>
    <s v="Small"/>
    <s v="Not Premium"/>
    <n v="163.16"/>
    <n v="140.86000000000001"/>
    <s v="PayPal"/>
    <s v="Critical"/>
    <s v="Same Day"/>
    <n v="34.04"/>
    <n v="2"/>
    <s v="FAST DELIVERY"/>
    <s v="Corporate"/>
    <s v="Yes"/>
    <n v="3"/>
    <s v="Average"/>
    <n v="340.06"/>
  </r>
  <r>
    <x v="628"/>
    <s v="2024-07-12"/>
    <n v="2024"/>
    <x v="7"/>
    <x v="7"/>
    <x v="1"/>
    <x v="4"/>
    <s v="Delhi"/>
    <x v="4"/>
    <x v="2"/>
    <s v="Retail"/>
    <x v="2"/>
    <n v="748.93"/>
    <x v="12"/>
    <n v="0.13"/>
    <s v="LOW"/>
    <n v="11728.24"/>
    <s v="Medium"/>
    <s v="Premium"/>
    <n v="7785.46"/>
    <n v="3942.78"/>
    <s v="Cash"/>
    <s v="Medium"/>
    <s v="Express"/>
    <n v="14.32"/>
    <n v="9"/>
    <s v="LATE DELIVERY"/>
    <s v="Home Office"/>
    <s v="Yes"/>
    <n v="4"/>
    <s v="Good"/>
    <n v="11751.56"/>
  </r>
  <r>
    <x v="629"/>
    <s v="2024-02-14"/>
    <n v="2024"/>
    <x v="8"/>
    <x v="8"/>
    <x v="3"/>
    <x v="4"/>
    <s v="Sydney"/>
    <x v="2"/>
    <x v="3"/>
    <s v="Distributor"/>
    <x v="1"/>
    <n v="94.54"/>
    <x v="3"/>
    <n v="0.03"/>
    <s v="LOW"/>
    <n v="1467.26"/>
    <s v="Medium"/>
    <s v="Not Premium"/>
    <n v="1240.78"/>
    <n v="226.48"/>
    <s v="Bank Transfer"/>
    <s v="Medium"/>
    <s v="Standard"/>
    <n v="23.8"/>
    <n v="6"/>
    <s v="LATE DELIVERY"/>
    <s v="Home Office"/>
    <s v="Yes"/>
    <n v="1"/>
    <s v="Poor"/>
    <n v="1497.06"/>
  </r>
  <r>
    <x v="630"/>
    <s v="2023-03-18"/>
    <n v="2023"/>
    <x v="9"/>
    <x v="5"/>
    <x v="2"/>
    <x v="4"/>
    <s v="Delhi"/>
    <x v="1"/>
    <x v="8"/>
    <s v="Online"/>
    <x v="3"/>
    <n v="780.67"/>
    <x v="14"/>
    <n v="0.27"/>
    <s v="HIGH"/>
    <n v="5698.89"/>
    <s v="Medium"/>
    <s v="Premium"/>
    <n v="4316.25"/>
    <n v="1382.64"/>
    <s v="Cash"/>
    <s v="High"/>
    <s v="Standard"/>
    <n v="30.4"/>
    <n v="7"/>
    <s v="LATE DELIVERY"/>
    <s v="Corporate"/>
    <s v="Yes"/>
    <n v="5"/>
    <s v="Excellent"/>
    <n v="5736.29"/>
  </r>
  <r>
    <x v="631"/>
    <s v="2024-04-27"/>
    <n v="2024"/>
    <x v="11"/>
    <x v="0"/>
    <x v="0"/>
    <x v="0"/>
    <s v="New York"/>
    <x v="0"/>
    <x v="6"/>
    <s v="Online"/>
    <x v="3"/>
    <n v="257.16000000000003"/>
    <x v="13"/>
    <n v="0.17"/>
    <s v="LOW"/>
    <n v="2988.2"/>
    <s v="Medium"/>
    <s v="Not Premium"/>
    <n v="2587.17"/>
    <n v="401.03"/>
    <s v="UPI"/>
    <s v="High"/>
    <s v="Same Day"/>
    <n v="27.82"/>
    <n v="4"/>
    <s v="LATE DELIVERY"/>
    <s v="Home Office"/>
    <s v="Yes"/>
    <n v="4"/>
    <s v="Good"/>
    <n v="3020.02"/>
  </r>
  <r>
    <x v="632"/>
    <s v="2023-03-10"/>
    <n v="2023"/>
    <x v="9"/>
    <x v="1"/>
    <x v="3"/>
    <x v="3"/>
    <s v="Pune"/>
    <x v="2"/>
    <x v="2"/>
    <s v="Online"/>
    <x v="3"/>
    <n v="622.30999999999995"/>
    <x v="4"/>
    <n v="0.27"/>
    <s v="HIGH"/>
    <n v="6814.29"/>
    <s v="Medium"/>
    <s v="Premium"/>
    <n v="3466.69"/>
    <n v="3347.6"/>
    <s v="Credit Card"/>
    <s v="Medium"/>
    <s v="Standard"/>
    <n v="45.15"/>
    <n v="2"/>
    <s v="FAST DELIVERY"/>
    <s v="Home Office"/>
    <s v="Yes"/>
    <n v="3"/>
    <s v="Average"/>
    <n v="6861.44"/>
  </r>
  <r>
    <x v="633"/>
    <s v="2024-09-27"/>
    <n v="2024"/>
    <x v="6"/>
    <x v="1"/>
    <x v="3"/>
    <x v="1"/>
    <s v="Toronto"/>
    <x v="1"/>
    <x v="7"/>
    <s v="Distributor"/>
    <x v="0"/>
    <n v="469.06"/>
    <x v="16"/>
    <n v="0.05"/>
    <s v="LOW"/>
    <n v="3119.25"/>
    <s v="Medium"/>
    <s v="Premium"/>
    <n v="1928.96"/>
    <n v="1190.29"/>
    <s v="UPI"/>
    <s v="Medium"/>
    <s v="Same Day"/>
    <n v="42.05"/>
    <n v="6"/>
    <s v="LATE DELIVERY"/>
    <s v="Home Office"/>
    <s v="No"/>
    <n v="3"/>
    <s v="Average"/>
    <n v="3167.3"/>
  </r>
  <r>
    <x v="634"/>
    <s v="2023-11-06"/>
    <n v="2023"/>
    <x v="10"/>
    <x v="8"/>
    <x v="2"/>
    <x v="3"/>
    <s v="Pune"/>
    <x v="3"/>
    <x v="3"/>
    <s v="Online"/>
    <x v="3"/>
    <n v="966.36"/>
    <x v="18"/>
    <n v="0"/>
    <s v="LOW"/>
    <n v="10629.96"/>
    <s v="Medium"/>
    <s v="Premium"/>
    <n v="7886.79"/>
    <n v="2743.17"/>
    <s v="Cash"/>
    <s v="Critical"/>
    <s v="Standard"/>
    <n v="29.82"/>
    <n v="9"/>
    <s v="LATE DELIVERY"/>
    <s v="Home Office"/>
    <s v="No"/>
    <n v="3"/>
    <s v="Average"/>
    <n v="10668.779999999999"/>
  </r>
  <r>
    <x v="635"/>
    <s v="2024-01-24"/>
    <n v="2024"/>
    <x v="3"/>
    <x v="9"/>
    <x v="2"/>
    <x v="4"/>
    <s v="New York"/>
    <x v="0"/>
    <x v="1"/>
    <s v="Retail"/>
    <x v="0"/>
    <n v="515.23"/>
    <x v="17"/>
    <n v="0.14000000000000001"/>
    <s v="LOW"/>
    <n v="1329.29"/>
    <s v="Medium"/>
    <s v="Not Premium"/>
    <n v="827.2"/>
    <n v="502.09"/>
    <s v="Credit Card"/>
    <s v="Critical"/>
    <s v="Express"/>
    <n v="29.34"/>
    <n v="3"/>
    <s v="FAST DELIVERY"/>
    <s v="Consumer"/>
    <s v="No"/>
    <n v="4"/>
    <s v="Good"/>
    <n v="1361.6299999999999"/>
  </r>
  <r>
    <x v="636"/>
    <s v="2024-04-21"/>
    <n v="2024"/>
    <x v="11"/>
    <x v="0"/>
    <x v="3"/>
    <x v="2"/>
    <s v="Pune"/>
    <x v="4"/>
    <x v="5"/>
    <s v="Online"/>
    <x v="4"/>
    <n v="844.58"/>
    <x v="5"/>
    <n v="0.06"/>
    <s v="LOW"/>
    <n v="1587.81"/>
    <s v="Medium"/>
    <s v="Not Premium"/>
    <n v="934.63"/>
    <n v="653.17999999999995"/>
    <s v="Cash"/>
    <s v="Low"/>
    <s v="Standard"/>
    <n v="25.16"/>
    <n v="3"/>
    <s v="FAST DELIVERY"/>
    <s v="Corporate"/>
    <s v="Yes"/>
    <n v="5"/>
    <s v="Excellent"/>
    <n v="1615.97"/>
  </r>
  <r>
    <x v="637"/>
    <s v="2023-02-22"/>
    <n v="2023"/>
    <x v="8"/>
    <x v="5"/>
    <x v="1"/>
    <x v="3"/>
    <s v="Toronto"/>
    <x v="0"/>
    <x v="5"/>
    <s v="Online"/>
    <x v="3"/>
    <n v="967.59"/>
    <x v="1"/>
    <n v="0.11"/>
    <s v="LOW"/>
    <n v="4305.78"/>
    <s v="Medium"/>
    <s v="Premium"/>
    <n v="2789.9"/>
    <n v="1515.88"/>
    <s v="Credit Card"/>
    <s v="High"/>
    <s v="Express"/>
    <n v="9.0299999999999994"/>
    <n v="2"/>
    <s v="FAST DELIVERY"/>
    <s v="Corporate"/>
    <s v="Yes"/>
    <n v="2"/>
    <s v="Poor"/>
    <n v="4316.8100000000004"/>
  </r>
  <r>
    <x v="638"/>
    <s v="2023-03-04"/>
    <n v="2023"/>
    <x v="9"/>
    <x v="2"/>
    <x v="1"/>
    <x v="1"/>
    <s v="Mumbai"/>
    <x v="4"/>
    <x v="0"/>
    <s v="Distributor"/>
    <x v="0"/>
    <n v="67.41"/>
    <x v="19"/>
    <n v="0.04"/>
    <s v="LOW"/>
    <n v="841.28"/>
    <s v="Small"/>
    <s v="Not Premium"/>
    <n v="572"/>
    <n v="269.27999999999997"/>
    <s v="Cash"/>
    <s v="Medium"/>
    <s v="Standard"/>
    <n v="45.08"/>
    <n v="3"/>
    <s v="FAST DELIVERY"/>
    <s v="Home Office"/>
    <s v="Yes"/>
    <n v="1"/>
    <s v="Poor"/>
    <n v="889.36"/>
  </r>
  <r>
    <x v="639"/>
    <s v="2024-12-07"/>
    <n v="2024"/>
    <x v="2"/>
    <x v="0"/>
    <x v="3"/>
    <x v="4"/>
    <s v="London"/>
    <x v="0"/>
    <x v="3"/>
    <s v="Retail"/>
    <x v="1"/>
    <n v="737.92"/>
    <x v="0"/>
    <n v="0.15"/>
    <s v="LOW"/>
    <n v="2508.9299999999998"/>
    <s v="Medium"/>
    <s v="Not Premium"/>
    <n v="1996.24"/>
    <n v="512.69000000000005"/>
    <s v="Bank Transfer"/>
    <s v="Low"/>
    <s v="Same Day"/>
    <n v="13.98"/>
    <n v="3"/>
    <s v="FAST DELIVERY"/>
    <s v="Home Office"/>
    <s v="Yes"/>
    <n v="2"/>
    <s v="Poor"/>
    <n v="2525.9100000000003"/>
  </r>
  <r>
    <x v="640"/>
    <s v="2024-06-27"/>
    <n v="2024"/>
    <x v="5"/>
    <x v="8"/>
    <x v="1"/>
    <x v="2"/>
    <s v="London"/>
    <x v="0"/>
    <x v="9"/>
    <s v="Distributor"/>
    <x v="2"/>
    <n v="71.47"/>
    <x v="19"/>
    <n v="0.18"/>
    <s v="LOW"/>
    <n v="761.87"/>
    <s v="Small"/>
    <s v="Not Premium"/>
    <n v="393.64"/>
    <n v="368.23"/>
    <s v="UPI"/>
    <s v="High"/>
    <s v="Same Day"/>
    <n v="41.91"/>
    <n v="6"/>
    <s v="LATE DELIVERY"/>
    <s v="Home Office"/>
    <s v="Yes"/>
    <n v="4"/>
    <s v="Good"/>
    <n v="809.78"/>
  </r>
  <r>
    <x v="641"/>
    <s v="2023-10-01"/>
    <n v="2023"/>
    <x v="1"/>
    <x v="8"/>
    <x v="1"/>
    <x v="3"/>
    <s v="London"/>
    <x v="4"/>
    <x v="8"/>
    <s v="Retail"/>
    <x v="2"/>
    <n v="463.78"/>
    <x v="9"/>
    <n v="0.03"/>
    <s v="LOW"/>
    <n v="2699.2"/>
    <s v="Medium"/>
    <s v="Not Premium"/>
    <n v="2059.7600000000002"/>
    <n v="639.44000000000005"/>
    <s v="UPI"/>
    <s v="Critical"/>
    <s v="Standard"/>
    <n v="23.15"/>
    <n v="2"/>
    <s v="FAST DELIVERY"/>
    <s v="Home Office"/>
    <s v="Yes"/>
    <n v="1"/>
    <s v="Poor"/>
    <n v="2724.3500000000004"/>
  </r>
  <r>
    <x v="642"/>
    <s v="2023-02-18"/>
    <n v="2023"/>
    <x v="8"/>
    <x v="1"/>
    <x v="0"/>
    <x v="2"/>
    <s v="New York"/>
    <x v="0"/>
    <x v="7"/>
    <s v="Distributor"/>
    <x v="0"/>
    <n v="891.33"/>
    <x v="16"/>
    <n v="0.17"/>
    <s v="LOW"/>
    <n v="5178.63"/>
    <s v="Medium"/>
    <s v="Premium"/>
    <n v="4199.66"/>
    <n v="978.97"/>
    <s v="UPI"/>
    <s v="High"/>
    <s v="Same Day"/>
    <n v="21.92"/>
    <n v="2"/>
    <s v="FAST DELIVERY"/>
    <s v="Consumer"/>
    <s v="No"/>
    <n v="2"/>
    <s v="Poor"/>
    <n v="5202.55"/>
  </r>
  <r>
    <x v="643"/>
    <s v="2024-03-01"/>
    <n v="2024"/>
    <x v="9"/>
    <x v="4"/>
    <x v="3"/>
    <x v="1"/>
    <s v="Mumbai"/>
    <x v="2"/>
    <x v="8"/>
    <s v="Online"/>
    <x v="3"/>
    <n v="395.62"/>
    <x v="7"/>
    <n v="0.13"/>
    <s v="LOW"/>
    <n v="3097.7"/>
    <s v="Medium"/>
    <s v="Premium"/>
    <n v="1591.75"/>
    <n v="1505.95"/>
    <s v="UPI"/>
    <s v="Critical"/>
    <s v="Same Day"/>
    <n v="48.69"/>
    <n v="6"/>
    <s v="LATE DELIVERY"/>
    <s v="Corporate"/>
    <s v="No"/>
    <n v="4"/>
    <s v="Good"/>
    <n v="3152.39"/>
  </r>
  <r>
    <x v="644"/>
    <s v="2024-07-04"/>
    <n v="2024"/>
    <x v="7"/>
    <x v="5"/>
    <x v="0"/>
    <x v="1"/>
    <s v="Toronto"/>
    <x v="1"/>
    <x v="5"/>
    <s v="Distributor"/>
    <x v="4"/>
    <n v="503.97"/>
    <x v="7"/>
    <n v="0.03"/>
    <s v="LOW"/>
    <n v="4399.66"/>
    <s v="Medium"/>
    <s v="Premium"/>
    <n v="2305.13"/>
    <n v="2094.5300000000002"/>
    <s v="Bank Transfer"/>
    <s v="Critical"/>
    <s v="Express"/>
    <n v="19.04"/>
    <n v="3"/>
    <s v="FAST DELIVERY"/>
    <s v="Consumer"/>
    <s v="No"/>
    <n v="5"/>
    <s v="Excellent"/>
    <n v="4421.7"/>
  </r>
  <r>
    <x v="645"/>
    <s v="2024-05-20"/>
    <n v="2024"/>
    <x v="4"/>
    <x v="10"/>
    <x v="1"/>
    <x v="0"/>
    <s v="London"/>
    <x v="3"/>
    <x v="7"/>
    <s v="Retail"/>
    <x v="2"/>
    <n v="35.74"/>
    <x v="2"/>
    <n v="0.28000000000000003"/>
    <s v="HIGH"/>
    <n v="488.92"/>
    <s v="Small"/>
    <s v="Not Premium"/>
    <n v="412.23"/>
    <n v="76.69"/>
    <s v="Cash"/>
    <s v="Critical"/>
    <s v="Same Day"/>
    <n v="49.07"/>
    <n v="3"/>
    <s v="FAST DELIVERY"/>
    <s v="Home Office"/>
    <s v="No"/>
    <n v="4"/>
    <s v="Good"/>
    <n v="540.99"/>
  </r>
  <r>
    <x v="646"/>
    <s v="2024-03-20"/>
    <n v="2024"/>
    <x v="9"/>
    <x v="5"/>
    <x v="2"/>
    <x v="2"/>
    <s v="Pune"/>
    <x v="1"/>
    <x v="6"/>
    <s v="Distributor"/>
    <x v="3"/>
    <n v="740.25"/>
    <x v="13"/>
    <n v="0.11"/>
    <s v="LOW"/>
    <n v="9223.51"/>
    <s v="Medium"/>
    <s v="Premium"/>
    <n v="5693.33"/>
    <n v="3530.18"/>
    <s v="PayPal"/>
    <s v="Critical"/>
    <s v="Express"/>
    <n v="13.07"/>
    <n v="10"/>
    <s v="LATE DELIVERY"/>
    <s v="Home Office"/>
    <s v="Yes"/>
    <n v="4"/>
    <s v="Good"/>
    <n v="9246.58"/>
  </r>
  <r>
    <x v="647"/>
    <s v="2024-07-28"/>
    <n v="2024"/>
    <x v="7"/>
    <x v="11"/>
    <x v="2"/>
    <x v="1"/>
    <s v="Sydney"/>
    <x v="2"/>
    <x v="6"/>
    <s v="Retail"/>
    <x v="1"/>
    <n v="927.9"/>
    <x v="3"/>
    <n v="7.0000000000000007E-2"/>
    <s v="LOW"/>
    <n v="13807.15"/>
    <s v="Medium"/>
    <s v="Premium"/>
    <n v="10539.09"/>
    <n v="3268.06"/>
    <s v="UPI"/>
    <s v="Low"/>
    <s v="Express"/>
    <n v="9.58"/>
    <n v="9"/>
    <s v="LATE DELIVERY"/>
    <s v="Consumer"/>
    <s v="Yes"/>
    <n v="1"/>
    <s v="Poor"/>
    <n v="13825.73"/>
  </r>
  <r>
    <x v="648"/>
    <s v="2023-07-20"/>
    <n v="2023"/>
    <x v="7"/>
    <x v="5"/>
    <x v="2"/>
    <x v="5"/>
    <s v="Pune"/>
    <x v="3"/>
    <x v="2"/>
    <s v="Online"/>
    <x v="4"/>
    <n v="294.91000000000003"/>
    <x v="4"/>
    <n v="0.13"/>
    <s v="LOW"/>
    <n v="3848.58"/>
    <s v="Medium"/>
    <s v="Premium"/>
    <n v="3382.63"/>
    <n v="465.95"/>
    <s v="UPI"/>
    <s v="Low"/>
    <s v="Same Day"/>
    <n v="13.69"/>
    <n v="4"/>
    <s v="LATE DELIVERY"/>
    <s v="Corporate"/>
    <s v="Yes"/>
    <n v="5"/>
    <s v="Excellent"/>
    <n v="3866.27"/>
  </r>
  <r>
    <x v="649"/>
    <s v="2024-03-04"/>
    <n v="2024"/>
    <x v="9"/>
    <x v="6"/>
    <x v="0"/>
    <x v="1"/>
    <s v="Sydney"/>
    <x v="3"/>
    <x v="0"/>
    <s v="Retail"/>
    <x v="0"/>
    <n v="478.5"/>
    <x v="5"/>
    <n v="0.3"/>
    <s v="HIGH"/>
    <n v="669.9"/>
    <s v="Small"/>
    <s v="Not Premium"/>
    <n v="336.6"/>
    <n v="333.3"/>
    <s v="Credit Card"/>
    <s v="High"/>
    <s v="Express"/>
    <n v="21.4"/>
    <n v="7"/>
    <s v="LATE DELIVERY"/>
    <s v="Consumer"/>
    <s v="No"/>
    <n v="1"/>
    <s v="Poor"/>
    <n v="698.30000000000007"/>
  </r>
  <r>
    <x v="650"/>
    <s v="2024-12-27"/>
    <n v="2024"/>
    <x v="2"/>
    <x v="6"/>
    <x v="0"/>
    <x v="1"/>
    <s v="Pune"/>
    <x v="1"/>
    <x v="3"/>
    <s v="Retail"/>
    <x v="4"/>
    <n v="412.7"/>
    <x v="1"/>
    <n v="0.05"/>
    <s v="LOW"/>
    <n v="1960.32"/>
    <s v="Medium"/>
    <s v="Not Premium"/>
    <n v="1315.82"/>
    <n v="644.5"/>
    <s v="Credit Card"/>
    <s v="High"/>
    <s v="Express"/>
    <n v="22.79"/>
    <n v="4"/>
    <s v="LATE DELIVERY"/>
    <s v="Corporate"/>
    <s v="Yes"/>
    <n v="5"/>
    <s v="Excellent"/>
    <n v="1987.11"/>
  </r>
  <r>
    <x v="651"/>
    <s v="2023-02-10"/>
    <n v="2023"/>
    <x v="8"/>
    <x v="8"/>
    <x v="1"/>
    <x v="4"/>
    <s v="Delhi"/>
    <x v="2"/>
    <x v="4"/>
    <s v="Online"/>
    <x v="4"/>
    <n v="347.82"/>
    <x v="7"/>
    <n v="0.14000000000000001"/>
    <s v="LOW"/>
    <n v="2692.13"/>
    <s v="Medium"/>
    <s v="Not Premium"/>
    <n v="2338.2800000000002"/>
    <n v="353.85"/>
    <s v="Credit Card"/>
    <s v="High"/>
    <s v="Same Day"/>
    <n v="24.37"/>
    <n v="10"/>
    <s v="LATE DELIVERY"/>
    <s v="Consumer"/>
    <s v="No"/>
    <n v="1"/>
    <s v="Poor"/>
    <n v="2726.5"/>
  </r>
  <r>
    <x v="652"/>
    <s v="2023-11-16"/>
    <n v="2023"/>
    <x v="10"/>
    <x v="7"/>
    <x v="2"/>
    <x v="2"/>
    <s v="Mumbai"/>
    <x v="3"/>
    <x v="6"/>
    <s v="Online"/>
    <x v="2"/>
    <n v="775.87"/>
    <x v="16"/>
    <n v="0.14000000000000001"/>
    <s v="LOW"/>
    <n v="4670.74"/>
    <s v="Medium"/>
    <s v="Premium"/>
    <n v="3528.75"/>
    <n v="1141.99"/>
    <s v="Cash"/>
    <s v="Low"/>
    <s v="Express"/>
    <n v="29.37"/>
    <n v="6"/>
    <s v="LATE DELIVERY"/>
    <s v="Corporate"/>
    <s v="No"/>
    <n v="1"/>
    <s v="Poor"/>
    <n v="4706.1099999999997"/>
  </r>
  <r>
    <x v="653"/>
    <s v="2024-04-08"/>
    <n v="2024"/>
    <x v="11"/>
    <x v="1"/>
    <x v="3"/>
    <x v="3"/>
    <s v="Toronto"/>
    <x v="0"/>
    <x v="9"/>
    <s v="Distributor"/>
    <x v="2"/>
    <n v="369.96"/>
    <x v="16"/>
    <n v="0.16"/>
    <s v="LOW"/>
    <n v="2175.36"/>
    <s v="Medium"/>
    <s v="Not Premium"/>
    <n v="1942.48"/>
    <n v="232.88"/>
    <s v="PayPal"/>
    <s v="High"/>
    <s v="Standard"/>
    <n v="23.8"/>
    <n v="4"/>
    <s v="LATE DELIVERY"/>
    <s v="Consumer"/>
    <s v="No"/>
    <n v="5"/>
    <s v="Excellent"/>
    <n v="2203.1600000000003"/>
  </r>
  <r>
    <x v="654"/>
    <s v="2024-10-28"/>
    <n v="2024"/>
    <x v="1"/>
    <x v="3"/>
    <x v="1"/>
    <x v="3"/>
    <s v="Pune"/>
    <x v="4"/>
    <x v="6"/>
    <s v="Distributor"/>
    <x v="1"/>
    <n v="902.34"/>
    <x v="5"/>
    <n v="0.03"/>
    <s v="LOW"/>
    <n v="1750.54"/>
    <s v="Medium"/>
    <s v="Not Premium"/>
    <n v="1409.54"/>
    <n v="341"/>
    <s v="PayPal"/>
    <s v="Medium"/>
    <s v="Same Day"/>
    <n v="18.440000000000001"/>
    <n v="6"/>
    <s v="LATE DELIVERY"/>
    <s v="Home Office"/>
    <s v="Yes"/>
    <n v="3"/>
    <s v="Average"/>
    <n v="1774.98"/>
  </r>
  <r>
    <x v="655"/>
    <s v="2024-12-31"/>
    <n v="2024"/>
    <x v="2"/>
    <x v="6"/>
    <x v="3"/>
    <x v="4"/>
    <s v="New York"/>
    <x v="1"/>
    <x v="2"/>
    <s v="Retail"/>
    <x v="0"/>
    <n v="342.63"/>
    <x v="13"/>
    <n v="0.02"/>
    <s v="LOW"/>
    <n v="4700.88"/>
    <s v="Medium"/>
    <s v="Premium"/>
    <n v="3973.28"/>
    <n v="727.6"/>
    <s v="Bank Transfer"/>
    <s v="Critical"/>
    <s v="Express"/>
    <n v="40.549999999999997"/>
    <n v="8"/>
    <s v="LATE DELIVERY"/>
    <s v="Corporate"/>
    <s v="Yes"/>
    <n v="4"/>
    <s v="Good"/>
    <n v="4749.43"/>
  </r>
  <r>
    <x v="656"/>
    <s v="2024-01-22"/>
    <n v="2024"/>
    <x v="3"/>
    <x v="2"/>
    <x v="0"/>
    <x v="4"/>
    <s v="New York"/>
    <x v="3"/>
    <x v="7"/>
    <s v="Online"/>
    <x v="2"/>
    <n v="519.29999999999995"/>
    <x v="8"/>
    <n v="0.28999999999999998"/>
    <s v="HIGH"/>
    <n v="4424.4399999999996"/>
    <s v="Medium"/>
    <s v="Premium"/>
    <n v="2833.01"/>
    <n v="1591.43"/>
    <s v="Cash"/>
    <s v="Medium"/>
    <s v="Same Day"/>
    <n v="40.46"/>
    <n v="3"/>
    <s v="FAST DELIVERY"/>
    <s v="Corporate"/>
    <s v="Yes"/>
    <n v="5"/>
    <s v="Excellent"/>
    <n v="4467.9000000000005"/>
  </r>
  <r>
    <x v="657"/>
    <s v="2023-04-01"/>
    <n v="2023"/>
    <x v="11"/>
    <x v="4"/>
    <x v="3"/>
    <x v="2"/>
    <s v="Berlin"/>
    <x v="0"/>
    <x v="0"/>
    <s v="Retail"/>
    <x v="4"/>
    <n v="439.27"/>
    <x v="18"/>
    <n v="0.01"/>
    <s v="LOW"/>
    <n v="4783.6499999999996"/>
    <s v="Medium"/>
    <s v="Premium"/>
    <n v="3918.93"/>
    <n v="864.72"/>
    <s v="Bank Transfer"/>
    <s v="Critical"/>
    <s v="Express"/>
    <n v="37.049999999999997"/>
    <n v="2"/>
    <s v="FAST DELIVERY"/>
    <s v="Home Office"/>
    <s v="No"/>
    <n v="2"/>
    <s v="Poor"/>
    <n v="4822.7"/>
  </r>
  <r>
    <x v="658"/>
    <s v="2023-06-02"/>
    <n v="2023"/>
    <x v="5"/>
    <x v="1"/>
    <x v="3"/>
    <x v="5"/>
    <s v="Pune"/>
    <x v="2"/>
    <x v="9"/>
    <s v="Online"/>
    <x v="2"/>
    <n v="121.57"/>
    <x v="4"/>
    <n v="0.01"/>
    <s v="LOW"/>
    <n v="1805.31"/>
    <s v="Medium"/>
    <s v="Not Premium"/>
    <n v="1340.82"/>
    <n v="464.49"/>
    <s v="PayPal"/>
    <s v="Medium"/>
    <s v="Express"/>
    <n v="25.42"/>
    <n v="10"/>
    <s v="LATE DELIVERY"/>
    <s v="Home Office"/>
    <s v="No"/>
    <n v="5"/>
    <s v="Excellent"/>
    <n v="1840.73"/>
  </r>
  <r>
    <x v="659"/>
    <s v="2023-12-20"/>
    <n v="2023"/>
    <x v="2"/>
    <x v="2"/>
    <x v="2"/>
    <x v="5"/>
    <s v="London"/>
    <x v="2"/>
    <x v="5"/>
    <s v="Retail"/>
    <x v="1"/>
    <n v="513.16999999999996"/>
    <x v="8"/>
    <n v="0.1"/>
    <s v="LOW"/>
    <n v="5542.24"/>
    <s v="Medium"/>
    <s v="Premium"/>
    <n v="3549.3"/>
    <n v="1992.94"/>
    <s v="Cash"/>
    <s v="High"/>
    <s v="Same Day"/>
    <n v="32"/>
    <n v="5"/>
    <s v="LATE DELIVERY"/>
    <s v="Consumer"/>
    <s v="Yes"/>
    <n v="4"/>
    <s v="Good"/>
    <n v="5579.24"/>
  </r>
  <r>
    <x v="660"/>
    <s v="2023-06-02"/>
    <n v="2023"/>
    <x v="5"/>
    <x v="0"/>
    <x v="1"/>
    <x v="1"/>
    <s v="Sydney"/>
    <x v="1"/>
    <x v="4"/>
    <s v="Distributor"/>
    <x v="2"/>
    <n v="327.47000000000003"/>
    <x v="3"/>
    <n v="0.22"/>
    <s v="HIGH"/>
    <n v="4086.83"/>
    <s v="Medium"/>
    <s v="Premium"/>
    <n v="2572.89"/>
    <n v="1513.94"/>
    <s v="PayPal"/>
    <s v="High"/>
    <s v="Express"/>
    <n v="29.07"/>
    <n v="4"/>
    <s v="LATE DELIVERY"/>
    <s v="Home Office"/>
    <s v="No"/>
    <n v="5"/>
    <s v="Excellent"/>
    <n v="4119.8999999999996"/>
  </r>
  <r>
    <x v="661"/>
    <s v="2024-12-02"/>
    <n v="2024"/>
    <x v="2"/>
    <x v="11"/>
    <x v="2"/>
    <x v="4"/>
    <s v="Pune"/>
    <x v="4"/>
    <x v="8"/>
    <s v="Online"/>
    <x v="0"/>
    <n v="546.11"/>
    <x v="6"/>
    <n v="7.0000000000000007E-2"/>
    <s v="LOW"/>
    <n v="10157.65"/>
    <s v="Medium"/>
    <s v="Premium"/>
    <n v="7565.86"/>
    <n v="2591.79"/>
    <s v="Bank Transfer"/>
    <s v="Critical"/>
    <s v="Same Day"/>
    <n v="49.14"/>
    <n v="9"/>
    <s v="LATE DELIVERY"/>
    <s v="Consumer"/>
    <s v="Yes"/>
    <n v="3"/>
    <s v="Average"/>
    <n v="10215.789999999999"/>
  </r>
  <r>
    <x v="662"/>
    <s v="2024-07-06"/>
    <n v="2024"/>
    <x v="7"/>
    <x v="0"/>
    <x v="1"/>
    <x v="3"/>
    <s v="Sydney"/>
    <x v="2"/>
    <x v="5"/>
    <s v="Retail"/>
    <x v="4"/>
    <n v="56.51"/>
    <x v="6"/>
    <n v="0.06"/>
    <s v="LOW"/>
    <n v="1062.3900000000001"/>
    <s v="Medium"/>
    <s v="Not Premium"/>
    <n v="828.52"/>
    <n v="233.87"/>
    <s v="PayPal"/>
    <s v="High"/>
    <s v="Standard"/>
    <n v="11.14"/>
    <n v="1"/>
    <s v="FAST DELIVERY"/>
    <s v="Consumer"/>
    <s v="No"/>
    <n v="5"/>
    <s v="Excellent"/>
    <n v="1074.53"/>
  </r>
  <r>
    <x v="663"/>
    <s v="2024-11-18"/>
    <n v="2024"/>
    <x v="10"/>
    <x v="6"/>
    <x v="1"/>
    <x v="3"/>
    <s v="Delhi"/>
    <x v="4"/>
    <x v="9"/>
    <s v="Online"/>
    <x v="2"/>
    <n v="892.26"/>
    <x v="14"/>
    <n v="0.21"/>
    <s v="HIGH"/>
    <n v="7048.85"/>
    <s v="Medium"/>
    <s v="Premium"/>
    <n v="5915.59"/>
    <n v="1133.26"/>
    <s v="Credit Card"/>
    <s v="High"/>
    <s v="Same Day"/>
    <n v="48.61"/>
    <n v="5"/>
    <s v="LATE DELIVERY"/>
    <s v="Home Office"/>
    <s v="No"/>
    <n v="4"/>
    <s v="Good"/>
    <n v="7102.46"/>
  </r>
  <r>
    <x v="664"/>
    <s v="2024-05-14"/>
    <n v="2024"/>
    <x v="4"/>
    <x v="4"/>
    <x v="3"/>
    <x v="0"/>
    <s v="Sydney"/>
    <x v="0"/>
    <x v="5"/>
    <s v="Online"/>
    <x v="0"/>
    <n v="689.06"/>
    <x v="8"/>
    <n v="0.18"/>
    <s v="LOW"/>
    <n v="6780.35"/>
    <s v="Medium"/>
    <s v="Premium"/>
    <n v="4116.3500000000004"/>
    <n v="2664"/>
    <s v="UPI"/>
    <s v="High"/>
    <s v="Express"/>
    <n v="37.54"/>
    <n v="7"/>
    <s v="LATE DELIVERY"/>
    <s v="Home Office"/>
    <s v="Yes"/>
    <n v="2"/>
    <s v="Poor"/>
    <n v="6824.89"/>
  </r>
  <r>
    <x v="665"/>
    <s v="2023-06-14"/>
    <n v="2023"/>
    <x v="5"/>
    <x v="6"/>
    <x v="0"/>
    <x v="4"/>
    <s v="Sydney"/>
    <x v="0"/>
    <x v="2"/>
    <s v="Online"/>
    <x v="3"/>
    <n v="404.94"/>
    <x v="14"/>
    <n v="0.09"/>
    <s v="LOW"/>
    <n v="3684.95"/>
    <s v="Medium"/>
    <s v="Premium"/>
    <n v="3049.62"/>
    <n v="635.33000000000004"/>
    <s v="Cash"/>
    <s v="Critical"/>
    <s v="Standard"/>
    <n v="6.37"/>
    <n v="2"/>
    <s v="FAST DELIVERY"/>
    <s v="Home Office"/>
    <s v="No"/>
    <n v="3"/>
    <s v="Average"/>
    <n v="3693.3199999999997"/>
  </r>
  <r>
    <x v="666"/>
    <s v="2024-10-15"/>
    <n v="2024"/>
    <x v="1"/>
    <x v="6"/>
    <x v="3"/>
    <x v="1"/>
    <s v="Mumbai"/>
    <x v="0"/>
    <x v="1"/>
    <s v="Online"/>
    <x v="3"/>
    <n v="138.59"/>
    <x v="8"/>
    <n v="0.05"/>
    <s v="LOW"/>
    <n v="1579.93"/>
    <s v="Medium"/>
    <s v="Not Premium"/>
    <n v="990.09"/>
    <n v="589.84"/>
    <s v="Credit Card"/>
    <s v="Medium"/>
    <s v="Same Day"/>
    <n v="33.82"/>
    <n v="4"/>
    <s v="LATE DELIVERY"/>
    <s v="Corporate"/>
    <s v="No"/>
    <n v="1"/>
    <s v="Poor"/>
    <n v="1617.75"/>
  </r>
  <r>
    <x v="667"/>
    <s v="2023-02-23"/>
    <n v="2023"/>
    <x v="8"/>
    <x v="1"/>
    <x v="2"/>
    <x v="5"/>
    <s v="Mumbai"/>
    <x v="3"/>
    <x v="1"/>
    <s v="Retail"/>
    <x v="0"/>
    <n v="917.56"/>
    <x v="5"/>
    <n v="0.25"/>
    <s v="HIGH"/>
    <n v="1376.34"/>
    <s v="Medium"/>
    <s v="Not Premium"/>
    <n v="782.48"/>
    <n v="593.86"/>
    <s v="Credit Card"/>
    <s v="High"/>
    <s v="Standard"/>
    <n v="44.76"/>
    <n v="2"/>
    <s v="FAST DELIVERY"/>
    <s v="Corporate"/>
    <s v="No"/>
    <n v="3"/>
    <s v="Average"/>
    <n v="1423.1000000000001"/>
  </r>
  <r>
    <x v="668"/>
    <s v="2024-01-23"/>
    <n v="2024"/>
    <x v="3"/>
    <x v="10"/>
    <x v="2"/>
    <x v="1"/>
    <s v="Berlin"/>
    <x v="2"/>
    <x v="4"/>
    <s v="Online"/>
    <x v="1"/>
    <n v="238.64"/>
    <x v="9"/>
    <n v="0.11"/>
    <s v="LOW"/>
    <n v="1274.3399999999999"/>
    <s v="Medium"/>
    <s v="Not Premium"/>
    <n v="964.07"/>
    <n v="310.27"/>
    <s v="Credit Card"/>
    <s v="Low"/>
    <s v="Same Day"/>
    <n v="27.85"/>
    <n v="1"/>
    <s v="FAST DELIVERY"/>
    <s v="Consumer"/>
    <s v="No"/>
    <n v="4"/>
    <s v="Good"/>
    <n v="1303.19"/>
  </r>
  <r>
    <x v="669"/>
    <s v="2023-06-18"/>
    <n v="2023"/>
    <x v="5"/>
    <x v="0"/>
    <x v="3"/>
    <x v="3"/>
    <s v="London"/>
    <x v="1"/>
    <x v="1"/>
    <s v="Distributor"/>
    <x v="4"/>
    <n v="267.39999999999998"/>
    <x v="1"/>
    <n v="0.14000000000000001"/>
    <s v="LOW"/>
    <n v="1149.82"/>
    <s v="Medium"/>
    <s v="Not Premium"/>
    <n v="757.22"/>
    <n v="392.6"/>
    <s v="Cash"/>
    <s v="Medium"/>
    <s v="Same Day"/>
    <n v="11.11"/>
    <n v="2"/>
    <s v="FAST DELIVERY"/>
    <s v="Home Office"/>
    <s v="Yes"/>
    <n v="5"/>
    <s v="Excellent"/>
    <n v="1162.93"/>
  </r>
  <r>
    <x v="670"/>
    <s v="2023-02-25"/>
    <n v="2023"/>
    <x v="8"/>
    <x v="4"/>
    <x v="1"/>
    <x v="4"/>
    <s v="Sydney"/>
    <x v="4"/>
    <x v="5"/>
    <s v="Retail"/>
    <x v="2"/>
    <n v="784.26"/>
    <x v="2"/>
    <n v="0.11"/>
    <s v="LOW"/>
    <n v="13261.84"/>
    <s v="Medium"/>
    <s v="Premium"/>
    <n v="8664.7900000000009"/>
    <n v="4597.05"/>
    <s v="PayPal"/>
    <s v="High"/>
    <s v="Standard"/>
    <n v="47.6"/>
    <n v="4"/>
    <s v="LATE DELIVERY"/>
    <s v="Corporate"/>
    <s v="Yes"/>
    <n v="3"/>
    <s v="Average"/>
    <n v="13313.44"/>
  </r>
  <r>
    <x v="671"/>
    <s v="2023-04-08"/>
    <n v="2023"/>
    <x v="11"/>
    <x v="8"/>
    <x v="2"/>
    <x v="3"/>
    <s v="Delhi"/>
    <x v="3"/>
    <x v="8"/>
    <s v="Retail"/>
    <x v="4"/>
    <n v="702.58"/>
    <x v="0"/>
    <n v="0.28000000000000003"/>
    <s v="HIGH"/>
    <n v="2023.43"/>
    <s v="Medium"/>
    <s v="Not Premium"/>
    <n v="1095.75"/>
    <n v="927.68"/>
    <s v="UPI"/>
    <s v="Low"/>
    <s v="Standard"/>
    <n v="30.58"/>
    <n v="8"/>
    <s v="LATE DELIVERY"/>
    <s v="Home Office"/>
    <s v="Yes"/>
    <n v="3"/>
    <s v="Average"/>
    <n v="2062.0099999999998"/>
  </r>
  <r>
    <x v="672"/>
    <s v="2023-06-29"/>
    <n v="2023"/>
    <x v="5"/>
    <x v="0"/>
    <x v="1"/>
    <x v="1"/>
    <s v="Sydney"/>
    <x v="2"/>
    <x v="5"/>
    <s v="Online"/>
    <x v="1"/>
    <n v="465.8"/>
    <x v="13"/>
    <n v="0.1"/>
    <s v="LOW"/>
    <n v="5869.08"/>
    <s v="Medium"/>
    <s v="Premium"/>
    <n v="5244.72"/>
    <n v="624.36"/>
    <s v="Credit Card"/>
    <s v="High"/>
    <s v="Express"/>
    <n v="19.739999999999998"/>
    <n v="1"/>
    <s v="FAST DELIVERY"/>
    <s v="Consumer"/>
    <s v="No"/>
    <n v="3"/>
    <s v="Average"/>
    <n v="5889.82"/>
  </r>
  <r>
    <x v="673"/>
    <s v="2024-04-19"/>
    <n v="2024"/>
    <x v="11"/>
    <x v="1"/>
    <x v="1"/>
    <x v="3"/>
    <s v="Berlin"/>
    <x v="3"/>
    <x v="7"/>
    <s v="Retail"/>
    <x v="1"/>
    <n v="824.87"/>
    <x v="1"/>
    <n v="0.06"/>
    <s v="LOW"/>
    <n v="3876.89"/>
    <s v="Medium"/>
    <s v="Premium"/>
    <n v="2764.7"/>
    <n v="1112.19"/>
    <s v="PayPal"/>
    <s v="High"/>
    <s v="Same Day"/>
    <n v="46.73"/>
    <n v="4"/>
    <s v="LATE DELIVERY"/>
    <s v="Home Office"/>
    <s v="Yes"/>
    <n v="2"/>
    <s v="Poor"/>
    <n v="3927.62"/>
  </r>
  <r>
    <x v="674"/>
    <s v="2024-01-14"/>
    <n v="2024"/>
    <x v="3"/>
    <x v="10"/>
    <x v="0"/>
    <x v="3"/>
    <s v="Delhi"/>
    <x v="1"/>
    <x v="2"/>
    <s v="Retail"/>
    <x v="1"/>
    <n v="590.58000000000004"/>
    <x v="19"/>
    <n v="0.14000000000000001"/>
    <s v="LOW"/>
    <n v="6602.68"/>
    <s v="Medium"/>
    <s v="Premium"/>
    <n v="4702.5"/>
    <n v="1900.18"/>
    <s v="UPI"/>
    <s v="Low"/>
    <s v="Same Day"/>
    <n v="36.56"/>
    <n v="1"/>
    <s v="FAST DELIVERY"/>
    <s v="Corporate"/>
    <s v="No"/>
    <n v="3"/>
    <s v="Average"/>
    <n v="6640.2400000000007"/>
  </r>
  <r>
    <x v="675"/>
    <s v="2024-11-26"/>
    <n v="2024"/>
    <x v="10"/>
    <x v="10"/>
    <x v="2"/>
    <x v="4"/>
    <s v="Berlin"/>
    <x v="2"/>
    <x v="4"/>
    <s v="Distributor"/>
    <x v="0"/>
    <n v="844.57"/>
    <x v="17"/>
    <n v="0.05"/>
    <s v="LOW"/>
    <n v="2407.02"/>
    <s v="Medium"/>
    <s v="Not Premium"/>
    <n v="1712"/>
    <n v="695.02"/>
    <s v="UPI"/>
    <s v="Low"/>
    <s v="Standard"/>
    <n v="38.119999999999997"/>
    <n v="1"/>
    <s v="FAST DELIVERY"/>
    <s v="Corporate"/>
    <s v="Yes"/>
    <n v="2"/>
    <s v="Poor"/>
    <n v="2446.14"/>
  </r>
  <r>
    <x v="676"/>
    <s v="2023-02-01"/>
    <n v="2023"/>
    <x v="8"/>
    <x v="2"/>
    <x v="2"/>
    <x v="2"/>
    <s v="Delhi"/>
    <x v="1"/>
    <x v="4"/>
    <s v="Retail"/>
    <x v="4"/>
    <n v="733.71"/>
    <x v="6"/>
    <n v="0.26"/>
    <s v="HIGH"/>
    <n v="10858.91"/>
    <s v="Medium"/>
    <s v="Premium"/>
    <n v="7632.45"/>
    <n v="3226.46"/>
    <s v="PayPal"/>
    <s v="High"/>
    <s v="Express"/>
    <n v="21.96"/>
    <n v="2"/>
    <s v="FAST DELIVERY"/>
    <s v="Consumer"/>
    <s v="Yes"/>
    <n v="2"/>
    <s v="Poor"/>
    <n v="10882.869999999999"/>
  </r>
  <r>
    <x v="677"/>
    <s v="2023-07-19"/>
    <n v="2023"/>
    <x v="7"/>
    <x v="11"/>
    <x v="0"/>
    <x v="4"/>
    <s v="London"/>
    <x v="3"/>
    <x v="5"/>
    <s v="Distributor"/>
    <x v="0"/>
    <n v="607.65"/>
    <x v="5"/>
    <n v="0.16"/>
    <s v="LOW"/>
    <n v="1020.85"/>
    <s v="Medium"/>
    <s v="Not Premium"/>
    <n v="889.76"/>
    <n v="131.09"/>
    <s v="UPI"/>
    <s v="Critical"/>
    <s v="Express"/>
    <n v="24.64"/>
    <n v="4"/>
    <s v="LATE DELIVERY"/>
    <s v="Consumer"/>
    <s v="Yes"/>
    <n v="4"/>
    <s v="Good"/>
    <n v="1049.49"/>
  </r>
  <r>
    <x v="678"/>
    <s v="2024-02-21"/>
    <n v="2024"/>
    <x v="8"/>
    <x v="1"/>
    <x v="3"/>
    <x v="3"/>
    <s v="London"/>
    <x v="0"/>
    <x v="4"/>
    <s v="Distributor"/>
    <x v="2"/>
    <n v="657.71"/>
    <x v="1"/>
    <n v="0.25"/>
    <s v="HIGH"/>
    <n v="2466.41"/>
    <s v="Medium"/>
    <s v="Not Premium"/>
    <n v="1845.58"/>
    <n v="620.83000000000004"/>
    <s v="UPI"/>
    <s v="High"/>
    <s v="Standard"/>
    <n v="23.43"/>
    <n v="4"/>
    <s v="LATE DELIVERY"/>
    <s v="Consumer"/>
    <s v="No"/>
    <n v="5"/>
    <s v="Excellent"/>
    <n v="2493.8399999999997"/>
  </r>
  <r>
    <x v="679"/>
    <s v="2024-04-24"/>
    <n v="2024"/>
    <x v="11"/>
    <x v="11"/>
    <x v="2"/>
    <x v="0"/>
    <s v="London"/>
    <x v="2"/>
    <x v="7"/>
    <s v="Distributor"/>
    <x v="4"/>
    <n v="376.66"/>
    <x v="0"/>
    <n v="0.24"/>
    <s v="HIGH"/>
    <n v="1145.05"/>
    <s v="Medium"/>
    <s v="Not Premium"/>
    <n v="634.15"/>
    <n v="510.9"/>
    <s v="Bank Transfer"/>
    <s v="Low"/>
    <s v="Express"/>
    <n v="21.62"/>
    <n v="3"/>
    <s v="FAST DELIVERY"/>
    <s v="Consumer"/>
    <s v="No"/>
    <n v="2"/>
    <s v="Poor"/>
    <n v="1169.6699999999998"/>
  </r>
  <r>
    <x v="680"/>
    <s v="2023-12-31"/>
    <n v="2023"/>
    <x v="2"/>
    <x v="3"/>
    <x v="2"/>
    <x v="1"/>
    <s v="Toronto"/>
    <x v="2"/>
    <x v="7"/>
    <s v="Retail"/>
    <x v="0"/>
    <n v="598.35"/>
    <x v="19"/>
    <n v="0.01"/>
    <s v="LOW"/>
    <n v="7700.76"/>
    <s v="Medium"/>
    <s v="Premium"/>
    <n v="4331.91"/>
    <n v="3368.85"/>
    <s v="Credit Card"/>
    <s v="Critical"/>
    <s v="Same Day"/>
    <n v="11.4"/>
    <n v="2"/>
    <s v="FAST DELIVERY"/>
    <s v="Consumer"/>
    <s v="Yes"/>
    <n v="3"/>
    <s v="Average"/>
    <n v="7714.16"/>
  </r>
  <r>
    <x v="681"/>
    <s v="2023-04-20"/>
    <n v="2023"/>
    <x v="11"/>
    <x v="11"/>
    <x v="2"/>
    <x v="2"/>
    <s v="Berlin"/>
    <x v="4"/>
    <x v="7"/>
    <s v="Retail"/>
    <x v="2"/>
    <n v="777.29"/>
    <x v="17"/>
    <n v="0.21"/>
    <s v="HIGH"/>
    <n v="1842.18"/>
    <s v="Medium"/>
    <s v="Not Premium"/>
    <n v="1639.37"/>
    <n v="202.81"/>
    <s v="PayPal"/>
    <s v="High"/>
    <s v="Express"/>
    <n v="32.86"/>
    <n v="6"/>
    <s v="LATE DELIVERY"/>
    <s v="Consumer"/>
    <s v="No"/>
    <n v="1"/>
    <s v="Poor"/>
    <n v="1881.0399999999997"/>
  </r>
  <r>
    <x v="682"/>
    <s v="2023-03-16"/>
    <n v="2023"/>
    <x v="9"/>
    <x v="1"/>
    <x v="3"/>
    <x v="0"/>
    <s v="Berlin"/>
    <x v="1"/>
    <x v="6"/>
    <s v="Retail"/>
    <x v="4"/>
    <n v="412.35"/>
    <x v="14"/>
    <n v="0.14000000000000001"/>
    <s v="LOW"/>
    <n v="3546.21"/>
    <s v="Medium"/>
    <s v="Premium"/>
    <n v="2770.33"/>
    <n v="775.88"/>
    <s v="PayPal"/>
    <s v="Low"/>
    <s v="Express"/>
    <n v="30.35"/>
    <n v="2"/>
    <s v="FAST DELIVERY"/>
    <s v="Home Office"/>
    <s v="No"/>
    <n v="4"/>
    <s v="Good"/>
    <n v="3578.56"/>
  </r>
  <r>
    <x v="683"/>
    <s v="2024-10-19"/>
    <n v="2024"/>
    <x v="1"/>
    <x v="3"/>
    <x v="3"/>
    <x v="3"/>
    <s v="London"/>
    <x v="1"/>
    <x v="2"/>
    <s v="Online"/>
    <x v="3"/>
    <n v="584.57000000000005"/>
    <x v="19"/>
    <n v="0.28999999999999998"/>
    <s v="HIGH"/>
    <n v="5395.58"/>
    <s v="Medium"/>
    <s v="Premium"/>
    <n v="3746.6"/>
    <n v="1648.98"/>
    <s v="UPI"/>
    <s v="High"/>
    <s v="Same Day"/>
    <n v="6.66"/>
    <n v="7"/>
    <s v="LATE DELIVERY"/>
    <s v="Corporate"/>
    <s v="No"/>
    <n v="1"/>
    <s v="Poor"/>
    <n v="5409.24"/>
  </r>
  <r>
    <x v="684"/>
    <s v="2024-08-10"/>
    <n v="2024"/>
    <x v="0"/>
    <x v="1"/>
    <x v="1"/>
    <x v="4"/>
    <s v="Pune"/>
    <x v="1"/>
    <x v="2"/>
    <s v="Online"/>
    <x v="4"/>
    <n v="612.42999999999995"/>
    <x v="15"/>
    <n v="0.06"/>
    <s v="LOW"/>
    <n v="9786.6299999999992"/>
    <s v="Medium"/>
    <s v="Premium"/>
    <n v="6438.2"/>
    <n v="3348.43"/>
    <s v="Bank Transfer"/>
    <s v="Medium"/>
    <s v="Standard"/>
    <n v="35.92"/>
    <n v="3"/>
    <s v="FAST DELIVERY"/>
    <s v="Consumer"/>
    <s v="Yes"/>
    <n v="5"/>
    <s v="Excellent"/>
    <n v="9825.5499999999993"/>
  </r>
  <r>
    <x v="685"/>
    <s v="2024-12-14"/>
    <n v="2024"/>
    <x v="2"/>
    <x v="8"/>
    <x v="1"/>
    <x v="0"/>
    <s v="Sydney"/>
    <x v="3"/>
    <x v="1"/>
    <s v="Distributor"/>
    <x v="0"/>
    <n v="815.49"/>
    <x v="18"/>
    <n v="0.18"/>
    <s v="LOW"/>
    <n v="7355.72"/>
    <s v="Medium"/>
    <s v="Premium"/>
    <n v="6415.74"/>
    <n v="939.98"/>
    <s v="Bank Transfer"/>
    <s v="Medium"/>
    <s v="Express"/>
    <n v="35.630000000000003"/>
    <n v="8"/>
    <s v="LATE DELIVERY"/>
    <s v="Corporate"/>
    <s v="Yes"/>
    <n v="1"/>
    <s v="Poor"/>
    <n v="7399.3499999999995"/>
  </r>
  <r>
    <x v="686"/>
    <s v="2024-12-25"/>
    <n v="2024"/>
    <x v="2"/>
    <x v="10"/>
    <x v="2"/>
    <x v="4"/>
    <s v="Delhi"/>
    <x v="2"/>
    <x v="7"/>
    <s v="Online"/>
    <x v="2"/>
    <n v="36.380000000000003"/>
    <x v="4"/>
    <n v="0.2"/>
    <s v="LOW"/>
    <n v="436.56"/>
    <s v="Small"/>
    <s v="Not Premium"/>
    <n v="234.17"/>
    <n v="202.39"/>
    <s v="PayPal"/>
    <s v="Medium"/>
    <s v="Same Day"/>
    <n v="39.83"/>
    <n v="6"/>
    <s v="LATE DELIVERY"/>
    <s v="Consumer"/>
    <s v="Yes"/>
    <n v="1"/>
    <s v="Poor"/>
    <n v="482.38999999999993"/>
  </r>
  <r>
    <x v="687"/>
    <s v="2024-10-25"/>
    <n v="2024"/>
    <x v="1"/>
    <x v="3"/>
    <x v="3"/>
    <x v="2"/>
    <s v="Sydney"/>
    <x v="2"/>
    <x v="6"/>
    <s v="Distributor"/>
    <x v="3"/>
    <n v="888.43"/>
    <x v="8"/>
    <n v="0.19"/>
    <s v="LOW"/>
    <n v="8635.5400000000009"/>
    <s v="Medium"/>
    <s v="Premium"/>
    <n v="5583.27"/>
    <n v="3052.27"/>
    <s v="Credit Card"/>
    <s v="Medium"/>
    <s v="Standard"/>
    <n v="20.16"/>
    <n v="6"/>
    <s v="LATE DELIVERY"/>
    <s v="Consumer"/>
    <s v="No"/>
    <n v="3"/>
    <s v="Average"/>
    <n v="8661.7000000000007"/>
  </r>
  <r>
    <x v="688"/>
    <s v="2024-03-04"/>
    <n v="2024"/>
    <x v="9"/>
    <x v="2"/>
    <x v="1"/>
    <x v="1"/>
    <s v="Berlin"/>
    <x v="4"/>
    <x v="6"/>
    <s v="Retail"/>
    <x v="2"/>
    <n v="321.93"/>
    <x v="5"/>
    <n v="0.01"/>
    <s v="LOW"/>
    <n v="637.41999999999996"/>
    <s v="Small"/>
    <s v="Not Premium"/>
    <n v="323.7"/>
    <n v="313.72000000000003"/>
    <s v="PayPal"/>
    <s v="High"/>
    <s v="Standard"/>
    <n v="32.1"/>
    <n v="8"/>
    <s v="LATE DELIVERY"/>
    <s v="Consumer"/>
    <s v="Yes"/>
    <n v="2"/>
    <s v="Poor"/>
    <n v="677.5200000000001"/>
  </r>
  <r>
    <x v="689"/>
    <s v="2023-01-27"/>
    <n v="2023"/>
    <x v="3"/>
    <x v="5"/>
    <x v="1"/>
    <x v="0"/>
    <s v="Pune"/>
    <x v="3"/>
    <x v="6"/>
    <s v="Retail"/>
    <x v="4"/>
    <n v="630.29"/>
    <x v="18"/>
    <n v="0.25"/>
    <s v="HIGH"/>
    <n v="5199.8900000000003"/>
    <s v="Medium"/>
    <s v="Premium"/>
    <n v="2976.62"/>
    <n v="2223.27"/>
    <s v="Credit Card"/>
    <s v="Critical"/>
    <s v="Same Day"/>
    <n v="44.6"/>
    <n v="8"/>
    <s v="LATE DELIVERY"/>
    <s v="Consumer"/>
    <s v="No"/>
    <n v="2"/>
    <s v="Poor"/>
    <n v="5252.49"/>
  </r>
  <r>
    <x v="690"/>
    <s v="2024-05-30"/>
    <n v="2024"/>
    <x v="4"/>
    <x v="1"/>
    <x v="2"/>
    <x v="2"/>
    <s v="Delhi"/>
    <x v="0"/>
    <x v="3"/>
    <s v="Online"/>
    <x v="3"/>
    <n v="557.04"/>
    <x v="7"/>
    <n v="0.2"/>
    <s v="LOW"/>
    <n v="4010.69"/>
    <s v="Medium"/>
    <s v="Premium"/>
    <n v="3093.98"/>
    <n v="916.71"/>
    <s v="UPI"/>
    <s v="Low"/>
    <s v="Same Day"/>
    <n v="19.43"/>
    <n v="10"/>
    <s v="LATE DELIVERY"/>
    <s v="Consumer"/>
    <s v="No"/>
    <n v="3"/>
    <s v="Average"/>
    <n v="4040.12"/>
  </r>
  <r>
    <x v="691"/>
    <s v="2023-07-12"/>
    <n v="2023"/>
    <x v="7"/>
    <x v="1"/>
    <x v="2"/>
    <x v="2"/>
    <s v="London"/>
    <x v="1"/>
    <x v="6"/>
    <s v="Online"/>
    <x v="0"/>
    <n v="646.42999999999995"/>
    <x v="3"/>
    <n v="0.1"/>
    <s v="LOW"/>
    <n v="9308.59"/>
    <s v="Medium"/>
    <s v="Premium"/>
    <n v="4976.78"/>
    <n v="4331.8100000000004"/>
    <s v="Cash"/>
    <s v="Critical"/>
    <s v="Express"/>
    <n v="11.69"/>
    <n v="3"/>
    <s v="FAST DELIVERY"/>
    <s v="Consumer"/>
    <s v="No"/>
    <n v="2"/>
    <s v="Poor"/>
    <n v="9323.2800000000007"/>
  </r>
  <r>
    <x v="692"/>
    <s v="2023-06-18"/>
    <n v="2023"/>
    <x v="5"/>
    <x v="5"/>
    <x v="1"/>
    <x v="4"/>
    <s v="Sydney"/>
    <x v="3"/>
    <x v="0"/>
    <s v="Distributor"/>
    <x v="4"/>
    <n v="185.5"/>
    <x v="5"/>
    <n v="0.27"/>
    <s v="HIGH"/>
    <n v="270.83"/>
    <s v="Small"/>
    <s v="Not Premium"/>
    <n v="194.87"/>
    <n v="75.959999999999994"/>
    <s v="Cash"/>
    <s v="High"/>
    <s v="Express"/>
    <n v="16.690000000000001"/>
    <n v="5"/>
    <s v="LATE DELIVERY"/>
    <s v="Consumer"/>
    <s v="Yes"/>
    <n v="1"/>
    <s v="Poor"/>
    <n v="292.52"/>
  </r>
  <r>
    <x v="693"/>
    <s v="2023-12-09"/>
    <n v="2023"/>
    <x v="2"/>
    <x v="8"/>
    <x v="0"/>
    <x v="0"/>
    <s v="Mumbai"/>
    <x v="4"/>
    <x v="0"/>
    <s v="Distributor"/>
    <x v="4"/>
    <n v="526.07000000000005"/>
    <x v="12"/>
    <n v="0.08"/>
    <s v="LOW"/>
    <n v="8711.7199999999993"/>
    <s v="Medium"/>
    <s v="Premium"/>
    <n v="7808.26"/>
    <n v="903.46"/>
    <s v="Cash"/>
    <s v="High"/>
    <s v="Same Day"/>
    <n v="30.42"/>
    <n v="2"/>
    <s v="FAST DELIVERY"/>
    <s v="Home Office"/>
    <s v="Yes"/>
    <n v="4"/>
    <s v="Good"/>
    <n v="8744.1400000000012"/>
  </r>
  <r>
    <x v="694"/>
    <s v="2023-10-31"/>
    <n v="2023"/>
    <x v="1"/>
    <x v="4"/>
    <x v="2"/>
    <x v="4"/>
    <s v="Berlin"/>
    <x v="3"/>
    <x v="6"/>
    <s v="Distributor"/>
    <x v="0"/>
    <n v="588.49"/>
    <x v="14"/>
    <n v="0.19"/>
    <s v="LOW"/>
    <n v="4766.7700000000004"/>
    <s v="Medium"/>
    <s v="Premium"/>
    <n v="3216.29"/>
    <n v="1550.48"/>
    <s v="PayPal"/>
    <s v="Critical"/>
    <s v="Same Day"/>
    <n v="48.37"/>
    <n v="10"/>
    <s v="LATE DELIVERY"/>
    <s v="Consumer"/>
    <s v="No"/>
    <n v="5"/>
    <s v="Excellent"/>
    <n v="4825.1400000000003"/>
  </r>
  <r>
    <x v="695"/>
    <s v="2024-01-13"/>
    <n v="2024"/>
    <x v="3"/>
    <x v="3"/>
    <x v="0"/>
    <x v="0"/>
    <s v="Berlin"/>
    <x v="4"/>
    <x v="1"/>
    <s v="Distributor"/>
    <x v="4"/>
    <n v="974.44"/>
    <x v="9"/>
    <n v="0.12"/>
    <s v="LOW"/>
    <n v="5145.04"/>
    <s v="Medium"/>
    <s v="Premium"/>
    <n v="3782.76"/>
    <n v="1362.28"/>
    <s v="Credit Card"/>
    <s v="High"/>
    <s v="Same Day"/>
    <n v="39.729999999999997"/>
    <n v="7"/>
    <s v="LATE DELIVERY"/>
    <s v="Home Office"/>
    <s v="Yes"/>
    <n v="4"/>
    <s v="Good"/>
    <n v="5191.7699999999995"/>
  </r>
  <r>
    <x v="696"/>
    <s v="2024-08-11"/>
    <n v="2024"/>
    <x v="0"/>
    <x v="4"/>
    <x v="2"/>
    <x v="1"/>
    <s v="Pune"/>
    <x v="4"/>
    <x v="9"/>
    <s v="Distributor"/>
    <x v="3"/>
    <n v="324.07"/>
    <x v="15"/>
    <n v="0.24"/>
    <s v="HIGH"/>
    <n v="4186.9799999999996"/>
    <s v="Medium"/>
    <s v="Premium"/>
    <n v="2882.76"/>
    <n v="1304.22"/>
    <s v="UPI"/>
    <s v="High"/>
    <s v="Same Day"/>
    <n v="30.13"/>
    <n v="9"/>
    <s v="LATE DELIVERY"/>
    <s v="Corporate"/>
    <s v="No"/>
    <n v="4"/>
    <s v="Good"/>
    <n v="4226.1100000000006"/>
  </r>
  <r>
    <x v="697"/>
    <s v="2024-06-26"/>
    <n v="2024"/>
    <x v="5"/>
    <x v="2"/>
    <x v="1"/>
    <x v="4"/>
    <s v="Delhi"/>
    <x v="0"/>
    <x v="6"/>
    <s v="Distributor"/>
    <x v="4"/>
    <n v="790.03"/>
    <x v="4"/>
    <n v="0.18"/>
    <s v="LOW"/>
    <n v="9717.3700000000008"/>
    <s v="Medium"/>
    <s v="Premium"/>
    <n v="5916.44"/>
    <n v="3800.93"/>
    <s v="Bank Transfer"/>
    <s v="Medium"/>
    <s v="Same Day"/>
    <n v="38.450000000000003"/>
    <n v="10"/>
    <s v="LATE DELIVERY"/>
    <s v="Home Office"/>
    <s v="No"/>
    <n v="4"/>
    <s v="Good"/>
    <n v="9765.82"/>
  </r>
  <r>
    <x v="698"/>
    <s v="2023-02-27"/>
    <n v="2023"/>
    <x v="8"/>
    <x v="9"/>
    <x v="2"/>
    <x v="3"/>
    <s v="Mumbai"/>
    <x v="2"/>
    <x v="7"/>
    <s v="Online"/>
    <x v="3"/>
    <n v="373.65"/>
    <x v="19"/>
    <n v="0.02"/>
    <s v="LOW"/>
    <n v="4760.3"/>
    <s v="Medium"/>
    <s v="Premium"/>
    <n v="3401.11"/>
    <n v="1359.19"/>
    <s v="Bank Transfer"/>
    <s v="Low"/>
    <s v="Standard"/>
    <n v="39.590000000000003"/>
    <n v="2"/>
    <s v="FAST DELIVERY"/>
    <s v="Corporate"/>
    <s v="No"/>
    <n v="3"/>
    <s v="Average"/>
    <n v="4801.8900000000003"/>
  </r>
  <r>
    <x v="699"/>
    <s v="2023-07-24"/>
    <n v="2023"/>
    <x v="7"/>
    <x v="0"/>
    <x v="0"/>
    <x v="0"/>
    <s v="London"/>
    <x v="4"/>
    <x v="9"/>
    <s v="Distributor"/>
    <x v="4"/>
    <n v="706.95"/>
    <x v="6"/>
    <n v="0.2"/>
    <s v="LOW"/>
    <n v="11311.2"/>
    <s v="Medium"/>
    <s v="Premium"/>
    <n v="7345.95"/>
    <n v="3965.25"/>
    <s v="UPI"/>
    <s v="Medium"/>
    <s v="Express"/>
    <n v="43.53"/>
    <n v="9"/>
    <s v="LATE DELIVERY"/>
    <s v="Consumer"/>
    <s v="No"/>
    <n v="1"/>
    <s v="Poor"/>
    <n v="11363.730000000001"/>
  </r>
  <r>
    <x v="700"/>
    <s v="2023-05-31"/>
    <n v="2023"/>
    <x v="4"/>
    <x v="5"/>
    <x v="2"/>
    <x v="2"/>
    <s v="London"/>
    <x v="3"/>
    <x v="4"/>
    <s v="Retail"/>
    <x v="2"/>
    <n v="700.54"/>
    <x v="10"/>
    <n v="0.12"/>
    <s v="LOW"/>
    <n v="4931.8"/>
    <s v="Medium"/>
    <s v="Premium"/>
    <n v="3321.44"/>
    <n v="1610.36"/>
    <s v="PayPal"/>
    <s v="Critical"/>
    <s v="Same Day"/>
    <n v="28.98"/>
    <n v="5"/>
    <s v="LATE DELIVERY"/>
    <s v="Home Office"/>
    <s v="No"/>
    <n v="1"/>
    <s v="Poor"/>
    <n v="4965.78"/>
  </r>
  <r>
    <x v="701"/>
    <s v="2023-10-03"/>
    <n v="2023"/>
    <x v="1"/>
    <x v="11"/>
    <x v="2"/>
    <x v="3"/>
    <s v="Berlin"/>
    <x v="2"/>
    <x v="4"/>
    <s v="Distributor"/>
    <x v="1"/>
    <n v="278.04000000000002"/>
    <x v="14"/>
    <n v="0.15"/>
    <s v="LOW"/>
    <n v="2363.34"/>
    <s v="Medium"/>
    <s v="Not Premium"/>
    <n v="1434.05"/>
    <n v="929.29"/>
    <s v="UPI"/>
    <s v="Critical"/>
    <s v="Express"/>
    <n v="27.31"/>
    <n v="2"/>
    <s v="FAST DELIVERY"/>
    <s v="Home Office"/>
    <s v="No"/>
    <n v="4"/>
    <s v="Good"/>
    <n v="2392.65"/>
  </r>
  <r>
    <x v="702"/>
    <s v="2023-11-23"/>
    <n v="2023"/>
    <x v="10"/>
    <x v="2"/>
    <x v="3"/>
    <x v="1"/>
    <s v="Toronto"/>
    <x v="4"/>
    <x v="6"/>
    <s v="Retail"/>
    <x v="4"/>
    <n v="412.05"/>
    <x v="2"/>
    <n v="0.24"/>
    <s v="HIGH"/>
    <n v="5950"/>
    <s v="Medium"/>
    <s v="Premium"/>
    <n v="4056.42"/>
    <n v="1893.58"/>
    <s v="UPI"/>
    <s v="Medium"/>
    <s v="Express"/>
    <n v="15.93"/>
    <n v="6"/>
    <s v="LATE DELIVERY"/>
    <s v="Consumer"/>
    <s v="Yes"/>
    <n v="1"/>
    <s v="Poor"/>
    <n v="5971.93"/>
  </r>
  <r>
    <x v="703"/>
    <s v="2023-11-21"/>
    <n v="2023"/>
    <x v="10"/>
    <x v="3"/>
    <x v="0"/>
    <x v="2"/>
    <s v="Toronto"/>
    <x v="4"/>
    <x v="5"/>
    <s v="Online"/>
    <x v="2"/>
    <n v="852.36"/>
    <x v="15"/>
    <n v="0.2"/>
    <s v="LOW"/>
    <n v="11592.1"/>
    <s v="Medium"/>
    <s v="Premium"/>
    <n v="6704.47"/>
    <n v="4887.63"/>
    <s v="UPI"/>
    <s v="Medium"/>
    <s v="Standard"/>
    <n v="23.74"/>
    <n v="3"/>
    <s v="FAST DELIVERY"/>
    <s v="Corporate"/>
    <s v="Yes"/>
    <n v="1"/>
    <s v="Poor"/>
    <n v="11618.84"/>
  </r>
  <r>
    <x v="704"/>
    <s v="2023-03-30"/>
    <n v="2023"/>
    <x v="9"/>
    <x v="2"/>
    <x v="3"/>
    <x v="3"/>
    <s v="Pune"/>
    <x v="1"/>
    <x v="9"/>
    <s v="Online"/>
    <x v="4"/>
    <n v="420.25"/>
    <x v="6"/>
    <n v="0.17"/>
    <s v="LOW"/>
    <n v="6976.15"/>
    <s v="Medium"/>
    <s v="Premium"/>
    <n v="3635.98"/>
    <n v="3340.17"/>
    <s v="UPI"/>
    <s v="Low"/>
    <s v="Express"/>
    <n v="34.4"/>
    <n v="9"/>
    <s v="LATE DELIVERY"/>
    <s v="Corporate"/>
    <s v="No"/>
    <n v="4"/>
    <s v="Good"/>
    <n v="7019.5499999999993"/>
  </r>
  <r>
    <x v="705"/>
    <s v="2024-03-12"/>
    <n v="2024"/>
    <x v="9"/>
    <x v="1"/>
    <x v="3"/>
    <x v="5"/>
    <s v="New York"/>
    <x v="2"/>
    <x v="0"/>
    <s v="Retail"/>
    <x v="3"/>
    <n v="26.9"/>
    <x v="17"/>
    <n v="0.28000000000000003"/>
    <s v="HIGH"/>
    <n v="58.1"/>
    <s v="Small"/>
    <s v="Not Premium"/>
    <n v="42.43"/>
    <n v="15.67"/>
    <s v="UPI"/>
    <s v="Critical"/>
    <s v="Same Day"/>
    <n v="27.47"/>
    <n v="4"/>
    <s v="LATE DELIVERY"/>
    <s v="Corporate"/>
    <s v="Yes"/>
    <n v="4"/>
    <s v="Good"/>
    <n v="89.57"/>
  </r>
  <r>
    <x v="706"/>
    <s v="2023-02-27"/>
    <n v="2023"/>
    <x v="8"/>
    <x v="8"/>
    <x v="2"/>
    <x v="0"/>
    <s v="Mumbai"/>
    <x v="2"/>
    <x v="7"/>
    <s v="Online"/>
    <x v="2"/>
    <n v="332.06"/>
    <x v="14"/>
    <n v="7.0000000000000007E-2"/>
    <s v="LOW"/>
    <n v="3088.16"/>
    <s v="Medium"/>
    <s v="Premium"/>
    <n v="2625.97"/>
    <n v="462.19"/>
    <s v="Bank Transfer"/>
    <s v="High"/>
    <s v="Express"/>
    <n v="38.130000000000003"/>
    <n v="6"/>
    <s v="LATE DELIVERY"/>
    <s v="Home Office"/>
    <s v="Yes"/>
    <n v="3"/>
    <s v="Average"/>
    <n v="3132.29"/>
  </r>
  <r>
    <x v="707"/>
    <s v="2024-02-21"/>
    <n v="2024"/>
    <x v="8"/>
    <x v="7"/>
    <x v="2"/>
    <x v="1"/>
    <s v="Delhi"/>
    <x v="0"/>
    <x v="0"/>
    <s v="Distributor"/>
    <x v="0"/>
    <n v="13.12"/>
    <x v="1"/>
    <n v="0.28999999999999998"/>
    <s v="HIGH"/>
    <n v="46.58"/>
    <s v="Small"/>
    <s v="Not Premium"/>
    <n v="39.19"/>
    <n v="7.39"/>
    <s v="UPI"/>
    <s v="Critical"/>
    <s v="Standard"/>
    <n v="47.83"/>
    <n v="10"/>
    <s v="LATE DELIVERY"/>
    <s v="Corporate"/>
    <s v="No"/>
    <n v="2"/>
    <s v="Poor"/>
    <n v="104.41"/>
  </r>
  <r>
    <x v="708"/>
    <s v="2024-05-22"/>
    <n v="2024"/>
    <x v="4"/>
    <x v="0"/>
    <x v="1"/>
    <x v="5"/>
    <s v="Mumbai"/>
    <x v="2"/>
    <x v="1"/>
    <s v="Online"/>
    <x v="1"/>
    <n v="436.76"/>
    <x v="19"/>
    <n v="0.11"/>
    <s v="LOW"/>
    <n v="5053.3100000000004"/>
    <s v="Medium"/>
    <s v="Premium"/>
    <n v="3573.81"/>
    <n v="1479.5"/>
    <s v="Credit Card"/>
    <s v="Medium"/>
    <s v="Same Day"/>
    <n v="41.25"/>
    <n v="4"/>
    <s v="LATE DELIVERY"/>
    <s v="Consumer"/>
    <s v="No"/>
    <n v="1"/>
    <s v="Poor"/>
    <n v="5098.5599999999995"/>
  </r>
  <r>
    <x v="709"/>
    <s v="2024-12-27"/>
    <n v="2024"/>
    <x v="2"/>
    <x v="7"/>
    <x v="1"/>
    <x v="1"/>
    <s v="Toronto"/>
    <x v="1"/>
    <x v="9"/>
    <s v="Distributor"/>
    <x v="1"/>
    <n v="482.25"/>
    <x v="7"/>
    <n v="0.17"/>
    <s v="LOW"/>
    <n v="3602.41"/>
    <s v="Medium"/>
    <s v="Premium"/>
    <n v="2081.0500000000002"/>
    <n v="1521.36"/>
    <s v="PayPal"/>
    <s v="Medium"/>
    <s v="Express"/>
    <n v="43.23"/>
    <n v="6"/>
    <s v="LATE DELIVERY"/>
    <s v="Corporate"/>
    <s v="Yes"/>
    <n v="4"/>
    <s v="Good"/>
    <n v="3651.64"/>
  </r>
  <r>
    <x v="710"/>
    <s v="2023-12-12"/>
    <n v="2023"/>
    <x v="2"/>
    <x v="8"/>
    <x v="3"/>
    <x v="5"/>
    <s v="Berlin"/>
    <x v="0"/>
    <x v="3"/>
    <s v="Online"/>
    <x v="2"/>
    <n v="710.32"/>
    <x v="13"/>
    <n v="0.26"/>
    <s v="HIGH"/>
    <n v="7358.92"/>
    <s v="Medium"/>
    <s v="Premium"/>
    <n v="4628.21"/>
    <n v="2730.71"/>
    <s v="Credit Card"/>
    <s v="Critical"/>
    <s v="Same Day"/>
    <n v="39.42"/>
    <n v="4"/>
    <s v="LATE DELIVERY"/>
    <s v="Consumer"/>
    <s v="No"/>
    <n v="2"/>
    <s v="Poor"/>
    <n v="7402.34"/>
  </r>
  <r>
    <x v="711"/>
    <s v="2023-07-26"/>
    <n v="2023"/>
    <x v="7"/>
    <x v="7"/>
    <x v="2"/>
    <x v="0"/>
    <s v="Mumbai"/>
    <x v="0"/>
    <x v="4"/>
    <s v="Retail"/>
    <x v="3"/>
    <n v="363.03"/>
    <x v="12"/>
    <n v="0.25"/>
    <s v="HIGH"/>
    <n v="4900.8999999999996"/>
    <s v="Medium"/>
    <s v="Premium"/>
    <n v="2687.36"/>
    <n v="2213.54"/>
    <s v="UPI"/>
    <s v="Medium"/>
    <s v="Express"/>
    <n v="42.72"/>
    <n v="7"/>
    <s v="LATE DELIVERY"/>
    <s v="Home Office"/>
    <s v="No"/>
    <n v="4"/>
    <s v="Good"/>
    <n v="4950.62"/>
  </r>
  <r>
    <x v="712"/>
    <s v="2024-11-08"/>
    <n v="2024"/>
    <x v="10"/>
    <x v="5"/>
    <x v="0"/>
    <x v="5"/>
    <s v="Pune"/>
    <x v="4"/>
    <x v="5"/>
    <s v="Online"/>
    <x v="0"/>
    <n v="170.07"/>
    <x v="15"/>
    <n v="0.22"/>
    <s v="HIGH"/>
    <n v="2255.13"/>
    <s v="Medium"/>
    <s v="Not Premium"/>
    <n v="1310.24"/>
    <n v="944.89"/>
    <s v="Credit Card"/>
    <s v="Medium"/>
    <s v="Same Day"/>
    <n v="10.31"/>
    <n v="2"/>
    <s v="FAST DELIVERY"/>
    <s v="Home Office"/>
    <s v="Yes"/>
    <n v="2"/>
    <s v="Poor"/>
    <n v="2267.44"/>
  </r>
  <r>
    <x v="713"/>
    <s v="2024-05-06"/>
    <n v="2024"/>
    <x v="4"/>
    <x v="4"/>
    <x v="3"/>
    <x v="4"/>
    <s v="Berlin"/>
    <x v="1"/>
    <x v="4"/>
    <s v="Retail"/>
    <x v="4"/>
    <n v="507.06"/>
    <x v="16"/>
    <n v="0.26"/>
    <s v="HIGH"/>
    <n v="2626.57"/>
    <s v="Medium"/>
    <s v="Not Premium"/>
    <n v="1986.87"/>
    <n v="639.70000000000005"/>
    <s v="Bank Transfer"/>
    <s v="High"/>
    <s v="Same Day"/>
    <n v="43.5"/>
    <n v="4"/>
    <s v="LATE DELIVERY"/>
    <s v="Corporate"/>
    <s v="No"/>
    <n v="4"/>
    <s v="Good"/>
    <n v="2674.0699999999997"/>
  </r>
  <r>
    <x v="714"/>
    <s v="2024-10-20"/>
    <n v="2024"/>
    <x v="1"/>
    <x v="9"/>
    <x v="0"/>
    <x v="2"/>
    <s v="Mumbai"/>
    <x v="0"/>
    <x v="6"/>
    <s v="Retail"/>
    <x v="3"/>
    <n v="991.46"/>
    <x v="19"/>
    <n v="0.27"/>
    <s v="HIGH"/>
    <n v="9408.9599999999991"/>
    <s v="Medium"/>
    <s v="Premium"/>
    <n v="6442.9"/>
    <n v="2966.06"/>
    <s v="Credit Card"/>
    <s v="High"/>
    <s v="Express"/>
    <n v="15.56"/>
    <n v="6"/>
    <s v="LATE DELIVERY"/>
    <s v="Home Office"/>
    <s v="Yes"/>
    <n v="3"/>
    <s v="Average"/>
    <n v="9430.5199999999986"/>
  </r>
  <r>
    <x v="715"/>
    <s v="2023-05-12"/>
    <n v="2023"/>
    <x v="4"/>
    <x v="5"/>
    <x v="0"/>
    <x v="5"/>
    <s v="Pune"/>
    <x v="0"/>
    <x v="4"/>
    <s v="Retail"/>
    <x v="0"/>
    <n v="72.34"/>
    <x v="10"/>
    <n v="0.2"/>
    <s v="LOW"/>
    <n v="462.98"/>
    <s v="Small"/>
    <s v="Not Premium"/>
    <n v="325.49"/>
    <n v="137.49"/>
    <s v="Bank Transfer"/>
    <s v="Low"/>
    <s v="Express"/>
    <n v="39.950000000000003"/>
    <n v="10"/>
    <s v="LATE DELIVERY"/>
    <s v="Consumer"/>
    <s v="Yes"/>
    <n v="1"/>
    <s v="Poor"/>
    <n v="512.93000000000006"/>
  </r>
  <r>
    <x v="716"/>
    <s v="2023-06-02"/>
    <n v="2023"/>
    <x v="5"/>
    <x v="6"/>
    <x v="3"/>
    <x v="1"/>
    <s v="Sydney"/>
    <x v="4"/>
    <x v="0"/>
    <s v="Distributor"/>
    <x v="2"/>
    <n v="754.82"/>
    <x v="5"/>
    <n v="0.14000000000000001"/>
    <s v="LOW"/>
    <n v="1298.29"/>
    <s v="Medium"/>
    <s v="Not Premium"/>
    <n v="951.03"/>
    <n v="347.26"/>
    <s v="Credit Card"/>
    <s v="Low"/>
    <s v="Standard"/>
    <n v="47.56"/>
    <n v="9"/>
    <s v="LATE DELIVERY"/>
    <s v="Home Office"/>
    <s v="No"/>
    <n v="3"/>
    <s v="Average"/>
    <n v="1354.85"/>
  </r>
  <r>
    <x v="717"/>
    <s v="2024-01-19"/>
    <n v="2024"/>
    <x v="3"/>
    <x v="7"/>
    <x v="0"/>
    <x v="1"/>
    <s v="Berlin"/>
    <x v="0"/>
    <x v="2"/>
    <s v="Retail"/>
    <x v="4"/>
    <n v="118.19"/>
    <x v="9"/>
    <n v="0.22"/>
    <s v="HIGH"/>
    <n v="553.13"/>
    <s v="Small"/>
    <s v="Not Premium"/>
    <n v="281.63"/>
    <n v="271.5"/>
    <s v="PayPal"/>
    <s v="Medium"/>
    <s v="Same Day"/>
    <n v="21.76"/>
    <n v="1"/>
    <s v="FAST DELIVERY"/>
    <s v="Consumer"/>
    <s v="Yes"/>
    <n v="4"/>
    <s v="Good"/>
    <n v="575.89"/>
  </r>
  <r>
    <x v="718"/>
    <s v="2024-05-09"/>
    <n v="2024"/>
    <x v="4"/>
    <x v="8"/>
    <x v="2"/>
    <x v="0"/>
    <s v="New York"/>
    <x v="0"/>
    <x v="8"/>
    <s v="Online"/>
    <x v="0"/>
    <n v="371.13"/>
    <x v="13"/>
    <n v="0.15"/>
    <s v="LOW"/>
    <n v="4416.45"/>
    <s v="Medium"/>
    <s v="Premium"/>
    <n v="2791.72"/>
    <n v="1624.73"/>
    <s v="PayPal"/>
    <s v="High"/>
    <s v="Same Day"/>
    <n v="8.17"/>
    <n v="2"/>
    <s v="FAST DELIVERY"/>
    <s v="Corporate"/>
    <s v="Yes"/>
    <n v="2"/>
    <s v="Poor"/>
    <n v="4426.62"/>
  </r>
  <r>
    <x v="719"/>
    <s v="2023-01-07"/>
    <n v="2023"/>
    <x v="3"/>
    <x v="3"/>
    <x v="0"/>
    <x v="0"/>
    <s v="Mumbai"/>
    <x v="3"/>
    <x v="4"/>
    <s v="Distributor"/>
    <x v="0"/>
    <n v="36.4"/>
    <x v="10"/>
    <n v="7.0000000000000007E-2"/>
    <s v="LOW"/>
    <n v="270.82"/>
    <s v="Small"/>
    <s v="Not Premium"/>
    <n v="199.85"/>
    <n v="70.97"/>
    <s v="Bank Transfer"/>
    <s v="Medium"/>
    <s v="Standard"/>
    <n v="11.96"/>
    <n v="4"/>
    <s v="LATE DELIVERY"/>
    <s v="Consumer"/>
    <s v="Yes"/>
    <n v="1"/>
    <s v="Poor"/>
    <n v="286.77999999999997"/>
  </r>
  <r>
    <x v="720"/>
    <s v="2023-07-09"/>
    <n v="2023"/>
    <x v="7"/>
    <x v="10"/>
    <x v="1"/>
    <x v="0"/>
    <s v="Toronto"/>
    <x v="0"/>
    <x v="7"/>
    <s v="Distributor"/>
    <x v="4"/>
    <n v="208.09"/>
    <x v="2"/>
    <n v="0.1"/>
    <s v="LOW"/>
    <n v="3558.34"/>
    <s v="Medium"/>
    <s v="Premium"/>
    <n v="2165.0500000000002"/>
    <n v="1393.29"/>
    <s v="UPI"/>
    <s v="Low"/>
    <s v="Standard"/>
    <n v="34.56"/>
    <n v="2"/>
    <s v="FAST DELIVERY"/>
    <s v="Corporate"/>
    <s v="No"/>
    <n v="2"/>
    <s v="Poor"/>
    <n v="3594.9"/>
  </r>
  <r>
    <x v="721"/>
    <s v="2024-06-29"/>
    <n v="2024"/>
    <x v="5"/>
    <x v="2"/>
    <x v="0"/>
    <x v="0"/>
    <s v="London"/>
    <x v="1"/>
    <x v="5"/>
    <s v="Distributor"/>
    <x v="1"/>
    <n v="706.67"/>
    <x v="9"/>
    <n v="0.21"/>
    <s v="HIGH"/>
    <n v="3349.62"/>
    <s v="Medium"/>
    <s v="Premium"/>
    <n v="1701.25"/>
    <n v="1648.37"/>
    <s v="PayPal"/>
    <s v="Medium"/>
    <s v="Same Day"/>
    <n v="6.19"/>
    <n v="10"/>
    <s v="LATE DELIVERY"/>
    <s v="Home Office"/>
    <s v="No"/>
    <n v="3"/>
    <s v="Average"/>
    <n v="3365.81"/>
  </r>
  <r>
    <x v="722"/>
    <s v="2024-12-14"/>
    <n v="2024"/>
    <x v="2"/>
    <x v="0"/>
    <x v="0"/>
    <x v="2"/>
    <s v="Sydney"/>
    <x v="3"/>
    <x v="4"/>
    <s v="Retail"/>
    <x v="3"/>
    <n v="727.84"/>
    <x v="13"/>
    <n v="0.09"/>
    <s v="LOW"/>
    <n v="9272.68"/>
    <s v="Medium"/>
    <s v="Premium"/>
    <n v="8218.65"/>
    <n v="1054.03"/>
    <s v="Cash"/>
    <s v="Low"/>
    <s v="Express"/>
    <n v="49.99"/>
    <n v="2"/>
    <s v="FAST DELIVERY"/>
    <s v="Consumer"/>
    <s v="Yes"/>
    <n v="5"/>
    <s v="Excellent"/>
    <n v="9324.67"/>
  </r>
  <r>
    <x v="723"/>
    <s v="2024-05-14"/>
    <n v="2024"/>
    <x v="4"/>
    <x v="11"/>
    <x v="3"/>
    <x v="3"/>
    <s v="Mumbai"/>
    <x v="3"/>
    <x v="1"/>
    <s v="Retail"/>
    <x v="2"/>
    <n v="58.2"/>
    <x v="5"/>
    <n v="0.06"/>
    <s v="LOW"/>
    <n v="109.42"/>
    <s v="Small"/>
    <s v="Not Premium"/>
    <n v="73.97"/>
    <n v="35.450000000000003"/>
    <s v="Bank Transfer"/>
    <s v="High"/>
    <s v="Express"/>
    <n v="10.53"/>
    <n v="5"/>
    <s v="LATE DELIVERY"/>
    <s v="Corporate"/>
    <s v="Yes"/>
    <n v="3"/>
    <s v="Average"/>
    <n v="124.95"/>
  </r>
  <r>
    <x v="724"/>
    <s v="2024-08-24"/>
    <n v="2024"/>
    <x v="0"/>
    <x v="0"/>
    <x v="3"/>
    <x v="4"/>
    <s v="London"/>
    <x v="3"/>
    <x v="2"/>
    <s v="Online"/>
    <x v="4"/>
    <n v="453.25"/>
    <x v="6"/>
    <n v="0.28999999999999998"/>
    <s v="HIGH"/>
    <n v="6436.15"/>
    <s v="Medium"/>
    <s v="Premium"/>
    <n v="4604.1000000000004"/>
    <n v="1832.05"/>
    <s v="Credit Card"/>
    <s v="Low"/>
    <s v="Same Day"/>
    <n v="9.2100000000000009"/>
    <n v="8"/>
    <s v="LATE DELIVERY"/>
    <s v="Corporate"/>
    <s v="No"/>
    <n v="2"/>
    <s v="Poor"/>
    <n v="6453.3600000000006"/>
  </r>
  <r>
    <x v="725"/>
    <s v="2023-09-28"/>
    <n v="2023"/>
    <x v="6"/>
    <x v="6"/>
    <x v="2"/>
    <x v="0"/>
    <s v="Toronto"/>
    <x v="3"/>
    <x v="9"/>
    <s v="Distributor"/>
    <x v="3"/>
    <n v="831.79"/>
    <x v="13"/>
    <n v="0.16"/>
    <s v="LOW"/>
    <n v="9781.85"/>
    <s v="Medium"/>
    <s v="Premium"/>
    <n v="7055.84"/>
    <n v="2726.01"/>
    <s v="Credit Card"/>
    <s v="High"/>
    <s v="Express"/>
    <n v="21.59"/>
    <n v="9"/>
    <s v="LATE DELIVERY"/>
    <s v="Corporate"/>
    <s v="Yes"/>
    <n v="2"/>
    <s v="Poor"/>
    <n v="9812.44"/>
  </r>
  <r>
    <x v="726"/>
    <s v="2023-07-19"/>
    <n v="2023"/>
    <x v="7"/>
    <x v="1"/>
    <x v="2"/>
    <x v="0"/>
    <s v="Pune"/>
    <x v="1"/>
    <x v="8"/>
    <s v="Online"/>
    <x v="2"/>
    <n v="560.04999999999995"/>
    <x v="10"/>
    <n v="0.27"/>
    <s v="HIGH"/>
    <n v="3270.69"/>
    <s v="Medium"/>
    <s v="Premium"/>
    <n v="2403.9899999999998"/>
    <n v="866.7"/>
    <s v="Bank Transfer"/>
    <s v="High"/>
    <s v="Same Day"/>
    <n v="5.38"/>
    <n v="2"/>
    <s v="FAST DELIVERY"/>
    <s v="Corporate"/>
    <s v="Yes"/>
    <n v="1"/>
    <s v="Poor"/>
    <n v="3278.0699999999997"/>
  </r>
  <r>
    <x v="727"/>
    <s v="2023-10-05"/>
    <n v="2023"/>
    <x v="1"/>
    <x v="9"/>
    <x v="1"/>
    <x v="2"/>
    <s v="Pune"/>
    <x v="4"/>
    <x v="7"/>
    <s v="Retail"/>
    <x v="0"/>
    <n v="58.48"/>
    <x v="0"/>
    <n v="0.04"/>
    <s v="LOW"/>
    <n v="224.56"/>
    <s v="Small"/>
    <s v="Not Premium"/>
    <n v="146.76"/>
    <n v="77.8"/>
    <s v="Credit Card"/>
    <s v="Critical"/>
    <s v="Same Day"/>
    <n v="30.99"/>
    <n v="7"/>
    <s v="LATE DELIVERY"/>
    <s v="Consumer"/>
    <s v="Yes"/>
    <n v="2"/>
    <s v="Poor"/>
    <n v="262.55"/>
  </r>
  <r>
    <x v="728"/>
    <s v="2023-04-12"/>
    <n v="2023"/>
    <x v="11"/>
    <x v="1"/>
    <x v="1"/>
    <x v="1"/>
    <s v="New York"/>
    <x v="1"/>
    <x v="9"/>
    <s v="Distributor"/>
    <x v="1"/>
    <n v="542.12"/>
    <x v="16"/>
    <n v="0.02"/>
    <s v="LOW"/>
    <n v="3718.94"/>
    <s v="Medium"/>
    <s v="Premium"/>
    <n v="2741.93"/>
    <n v="977.01"/>
    <s v="UPI"/>
    <s v="Critical"/>
    <s v="Standard"/>
    <n v="35.590000000000003"/>
    <n v="8"/>
    <s v="LATE DELIVERY"/>
    <s v="Consumer"/>
    <s v="Yes"/>
    <n v="2"/>
    <s v="Poor"/>
    <n v="3762.5299999999997"/>
  </r>
  <r>
    <x v="729"/>
    <s v="2023-05-24"/>
    <n v="2023"/>
    <x v="4"/>
    <x v="3"/>
    <x v="2"/>
    <x v="2"/>
    <s v="Pune"/>
    <x v="3"/>
    <x v="4"/>
    <s v="Online"/>
    <x v="2"/>
    <n v="735.12"/>
    <x v="13"/>
    <n v="0.27"/>
    <s v="HIGH"/>
    <n v="7512.93"/>
    <s v="Medium"/>
    <s v="Premium"/>
    <n v="4886.24"/>
    <n v="2626.69"/>
    <s v="Cash"/>
    <s v="High"/>
    <s v="Express"/>
    <n v="23.84"/>
    <n v="1"/>
    <s v="FAST DELIVERY"/>
    <s v="Home Office"/>
    <s v="No"/>
    <n v="1"/>
    <s v="Poor"/>
    <n v="7537.77"/>
  </r>
  <r>
    <x v="730"/>
    <s v="2023-07-22"/>
    <n v="2023"/>
    <x v="7"/>
    <x v="1"/>
    <x v="1"/>
    <x v="4"/>
    <s v="Berlin"/>
    <x v="2"/>
    <x v="2"/>
    <s v="Retail"/>
    <x v="2"/>
    <n v="777.65"/>
    <x v="1"/>
    <n v="0.04"/>
    <s v="LOW"/>
    <n v="3732.72"/>
    <s v="Medium"/>
    <s v="Premium"/>
    <n v="2292.61"/>
    <n v="1440.11"/>
    <s v="PayPal"/>
    <s v="High"/>
    <s v="Standard"/>
    <n v="12.43"/>
    <n v="5"/>
    <s v="LATE DELIVERY"/>
    <s v="Corporate"/>
    <s v="Yes"/>
    <n v="3"/>
    <s v="Average"/>
    <n v="3750.15"/>
  </r>
  <r>
    <x v="731"/>
    <s v="2023-03-15"/>
    <n v="2023"/>
    <x v="9"/>
    <x v="5"/>
    <x v="0"/>
    <x v="3"/>
    <s v="New York"/>
    <x v="0"/>
    <x v="2"/>
    <s v="Retail"/>
    <x v="4"/>
    <n v="111.84"/>
    <x v="8"/>
    <n v="0.27"/>
    <s v="HIGH"/>
    <n v="979.72"/>
    <s v="Small"/>
    <s v="Not Premium"/>
    <n v="838.02"/>
    <n v="141.69999999999999"/>
    <s v="Credit Card"/>
    <s v="Critical"/>
    <s v="Standard"/>
    <n v="6.74"/>
    <n v="7"/>
    <s v="LATE DELIVERY"/>
    <s v="Consumer"/>
    <s v="Yes"/>
    <n v="1"/>
    <s v="Poor"/>
    <n v="993.46"/>
  </r>
  <r>
    <x v="732"/>
    <s v="2023-09-01"/>
    <n v="2023"/>
    <x v="6"/>
    <x v="0"/>
    <x v="3"/>
    <x v="4"/>
    <s v="Pune"/>
    <x v="0"/>
    <x v="7"/>
    <s v="Distributor"/>
    <x v="4"/>
    <n v="213.12"/>
    <x v="8"/>
    <n v="0.04"/>
    <s v="LOW"/>
    <n v="2455.14"/>
    <s v="Medium"/>
    <s v="Not Premium"/>
    <n v="2046.89"/>
    <n v="408.25"/>
    <s v="UPI"/>
    <s v="Medium"/>
    <s v="Express"/>
    <n v="31.44"/>
    <n v="10"/>
    <s v="LATE DELIVERY"/>
    <s v="Corporate"/>
    <s v="No"/>
    <n v="5"/>
    <s v="Excellent"/>
    <n v="2496.5800000000004"/>
  </r>
  <r>
    <x v="733"/>
    <s v="2023-07-02"/>
    <n v="2023"/>
    <x v="7"/>
    <x v="11"/>
    <x v="2"/>
    <x v="1"/>
    <s v="Delhi"/>
    <x v="0"/>
    <x v="8"/>
    <s v="Distributor"/>
    <x v="4"/>
    <n v="551.46"/>
    <x v="18"/>
    <n v="0.22"/>
    <s v="HIGH"/>
    <n v="4731.53"/>
    <s v="Medium"/>
    <s v="Premium"/>
    <n v="3148.01"/>
    <n v="1583.52"/>
    <s v="Cash"/>
    <s v="Low"/>
    <s v="Express"/>
    <n v="38.6"/>
    <n v="10"/>
    <s v="LATE DELIVERY"/>
    <s v="Consumer"/>
    <s v="No"/>
    <n v="3"/>
    <s v="Average"/>
    <n v="4780.130000000001"/>
  </r>
  <r>
    <x v="734"/>
    <s v="2023-12-12"/>
    <n v="2023"/>
    <x v="2"/>
    <x v="1"/>
    <x v="3"/>
    <x v="4"/>
    <s v="Pune"/>
    <x v="0"/>
    <x v="4"/>
    <s v="Distributor"/>
    <x v="0"/>
    <n v="106.68"/>
    <x v="15"/>
    <n v="0.06"/>
    <s v="LOW"/>
    <n v="1704.75"/>
    <s v="Medium"/>
    <s v="Not Premium"/>
    <n v="912.32"/>
    <n v="792.43"/>
    <s v="Bank Transfer"/>
    <s v="High"/>
    <s v="Express"/>
    <n v="16.22"/>
    <n v="1"/>
    <s v="FAST DELIVERY"/>
    <s v="Consumer"/>
    <s v="Yes"/>
    <n v="1"/>
    <s v="Poor"/>
    <n v="1721.97"/>
  </r>
  <r>
    <x v="735"/>
    <s v="2023-05-01"/>
    <n v="2023"/>
    <x v="4"/>
    <x v="8"/>
    <x v="2"/>
    <x v="1"/>
    <s v="London"/>
    <x v="3"/>
    <x v="5"/>
    <s v="Online"/>
    <x v="4"/>
    <n v="390.25"/>
    <x v="15"/>
    <n v="0.02"/>
    <s v="LOW"/>
    <n v="6501.56"/>
    <s v="Medium"/>
    <s v="Premium"/>
    <n v="3670.48"/>
    <n v="2831.08"/>
    <s v="UPI"/>
    <s v="High"/>
    <s v="Express"/>
    <n v="14.11"/>
    <n v="6"/>
    <s v="LATE DELIVERY"/>
    <s v="Corporate"/>
    <s v="No"/>
    <n v="4"/>
    <s v="Good"/>
    <n v="6521.6699999999992"/>
  </r>
  <r>
    <x v="736"/>
    <s v="2024-06-29"/>
    <n v="2024"/>
    <x v="5"/>
    <x v="6"/>
    <x v="0"/>
    <x v="0"/>
    <s v="Toronto"/>
    <x v="4"/>
    <x v="5"/>
    <s v="Retail"/>
    <x v="2"/>
    <n v="195.91"/>
    <x v="15"/>
    <n v="0.26"/>
    <s v="HIGH"/>
    <n v="2464.5500000000002"/>
    <s v="Medium"/>
    <s v="Not Premium"/>
    <n v="1829.14"/>
    <n v="635.41"/>
    <s v="UPI"/>
    <s v="High"/>
    <s v="Same Day"/>
    <n v="24.89"/>
    <n v="8"/>
    <s v="LATE DELIVERY"/>
    <s v="Home Office"/>
    <s v="No"/>
    <n v="4"/>
    <s v="Good"/>
    <n v="2497.44"/>
  </r>
  <r>
    <x v="737"/>
    <s v="2023-02-06"/>
    <n v="2023"/>
    <x v="8"/>
    <x v="10"/>
    <x v="2"/>
    <x v="3"/>
    <s v="New York"/>
    <x v="3"/>
    <x v="8"/>
    <s v="Online"/>
    <x v="2"/>
    <n v="280.22000000000003"/>
    <x v="9"/>
    <n v="0.25"/>
    <s v="HIGH"/>
    <n v="1260.99"/>
    <s v="Medium"/>
    <s v="Not Premium"/>
    <n v="984.55"/>
    <n v="276.44"/>
    <s v="Cash"/>
    <s v="Low"/>
    <s v="Same Day"/>
    <n v="14.87"/>
    <n v="8"/>
    <s v="LATE DELIVERY"/>
    <s v="Consumer"/>
    <s v="Yes"/>
    <n v="3"/>
    <s v="Average"/>
    <n v="1283.8599999999999"/>
  </r>
  <r>
    <x v="738"/>
    <s v="2023-05-18"/>
    <n v="2023"/>
    <x v="4"/>
    <x v="4"/>
    <x v="3"/>
    <x v="4"/>
    <s v="Pune"/>
    <x v="3"/>
    <x v="3"/>
    <s v="Retail"/>
    <x v="0"/>
    <n v="302.88"/>
    <x v="19"/>
    <n v="0.3"/>
    <s v="HIGH"/>
    <n v="2756.21"/>
    <s v="Medium"/>
    <s v="Not Premium"/>
    <n v="1832.22"/>
    <n v="923.99"/>
    <s v="PayPal"/>
    <s v="Critical"/>
    <s v="Same Day"/>
    <n v="22.29"/>
    <n v="8"/>
    <s v="LATE DELIVERY"/>
    <s v="Consumer"/>
    <s v="No"/>
    <n v="1"/>
    <s v="Poor"/>
    <n v="2786.5"/>
  </r>
  <r>
    <x v="739"/>
    <s v="2024-06-22"/>
    <n v="2024"/>
    <x v="5"/>
    <x v="7"/>
    <x v="1"/>
    <x v="3"/>
    <s v="Toronto"/>
    <x v="4"/>
    <x v="3"/>
    <s v="Distributor"/>
    <x v="1"/>
    <n v="112.64"/>
    <x v="14"/>
    <n v="0.04"/>
    <s v="LOW"/>
    <n v="1081.3399999999999"/>
    <s v="Medium"/>
    <s v="Not Premium"/>
    <n v="696.88"/>
    <n v="384.46"/>
    <s v="UPI"/>
    <s v="Medium"/>
    <s v="Standard"/>
    <n v="39.9"/>
    <n v="1"/>
    <s v="FAST DELIVERY"/>
    <s v="Corporate"/>
    <s v="Yes"/>
    <n v="4"/>
    <s v="Good"/>
    <n v="1122.24"/>
  </r>
  <r>
    <x v="740"/>
    <s v="2024-12-30"/>
    <n v="2024"/>
    <x v="2"/>
    <x v="4"/>
    <x v="3"/>
    <x v="3"/>
    <s v="Delhi"/>
    <x v="1"/>
    <x v="1"/>
    <s v="Online"/>
    <x v="1"/>
    <n v="30.98"/>
    <x v="12"/>
    <n v="0.27"/>
    <s v="HIGH"/>
    <n v="407.08"/>
    <s v="Small"/>
    <s v="Not Premium"/>
    <n v="248.36"/>
    <n v="158.72"/>
    <s v="PayPal"/>
    <s v="High"/>
    <s v="Standard"/>
    <n v="8.52"/>
    <n v="7"/>
    <s v="LATE DELIVERY"/>
    <s v="Home Office"/>
    <s v="Yes"/>
    <n v="5"/>
    <s v="Excellent"/>
    <n v="422.6"/>
  </r>
  <r>
    <x v="741"/>
    <s v="2023-06-24"/>
    <n v="2023"/>
    <x v="5"/>
    <x v="5"/>
    <x v="1"/>
    <x v="1"/>
    <s v="New York"/>
    <x v="2"/>
    <x v="8"/>
    <s v="Distributor"/>
    <x v="0"/>
    <n v="952.46"/>
    <x v="10"/>
    <n v="0.05"/>
    <s v="LOW"/>
    <n v="7238.7"/>
    <s v="Medium"/>
    <s v="Premium"/>
    <n v="6417.41"/>
    <n v="821.29"/>
    <s v="PayPal"/>
    <s v="Critical"/>
    <s v="Standard"/>
    <n v="30.08"/>
    <n v="1"/>
    <s v="FAST DELIVERY"/>
    <s v="Consumer"/>
    <s v="No"/>
    <n v="3"/>
    <s v="Average"/>
    <n v="7269.78"/>
  </r>
  <r>
    <x v="742"/>
    <s v="2023-12-25"/>
    <n v="2023"/>
    <x v="2"/>
    <x v="10"/>
    <x v="3"/>
    <x v="2"/>
    <s v="Delhi"/>
    <x v="3"/>
    <x v="2"/>
    <s v="Retail"/>
    <x v="4"/>
    <n v="779.19"/>
    <x v="10"/>
    <n v="0.08"/>
    <s v="LOW"/>
    <n v="5734.84"/>
    <s v="Medium"/>
    <s v="Premium"/>
    <n v="3811.55"/>
    <n v="1923.29"/>
    <s v="Cash"/>
    <s v="High"/>
    <s v="Standard"/>
    <n v="21.26"/>
    <n v="3"/>
    <s v="FAST DELIVERY"/>
    <s v="Home Office"/>
    <s v="Yes"/>
    <n v="1"/>
    <s v="Poor"/>
    <n v="5759.1"/>
  </r>
  <r>
    <x v="743"/>
    <s v="2023-03-30"/>
    <n v="2023"/>
    <x v="9"/>
    <x v="10"/>
    <x v="0"/>
    <x v="4"/>
    <s v="London"/>
    <x v="4"/>
    <x v="1"/>
    <s v="Retail"/>
    <x v="0"/>
    <n v="328.94"/>
    <x v="4"/>
    <n v="0.09"/>
    <s v="LOW"/>
    <n v="4490.03"/>
    <s v="Medium"/>
    <s v="Premium"/>
    <n v="3172.93"/>
    <n v="1317.1"/>
    <s v="PayPal"/>
    <s v="Low"/>
    <s v="Standard"/>
    <n v="36.71"/>
    <n v="1"/>
    <s v="FAST DELIVERY"/>
    <s v="Consumer"/>
    <s v="No"/>
    <n v="3"/>
    <s v="Average"/>
    <n v="4527.74"/>
  </r>
  <r>
    <x v="744"/>
    <s v="2023-08-27"/>
    <n v="2023"/>
    <x v="0"/>
    <x v="11"/>
    <x v="0"/>
    <x v="5"/>
    <s v="Pune"/>
    <x v="4"/>
    <x v="9"/>
    <s v="Online"/>
    <x v="4"/>
    <n v="434.9"/>
    <x v="3"/>
    <n v="0.14000000000000001"/>
    <s v="LOW"/>
    <n v="5984.22"/>
    <s v="Medium"/>
    <s v="Premium"/>
    <n v="3151.58"/>
    <n v="2832.64"/>
    <s v="Credit Card"/>
    <s v="Critical"/>
    <s v="Express"/>
    <n v="11.64"/>
    <n v="10"/>
    <s v="LATE DELIVERY"/>
    <s v="Home Office"/>
    <s v="No"/>
    <n v="4"/>
    <s v="Good"/>
    <n v="6005.86"/>
  </r>
  <r>
    <x v="745"/>
    <s v="2023-04-27"/>
    <n v="2023"/>
    <x v="11"/>
    <x v="10"/>
    <x v="0"/>
    <x v="2"/>
    <s v="Sydney"/>
    <x v="0"/>
    <x v="8"/>
    <s v="Online"/>
    <x v="3"/>
    <n v="523.5"/>
    <x v="13"/>
    <n v="0.25"/>
    <s v="HIGH"/>
    <n v="5496.75"/>
    <s v="Medium"/>
    <s v="Premium"/>
    <n v="2795.65"/>
    <n v="2701.1"/>
    <s v="UPI"/>
    <s v="High"/>
    <s v="Standard"/>
    <n v="14.26"/>
    <n v="6"/>
    <s v="LATE DELIVERY"/>
    <s v="Consumer"/>
    <s v="Yes"/>
    <n v="1"/>
    <s v="Poor"/>
    <n v="5517.01"/>
  </r>
  <r>
    <x v="746"/>
    <s v="2024-08-13"/>
    <n v="2024"/>
    <x v="0"/>
    <x v="1"/>
    <x v="3"/>
    <x v="0"/>
    <s v="London"/>
    <x v="2"/>
    <x v="7"/>
    <s v="Online"/>
    <x v="2"/>
    <n v="678.93"/>
    <x v="9"/>
    <n v="0.3"/>
    <s v="HIGH"/>
    <n v="2851.51"/>
    <s v="Medium"/>
    <s v="Not Premium"/>
    <n v="1899.71"/>
    <n v="951.8"/>
    <s v="Credit Card"/>
    <s v="Medium"/>
    <s v="Standard"/>
    <n v="35.5"/>
    <n v="1"/>
    <s v="FAST DELIVERY"/>
    <s v="Consumer"/>
    <s v="Yes"/>
    <n v="2"/>
    <s v="Poor"/>
    <n v="2888.01"/>
  </r>
  <r>
    <x v="747"/>
    <s v="2024-06-15"/>
    <n v="2024"/>
    <x v="5"/>
    <x v="10"/>
    <x v="0"/>
    <x v="1"/>
    <s v="New York"/>
    <x v="2"/>
    <x v="6"/>
    <s v="Retail"/>
    <x v="2"/>
    <n v="503.98"/>
    <x v="17"/>
    <n v="0.13"/>
    <s v="LOW"/>
    <n v="1315.39"/>
    <s v="Medium"/>
    <s v="Not Premium"/>
    <n v="905.88"/>
    <n v="409.51"/>
    <s v="Bank Transfer"/>
    <s v="Critical"/>
    <s v="Standard"/>
    <n v="14.6"/>
    <n v="1"/>
    <s v="FAST DELIVERY"/>
    <s v="Corporate"/>
    <s v="Yes"/>
    <n v="3"/>
    <s v="Average"/>
    <n v="1330.9899999999998"/>
  </r>
  <r>
    <x v="748"/>
    <s v="2023-04-13"/>
    <n v="2023"/>
    <x v="11"/>
    <x v="4"/>
    <x v="0"/>
    <x v="3"/>
    <s v="Toronto"/>
    <x v="1"/>
    <x v="6"/>
    <s v="Distributor"/>
    <x v="2"/>
    <n v="537.20000000000005"/>
    <x v="19"/>
    <n v="7.0000000000000007E-2"/>
    <s v="LOW"/>
    <n v="6494.75"/>
    <s v="Medium"/>
    <s v="Premium"/>
    <n v="5540.31"/>
    <n v="954.44"/>
    <s v="Cash"/>
    <s v="Low"/>
    <s v="Express"/>
    <n v="30.07"/>
    <n v="1"/>
    <s v="FAST DELIVERY"/>
    <s v="Home Office"/>
    <s v="No"/>
    <n v="1"/>
    <s v="Poor"/>
    <n v="6525.82"/>
  </r>
  <r>
    <x v="749"/>
    <s v="2024-05-13"/>
    <n v="2024"/>
    <x v="4"/>
    <x v="1"/>
    <x v="3"/>
    <x v="4"/>
    <s v="Berlin"/>
    <x v="2"/>
    <x v="7"/>
    <s v="Distributor"/>
    <x v="2"/>
    <n v="305.33"/>
    <x v="5"/>
    <n v="0.24"/>
    <s v="HIGH"/>
    <n v="464.1"/>
    <s v="Small"/>
    <s v="Not Premium"/>
    <n v="306.05"/>
    <n v="158.05000000000001"/>
    <s v="UPI"/>
    <s v="Low"/>
    <s v="Express"/>
    <n v="25.7"/>
    <n v="2"/>
    <s v="FAST DELIVERY"/>
    <s v="Corporate"/>
    <s v="No"/>
    <n v="1"/>
    <s v="Poor"/>
    <n v="491.8"/>
  </r>
  <r>
    <x v="750"/>
    <s v="2023-12-19"/>
    <n v="2023"/>
    <x v="2"/>
    <x v="4"/>
    <x v="0"/>
    <x v="1"/>
    <s v="Berlin"/>
    <x v="0"/>
    <x v="5"/>
    <s v="Retail"/>
    <x v="4"/>
    <n v="788.52"/>
    <x v="7"/>
    <n v="0.14000000000000001"/>
    <s v="LOW"/>
    <n v="6103.14"/>
    <s v="Medium"/>
    <s v="Premium"/>
    <n v="4058.9"/>
    <n v="2044.24"/>
    <s v="UPI"/>
    <s v="Medium"/>
    <s v="Same Day"/>
    <n v="30.73"/>
    <n v="9"/>
    <s v="LATE DELIVERY"/>
    <s v="Corporate"/>
    <s v="No"/>
    <n v="2"/>
    <s v="Poor"/>
    <n v="6142.87"/>
  </r>
  <r>
    <x v="751"/>
    <s v="2024-02-22"/>
    <n v="2024"/>
    <x v="8"/>
    <x v="3"/>
    <x v="1"/>
    <x v="0"/>
    <s v="Mumbai"/>
    <x v="4"/>
    <x v="4"/>
    <s v="Online"/>
    <x v="4"/>
    <n v="565.37"/>
    <x v="17"/>
    <n v="0.14000000000000001"/>
    <s v="LOW"/>
    <n v="1458.65"/>
    <s v="Medium"/>
    <s v="Not Premium"/>
    <n v="927.35"/>
    <n v="531.29999999999995"/>
    <s v="PayPal"/>
    <s v="Critical"/>
    <s v="Standard"/>
    <n v="7.06"/>
    <n v="6"/>
    <s v="LATE DELIVERY"/>
    <s v="Home Office"/>
    <s v="No"/>
    <n v="5"/>
    <s v="Excellent"/>
    <n v="1471.71"/>
  </r>
  <r>
    <x v="752"/>
    <s v="2023-07-28"/>
    <n v="2023"/>
    <x v="7"/>
    <x v="8"/>
    <x v="1"/>
    <x v="5"/>
    <s v="Delhi"/>
    <x v="1"/>
    <x v="4"/>
    <s v="Distributor"/>
    <x v="0"/>
    <n v="96.35"/>
    <x v="16"/>
    <n v="0.15"/>
    <s v="LOW"/>
    <n v="573.28"/>
    <s v="Small"/>
    <s v="Not Premium"/>
    <n v="336.04"/>
    <n v="237.24"/>
    <s v="Bank Transfer"/>
    <s v="Low"/>
    <s v="Same Day"/>
    <n v="9.1999999999999993"/>
    <n v="4"/>
    <s v="LATE DELIVERY"/>
    <s v="Home Office"/>
    <s v="Yes"/>
    <n v="1"/>
    <s v="Poor"/>
    <n v="586.48"/>
  </r>
  <r>
    <x v="753"/>
    <s v="2023-05-25"/>
    <n v="2023"/>
    <x v="4"/>
    <x v="6"/>
    <x v="2"/>
    <x v="4"/>
    <s v="Delhi"/>
    <x v="3"/>
    <x v="1"/>
    <s v="Online"/>
    <x v="3"/>
    <n v="335.67"/>
    <x v="14"/>
    <n v="0.23"/>
    <s v="HIGH"/>
    <n v="2584.66"/>
    <s v="Medium"/>
    <s v="Not Premium"/>
    <n v="2124.37"/>
    <n v="460.29"/>
    <s v="PayPal"/>
    <s v="High"/>
    <s v="Standard"/>
    <n v="39.049999999999997"/>
    <n v="4"/>
    <s v="LATE DELIVERY"/>
    <s v="Consumer"/>
    <s v="Yes"/>
    <n v="3"/>
    <s v="Average"/>
    <n v="2627.71"/>
  </r>
  <r>
    <x v="754"/>
    <s v="2024-07-27"/>
    <n v="2024"/>
    <x v="7"/>
    <x v="10"/>
    <x v="1"/>
    <x v="5"/>
    <s v="Mumbai"/>
    <x v="4"/>
    <x v="5"/>
    <s v="Online"/>
    <x v="0"/>
    <n v="72.02"/>
    <x v="11"/>
    <n v="0.22"/>
    <s v="HIGH"/>
    <n v="56.18"/>
    <s v="Small"/>
    <s v="Not Premium"/>
    <n v="45.72"/>
    <n v="10.46"/>
    <s v="UPI"/>
    <s v="Critical"/>
    <s v="Express"/>
    <n v="27.32"/>
    <n v="5"/>
    <s v="LATE DELIVERY"/>
    <s v="Home Office"/>
    <s v="Yes"/>
    <n v="4"/>
    <s v="Good"/>
    <n v="88.5"/>
  </r>
  <r>
    <x v="755"/>
    <s v="2024-03-17"/>
    <n v="2024"/>
    <x v="9"/>
    <x v="9"/>
    <x v="1"/>
    <x v="3"/>
    <s v="Berlin"/>
    <x v="1"/>
    <x v="5"/>
    <s v="Distributor"/>
    <x v="3"/>
    <n v="126.56"/>
    <x v="7"/>
    <n v="0.12"/>
    <s v="LOW"/>
    <n v="1002.36"/>
    <s v="Medium"/>
    <s v="Not Premium"/>
    <n v="752.67"/>
    <n v="249.69"/>
    <s v="Cash"/>
    <s v="Medium"/>
    <s v="Same Day"/>
    <n v="43.11"/>
    <n v="1"/>
    <s v="FAST DELIVERY"/>
    <s v="Corporate"/>
    <s v="Yes"/>
    <n v="1"/>
    <s v="Poor"/>
    <n v="1046.4699999999998"/>
  </r>
  <r>
    <x v="756"/>
    <s v="2023-10-08"/>
    <n v="2023"/>
    <x v="1"/>
    <x v="8"/>
    <x v="3"/>
    <x v="2"/>
    <s v="Berlin"/>
    <x v="3"/>
    <x v="3"/>
    <s v="Retail"/>
    <x v="4"/>
    <n v="557.91"/>
    <x v="18"/>
    <n v="0.12"/>
    <s v="LOW"/>
    <n v="5400.57"/>
    <s v="Medium"/>
    <s v="Premium"/>
    <n v="4150.38"/>
    <n v="1250.19"/>
    <s v="Credit Card"/>
    <s v="High"/>
    <s v="Express"/>
    <n v="31.21"/>
    <n v="4"/>
    <s v="LATE DELIVERY"/>
    <s v="Consumer"/>
    <s v="Yes"/>
    <n v="1"/>
    <s v="Poor"/>
    <n v="5435.78"/>
  </r>
  <r>
    <x v="757"/>
    <s v="2023-07-13"/>
    <n v="2023"/>
    <x v="7"/>
    <x v="9"/>
    <x v="0"/>
    <x v="3"/>
    <s v="Toronto"/>
    <x v="3"/>
    <x v="5"/>
    <s v="Retail"/>
    <x v="3"/>
    <n v="64.16"/>
    <x v="1"/>
    <n v="0.08"/>
    <s v="LOW"/>
    <n v="295.14"/>
    <s v="Small"/>
    <s v="Not Premium"/>
    <n v="181.92"/>
    <n v="113.22"/>
    <s v="UPI"/>
    <s v="Critical"/>
    <s v="Same Day"/>
    <n v="28.47"/>
    <n v="4"/>
    <s v="LATE DELIVERY"/>
    <s v="Consumer"/>
    <s v="No"/>
    <n v="4"/>
    <s v="Good"/>
    <n v="327.61"/>
  </r>
  <r>
    <x v="758"/>
    <s v="2024-12-21"/>
    <n v="2024"/>
    <x v="2"/>
    <x v="11"/>
    <x v="1"/>
    <x v="4"/>
    <s v="Sydney"/>
    <x v="3"/>
    <x v="0"/>
    <s v="Distributor"/>
    <x v="4"/>
    <n v="999.62"/>
    <x v="9"/>
    <n v="0.28000000000000003"/>
    <s v="HIGH"/>
    <n v="4318.3599999999997"/>
    <s v="Medium"/>
    <s v="Premium"/>
    <n v="3246.75"/>
    <n v="1071.6099999999999"/>
    <s v="UPI"/>
    <s v="Medium"/>
    <s v="Same Day"/>
    <n v="12.45"/>
    <n v="10"/>
    <s v="LATE DELIVERY"/>
    <s v="Consumer"/>
    <s v="No"/>
    <n v="1"/>
    <s v="Poor"/>
    <n v="4340.8099999999995"/>
  </r>
  <r>
    <x v="759"/>
    <s v="2023-08-22"/>
    <n v="2023"/>
    <x v="0"/>
    <x v="7"/>
    <x v="0"/>
    <x v="3"/>
    <s v="Mumbai"/>
    <x v="2"/>
    <x v="9"/>
    <s v="Online"/>
    <x v="2"/>
    <n v="749.53"/>
    <x v="10"/>
    <n v="0.23"/>
    <s v="HIGH"/>
    <n v="4617.1000000000004"/>
    <s v="Medium"/>
    <s v="Premium"/>
    <n v="2478.35"/>
    <n v="2138.75"/>
    <s v="PayPal"/>
    <s v="Low"/>
    <s v="Express"/>
    <n v="43.39"/>
    <n v="10"/>
    <s v="LATE DELIVERY"/>
    <s v="Corporate"/>
    <s v="Yes"/>
    <n v="3"/>
    <s v="Average"/>
    <n v="4670.4900000000007"/>
  </r>
  <r>
    <x v="760"/>
    <s v="2023-03-31"/>
    <n v="2023"/>
    <x v="9"/>
    <x v="2"/>
    <x v="3"/>
    <x v="0"/>
    <s v="Berlin"/>
    <x v="2"/>
    <x v="9"/>
    <s v="Retail"/>
    <x v="1"/>
    <n v="283.01"/>
    <x v="0"/>
    <n v="0.03"/>
    <s v="LOW"/>
    <n v="1098.08"/>
    <s v="Medium"/>
    <s v="Not Premium"/>
    <n v="670.49"/>
    <n v="427.59"/>
    <s v="PayPal"/>
    <s v="Low"/>
    <s v="Express"/>
    <n v="34.17"/>
    <n v="5"/>
    <s v="LATE DELIVERY"/>
    <s v="Corporate"/>
    <s v="No"/>
    <n v="3"/>
    <s v="Average"/>
    <n v="1137.25"/>
  </r>
  <r>
    <x v="761"/>
    <s v="2024-02-11"/>
    <n v="2024"/>
    <x v="8"/>
    <x v="4"/>
    <x v="0"/>
    <x v="1"/>
    <s v="New York"/>
    <x v="0"/>
    <x v="0"/>
    <s v="Distributor"/>
    <x v="3"/>
    <n v="876.45"/>
    <x v="2"/>
    <n v="0.19"/>
    <s v="LOW"/>
    <n v="13488.57"/>
    <s v="Medium"/>
    <s v="Premium"/>
    <n v="12064.38"/>
    <n v="1424.19"/>
    <s v="Cash"/>
    <s v="Critical"/>
    <s v="Express"/>
    <n v="32.32"/>
    <n v="2"/>
    <s v="FAST DELIVERY"/>
    <s v="Home Office"/>
    <s v="Yes"/>
    <n v="3"/>
    <s v="Average"/>
    <n v="13522.89"/>
  </r>
  <r>
    <x v="762"/>
    <s v="2023-04-09"/>
    <n v="2023"/>
    <x v="11"/>
    <x v="8"/>
    <x v="3"/>
    <x v="2"/>
    <s v="Delhi"/>
    <x v="2"/>
    <x v="2"/>
    <s v="Distributor"/>
    <x v="1"/>
    <n v="669.35"/>
    <x v="13"/>
    <n v="0.24"/>
    <s v="HIGH"/>
    <n v="7121.88"/>
    <s v="Medium"/>
    <s v="Premium"/>
    <n v="5632.74"/>
    <n v="1489.14"/>
    <s v="Cash"/>
    <s v="Medium"/>
    <s v="Standard"/>
    <n v="36.53"/>
    <n v="9"/>
    <s v="LATE DELIVERY"/>
    <s v="Home Office"/>
    <s v="Yes"/>
    <n v="2"/>
    <s v="Poor"/>
    <n v="7167.41"/>
  </r>
  <r>
    <x v="763"/>
    <s v="2023-03-28"/>
    <n v="2023"/>
    <x v="9"/>
    <x v="6"/>
    <x v="2"/>
    <x v="4"/>
    <s v="Mumbai"/>
    <x v="4"/>
    <x v="7"/>
    <s v="Distributor"/>
    <x v="0"/>
    <n v="326.74"/>
    <x v="2"/>
    <n v="0.13"/>
    <s v="LOW"/>
    <n v="5401.01"/>
    <s v="Medium"/>
    <s v="Premium"/>
    <n v="2736.77"/>
    <n v="2664.24"/>
    <s v="PayPal"/>
    <s v="Critical"/>
    <s v="Express"/>
    <n v="47.91"/>
    <n v="3"/>
    <s v="FAST DELIVERY"/>
    <s v="Consumer"/>
    <s v="No"/>
    <n v="3"/>
    <s v="Average"/>
    <n v="5451.92"/>
  </r>
  <r>
    <x v="764"/>
    <s v="2023-10-08"/>
    <n v="2023"/>
    <x v="1"/>
    <x v="10"/>
    <x v="1"/>
    <x v="5"/>
    <s v="Toronto"/>
    <x v="0"/>
    <x v="0"/>
    <s v="Retail"/>
    <x v="0"/>
    <n v="982.27"/>
    <x v="11"/>
    <n v="0.26"/>
    <s v="HIGH"/>
    <n v="726.88"/>
    <s v="Small"/>
    <s v="Not Premium"/>
    <n v="421.89"/>
    <n v="304.99"/>
    <s v="Credit Card"/>
    <s v="Critical"/>
    <s v="Same Day"/>
    <n v="45.35"/>
    <n v="1"/>
    <s v="FAST DELIVERY"/>
    <s v="Corporate"/>
    <s v="Yes"/>
    <n v="3"/>
    <s v="Average"/>
    <n v="773.23"/>
  </r>
  <r>
    <x v="765"/>
    <s v="2023-12-12"/>
    <n v="2023"/>
    <x v="2"/>
    <x v="4"/>
    <x v="3"/>
    <x v="4"/>
    <s v="New York"/>
    <x v="2"/>
    <x v="0"/>
    <s v="Retail"/>
    <x v="1"/>
    <n v="274.38"/>
    <x v="18"/>
    <n v="0.28999999999999998"/>
    <s v="HIGH"/>
    <n v="2142.91"/>
    <s v="Medium"/>
    <s v="Not Premium"/>
    <n v="1484.29"/>
    <n v="658.62"/>
    <s v="Bank Transfer"/>
    <s v="Critical"/>
    <s v="Express"/>
    <n v="41.04"/>
    <n v="8"/>
    <s v="LATE DELIVERY"/>
    <s v="Consumer"/>
    <s v="No"/>
    <n v="1"/>
    <s v="Poor"/>
    <n v="2191.9499999999998"/>
  </r>
  <r>
    <x v="766"/>
    <s v="2023-08-07"/>
    <n v="2023"/>
    <x v="0"/>
    <x v="8"/>
    <x v="0"/>
    <x v="4"/>
    <s v="Berlin"/>
    <x v="1"/>
    <x v="5"/>
    <s v="Online"/>
    <x v="1"/>
    <n v="686.41"/>
    <x v="14"/>
    <n v="0.11"/>
    <s v="LOW"/>
    <n v="6109.05"/>
    <s v="Medium"/>
    <s v="Premium"/>
    <n v="3549.73"/>
    <n v="2559.3200000000002"/>
    <s v="Bank Transfer"/>
    <s v="High"/>
    <s v="Same Day"/>
    <n v="46.57"/>
    <n v="4"/>
    <s v="LATE DELIVERY"/>
    <s v="Home Office"/>
    <s v="Yes"/>
    <n v="3"/>
    <s v="Average"/>
    <n v="6159.62"/>
  </r>
  <r>
    <x v="767"/>
    <s v="2024-07-07"/>
    <n v="2024"/>
    <x v="7"/>
    <x v="1"/>
    <x v="2"/>
    <x v="0"/>
    <s v="Berlin"/>
    <x v="4"/>
    <x v="4"/>
    <s v="Retail"/>
    <x v="0"/>
    <n v="911.64"/>
    <x v="14"/>
    <n v="0.12"/>
    <s v="LOW"/>
    <n v="8022.43"/>
    <s v="Medium"/>
    <s v="Premium"/>
    <n v="6594.97"/>
    <n v="1427.46"/>
    <s v="UPI"/>
    <s v="Low"/>
    <s v="Same Day"/>
    <n v="40.68"/>
    <n v="8"/>
    <s v="LATE DELIVERY"/>
    <s v="Home Office"/>
    <s v="No"/>
    <n v="5"/>
    <s v="Excellent"/>
    <n v="8071.1100000000006"/>
  </r>
  <r>
    <x v="768"/>
    <s v="2023-02-04"/>
    <n v="2023"/>
    <x v="8"/>
    <x v="4"/>
    <x v="3"/>
    <x v="4"/>
    <s v="Mumbai"/>
    <x v="4"/>
    <x v="0"/>
    <s v="Retail"/>
    <x v="1"/>
    <n v="609.46"/>
    <x v="8"/>
    <n v="0.1"/>
    <s v="LOW"/>
    <n v="6582.17"/>
    <s v="Medium"/>
    <s v="Premium"/>
    <n v="5186.84"/>
    <n v="1395.33"/>
    <s v="Credit Card"/>
    <s v="Medium"/>
    <s v="Express"/>
    <n v="5.87"/>
    <n v="2"/>
    <s v="FAST DELIVERY"/>
    <s v="Corporate"/>
    <s v="No"/>
    <n v="1"/>
    <s v="Poor"/>
    <n v="6590.04"/>
  </r>
  <r>
    <x v="769"/>
    <s v="2023-09-29"/>
    <n v="2023"/>
    <x v="6"/>
    <x v="9"/>
    <x v="1"/>
    <x v="3"/>
    <s v="Toronto"/>
    <x v="0"/>
    <x v="0"/>
    <s v="Distributor"/>
    <x v="0"/>
    <n v="638.78"/>
    <x v="15"/>
    <n v="0.02"/>
    <s v="LOW"/>
    <n v="10642.07"/>
    <s v="Medium"/>
    <s v="Premium"/>
    <n v="9495.94"/>
    <n v="1146.1300000000001"/>
    <s v="Cash"/>
    <s v="Critical"/>
    <s v="Standard"/>
    <n v="26.75"/>
    <n v="3"/>
    <s v="FAST DELIVERY"/>
    <s v="Consumer"/>
    <s v="Yes"/>
    <n v="2"/>
    <s v="Poor"/>
    <n v="10671.82"/>
  </r>
  <r>
    <x v="770"/>
    <s v="2023-05-15"/>
    <n v="2023"/>
    <x v="4"/>
    <x v="7"/>
    <x v="1"/>
    <x v="2"/>
    <s v="New York"/>
    <x v="3"/>
    <x v="3"/>
    <s v="Distributor"/>
    <x v="2"/>
    <n v="290.70999999999998"/>
    <x v="13"/>
    <n v="0.2"/>
    <s v="LOW"/>
    <n v="3255.95"/>
    <s v="Medium"/>
    <s v="Premium"/>
    <n v="2182.8200000000002"/>
    <n v="1073.1300000000001"/>
    <s v="Bank Transfer"/>
    <s v="High"/>
    <s v="Express"/>
    <n v="39.58"/>
    <n v="1"/>
    <s v="FAST DELIVERY"/>
    <s v="Home Office"/>
    <s v="No"/>
    <n v="1"/>
    <s v="Poor"/>
    <n v="3296.53"/>
  </r>
  <r>
    <x v="771"/>
    <s v="2023-11-18"/>
    <n v="2023"/>
    <x v="10"/>
    <x v="7"/>
    <x v="0"/>
    <x v="0"/>
    <s v="New York"/>
    <x v="1"/>
    <x v="7"/>
    <s v="Online"/>
    <x v="1"/>
    <n v="545.16999999999996"/>
    <x v="0"/>
    <n v="0.1"/>
    <s v="LOW"/>
    <n v="1962.61"/>
    <s v="Medium"/>
    <s v="Not Premium"/>
    <n v="1446.41"/>
    <n v="516.20000000000005"/>
    <s v="PayPal"/>
    <s v="Low"/>
    <s v="Express"/>
    <n v="37.07"/>
    <n v="10"/>
    <s v="LATE DELIVERY"/>
    <s v="Corporate"/>
    <s v="Yes"/>
    <n v="4"/>
    <s v="Good"/>
    <n v="2009.68"/>
  </r>
  <r>
    <x v="772"/>
    <s v="2023-12-21"/>
    <n v="2023"/>
    <x v="2"/>
    <x v="7"/>
    <x v="2"/>
    <x v="1"/>
    <s v="Toronto"/>
    <x v="0"/>
    <x v="8"/>
    <s v="Online"/>
    <x v="2"/>
    <n v="508.29"/>
    <x v="6"/>
    <n v="0.16"/>
    <s v="LOW"/>
    <n v="8539.27"/>
    <s v="Medium"/>
    <s v="Premium"/>
    <n v="7441.21"/>
    <n v="1098.06"/>
    <s v="Credit Card"/>
    <s v="Low"/>
    <s v="Same Day"/>
    <n v="5.63"/>
    <n v="5"/>
    <s v="LATE DELIVERY"/>
    <s v="Corporate"/>
    <s v="No"/>
    <n v="2"/>
    <s v="Poor"/>
    <n v="8549.9"/>
  </r>
  <r>
    <x v="773"/>
    <s v="2024-08-02"/>
    <n v="2024"/>
    <x v="0"/>
    <x v="6"/>
    <x v="1"/>
    <x v="1"/>
    <s v="Sydney"/>
    <x v="3"/>
    <x v="0"/>
    <s v="Retail"/>
    <x v="3"/>
    <n v="128.37"/>
    <x v="6"/>
    <n v="0.11"/>
    <s v="LOW"/>
    <n v="2284.9899999999998"/>
    <s v="Medium"/>
    <s v="Not Premium"/>
    <n v="1324.05"/>
    <n v="960.94"/>
    <s v="Cash"/>
    <s v="High"/>
    <s v="Standard"/>
    <n v="47.3"/>
    <n v="5"/>
    <s v="LATE DELIVERY"/>
    <s v="Home Office"/>
    <s v="No"/>
    <n v="1"/>
    <s v="Poor"/>
    <n v="2337.29"/>
  </r>
  <r>
    <x v="774"/>
    <s v="2024-05-31"/>
    <n v="2024"/>
    <x v="4"/>
    <x v="8"/>
    <x v="0"/>
    <x v="2"/>
    <s v="New York"/>
    <x v="2"/>
    <x v="3"/>
    <s v="Online"/>
    <x v="0"/>
    <n v="814.4"/>
    <x v="15"/>
    <n v="0.23"/>
    <s v="HIGH"/>
    <n v="10660.5"/>
    <s v="Medium"/>
    <s v="Premium"/>
    <n v="6597.79"/>
    <n v="4062.71"/>
    <s v="PayPal"/>
    <s v="Critical"/>
    <s v="Express"/>
    <n v="5.33"/>
    <n v="8"/>
    <s v="LATE DELIVERY"/>
    <s v="Home Office"/>
    <s v="Yes"/>
    <n v="2"/>
    <s v="Poor"/>
    <n v="10673.83"/>
  </r>
  <r>
    <x v="775"/>
    <s v="2024-08-20"/>
    <n v="2024"/>
    <x v="0"/>
    <x v="9"/>
    <x v="2"/>
    <x v="0"/>
    <s v="Mumbai"/>
    <x v="1"/>
    <x v="8"/>
    <s v="Retail"/>
    <x v="3"/>
    <n v="338.35"/>
    <x v="7"/>
    <n v="0.1"/>
    <s v="LOW"/>
    <n v="2740.64"/>
    <s v="Medium"/>
    <s v="Not Premium"/>
    <n v="2311.0300000000002"/>
    <n v="429.61"/>
    <s v="Cash"/>
    <s v="High"/>
    <s v="Same Day"/>
    <n v="6.49"/>
    <n v="10"/>
    <s v="LATE DELIVERY"/>
    <s v="Corporate"/>
    <s v="No"/>
    <n v="3"/>
    <s v="Average"/>
    <n v="2757.13"/>
  </r>
  <r>
    <x v="776"/>
    <s v="2024-11-20"/>
    <n v="2024"/>
    <x v="10"/>
    <x v="1"/>
    <x v="3"/>
    <x v="0"/>
    <s v="New York"/>
    <x v="4"/>
    <x v="5"/>
    <s v="Online"/>
    <x v="3"/>
    <n v="16.149999999999999"/>
    <x v="19"/>
    <n v="0.08"/>
    <s v="LOW"/>
    <n v="193.15"/>
    <s v="Small"/>
    <s v="Not Premium"/>
    <n v="135.99"/>
    <n v="57.16"/>
    <s v="Cash"/>
    <s v="High"/>
    <s v="Express"/>
    <n v="27.38"/>
    <n v="7"/>
    <s v="LATE DELIVERY"/>
    <s v="Corporate"/>
    <s v="Yes"/>
    <n v="1"/>
    <s v="Poor"/>
    <n v="227.53"/>
  </r>
  <r>
    <x v="777"/>
    <s v="2023-06-20"/>
    <n v="2023"/>
    <x v="5"/>
    <x v="8"/>
    <x v="2"/>
    <x v="2"/>
    <s v="New York"/>
    <x v="4"/>
    <x v="4"/>
    <s v="Distributor"/>
    <x v="3"/>
    <n v="824.12"/>
    <x v="7"/>
    <n v="0.11"/>
    <s v="LOW"/>
    <n v="6601.2"/>
    <s v="Medium"/>
    <s v="Premium"/>
    <n v="5624.32"/>
    <n v="976.88"/>
    <s v="Bank Transfer"/>
    <s v="Medium"/>
    <s v="Same Day"/>
    <n v="44.36"/>
    <n v="7"/>
    <s v="LATE DELIVERY"/>
    <s v="Home Office"/>
    <s v="Yes"/>
    <n v="3"/>
    <s v="Average"/>
    <n v="6652.5599999999995"/>
  </r>
  <r>
    <x v="778"/>
    <s v="2024-02-11"/>
    <n v="2024"/>
    <x v="8"/>
    <x v="7"/>
    <x v="0"/>
    <x v="3"/>
    <s v="Toronto"/>
    <x v="2"/>
    <x v="5"/>
    <s v="Online"/>
    <x v="1"/>
    <n v="465.77"/>
    <x v="19"/>
    <n v="0.13"/>
    <s v="LOW"/>
    <n v="5267.86"/>
    <s v="Medium"/>
    <s v="Premium"/>
    <n v="4582.8599999999997"/>
    <n v="685"/>
    <s v="UPI"/>
    <s v="Medium"/>
    <s v="Same Day"/>
    <n v="45.36"/>
    <n v="10"/>
    <s v="LATE DELIVERY"/>
    <s v="Consumer"/>
    <s v="Yes"/>
    <n v="4"/>
    <s v="Good"/>
    <n v="5323.2199999999993"/>
  </r>
  <r>
    <x v="779"/>
    <s v="2023-08-12"/>
    <n v="2023"/>
    <x v="0"/>
    <x v="3"/>
    <x v="1"/>
    <x v="4"/>
    <s v="Mumbai"/>
    <x v="0"/>
    <x v="3"/>
    <s v="Distributor"/>
    <x v="3"/>
    <n v="370.1"/>
    <x v="3"/>
    <n v="0.23"/>
    <s v="HIGH"/>
    <n v="4559.63"/>
    <s v="Medium"/>
    <s v="Premium"/>
    <n v="2557.15"/>
    <n v="2002.48"/>
    <s v="Credit Card"/>
    <s v="Critical"/>
    <s v="Express"/>
    <n v="36.28"/>
    <n v="7"/>
    <s v="LATE DELIVERY"/>
    <s v="Consumer"/>
    <s v="No"/>
    <n v="4"/>
    <s v="Good"/>
    <n v="4602.91"/>
  </r>
  <r>
    <x v="780"/>
    <s v="2023-10-12"/>
    <n v="2023"/>
    <x v="1"/>
    <x v="3"/>
    <x v="3"/>
    <x v="2"/>
    <s v="Sydney"/>
    <x v="1"/>
    <x v="0"/>
    <s v="Distributor"/>
    <x v="1"/>
    <n v="94.73"/>
    <x v="10"/>
    <n v="0.08"/>
    <s v="LOW"/>
    <n v="697.21"/>
    <s v="Small"/>
    <s v="Not Premium"/>
    <n v="439.95"/>
    <n v="257.26"/>
    <s v="Bank Transfer"/>
    <s v="High"/>
    <s v="Standard"/>
    <n v="7.99"/>
    <n v="7"/>
    <s v="LATE DELIVERY"/>
    <s v="Corporate"/>
    <s v="No"/>
    <n v="4"/>
    <s v="Good"/>
    <n v="712.2"/>
  </r>
  <r>
    <x v="781"/>
    <s v="2023-06-23"/>
    <n v="2023"/>
    <x v="5"/>
    <x v="11"/>
    <x v="3"/>
    <x v="4"/>
    <s v="Delhi"/>
    <x v="1"/>
    <x v="7"/>
    <s v="Distributor"/>
    <x v="2"/>
    <n v="242.3"/>
    <x v="10"/>
    <n v="0.12"/>
    <s v="LOW"/>
    <n v="1705.79"/>
    <s v="Medium"/>
    <s v="Not Premium"/>
    <n v="1507.62"/>
    <n v="198.17"/>
    <s v="UPI"/>
    <s v="High"/>
    <s v="Express"/>
    <n v="45"/>
    <n v="3"/>
    <s v="FAST DELIVERY"/>
    <s v="Home Office"/>
    <s v="Yes"/>
    <n v="2"/>
    <s v="Poor"/>
    <n v="1753.79"/>
  </r>
  <r>
    <x v="782"/>
    <s v="2023-06-27"/>
    <n v="2023"/>
    <x v="5"/>
    <x v="6"/>
    <x v="3"/>
    <x v="2"/>
    <s v="Sydney"/>
    <x v="0"/>
    <x v="5"/>
    <s v="Retail"/>
    <x v="0"/>
    <n v="119.47"/>
    <x v="19"/>
    <n v="0.19"/>
    <s v="LOW"/>
    <n v="1258.02"/>
    <s v="Medium"/>
    <s v="Not Premium"/>
    <n v="736.12"/>
    <n v="521.9"/>
    <s v="Bank Transfer"/>
    <s v="Low"/>
    <s v="Standard"/>
    <n v="14.19"/>
    <n v="9"/>
    <s v="LATE DELIVERY"/>
    <s v="Corporate"/>
    <s v="No"/>
    <n v="3"/>
    <s v="Average"/>
    <n v="1281.21"/>
  </r>
  <r>
    <x v="783"/>
    <s v="2024-04-20"/>
    <n v="2024"/>
    <x v="11"/>
    <x v="4"/>
    <x v="1"/>
    <x v="5"/>
    <s v="Berlin"/>
    <x v="3"/>
    <x v="5"/>
    <s v="Distributor"/>
    <x v="2"/>
    <n v="415.16"/>
    <x v="7"/>
    <n v="0.16"/>
    <s v="LOW"/>
    <n v="3138.61"/>
    <s v="Medium"/>
    <s v="Premium"/>
    <n v="1877.12"/>
    <n v="1261.49"/>
    <s v="UPI"/>
    <s v="High"/>
    <s v="Standard"/>
    <n v="48.46"/>
    <n v="9"/>
    <s v="LATE DELIVERY"/>
    <s v="Corporate"/>
    <s v="No"/>
    <n v="2"/>
    <s v="Poor"/>
    <n v="3196.0699999999997"/>
  </r>
  <r>
    <x v="784"/>
    <s v="2024-03-05"/>
    <n v="2024"/>
    <x v="9"/>
    <x v="5"/>
    <x v="1"/>
    <x v="3"/>
    <s v="Sydney"/>
    <x v="1"/>
    <x v="7"/>
    <s v="Retail"/>
    <x v="1"/>
    <n v="246.48"/>
    <x v="9"/>
    <n v="0.22"/>
    <s v="HIGH"/>
    <n v="1153.53"/>
    <s v="Medium"/>
    <s v="Not Premium"/>
    <n v="690.79"/>
    <n v="462.74"/>
    <s v="Cash"/>
    <s v="Low"/>
    <s v="Same Day"/>
    <n v="41.75"/>
    <n v="9"/>
    <s v="LATE DELIVERY"/>
    <s v="Consumer"/>
    <s v="No"/>
    <n v="4"/>
    <s v="Good"/>
    <n v="1204.28"/>
  </r>
  <r>
    <x v="785"/>
    <s v="2024-10-24"/>
    <n v="2024"/>
    <x v="1"/>
    <x v="5"/>
    <x v="0"/>
    <x v="5"/>
    <s v="Pune"/>
    <x v="4"/>
    <x v="0"/>
    <s v="Online"/>
    <x v="2"/>
    <n v="739.69"/>
    <x v="6"/>
    <n v="0.05"/>
    <s v="LOW"/>
    <n v="14054.11"/>
    <s v="Medium"/>
    <s v="Premium"/>
    <n v="11179.71"/>
    <n v="2874.4"/>
    <s v="UPI"/>
    <s v="Critical"/>
    <s v="Same Day"/>
    <n v="6.05"/>
    <n v="8"/>
    <s v="LATE DELIVERY"/>
    <s v="Home Office"/>
    <s v="No"/>
    <n v="1"/>
    <s v="Poor"/>
    <n v="14068.159999999998"/>
  </r>
  <r>
    <x v="786"/>
    <s v="2023-12-10"/>
    <n v="2023"/>
    <x v="2"/>
    <x v="7"/>
    <x v="3"/>
    <x v="1"/>
    <s v="Sydney"/>
    <x v="1"/>
    <x v="0"/>
    <s v="Distributor"/>
    <x v="1"/>
    <n v="642.1"/>
    <x v="17"/>
    <n v="0.25"/>
    <s v="HIGH"/>
    <n v="1444.73"/>
    <s v="Medium"/>
    <s v="Not Premium"/>
    <n v="902.79"/>
    <n v="541.94000000000005"/>
    <s v="Bank Transfer"/>
    <s v="Low"/>
    <s v="Standard"/>
    <n v="14.45"/>
    <n v="5"/>
    <s v="LATE DELIVERY"/>
    <s v="Corporate"/>
    <s v="Yes"/>
    <n v="1"/>
    <s v="Poor"/>
    <n v="1464.18"/>
  </r>
  <r>
    <x v="787"/>
    <s v="2023-12-10"/>
    <n v="2023"/>
    <x v="2"/>
    <x v="9"/>
    <x v="1"/>
    <x v="2"/>
    <s v="London"/>
    <x v="3"/>
    <x v="6"/>
    <s v="Retail"/>
    <x v="3"/>
    <n v="697.38"/>
    <x v="19"/>
    <n v="0.25"/>
    <s v="HIGH"/>
    <n v="6799.45"/>
    <s v="Medium"/>
    <s v="Premium"/>
    <n v="5176.51"/>
    <n v="1622.94"/>
    <s v="Credit Card"/>
    <s v="Low"/>
    <s v="Same Day"/>
    <n v="45.05"/>
    <n v="7"/>
    <s v="LATE DELIVERY"/>
    <s v="Corporate"/>
    <s v="No"/>
    <n v="2"/>
    <s v="Poor"/>
    <n v="6851.5000000000009"/>
  </r>
  <r>
    <x v="788"/>
    <s v="2024-04-29"/>
    <n v="2024"/>
    <x v="11"/>
    <x v="4"/>
    <x v="2"/>
    <x v="0"/>
    <s v="Sydney"/>
    <x v="2"/>
    <x v="4"/>
    <s v="Distributor"/>
    <x v="0"/>
    <n v="411.48"/>
    <x v="4"/>
    <n v="0.11"/>
    <s v="LOW"/>
    <n v="5493.26"/>
    <s v="Medium"/>
    <s v="Premium"/>
    <n v="4645.75"/>
    <n v="847.51"/>
    <s v="Cash"/>
    <s v="Critical"/>
    <s v="Standard"/>
    <n v="11.56"/>
    <n v="6"/>
    <s v="LATE DELIVERY"/>
    <s v="Home Office"/>
    <s v="Yes"/>
    <n v="1"/>
    <s v="Poor"/>
    <n v="5510.8200000000006"/>
  </r>
  <r>
    <x v="789"/>
    <s v="2024-10-03"/>
    <n v="2024"/>
    <x v="1"/>
    <x v="10"/>
    <x v="2"/>
    <x v="3"/>
    <s v="Delhi"/>
    <x v="4"/>
    <x v="9"/>
    <s v="Distributor"/>
    <x v="3"/>
    <n v="512.61"/>
    <x v="1"/>
    <n v="0.11"/>
    <s v="LOW"/>
    <n v="2281.11"/>
    <s v="Medium"/>
    <s v="Not Premium"/>
    <n v="1632.32"/>
    <n v="648.79"/>
    <s v="UPI"/>
    <s v="Medium"/>
    <s v="Standard"/>
    <n v="12.55"/>
    <n v="3"/>
    <s v="FAST DELIVERY"/>
    <s v="Corporate"/>
    <s v="No"/>
    <n v="1"/>
    <s v="Poor"/>
    <n v="2296.66"/>
  </r>
  <r>
    <x v="790"/>
    <s v="2023-01-18"/>
    <n v="2023"/>
    <x v="3"/>
    <x v="1"/>
    <x v="2"/>
    <x v="1"/>
    <s v="Sydney"/>
    <x v="2"/>
    <x v="8"/>
    <s v="Distributor"/>
    <x v="4"/>
    <n v="889.54"/>
    <x v="9"/>
    <n v="0.22"/>
    <s v="HIGH"/>
    <n v="4163.05"/>
    <s v="Medium"/>
    <s v="Premium"/>
    <n v="2085.41"/>
    <n v="2077.64"/>
    <s v="Credit Card"/>
    <s v="Low"/>
    <s v="Express"/>
    <n v="23.15"/>
    <n v="6"/>
    <s v="LATE DELIVERY"/>
    <s v="Corporate"/>
    <s v="Yes"/>
    <n v="4"/>
    <s v="Good"/>
    <n v="4192.1999999999989"/>
  </r>
  <r>
    <x v="791"/>
    <s v="2024-12-20"/>
    <n v="2024"/>
    <x v="2"/>
    <x v="7"/>
    <x v="1"/>
    <x v="3"/>
    <s v="New York"/>
    <x v="3"/>
    <x v="9"/>
    <s v="Online"/>
    <x v="2"/>
    <n v="893.94"/>
    <x v="15"/>
    <n v="0.27"/>
    <s v="HIGH"/>
    <n v="11093.8"/>
    <s v="Medium"/>
    <s v="Premium"/>
    <n v="8896.68"/>
    <n v="2197.12"/>
    <s v="Cash"/>
    <s v="Medium"/>
    <s v="Express"/>
    <n v="27.12"/>
    <n v="5"/>
    <s v="LATE DELIVERY"/>
    <s v="Corporate"/>
    <s v="Yes"/>
    <n v="2"/>
    <s v="Poor"/>
    <n v="11125.92"/>
  </r>
  <r>
    <x v="792"/>
    <s v="2024-07-21"/>
    <n v="2024"/>
    <x v="7"/>
    <x v="4"/>
    <x v="3"/>
    <x v="1"/>
    <s v="London"/>
    <x v="1"/>
    <x v="0"/>
    <s v="Distributor"/>
    <x v="0"/>
    <n v="408.05"/>
    <x v="0"/>
    <n v="0.13"/>
    <s v="LOW"/>
    <n v="1420.01"/>
    <s v="Medium"/>
    <s v="Not Premium"/>
    <n v="1029.69"/>
    <n v="390.32"/>
    <s v="PayPal"/>
    <s v="Critical"/>
    <s v="Express"/>
    <n v="39.44"/>
    <n v="2"/>
    <s v="FAST DELIVERY"/>
    <s v="Corporate"/>
    <s v="No"/>
    <n v="4"/>
    <s v="Good"/>
    <n v="1461.45"/>
  </r>
  <r>
    <x v="793"/>
    <s v="2023-07-04"/>
    <n v="2023"/>
    <x v="7"/>
    <x v="11"/>
    <x v="1"/>
    <x v="2"/>
    <s v="Delhi"/>
    <x v="3"/>
    <x v="2"/>
    <s v="Distributor"/>
    <x v="3"/>
    <n v="335.62"/>
    <x v="5"/>
    <n v="0.05"/>
    <s v="LOW"/>
    <n v="637.67999999999995"/>
    <s v="Small"/>
    <s v="Not Premium"/>
    <n v="476"/>
    <n v="161.68"/>
    <s v="Bank Transfer"/>
    <s v="Critical"/>
    <s v="Same Day"/>
    <n v="20.149999999999999"/>
    <n v="1"/>
    <s v="FAST DELIVERY"/>
    <s v="Corporate"/>
    <s v="Yes"/>
    <n v="5"/>
    <s v="Excellent"/>
    <n v="658.83"/>
  </r>
  <r>
    <x v="794"/>
    <s v="2024-08-30"/>
    <n v="2024"/>
    <x v="0"/>
    <x v="8"/>
    <x v="2"/>
    <x v="1"/>
    <s v="London"/>
    <x v="1"/>
    <x v="9"/>
    <s v="Retail"/>
    <x v="0"/>
    <n v="784.85"/>
    <x v="13"/>
    <n v="0.08"/>
    <s v="LOW"/>
    <n v="10108.870000000001"/>
    <s v="Medium"/>
    <s v="Premium"/>
    <n v="8913.06"/>
    <n v="1195.81"/>
    <s v="PayPal"/>
    <s v="Low"/>
    <s v="Same Day"/>
    <n v="35.1"/>
    <n v="9"/>
    <s v="LATE DELIVERY"/>
    <s v="Corporate"/>
    <s v="Yes"/>
    <n v="2"/>
    <s v="Poor"/>
    <n v="10152.969999999999"/>
  </r>
  <r>
    <x v="795"/>
    <s v="2024-07-26"/>
    <n v="2024"/>
    <x v="7"/>
    <x v="5"/>
    <x v="1"/>
    <x v="4"/>
    <s v="Berlin"/>
    <x v="2"/>
    <x v="2"/>
    <s v="Retail"/>
    <x v="0"/>
    <n v="220.13"/>
    <x v="3"/>
    <n v="0.24"/>
    <s v="HIGH"/>
    <n v="2676.78"/>
    <s v="Medium"/>
    <s v="Not Premium"/>
    <n v="1538.88"/>
    <n v="1137.9000000000001"/>
    <s v="UPI"/>
    <s v="Critical"/>
    <s v="Same Day"/>
    <n v="25.7"/>
    <n v="8"/>
    <s v="LATE DELIVERY"/>
    <s v="Corporate"/>
    <s v="No"/>
    <n v="5"/>
    <s v="Excellent"/>
    <n v="2710.48"/>
  </r>
  <r>
    <x v="796"/>
    <s v="2023-01-14"/>
    <n v="2023"/>
    <x v="3"/>
    <x v="9"/>
    <x v="3"/>
    <x v="4"/>
    <s v="Toronto"/>
    <x v="4"/>
    <x v="6"/>
    <s v="Distributor"/>
    <x v="0"/>
    <n v="706.67"/>
    <x v="13"/>
    <n v="0.19"/>
    <s v="LOW"/>
    <n v="8013.64"/>
    <s v="Medium"/>
    <s v="Premium"/>
    <n v="5076.47"/>
    <n v="2937.17"/>
    <s v="Credit Card"/>
    <s v="High"/>
    <s v="Express"/>
    <n v="32.450000000000003"/>
    <n v="6"/>
    <s v="LATE DELIVERY"/>
    <s v="Corporate"/>
    <s v="No"/>
    <n v="3"/>
    <s v="Average"/>
    <n v="8052.09"/>
  </r>
  <r>
    <x v="797"/>
    <s v="2023-11-11"/>
    <n v="2023"/>
    <x v="10"/>
    <x v="1"/>
    <x v="3"/>
    <x v="3"/>
    <s v="New York"/>
    <x v="1"/>
    <x v="9"/>
    <s v="Online"/>
    <x v="1"/>
    <n v="415.52"/>
    <x v="4"/>
    <n v="0.19"/>
    <s v="LOW"/>
    <n v="5048.57"/>
    <s v="Medium"/>
    <s v="Premium"/>
    <n v="3661.57"/>
    <n v="1387"/>
    <s v="PayPal"/>
    <s v="High"/>
    <s v="Standard"/>
    <n v="7.35"/>
    <n v="1"/>
    <s v="FAST DELIVERY"/>
    <s v="Corporate"/>
    <s v="No"/>
    <n v="2"/>
    <s v="Poor"/>
    <n v="5056.92"/>
  </r>
  <r>
    <x v="798"/>
    <s v="2024-06-27"/>
    <n v="2024"/>
    <x v="5"/>
    <x v="9"/>
    <x v="0"/>
    <x v="2"/>
    <s v="Pune"/>
    <x v="2"/>
    <x v="9"/>
    <s v="Online"/>
    <x v="1"/>
    <n v="231.98"/>
    <x v="8"/>
    <n v="0.26"/>
    <s v="HIGH"/>
    <n v="2059.98"/>
    <s v="Medium"/>
    <s v="Not Premium"/>
    <n v="1752.52"/>
    <n v="307.45999999999998"/>
    <s v="UPI"/>
    <s v="Low"/>
    <s v="Express"/>
    <n v="43.73"/>
    <n v="8"/>
    <s v="LATE DELIVERY"/>
    <s v="Corporate"/>
    <s v="No"/>
    <n v="2"/>
    <s v="Poor"/>
    <n v="2111.71"/>
  </r>
  <r>
    <x v="799"/>
    <s v="2024-11-12"/>
    <n v="2024"/>
    <x v="10"/>
    <x v="4"/>
    <x v="0"/>
    <x v="2"/>
    <s v="Mumbai"/>
    <x v="1"/>
    <x v="6"/>
    <s v="Distributor"/>
    <x v="4"/>
    <n v="627.92999999999995"/>
    <x v="13"/>
    <n v="0.16"/>
    <s v="LOW"/>
    <n v="7384.46"/>
    <s v="Medium"/>
    <s v="Premium"/>
    <n v="4708.1400000000003"/>
    <n v="2676.32"/>
    <s v="Cash"/>
    <s v="High"/>
    <s v="Express"/>
    <n v="34.659999999999997"/>
    <n v="3"/>
    <s v="FAST DELIVERY"/>
    <s v="Consumer"/>
    <s v="Yes"/>
    <n v="5"/>
    <s v="Excellent"/>
    <n v="7422.1200000000008"/>
  </r>
  <r>
    <x v="800"/>
    <s v="2023-03-07"/>
    <n v="2023"/>
    <x v="9"/>
    <x v="0"/>
    <x v="1"/>
    <x v="3"/>
    <s v="Toronto"/>
    <x v="3"/>
    <x v="2"/>
    <s v="Retail"/>
    <x v="3"/>
    <n v="195.55"/>
    <x v="19"/>
    <n v="0.02"/>
    <s v="LOW"/>
    <n v="2491.31"/>
    <s v="Medium"/>
    <s v="Not Premium"/>
    <n v="1630.23"/>
    <n v="861.08"/>
    <s v="PayPal"/>
    <s v="Low"/>
    <s v="Express"/>
    <n v="16.98"/>
    <n v="1"/>
    <s v="FAST DELIVERY"/>
    <s v="Corporate"/>
    <s v="Yes"/>
    <n v="3"/>
    <s v="Average"/>
    <n v="2509.29"/>
  </r>
  <r>
    <x v="801"/>
    <s v="2023-10-04"/>
    <n v="2023"/>
    <x v="1"/>
    <x v="6"/>
    <x v="0"/>
    <x v="5"/>
    <s v="New York"/>
    <x v="2"/>
    <x v="1"/>
    <s v="Retail"/>
    <x v="1"/>
    <n v="352.3"/>
    <x v="16"/>
    <n v="0.03"/>
    <s v="LOW"/>
    <n v="2392.12"/>
    <s v="Medium"/>
    <s v="Not Premium"/>
    <n v="1539.78"/>
    <n v="852.34"/>
    <s v="Cash"/>
    <s v="High"/>
    <s v="Same Day"/>
    <n v="44.84"/>
    <n v="4"/>
    <s v="LATE DELIVERY"/>
    <s v="Consumer"/>
    <s v="Yes"/>
    <n v="1"/>
    <s v="Poor"/>
    <n v="2440.96"/>
  </r>
  <r>
    <x v="802"/>
    <s v="2024-05-01"/>
    <n v="2024"/>
    <x v="4"/>
    <x v="0"/>
    <x v="2"/>
    <x v="0"/>
    <s v="Pune"/>
    <x v="4"/>
    <x v="8"/>
    <s v="Distributor"/>
    <x v="1"/>
    <n v="18.05"/>
    <x v="6"/>
    <n v="0.14000000000000001"/>
    <s v="LOW"/>
    <n v="310.45999999999998"/>
    <s v="Small"/>
    <s v="Not Premium"/>
    <n v="225.55"/>
    <n v="84.91"/>
    <s v="Bank Transfer"/>
    <s v="Low"/>
    <s v="Express"/>
    <n v="6.29"/>
    <n v="1"/>
    <s v="FAST DELIVERY"/>
    <s v="Consumer"/>
    <s v="Yes"/>
    <n v="5"/>
    <s v="Excellent"/>
    <n v="317.75000000000006"/>
  </r>
  <r>
    <x v="803"/>
    <s v="2023-10-28"/>
    <n v="2023"/>
    <x v="1"/>
    <x v="4"/>
    <x v="3"/>
    <x v="4"/>
    <s v="Toronto"/>
    <x v="3"/>
    <x v="1"/>
    <s v="Online"/>
    <x v="2"/>
    <n v="922.14"/>
    <x v="5"/>
    <n v="0.26"/>
    <s v="HIGH"/>
    <n v="1364.77"/>
    <s v="Medium"/>
    <s v="Not Premium"/>
    <n v="881.38"/>
    <n v="483.39"/>
    <s v="Bank Transfer"/>
    <s v="Low"/>
    <s v="Same Day"/>
    <n v="36.54"/>
    <n v="10"/>
    <s v="LATE DELIVERY"/>
    <s v="Consumer"/>
    <s v="Yes"/>
    <n v="4"/>
    <s v="Good"/>
    <n v="1411.31"/>
  </r>
  <r>
    <x v="804"/>
    <s v="2023-12-16"/>
    <n v="2023"/>
    <x v="2"/>
    <x v="4"/>
    <x v="0"/>
    <x v="1"/>
    <s v="London"/>
    <x v="2"/>
    <x v="9"/>
    <s v="Retail"/>
    <x v="4"/>
    <n v="290.56"/>
    <x v="0"/>
    <n v="0.21"/>
    <s v="HIGH"/>
    <n v="918.17"/>
    <s v="Small"/>
    <s v="Not Premium"/>
    <n v="699.37"/>
    <n v="218.8"/>
    <s v="Cash"/>
    <s v="Medium"/>
    <s v="Same Day"/>
    <n v="40.97"/>
    <n v="8"/>
    <s v="LATE DELIVERY"/>
    <s v="Corporate"/>
    <s v="No"/>
    <n v="4"/>
    <s v="Good"/>
    <n v="967.1400000000001"/>
  </r>
  <r>
    <x v="805"/>
    <s v="2024-10-17"/>
    <n v="2024"/>
    <x v="1"/>
    <x v="3"/>
    <x v="3"/>
    <x v="3"/>
    <s v="Berlin"/>
    <x v="4"/>
    <x v="2"/>
    <s v="Online"/>
    <x v="0"/>
    <n v="764.25"/>
    <x v="3"/>
    <n v="0.15"/>
    <s v="LOW"/>
    <n v="10393.799999999999"/>
    <s v="Medium"/>
    <s v="Premium"/>
    <n v="6863.61"/>
    <n v="3530.19"/>
    <s v="UPI"/>
    <s v="High"/>
    <s v="Same Day"/>
    <n v="24.24"/>
    <n v="1"/>
    <s v="FAST DELIVERY"/>
    <s v="Home Office"/>
    <s v="Yes"/>
    <n v="1"/>
    <s v="Poor"/>
    <n v="10419.039999999999"/>
  </r>
  <r>
    <x v="806"/>
    <s v="2024-03-24"/>
    <n v="2024"/>
    <x v="9"/>
    <x v="6"/>
    <x v="1"/>
    <x v="5"/>
    <s v="Toronto"/>
    <x v="3"/>
    <x v="9"/>
    <s v="Retail"/>
    <x v="2"/>
    <n v="166.25"/>
    <x v="1"/>
    <n v="0.02"/>
    <s v="LOW"/>
    <n v="814.62"/>
    <s v="Small"/>
    <s v="Not Premium"/>
    <n v="422.84"/>
    <n v="391.78"/>
    <s v="Bank Transfer"/>
    <s v="Medium"/>
    <s v="Express"/>
    <n v="46.52"/>
    <n v="10"/>
    <s v="LATE DELIVERY"/>
    <s v="Consumer"/>
    <s v="Yes"/>
    <n v="4"/>
    <s v="Good"/>
    <n v="871.13999999999987"/>
  </r>
  <r>
    <x v="807"/>
    <s v="2024-04-30"/>
    <n v="2024"/>
    <x v="11"/>
    <x v="10"/>
    <x v="0"/>
    <x v="2"/>
    <s v="Sydney"/>
    <x v="2"/>
    <x v="7"/>
    <s v="Online"/>
    <x v="2"/>
    <n v="243.98"/>
    <x v="19"/>
    <n v="0.21"/>
    <s v="HIGH"/>
    <n v="2505.67"/>
    <s v="Medium"/>
    <s v="Not Premium"/>
    <n v="1892.17"/>
    <n v="613.5"/>
    <s v="Credit Card"/>
    <s v="High"/>
    <s v="Standard"/>
    <n v="43.12"/>
    <n v="2"/>
    <s v="FAST DELIVERY"/>
    <s v="Consumer"/>
    <s v="No"/>
    <n v="4"/>
    <s v="Good"/>
    <n v="2550.79"/>
  </r>
  <r>
    <x v="808"/>
    <s v="2024-05-29"/>
    <n v="2024"/>
    <x v="4"/>
    <x v="3"/>
    <x v="0"/>
    <x v="0"/>
    <s v="Berlin"/>
    <x v="2"/>
    <x v="0"/>
    <s v="Online"/>
    <x v="1"/>
    <n v="496"/>
    <x v="0"/>
    <n v="7.0000000000000007E-2"/>
    <s v="LOW"/>
    <n v="1845.12"/>
    <s v="Medium"/>
    <s v="Not Premium"/>
    <n v="1448.95"/>
    <n v="396.17"/>
    <s v="Credit Card"/>
    <s v="High"/>
    <s v="Standard"/>
    <n v="5.83"/>
    <n v="8"/>
    <s v="LATE DELIVERY"/>
    <s v="Consumer"/>
    <s v="Yes"/>
    <n v="5"/>
    <s v="Excellent"/>
    <n v="1858.95"/>
  </r>
  <r>
    <x v="809"/>
    <s v="2024-05-07"/>
    <n v="2024"/>
    <x v="4"/>
    <x v="0"/>
    <x v="0"/>
    <x v="0"/>
    <s v="Berlin"/>
    <x v="2"/>
    <x v="0"/>
    <s v="Retail"/>
    <x v="0"/>
    <n v="437.88"/>
    <x v="2"/>
    <n v="0.08"/>
    <s v="LOW"/>
    <n v="7654.14"/>
    <s v="Medium"/>
    <s v="Premium"/>
    <n v="6816.11"/>
    <n v="838.03"/>
    <s v="Bank Transfer"/>
    <s v="Medium"/>
    <s v="Express"/>
    <n v="15.26"/>
    <n v="3"/>
    <s v="FAST DELIVERY"/>
    <s v="Corporate"/>
    <s v="Yes"/>
    <n v="5"/>
    <s v="Excellent"/>
    <n v="7672.4"/>
  </r>
  <r>
    <x v="810"/>
    <s v="2023-12-24"/>
    <n v="2023"/>
    <x v="2"/>
    <x v="8"/>
    <x v="3"/>
    <x v="4"/>
    <s v="Sydney"/>
    <x v="3"/>
    <x v="1"/>
    <s v="Online"/>
    <x v="3"/>
    <n v="449.72"/>
    <x v="19"/>
    <n v="0.01"/>
    <s v="LOW"/>
    <n v="5787.9"/>
    <s v="Medium"/>
    <s v="Premium"/>
    <n v="3586.45"/>
    <n v="2201.4499999999998"/>
    <s v="Credit Card"/>
    <s v="Medium"/>
    <s v="Express"/>
    <n v="24.71"/>
    <n v="9"/>
    <s v="LATE DELIVERY"/>
    <s v="Corporate"/>
    <s v="Yes"/>
    <n v="1"/>
    <s v="Poor"/>
    <n v="5821.61"/>
  </r>
  <r>
    <x v="811"/>
    <s v="2024-12-17"/>
    <n v="2024"/>
    <x v="2"/>
    <x v="0"/>
    <x v="0"/>
    <x v="3"/>
    <s v="London"/>
    <x v="0"/>
    <x v="1"/>
    <s v="Online"/>
    <x v="1"/>
    <n v="246.54"/>
    <x v="3"/>
    <n v="0.09"/>
    <s v="LOW"/>
    <n v="3589.62"/>
    <s v="Medium"/>
    <s v="Premium"/>
    <n v="1824.09"/>
    <n v="1765.53"/>
    <s v="Cash"/>
    <s v="Critical"/>
    <s v="Express"/>
    <n v="48.09"/>
    <n v="2"/>
    <s v="FAST DELIVERY"/>
    <s v="Consumer"/>
    <s v="Yes"/>
    <n v="3"/>
    <s v="Average"/>
    <n v="3639.71"/>
  </r>
  <r>
    <x v="812"/>
    <s v="2023-12-30"/>
    <n v="2023"/>
    <x v="2"/>
    <x v="3"/>
    <x v="2"/>
    <x v="0"/>
    <s v="Sydney"/>
    <x v="4"/>
    <x v="5"/>
    <s v="Retail"/>
    <x v="1"/>
    <n v="630.30999999999995"/>
    <x v="12"/>
    <n v="0.28000000000000003"/>
    <s v="HIGH"/>
    <n v="8168.82"/>
    <s v="Medium"/>
    <s v="Premium"/>
    <n v="5434.21"/>
    <n v="2734.61"/>
    <s v="PayPal"/>
    <s v="Low"/>
    <s v="Same Day"/>
    <n v="27.29"/>
    <n v="2"/>
    <s v="FAST DELIVERY"/>
    <s v="Home Office"/>
    <s v="Yes"/>
    <n v="5"/>
    <s v="Excellent"/>
    <n v="8198.11"/>
  </r>
  <r>
    <x v="813"/>
    <s v="2023-07-17"/>
    <n v="2023"/>
    <x v="7"/>
    <x v="0"/>
    <x v="3"/>
    <x v="5"/>
    <s v="Pune"/>
    <x v="1"/>
    <x v="1"/>
    <s v="Online"/>
    <x v="3"/>
    <n v="252.98"/>
    <x v="1"/>
    <n v="0.12"/>
    <s v="LOW"/>
    <n v="1113.1099999999999"/>
    <s v="Medium"/>
    <s v="Not Premium"/>
    <n v="699.56"/>
    <n v="413.55"/>
    <s v="PayPal"/>
    <s v="Critical"/>
    <s v="Standard"/>
    <n v="41.04"/>
    <n v="4"/>
    <s v="LATE DELIVERY"/>
    <s v="Home Office"/>
    <s v="No"/>
    <n v="2"/>
    <s v="Poor"/>
    <n v="1158.1499999999999"/>
  </r>
  <r>
    <x v="814"/>
    <s v="2024-12-07"/>
    <n v="2024"/>
    <x v="2"/>
    <x v="4"/>
    <x v="2"/>
    <x v="2"/>
    <s v="Pune"/>
    <x v="1"/>
    <x v="1"/>
    <s v="Online"/>
    <x v="3"/>
    <n v="794.96"/>
    <x v="5"/>
    <n v="0.25"/>
    <s v="HIGH"/>
    <n v="1192.44"/>
    <s v="Medium"/>
    <s v="Not Premium"/>
    <n v="823.82"/>
    <n v="368.62"/>
    <s v="Credit Card"/>
    <s v="Critical"/>
    <s v="Express"/>
    <n v="49.05"/>
    <n v="8"/>
    <s v="LATE DELIVERY"/>
    <s v="Home Office"/>
    <s v="No"/>
    <n v="1"/>
    <s v="Poor"/>
    <n v="1249.49"/>
  </r>
  <r>
    <x v="815"/>
    <s v="2023-10-09"/>
    <n v="2023"/>
    <x v="1"/>
    <x v="2"/>
    <x v="0"/>
    <x v="3"/>
    <s v="Delhi"/>
    <x v="1"/>
    <x v="6"/>
    <s v="Retail"/>
    <x v="2"/>
    <n v="976.41"/>
    <x v="12"/>
    <n v="0.15"/>
    <s v="LOW"/>
    <n v="14939.07"/>
    <s v="Medium"/>
    <s v="Premium"/>
    <n v="7497.72"/>
    <n v="7441.35"/>
    <s v="UPI"/>
    <s v="Medium"/>
    <s v="Same Day"/>
    <n v="49.75"/>
    <n v="4"/>
    <s v="LATE DELIVERY"/>
    <s v="Home Office"/>
    <s v="No"/>
    <n v="4"/>
    <s v="Good"/>
    <n v="14992.82"/>
  </r>
  <r>
    <x v="816"/>
    <s v="2024-06-28"/>
    <n v="2024"/>
    <x v="5"/>
    <x v="7"/>
    <x v="2"/>
    <x v="5"/>
    <s v="Pune"/>
    <x v="2"/>
    <x v="8"/>
    <s v="Distributor"/>
    <x v="3"/>
    <n v="896.19"/>
    <x v="0"/>
    <n v="7.0000000000000007E-2"/>
    <s v="LOW"/>
    <n v="3333.83"/>
    <s v="Medium"/>
    <s v="Premium"/>
    <n v="2696.11"/>
    <n v="637.72"/>
    <s v="Cash"/>
    <s v="High"/>
    <s v="Express"/>
    <n v="27.28"/>
    <n v="5"/>
    <s v="LATE DELIVERY"/>
    <s v="Home Office"/>
    <s v="Yes"/>
    <n v="1"/>
    <s v="Poor"/>
    <n v="3366.11"/>
  </r>
  <r>
    <x v="817"/>
    <s v="2023-05-02"/>
    <n v="2023"/>
    <x v="4"/>
    <x v="6"/>
    <x v="0"/>
    <x v="4"/>
    <s v="Pune"/>
    <x v="3"/>
    <x v="1"/>
    <s v="Distributor"/>
    <x v="3"/>
    <n v="532.29"/>
    <x v="0"/>
    <n v="0.15"/>
    <s v="LOW"/>
    <n v="1809.79"/>
    <s v="Medium"/>
    <s v="Not Premium"/>
    <n v="1186.1400000000001"/>
    <n v="623.65"/>
    <s v="PayPal"/>
    <s v="Medium"/>
    <s v="Express"/>
    <n v="43.94"/>
    <n v="4"/>
    <s v="LATE DELIVERY"/>
    <s v="Consumer"/>
    <s v="Yes"/>
    <n v="3"/>
    <s v="Average"/>
    <n v="1857.73"/>
  </r>
  <r>
    <x v="818"/>
    <s v="2023-06-20"/>
    <n v="2023"/>
    <x v="5"/>
    <x v="9"/>
    <x v="0"/>
    <x v="5"/>
    <s v="Pune"/>
    <x v="2"/>
    <x v="0"/>
    <s v="Distributor"/>
    <x v="1"/>
    <n v="819.17"/>
    <x v="16"/>
    <n v="0.14000000000000001"/>
    <s v="LOW"/>
    <n v="4931.3999999999996"/>
    <s v="Medium"/>
    <s v="Premium"/>
    <n v="3519.76"/>
    <n v="1411.64"/>
    <s v="Credit Card"/>
    <s v="Critical"/>
    <s v="Standard"/>
    <n v="13.58"/>
    <n v="5"/>
    <s v="LATE DELIVERY"/>
    <s v="Consumer"/>
    <s v="Yes"/>
    <n v="1"/>
    <s v="Poor"/>
    <n v="4949.9800000000005"/>
  </r>
  <r>
    <x v="819"/>
    <s v="2024-03-12"/>
    <n v="2024"/>
    <x v="9"/>
    <x v="8"/>
    <x v="0"/>
    <x v="2"/>
    <s v="Mumbai"/>
    <x v="3"/>
    <x v="2"/>
    <s v="Distributor"/>
    <x v="1"/>
    <n v="964.63"/>
    <x v="14"/>
    <n v="0.28999999999999998"/>
    <s v="HIGH"/>
    <n v="6848.87"/>
    <s v="Medium"/>
    <s v="Premium"/>
    <n v="5605.52"/>
    <n v="1243.3499999999999"/>
    <s v="Bank Transfer"/>
    <s v="High"/>
    <s v="Same Day"/>
    <n v="40.19"/>
    <n v="5"/>
    <s v="LATE DELIVERY"/>
    <s v="Home Office"/>
    <s v="No"/>
    <n v="3"/>
    <s v="Average"/>
    <n v="6894.06"/>
  </r>
  <r>
    <x v="820"/>
    <s v="2023-07-14"/>
    <n v="2023"/>
    <x v="7"/>
    <x v="9"/>
    <x v="1"/>
    <x v="1"/>
    <s v="Toronto"/>
    <x v="1"/>
    <x v="6"/>
    <s v="Retail"/>
    <x v="0"/>
    <n v="873.35"/>
    <x v="17"/>
    <n v="0.23"/>
    <s v="HIGH"/>
    <n v="2017.44"/>
    <s v="Medium"/>
    <s v="Not Premium"/>
    <n v="1307.79"/>
    <n v="709.65"/>
    <s v="PayPal"/>
    <s v="Low"/>
    <s v="Express"/>
    <n v="47.68"/>
    <n v="3"/>
    <s v="FAST DELIVERY"/>
    <s v="Home Office"/>
    <s v="Yes"/>
    <n v="3"/>
    <s v="Average"/>
    <n v="2068.12"/>
  </r>
  <r>
    <x v="821"/>
    <s v="2023-04-13"/>
    <n v="2023"/>
    <x v="11"/>
    <x v="7"/>
    <x v="2"/>
    <x v="5"/>
    <s v="Pune"/>
    <x v="4"/>
    <x v="0"/>
    <s v="Distributor"/>
    <x v="0"/>
    <n v="235.37"/>
    <x v="18"/>
    <n v="0.28000000000000003"/>
    <s v="HIGH"/>
    <n v="1864.13"/>
    <s v="Medium"/>
    <s v="Not Premium"/>
    <n v="1513.34"/>
    <n v="350.79"/>
    <s v="PayPal"/>
    <s v="High"/>
    <s v="Express"/>
    <n v="42.22"/>
    <n v="1"/>
    <s v="FAST DELIVERY"/>
    <s v="Consumer"/>
    <s v="No"/>
    <n v="3"/>
    <s v="Average"/>
    <n v="1907.35"/>
  </r>
  <r>
    <x v="822"/>
    <s v="2023-01-23"/>
    <n v="2023"/>
    <x v="3"/>
    <x v="9"/>
    <x v="3"/>
    <x v="2"/>
    <s v="Pune"/>
    <x v="1"/>
    <x v="8"/>
    <s v="Distributor"/>
    <x v="0"/>
    <n v="888.87"/>
    <x v="11"/>
    <n v="0.16"/>
    <s v="LOW"/>
    <n v="746.65"/>
    <s v="Small"/>
    <s v="Not Premium"/>
    <n v="529.25"/>
    <n v="217.4"/>
    <s v="Cash"/>
    <s v="Medium"/>
    <s v="Express"/>
    <n v="23.82"/>
    <n v="2"/>
    <s v="FAST DELIVERY"/>
    <s v="Home Office"/>
    <s v="No"/>
    <n v="5"/>
    <s v="Excellent"/>
    <n v="772.47"/>
  </r>
  <r>
    <x v="823"/>
    <s v="2023-09-18"/>
    <n v="2023"/>
    <x v="6"/>
    <x v="11"/>
    <x v="1"/>
    <x v="2"/>
    <s v="Berlin"/>
    <x v="4"/>
    <x v="1"/>
    <s v="Retail"/>
    <x v="0"/>
    <n v="157.28"/>
    <x v="11"/>
    <n v="0.05"/>
    <s v="LOW"/>
    <n v="149.41999999999999"/>
    <s v="Small"/>
    <s v="Not Premium"/>
    <n v="86.12"/>
    <n v="63.3"/>
    <s v="Credit Card"/>
    <s v="Low"/>
    <s v="Same Day"/>
    <n v="29.25"/>
    <n v="6"/>
    <s v="LATE DELIVERY"/>
    <s v="Home Office"/>
    <s v="No"/>
    <n v="4"/>
    <s v="Good"/>
    <n v="184.67000000000002"/>
  </r>
  <r>
    <x v="824"/>
    <s v="2024-03-04"/>
    <n v="2024"/>
    <x v="9"/>
    <x v="1"/>
    <x v="1"/>
    <x v="0"/>
    <s v="Sydney"/>
    <x v="0"/>
    <x v="0"/>
    <s v="Distributor"/>
    <x v="4"/>
    <n v="472.04"/>
    <x v="4"/>
    <n v="0.26"/>
    <s v="HIGH"/>
    <n v="5239.6400000000003"/>
    <s v="Medium"/>
    <s v="Premium"/>
    <n v="4098.45"/>
    <n v="1141.19"/>
    <s v="Bank Transfer"/>
    <s v="Critical"/>
    <s v="Standard"/>
    <n v="41.65"/>
    <n v="7"/>
    <s v="LATE DELIVERY"/>
    <s v="Corporate"/>
    <s v="No"/>
    <n v="1"/>
    <s v="Poor"/>
    <n v="5288.2899999999991"/>
  </r>
  <r>
    <x v="825"/>
    <s v="2023-07-22"/>
    <n v="2023"/>
    <x v="7"/>
    <x v="11"/>
    <x v="0"/>
    <x v="1"/>
    <s v="Delhi"/>
    <x v="1"/>
    <x v="8"/>
    <s v="Online"/>
    <x v="0"/>
    <n v="439.53"/>
    <x v="10"/>
    <n v="0.15"/>
    <s v="LOW"/>
    <n v="2988.8"/>
    <s v="Medium"/>
    <s v="Not Premium"/>
    <n v="2123.87"/>
    <n v="864.93"/>
    <s v="Bank Transfer"/>
    <s v="Medium"/>
    <s v="Standard"/>
    <n v="41.26"/>
    <n v="8"/>
    <s v="LATE DELIVERY"/>
    <s v="Consumer"/>
    <s v="Yes"/>
    <n v="2"/>
    <s v="Poor"/>
    <n v="3038.06"/>
  </r>
  <r>
    <x v="826"/>
    <s v="2023-02-19"/>
    <n v="2023"/>
    <x v="8"/>
    <x v="11"/>
    <x v="1"/>
    <x v="3"/>
    <s v="New York"/>
    <x v="4"/>
    <x v="8"/>
    <s v="Distributor"/>
    <x v="3"/>
    <n v="53.68"/>
    <x v="15"/>
    <n v="0.27"/>
    <s v="HIGH"/>
    <n v="666.17"/>
    <s v="Small"/>
    <s v="Not Premium"/>
    <n v="504.23"/>
    <n v="161.94"/>
    <s v="Bank Transfer"/>
    <s v="Low"/>
    <s v="Express"/>
    <n v="19.54"/>
    <n v="6"/>
    <s v="LATE DELIVERY"/>
    <s v="Home Office"/>
    <s v="No"/>
    <n v="2"/>
    <s v="Poor"/>
    <n v="691.71"/>
  </r>
  <r>
    <x v="827"/>
    <s v="2023-04-17"/>
    <n v="2023"/>
    <x v="11"/>
    <x v="5"/>
    <x v="2"/>
    <x v="2"/>
    <s v="Toronto"/>
    <x v="1"/>
    <x v="8"/>
    <s v="Distributor"/>
    <x v="2"/>
    <n v="143.54"/>
    <x v="5"/>
    <n v="7.0000000000000007E-2"/>
    <s v="LOW"/>
    <n v="266.98"/>
    <s v="Small"/>
    <s v="Not Premium"/>
    <n v="154.88999999999999"/>
    <n v="112.09"/>
    <s v="Credit Card"/>
    <s v="Critical"/>
    <s v="Standard"/>
    <n v="36.61"/>
    <n v="5"/>
    <s v="LATE DELIVERY"/>
    <s v="Corporate"/>
    <s v="No"/>
    <n v="1"/>
    <s v="Poor"/>
    <n v="308.59000000000003"/>
  </r>
  <r>
    <x v="828"/>
    <s v="2024-01-26"/>
    <n v="2024"/>
    <x v="3"/>
    <x v="10"/>
    <x v="3"/>
    <x v="5"/>
    <s v="Pune"/>
    <x v="4"/>
    <x v="2"/>
    <s v="Retail"/>
    <x v="3"/>
    <n v="461.74"/>
    <x v="1"/>
    <n v="0.08"/>
    <s v="LOW"/>
    <n v="2124"/>
    <s v="Medium"/>
    <s v="Not Premium"/>
    <n v="1084.5999999999999"/>
    <n v="1039.4000000000001"/>
    <s v="Cash"/>
    <s v="Low"/>
    <s v="Same Day"/>
    <n v="32.06"/>
    <n v="7"/>
    <s v="LATE DELIVERY"/>
    <s v="Corporate"/>
    <s v="Yes"/>
    <n v="2"/>
    <s v="Poor"/>
    <n v="2163.06"/>
  </r>
  <r>
    <x v="829"/>
    <s v="2024-12-21"/>
    <n v="2024"/>
    <x v="2"/>
    <x v="9"/>
    <x v="1"/>
    <x v="1"/>
    <s v="Delhi"/>
    <x v="4"/>
    <x v="3"/>
    <s v="Distributor"/>
    <x v="2"/>
    <n v="336.2"/>
    <x v="1"/>
    <n v="0"/>
    <s v="LOW"/>
    <n v="1681"/>
    <s v="Medium"/>
    <s v="Not Premium"/>
    <n v="1151"/>
    <n v="530"/>
    <s v="Credit Card"/>
    <s v="Critical"/>
    <s v="Express"/>
    <n v="42.23"/>
    <n v="5"/>
    <s v="LATE DELIVERY"/>
    <s v="Home Office"/>
    <s v="No"/>
    <n v="3"/>
    <s v="Average"/>
    <n v="1728.23"/>
  </r>
  <r>
    <x v="830"/>
    <s v="2023-03-29"/>
    <n v="2023"/>
    <x v="9"/>
    <x v="5"/>
    <x v="0"/>
    <x v="5"/>
    <s v="Pune"/>
    <x v="1"/>
    <x v="7"/>
    <s v="Retail"/>
    <x v="3"/>
    <n v="358.2"/>
    <x v="10"/>
    <n v="0.18"/>
    <s v="LOW"/>
    <n v="2349.79"/>
    <s v="Medium"/>
    <s v="Not Premium"/>
    <n v="1262.6400000000001"/>
    <n v="1087.1500000000001"/>
    <s v="Credit Card"/>
    <s v="Medium"/>
    <s v="Standard"/>
    <n v="34.32"/>
    <n v="10"/>
    <s v="LATE DELIVERY"/>
    <s v="Corporate"/>
    <s v="No"/>
    <n v="1"/>
    <s v="Poor"/>
    <n v="2394.11"/>
  </r>
  <r>
    <x v="831"/>
    <s v="2023-12-30"/>
    <n v="2023"/>
    <x v="2"/>
    <x v="1"/>
    <x v="0"/>
    <x v="3"/>
    <s v="Pune"/>
    <x v="0"/>
    <x v="9"/>
    <s v="Distributor"/>
    <x v="1"/>
    <n v="475.52"/>
    <x v="19"/>
    <n v="0.22"/>
    <s v="HIGH"/>
    <n v="4821.7700000000004"/>
    <s v="Medium"/>
    <s v="Premium"/>
    <n v="3715.78"/>
    <n v="1105.99"/>
    <s v="Cash"/>
    <s v="Low"/>
    <s v="Express"/>
    <n v="23.67"/>
    <n v="3"/>
    <s v="FAST DELIVERY"/>
    <s v="Consumer"/>
    <s v="No"/>
    <n v="5"/>
    <s v="Excellent"/>
    <n v="4848.4400000000005"/>
  </r>
  <r>
    <x v="832"/>
    <s v="2024-12-17"/>
    <n v="2024"/>
    <x v="2"/>
    <x v="6"/>
    <x v="1"/>
    <x v="4"/>
    <s v="Delhi"/>
    <x v="2"/>
    <x v="5"/>
    <s v="Distributor"/>
    <x v="2"/>
    <n v="866.05"/>
    <x v="17"/>
    <n v="0.3"/>
    <s v="HIGH"/>
    <n v="1818.7"/>
    <s v="Medium"/>
    <s v="Not Premium"/>
    <n v="917.8"/>
    <n v="900.9"/>
    <s v="Credit Card"/>
    <s v="High"/>
    <s v="Express"/>
    <n v="14.36"/>
    <n v="7"/>
    <s v="LATE DELIVERY"/>
    <s v="Consumer"/>
    <s v="Yes"/>
    <n v="5"/>
    <s v="Excellent"/>
    <n v="1840.0599999999997"/>
  </r>
  <r>
    <x v="833"/>
    <s v="2024-01-01"/>
    <n v="2024"/>
    <x v="3"/>
    <x v="1"/>
    <x v="0"/>
    <x v="4"/>
    <s v="Mumbai"/>
    <x v="3"/>
    <x v="2"/>
    <s v="Online"/>
    <x v="3"/>
    <n v="327.8"/>
    <x v="19"/>
    <n v="0.05"/>
    <s v="LOW"/>
    <n v="4048.33"/>
    <s v="Medium"/>
    <s v="Premium"/>
    <n v="3006.76"/>
    <n v="1041.57"/>
    <s v="Cash"/>
    <s v="Medium"/>
    <s v="Same Day"/>
    <n v="46.19"/>
    <n v="8"/>
    <s v="LATE DELIVERY"/>
    <s v="Home Office"/>
    <s v="No"/>
    <n v="3"/>
    <s v="Average"/>
    <n v="4102.5200000000004"/>
  </r>
  <r>
    <x v="834"/>
    <s v="2023-07-31"/>
    <n v="2023"/>
    <x v="7"/>
    <x v="4"/>
    <x v="1"/>
    <x v="2"/>
    <s v="New York"/>
    <x v="0"/>
    <x v="7"/>
    <s v="Online"/>
    <x v="3"/>
    <n v="554.48"/>
    <x v="14"/>
    <n v="7.0000000000000007E-2"/>
    <s v="LOW"/>
    <n v="5156.66"/>
    <s v="Medium"/>
    <s v="Premium"/>
    <n v="4357.92"/>
    <n v="798.74"/>
    <s v="UPI"/>
    <s v="Critical"/>
    <s v="Express"/>
    <n v="26.6"/>
    <n v="6"/>
    <s v="LATE DELIVERY"/>
    <s v="Consumer"/>
    <s v="Yes"/>
    <n v="5"/>
    <s v="Excellent"/>
    <n v="5189.26"/>
  </r>
  <r>
    <x v="835"/>
    <s v="2023-08-24"/>
    <n v="2023"/>
    <x v="0"/>
    <x v="9"/>
    <x v="3"/>
    <x v="5"/>
    <s v="New York"/>
    <x v="4"/>
    <x v="9"/>
    <s v="Distributor"/>
    <x v="1"/>
    <n v="156.26"/>
    <x v="19"/>
    <n v="0.01"/>
    <s v="LOW"/>
    <n v="2011.07"/>
    <s v="Medium"/>
    <s v="Not Premium"/>
    <n v="1618.93"/>
    <n v="392.14"/>
    <s v="UPI"/>
    <s v="Low"/>
    <s v="Same Day"/>
    <n v="8.7200000000000006"/>
    <n v="8"/>
    <s v="LATE DELIVERY"/>
    <s v="Corporate"/>
    <s v="Yes"/>
    <n v="3"/>
    <s v="Average"/>
    <n v="2027.7900000000002"/>
  </r>
  <r>
    <x v="836"/>
    <s v="2024-01-29"/>
    <n v="2024"/>
    <x v="3"/>
    <x v="5"/>
    <x v="3"/>
    <x v="5"/>
    <s v="Sydney"/>
    <x v="1"/>
    <x v="0"/>
    <s v="Retail"/>
    <x v="2"/>
    <n v="40.549999999999997"/>
    <x v="18"/>
    <n v="0.05"/>
    <s v="LOW"/>
    <n v="423.75"/>
    <s v="Small"/>
    <s v="Not Premium"/>
    <n v="373.81"/>
    <n v="49.94"/>
    <s v="PayPal"/>
    <s v="Low"/>
    <s v="Same Day"/>
    <n v="22.08"/>
    <n v="7"/>
    <s v="LATE DELIVERY"/>
    <s v="Corporate"/>
    <s v="No"/>
    <n v="5"/>
    <s v="Excellent"/>
    <n v="452.83"/>
  </r>
  <r>
    <x v="837"/>
    <s v="2023-07-05"/>
    <n v="2023"/>
    <x v="7"/>
    <x v="4"/>
    <x v="3"/>
    <x v="3"/>
    <s v="Sydney"/>
    <x v="3"/>
    <x v="6"/>
    <s v="Retail"/>
    <x v="4"/>
    <n v="67.7"/>
    <x v="15"/>
    <n v="0.03"/>
    <s v="LOW"/>
    <n v="1116.3699999999999"/>
    <s v="Medium"/>
    <s v="Not Premium"/>
    <n v="689.31"/>
    <n v="427.06"/>
    <s v="Credit Card"/>
    <s v="Low"/>
    <s v="Same Day"/>
    <n v="32.71"/>
    <n v="6"/>
    <s v="LATE DELIVERY"/>
    <s v="Home Office"/>
    <s v="Yes"/>
    <n v="1"/>
    <s v="Poor"/>
    <n v="1155.08"/>
  </r>
  <r>
    <x v="838"/>
    <s v="2023-05-06"/>
    <n v="2023"/>
    <x v="4"/>
    <x v="4"/>
    <x v="3"/>
    <x v="3"/>
    <s v="Mumbai"/>
    <x v="3"/>
    <x v="1"/>
    <s v="Distributor"/>
    <x v="3"/>
    <n v="225.11"/>
    <x v="14"/>
    <n v="0.13"/>
    <s v="LOW"/>
    <n v="1958.46"/>
    <s v="Medium"/>
    <s v="Not Premium"/>
    <n v="1730.99"/>
    <n v="227.47"/>
    <s v="Credit Card"/>
    <s v="High"/>
    <s v="Standard"/>
    <n v="16.190000000000001"/>
    <n v="1"/>
    <s v="FAST DELIVERY"/>
    <s v="Consumer"/>
    <s v="Yes"/>
    <n v="5"/>
    <s v="Excellent"/>
    <n v="1975.65"/>
  </r>
  <r>
    <x v="839"/>
    <s v="2023-02-16"/>
    <n v="2023"/>
    <x v="8"/>
    <x v="5"/>
    <x v="3"/>
    <x v="0"/>
    <s v="Delhi"/>
    <x v="3"/>
    <x v="8"/>
    <s v="Retail"/>
    <x v="2"/>
    <n v="793.65"/>
    <x v="9"/>
    <n v="0.01"/>
    <s v="LOW"/>
    <n v="4714.28"/>
    <s v="Medium"/>
    <s v="Premium"/>
    <n v="3165.46"/>
    <n v="1548.82"/>
    <s v="PayPal"/>
    <s v="Critical"/>
    <s v="Same Day"/>
    <n v="46.25"/>
    <n v="2"/>
    <s v="FAST DELIVERY"/>
    <s v="Corporate"/>
    <s v="Yes"/>
    <n v="1"/>
    <s v="Poor"/>
    <n v="4762.53"/>
  </r>
  <r>
    <x v="840"/>
    <s v="2024-06-09"/>
    <n v="2024"/>
    <x v="5"/>
    <x v="6"/>
    <x v="3"/>
    <x v="2"/>
    <s v="Sydney"/>
    <x v="1"/>
    <x v="7"/>
    <s v="Retail"/>
    <x v="0"/>
    <n v="314.07"/>
    <x v="19"/>
    <n v="0.08"/>
    <s v="LOW"/>
    <n v="3756.28"/>
    <s v="Medium"/>
    <s v="Premium"/>
    <n v="2418.16"/>
    <n v="1338.12"/>
    <s v="Bank Transfer"/>
    <s v="Low"/>
    <s v="Same Day"/>
    <n v="32.18"/>
    <n v="5"/>
    <s v="LATE DELIVERY"/>
    <s v="Consumer"/>
    <s v="Yes"/>
    <n v="1"/>
    <s v="Poor"/>
    <n v="3793.4599999999996"/>
  </r>
  <r>
    <x v="841"/>
    <s v="2024-11-14"/>
    <n v="2024"/>
    <x v="10"/>
    <x v="9"/>
    <x v="0"/>
    <x v="4"/>
    <s v="Sydney"/>
    <x v="2"/>
    <x v="5"/>
    <s v="Retail"/>
    <x v="1"/>
    <n v="50.63"/>
    <x v="17"/>
    <n v="0.15"/>
    <s v="LOW"/>
    <n v="129.11000000000001"/>
    <s v="Small"/>
    <s v="Not Premium"/>
    <n v="80.260000000000005"/>
    <n v="48.85"/>
    <s v="PayPal"/>
    <s v="High"/>
    <s v="Standard"/>
    <n v="43.7"/>
    <n v="2"/>
    <s v="FAST DELIVERY"/>
    <s v="Home Office"/>
    <s v="No"/>
    <n v="4"/>
    <s v="Good"/>
    <n v="174.81"/>
  </r>
  <r>
    <x v="842"/>
    <s v="2024-01-28"/>
    <n v="2024"/>
    <x v="3"/>
    <x v="1"/>
    <x v="1"/>
    <x v="4"/>
    <s v="Sydney"/>
    <x v="2"/>
    <x v="0"/>
    <s v="Online"/>
    <x v="4"/>
    <n v="488.82"/>
    <x v="15"/>
    <n v="0.14000000000000001"/>
    <s v="LOW"/>
    <n v="7146.55"/>
    <s v="Medium"/>
    <s v="Premium"/>
    <n v="3668.7"/>
    <n v="3477.85"/>
    <s v="Cash"/>
    <s v="Low"/>
    <s v="Standard"/>
    <n v="44.09"/>
    <n v="6"/>
    <s v="LATE DELIVERY"/>
    <s v="Consumer"/>
    <s v="Yes"/>
    <n v="2"/>
    <s v="Poor"/>
    <n v="7196.6399999999994"/>
  </r>
  <r>
    <x v="843"/>
    <s v="2024-06-02"/>
    <n v="2024"/>
    <x v="5"/>
    <x v="1"/>
    <x v="1"/>
    <x v="3"/>
    <s v="New York"/>
    <x v="1"/>
    <x v="8"/>
    <s v="Distributor"/>
    <x v="0"/>
    <n v="724.57"/>
    <x v="5"/>
    <n v="0.13"/>
    <s v="LOW"/>
    <n v="1260.75"/>
    <s v="Medium"/>
    <s v="Not Premium"/>
    <n v="974.03"/>
    <n v="286.72000000000003"/>
    <s v="PayPal"/>
    <s v="High"/>
    <s v="Express"/>
    <n v="29.46"/>
    <n v="8"/>
    <s v="LATE DELIVERY"/>
    <s v="Home Office"/>
    <s v="No"/>
    <n v="3"/>
    <s v="Average"/>
    <n v="1298.21"/>
  </r>
  <r>
    <x v="844"/>
    <s v="2023-09-16"/>
    <n v="2023"/>
    <x v="6"/>
    <x v="5"/>
    <x v="0"/>
    <x v="1"/>
    <s v="Mumbai"/>
    <x v="0"/>
    <x v="7"/>
    <s v="Distributor"/>
    <x v="2"/>
    <n v="387.23"/>
    <x v="2"/>
    <n v="0.19"/>
    <s v="LOW"/>
    <n v="5959.47"/>
    <s v="Medium"/>
    <s v="Premium"/>
    <n v="4460.26"/>
    <n v="1499.21"/>
    <s v="Bank Transfer"/>
    <s v="Low"/>
    <s v="Same Day"/>
    <n v="39.14"/>
    <n v="3"/>
    <s v="FAST DELIVERY"/>
    <s v="Home Office"/>
    <s v="No"/>
    <n v="3"/>
    <s v="Average"/>
    <n v="6001.6100000000006"/>
  </r>
  <r>
    <x v="845"/>
    <s v="2024-08-16"/>
    <n v="2024"/>
    <x v="0"/>
    <x v="0"/>
    <x v="1"/>
    <x v="0"/>
    <s v="Mumbai"/>
    <x v="2"/>
    <x v="0"/>
    <s v="Distributor"/>
    <x v="1"/>
    <n v="292.60000000000002"/>
    <x v="3"/>
    <n v="0.08"/>
    <s v="LOW"/>
    <n v="4307.07"/>
    <s v="Medium"/>
    <s v="Premium"/>
    <n v="3659.91"/>
    <n v="647.16"/>
    <s v="PayPal"/>
    <s v="Low"/>
    <s v="Standard"/>
    <n v="10.73"/>
    <n v="10"/>
    <s v="LATE DELIVERY"/>
    <s v="Home Office"/>
    <s v="Yes"/>
    <n v="4"/>
    <s v="Good"/>
    <n v="4327.7999999999993"/>
  </r>
  <r>
    <x v="846"/>
    <s v="2023-12-19"/>
    <n v="2023"/>
    <x v="2"/>
    <x v="7"/>
    <x v="2"/>
    <x v="1"/>
    <s v="Pune"/>
    <x v="1"/>
    <x v="9"/>
    <s v="Online"/>
    <x v="0"/>
    <n v="76.53"/>
    <x v="10"/>
    <n v="0.01"/>
    <s v="LOW"/>
    <n v="606.12"/>
    <s v="Small"/>
    <s v="Not Premium"/>
    <n v="543.27"/>
    <n v="62.85"/>
    <s v="UPI"/>
    <s v="Critical"/>
    <s v="Standard"/>
    <n v="22.89"/>
    <n v="4"/>
    <s v="LATE DELIVERY"/>
    <s v="Corporate"/>
    <s v="No"/>
    <n v="1"/>
    <s v="Poor"/>
    <n v="633.01"/>
  </r>
  <r>
    <x v="847"/>
    <s v="2024-05-10"/>
    <n v="2024"/>
    <x v="4"/>
    <x v="6"/>
    <x v="2"/>
    <x v="3"/>
    <s v="Delhi"/>
    <x v="3"/>
    <x v="9"/>
    <s v="Distributor"/>
    <x v="3"/>
    <n v="515.55999999999995"/>
    <x v="11"/>
    <n v="0.24"/>
    <s v="HIGH"/>
    <n v="391.83"/>
    <s v="Small"/>
    <s v="Not Premium"/>
    <n v="332.22"/>
    <n v="59.61"/>
    <s v="Cash"/>
    <s v="Low"/>
    <s v="Standard"/>
    <n v="31.05"/>
    <n v="5"/>
    <s v="LATE DELIVERY"/>
    <s v="Home Office"/>
    <s v="No"/>
    <n v="1"/>
    <s v="Poor"/>
    <n v="427.88000000000005"/>
  </r>
  <r>
    <x v="848"/>
    <s v="2023-07-13"/>
    <n v="2023"/>
    <x v="7"/>
    <x v="8"/>
    <x v="3"/>
    <x v="0"/>
    <s v="Delhi"/>
    <x v="2"/>
    <x v="2"/>
    <s v="Retail"/>
    <x v="0"/>
    <n v="154.94"/>
    <x v="3"/>
    <n v="0.08"/>
    <s v="LOW"/>
    <n v="2280.7199999999998"/>
    <s v="Medium"/>
    <s v="Not Premium"/>
    <n v="1389.14"/>
    <n v="891.58"/>
    <s v="PayPal"/>
    <s v="High"/>
    <s v="Express"/>
    <n v="25.84"/>
    <n v="1"/>
    <s v="FAST DELIVERY"/>
    <s v="Home Office"/>
    <s v="No"/>
    <n v="5"/>
    <s v="Excellent"/>
    <n v="2307.5600000000004"/>
  </r>
  <r>
    <x v="849"/>
    <s v="2024-02-04"/>
    <n v="2024"/>
    <x v="8"/>
    <x v="5"/>
    <x v="1"/>
    <x v="2"/>
    <s v="Pune"/>
    <x v="0"/>
    <x v="7"/>
    <s v="Online"/>
    <x v="4"/>
    <n v="57.65"/>
    <x v="11"/>
    <n v="0.26"/>
    <s v="HIGH"/>
    <n v="42.66"/>
    <s v="Small"/>
    <s v="Not Premium"/>
    <n v="30.4"/>
    <n v="12.26"/>
    <s v="Credit Card"/>
    <s v="Medium"/>
    <s v="Standard"/>
    <n v="35.86"/>
    <n v="2"/>
    <s v="FAST DELIVERY"/>
    <s v="Corporate"/>
    <s v="No"/>
    <n v="1"/>
    <s v="Poor"/>
    <n v="80.52"/>
  </r>
  <r>
    <x v="850"/>
    <s v="2024-05-09"/>
    <n v="2024"/>
    <x v="4"/>
    <x v="8"/>
    <x v="1"/>
    <x v="1"/>
    <s v="Delhi"/>
    <x v="1"/>
    <x v="5"/>
    <s v="Distributor"/>
    <x v="1"/>
    <n v="739.54"/>
    <x v="6"/>
    <n v="0.18"/>
    <s v="LOW"/>
    <n v="12128.46"/>
    <s v="Medium"/>
    <s v="Premium"/>
    <n v="9656.36"/>
    <n v="2472.1"/>
    <s v="Credit Card"/>
    <s v="Critical"/>
    <s v="Express"/>
    <n v="10.5"/>
    <n v="5"/>
    <s v="LATE DELIVERY"/>
    <s v="Consumer"/>
    <s v="No"/>
    <n v="5"/>
    <s v="Excellent"/>
    <n v="12143.960000000001"/>
  </r>
  <r>
    <x v="851"/>
    <s v="2024-12-06"/>
    <n v="2024"/>
    <x v="2"/>
    <x v="10"/>
    <x v="3"/>
    <x v="0"/>
    <s v="New York"/>
    <x v="2"/>
    <x v="2"/>
    <s v="Distributor"/>
    <x v="1"/>
    <n v="784.31"/>
    <x v="16"/>
    <n v="0.11"/>
    <s v="LOW"/>
    <n v="4886.25"/>
    <s v="Medium"/>
    <s v="Premium"/>
    <n v="2806.1"/>
    <n v="2080.15"/>
    <s v="Credit Card"/>
    <s v="Medium"/>
    <s v="Same Day"/>
    <n v="14.42"/>
    <n v="3"/>
    <s v="FAST DELIVERY"/>
    <s v="Consumer"/>
    <s v="Yes"/>
    <n v="3"/>
    <s v="Average"/>
    <n v="4903.67"/>
  </r>
  <r>
    <x v="852"/>
    <s v="2023-10-07"/>
    <n v="2023"/>
    <x v="1"/>
    <x v="11"/>
    <x v="0"/>
    <x v="1"/>
    <s v="Berlin"/>
    <x v="0"/>
    <x v="2"/>
    <s v="Distributor"/>
    <x v="3"/>
    <n v="803.44"/>
    <x v="17"/>
    <n v="0.09"/>
    <s v="LOW"/>
    <n v="2193.39"/>
    <s v="Medium"/>
    <s v="Not Premium"/>
    <n v="1452.5"/>
    <n v="740.89"/>
    <s v="Cash"/>
    <s v="Medium"/>
    <s v="Express"/>
    <n v="9.24"/>
    <n v="6"/>
    <s v="LATE DELIVERY"/>
    <s v="Home Office"/>
    <s v="Yes"/>
    <n v="3"/>
    <s v="Average"/>
    <n v="2208.6299999999997"/>
  </r>
  <r>
    <x v="853"/>
    <s v="2023-10-24"/>
    <n v="2023"/>
    <x v="1"/>
    <x v="7"/>
    <x v="1"/>
    <x v="0"/>
    <s v="Sydney"/>
    <x v="1"/>
    <x v="8"/>
    <s v="Distributor"/>
    <x v="3"/>
    <n v="667.89"/>
    <x v="11"/>
    <n v="0.08"/>
    <s v="LOW"/>
    <n v="614.46"/>
    <s v="Small"/>
    <s v="Not Premium"/>
    <n v="465.96"/>
    <n v="148.5"/>
    <s v="Credit Card"/>
    <s v="Low"/>
    <s v="Express"/>
    <n v="39.049999999999997"/>
    <n v="3"/>
    <s v="FAST DELIVERY"/>
    <s v="Corporate"/>
    <s v="Yes"/>
    <n v="4"/>
    <s v="Good"/>
    <n v="656.51"/>
  </r>
  <r>
    <x v="854"/>
    <s v="2024-11-05"/>
    <n v="2024"/>
    <x v="10"/>
    <x v="3"/>
    <x v="0"/>
    <x v="1"/>
    <s v="New York"/>
    <x v="1"/>
    <x v="7"/>
    <s v="Online"/>
    <x v="4"/>
    <n v="859.27"/>
    <x v="12"/>
    <n v="0.16"/>
    <s v="LOW"/>
    <n v="12992.16"/>
    <s v="Medium"/>
    <s v="Premium"/>
    <n v="8014.93"/>
    <n v="4977.2299999999996"/>
    <s v="Bank Transfer"/>
    <s v="Medium"/>
    <s v="Same Day"/>
    <n v="8.91"/>
    <n v="5"/>
    <s v="LATE DELIVERY"/>
    <s v="Corporate"/>
    <s v="No"/>
    <n v="3"/>
    <s v="Average"/>
    <n v="13006.07"/>
  </r>
  <r>
    <x v="855"/>
    <s v="2024-07-03"/>
    <n v="2024"/>
    <x v="7"/>
    <x v="5"/>
    <x v="0"/>
    <x v="3"/>
    <s v="Sydney"/>
    <x v="4"/>
    <x v="5"/>
    <s v="Distributor"/>
    <x v="0"/>
    <n v="260.64999999999998"/>
    <x v="8"/>
    <n v="0.25"/>
    <s v="HIGH"/>
    <n v="2345.85"/>
    <s v="Medium"/>
    <s v="Not Premium"/>
    <n v="1658.32"/>
    <n v="687.53"/>
    <s v="Bank Transfer"/>
    <s v="High"/>
    <s v="Same Day"/>
    <n v="25.92"/>
    <n v="2"/>
    <s v="FAST DELIVERY"/>
    <s v="Corporate"/>
    <s v="Yes"/>
    <n v="2"/>
    <s v="Poor"/>
    <n v="2373.77"/>
  </r>
  <r>
    <x v="856"/>
    <s v="2023-09-12"/>
    <n v="2023"/>
    <x v="6"/>
    <x v="3"/>
    <x v="0"/>
    <x v="1"/>
    <s v="Berlin"/>
    <x v="4"/>
    <x v="4"/>
    <s v="Retail"/>
    <x v="2"/>
    <n v="471.5"/>
    <x v="14"/>
    <n v="0.13"/>
    <s v="LOW"/>
    <n v="4102.05"/>
    <s v="Medium"/>
    <s v="Premium"/>
    <n v="3288.95"/>
    <n v="813.1"/>
    <s v="Bank Transfer"/>
    <s v="Medium"/>
    <s v="Same Day"/>
    <n v="25.94"/>
    <n v="9"/>
    <s v="LATE DELIVERY"/>
    <s v="Home Office"/>
    <s v="Yes"/>
    <n v="4"/>
    <s v="Good"/>
    <n v="4136.99"/>
  </r>
  <r>
    <x v="857"/>
    <s v="2024-12-25"/>
    <n v="2024"/>
    <x v="2"/>
    <x v="0"/>
    <x v="2"/>
    <x v="2"/>
    <s v="Delhi"/>
    <x v="4"/>
    <x v="7"/>
    <s v="Distributor"/>
    <x v="0"/>
    <n v="649.25"/>
    <x v="17"/>
    <n v="0"/>
    <s v="LOW"/>
    <n v="1947.75"/>
    <s v="Medium"/>
    <s v="Not Premium"/>
    <n v="1602.04"/>
    <n v="345.71"/>
    <s v="PayPal"/>
    <s v="Low"/>
    <s v="Express"/>
    <n v="25.34"/>
    <n v="3"/>
    <s v="FAST DELIVERY"/>
    <s v="Corporate"/>
    <s v="Yes"/>
    <n v="1"/>
    <s v="Poor"/>
    <n v="1976.09"/>
  </r>
  <r>
    <x v="858"/>
    <s v="2024-10-04"/>
    <n v="2024"/>
    <x v="1"/>
    <x v="4"/>
    <x v="3"/>
    <x v="5"/>
    <s v="London"/>
    <x v="2"/>
    <x v="9"/>
    <s v="Retail"/>
    <x v="2"/>
    <n v="124.7"/>
    <x v="17"/>
    <n v="0.13"/>
    <s v="LOW"/>
    <n v="325.47000000000003"/>
    <s v="Small"/>
    <s v="Not Premium"/>
    <n v="170.73"/>
    <n v="154.74"/>
    <s v="Cash"/>
    <s v="Medium"/>
    <s v="Standard"/>
    <n v="29.35"/>
    <n v="1"/>
    <s v="FAST DELIVERY"/>
    <s v="Consumer"/>
    <s v="No"/>
    <n v="4"/>
    <s v="Good"/>
    <n v="355.82000000000005"/>
  </r>
  <r>
    <x v="859"/>
    <s v="2023-05-18"/>
    <n v="2023"/>
    <x v="4"/>
    <x v="3"/>
    <x v="1"/>
    <x v="4"/>
    <s v="Pune"/>
    <x v="0"/>
    <x v="4"/>
    <s v="Distributor"/>
    <x v="2"/>
    <n v="818.8"/>
    <x v="14"/>
    <n v="0.24"/>
    <s v="HIGH"/>
    <n v="6222.88"/>
    <s v="Medium"/>
    <s v="Premium"/>
    <n v="3749.47"/>
    <n v="2473.41"/>
    <s v="UPI"/>
    <s v="High"/>
    <s v="Express"/>
    <n v="22.47"/>
    <n v="10"/>
    <s v="LATE DELIVERY"/>
    <s v="Consumer"/>
    <s v="No"/>
    <n v="3"/>
    <s v="Average"/>
    <n v="6255.3499999999995"/>
  </r>
  <r>
    <x v="860"/>
    <s v="2023-05-05"/>
    <n v="2023"/>
    <x v="4"/>
    <x v="7"/>
    <x v="0"/>
    <x v="3"/>
    <s v="Berlin"/>
    <x v="2"/>
    <x v="1"/>
    <s v="Distributor"/>
    <x v="3"/>
    <n v="266.20999999999998"/>
    <x v="18"/>
    <n v="0.02"/>
    <s v="LOW"/>
    <n v="2869.74"/>
    <s v="Medium"/>
    <s v="Not Premium"/>
    <n v="2272.9299999999998"/>
    <n v="596.80999999999995"/>
    <s v="Credit Card"/>
    <s v="Critical"/>
    <s v="Same Day"/>
    <n v="49.85"/>
    <n v="8"/>
    <s v="LATE DELIVERY"/>
    <s v="Consumer"/>
    <s v="Yes"/>
    <n v="4"/>
    <s v="Good"/>
    <n v="2927.5899999999997"/>
  </r>
  <r>
    <x v="861"/>
    <s v="2024-06-14"/>
    <n v="2024"/>
    <x v="5"/>
    <x v="5"/>
    <x v="1"/>
    <x v="0"/>
    <s v="Toronto"/>
    <x v="2"/>
    <x v="7"/>
    <s v="Online"/>
    <x v="1"/>
    <n v="130.74"/>
    <x v="11"/>
    <n v="0.09"/>
    <s v="LOW"/>
    <n v="118.97"/>
    <s v="Small"/>
    <s v="Not Premium"/>
    <n v="86.24"/>
    <n v="32.729999999999997"/>
    <s v="Bank Transfer"/>
    <s v="Low"/>
    <s v="Express"/>
    <n v="17.649999999999999"/>
    <n v="5"/>
    <s v="LATE DELIVERY"/>
    <s v="Consumer"/>
    <s v="Yes"/>
    <n v="5"/>
    <s v="Excellent"/>
    <n v="141.62"/>
  </r>
  <r>
    <x v="862"/>
    <s v="2023-08-04"/>
    <n v="2023"/>
    <x v="0"/>
    <x v="3"/>
    <x v="0"/>
    <x v="0"/>
    <s v="Delhi"/>
    <x v="2"/>
    <x v="0"/>
    <s v="Online"/>
    <x v="0"/>
    <n v="587.28"/>
    <x v="0"/>
    <n v="0.08"/>
    <s v="LOW"/>
    <n v="2161.19"/>
    <s v="Medium"/>
    <s v="Not Premium"/>
    <n v="1223.0999999999999"/>
    <n v="938.09"/>
    <s v="Cash"/>
    <s v="Low"/>
    <s v="Express"/>
    <n v="6.99"/>
    <n v="8"/>
    <s v="LATE DELIVERY"/>
    <s v="Home Office"/>
    <s v="Yes"/>
    <n v="2"/>
    <s v="Poor"/>
    <n v="2176.1799999999998"/>
  </r>
  <r>
    <x v="863"/>
    <s v="2024-10-24"/>
    <n v="2024"/>
    <x v="1"/>
    <x v="5"/>
    <x v="1"/>
    <x v="2"/>
    <s v="London"/>
    <x v="1"/>
    <x v="0"/>
    <s v="Distributor"/>
    <x v="3"/>
    <n v="209.63"/>
    <x v="16"/>
    <n v="0.25"/>
    <s v="HIGH"/>
    <n v="1100.56"/>
    <s v="Medium"/>
    <s v="Not Premium"/>
    <n v="957.89"/>
    <n v="142.66999999999999"/>
    <s v="Cash"/>
    <s v="Medium"/>
    <s v="Express"/>
    <n v="47.2"/>
    <n v="5"/>
    <s v="LATE DELIVERY"/>
    <s v="Corporate"/>
    <s v="Yes"/>
    <n v="5"/>
    <s v="Excellent"/>
    <n v="1152.76"/>
  </r>
  <r>
    <x v="864"/>
    <s v="2023-05-07"/>
    <n v="2023"/>
    <x v="4"/>
    <x v="2"/>
    <x v="3"/>
    <x v="2"/>
    <s v="Berlin"/>
    <x v="0"/>
    <x v="3"/>
    <s v="Online"/>
    <x v="3"/>
    <n v="298.17"/>
    <x v="2"/>
    <n v="0.04"/>
    <s v="LOW"/>
    <n v="5438.62"/>
    <s v="Medium"/>
    <s v="Premium"/>
    <n v="2749.27"/>
    <n v="2689.35"/>
    <s v="PayPal"/>
    <s v="High"/>
    <s v="Standard"/>
    <n v="30.22"/>
    <n v="8"/>
    <s v="LATE DELIVERY"/>
    <s v="Consumer"/>
    <s v="No"/>
    <n v="3"/>
    <s v="Average"/>
    <n v="5476.84"/>
  </r>
  <r>
    <x v="865"/>
    <s v="2023-09-29"/>
    <n v="2023"/>
    <x v="6"/>
    <x v="7"/>
    <x v="2"/>
    <x v="2"/>
    <s v="Mumbai"/>
    <x v="0"/>
    <x v="3"/>
    <s v="Distributor"/>
    <x v="2"/>
    <n v="911.44"/>
    <x v="0"/>
    <n v="0.1"/>
    <s v="LOW"/>
    <n v="3281.18"/>
    <s v="Medium"/>
    <s v="Premium"/>
    <n v="2689.33"/>
    <n v="591.85"/>
    <s v="Credit Card"/>
    <s v="High"/>
    <s v="Standard"/>
    <n v="46.32"/>
    <n v="5"/>
    <s v="LATE DELIVERY"/>
    <s v="Home Office"/>
    <s v="Yes"/>
    <n v="4"/>
    <s v="Good"/>
    <n v="3332.5"/>
  </r>
  <r>
    <x v="866"/>
    <s v="2024-05-14"/>
    <n v="2024"/>
    <x v="4"/>
    <x v="0"/>
    <x v="2"/>
    <x v="2"/>
    <s v="Toronto"/>
    <x v="1"/>
    <x v="0"/>
    <s v="Retail"/>
    <x v="4"/>
    <n v="954.52"/>
    <x v="2"/>
    <n v="0.09"/>
    <s v="LOW"/>
    <n v="16503.650000000001"/>
    <s v="Medium"/>
    <s v="Premium"/>
    <n v="11775.8"/>
    <n v="4727.8500000000004"/>
    <s v="PayPal"/>
    <s v="Critical"/>
    <s v="Express"/>
    <n v="37.06"/>
    <n v="8"/>
    <s v="LATE DELIVERY"/>
    <s v="Corporate"/>
    <s v="Yes"/>
    <n v="5"/>
    <s v="Excellent"/>
    <n v="16548.710000000003"/>
  </r>
  <r>
    <x v="867"/>
    <s v="2024-04-28"/>
    <n v="2024"/>
    <x v="11"/>
    <x v="5"/>
    <x v="2"/>
    <x v="2"/>
    <s v="Mumbai"/>
    <x v="4"/>
    <x v="7"/>
    <s v="Distributor"/>
    <x v="2"/>
    <n v="480.43"/>
    <x v="7"/>
    <n v="0.28000000000000003"/>
    <s v="HIGH"/>
    <n v="3113.19"/>
    <s v="Medium"/>
    <s v="Premium"/>
    <n v="2209.66"/>
    <n v="903.53"/>
    <s v="Bank Transfer"/>
    <s v="Medium"/>
    <s v="Same Day"/>
    <n v="24.92"/>
    <n v="4"/>
    <s v="LATE DELIVERY"/>
    <s v="Corporate"/>
    <s v="No"/>
    <n v="2"/>
    <s v="Poor"/>
    <n v="3142.1099999999997"/>
  </r>
  <r>
    <x v="868"/>
    <s v="2024-02-22"/>
    <n v="2024"/>
    <x v="8"/>
    <x v="0"/>
    <x v="0"/>
    <x v="5"/>
    <s v="Berlin"/>
    <x v="4"/>
    <x v="1"/>
    <s v="Distributor"/>
    <x v="2"/>
    <n v="502.86"/>
    <x v="7"/>
    <n v="0.2"/>
    <s v="LOW"/>
    <n v="3620.59"/>
    <s v="Medium"/>
    <s v="Premium"/>
    <n v="3182.38"/>
    <n v="438.21"/>
    <s v="Bank Transfer"/>
    <s v="High"/>
    <s v="Standard"/>
    <n v="45.07"/>
    <n v="5"/>
    <s v="LATE DELIVERY"/>
    <s v="Consumer"/>
    <s v="Yes"/>
    <n v="3"/>
    <s v="Average"/>
    <n v="3670.6600000000003"/>
  </r>
  <r>
    <x v="869"/>
    <s v="2024-08-30"/>
    <n v="2024"/>
    <x v="0"/>
    <x v="1"/>
    <x v="3"/>
    <x v="0"/>
    <s v="New York"/>
    <x v="2"/>
    <x v="1"/>
    <s v="Distributor"/>
    <x v="3"/>
    <n v="552.59"/>
    <x v="10"/>
    <n v="0.17"/>
    <s v="LOW"/>
    <n v="3669.2"/>
    <s v="Medium"/>
    <s v="Premium"/>
    <n v="2885"/>
    <n v="784.2"/>
    <s v="PayPal"/>
    <s v="Medium"/>
    <s v="Standard"/>
    <n v="10.16"/>
    <n v="9"/>
    <s v="LATE DELIVERY"/>
    <s v="Corporate"/>
    <s v="Yes"/>
    <n v="1"/>
    <s v="Poor"/>
    <n v="3688.3599999999997"/>
  </r>
  <r>
    <x v="870"/>
    <s v="2024-04-09"/>
    <n v="2024"/>
    <x v="11"/>
    <x v="4"/>
    <x v="2"/>
    <x v="5"/>
    <s v="New York"/>
    <x v="0"/>
    <x v="1"/>
    <s v="Distributor"/>
    <x v="2"/>
    <n v="624.59"/>
    <x v="18"/>
    <n v="7.0000000000000007E-2"/>
    <s v="LOW"/>
    <n v="6389.56"/>
    <s v="Medium"/>
    <s v="Premium"/>
    <n v="4650.74"/>
    <n v="1738.82"/>
    <s v="Cash"/>
    <s v="Low"/>
    <s v="Same Day"/>
    <n v="35.659999999999997"/>
    <n v="2"/>
    <s v="FAST DELIVERY"/>
    <s v="Corporate"/>
    <s v="No"/>
    <n v="2"/>
    <s v="Poor"/>
    <n v="6427.2199999999993"/>
  </r>
  <r>
    <x v="871"/>
    <s v="2024-05-24"/>
    <n v="2024"/>
    <x v="4"/>
    <x v="10"/>
    <x v="0"/>
    <x v="2"/>
    <s v="Delhi"/>
    <x v="1"/>
    <x v="1"/>
    <s v="Distributor"/>
    <x v="4"/>
    <n v="992.3"/>
    <x v="7"/>
    <n v="0.25"/>
    <s v="HIGH"/>
    <n v="6698.02"/>
    <s v="Medium"/>
    <s v="Premium"/>
    <n v="5073.72"/>
    <n v="1624.3"/>
    <s v="Cash"/>
    <s v="Critical"/>
    <s v="Standard"/>
    <n v="6.51"/>
    <n v="9"/>
    <s v="LATE DELIVERY"/>
    <s v="Corporate"/>
    <s v="No"/>
    <n v="1"/>
    <s v="Poor"/>
    <n v="6713.5300000000007"/>
  </r>
  <r>
    <x v="872"/>
    <s v="2023-12-28"/>
    <n v="2023"/>
    <x v="2"/>
    <x v="11"/>
    <x v="1"/>
    <x v="4"/>
    <s v="Pune"/>
    <x v="0"/>
    <x v="5"/>
    <s v="Distributor"/>
    <x v="0"/>
    <n v="240.54"/>
    <x v="16"/>
    <n v="0.21"/>
    <s v="HIGH"/>
    <n v="1330.19"/>
    <s v="Medium"/>
    <s v="Not Premium"/>
    <n v="945.71"/>
    <n v="384.48"/>
    <s v="Cash"/>
    <s v="Medium"/>
    <s v="Standard"/>
    <n v="36.19"/>
    <n v="6"/>
    <s v="LATE DELIVERY"/>
    <s v="Corporate"/>
    <s v="Yes"/>
    <n v="2"/>
    <s v="Poor"/>
    <n v="1372.38"/>
  </r>
  <r>
    <x v="873"/>
    <s v="2023-06-12"/>
    <n v="2023"/>
    <x v="5"/>
    <x v="0"/>
    <x v="0"/>
    <x v="2"/>
    <s v="Berlin"/>
    <x v="3"/>
    <x v="4"/>
    <s v="Retail"/>
    <x v="2"/>
    <n v="923.24"/>
    <x v="8"/>
    <n v="0.06"/>
    <s v="LOW"/>
    <n v="10414.15"/>
    <s v="Medium"/>
    <s v="Premium"/>
    <n v="6912.44"/>
    <n v="3501.71"/>
    <s v="Bank Transfer"/>
    <s v="Critical"/>
    <s v="Express"/>
    <n v="27.25"/>
    <n v="6"/>
    <s v="LATE DELIVERY"/>
    <s v="Consumer"/>
    <s v="No"/>
    <n v="1"/>
    <s v="Poor"/>
    <n v="10447.4"/>
  </r>
  <r>
    <x v="874"/>
    <s v="2024-01-21"/>
    <n v="2024"/>
    <x v="3"/>
    <x v="1"/>
    <x v="2"/>
    <x v="5"/>
    <s v="New York"/>
    <x v="3"/>
    <x v="9"/>
    <s v="Online"/>
    <x v="1"/>
    <n v="176.13"/>
    <x v="4"/>
    <n v="0.27"/>
    <s v="HIGH"/>
    <n v="1928.62"/>
    <s v="Medium"/>
    <s v="Not Premium"/>
    <n v="1273.69"/>
    <n v="654.92999999999995"/>
    <s v="UPI"/>
    <s v="Low"/>
    <s v="Standard"/>
    <n v="28.55"/>
    <n v="5"/>
    <s v="LATE DELIVERY"/>
    <s v="Corporate"/>
    <s v="Yes"/>
    <n v="4"/>
    <s v="Good"/>
    <n v="1962.1699999999998"/>
  </r>
  <r>
    <x v="875"/>
    <s v="2024-05-12"/>
    <n v="2024"/>
    <x v="4"/>
    <x v="7"/>
    <x v="1"/>
    <x v="0"/>
    <s v="Sydney"/>
    <x v="1"/>
    <x v="2"/>
    <s v="Distributor"/>
    <x v="3"/>
    <n v="584.89"/>
    <x v="13"/>
    <n v="0.08"/>
    <s v="LOW"/>
    <n v="7533.38"/>
    <s v="Medium"/>
    <s v="Premium"/>
    <n v="4048.94"/>
    <n v="3484.44"/>
    <s v="Bank Transfer"/>
    <s v="Low"/>
    <s v="Same Day"/>
    <n v="33.51"/>
    <n v="6"/>
    <s v="LATE DELIVERY"/>
    <s v="Corporate"/>
    <s v="Yes"/>
    <n v="2"/>
    <s v="Poor"/>
    <n v="7572.89"/>
  </r>
  <r>
    <x v="876"/>
    <s v="2024-06-18"/>
    <n v="2024"/>
    <x v="5"/>
    <x v="2"/>
    <x v="0"/>
    <x v="1"/>
    <s v="Sydney"/>
    <x v="0"/>
    <x v="3"/>
    <s v="Online"/>
    <x v="1"/>
    <n v="433.2"/>
    <x v="0"/>
    <n v="0.25"/>
    <s v="HIGH"/>
    <n v="1299.5999999999999"/>
    <s v="Medium"/>
    <s v="Not Premium"/>
    <n v="832.72"/>
    <n v="466.88"/>
    <s v="Bank Transfer"/>
    <s v="Low"/>
    <s v="Standard"/>
    <n v="33.76"/>
    <n v="2"/>
    <s v="FAST DELIVERY"/>
    <s v="Corporate"/>
    <s v="No"/>
    <n v="3"/>
    <s v="Average"/>
    <n v="1335.36"/>
  </r>
  <r>
    <x v="877"/>
    <s v="2023-12-16"/>
    <n v="2023"/>
    <x v="2"/>
    <x v="0"/>
    <x v="0"/>
    <x v="5"/>
    <s v="Pune"/>
    <x v="4"/>
    <x v="9"/>
    <s v="Retail"/>
    <x v="4"/>
    <n v="801.35"/>
    <x v="10"/>
    <n v="0.25"/>
    <s v="HIGH"/>
    <n v="4808.1000000000004"/>
    <s v="Medium"/>
    <s v="Premium"/>
    <n v="2658.55"/>
    <n v="2149.5500000000002"/>
    <s v="PayPal"/>
    <s v="Medium"/>
    <s v="Same Day"/>
    <n v="30.83"/>
    <n v="9"/>
    <s v="LATE DELIVERY"/>
    <s v="Consumer"/>
    <s v="No"/>
    <n v="4"/>
    <s v="Good"/>
    <n v="4847.93"/>
  </r>
  <r>
    <x v="878"/>
    <s v="2023-08-28"/>
    <n v="2023"/>
    <x v="0"/>
    <x v="0"/>
    <x v="0"/>
    <x v="4"/>
    <s v="Berlin"/>
    <x v="2"/>
    <x v="2"/>
    <s v="Online"/>
    <x v="3"/>
    <n v="981.43"/>
    <x v="15"/>
    <n v="0.14000000000000001"/>
    <s v="LOW"/>
    <n v="14348.51"/>
    <s v="Medium"/>
    <s v="Premium"/>
    <n v="8952.74"/>
    <n v="5395.77"/>
    <s v="UPI"/>
    <s v="High"/>
    <s v="Express"/>
    <n v="45.4"/>
    <n v="1"/>
    <s v="FAST DELIVERY"/>
    <s v="Home Office"/>
    <s v="No"/>
    <n v="5"/>
    <s v="Excellent"/>
    <n v="14394.91"/>
  </r>
  <r>
    <x v="879"/>
    <s v="2024-08-14"/>
    <n v="2024"/>
    <x v="0"/>
    <x v="9"/>
    <x v="2"/>
    <x v="4"/>
    <s v="Sydney"/>
    <x v="3"/>
    <x v="2"/>
    <s v="Online"/>
    <x v="3"/>
    <n v="981.77"/>
    <x v="12"/>
    <n v="0"/>
    <s v="LOW"/>
    <n v="17671.86"/>
    <s v="Medium"/>
    <s v="Premium"/>
    <n v="13817.91"/>
    <n v="3853.95"/>
    <s v="Bank Transfer"/>
    <s v="Critical"/>
    <s v="Standard"/>
    <n v="34.01"/>
    <n v="8"/>
    <s v="LATE DELIVERY"/>
    <s v="Consumer"/>
    <s v="Yes"/>
    <n v="1"/>
    <s v="Poor"/>
    <n v="17713.87"/>
  </r>
  <r>
    <x v="880"/>
    <s v="2023-09-07"/>
    <n v="2023"/>
    <x v="6"/>
    <x v="10"/>
    <x v="0"/>
    <x v="0"/>
    <s v="Berlin"/>
    <x v="3"/>
    <x v="0"/>
    <s v="Retail"/>
    <x v="1"/>
    <n v="720.6"/>
    <x v="4"/>
    <n v="0.22"/>
    <s v="HIGH"/>
    <n v="8431.02"/>
    <s v="Medium"/>
    <s v="Premium"/>
    <n v="5073.9799999999996"/>
    <n v="3357.04"/>
    <s v="Bank Transfer"/>
    <s v="Critical"/>
    <s v="Express"/>
    <n v="48.77"/>
    <n v="4"/>
    <s v="LATE DELIVERY"/>
    <s v="Home Office"/>
    <s v="No"/>
    <n v="4"/>
    <s v="Good"/>
    <n v="8483.7900000000009"/>
  </r>
  <r>
    <x v="881"/>
    <s v="2024-06-30"/>
    <n v="2024"/>
    <x v="5"/>
    <x v="9"/>
    <x v="0"/>
    <x v="4"/>
    <s v="London"/>
    <x v="0"/>
    <x v="8"/>
    <s v="Online"/>
    <x v="2"/>
    <n v="846.36"/>
    <x v="7"/>
    <n v="0.01"/>
    <s v="LOW"/>
    <n v="7541.07"/>
    <s v="Medium"/>
    <s v="Premium"/>
    <n v="3980.26"/>
    <n v="3560.81"/>
    <s v="UPI"/>
    <s v="High"/>
    <s v="Standard"/>
    <n v="33.479999999999997"/>
    <n v="5"/>
    <s v="LATE DELIVERY"/>
    <s v="Home Office"/>
    <s v="No"/>
    <n v="5"/>
    <s v="Excellent"/>
    <n v="7579.5499999999993"/>
  </r>
  <r>
    <x v="882"/>
    <s v="2023-08-26"/>
    <n v="2023"/>
    <x v="0"/>
    <x v="10"/>
    <x v="3"/>
    <x v="0"/>
    <s v="Berlin"/>
    <x v="2"/>
    <x v="3"/>
    <s v="Online"/>
    <x v="2"/>
    <n v="956.2"/>
    <x v="15"/>
    <n v="0.03"/>
    <s v="LOW"/>
    <n v="15767.74"/>
    <s v="Medium"/>
    <s v="Premium"/>
    <n v="12376.8"/>
    <n v="3390.94"/>
    <s v="UPI"/>
    <s v="Medium"/>
    <s v="Same Day"/>
    <n v="12.79"/>
    <n v="3"/>
    <s v="FAST DELIVERY"/>
    <s v="Corporate"/>
    <s v="Yes"/>
    <n v="3"/>
    <s v="Average"/>
    <n v="15783.53"/>
  </r>
  <r>
    <x v="883"/>
    <s v="2023-09-06"/>
    <n v="2023"/>
    <x v="6"/>
    <x v="4"/>
    <x v="1"/>
    <x v="3"/>
    <s v="Toronto"/>
    <x v="4"/>
    <x v="4"/>
    <s v="Online"/>
    <x v="1"/>
    <n v="709.46"/>
    <x v="1"/>
    <n v="0.2"/>
    <s v="LOW"/>
    <n v="2837.84"/>
    <s v="Medium"/>
    <s v="Not Premium"/>
    <n v="2448.52"/>
    <n v="389.32"/>
    <s v="Bank Transfer"/>
    <s v="Critical"/>
    <s v="Express"/>
    <n v="23.75"/>
    <n v="10"/>
    <s v="LATE DELIVERY"/>
    <s v="Corporate"/>
    <s v="Yes"/>
    <n v="3"/>
    <s v="Average"/>
    <n v="2871.59"/>
  </r>
  <r>
    <x v="884"/>
    <s v="2023-05-28"/>
    <n v="2023"/>
    <x v="4"/>
    <x v="6"/>
    <x v="2"/>
    <x v="4"/>
    <s v="Toronto"/>
    <x v="1"/>
    <x v="7"/>
    <s v="Online"/>
    <x v="1"/>
    <n v="256.77999999999997"/>
    <x v="18"/>
    <n v="0.28999999999999998"/>
    <s v="HIGH"/>
    <n v="2005.45"/>
    <s v="Medium"/>
    <s v="Not Premium"/>
    <n v="1087.8900000000001"/>
    <n v="917.56"/>
    <s v="Bank Transfer"/>
    <s v="Critical"/>
    <s v="Same Day"/>
    <n v="43.46"/>
    <n v="8"/>
    <s v="LATE DELIVERY"/>
    <s v="Home Office"/>
    <s v="No"/>
    <n v="3"/>
    <s v="Average"/>
    <n v="2056.91"/>
  </r>
  <r>
    <x v="885"/>
    <s v="2024-11-15"/>
    <n v="2024"/>
    <x v="10"/>
    <x v="5"/>
    <x v="3"/>
    <x v="3"/>
    <s v="Toronto"/>
    <x v="1"/>
    <x v="9"/>
    <s v="Distributor"/>
    <x v="3"/>
    <n v="271.39"/>
    <x v="0"/>
    <n v="0.28999999999999998"/>
    <s v="HIGH"/>
    <n v="770.75"/>
    <s v="Small"/>
    <s v="Not Premium"/>
    <n v="524.61"/>
    <n v="246.14"/>
    <s v="Credit Card"/>
    <s v="High"/>
    <s v="Standard"/>
    <n v="40.29"/>
    <n v="7"/>
    <s v="LATE DELIVERY"/>
    <s v="Home Office"/>
    <s v="Yes"/>
    <n v="4"/>
    <s v="Good"/>
    <n v="818.04"/>
  </r>
  <r>
    <x v="886"/>
    <s v="2024-05-28"/>
    <n v="2024"/>
    <x v="4"/>
    <x v="5"/>
    <x v="2"/>
    <x v="1"/>
    <s v="Delhi"/>
    <x v="3"/>
    <x v="3"/>
    <s v="Online"/>
    <x v="0"/>
    <n v="633.13"/>
    <x v="3"/>
    <n v="0.24"/>
    <s v="HIGH"/>
    <n v="7698.86"/>
    <s v="Medium"/>
    <s v="Premium"/>
    <n v="6116"/>
    <n v="1582.86"/>
    <s v="PayPal"/>
    <s v="High"/>
    <s v="Express"/>
    <n v="11.77"/>
    <n v="9"/>
    <s v="LATE DELIVERY"/>
    <s v="Home Office"/>
    <s v="Yes"/>
    <n v="3"/>
    <s v="Average"/>
    <n v="7719.63"/>
  </r>
  <r>
    <x v="887"/>
    <s v="2023-06-23"/>
    <n v="2023"/>
    <x v="5"/>
    <x v="0"/>
    <x v="1"/>
    <x v="4"/>
    <s v="London"/>
    <x v="0"/>
    <x v="8"/>
    <s v="Retail"/>
    <x v="3"/>
    <n v="208.85"/>
    <x v="3"/>
    <n v="0.23"/>
    <s v="HIGH"/>
    <n v="2573.0300000000002"/>
    <s v="Medium"/>
    <s v="Not Premium"/>
    <n v="1365.46"/>
    <n v="1207.57"/>
    <s v="Credit Card"/>
    <s v="Critical"/>
    <s v="Express"/>
    <n v="43.86"/>
    <n v="2"/>
    <s v="FAST DELIVERY"/>
    <s v="Corporate"/>
    <s v="No"/>
    <n v="3"/>
    <s v="Average"/>
    <n v="2618.89"/>
  </r>
  <r>
    <x v="888"/>
    <s v="2023-09-03"/>
    <n v="2023"/>
    <x v="6"/>
    <x v="7"/>
    <x v="1"/>
    <x v="5"/>
    <s v="New York"/>
    <x v="3"/>
    <x v="3"/>
    <s v="Distributor"/>
    <x v="2"/>
    <n v="452.31"/>
    <x v="11"/>
    <n v="7.0000000000000007E-2"/>
    <s v="LOW"/>
    <n v="420.65"/>
    <s v="Small"/>
    <s v="Not Premium"/>
    <n v="365.35"/>
    <n v="55.3"/>
    <s v="UPI"/>
    <s v="Medium"/>
    <s v="Express"/>
    <n v="6.32"/>
    <n v="5"/>
    <s v="LATE DELIVERY"/>
    <s v="Corporate"/>
    <s v="No"/>
    <n v="3"/>
    <s v="Average"/>
    <n v="431.97"/>
  </r>
  <r>
    <x v="889"/>
    <s v="2023-07-03"/>
    <n v="2023"/>
    <x v="7"/>
    <x v="2"/>
    <x v="3"/>
    <x v="0"/>
    <s v="Mumbai"/>
    <x v="0"/>
    <x v="6"/>
    <s v="Distributor"/>
    <x v="0"/>
    <n v="486.85"/>
    <x v="18"/>
    <n v="0.03"/>
    <s v="LOW"/>
    <n v="5194.6899999999996"/>
    <s v="Medium"/>
    <s v="Premium"/>
    <n v="3929.87"/>
    <n v="1264.82"/>
    <s v="Credit Card"/>
    <s v="Low"/>
    <s v="Express"/>
    <n v="44.79"/>
    <n v="4"/>
    <s v="LATE DELIVERY"/>
    <s v="Corporate"/>
    <s v="No"/>
    <n v="4"/>
    <s v="Good"/>
    <n v="5243.48"/>
  </r>
  <r>
    <x v="890"/>
    <s v="2024-06-05"/>
    <n v="2024"/>
    <x v="5"/>
    <x v="11"/>
    <x v="0"/>
    <x v="1"/>
    <s v="Berlin"/>
    <x v="0"/>
    <x v="9"/>
    <s v="Retail"/>
    <x v="1"/>
    <n v="971.96"/>
    <x v="16"/>
    <n v="0.1"/>
    <s v="LOW"/>
    <n v="6123.35"/>
    <s v="Medium"/>
    <s v="Premium"/>
    <n v="4898.59"/>
    <n v="1224.76"/>
    <s v="UPI"/>
    <s v="Medium"/>
    <s v="Express"/>
    <n v="36.22"/>
    <n v="1"/>
    <s v="FAST DELIVERY"/>
    <s v="Consumer"/>
    <s v="No"/>
    <n v="4"/>
    <s v="Good"/>
    <n v="6160.5700000000006"/>
  </r>
  <r>
    <x v="891"/>
    <s v="2024-06-21"/>
    <n v="2024"/>
    <x v="5"/>
    <x v="11"/>
    <x v="1"/>
    <x v="2"/>
    <s v="Mumbai"/>
    <x v="0"/>
    <x v="5"/>
    <s v="Retail"/>
    <x v="0"/>
    <n v="193.52"/>
    <x v="0"/>
    <n v="0.28000000000000003"/>
    <s v="HIGH"/>
    <n v="557.34"/>
    <s v="Small"/>
    <s v="Not Premium"/>
    <n v="281.39"/>
    <n v="275.95"/>
    <s v="Credit Card"/>
    <s v="Critical"/>
    <s v="Same Day"/>
    <n v="23.82"/>
    <n v="3"/>
    <s v="FAST DELIVERY"/>
    <s v="Home Office"/>
    <s v="No"/>
    <n v="1"/>
    <s v="Poor"/>
    <n v="584.16"/>
  </r>
  <r>
    <x v="892"/>
    <s v="2024-04-27"/>
    <n v="2024"/>
    <x v="11"/>
    <x v="4"/>
    <x v="2"/>
    <x v="5"/>
    <s v="Delhi"/>
    <x v="0"/>
    <x v="8"/>
    <s v="Retail"/>
    <x v="0"/>
    <n v="281.33"/>
    <x v="8"/>
    <n v="0.06"/>
    <s v="LOW"/>
    <n v="3173.4"/>
    <s v="Medium"/>
    <s v="Premium"/>
    <n v="2716.35"/>
    <n v="457.05"/>
    <s v="Credit Card"/>
    <s v="Medium"/>
    <s v="Express"/>
    <n v="28.31"/>
    <n v="3"/>
    <s v="FAST DELIVERY"/>
    <s v="Home Office"/>
    <s v="Yes"/>
    <n v="3"/>
    <s v="Average"/>
    <n v="3204.71"/>
  </r>
  <r>
    <x v="893"/>
    <s v="2023-01-29"/>
    <n v="2023"/>
    <x v="3"/>
    <x v="9"/>
    <x v="1"/>
    <x v="0"/>
    <s v="Mumbai"/>
    <x v="0"/>
    <x v="9"/>
    <s v="Online"/>
    <x v="2"/>
    <n v="855.22"/>
    <x v="17"/>
    <n v="0.04"/>
    <s v="LOW"/>
    <n v="2463.0300000000002"/>
    <s v="Medium"/>
    <s v="Not Premium"/>
    <n v="1991.51"/>
    <n v="471.52"/>
    <s v="Cash"/>
    <s v="Low"/>
    <s v="Same Day"/>
    <n v="34.06"/>
    <n v="5"/>
    <s v="LATE DELIVERY"/>
    <s v="Home Office"/>
    <s v="Yes"/>
    <n v="3"/>
    <s v="Average"/>
    <n v="2502.0899999999997"/>
  </r>
  <r>
    <x v="894"/>
    <s v="2023-07-10"/>
    <n v="2023"/>
    <x v="7"/>
    <x v="1"/>
    <x v="1"/>
    <x v="2"/>
    <s v="Berlin"/>
    <x v="3"/>
    <x v="0"/>
    <s v="Online"/>
    <x v="2"/>
    <n v="248.84"/>
    <x v="2"/>
    <n v="0.06"/>
    <s v="LOW"/>
    <n v="4444.28"/>
    <s v="Medium"/>
    <s v="Premium"/>
    <n v="2557.89"/>
    <n v="1886.39"/>
    <s v="PayPal"/>
    <s v="Medium"/>
    <s v="Standard"/>
    <n v="48.87"/>
    <n v="7"/>
    <s v="LATE DELIVERY"/>
    <s v="Corporate"/>
    <s v="No"/>
    <n v="2"/>
    <s v="Poor"/>
    <n v="4500.1499999999996"/>
  </r>
  <r>
    <x v="895"/>
    <s v="2023-01-05"/>
    <n v="2023"/>
    <x v="3"/>
    <x v="2"/>
    <x v="0"/>
    <x v="0"/>
    <s v="Sydney"/>
    <x v="3"/>
    <x v="6"/>
    <s v="Online"/>
    <x v="4"/>
    <n v="934.6"/>
    <x v="9"/>
    <n v="0.13"/>
    <s v="LOW"/>
    <n v="4878.6099999999997"/>
    <s v="Medium"/>
    <s v="Premium"/>
    <n v="2601.9299999999998"/>
    <n v="2276.6799999999998"/>
    <s v="Cash"/>
    <s v="Medium"/>
    <s v="Same Day"/>
    <n v="25.15"/>
    <n v="5"/>
    <s v="LATE DELIVERY"/>
    <s v="Home Office"/>
    <s v="No"/>
    <n v="4"/>
    <s v="Good"/>
    <n v="4908.7599999999993"/>
  </r>
  <r>
    <x v="896"/>
    <s v="2023-05-29"/>
    <n v="2023"/>
    <x v="4"/>
    <x v="11"/>
    <x v="1"/>
    <x v="3"/>
    <s v="Delhi"/>
    <x v="3"/>
    <x v="1"/>
    <s v="Retail"/>
    <x v="2"/>
    <n v="244.83"/>
    <x v="12"/>
    <n v="0.06"/>
    <s v="LOW"/>
    <n v="4142.5200000000004"/>
    <s v="Medium"/>
    <s v="Premium"/>
    <n v="3692.61"/>
    <n v="449.91"/>
    <s v="UPI"/>
    <s v="Medium"/>
    <s v="Express"/>
    <n v="10.48"/>
    <n v="2"/>
    <s v="FAST DELIVERY"/>
    <s v="Consumer"/>
    <s v="Yes"/>
    <n v="3"/>
    <s v="Average"/>
    <n v="4155"/>
  </r>
  <r>
    <x v="897"/>
    <s v="2023-10-02"/>
    <n v="2023"/>
    <x v="1"/>
    <x v="0"/>
    <x v="2"/>
    <x v="0"/>
    <s v="London"/>
    <x v="0"/>
    <x v="9"/>
    <s v="Online"/>
    <x v="2"/>
    <n v="321.86"/>
    <x v="8"/>
    <n v="0.2"/>
    <s v="LOW"/>
    <n v="3089.86"/>
    <s v="Medium"/>
    <s v="Premium"/>
    <n v="2259.8200000000002"/>
    <n v="830.04"/>
    <s v="Cash"/>
    <s v="Medium"/>
    <s v="Standard"/>
    <n v="20.399999999999999"/>
    <n v="6"/>
    <s v="LATE DELIVERY"/>
    <s v="Corporate"/>
    <s v="Yes"/>
    <n v="5"/>
    <s v="Excellent"/>
    <n v="3116.26"/>
  </r>
  <r>
    <x v="898"/>
    <s v="2024-05-21"/>
    <n v="2024"/>
    <x v="4"/>
    <x v="0"/>
    <x v="2"/>
    <x v="2"/>
    <s v="London"/>
    <x v="4"/>
    <x v="7"/>
    <s v="Online"/>
    <x v="2"/>
    <n v="87.51"/>
    <x v="5"/>
    <n v="0.18"/>
    <s v="LOW"/>
    <n v="143.52000000000001"/>
    <s v="Small"/>
    <s v="Not Premium"/>
    <n v="82.22"/>
    <n v="61.3"/>
    <s v="Credit Card"/>
    <s v="Critical"/>
    <s v="Standard"/>
    <n v="7.07"/>
    <n v="1"/>
    <s v="FAST DELIVERY"/>
    <s v="Corporate"/>
    <s v="Yes"/>
    <n v="4"/>
    <s v="Good"/>
    <n v="151.58999999999997"/>
  </r>
  <r>
    <x v="899"/>
    <s v="2023-08-20"/>
    <n v="2023"/>
    <x v="0"/>
    <x v="6"/>
    <x v="1"/>
    <x v="0"/>
    <s v="Mumbai"/>
    <x v="4"/>
    <x v="6"/>
    <s v="Online"/>
    <x v="3"/>
    <n v="772.8"/>
    <x v="5"/>
    <n v="7.0000000000000007E-2"/>
    <s v="LOW"/>
    <n v="1437.41"/>
    <s v="Medium"/>
    <s v="Not Premium"/>
    <n v="968.38"/>
    <n v="469.03"/>
    <s v="UPI"/>
    <s v="Low"/>
    <s v="Standard"/>
    <n v="43.62"/>
    <n v="7"/>
    <s v="LATE DELIVERY"/>
    <s v="Home Office"/>
    <s v="Yes"/>
    <n v="5"/>
    <s v="Excellent"/>
    <n v="1488.0299999999997"/>
  </r>
  <r>
    <x v="900"/>
    <s v="2023-08-05"/>
    <n v="2023"/>
    <x v="0"/>
    <x v="1"/>
    <x v="2"/>
    <x v="2"/>
    <s v="Berlin"/>
    <x v="0"/>
    <x v="2"/>
    <s v="Online"/>
    <x v="4"/>
    <n v="883.63"/>
    <x v="18"/>
    <n v="0.03"/>
    <s v="LOW"/>
    <n v="9428.33"/>
    <s v="Medium"/>
    <s v="Premium"/>
    <n v="4830.34"/>
    <n v="4597.99"/>
    <s v="Bank Transfer"/>
    <s v="Medium"/>
    <s v="Standard"/>
    <n v="34.71"/>
    <n v="10"/>
    <s v="LATE DELIVERY"/>
    <s v="Home Office"/>
    <s v="No"/>
    <n v="5"/>
    <s v="Excellent"/>
    <n v="9473.0399999999991"/>
  </r>
  <r>
    <x v="901"/>
    <s v="2023-11-01"/>
    <n v="2023"/>
    <x v="10"/>
    <x v="5"/>
    <x v="0"/>
    <x v="5"/>
    <s v="Pune"/>
    <x v="3"/>
    <x v="7"/>
    <s v="Distributor"/>
    <x v="4"/>
    <n v="640.12"/>
    <x v="5"/>
    <n v="0.24"/>
    <s v="HIGH"/>
    <n v="972.98"/>
    <s v="Small"/>
    <s v="Not Premium"/>
    <n v="763.35"/>
    <n v="209.63"/>
    <s v="PayPal"/>
    <s v="Medium"/>
    <s v="Standard"/>
    <n v="17.059999999999999"/>
    <n v="3"/>
    <s v="FAST DELIVERY"/>
    <s v="Corporate"/>
    <s v="No"/>
    <n v="4"/>
    <s v="Good"/>
    <n v="993.04"/>
  </r>
  <r>
    <x v="902"/>
    <s v="2023-08-23"/>
    <n v="2023"/>
    <x v="0"/>
    <x v="6"/>
    <x v="1"/>
    <x v="1"/>
    <s v="Mumbai"/>
    <x v="3"/>
    <x v="0"/>
    <s v="Online"/>
    <x v="1"/>
    <n v="567.97"/>
    <x v="14"/>
    <n v="0.28000000000000003"/>
    <s v="HIGH"/>
    <n v="4089.38"/>
    <s v="Medium"/>
    <s v="Premium"/>
    <n v="2787"/>
    <n v="1302.3800000000001"/>
    <s v="PayPal"/>
    <s v="Low"/>
    <s v="Standard"/>
    <n v="49.61"/>
    <n v="8"/>
    <s v="LATE DELIVERY"/>
    <s v="Corporate"/>
    <s v="No"/>
    <n v="2"/>
    <s v="Poor"/>
    <n v="4146.99"/>
  </r>
  <r>
    <x v="903"/>
    <s v="2023-03-23"/>
    <n v="2023"/>
    <x v="9"/>
    <x v="4"/>
    <x v="0"/>
    <x v="5"/>
    <s v="New York"/>
    <x v="3"/>
    <x v="7"/>
    <s v="Online"/>
    <x v="4"/>
    <n v="412.09"/>
    <x v="2"/>
    <n v="0"/>
    <s v="LOW"/>
    <n v="7829.71"/>
    <s v="Medium"/>
    <s v="Premium"/>
    <n v="4031.42"/>
    <n v="3798.29"/>
    <s v="Cash"/>
    <s v="Low"/>
    <s v="Same Day"/>
    <n v="48.27"/>
    <n v="1"/>
    <s v="FAST DELIVERY"/>
    <s v="Home Office"/>
    <s v="No"/>
    <n v="5"/>
    <s v="Excellent"/>
    <n v="7878.9800000000005"/>
  </r>
  <r>
    <x v="904"/>
    <s v="2023-02-01"/>
    <n v="2023"/>
    <x v="8"/>
    <x v="8"/>
    <x v="1"/>
    <x v="1"/>
    <s v="New York"/>
    <x v="2"/>
    <x v="3"/>
    <s v="Online"/>
    <x v="2"/>
    <n v="997.54"/>
    <x v="2"/>
    <n v="0.03"/>
    <s v="LOW"/>
    <n v="18384.66"/>
    <s v="Medium"/>
    <s v="Premium"/>
    <n v="12061.23"/>
    <n v="6323.43"/>
    <s v="UPI"/>
    <s v="High"/>
    <s v="Same Day"/>
    <n v="36.08"/>
    <n v="5"/>
    <s v="LATE DELIVERY"/>
    <s v="Home Office"/>
    <s v="Yes"/>
    <n v="1"/>
    <s v="Poor"/>
    <n v="18425.740000000002"/>
  </r>
  <r>
    <x v="905"/>
    <s v="2023-09-27"/>
    <n v="2023"/>
    <x v="6"/>
    <x v="11"/>
    <x v="3"/>
    <x v="0"/>
    <s v="Mumbai"/>
    <x v="3"/>
    <x v="4"/>
    <s v="Retail"/>
    <x v="3"/>
    <n v="831.73"/>
    <x v="9"/>
    <n v="0.02"/>
    <s v="LOW"/>
    <n v="4890.57"/>
    <s v="Medium"/>
    <s v="Premium"/>
    <n v="3630.75"/>
    <n v="1259.82"/>
    <s v="Cash"/>
    <s v="High"/>
    <s v="Standard"/>
    <n v="32.57"/>
    <n v="8"/>
    <s v="LATE DELIVERY"/>
    <s v="Home Office"/>
    <s v="Yes"/>
    <n v="5"/>
    <s v="Excellent"/>
    <n v="4931.1399999999994"/>
  </r>
  <r>
    <x v="906"/>
    <s v="2024-06-05"/>
    <n v="2024"/>
    <x v="5"/>
    <x v="0"/>
    <x v="3"/>
    <x v="0"/>
    <s v="Berlin"/>
    <x v="1"/>
    <x v="7"/>
    <s v="Retail"/>
    <x v="2"/>
    <n v="573.19000000000005"/>
    <x v="12"/>
    <n v="0.05"/>
    <s v="LOW"/>
    <n v="9801.5499999999993"/>
    <s v="Medium"/>
    <s v="Premium"/>
    <n v="8039.85"/>
    <n v="1761.7"/>
    <s v="Credit Card"/>
    <s v="Low"/>
    <s v="Express"/>
    <n v="33.94"/>
    <n v="5"/>
    <s v="LATE DELIVERY"/>
    <s v="Consumer"/>
    <s v="No"/>
    <n v="1"/>
    <s v="Poor"/>
    <n v="9840.4900000000016"/>
  </r>
  <r>
    <x v="907"/>
    <s v="2023-09-11"/>
    <n v="2023"/>
    <x v="6"/>
    <x v="10"/>
    <x v="1"/>
    <x v="1"/>
    <s v="Pune"/>
    <x v="4"/>
    <x v="2"/>
    <s v="Distributor"/>
    <x v="1"/>
    <n v="142.32"/>
    <x v="8"/>
    <n v="0.03"/>
    <s v="LOW"/>
    <n v="1656.6"/>
    <s v="Medium"/>
    <s v="Not Premium"/>
    <n v="1215.97"/>
    <n v="440.63"/>
    <s v="Bank Transfer"/>
    <s v="Critical"/>
    <s v="Same Day"/>
    <n v="42.99"/>
    <n v="9"/>
    <s v="LATE DELIVERY"/>
    <s v="Consumer"/>
    <s v="No"/>
    <n v="3"/>
    <s v="Average"/>
    <n v="1708.59"/>
  </r>
  <r>
    <x v="908"/>
    <s v="2023-07-19"/>
    <n v="2023"/>
    <x v="7"/>
    <x v="4"/>
    <x v="0"/>
    <x v="0"/>
    <s v="Berlin"/>
    <x v="0"/>
    <x v="9"/>
    <s v="Retail"/>
    <x v="2"/>
    <n v="22.61"/>
    <x v="10"/>
    <n v="0.11"/>
    <s v="LOW"/>
    <n v="160.97999999999999"/>
    <s v="Small"/>
    <s v="Not Premium"/>
    <n v="121.12"/>
    <n v="39.86"/>
    <s v="PayPal"/>
    <s v="Critical"/>
    <s v="Standard"/>
    <n v="41.97"/>
    <n v="2"/>
    <s v="FAST DELIVERY"/>
    <s v="Corporate"/>
    <s v="No"/>
    <n v="2"/>
    <s v="Poor"/>
    <n v="204.95000000000002"/>
  </r>
  <r>
    <x v="909"/>
    <s v="2023-11-26"/>
    <n v="2023"/>
    <x v="10"/>
    <x v="5"/>
    <x v="0"/>
    <x v="2"/>
    <s v="Delhi"/>
    <x v="3"/>
    <x v="6"/>
    <s v="Distributor"/>
    <x v="0"/>
    <n v="873.3"/>
    <x v="10"/>
    <n v="0.02"/>
    <s v="LOW"/>
    <n v="6846.67"/>
    <s v="Medium"/>
    <s v="Premium"/>
    <n v="5099.22"/>
    <n v="1747.45"/>
    <s v="Bank Transfer"/>
    <s v="Low"/>
    <s v="Express"/>
    <n v="37.18"/>
    <n v="3"/>
    <s v="FAST DELIVERY"/>
    <s v="Corporate"/>
    <s v="No"/>
    <n v="3"/>
    <s v="Average"/>
    <n v="6886.85"/>
  </r>
  <r>
    <x v="910"/>
    <s v="2023-11-26"/>
    <n v="2023"/>
    <x v="10"/>
    <x v="4"/>
    <x v="2"/>
    <x v="1"/>
    <s v="Toronto"/>
    <x v="4"/>
    <x v="8"/>
    <s v="Online"/>
    <x v="4"/>
    <n v="740.94"/>
    <x v="14"/>
    <n v="0.06"/>
    <s v="LOW"/>
    <n v="6964.84"/>
    <s v="Medium"/>
    <s v="Premium"/>
    <n v="5477.67"/>
    <n v="1487.17"/>
    <s v="Cash"/>
    <s v="High"/>
    <s v="Express"/>
    <n v="43.72"/>
    <n v="3"/>
    <s v="FAST DELIVERY"/>
    <s v="Consumer"/>
    <s v="No"/>
    <n v="2"/>
    <s v="Poor"/>
    <n v="7011.56"/>
  </r>
  <r>
    <x v="911"/>
    <s v="2023-08-22"/>
    <n v="2023"/>
    <x v="0"/>
    <x v="8"/>
    <x v="1"/>
    <x v="3"/>
    <s v="Mumbai"/>
    <x v="4"/>
    <x v="1"/>
    <s v="Distributor"/>
    <x v="1"/>
    <n v="983.88"/>
    <x v="14"/>
    <n v="0.15"/>
    <s v="LOW"/>
    <n v="8362.98"/>
    <s v="Medium"/>
    <s v="Premium"/>
    <n v="5915.04"/>
    <n v="2447.94"/>
    <s v="UPI"/>
    <s v="High"/>
    <s v="Express"/>
    <n v="6.93"/>
    <n v="2"/>
    <s v="FAST DELIVERY"/>
    <s v="Consumer"/>
    <s v="Yes"/>
    <n v="5"/>
    <s v="Excellent"/>
    <n v="8371.91"/>
  </r>
  <r>
    <x v="912"/>
    <s v="2024-04-17"/>
    <n v="2024"/>
    <x v="11"/>
    <x v="6"/>
    <x v="3"/>
    <x v="4"/>
    <s v="New York"/>
    <x v="3"/>
    <x v="7"/>
    <s v="Distributor"/>
    <x v="3"/>
    <n v="218.74"/>
    <x v="14"/>
    <n v="0.01"/>
    <s v="LOW"/>
    <n v="2165.5300000000002"/>
    <s v="Medium"/>
    <s v="Not Premium"/>
    <n v="1400.32"/>
    <n v="765.21"/>
    <s v="Bank Transfer"/>
    <s v="High"/>
    <s v="Same Day"/>
    <n v="21.41"/>
    <n v="2"/>
    <s v="FAST DELIVERY"/>
    <s v="Consumer"/>
    <s v="Yes"/>
    <n v="1"/>
    <s v="Poor"/>
    <n v="2188.9399999999996"/>
  </r>
  <r>
    <x v="913"/>
    <s v="2024-08-01"/>
    <n v="2024"/>
    <x v="0"/>
    <x v="9"/>
    <x v="0"/>
    <x v="3"/>
    <s v="Delhi"/>
    <x v="2"/>
    <x v="7"/>
    <s v="Online"/>
    <x v="2"/>
    <n v="123.68"/>
    <x v="19"/>
    <n v="0.25"/>
    <s v="HIGH"/>
    <n v="1205.8800000000001"/>
    <s v="Medium"/>
    <s v="Not Premium"/>
    <n v="833.09"/>
    <n v="372.79"/>
    <s v="Credit Card"/>
    <s v="Medium"/>
    <s v="Same Day"/>
    <n v="27.22"/>
    <n v="5"/>
    <s v="LATE DELIVERY"/>
    <s v="Corporate"/>
    <s v="No"/>
    <n v="3"/>
    <s v="Average"/>
    <n v="1238.1000000000001"/>
  </r>
  <r>
    <x v="914"/>
    <s v="2024-06-26"/>
    <n v="2024"/>
    <x v="5"/>
    <x v="0"/>
    <x v="0"/>
    <x v="2"/>
    <s v="Toronto"/>
    <x v="0"/>
    <x v="6"/>
    <s v="Retail"/>
    <x v="4"/>
    <n v="514.41"/>
    <x v="7"/>
    <n v="0.28999999999999998"/>
    <s v="HIGH"/>
    <n v="3287.08"/>
    <s v="Medium"/>
    <s v="Premium"/>
    <n v="2846.23"/>
    <n v="440.85"/>
    <s v="Credit Card"/>
    <s v="Low"/>
    <s v="Same Day"/>
    <n v="29.27"/>
    <n v="7"/>
    <s v="LATE DELIVERY"/>
    <s v="Consumer"/>
    <s v="Yes"/>
    <n v="4"/>
    <s v="Good"/>
    <n v="3323.35"/>
  </r>
  <r>
    <x v="915"/>
    <s v="2023-05-28"/>
    <n v="2023"/>
    <x v="4"/>
    <x v="8"/>
    <x v="0"/>
    <x v="5"/>
    <s v="Pune"/>
    <x v="3"/>
    <x v="0"/>
    <s v="Online"/>
    <x v="3"/>
    <n v="604.59"/>
    <x v="12"/>
    <n v="0.04"/>
    <s v="LOW"/>
    <n v="10447.32"/>
    <s v="Medium"/>
    <s v="Premium"/>
    <n v="7886.06"/>
    <n v="2561.2600000000002"/>
    <s v="Bank Transfer"/>
    <s v="Medium"/>
    <s v="Standard"/>
    <n v="34.78"/>
    <n v="2"/>
    <s v="FAST DELIVERY"/>
    <s v="Home Office"/>
    <s v="No"/>
    <n v="3"/>
    <s v="Average"/>
    <n v="10484.1"/>
  </r>
  <r>
    <x v="916"/>
    <s v="2024-11-15"/>
    <n v="2024"/>
    <x v="10"/>
    <x v="8"/>
    <x v="0"/>
    <x v="0"/>
    <s v="Delhi"/>
    <x v="3"/>
    <x v="4"/>
    <s v="Retail"/>
    <x v="0"/>
    <n v="326.74"/>
    <x v="17"/>
    <n v="0.28000000000000003"/>
    <s v="HIGH"/>
    <n v="705.76"/>
    <s v="Small"/>
    <s v="Not Premium"/>
    <n v="480.54"/>
    <n v="225.22"/>
    <s v="UPI"/>
    <s v="Medium"/>
    <s v="Same Day"/>
    <n v="27.41"/>
    <n v="8"/>
    <s v="LATE DELIVERY"/>
    <s v="Consumer"/>
    <s v="Yes"/>
    <n v="2"/>
    <s v="Poor"/>
    <n v="741.17"/>
  </r>
  <r>
    <x v="917"/>
    <s v="2024-03-26"/>
    <n v="2024"/>
    <x v="9"/>
    <x v="11"/>
    <x v="0"/>
    <x v="3"/>
    <s v="Delhi"/>
    <x v="0"/>
    <x v="7"/>
    <s v="Retail"/>
    <x v="2"/>
    <n v="713.9"/>
    <x v="19"/>
    <n v="0.08"/>
    <s v="LOW"/>
    <n v="8538.24"/>
    <s v="Medium"/>
    <s v="Premium"/>
    <n v="7661.68"/>
    <n v="876.56"/>
    <s v="Credit Card"/>
    <s v="High"/>
    <s v="Express"/>
    <n v="31.28"/>
    <n v="6"/>
    <s v="LATE DELIVERY"/>
    <s v="Home Office"/>
    <s v="Yes"/>
    <n v="3"/>
    <s v="Average"/>
    <n v="8575.52"/>
  </r>
  <r>
    <x v="918"/>
    <s v="2024-05-02"/>
    <n v="2024"/>
    <x v="4"/>
    <x v="8"/>
    <x v="0"/>
    <x v="3"/>
    <s v="Pune"/>
    <x v="2"/>
    <x v="1"/>
    <s v="Retail"/>
    <x v="2"/>
    <n v="892.34"/>
    <x v="13"/>
    <n v="0.06"/>
    <s v="LOW"/>
    <n v="11743.19"/>
    <s v="Medium"/>
    <s v="Premium"/>
    <n v="6632.35"/>
    <n v="5110.84"/>
    <s v="UPI"/>
    <s v="Critical"/>
    <s v="Express"/>
    <n v="8.64"/>
    <n v="9"/>
    <s v="LATE DELIVERY"/>
    <s v="Home Office"/>
    <s v="Yes"/>
    <n v="3"/>
    <s v="Average"/>
    <n v="11760.83"/>
  </r>
  <r>
    <x v="919"/>
    <s v="2024-04-06"/>
    <n v="2024"/>
    <x v="11"/>
    <x v="10"/>
    <x v="2"/>
    <x v="4"/>
    <s v="Delhi"/>
    <x v="3"/>
    <x v="8"/>
    <s v="Online"/>
    <x v="4"/>
    <n v="152.31"/>
    <x v="17"/>
    <n v="0.28000000000000003"/>
    <s v="HIGH"/>
    <n v="328.99"/>
    <s v="Small"/>
    <s v="Not Premium"/>
    <n v="271.02999999999997"/>
    <n v="57.96"/>
    <s v="UPI"/>
    <s v="Low"/>
    <s v="Same Day"/>
    <n v="49.34"/>
    <n v="9"/>
    <s v="LATE DELIVERY"/>
    <s v="Home Office"/>
    <s v="No"/>
    <n v="2"/>
    <s v="Poor"/>
    <n v="387.32999999999993"/>
  </r>
  <r>
    <x v="920"/>
    <s v="2024-05-27"/>
    <n v="2024"/>
    <x v="4"/>
    <x v="4"/>
    <x v="0"/>
    <x v="2"/>
    <s v="Pune"/>
    <x v="4"/>
    <x v="9"/>
    <s v="Distributor"/>
    <x v="3"/>
    <n v="339.8"/>
    <x v="13"/>
    <n v="0.17"/>
    <s v="LOW"/>
    <n v="3948.48"/>
    <s v="Medium"/>
    <s v="Premium"/>
    <n v="2962.36"/>
    <n v="986.12"/>
    <s v="UPI"/>
    <s v="High"/>
    <s v="Standard"/>
    <n v="22.63"/>
    <n v="9"/>
    <s v="LATE DELIVERY"/>
    <s v="Home Office"/>
    <s v="Yes"/>
    <n v="3"/>
    <s v="Average"/>
    <n v="3980.11"/>
  </r>
  <r>
    <x v="921"/>
    <s v="2024-05-11"/>
    <n v="2024"/>
    <x v="4"/>
    <x v="10"/>
    <x v="3"/>
    <x v="0"/>
    <s v="Delhi"/>
    <x v="4"/>
    <x v="1"/>
    <s v="Distributor"/>
    <x v="0"/>
    <n v="817.93"/>
    <x v="14"/>
    <n v="0.16"/>
    <s v="LOW"/>
    <n v="6870.61"/>
    <s v="Medium"/>
    <s v="Premium"/>
    <n v="5532.4"/>
    <n v="1338.21"/>
    <s v="Cash"/>
    <s v="Medium"/>
    <s v="Standard"/>
    <n v="28.12"/>
    <n v="4"/>
    <s v="LATE DELIVERY"/>
    <s v="Consumer"/>
    <s v="No"/>
    <n v="4"/>
    <s v="Good"/>
    <n v="6902.73"/>
  </r>
  <r>
    <x v="922"/>
    <s v="2023-04-21"/>
    <n v="2023"/>
    <x v="11"/>
    <x v="9"/>
    <x v="0"/>
    <x v="0"/>
    <s v="Berlin"/>
    <x v="2"/>
    <x v="7"/>
    <s v="Online"/>
    <x v="1"/>
    <n v="288.49"/>
    <x v="4"/>
    <n v="0.12"/>
    <s v="LOW"/>
    <n v="3808.07"/>
    <s v="Medium"/>
    <s v="Premium"/>
    <n v="2403.6799999999998"/>
    <n v="1404.39"/>
    <s v="Bank Transfer"/>
    <s v="Critical"/>
    <s v="Standard"/>
    <n v="34.24"/>
    <n v="8"/>
    <s v="LATE DELIVERY"/>
    <s v="Consumer"/>
    <s v="Yes"/>
    <n v="3"/>
    <s v="Average"/>
    <n v="3850.3099999999995"/>
  </r>
  <r>
    <x v="923"/>
    <s v="2023-02-20"/>
    <n v="2023"/>
    <x v="8"/>
    <x v="0"/>
    <x v="1"/>
    <x v="1"/>
    <s v="Toronto"/>
    <x v="0"/>
    <x v="2"/>
    <s v="Retail"/>
    <x v="4"/>
    <n v="35.49"/>
    <x v="18"/>
    <n v="0.27"/>
    <s v="HIGH"/>
    <n v="284.98"/>
    <s v="Small"/>
    <s v="Not Premium"/>
    <n v="184.38"/>
    <n v="100.6"/>
    <s v="UPI"/>
    <s v="Critical"/>
    <s v="Same Day"/>
    <n v="28.39"/>
    <n v="8"/>
    <s v="LATE DELIVERY"/>
    <s v="Home Office"/>
    <s v="Yes"/>
    <n v="3"/>
    <s v="Average"/>
    <n v="321.37"/>
  </r>
  <r>
    <x v="924"/>
    <s v="2024-04-25"/>
    <n v="2024"/>
    <x v="11"/>
    <x v="6"/>
    <x v="0"/>
    <x v="0"/>
    <s v="Delhi"/>
    <x v="2"/>
    <x v="3"/>
    <s v="Retail"/>
    <x v="4"/>
    <n v="207.95"/>
    <x v="5"/>
    <n v="0.3"/>
    <s v="HIGH"/>
    <n v="291.13"/>
    <s v="Small"/>
    <s v="Not Premium"/>
    <n v="216.74"/>
    <n v="74.39"/>
    <s v="Credit Card"/>
    <s v="Low"/>
    <s v="Standard"/>
    <n v="30.75"/>
    <n v="4"/>
    <s v="LATE DELIVERY"/>
    <s v="Corporate"/>
    <s v="Yes"/>
    <n v="2"/>
    <s v="Poor"/>
    <n v="325.88"/>
  </r>
  <r>
    <x v="925"/>
    <s v="2024-06-11"/>
    <n v="2024"/>
    <x v="5"/>
    <x v="7"/>
    <x v="1"/>
    <x v="0"/>
    <s v="Pune"/>
    <x v="3"/>
    <x v="4"/>
    <s v="Retail"/>
    <x v="4"/>
    <n v="531.38"/>
    <x v="13"/>
    <n v="0.01"/>
    <s v="LOW"/>
    <n v="7364.93"/>
    <s v="Medium"/>
    <s v="Premium"/>
    <n v="5714.83"/>
    <n v="1650.1"/>
    <s v="Credit Card"/>
    <s v="High"/>
    <s v="Express"/>
    <n v="8.0399999999999991"/>
    <n v="8"/>
    <s v="LATE DELIVERY"/>
    <s v="Home Office"/>
    <s v="No"/>
    <n v="3"/>
    <s v="Average"/>
    <n v="7380.97"/>
  </r>
  <r>
    <x v="926"/>
    <s v="2023-05-25"/>
    <n v="2023"/>
    <x v="4"/>
    <x v="7"/>
    <x v="3"/>
    <x v="5"/>
    <s v="London"/>
    <x v="1"/>
    <x v="6"/>
    <s v="Online"/>
    <x v="2"/>
    <n v="46.05"/>
    <x v="15"/>
    <n v="0.08"/>
    <s v="LOW"/>
    <n v="720.22"/>
    <s v="Small"/>
    <s v="Not Premium"/>
    <n v="601.84"/>
    <n v="118.38"/>
    <s v="PayPal"/>
    <s v="Critical"/>
    <s v="Express"/>
    <n v="38.25"/>
    <n v="8"/>
    <s v="LATE DELIVERY"/>
    <s v="Home Office"/>
    <s v="No"/>
    <n v="3"/>
    <s v="Average"/>
    <n v="766.47"/>
  </r>
  <r>
    <x v="927"/>
    <s v="2023-04-30"/>
    <n v="2023"/>
    <x v="11"/>
    <x v="11"/>
    <x v="3"/>
    <x v="5"/>
    <s v="New York"/>
    <x v="0"/>
    <x v="7"/>
    <s v="Distributor"/>
    <x v="4"/>
    <n v="23.94"/>
    <x v="5"/>
    <n v="0.28999999999999998"/>
    <s v="HIGH"/>
    <n v="33.99"/>
    <s v="Small"/>
    <s v="Not Premium"/>
    <n v="22.32"/>
    <n v="11.67"/>
    <s v="Cash"/>
    <s v="Low"/>
    <s v="Express"/>
    <n v="27.52"/>
    <n v="4"/>
    <s v="LATE DELIVERY"/>
    <s v="Home Office"/>
    <s v="Yes"/>
    <n v="5"/>
    <s v="Excellent"/>
    <n v="65.510000000000005"/>
  </r>
  <r>
    <x v="928"/>
    <s v="2023-11-19"/>
    <n v="2023"/>
    <x v="10"/>
    <x v="10"/>
    <x v="2"/>
    <x v="4"/>
    <s v="Sydney"/>
    <x v="2"/>
    <x v="2"/>
    <s v="Online"/>
    <x v="2"/>
    <n v="598.11"/>
    <x v="5"/>
    <n v="0.2"/>
    <s v="LOW"/>
    <n v="956.98"/>
    <s v="Small"/>
    <s v="Not Premium"/>
    <n v="641.4"/>
    <n v="315.58"/>
    <s v="Cash"/>
    <s v="Low"/>
    <s v="Same Day"/>
    <n v="30.81"/>
    <n v="7"/>
    <s v="LATE DELIVERY"/>
    <s v="Home Office"/>
    <s v="No"/>
    <n v="3"/>
    <s v="Average"/>
    <n v="994.79"/>
  </r>
  <r>
    <x v="929"/>
    <s v="2024-04-14"/>
    <n v="2024"/>
    <x v="11"/>
    <x v="0"/>
    <x v="2"/>
    <x v="3"/>
    <s v="London"/>
    <x v="2"/>
    <x v="3"/>
    <s v="Retail"/>
    <x v="3"/>
    <n v="949.87"/>
    <x v="0"/>
    <n v="0.16"/>
    <s v="LOW"/>
    <n v="3191.56"/>
    <s v="Medium"/>
    <s v="Premium"/>
    <n v="2234.4"/>
    <n v="957.16"/>
    <s v="Bank Transfer"/>
    <s v="Critical"/>
    <s v="Standard"/>
    <n v="14.92"/>
    <n v="9"/>
    <s v="LATE DELIVERY"/>
    <s v="Corporate"/>
    <s v="No"/>
    <n v="1"/>
    <s v="Poor"/>
    <n v="3215.48"/>
  </r>
  <r>
    <x v="930"/>
    <s v="2024-02-05"/>
    <n v="2024"/>
    <x v="8"/>
    <x v="6"/>
    <x v="2"/>
    <x v="4"/>
    <s v="Delhi"/>
    <x v="3"/>
    <x v="4"/>
    <s v="Online"/>
    <x v="0"/>
    <n v="773.65"/>
    <x v="17"/>
    <n v="0.25"/>
    <s v="HIGH"/>
    <n v="1740.71"/>
    <s v="Medium"/>
    <s v="Not Premium"/>
    <n v="897.23"/>
    <n v="843.48"/>
    <s v="Credit Card"/>
    <s v="Critical"/>
    <s v="Express"/>
    <n v="25.09"/>
    <n v="7"/>
    <s v="LATE DELIVERY"/>
    <s v="Consumer"/>
    <s v="Yes"/>
    <n v="3"/>
    <s v="Average"/>
    <n v="1772.8"/>
  </r>
  <r>
    <x v="931"/>
    <s v="2023-12-17"/>
    <n v="2023"/>
    <x v="2"/>
    <x v="3"/>
    <x v="0"/>
    <x v="0"/>
    <s v="Toronto"/>
    <x v="1"/>
    <x v="7"/>
    <s v="Online"/>
    <x v="3"/>
    <n v="195.97"/>
    <x v="19"/>
    <n v="0.25"/>
    <s v="HIGH"/>
    <n v="1910.71"/>
    <s v="Medium"/>
    <s v="Not Premium"/>
    <n v="1312.73"/>
    <n v="597.98"/>
    <s v="Credit Card"/>
    <s v="Medium"/>
    <s v="Same Day"/>
    <n v="11.4"/>
    <n v="4"/>
    <s v="LATE DELIVERY"/>
    <s v="Corporate"/>
    <s v="Yes"/>
    <n v="3"/>
    <s v="Average"/>
    <n v="1926.1100000000001"/>
  </r>
  <r>
    <x v="932"/>
    <s v="2023-09-19"/>
    <n v="2023"/>
    <x v="6"/>
    <x v="1"/>
    <x v="2"/>
    <x v="2"/>
    <s v="Sydney"/>
    <x v="4"/>
    <x v="6"/>
    <s v="Online"/>
    <x v="0"/>
    <n v="514.67999999999995"/>
    <x v="12"/>
    <n v="0.01"/>
    <s v="LOW"/>
    <n v="9171.6"/>
    <s v="Medium"/>
    <s v="Premium"/>
    <n v="4800.22"/>
    <n v="4371.38"/>
    <s v="Credit Card"/>
    <s v="Medium"/>
    <s v="Standard"/>
    <n v="42.78"/>
    <n v="7"/>
    <s v="LATE DELIVERY"/>
    <s v="Home Office"/>
    <s v="No"/>
    <n v="5"/>
    <s v="Excellent"/>
    <n v="9221.380000000001"/>
  </r>
  <r>
    <x v="933"/>
    <s v="2023-09-25"/>
    <n v="2023"/>
    <x v="6"/>
    <x v="3"/>
    <x v="3"/>
    <x v="1"/>
    <s v="Mumbai"/>
    <x v="0"/>
    <x v="6"/>
    <s v="Online"/>
    <x v="2"/>
    <n v="812.46"/>
    <x v="5"/>
    <n v="7.0000000000000007E-2"/>
    <s v="LOW"/>
    <n v="1511.18"/>
    <s v="Medium"/>
    <s v="Not Premium"/>
    <n v="1267.8499999999999"/>
    <n v="243.33"/>
    <s v="PayPal"/>
    <s v="Low"/>
    <s v="Express"/>
    <n v="7.98"/>
    <n v="6"/>
    <s v="LATE DELIVERY"/>
    <s v="Home Office"/>
    <s v="Yes"/>
    <n v="3"/>
    <s v="Average"/>
    <n v="1525.1599999999999"/>
  </r>
  <r>
    <x v="934"/>
    <s v="2023-02-22"/>
    <n v="2023"/>
    <x v="8"/>
    <x v="9"/>
    <x v="0"/>
    <x v="0"/>
    <s v="Mumbai"/>
    <x v="3"/>
    <x v="3"/>
    <s v="Online"/>
    <x v="3"/>
    <n v="239.48"/>
    <x v="9"/>
    <n v="0.1"/>
    <s v="LOW"/>
    <n v="1293.19"/>
    <s v="Medium"/>
    <s v="Not Premium"/>
    <n v="741.28"/>
    <n v="551.91"/>
    <s v="Credit Card"/>
    <s v="Low"/>
    <s v="Express"/>
    <n v="40.950000000000003"/>
    <n v="1"/>
    <s v="FAST DELIVERY"/>
    <s v="Corporate"/>
    <s v="Yes"/>
    <n v="1"/>
    <s v="Poor"/>
    <n v="1335.14"/>
  </r>
  <r>
    <x v="935"/>
    <s v="2024-03-04"/>
    <n v="2024"/>
    <x v="9"/>
    <x v="2"/>
    <x v="2"/>
    <x v="0"/>
    <s v="Toronto"/>
    <x v="1"/>
    <x v="3"/>
    <s v="Distributor"/>
    <x v="2"/>
    <n v="671.47"/>
    <x v="8"/>
    <n v="0.1"/>
    <s v="LOW"/>
    <n v="7251.88"/>
    <s v="Medium"/>
    <s v="Premium"/>
    <n v="4042.45"/>
    <n v="3209.43"/>
    <s v="Credit Card"/>
    <s v="Critical"/>
    <s v="Same Day"/>
    <n v="13.32"/>
    <n v="7"/>
    <s v="LATE DELIVERY"/>
    <s v="Home Office"/>
    <s v="No"/>
    <n v="2"/>
    <s v="Poor"/>
    <n v="7272.1999999999989"/>
  </r>
  <r>
    <x v="936"/>
    <s v="2023-09-18"/>
    <n v="2023"/>
    <x v="6"/>
    <x v="1"/>
    <x v="0"/>
    <x v="5"/>
    <s v="Mumbai"/>
    <x v="2"/>
    <x v="5"/>
    <s v="Retail"/>
    <x v="0"/>
    <n v="282.3"/>
    <x v="8"/>
    <n v="0.2"/>
    <s v="LOW"/>
    <n v="2710.08"/>
    <s v="Medium"/>
    <s v="Not Premium"/>
    <n v="1583.65"/>
    <n v="1126.43"/>
    <s v="UPI"/>
    <s v="High"/>
    <s v="Same Day"/>
    <n v="34.9"/>
    <n v="9"/>
    <s v="LATE DELIVERY"/>
    <s v="Corporate"/>
    <s v="No"/>
    <n v="1"/>
    <s v="Poor"/>
    <n v="2753.98"/>
  </r>
  <r>
    <x v="937"/>
    <s v="2024-09-29"/>
    <n v="2024"/>
    <x v="6"/>
    <x v="4"/>
    <x v="0"/>
    <x v="2"/>
    <s v="Toronto"/>
    <x v="4"/>
    <x v="8"/>
    <s v="Retail"/>
    <x v="2"/>
    <n v="710.31"/>
    <x v="15"/>
    <n v="0.24"/>
    <s v="HIGH"/>
    <n v="9177.2099999999991"/>
    <s v="Medium"/>
    <s v="Premium"/>
    <n v="5149.16"/>
    <n v="4028.05"/>
    <s v="UPI"/>
    <s v="Critical"/>
    <s v="Express"/>
    <n v="35.24"/>
    <n v="7"/>
    <s v="LATE DELIVERY"/>
    <s v="Home Office"/>
    <s v="Yes"/>
    <n v="3"/>
    <s v="Average"/>
    <n v="9219.4499999999989"/>
  </r>
  <r>
    <x v="938"/>
    <s v="2023-09-28"/>
    <n v="2023"/>
    <x v="6"/>
    <x v="4"/>
    <x v="1"/>
    <x v="0"/>
    <s v="New York"/>
    <x v="4"/>
    <x v="1"/>
    <s v="Retail"/>
    <x v="3"/>
    <n v="595.79"/>
    <x v="8"/>
    <n v="0.26"/>
    <s v="HIGH"/>
    <n v="5290.62"/>
    <s v="Medium"/>
    <s v="Premium"/>
    <n v="3581.04"/>
    <n v="1709.58"/>
    <s v="Bank Transfer"/>
    <s v="Medium"/>
    <s v="Standard"/>
    <n v="35.99"/>
    <n v="5"/>
    <s v="LATE DELIVERY"/>
    <s v="Corporate"/>
    <s v="Yes"/>
    <n v="4"/>
    <s v="Good"/>
    <n v="5331.61"/>
  </r>
  <r>
    <x v="939"/>
    <s v="2024-09-17"/>
    <n v="2024"/>
    <x v="6"/>
    <x v="11"/>
    <x v="1"/>
    <x v="0"/>
    <s v="New York"/>
    <x v="4"/>
    <x v="1"/>
    <s v="Online"/>
    <x v="3"/>
    <n v="431.01"/>
    <x v="4"/>
    <n v="0.03"/>
    <s v="LOW"/>
    <n v="6271.2"/>
    <s v="Medium"/>
    <s v="Premium"/>
    <n v="3389.13"/>
    <n v="2882.07"/>
    <s v="Bank Transfer"/>
    <s v="Critical"/>
    <s v="Same Day"/>
    <n v="27.23"/>
    <n v="3"/>
    <s v="FAST DELIVERY"/>
    <s v="Consumer"/>
    <s v="Yes"/>
    <n v="2"/>
    <s v="Poor"/>
    <n v="6301.43"/>
  </r>
  <r>
    <x v="940"/>
    <s v="2024-09-27"/>
    <n v="2024"/>
    <x v="6"/>
    <x v="11"/>
    <x v="2"/>
    <x v="4"/>
    <s v="Delhi"/>
    <x v="3"/>
    <x v="0"/>
    <s v="Online"/>
    <x v="3"/>
    <n v="764.53"/>
    <x v="15"/>
    <n v="0.28999999999999998"/>
    <s v="HIGH"/>
    <n v="9227.8799999999992"/>
    <s v="Medium"/>
    <s v="Premium"/>
    <n v="8262.61"/>
    <n v="965.27"/>
    <s v="PayPal"/>
    <s v="Low"/>
    <s v="Same Day"/>
    <n v="24.36"/>
    <n v="8"/>
    <s v="LATE DELIVERY"/>
    <s v="Corporate"/>
    <s v="Yes"/>
    <n v="5"/>
    <s v="Excellent"/>
    <n v="9260.2400000000016"/>
  </r>
  <r>
    <x v="941"/>
    <s v="2024-07-31"/>
    <n v="2024"/>
    <x v="7"/>
    <x v="1"/>
    <x v="3"/>
    <x v="4"/>
    <s v="Mumbai"/>
    <x v="4"/>
    <x v="7"/>
    <s v="Online"/>
    <x v="2"/>
    <n v="404.6"/>
    <x v="8"/>
    <n v="0.09"/>
    <s v="LOW"/>
    <n v="4418.2299999999996"/>
    <s v="Medium"/>
    <s v="Premium"/>
    <n v="3264.49"/>
    <n v="1153.74"/>
    <s v="Cash"/>
    <s v="Medium"/>
    <s v="Express"/>
    <n v="48.62"/>
    <n v="8"/>
    <s v="LATE DELIVERY"/>
    <s v="Corporate"/>
    <s v="Yes"/>
    <n v="1"/>
    <s v="Poor"/>
    <n v="4474.8499999999995"/>
  </r>
  <r>
    <x v="942"/>
    <s v="2023-11-09"/>
    <n v="2023"/>
    <x v="10"/>
    <x v="9"/>
    <x v="0"/>
    <x v="2"/>
    <s v="Toronto"/>
    <x v="3"/>
    <x v="4"/>
    <s v="Distributor"/>
    <x v="3"/>
    <n v="512.4"/>
    <x v="3"/>
    <n v="0.06"/>
    <s v="LOW"/>
    <n v="7706.5"/>
    <s v="Medium"/>
    <s v="Premium"/>
    <n v="4637.66"/>
    <n v="3068.84"/>
    <s v="Cash"/>
    <s v="Low"/>
    <s v="Express"/>
    <n v="28.78"/>
    <n v="2"/>
    <s v="FAST DELIVERY"/>
    <s v="Corporate"/>
    <s v="Yes"/>
    <n v="4"/>
    <s v="Good"/>
    <n v="7737.28"/>
  </r>
  <r>
    <x v="943"/>
    <s v="2024-11-23"/>
    <n v="2024"/>
    <x v="10"/>
    <x v="3"/>
    <x v="0"/>
    <x v="0"/>
    <s v="London"/>
    <x v="2"/>
    <x v="9"/>
    <s v="Online"/>
    <x v="0"/>
    <n v="391.86"/>
    <x v="16"/>
    <n v="0.3"/>
    <s v="HIGH"/>
    <n v="1920.11"/>
    <s v="Medium"/>
    <s v="Not Premium"/>
    <n v="1494.28"/>
    <n v="425.83"/>
    <s v="Credit Card"/>
    <s v="Low"/>
    <s v="Express"/>
    <n v="41.98"/>
    <n v="7"/>
    <s v="LATE DELIVERY"/>
    <s v="Consumer"/>
    <s v="No"/>
    <n v="3"/>
    <s v="Average"/>
    <n v="1969.09"/>
  </r>
  <r>
    <x v="944"/>
    <s v="2023-10-18"/>
    <n v="2023"/>
    <x v="1"/>
    <x v="2"/>
    <x v="0"/>
    <x v="3"/>
    <s v="Delhi"/>
    <x v="1"/>
    <x v="2"/>
    <s v="Distributor"/>
    <x v="0"/>
    <n v="458.63"/>
    <x v="11"/>
    <n v="0.15"/>
    <s v="LOW"/>
    <n v="389.84"/>
    <s v="Small"/>
    <s v="Not Premium"/>
    <n v="261.04000000000002"/>
    <n v="128.80000000000001"/>
    <s v="UPI"/>
    <s v="Critical"/>
    <s v="Standard"/>
    <n v="42.73"/>
    <n v="9"/>
    <s v="LATE DELIVERY"/>
    <s v="Home Office"/>
    <s v="Yes"/>
    <n v="4"/>
    <s v="Good"/>
    <n v="441.57000000000005"/>
  </r>
  <r>
    <x v="945"/>
    <s v="2023-09-08"/>
    <n v="2023"/>
    <x v="6"/>
    <x v="3"/>
    <x v="1"/>
    <x v="0"/>
    <s v="Delhi"/>
    <x v="2"/>
    <x v="9"/>
    <s v="Distributor"/>
    <x v="2"/>
    <n v="931.66"/>
    <x v="12"/>
    <n v="0.05"/>
    <s v="LOW"/>
    <n v="15931.39"/>
    <s v="Medium"/>
    <s v="Premium"/>
    <n v="10392.35"/>
    <n v="5539.04"/>
    <s v="Bank Transfer"/>
    <s v="Critical"/>
    <s v="Express"/>
    <n v="26.33"/>
    <n v="5"/>
    <s v="LATE DELIVERY"/>
    <s v="Corporate"/>
    <s v="No"/>
    <n v="1"/>
    <s v="Poor"/>
    <n v="15962.72"/>
  </r>
  <r>
    <x v="946"/>
    <s v="2023-12-22"/>
    <n v="2023"/>
    <x v="2"/>
    <x v="1"/>
    <x v="3"/>
    <x v="5"/>
    <s v="London"/>
    <x v="4"/>
    <x v="0"/>
    <s v="Retail"/>
    <x v="2"/>
    <n v="613.45000000000005"/>
    <x v="12"/>
    <n v="0.18"/>
    <s v="LOW"/>
    <n v="9054.52"/>
    <s v="Medium"/>
    <s v="Premium"/>
    <n v="7452.31"/>
    <n v="1602.21"/>
    <s v="Cash"/>
    <s v="Critical"/>
    <s v="Same Day"/>
    <n v="19.02"/>
    <n v="7"/>
    <s v="LATE DELIVERY"/>
    <s v="Consumer"/>
    <s v="No"/>
    <n v="2"/>
    <s v="Poor"/>
    <n v="9080.5400000000009"/>
  </r>
  <r>
    <x v="947"/>
    <s v="2023-04-19"/>
    <n v="2023"/>
    <x v="11"/>
    <x v="10"/>
    <x v="2"/>
    <x v="2"/>
    <s v="Mumbai"/>
    <x v="3"/>
    <x v="2"/>
    <s v="Online"/>
    <x v="0"/>
    <n v="207.4"/>
    <x v="9"/>
    <n v="0.24"/>
    <s v="HIGH"/>
    <n v="945.74"/>
    <s v="Small"/>
    <s v="Not Premium"/>
    <n v="745.76"/>
    <n v="199.98"/>
    <s v="PayPal"/>
    <s v="Medium"/>
    <s v="Same Day"/>
    <n v="12.04"/>
    <n v="9"/>
    <s v="LATE DELIVERY"/>
    <s v="Consumer"/>
    <s v="No"/>
    <n v="3"/>
    <s v="Average"/>
    <n v="966.78"/>
  </r>
  <r>
    <x v="948"/>
    <s v="2023-04-07"/>
    <n v="2023"/>
    <x v="11"/>
    <x v="1"/>
    <x v="2"/>
    <x v="0"/>
    <s v="New York"/>
    <x v="2"/>
    <x v="7"/>
    <s v="Online"/>
    <x v="0"/>
    <n v="956.63"/>
    <x v="1"/>
    <n v="0.02"/>
    <s v="LOW"/>
    <n v="4687.49"/>
    <s v="Medium"/>
    <s v="Premium"/>
    <n v="3943.13"/>
    <n v="744.36"/>
    <s v="Bank Transfer"/>
    <s v="Critical"/>
    <s v="Same Day"/>
    <n v="20.8"/>
    <n v="2"/>
    <s v="FAST DELIVERY"/>
    <s v="Home Office"/>
    <s v="Yes"/>
    <n v="2"/>
    <s v="Poor"/>
    <n v="4710.29"/>
  </r>
  <r>
    <x v="949"/>
    <s v="2024-02-12"/>
    <n v="2024"/>
    <x v="8"/>
    <x v="3"/>
    <x v="1"/>
    <x v="1"/>
    <s v="Toronto"/>
    <x v="2"/>
    <x v="3"/>
    <s v="Retail"/>
    <x v="4"/>
    <n v="308.27"/>
    <x v="6"/>
    <n v="0.28999999999999998"/>
    <s v="HIGH"/>
    <n v="4377.43"/>
    <s v="Medium"/>
    <s v="Premium"/>
    <n v="3343.82"/>
    <n v="1033.6099999999999"/>
    <s v="UPI"/>
    <s v="High"/>
    <s v="Same Day"/>
    <n v="28.12"/>
    <n v="3"/>
    <s v="FAST DELIVERY"/>
    <s v="Corporate"/>
    <s v="Yes"/>
    <n v="3"/>
    <s v="Average"/>
    <n v="4408.55"/>
  </r>
  <r>
    <x v="950"/>
    <s v="2024-07-27"/>
    <n v="2024"/>
    <x v="7"/>
    <x v="0"/>
    <x v="2"/>
    <x v="4"/>
    <s v="Toronto"/>
    <x v="4"/>
    <x v="1"/>
    <s v="Online"/>
    <x v="3"/>
    <n v="218.23"/>
    <x v="0"/>
    <n v="0.17"/>
    <s v="LOW"/>
    <n v="724.52"/>
    <s v="Small"/>
    <s v="Not Premium"/>
    <n v="533.05999999999995"/>
    <n v="191.46"/>
    <s v="PayPal"/>
    <s v="Critical"/>
    <s v="Standard"/>
    <n v="49.25"/>
    <n v="5"/>
    <s v="LATE DELIVERY"/>
    <s v="Corporate"/>
    <s v="No"/>
    <n v="5"/>
    <s v="Excellent"/>
    <n v="778.77"/>
  </r>
  <r>
    <x v="951"/>
    <s v="2023-05-30"/>
    <n v="2023"/>
    <x v="4"/>
    <x v="0"/>
    <x v="1"/>
    <x v="4"/>
    <s v="Pune"/>
    <x v="2"/>
    <x v="7"/>
    <s v="Online"/>
    <x v="3"/>
    <n v="733.09"/>
    <x v="0"/>
    <n v="0.17"/>
    <s v="LOW"/>
    <n v="2433.86"/>
    <s v="Medium"/>
    <s v="Not Premium"/>
    <n v="2063.84"/>
    <n v="370.02"/>
    <s v="UPI"/>
    <s v="Critical"/>
    <s v="Standard"/>
    <n v="48.62"/>
    <n v="3"/>
    <s v="FAST DELIVERY"/>
    <s v="Corporate"/>
    <s v="Yes"/>
    <n v="2"/>
    <s v="Poor"/>
    <n v="2485.48"/>
  </r>
  <r>
    <x v="952"/>
    <s v="2023-01-27"/>
    <n v="2023"/>
    <x v="3"/>
    <x v="9"/>
    <x v="1"/>
    <x v="1"/>
    <s v="Berlin"/>
    <x v="2"/>
    <x v="0"/>
    <s v="Retail"/>
    <x v="3"/>
    <n v="482.13"/>
    <x v="5"/>
    <n v="0.15"/>
    <s v="LOW"/>
    <n v="819.62"/>
    <s v="Small"/>
    <s v="Not Premium"/>
    <n v="570.07000000000005"/>
    <n v="249.55"/>
    <s v="Bank Transfer"/>
    <s v="Critical"/>
    <s v="Same Day"/>
    <n v="40.86"/>
    <n v="1"/>
    <s v="FAST DELIVERY"/>
    <s v="Corporate"/>
    <s v="Yes"/>
    <n v="2"/>
    <s v="Poor"/>
    <n v="861.48000000000013"/>
  </r>
  <r>
    <x v="953"/>
    <s v="2023-11-09"/>
    <n v="2023"/>
    <x v="10"/>
    <x v="4"/>
    <x v="1"/>
    <x v="1"/>
    <s v="Pune"/>
    <x v="4"/>
    <x v="6"/>
    <s v="Online"/>
    <x v="1"/>
    <n v="205.44"/>
    <x v="4"/>
    <n v="0.1"/>
    <s v="LOW"/>
    <n v="2773.44"/>
    <s v="Medium"/>
    <s v="Not Premium"/>
    <n v="2058.8000000000002"/>
    <n v="714.64"/>
    <s v="Credit Card"/>
    <s v="High"/>
    <s v="Same Day"/>
    <n v="7.42"/>
    <n v="10"/>
    <s v="LATE DELIVERY"/>
    <s v="Corporate"/>
    <s v="Yes"/>
    <n v="3"/>
    <s v="Average"/>
    <n v="2790.86"/>
  </r>
  <r>
    <x v="954"/>
    <s v="2023-03-19"/>
    <n v="2023"/>
    <x v="9"/>
    <x v="5"/>
    <x v="0"/>
    <x v="2"/>
    <s v="Delhi"/>
    <x v="4"/>
    <x v="9"/>
    <s v="Online"/>
    <x v="4"/>
    <n v="821.48"/>
    <x v="3"/>
    <n v="0.17"/>
    <s v="LOW"/>
    <n v="10909.25"/>
    <s v="Medium"/>
    <s v="Premium"/>
    <n v="8027.67"/>
    <n v="2881.58"/>
    <s v="PayPal"/>
    <s v="Low"/>
    <s v="Express"/>
    <n v="48.91"/>
    <n v="9"/>
    <s v="LATE DELIVERY"/>
    <s v="Home Office"/>
    <s v="Yes"/>
    <n v="2"/>
    <s v="Poor"/>
    <n v="10967.16"/>
  </r>
  <r>
    <x v="955"/>
    <s v="2023-06-11"/>
    <n v="2023"/>
    <x v="5"/>
    <x v="6"/>
    <x v="0"/>
    <x v="3"/>
    <s v="London"/>
    <x v="4"/>
    <x v="3"/>
    <s v="Retail"/>
    <x v="2"/>
    <n v="858.37"/>
    <x v="0"/>
    <n v="0.08"/>
    <s v="LOW"/>
    <n v="3158.8"/>
    <s v="Medium"/>
    <s v="Premium"/>
    <n v="2509.11"/>
    <n v="649.69000000000005"/>
    <s v="Credit Card"/>
    <s v="Medium"/>
    <s v="Same Day"/>
    <n v="47.93"/>
    <n v="9"/>
    <s v="LATE DELIVERY"/>
    <s v="Home Office"/>
    <s v="No"/>
    <n v="1"/>
    <s v="Poor"/>
    <n v="3215.73"/>
  </r>
  <r>
    <x v="956"/>
    <s v="2023-04-09"/>
    <n v="2023"/>
    <x v="11"/>
    <x v="6"/>
    <x v="2"/>
    <x v="3"/>
    <s v="Toronto"/>
    <x v="2"/>
    <x v="6"/>
    <s v="Distributor"/>
    <x v="1"/>
    <n v="574.66"/>
    <x v="5"/>
    <n v="0.05"/>
    <s v="LOW"/>
    <n v="1091.8499999999999"/>
    <s v="Medium"/>
    <s v="Not Premium"/>
    <n v="959.05"/>
    <n v="132.80000000000001"/>
    <s v="UPI"/>
    <s v="Low"/>
    <s v="Standard"/>
    <n v="19.25"/>
    <n v="1"/>
    <s v="FAST DELIVERY"/>
    <s v="Consumer"/>
    <s v="Yes"/>
    <n v="5"/>
    <s v="Excellent"/>
    <n v="1112.0999999999999"/>
  </r>
  <r>
    <x v="957"/>
    <s v="2023-01-21"/>
    <n v="2023"/>
    <x v="3"/>
    <x v="0"/>
    <x v="1"/>
    <x v="3"/>
    <s v="London"/>
    <x v="3"/>
    <x v="1"/>
    <s v="Retail"/>
    <x v="1"/>
    <n v="373.5"/>
    <x v="12"/>
    <n v="0.15"/>
    <s v="LOW"/>
    <n v="5714.55"/>
    <s v="Medium"/>
    <s v="Premium"/>
    <n v="3455.68"/>
    <n v="2258.87"/>
    <s v="UPI"/>
    <s v="Low"/>
    <s v="Same Day"/>
    <n v="10.51"/>
    <n v="1"/>
    <s v="FAST DELIVERY"/>
    <s v="Home Office"/>
    <s v="Yes"/>
    <n v="2"/>
    <s v="Poor"/>
    <n v="5726.0599999999995"/>
  </r>
  <r>
    <x v="958"/>
    <s v="2024-11-16"/>
    <n v="2024"/>
    <x v="10"/>
    <x v="3"/>
    <x v="2"/>
    <x v="4"/>
    <s v="New York"/>
    <x v="2"/>
    <x v="1"/>
    <s v="Retail"/>
    <x v="0"/>
    <n v="166.92"/>
    <x v="15"/>
    <n v="0.27"/>
    <s v="HIGH"/>
    <n v="2071.48"/>
    <s v="Medium"/>
    <s v="Not Premium"/>
    <n v="1201.25"/>
    <n v="870.23"/>
    <s v="UPI"/>
    <s v="Low"/>
    <s v="Express"/>
    <n v="29.8"/>
    <n v="8"/>
    <s v="LATE DELIVERY"/>
    <s v="Home Office"/>
    <s v="No"/>
    <n v="4"/>
    <s v="Good"/>
    <n v="2109.2800000000002"/>
  </r>
  <r>
    <x v="959"/>
    <s v="2024-06-20"/>
    <n v="2024"/>
    <x v="5"/>
    <x v="4"/>
    <x v="1"/>
    <x v="1"/>
    <s v="Toronto"/>
    <x v="4"/>
    <x v="2"/>
    <s v="Distributor"/>
    <x v="2"/>
    <n v="548.13"/>
    <x v="11"/>
    <n v="0.12"/>
    <s v="LOW"/>
    <n v="482.35"/>
    <s v="Small"/>
    <s v="Not Premium"/>
    <n v="302.92"/>
    <n v="179.43"/>
    <s v="Cash"/>
    <s v="Medium"/>
    <s v="Same Day"/>
    <n v="14.65"/>
    <n v="4"/>
    <s v="LATE DELIVERY"/>
    <s v="Home Office"/>
    <s v="No"/>
    <n v="1"/>
    <s v="Poor"/>
    <n v="501"/>
  </r>
  <r>
    <x v="960"/>
    <s v="2023-09-01"/>
    <n v="2023"/>
    <x v="6"/>
    <x v="9"/>
    <x v="2"/>
    <x v="1"/>
    <s v="Berlin"/>
    <x v="2"/>
    <x v="5"/>
    <s v="Distributor"/>
    <x v="1"/>
    <n v="106.04"/>
    <x v="13"/>
    <n v="0.11"/>
    <s v="LOW"/>
    <n v="1321.26"/>
    <s v="Medium"/>
    <s v="Not Premium"/>
    <n v="814.6"/>
    <n v="506.66"/>
    <s v="UPI"/>
    <s v="Medium"/>
    <s v="Express"/>
    <n v="43.8"/>
    <n v="2"/>
    <s v="FAST DELIVERY"/>
    <s v="Corporate"/>
    <s v="No"/>
    <n v="2"/>
    <s v="Poor"/>
    <n v="1367.06"/>
  </r>
  <r>
    <x v="961"/>
    <s v="2024-03-30"/>
    <n v="2024"/>
    <x v="9"/>
    <x v="9"/>
    <x v="1"/>
    <x v="3"/>
    <s v="Berlin"/>
    <x v="4"/>
    <x v="5"/>
    <s v="Online"/>
    <x v="0"/>
    <n v="812.86"/>
    <x v="18"/>
    <n v="0.05"/>
    <s v="LOW"/>
    <n v="8494.39"/>
    <s v="Medium"/>
    <s v="Premium"/>
    <n v="6878.83"/>
    <n v="1615.56"/>
    <s v="UPI"/>
    <s v="High"/>
    <s v="Same Day"/>
    <n v="5.59"/>
    <n v="10"/>
    <s v="LATE DELIVERY"/>
    <s v="Consumer"/>
    <s v="No"/>
    <n v="4"/>
    <s v="Good"/>
    <n v="8509.98"/>
  </r>
  <r>
    <x v="962"/>
    <s v="2023-06-08"/>
    <n v="2023"/>
    <x v="5"/>
    <x v="10"/>
    <x v="2"/>
    <x v="2"/>
    <s v="Pune"/>
    <x v="0"/>
    <x v="2"/>
    <s v="Distributor"/>
    <x v="4"/>
    <n v="39.85"/>
    <x v="1"/>
    <n v="7.0000000000000007E-2"/>
    <s v="LOW"/>
    <n v="185.3"/>
    <s v="Small"/>
    <s v="Not Premium"/>
    <n v="125.47"/>
    <n v="59.83"/>
    <s v="PayPal"/>
    <s v="Low"/>
    <s v="Express"/>
    <n v="34.07"/>
    <n v="1"/>
    <s v="FAST DELIVERY"/>
    <s v="Home Office"/>
    <s v="No"/>
    <n v="5"/>
    <s v="Excellent"/>
    <n v="220.37"/>
  </r>
  <r>
    <x v="963"/>
    <s v="2024-12-23"/>
    <n v="2024"/>
    <x v="2"/>
    <x v="10"/>
    <x v="2"/>
    <x v="2"/>
    <s v="Delhi"/>
    <x v="0"/>
    <x v="0"/>
    <s v="Distributor"/>
    <x v="4"/>
    <n v="156.97"/>
    <x v="2"/>
    <n v="0.2"/>
    <s v="LOW"/>
    <n v="2385.94"/>
    <s v="Medium"/>
    <s v="Not Premium"/>
    <n v="2083.17"/>
    <n v="302.77"/>
    <s v="Bank Transfer"/>
    <s v="Low"/>
    <s v="Standard"/>
    <n v="24.25"/>
    <n v="4"/>
    <s v="LATE DELIVERY"/>
    <s v="Corporate"/>
    <s v="Yes"/>
    <n v="2"/>
    <s v="Poor"/>
    <n v="2414.19"/>
  </r>
  <r>
    <x v="964"/>
    <s v="2024-08-25"/>
    <n v="2024"/>
    <x v="0"/>
    <x v="3"/>
    <x v="2"/>
    <x v="2"/>
    <s v="Delhi"/>
    <x v="3"/>
    <x v="0"/>
    <s v="Distributor"/>
    <x v="3"/>
    <n v="138.69999999999999"/>
    <x v="11"/>
    <n v="0.18"/>
    <s v="LOW"/>
    <n v="113.73"/>
    <s v="Small"/>
    <s v="Not Premium"/>
    <n v="63.94"/>
    <n v="49.79"/>
    <s v="UPI"/>
    <s v="Critical"/>
    <s v="Same Day"/>
    <n v="8.1"/>
    <n v="6"/>
    <s v="LATE DELIVERY"/>
    <s v="Corporate"/>
    <s v="No"/>
    <n v="3"/>
    <s v="Average"/>
    <n v="127.82999999999998"/>
  </r>
  <r>
    <x v="965"/>
    <s v="2024-09-27"/>
    <n v="2024"/>
    <x v="6"/>
    <x v="10"/>
    <x v="3"/>
    <x v="5"/>
    <s v="Pune"/>
    <x v="3"/>
    <x v="1"/>
    <s v="Online"/>
    <x v="1"/>
    <n v="887.23"/>
    <x v="4"/>
    <n v="0.11"/>
    <s v="LOW"/>
    <n v="11844.52"/>
    <s v="Medium"/>
    <s v="Premium"/>
    <n v="8890.02"/>
    <n v="2954.5"/>
    <s v="PayPal"/>
    <s v="Medium"/>
    <s v="Express"/>
    <n v="19.260000000000002"/>
    <n v="1"/>
    <s v="FAST DELIVERY"/>
    <s v="Corporate"/>
    <s v="Yes"/>
    <n v="2"/>
    <s v="Poor"/>
    <n v="11864.78"/>
  </r>
  <r>
    <x v="966"/>
    <s v="2023-03-12"/>
    <n v="2023"/>
    <x v="9"/>
    <x v="7"/>
    <x v="3"/>
    <x v="2"/>
    <s v="London"/>
    <x v="4"/>
    <x v="1"/>
    <s v="Distributor"/>
    <x v="0"/>
    <n v="696.15"/>
    <x v="7"/>
    <n v="0.18"/>
    <s v="LOW"/>
    <n v="5137.59"/>
    <s v="Medium"/>
    <s v="Premium"/>
    <n v="4509.91"/>
    <n v="627.67999999999995"/>
    <s v="PayPal"/>
    <s v="Low"/>
    <s v="Express"/>
    <n v="5.51"/>
    <n v="2"/>
    <s v="FAST DELIVERY"/>
    <s v="Home Office"/>
    <s v="No"/>
    <n v="2"/>
    <s v="Poor"/>
    <n v="5145.1000000000004"/>
  </r>
  <r>
    <x v="967"/>
    <s v="2023-12-13"/>
    <n v="2023"/>
    <x v="2"/>
    <x v="11"/>
    <x v="0"/>
    <x v="1"/>
    <s v="Sydney"/>
    <x v="0"/>
    <x v="7"/>
    <s v="Distributor"/>
    <x v="3"/>
    <n v="591.79"/>
    <x v="11"/>
    <n v="0.24"/>
    <s v="HIGH"/>
    <n v="449.76"/>
    <s v="Small"/>
    <s v="Not Premium"/>
    <n v="274.23"/>
    <n v="175.53"/>
    <s v="Credit Card"/>
    <s v="Low"/>
    <s v="Same Day"/>
    <n v="47.46"/>
    <n v="5"/>
    <s v="LATE DELIVERY"/>
    <s v="Home Office"/>
    <s v="Yes"/>
    <n v="1"/>
    <s v="Poor"/>
    <n v="502.21999999999997"/>
  </r>
  <r>
    <x v="968"/>
    <s v="2024-04-26"/>
    <n v="2024"/>
    <x v="11"/>
    <x v="7"/>
    <x v="1"/>
    <x v="5"/>
    <s v="Pune"/>
    <x v="1"/>
    <x v="6"/>
    <s v="Retail"/>
    <x v="3"/>
    <n v="366.42"/>
    <x v="2"/>
    <n v="0.08"/>
    <s v="LOW"/>
    <n v="6405.02"/>
    <s v="Medium"/>
    <s v="Premium"/>
    <n v="4450.99"/>
    <n v="1954.03"/>
    <s v="PayPal"/>
    <s v="Medium"/>
    <s v="Express"/>
    <n v="42.8"/>
    <n v="1"/>
    <s v="FAST DELIVERY"/>
    <s v="Consumer"/>
    <s v="No"/>
    <n v="4"/>
    <s v="Good"/>
    <n v="6448.82"/>
  </r>
  <r>
    <x v="969"/>
    <s v="2023-12-23"/>
    <n v="2023"/>
    <x v="2"/>
    <x v="1"/>
    <x v="0"/>
    <x v="4"/>
    <s v="London"/>
    <x v="2"/>
    <x v="9"/>
    <s v="Retail"/>
    <x v="1"/>
    <n v="983.12"/>
    <x v="17"/>
    <n v="0.08"/>
    <s v="LOW"/>
    <n v="2713.41"/>
    <s v="Medium"/>
    <s v="Not Premium"/>
    <n v="2371.2800000000002"/>
    <n v="342.13"/>
    <s v="Credit Card"/>
    <s v="Critical"/>
    <s v="Same Day"/>
    <n v="43.73"/>
    <n v="3"/>
    <s v="FAST DELIVERY"/>
    <s v="Consumer"/>
    <s v="Yes"/>
    <n v="1"/>
    <s v="Poor"/>
    <n v="2760.1400000000003"/>
  </r>
  <r>
    <x v="970"/>
    <s v="2023-01-20"/>
    <n v="2023"/>
    <x v="3"/>
    <x v="1"/>
    <x v="3"/>
    <x v="5"/>
    <s v="Berlin"/>
    <x v="0"/>
    <x v="5"/>
    <s v="Distributor"/>
    <x v="2"/>
    <n v="574.04999999999995"/>
    <x v="18"/>
    <n v="0.18"/>
    <s v="LOW"/>
    <n v="5177.93"/>
    <s v="Medium"/>
    <s v="Premium"/>
    <n v="3084.24"/>
    <n v="2093.69"/>
    <s v="UPI"/>
    <s v="High"/>
    <s v="Standard"/>
    <n v="32.75"/>
    <n v="5"/>
    <s v="LATE DELIVERY"/>
    <s v="Consumer"/>
    <s v="No"/>
    <n v="1"/>
    <s v="Poor"/>
    <n v="5215.68"/>
  </r>
  <r>
    <x v="971"/>
    <s v="2023-01-17"/>
    <n v="2023"/>
    <x v="3"/>
    <x v="2"/>
    <x v="0"/>
    <x v="0"/>
    <s v="Toronto"/>
    <x v="3"/>
    <x v="6"/>
    <s v="Retail"/>
    <x v="2"/>
    <n v="502.44"/>
    <x v="18"/>
    <n v="0.1"/>
    <s v="LOW"/>
    <n v="4974.16"/>
    <s v="Medium"/>
    <s v="Premium"/>
    <n v="4196.95"/>
    <n v="777.21"/>
    <s v="UPI"/>
    <s v="Low"/>
    <s v="Standard"/>
    <n v="42.6"/>
    <n v="4"/>
    <s v="LATE DELIVERY"/>
    <s v="Corporate"/>
    <s v="Yes"/>
    <n v="4"/>
    <s v="Good"/>
    <n v="5020.76"/>
  </r>
  <r>
    <x v="972"/>
    <s v="2023-09-16"/>
    <n v="2023"/>
    <x v="6"/>
    <x v="9"/>
    <x v="1"/>
    <x v="1"/>
    <s v="Berlin"/>
    <x v="0"/>
    <x v="2"/>
    <s v="Online"/>
    <x v="1"/>
    <n v="759.18"/>
    <x v="1"/>
    <n v="0.05"/>
    <s v="LOW"/>
    <n v="3606.1"/>
    <s v="Medium"/>
    <s v="Premium"/>
    <n v="2870.97"/>
    <n v="735.13"/>
    <s v="UPI"/>
    <s v="Low"/>
    <s v="Same Day"/>
    <n v="47.66"/>
    <n v="7"/>
    <s v="LATE DELIVERY"/>
    <s v="Corporate"/>
    <s v="Yes"/>
    <n v="3"/>
    <s v="Average"/>
    <n v="3660.7599999999998"/>
  </r>
  <r>
    <x v="973"/>
    <s v="2024-11-18"/>
    <n v="2024"/>
    <x v="10"/>
    <x v="1"/>
    <x v="1"/>
    <x v="2"/>
    <s v="New York"/>
    <x v="0"/>
    <x v="2"/>
    <s v="Online"/>
    <x v="2"/>
    <n v="41.64"/>
    <x v="17"/>
    <n v="0.25"/>
    <s v="HIGH"/>
    <n v="93.69"/>
    <s v="Small"/>
    <s v="Not Premium"/>
    <n v="81.62"/>
    <n v="12.07"/>
    <s v="Bank Transfer"/>
    <s v="Critical"/>
    <s v="Same Day"/>
    <n v="5.05"/>
    <n v="8"/>
    <s v="LATE DELIVERY"/>
    <s v="Corporate"/>
    <s v="No"/>
    <n v="3"/>
    <s v="Average"/>
    <n v="106.74"/>
  </r>
  <r>
    <x v="974"/>
    <s v="2024-08-26"/>
    <n v="2024"/>
    <x v="0"/>
    <x v="4"/>
    <x v="2"/>
    <x v="5"/>
    <s v="New York"/>
    <x v="4"/>
    <x v="1"/>
    <s v="Retail"/>
    <x v="4"/>
    <n v="620.73"/>
    <x v="1"/>
    <n v="0.13"/>
    <s v="LOW"/>
    <n v="2700.18"/>
    <s v="Medium"/>
    <s v="Not Premium"/>
    <n v="1983.73"/>
    <n v="716.45"/>
    <s v="Credit Card"/>
    <s v="High"/>
    <s v="Express"/>
    <n v="13.8"/>
    <n v="7"/>
    <s v="LATE DELIVERY"/>
    <s v="Home Office"/>
    <s v="No"/>
    <n v="2"/>
    <s v="Poor"/>
    <n v="2720.9800000000005"/>
  </r>
  <r>
    <x v="975"/>
    <s v="2023-05-14"/>
    <n v="2023"/>
    <x v="4"/>
    <x v="11"/>
    <x v="1"/>
    <x v="1"/>
    <s v="Mumbai"/>
    <x v="1"/>
    <x v="1"/>
    <s v="Online"/>
    <x v="0"/>
    <n v="597.94000000000005"/>
    <x v="15"/>
    <n v="0.3"/>
    <s v="HIGH"/>
    <n v="7115.49"/>
    <s v="Medium"/>
    <s v="Premium"/>
    <n v="5997.49"/>
    <n v="1118"/>
    <s v="Cash"/>
    <s v="Critical"/>
    <s v="Express"/>
    <n v="42.33"/>
    <n v="2"/>
    <s v="FAST DELIVERY"/>
    <s v="Consumer"/>
    <s v="No"/>
    <n v="5"/>
    <s v="Excellent"/>
    <n v="7159.82"/>
  </r>
  <r>
    <x v="976"/>
    <s v="2023-08-16"/>
    <n v="2023"/>
    <x v="0"/>
    <x v="6"/>
    <x v="3"/>
    <x v="2"/>
    <s v="Delhi"/>
    <x v="3"/>
    <x v="0"/>
    <s v="Retail"/>
    <x v="4"/>
    <n v="225.29"/>
    <x v="9"/>
    <n v="0.02"/>
    <s v="LOW"/>
    <n v="1324.71"/>
    <s v="Medium"/>
    <s v="Not Premium"/>
    <n v="1081.81"/>
    <n v="242.9"/>
    <s v="Bank Transfer"/>
    <s v="High"/>
    <s v="Express"/>
    <n v="32.25"/>
    <n v="1"/>
    <s v="FAST DELIVERY"/>
    <s v="Corporate"/>
    <s v="Yes"/>
    <n v="4"/>
    <s v="Good"/>
    <n v="1357.96"/>
  </r>
  <r>
    <x v="977"/>
    <s v="2023-01-19"/>
    <n v="2023"/>
    <x v="3"/>
    <x v="7"/>
    <x v="1"/>
    <x v="4"/>
    <s v="New York"/>
    <x v="0"/>
    <x v="2"/>
    <s v="Retail"/>
    <x v="3"/>
    <n v="354.06"/>
    <x v="6"/>
    <n v="0.27"/>
    <s v="HIGH"/>
    <n v="5169.28"/>
    <s v="Medium"/>
    <s v="Premium"/>
    <n v="3055.38"/>
    <n v="2113.9"/>
    <s v="UPI"/>
    <s v="Medium"/>
    <s v="Express"/>
    <n v="13.88"/>
    <n v="10"/>
    <s v="LATE DELIVERY"/>
    <s v="Home Office"/>
    <s v="No"/>
    <n v="5"/>
    <s v="Excellent"/>
    <n v="5193.1600000000008"/>
  </r>
  <r>
    <x v="978"/>
    <s v="2024-02-23"/>
    <n v="2024"/>
    <x v="8"/>
    <x v="11"/>
    <x v="1"/>
    <x v="4"/>
    <s v="Pune"/>
    <x v="0"/>
    <x v="2"/>
    <s v="Online"/>
    <x v="2"/>
    <n v="108.82"/>
    <x v="10"/>
    <n v="0.26"/>
    <s v="HIGH"/>
    <n v="644.21"/>
    <s v="Small"/>
    <s v="Not Premium"/>
    <n v="571.59"/>
    <n v="72.62"/>
    <s v="UPI"/>
    <s v="Low"/>
    <s v="Standard"/>
    <n v="12.09"/>
    <n v="6"/>
    <s v="LATE DELIVERY"/>
    <s v="Home Office"/>
    <s v="No"/>
    <n v="2"/>
    <s v="Poor"/>
    <n v="662.30000000000007"/>
  </r>
  <r>
    <x v="979"/>
    <s v="2024-11-17"/>
    <n v="2024"/>
    <x v="10"/>
    <x v="7"/>
    <x v="1"/>
    <x v="3"/>
    <s v="Sydney"/>
    <x v="4"/>
    <x v="3"/>
    <s v="Distributor"/>
    <x v="4"/>
    <n v="629.99"/>
    <x v="9"/>
    <n v="0"/>
    <s v="LOW"/>
    <n v="3779.94"/>
    <s v="Medium"/>
    <s v="Premium"/>
    <n v="2424.4699999999998"/>
    <n v="1355.47"/>
    <s v="UPI"/>
    <s v="High"/>
    <s v="Standard"/>
    <n v="39.39"/>
    <n v="3"/>
    <s v="FAST DELIVERY"/>
    <s v="Corporate"/>
    <s v="No"/>
    <n v="1"/>
    <s v="Poor"/>
    <n v="3822.3299999999995"/>
  </r>
  <r>
    <x v="980"/>
    <s v="2023-01-01"/>
    <n v="2023"/>
    <x v="3"/>
    <x v="5"/>
    <x v="2"/>
    <x v="2"/>
    <s v="New York"/>
    <x v="0"/>
    <x v="1"/>
    <s v="Distributor"/>
    <x v="4"/>
    <n v="277.76"/>
    <x v="12"/>
    <n v="0.05"/>
    <s v="LOW"/>
    <n v="4749.7"/>
    <s v="Medium"/>
    <s v="Premium"/>
    <n v="2745.82"/>
    <n v="2003.88"/>
    <s v="PayPal"/>
    <s v="Critical"/>
    <s v="Standard"/>
    <n v="9.56"/>
    <n v="6"/>
    <s v="LATE DELIVERY"/>
    <s v="Consumer"/>
    <s v="No"/>
    <n v="1"/>
    <s v="Poor"/>
    <n v="4765.2600000000011"/>
  </r>
  <r>
    <x v="981"/>
    <s v="2023-05-17"/>
    <n v="2023"/>
    <x v="4"/>
    <x v="7"/>
    <x v="0"/>
    <x v="0"/>
    <s v="Mumbai"/>
    <x v="4"/>
    <x v="6"/>
    <s v="Online"/>
    <x v="3"/>
    <n v="990.09"/>
    <x v="10"/>
    <n v="0.25"/>
    <s v="HIGH"/>
    <n v="5940.54"/>
    <s v="Medium"/>
    <s v="Premium"/>
    <n v="4890.01"/>
    <n v="1050.53"/>
    <s v="Bank Transfer"/>
    <s v="Critical"/>
    <s v="Express"/>
    <n v="8.31"/>
    <n v="8"/>
    <s v="LATE DELIVERY"/>
    <s v="Consumer"/>
    <s v="Yes"/>
    <n v="5"/>
    <s v="Excellent"/>
    <n v="5956.85"/>
  </r>
  <r>
    <x v="982"/>
    <s v="2024-04-10"/>
    <n v="2024"/>
    <x v="11"/>
    <x v="10"/>
    <x v="3"/>
    <x v="1"/>
    <s v="Toronto"/>
    <x v="4"/>
    <x v="6"/>
    <s v="Retail"/>
    <x v="3"/>
    <n v="382.38"/>
    <x v="9"/>
    <n v="0.1"/>
    <s v="LOW"/>
    <n v="2064.85"/>
    <s v="Medium"/>
    <s v="Not Premium"/>
    <n v="1206.69"/>
    <n v="858.16"/>
    <s v="Cash"/>
    <s v="Critical"/>
    <s v="Same Day"/>
    <n v="20.78"/>
    <n v="8"/>
    <s v="LATE DELIVERY"/>
    <s v="Corporate"/>
    <s v="No"/>
    <n v="1"/>
    <s v="Poor"/>
    <n v="2093.63"/>
  </r>
  <r>
    <x v="983"/>
    <s v="2024-08-10"/>
    <n v="2024"/>
    <x v="0"/>
    <x v="6"/>
    <x v="0"/>
    <x v="5"/>
    <s v="Pune"/>
    <x v="1"/>
    <x v="5"/>
    <s v="Distributor"/>
    <x v="4"/>
    <n v="788.39"/>
    <x v="2"/>
    <n v="0.25"/>
    <s v="HIGH"/>
    <n v="11234.56"/>
    <s v="Medium"/>
    <s v="Premium"/>
    <n v="8387.9599999999991"/>
    <n v="2846.6"/>
    <s v="Bank Transfer"/>
    <s v="High"/>
    <s v="Standard"/>
    <n v="28.66"/>
    <n v="6"/>
    <s v="LATE DELIVERY"/>
    <s v="Corporate"/>
    <s v="No"/>
    <n v="3"/>
    <s v="Average"/>
    <n v="11269.22"/>
  </r>
  <r>
    <x v="984"/>
    <s v="2024-12-02"/>
    <n v="2024"/>
    <x v="2"/>
    <x v="1"/>
    <x v="0"/>
    <x v="1"/>
    <s v="Delhi"/>
    <x v="0"/>
    <x v="6"/>
    <s v="Distributor"/>
    <x v="1"/>
    <n v="894.32"/>
    <x v="3"/>
    <n v="0.21"/>
    <s v="HIGH"/>
    <n v="11304.2"/>
    <s v="Medium"/>
    <s v="Premium"/>
    <n v="7840.89"/>
    <n v="3463.31"/>
    <s v="Credit Card"/>
    <s v="Low"/>
    <s v="Express"/>
    <n v="5.99"/>
    <n v="9"/>
    <s v="LATE DELIVERY"/>
    <s v="Home Office"/>
    <s v="Yes"/>
    <n v="2"/>
    <s v="Poor"/>
    <n v="11319.19"/>
  </r>
  <r>
    <x v="985"/>
    <s v="2024-03-05"/>
    <n v="2024"/>
    <x v="9"/>
    <x v="3"/>
    <x v="2"/>
    <x v="4"/>
    <s v="Pune"/>
    <x v="3"/>
    <x v="5"/>
    <s v="Online"/>
    <x v="2"/>
    <n v="387.89"/>
    <x v="8"/>
    <n v="0.24"/>
    <s v="HIGH"/>
    <n v="3537.56"/>
    <s v="Medium"/>
    <s v="Premium"/>
    <n v="2405.71"/>
    <n v="1131.8499999999999"/>
    <s v="UPI"/>
    <s v="Low"/>
    <s v="Same Day"/>
    <n v="15.53"/>
    <n v="2"/>
    <s v="FAST DELIVERY"/>
    <s v="Corporate"/>
    <s v="No"/>
    <n v="2"/>
    <s v="Poor"/>
    <n v="3555.09"/>
  </r>
  <r>
    <x v="986"/>
    <s v="2024-05-07"/>
    <n v="2024"/>
    <x v="4"/>
    <x v="11"/>
    <x v="2"/>
    <x v="5"/>
    <s v="Pune"/>
    <x v="4"/>
    <x v="5"/>
    <s v="Distributor"/>
    <x v="0"/>
    <n v="188.02"/>
    <x v="15"/>
    <n v="0.08"/>
    <s v="LOW"/>
    <n v="2940.63"/>
    <s v="Medium"/>
    <s v="Not Premium"/>
    <n v="2310.08"/>
    <n v="630.54999999999995"/>
    <s v="UPI"/>
    <s v="Critical"/>
    <s v="Standard"/>
    <n v="5.54"/>
    <n v="4"/>
    <s v="LATE DELIVERY"/>
    <s v="Consumer"/>
    <s v="No"/>
    <n v="1"/>
    <s v="Poor"/>
    <n v="2950.17"/>
  </r>
  <r>
    <x v="987"/>
    <s v="2023-05-15"/>
    <n v="2023"/>
    <x v="4"/>
    <x v="5"/>
    <x v="3"/>
    <x v="1"/>
    <s v="Toronto"/>
    <x v="1"/>
    <x v="7"/>
    <s v="Retail"/>
    <x v="1"/>
    <n v="909.99"/>
    <x v="2"/>
    <n v="0.16"/>
    <s v="LOW"/>
    <n v="14523.44"/>
    <s v="Medium"/>
    <s v="Premium"/>
    <n v="9562.56"/>
    <n v="4960.88"/>
    <s v="Credit Card"/>
    <s v="High"/>
    <s v="Standard"/>
    <n v="7.23"/>
    <n v="9"/>
    <s v="LATE DELIVERY"/>
    <s v="Consumer"/>
    <s v="Yes"/>
    <n v="4"/>
    <s v="Good"/>
    <n v="14539.669999999998"/>
  </r>
  <r>
    <x v="988"/>
    <s v="2024-10-09"/>
    <n v="2024"/>
    <x v="1"/>
    <x v="10"/>
    <x v="1"/>
    <x v="0"/>
    <s v="Berlin"/>
    <x v="1"/>
    <x v="8"/>
    <s v="Distributor"/>
    <x v="2"/>
    <n v="563.88"/>
    <x v="13"/>
    <n v="0.16"/>
    <s v="LOW"/>
    <n v="6631.23"/>
    <s v="Medium"/>
    <s v="Premium"/>
    <n v="5716.32"/>
    <n v="914.91"/>
    <s v="PayPal"/>
    <s v="Low"/>
    <s v="Standard"/>
    <n v="30.37"/>
    <n v="5"/>
    <s v="LATE DELIVERY"/>
    <s v="Home Office"/>
    <s v="No"/>
    <n v="1"/>
    <s v="Poor"/>
    <n v="6666.5999999999995"/>
  </r>
  <r>
    <x v="989"/>
    <s v="2023-09-19"/>
    <n v="2023"/>
    <x v="6"/>
    <x v="0"/>
    <x v="2"/>
    <x v="5"/>
    <s v="London"/>
    <x v="4"/>
    <x v="5"/>
    <s v="Distributor"/>
    <x v="4"/>
    <n v="118.2"/>
    <x v="7"/>
    <n v="0.23"/>
    <s v="HIGH"/>
    <n v="819.13"/>
    <s v="Small"/>
    <s v="Not Premium"/>
    <n v="611.04"/>
    <n v="208.09"/>
    <s v="PayPal"/>
    <s v="Low"/>
    <s v="Express"/>
    <n v="33.89"/>
    <n v="5"/>
    <s v="LATE DELIVERY"/>
    <s v="Consumer"/>
    <s v="No"/>
    <n v="1"/>
    <s v="Poor"/>
    <n v="858.02"/>
  </r>
  <r>
    <x v="990"/>
    <s v="2023-04-30"/>
    <n v="2023"/>
    <x v="11"/>
    <x v="7"/>
    <x v="2"/>
    <x v="3"/>
    <s v="Sydney"/>
    <x v="1"/>
    <x v="1"/>
    <s v="Online"/>
    <x v="4"/>
    <n v="165.14"/>
    <x v="15"/>
    <n v="0.25"/>
    <s v="HIGH"/>
    <n v="2105.5300000000002"/>
    <s v="Medium"/>
    <s v="Not Premium"/>
    <n v="1873.89"/>
    <n v="231.64"/>
    <s v="Credit Card"/>
    <s v="Medium"/>
    <s v="Same Day"/>
    <n v="5.24"/>
    <n v="6"/>
    <s v="LATE DELIVERY"/>
    <s v="Corporate"/>
    <s v="No"/>
    <n v="1"/>
    <s v="Poor"/>
    <n v="2116.77"/>
  </r>
  <r>
    <x v="991"/>
    <s v="2023-04-14"/>
    <n v="2023"/>
    <x v="11"/>
    <x v="4"/>
    <x v="2"/>
    <x v="3"/>
    <s v="Sydney"/>
    <x v="0"/>
    <x v="0"/>
    <s v="Retail"/>
    <x v="2"/>
    <n v="789.68"/>
    <x v="18"/>
    <n v="0.02"/>
    <s v="LOW"/>
    <n v="8512.75"/>
    <s v="Medium"/>
    <s v="Premium"/>
    <n v="4347.32"/>
    <n v="4165.43"/>
    <s v="UPI"/>
    <s v="High"/>
    <s v="Express"/>
    <n v="39.369999999999997"/>
    <n v="9"/>
    <s v="LATE DELIVERY"/>
    <s v="Home Office"/>
    <s v="Yes"/>
    <n v="5"/>
    <s v="Excellent"/>
    <n v="8561.1200000000008"/>
  </r>
  <r>
    <x v="992"/>
    <s v="2024-08-06"/>
    <n v="2024"/>
    <x v="0"/>
    <x v="4"/>
    <x v="1"/>
    <x v="3"/>
    <s v="Mumbai"/>
    <x v="3"/>
    <x v="2"/>
    <s v="Retail"/>
    <x v="0"/>
    <n v="703.88"/>
    <x v="14"/>
    <n v="0.08"/>
    <s v="LOW"/>
    <n v="6475.7"/>
    <s v="Medium"/>
    <s v="Premium"/>
    <n v="5336.51"/>
    <n v="1139.19"/>
    <s v="Bank Transfer"/>
    <s v="Low"/>
    <s v="Express"/>
    <n v="39.67"/>
    <n v="5"/>
    <s v="LATE DELIVERY"/>
    <s v="Consumer"/>
    <s v="No"/>
    <n v="4"/>
    <s v="Good"/>
    <n v="6520.3700000000008"/>
  </r>
  <r>
    <x v="993"/>
    <s v="2023-12-28"/>
    <n v="2023"/>
    <x v="2"/>
    <x v="2"/>
    <x v="3"/>
    <x v="2"/>
    <s v="Toronto"/>
    <x v="1"/>
    <x v="5"/>
    <s v="Retail"/>
    <x v="3"/>
    <n v="470.12"/>
    <x v="16"/>
    <n v="0.25"/>
    <s v="HIGH"/>
    <n v="2468.13"/>
    <s v="Medium"/>
    <s v="Not Premium"/>
    <n v="1243.1199999999999"/>
    <n v="1225.01"/>
    <s v="PayPal"/>
    <s v="Medium"/>
    <s v="Standard"/>
    <n v="28.08"/>
    <n v="5"/>
    <s v="LATE DELIVERY"/>
    <s v="Corporate"/>
    <s v="No"/>
    <n v="1"/>
    <s v="Poor"/>
    <n v="2501.21"/>
  </r>
  <r>
    <x v="994"/>
    <s v="2024-03-23"/>
    <n v="2024"/>
    <x v="9"/>
    <x v="1"/>
    <x v="0"/>
    <x v="1"/>
    <s v="Delhi"/>
    <x v="2"/>
    <x v="3"/>
    <s v="Online"/>
    <x v="1"/>
    <n v="556.35"/>
    <x v="11"/>
    <n v="0.2"/>
    <s v="LOW"/>
    <n v="445.08"/>
    <s v="Small"/>
    <s v="Not Premium"/>
    <n v="244.21"/>
    <n v="200.87"/>
    <s v="UPI"/>
    <s v="High"/>
    <s v="Express"/>
    <n v="21.56"/>
    <n v="9"/>
    <s v="LATE DELIVERY"/>
    <s v="Home Office"/>
    <s v="Yes"/>
    <n v="5"/>
    <s v="Excellent"/>
    <n v="475.64000000000004"/>
  </r>
  <r>
    <x v="995"/>
    <s v="2024-06-02"/>
    <n v="2024"/>
    <x v="5"/>
    <x v="0"/>
    <x v="2"/>
    <x v="0"/>
    <s v="Berlin"/>
    <x v="4"/>
    <x v="2"/>
    <s v="Retail"/>
    <x v="3"/>
    <n v="378.84"/>
    <x v="2"/>
    <n v="0.01"/>
    <s v="LOW"/>
    <n v="7125.98"/>
    <s v="Medium"/>
    <s v="Premium"/>
    <n v="4159.95"/>
    <n v="2966.03"/>
    <s v="Credit Card"/>
    <s v="Critical"/>
    <s v="Standard"/>
    <n v="14.89"/>
    <n v="9"/>
    <s v="LATE DELIVERY"/>
    <s v="Home Office"/>
    <s v="Yes"/>
    <n v="3"/>
    <s v="Average"/>
    <n v="7149.87"/>
  </r>
  <r>
    <x v="996"/>
    <s v="2024-06-04"/>
    <n v="2024"/>
    <x v="5"/>
    <x v="5"/>
    <x v="1"/>
    <x v="0"/>
    <s v="Berlin"/>
    <x v="3"/>
    <x v="4"/>
    <s v="Online"/>
    <x v="1"/>
    <n v="120.97"/>
    <x v="8"/>
    <n v="0.13"/>
    <s v="LOW"/>
    <n v="1262.93"/>
    <s v="Medium"/>
    <s v="Not Premium"/>
    <n v="794.93"/>
    <n v="468"/>
    <s v="PayPal"/>
    <s v="Medium"/>
    <s v="Express"/>
    <n v="39.049999999999997"/>
    <n v="3"/>
    <s v="FAST DELIVERY"/>
    <s v="Corporate"/>
    <s v="No"/>
    <n v="5"/>
    <s v="Excellent"/>
    <n v="1304.9799999999998"/>
  </r>
  <r>
    <x v="997"/>
    <s v="2024-01-28"/>
    <n v="2024"/>
    <x v="3"/>
    <x v="11"/>
    <x v="3"/>
    <x v="0"/>
    <s v="Berlin"/>
    <x v="4"/>
    <x v="9"/>
    <s v="Retail"/>
    <x v="3"/>
    <n v="728.32"/>
    <x v="2"/>
    <n v="0.25"/>
    <s v="HIGH"/>
    <n v="10378.56"/>
    <s v="Medium"/>
    <s v="Premium"/>
    <n v="6524.32"/>
    <n v="3854.24"/>
    <s v="Cash"/>
    <s v="High"/>
    <s v="Same Day"/>
    <n v="18.53"/>
    <n v="7"/>
    <s v="LATE DELIVERY"/>
    <s v="Consumer"/>
    <s v="Yes"/>
    <n v="4"/>
    <s v="Good"/>
    <n v="10404.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0C75D-77A7-43D4-87C4-8E0D21220C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0" firstHeaderRow="1" firstDataRow="1" firstDataCol="1"/>
  <pivotFields count="32">
    <pivotField showAll="0"/>
    <pivotField showAll="0"/>
    <pivotField showAll="0"/>
    <pivotField showAll="0"/>
    <pivotField showAll="0"/>
    <pivotField showAll="0"/>
    <pivotField axis="axisRow" showAll="0">
      <items count="7">
        <item x="2"/>
        <item x="0"/>
        <item x="5"/>
        <item x="3"/>
        <item x="4"/>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Revenue" fld="16" baseField="0" baseItem="0"/>
  </dataFields>
  <formats count="6">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F8E9B-C6CC-4D2F-8A58-9BA6EAD034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3:AL16" firstHeaderRow="1" firstDataRow="1" firstDataCol="1"/>
  <pivotFields count="32">
    <pivotField showAll="0"/>
    <pivotField showAll="0"/>
    <pivotField showAll="0"/>
    <pivotField axis="axisRow" showAll="0">
      <items count="13">
        <item x="3"/>
        <item x="8"/>
        <item x="9"/>
        <item x="11"/>
        <item x="4"/>
        <item x="5"/>
        <item x="7"/>
        <item x="0"/>
        <item x="6"/>
        <item x="1"/>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Revenue" fld="16" baseField="0"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40A5AE-6D5B-4056-BEAF-BA0929837A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2">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Revenue" fld="16" baseField="0" baseItem="0"/>
  </dataFields>
  <formats count="6">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23E73F-7A16-4376-9126-C27E77125AF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F14" firstHeaderRow="1" firstDataRow="1" firstDataCol="1"/>
  <pivotFields count="32">
    <pivotField showAll="0"/>
    <pivotField showAll="0"/>
    <pivotField showAll="0"/>
    <pivotField showAll="0"/>
    <pivotField showAll="0"/>
    <pivotField showAll="0"/>
    <pivotField showAll="0"/>
    <pivotField showAll="0"/>
    <pivotField showAll="0"/>
    <pivotField axis="axisRow" showAll="0">
      <items count="11">
        <item x="2"/>
        <item x="3"/>
        <item x="6"/>
        <item x="0"/>
        <item x="1"/>
        <item x="7"/>
        <item x="9"/>
        <item x="8"/>
        <item x="4"/>
        <item x="5"/>
        <item t="default"/>
      </items>
    </pivotField>
    <pivotField showAll="0"/>
    <pivotField showAll="0"/>
    <pivotField showAll="0"/>
    <pivotField dataField="1" showAll="0">
      <items count="21">
        <item x="11"/>
        <item x="5"/>
        <item x="17"/>
        <item x="0"/>
        <item x="1"/>
        <item x="9"/>
        <item x="16"/>
        <item x="10"/>
        <item x="7"/>
        <item x="14"/>
        <item x="18"/>
        <item x="8"/>
        <item x="19"/>
        <item x="13"/>
        <item x="4"/>
        <item x="3"/>
        <item x="15"/>
        <item x="12"/>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Sum of Quantity" fld="13" baseField="0" baseItem="0"/>
  </dataFields>
  <formats count="6">
    <format dxfId="29">
      <pivotArea type="all" dataOnly="0" outline="0" fieldPosition="0"/>
    </format>
    <format dxfId="28">
      <pivotArea outline="0" collapsedLevelsAreSubtotals="1" fieldPosition="0"/>
    </format>
    <format dxfId="27">
      <pivotArea field="9" type="button" dataOnly="0" labelOnly="1" outline="0" axis="axisRow" fieldPosition="0"/>
    </format>
    <format dxfId="26">
      <pivotArea dataOnly="0" labelOnly="1" fieldPosition="0">
        <references count="1">
          <reference field="9" count="0"/>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303F0-4831-4A86-B14F-4583EFE563A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I3:BJ14" firstHeaderRow="1" firstDataRow="1" firstDataCol="1"/>
  <pivotFields count="32">
    <pivotField showAll="0"/>
    <pivotField showAll="0"/>
    <pivotField showAll="0"/>
    <pivotField showAll="0"/>
    <pivotField showAll="0"/>
    <pivotField showAll="0"/>
    <pivotField showAll="0"/>
    <pivotField showAll="0"/>
    <pivotField showAll="0"/>
    <pivotField axis="axisRow" showAll="0" measureFilter="1">
      <items count="11">
        <item x="2"/>
        <item x="3"/>
        <item x="6"/>
        <item x="0"/>
        <item x="1"/>
        <item x="7"/>
        <item x="9"/>
        <item x="8"/>
        <item x="4"/>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Sum of Revenue" fld="16" baseField="0" baseItem="0"/>
  </dataFields>
  <formats count="6">
    <format dxfId="35">
      <pivotArea type="all" dataOnly="0" outline="0" fieldPosition="0"/>
    </format>
    <format dxfId="34">
      <pivotArea outline="0" collapsedLevelsAreSubtotals="1" fieldPosition="0"/>
    </format>
    <format dxfId="33">
      <pivotArea field="9" type="button" dataOnly="0" labelOnly="1" outline="0" axis="axisRow" fieldPosition="0"/>
    </format>
    <format dxfId="32">
      <pivotArea dataOnly="0" labelOnly="1" fieldPosition="0">
        <references count="1">
          <reference field="9" count="0"/>
        </references>
      </pivotArea>
    </format>
    <format dxfId="31">
      <pivotArea dataOnly="0" labelOnly="1" grandRow="1" outline="0" fieldPosition="0"/>
    </format>
    <format dxfId="30">
      <pivotArea dataOnly="0" labelOnly="1" outline="0" axis="axisValues"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FA25E2-3966-4D2F-AA32-FDCF540BC3A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B3:BC8" firstHeaderRow="1" firstDataRow="1" firstDataCol="1"/>
  <pivotFields count="32">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Sum of SaleValue" fld="31" baseField="0" baseItem="0"/>
  </dataFields>
  <formats count="6">
    <format dxfId="41">
      <pivotArea type="all" dataOnly="0" outline="0" fieldPosition="0"/>
    </format>
    <format dxfId="40">
      <pivotArea outline="0" collapsedLevelsAreSubtotals="1" fieldPosition="0"/>
    </format>
    <format dxfId="39">
      <pivotArea field="5" type="button" dataOnly="0" labelOnly="1" outline="0" axis="axisRow" fieldPosition="0"/>
    </format>
    <format dxfId="38">
      <pivotArea dataOnly="0" labelOnly="1" fieldPosition="0">
        <references count="1">
          <reference field="5" count="0"/>
        </references>
      </pivotArea>
    </format>
    <format dxfId="37">
      <pivotArea dataOnly="0" labelOnly="1" grandRow="1" outline="0" fieldPosition="0"/>
    </format>
    <format dxfId="3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AC3195-23B9-4E2C-9B65-713D77EC8E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9" firstHeaderRow="1" firstDataRow="1" firstDataCol="1"/>
  <pivotFields count="32">
    <pivotField showAll="0"/>
    <pivotField showAll="0"/>
    <pivotField showAll="0"/>
    <pivotField showAll="0"/>
    <pivotField showAll="0"/>
    <pivotField showAll="0"/>
    <pivotField showAll="0"/>
    <pivotField showAll="0"/>
    <pivotField axis="axisRow"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Sum of Profit" fld="20" baseField="0" baseItem="0"/>
  </dataFields>
  <formats count="6">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AB65E8-7F7D-4468-B87F-6F7FBA4A46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Z9"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1"/>
        <item x="0"/>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Sum of Revenue" fld="16" baseField="0" baseItem="0"/>
  </dataFields>
  <formats count="6">
    <format dxfId="53">
      <pivotArea type="all" dataOnly="0" outline="0" fieldPosition="0"/>
    </format>
    <format dxfId="52">
      <pivotArea outline="0" collapsedLevelsAreSubtotals="1" fieldPosition="0"/>
    </format>
    <format dxfId="51">
      <pivotArea field="11" type="button" dataOnly="0" labelOnly="1" outline="0" axis="axisRow" fieldPosition="0"/>
    </format>
    <format dxfId="50">
      <pivotArea dataOnly="0" labelOnly="1" fieldPosition="0">
        <references count="1">
          <reference field="11" count="0"/>
        </references>
      </pivotArea>
    </format>
    <format dxfId="49">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3F6AD0-5150-48B2-997A-F8F3C8D898F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U3:AV16" firstHeaderRow="1" firstDataRow="1" firstDataCol="1"/>
  <pivotFields count="32">
    <pivotField showAll="0"/>
    <pivotField showAll="0"/>
    <pivotField showAll="0"/>
    <pivotField axis="axisRow" showAll="0">
      <items count="13">
        <item x="3"/>
        <item x="8"/>
        <item x="9"/>
        <item x="11"/>
        <item x="4"/>
        <item x="5"/>
        <item x="7"/>
        <item x="0"/>
        <item x="6"/>
        <item x="1"/>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SaleValue" fld="31" baseField="0" baseItem="0"/>
  </dataFields>
  <formats count="6">
    <format dxfId="59">
      <pivotArea type="all" dataOnly="0" outline="0" fieldPosition="0"/>
    </format>
    <format dxfId="58">
      <pivotArea outline="0" collapsedLevelsAreSubtotals="1" fieldPosition="0"/>
    </format>
    <format dxfId="57">
      <pivotArea field="3" type="button" dataOnly="0" labelOnly="1" outline="0" axis="axisRow" fieldPosition="0"/>
    </format>
    <format dxfId="56">
      <pivotArea dataOnly="0" labelOnly="1" fieldPosition="0">
        <references count="1">
          <reference field="3" count="0"/>
        </references>
      </pivotArea>
    </format>
    <format dxfId="55">
      <pivotArea dataOnly="0" labelOnly="1" grandRow="1" outline="0" fieldPosition="0"/>
    </format>
    <format dxfId="5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4A2F5B-E59E-4C9E-B005-9C4F5BCD85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3:V28" firstHeaderRow="1" firstDataRow="1" firstDataCol="1"/>
  <pivotFields count="32">
    <pivotField showAll="0"/>
    <pivotField showAll="0"/>
    <pivotField showAll="0"/>
    <pivotField showAll="0"/>
    <pivotField showAll="0"/>
    <pivotField axis="axisRow" showAll="0">
      <items count="5">
        <item x="2"/>
        <item x="0"/>
        <item x="1"/>
        <item x="3"/>
        <item t="default"/>
      </items>
    </pivotField>
    <pivotField showAll="0"/>
    <pivotField showAll="0"/>
    <pivotField axis="axisRow" showAll="0">
      <items count="6">
        <item x="1"/>
        <item x="0"/>
        <item x="4"/>
        <item x="2"/>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8"/>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Revenue" fld="16" baseField="0" baseItem="0"/>
  </dataFields>
  <formats count="10">
    <format dxfId="69">
      <pivotArea type="all" dataOnly="0" outline="0" fieldPosition="0"/>
    </format>
    <format dxfId="68">
      <pivotArea outline="0" collapsedLevelsAreSubtotals="1" fieldPosition="0"/>
    </format>
    <format dxfId="67">
      <pivotArea field="5" type="button" dataOnly="0" labelOnly="1" outline="0" axis="axisRow" fieldPosition="0"/>
    </format>
    <format dxfId="66">
      <pivotArea dataOnly="0" labelOnly="1" fieldPosition="0">
        <references count="1">
          <reference field="5" count="0"/>
        </references>
      </pivotArea>
    </format>
    <format dxfId="65">
      <pivotArea dataOnly="0" labelOnly="1" grandRow="1" outline="0" fieldPosition="0"/>
    </format>
    <format dxfId="64">
      <pivotArea dataOnly="0" labelOnly="1" fieldPosition="0">
        <references count="2">
          <reference field="5" count="1" selected="0">
            <x v="0"/>
          </reference>
          <reference field="8" count="0"/>
        </references>
      </pivotArea>
    </format>
    <format dxfId="63">
      <pivotArea dataOnly="0" labelOnly="1" fieldPosition="0">
        <references count="2">
          <reference field="5" count="1" selected="0">
            <x v="1"/>
          </reference>
          <reference field="8" count="0"/>
        </references>
      </pivotArea>
    </format>
    <format dxfId="62">
      <pivotArea dataOnly="0" labelOnly="1" fieldPosition="0">
        <references count="2">
          <reference field="5" count="1" selected="0">
            <x v="2"/>
          </reference>
          <reference field="8" count="0"/>
        </references>
      </pivotArea>
    </format>
    <format dxfId="61">
      <pivotArea dataOnly="0" labelOnly="1" fieldPosition="0">
        <references count="2">
          <reference field="5" count="1" selected="0">
            <x v="3"/>
          </reference>
          <reference field="8" count="0"/>
        </references>
      </pivotArea>
    </format>
    <format dxfId="6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9CDBCE-7275-4636-B585-7C2CC55A48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9" firstHeaderRow="1" firstDataRow="1" firstDataCol="1"/>
  <pivotFields count="32">
    <pivotField showAll="0"/>
    <pivotField showAll="0"/>
    <pivotField showAll="0"/>
    <pivotField showAll="0"/>
    <pivotField showAll="0"/>
    <pivotField showAll="0"/>
    <pivotField showAll="0"/>
    <pivotField showAll="0"/>
    <pivotField axis="axisRow" showAll="0">
      <items count="6">
        <item x="1"/>
        <item x="0"/>
        <item x="4"/>
        <item x="2"/>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Sum of Revenue" fld="16" baseField="0" baseItem="0"/>
  </dataFields>
  <formats count="6">
    <format dxfId="75">
      <pivotArea type="all" dataOnly="0" outline="0" fieldPosition="0"/>
    </format>
    <format dxfId="74">
      <pivotArea outline="0" collapsedLevelsAreSubtotals="1" fieldPosition="0"/>
    </format>
    <format dxfId="73">
      <pivotArea field="8" type="button" dataOnly="0" labelOnly="1" outline="0" axis="axisRow" fieldPosition="0"/>
    </format>
    <format dxfId="72">
      <pivotArea dataOnly="0" labelOnly="1" fieldPosition="0">
        <references count="1">
          <reference field="8" count="0"/>
        </references>
      </pivotArea>
    </format>
    <format dxfId="71">
      <pivotArea dataOnly="0" labelOnly="1" grandRow="1" outline="0" fieldPosition="0"/>
    </format>
    <format dxfId="7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25157B-11C1-450B-BEE6-64B94DEB526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3:AQ16" firstHeaderRow="1" firstDataRow="1" firstDataCol="1"/>
  <pivotFields count="32">
    <pivotField showAll="0"/>
    <pivotField showAll="0"/>
    <pivotField showAll="0"/>
    <pivotField showAll="0"/>
    <pivotField axis="axisRow" showAll="0">
      <items count="13">
        <item x="9"/>
        <item x="6"/>
        <item x="8"/>
        <item x="2"/>
        <item x="11"/>
        <item x="0"/>
        <item x="10"/>
        <item x="1"/>
        <item x="7"/>
        <item x="3"/>
        <item x="5"/>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Revenue" fld="16" baseField="0" baseItem="0"/>
  </dataFields>
  <formats count="6">
    <format dxfId="81">
      <pivotArea type="all" dataOnly="0" outline="0" fieldPosition="0"/>
    </format>
    <format dxfId="80">
      <pivotArea outline="0" collapsedLevelsAreSubtotals="1" fieldPosition="0"/>
    </format>
    <format dxfId="79">
      <pivotArea field="4" type="button" dataOnly="0" labelOnly="1" outline="0" axis="axisRow" fieldPosition="0"/>
    </format>
    <format dxfId="78">
      <pivotArea dataOnly="0" labelOnly="1" fieldPosition="0">
        <references count="1">
          <reference field="4" count="0"/>
        </references>
      </pivotArea>
    </format>
    <format dxfId="77">
      <pivotArea dataOnly="0" labelOnly="1" grandRow="1" outline="0"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FA3DD1-FA56-4CA8-8B73-67091901D539}" name="Table2" displayName="Table2" ref="A1:AG999" totalsRowShown="0" headerRowDxfId="173" dataDxfId="172" tableBorderDxfId="171">
  <tableColumns count="33">
    <tableColumn id="1" xr3:uid="{711C513A-F0CA-4586-849F-88A3DA0CC62B}" name="OrderID" dataDxfId="170"/>
    <tableColumn id="2" xr3:uid="{01FE676B-8400-469F-AEDD-1DFA83F60A42}" name="Date" dataDxfId="169"/>
    <tableColumn id="26" xr3:uid="{64FF9F5F-41ED-4627-80AE-E16C3F040ACE}" name="Year" dataDxfId="168">
      <calculatedColumnFormula>YEAR(Table2[[#This Row],[Date]])</calculatedColumnFormula>
    </tableColumn>
    <tableColumn id="27" xr3:uid="{898B3962-6F2D-498F-873A-55FF2133620E}" name="Month" dataDxfId="167">
      <calculatedColumnFormula>TEXT(Table2[[#This Row],[Date]],"mmmm")</calculatedColumnFormula>
    </tableColumn>
    <tableColumn id="3" xr3:uid="{80DE984E-B8BF-4293-A3EA-F042A83AD31D}" name="CustomerName" dataDxfId="166"/>
    <tableColumn id="4" xr3:uid="{CC0351F3-EF9E-4102-BC68-D37699D8938C}" name="Region" dataDxfId="165"/>
    <tableColumn id="5" xr3:uid="{06A84BE7-3D7B-4029-9D65-CEB99F1DA95D}" name="Country" dataDxfId="164"/>
    <tableColumn id="6" xr3:uid="{40316838-0D8A-4920-B84A-E9ABD613C09D}" name="City" dataDxfId="163"/>
    <tableColumn id="7" xr3:uid="{A907F797-8AA5-40ED-A710-85D6798DAE2B}" name="ProductCategory" dataDxfId="162"/>
    <tableColumn id="8" xr3:uid="{1CDCCFD8-DCE6-45AA-97DF-983F9F7A56F3}" name="ProductName" dataDxfId="161"/>
    <tableColumn id="9" xr3:uid="{F14CC462-215C-44F8-BB58-94795654CB36}" name="SalesChannel" dataDxfId="160"/>
    <tableColumn id="10" xr3:uid="{D5A17E3A-278B-4B6D-A0AE-7A1D6AE1DE82}" name="SalesRep" dataDxfId="159"/>
    <tableColumn id="11" xr3:uid="{3442533B-AF62-49AB-96A5-43C59429A124}" name="UnitPrice" dataDxfId="158"/>
    <tableColumn id="12" xr3:uid="{5FBDD99C-1494-4C9E-B199-D9FBC2582C58}" name="Quantity" dataDxfId="157"/>
    <tableColumn id="13" xr3:uid="{6B5286C3-757E-4304-866C-E24BA899A9F5}" name="Discount" dataDxfId="156"/>
    <tableColumn id="28" xr3:uid="{43C25862-2D7C-4243-964B-B358293B4CB4}" name="DiscountType" dataDxfId="155">
      <calculatedColumnFormula>IF(Table2[[#This Row],[Discount]]&gt;20%,"HIGH","LOW")</calculatedColumnFormula>
    </tableColumn>
    <tableColumn id="14" xr3:uid="{EFE08F1B-7C15-4663-BD14-7ABBB6730EFF}" name="Revenue" dataDxfId="154"/>
    <tableColumn id="33" xr3:uid="{C6F91598-72B9-4F34-A49C-E8C5A0C28261}" name="OrderType" dataDxfId="153">
      <calculatedColumnFormula>_xlfn.IFS(Table2[[#This Row],[Revenue]]&lt;1000,"Small",OR(Table2[[#This Row],[Revenue]]&gt;1000,Table2[[#This Row],[Revenue]]&lt;=5000),"Medium",Table2[[#This Row],[Revenue]]&gt;5000,"Large")</calculatedColumnFormula>
    </tableColumn>
    <tableColumn id="31" xr3:uid="{7EC51D53-FAB1-446F-B82A-2E2DE2F93F62}" name="PremiumOrder" dataDxfId="152">
      <calculatedColumnFormula>IF(Table2[[#This Row],[Revenue]]&gt;3000,"Premium","Not Premium")</calculatedColumnFormula>
    </tableColumn>
    <tableColumn id="15" xr3:uid="{4495A7F8-0400-4148-B289-F89392650CE0}" name="Cost" dataDxfId="151"/>
    <tableColumn id="16" xr3:uid="{006A4374-CC45-4019-9CA7-74C793F0CCF7}" name="Profit" dataDxfId="150"/>
    <tableColumn id="17" xr3:uid="{922D555D-44A9-4720-9C1B-4904053B21E3}" name="PaymentMethod" dataDxfId="149"/>
    <tableColumn id="18" xr3:uid="{F1D2BA12-0C11-47E7-94F4-D3719F574825}" name="OrderPriority" dataDxfId="148"/>
    <tableColumn id="19" xr3:uid="{8A209DBA-B6A3-49C9-A151-209A5C88B7C4}" name="ShipMode" dataDxfId="147"/>
    <tableColumn id="20" xr3:uid="{63217607-2579-434B-A92E-04EA050D756D}" name="ShippingCost" dataDxfId="146"/>
    <tableColumn id="21" xr3:uid="{8574452D-7F1F-45AF-BF7E-643CD5D56F3B}" name="DeliveryDays" dataDxfId="145"/>
    <tableColumn id="30" xr3:uid="{0ED40782-FE89-4C8C-85B3-E379E23BD908}" name="DeliveryType" dataDxfId="144">
      <calculatedColumnFormula>IF(Table2[[#This Row],[DeliveryDays]]&lt;=3,"FAST DELIVERY","LATE DELIVERY")</calculatedColumnFormula>
    </tableColumn>
    <tableColumn id="22" xr3:uid="{D02252D1-25C5-4023-A522-8770B86B1EB9}" name="CustomerSegment" dataDxfId="143"/>
    <tableColumn id="23" xr3:uid="{76887D26-5851-45E8-BEBF-9FC3329B0EB2}" name="Returned" dataDxfId="142"/>
    <tableColumn id="24" xr3:uid="{B8CA9C8B-F065-4ACE-BAA0-36109DCBB098}" name="Rating" dataDxfId="141"/>
    <tableColumn id="32" xr3:uid="{5AD8B841-25AA-44BE-884E-61848EE1092D}" name="ProductReview" dataDxfId="140">
      <calculatedColumnFormula>_xlfn.IFS(Table2[[#This Row],[Rating]]=5,"Excellent",Table2[[#This Row],[Rating]]=4,"Good",Table2[[#This Row],[Rating]]=3,"Average",Table2[[#This Row],[Rating]]&lt;=2,"Poor")</calculatedColumnFormula>
    </tableColumn>
    <tableColumn id="29" xr3:uid="{4D5C3347-FF1D-4FC4-ACA5-0245677504D4}" name="SaleValue" dataDxfId="139">
      <calculatedColumnFormula>Table2[[#This Row],[Cost]]+Table2[[#This Row],[Profit]]+Table2[[#This Row],[ShippingCost]]+Table2[[#This Row],[DeliveryDays]]</calculatedColumnFormula>
    </tableColumn>
    <tableColumn id="25" xr3:uid="{781EF588-D1DD-4952-8194-6258C1AFE788}" name="Profit Margin" dataDxfId="138">
      <calculatedColumnFormula>Table2[[#This Row],[Profit]]/Table2[[#This Row],[Cost]]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80CC6F-2D90-4B36-9B8D-22AD18468EBB}" name="Table24" displayName="Table24" ref="AJ1611:BH2611" totalsRowShown="0" headerRowDxfId="137" dataDxfId="136" tableBorderDxfId="135">
  <autoFilter ref="AJ1611:BH2611" xr:uid="{4B80CC6F-2D90-4B36-9B8D-22AD18468EBB}">
    <filterColumn colId="15">
      <top10 val="10" filterVal="6022.52"/>
    </filterColumn>
  </autoFilter>
  <sortState xmlns:xlrd2="http://schemas.microsoft.com/office/spreadsheetml/2017/richdata2" ref="AJ1612:BH2611">
    <sortCondition descending="1" ref="AY1611:AY2611"/>
  </sortState>
  <tableColumns count="25">
    <tableColumn id="1" xr3:uid="{0780E090-ABBD-4B1F-AC8C-CBE2E85F284A}" name="OrderID" dataDxfId="134"/>
    <tableColumn id="2" xr3:uid="{DC4CB88A-0CF4-4F41-B212-61EA0C65E31C}" name="Date" dataDxfId="133"/>
    <tableColumn id="3" xr3:uid="{B8C129F5-B732-4906-9E7A-68A5ABA364BA}" name="CustomerName" dataDxfId="132"/>
    <tableColumn id="4" xr3:uid="{5E5F13BD-2B8B-4FC0-ABB5-F93298887663}" name="Region" dataDxfId="131"/>
    <tableColumn id="5" xr3:uid="{10E86A58-79E9-4F3F-B40E-A7E23F14106A}" name="Country" dataDxfId="130"/>
    <tableColumn id="6" xr3:uid="{8E779614-66F4-453A-AA57-CA0EF58F293B}" name="City" dataDxfId="129"/>
    <tableColumn id="7" xr3:uid="{1956DF36-B85B-4509-98B4-2B7CA2012D6C}" name="ProductCategory" dataDxfId="128"/>
    <tableColumn id="8" xr3:uid="{DDC00B3D-6E81-412E-BE48-45F2F3B263FA}" name="ProductName" dataDxfId="127"/>
    <tableColumn id="9" xr3:uid="{ABF98BF2-0190-429C-9B68-750F51A968DA}" name="SalesChannel" dataDxfId="126"/>
    <tableColumn id="10" xr3:uid="{B0088734-B4A5-4A6C-B7E2-EAF0CC1FADF5}" name="SalesRep" dataDxfId="125"/>
    <tableColumn id="11" xr3:uid="{A3E9C90E-6F68-4A14-B281-976C42D5BEFC}" name="UnitPrice" dataDxfId="124"/>
    <tableColumn id="12" xr3:uid="{9A8AE195-2D61-4ED7-8597-661BA7C21726}" name="Quantity" dataDxfId="123"/>
    <tableColumn id="13" xr3:uid="{ECF714D2-6634-4E26-B000-3A5ABE1ADC44}" name="Discount" dataDxfId="122"/>
    <tableColumn id="14" xr3:uid="{D6D2A794-C16C-4470-AB13-503644DEB1D3}" name="Revenue" dataDxfId="121"/>
    <tableColumn id="15" xr3:uid="{516AD04C-DE8D-42B7-97BC-6022494F4D42}" name="Cost" dataDxfId="120"/>
    <tableColumn id="16" xr3:uid="{895EF4E7-6248-449A-8C7B-3DAD1B077AFD}" name="Profit" dataDxfId="119"/>
    <tableColumn id="17" xr3:uid="{60740C52-E3B6-4579-92B0-E89E3898BEBD}" name="PaymentMethod" dataDxfId="118"/>
    <tableColumn id="18" xr3:uid="{BA0D5DF1-8EF2-4166-8739-2B7F04BB6F54}" name="OrderPriority" dataDxfId="117"/>
    <tableColumn id="19" xr3:uid="{AB5A1409-2291-4088-A533-FFE0EB0A76A9}" name="ShipMode" dataDxfId="116"/>
    <tableColumn id="20" xr3:uid="{A293651D-2E03-46F9-A2DD-7ADFB2DCE543}" name="ShippingCost" dataDxfId="115"/>
    <tableColumn id="21" xr3:uid="{EC4CBF08-4582-42E8-A032-E90639E4B59F}" name="DeliveryDays" dataDxfId="114"/>
    <tableColumn id="22" xr3:uid="{0301CCFB-9BD4-4061-849C-DE3EAB859762}" name="CustomerSegment" dataDxfId="113"/>
    <tableColumn id="23" xr3:uid="{0F3E890C-C79C-4466-9C75-B6925BB183C6}" name="Returned" dataDxfId="112"/>
    <tableColumn id="24" xr3:uid="{70BD6074-4374-4451-9BAD-263A6A7C5DBD}" name="Rating" dataDxfId="111"/>
    <tableColumn id="25" xr3:uid="{E99D19C4-25EA-4B9D-B20E-D0779657A0A0}" name="Month" dataDxfId="1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5DB32D-E913-468C-BB80-B9CB818C6C21}" name="Table25" displayName="Table25" ref="AJ3714:BH4714" totalsRowShown="0" headerRowDxfId="109" dataDxfId="108" tableBorderDxfId="107">
  <tableColumns count="25">
    <tableColumn id="1" xr3:uid="{211310B4-8221-49BD-B422-45DD82E64AA1}" name="OrderID" dataDxfId="106"/>
    <tableColumn id="2" xr3:uid="{890C826E-C190-483C-9A5B-ACD8BD8E1255}" name="Date" dataDxfId="105"/>
    <tableColumn id="3" xr3:uid="{358F5F43-0B4D-4849-821A-D71A485E8332}" name="CustomerName" dataDxfId="104"/>
    <tableColumn id="4" xr3:uid="{A2D2D1FF-9479-41F2-9328-9D6CA0E805E7}" name="Region" dataDxfId="103"/>
    <tableColumn id="5" xr3:uid="{F1FC61BC-F76B-483D-8B3A-ACF650CA1FFF}" name="Country" dataDxfId="102"/>
    <tableColumn id="6" xr3:uid="{E7A6B366-BC26-408F-874A-8DAAA71B39E6}" name="City" dataDxfId="101"/>
    <tableColumn id="7" xr3:uid="{1DCE45BB-A71B-4852-9CEF-A2975C7CB62C}" name="ProductCategory" dataDxfId="100"/>
    <tableColumn id="8" xr3:uid="{4FF714F2-A714-4395-BFD4-ED4A17CD77FC}" name="ProductName" dataDxfId="99"/>
    <tableColumn id="9" xr3:uid="{01059F82-3CC7-4CA0-A1A3-36F7228087FB}" name="SalesChannel" dataDxfId="98"/>
    <tableColumn id="10" xr3:uid="{3048BB78-8534-4725-939B-B1533A9BB814}" name="SalesRep" dataDxfId="97"/>
    <tableColumn id="11" xr3:uid="{801FD461-90FB-4A57-9EDF-02525C154308}" name="UnitPrice" dataDxfId="96"/>
    <tableColumn id="12" xr3:uid="{447A2708-906A-4115-8FC3-F8B06657A3F5}" name="Quantity" dataDxfId="95"/>
    <tableColumn id="13" xr3:uid="{BB4B47A4-F4A3-4122-BADC-BEB792273100}" name="Discount" dataDxfId="94"/>
    <tableColumn id="14" xr3:uid="{9A0A6451-E474-4847-B9D4-44623B62E873}" name="Revenue" dataDxfId="93"/>
    <tableColumn id="15" xr3:uid="{5BAE5280-1D4E-4D3D-B672-15F1EA976DD2}" name="Cost" dataDxfId="92"/>
    <tableColumn id="16" xr3:uid="{0B3F4911-4B84-4B7A-BD54-DDE28A25E65D}" name="Profit" dataDxfId="91"/>
    <tableColumn id="17" xr3:uid="{11699D16-6584-4FF0-ADB4-C61F6E34DF49}" name="PaymentMethod" dataDxfId="90"/>
    <tableColumn id="18" xr3:uid="{E2044EC9-139A-444D-A9A3-F5F664095C49}" name="OrderPriority" dataDxfId="89"/>
    <tableColumn id="19" xr3:uid="{4E369484-3F1A-4EB7-82EF-754B1F62EC0D}" name="ShipMode" dataDxfId="88"/>
    <tableColumn id="20" xr3:uid="{F3463B04-8CDE-4674-A83A-D1F376A86F80}" name="ShippingCost" dataDxfId="87"/>
    <tableColumn id="21" xr3:uid="{FD864B6B-58F5-4EFA-9B4F-81941F169570}" name="DeliveryDays" dataDxfId="86"/>
    <tableColumn id="22" xr3:uid="{07B33E4C-36E4-45F4-B52C-1F3422192837}" name="CustomerSegment" dataDxfId="85"/>
    <tableColumn id="23" xr3:uid="{1EB4A326-F103-403B-BF9B-62717B5A6FB1}" name="Returned" dataDxfId="84"/>
    <tableColumn id="24" xr3:uid="{1031E21B-C640-4EDD-8EE4-2389791197CA}" name="Rating" dataDxfId="83"/>
    <tableColumn id="25" xr3:uid="{71AC854F-D475-47C6-885A-3279400388DD}" name="Month" dataDxfId="8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F843D-CF13-4044-8F95-F50673546D82}">
  <dimension ref="A1:CG5041"/>
  <sheetViews>
    <sheetView tabSelected="1" topLeftCell="AC5017" zoomScale="83" workbookViewId="0">
      <selection activeCell="AI38" sqref="AI38"/>
    </sheetView>
  </sheetViews>
  <sheetFormatPr defaultRowHeight="15" x14ac:dyDescent="0.25"/>
  <cols>
    <col min="1" max="1" width="5.28515625" bestFit="1" customWidth="1"/>
    <col min="2" max="2" width="10.85546875" bestFit="1" customWidth="1"/>
    <col min="3" max="3" width="5.28515625" bestFit="1" customWidth="1"/>
    <col min="4" max="4" width="11.28515625" bestFit="1" customWidth="1"/>
    <col min="5" max="5" width="15" bestFit="1" customWidth="1"/>
    <col min="6" max="6" width="7.140625" bestFit="1" customWidth="1"/>
    <col min="7" max="7" width="9.7109375" customWidth="1"/>
    <col min="8" max="8" width="9.7109375" bestFit="1" customWidth="1"/>
    <col min="9" max="9" width="15.5703125" bestFit="1" customWidth="1"/>
    <col min="10" max="10" width="13.28515625" bestFit="1" customWidth="1"/>
    <col min="11" max="11" width="12.85546875" bestFit="1" customWidth="1"/>
    <col min="12" max="12" width="9" bestFit="1" customWidth="1"/>
    <col min="13" max="13" width="9.28515625" bestFit="1" customWidth="1"/>
    <col min="14" max="15" width="8.7109375" bestFit="1" customWidth="1"/>
    <col min="16" max="16" width="13.140625" bestFit="1" customWidth="1"/>
    <col min="17" max="17" width="9.42578125" bestFit="1" customWidth="1"/>
    <col min="18" max="18" width="10.42578125" bestFit="1" customWidth="1"/>
    <col min="19" max="19" width="14.42578125" bestFit="1" customWidth="1"/>
    <col min="20" max="20" width="9.42578125" bestFit="1" customWidth="1"/>
    <col min="21" max="21" width="8.42578125" bestFit="1" customWidth="1"/>
    <col min="22" max="22" width="14.28515625" bestFit="1" customWidth="1"/>
    <col min="23" max="23" width="8.85546875" bestFit="1" customWidth="1"/>
    <col min="24" max="24" width="10.28515625" bestFit="1" customWidth="1"/>
    <col min="25" max="25" width="12.5703125" bestFit="1" customWidth="1"/>
    <col min="26" max="26" width="12.7109375" bestFit="1" customWidth="1"/>
    <col min="27" max="27" width="14.5703125" bestFit="1" customWidth="1"/>
    <col min="28" max="28" width="12.7109375" bestFit="1" customWidth="1"/>
    <col min="29" max="29" width="9.28515625" bestFit="1" customWidth="1"/>
    <col min="30" max="30" width="6.7109375" bestFit="1" customWidth="1"/>
    <col min="31" max="31" width="14.5703125" bestFit="1" customWidth="1"/>
    <col min="32" max="32" width="9.85546875" bestFit="1" customWidth="1"/>
    <col min="33" max="33" width="12.5703125" bestFit="1" customWidth="1"/>
    <col min="36" max="37" width="16.140625" bestFit="1" customWidth="1"/>
    <col min="38" max="38" width="15" bestFit="1" customWidth="1"/>
    <col min="39" max="39" width="7.140625" bestFit="1" customWidth="1"/>
    <col min="40" max="40" width="9" bestFit="1" customWidth="1"/>
    <col min="41" max="43" width="15.85546875" bestFit="1" customWidth="1"/>
    <col min="44" max="44" width="10.85546875" bestFit="1" customWidth="1"/>
    <col min="45" max="45" width="15" bestFit="1" customWidth="1"/>
    <col min="46" max="46" width="7.140625" bestFit="1" customWidth="1"/>
    <col min="47" max="48" width="9.7109375" bestFit="1" customWidth="1"/>
    <col min="49" max="49" width="15.85546875" bestFit="1" customWidth="1"/>
    <col min="50" max="50" width="13.28515625" bestFit="1" customWidth="1"/>
    <col min="51" max="51" width="12.85546875" bestFit="1" customWidth="1"/>
    <col min="52" max="52" width="9" bestFit="1" customWidth="1"/>
    <col min="53" max="53" width="9.28515625" bestFit="1" customWidth="1"/>
    <col min="54" max="54" width="8.7109375" bestFit="1" customWidth="1"/>
    <col min="55" max="55" width="16.7109375" bestFit="1" customWidth="1"/>
    <col min="56" max="57" width="9.42578125" bestFit="1" customWidth="1"/>
    <col min="58" max="58" width="8.42578125" bestFit="1" customWidth="1"/>
    <col min="59" max="59" width="16.140625" bestFit="1" customWidth="1"/>
    <col min="60" max="60" width="12.7109375" bestFit="1" customWidth="1"/>
    <col min="61" max="61" width="10.28515625" bestFit="1" customWidth="1"/>
    <col min="62" max="62" width="12.5703125" bestFit="1" customWidth="1"/>
    <col min="63" max="63" width="12.7109375" bestFit="1" customWidth="1"/>
    <col min="64" max="64" width="17.7109375" bestFit="1" customWidth="1"/>
    <col min="65" max="65" width="9.28515625" bestFit="1" customWidth="1"/>
    <col min="66" max="66" width="6.7109375" bestFit="1" customWidth="1"/>
    <col min="67" max="67" width="7" bestFit="1" customWidth="1"/>
    <col min="68" max="68" width="8.7109375" bestFit="1" customWidth="1"/>
    <col min="69" max="69" width="13.140625" bestFit="1" customWidth="1"/>
    <col min="70" max="70" width="9.42578125" bestFit="1" customWidth="1"/>
    <col min="71" max="71" width="10.42578125" bestFit="1" customWidth="1"/>
    <col min="72" max="72" width="14.42578125" bestFit="1" customWidth="1"/>
    <col min="73" max="73" width="9.42578125" bestFit="1" customWidth="1"/>
    <col min="74" max="74" width="8.42578125" bestFit="1" customWidth="1"/>
    <col min="75" max="75" width="16.140625" bestFit="1" customWidth="1"/>
    <col min="76" max="76" width="12.7109375" bestFit="1" customWidth="1"/>
    <col min="77" max="77" width="10.28515625" bestFit="1" customWidth="1"/>
    <col min="78" max="78" width="12.5703125" bestFit="1" customWidth="1"/>
    <col min="79" max="79" width="12.7109375" bestFit="1" customWidth="1"/>
    <col min="80" max="80" width="14.5703125" bestFit="1" customWidth="1"/>
    <col min="81" max="81" width="17.7109375" bestFit="1" customWidth="1"/>
    <col min="82" max="82" width="9.28515625" bestFit="1" customWidth="1"/>
    <col min="83" max="83" width="6.7109375" bestFit="1" customWidth="1"/>
    <col min="84" max="84" width="14.5703125" bestFit="1" customWidth="1"/>
    <col min="85" max="85" width="7" bestFit="1" customWidth="1"/>
  </cols>
  <sheetData>
    <row r="1" spans="1:62" ht="15.75" thickBot="1" x14ac:dyDescent="0.3">
      <c r="A1" s="7" t="s">
        <v>1</v>
      </c>
      <c r="B1" s="8" t="s">
        <v>2</v>
      </c>
      <c r="C1" s="8" t="s">
        <v>733</v>
      </c>
      <c r="D1" s="8" t="s">
        <v>25</v>
      </c>
      <c r="E1" s="8" t="s">
        <v>3</v>
      </c>
      <c r="F1" s="8" t="s">
        <v>4</v>
      </c>
      <c r="G1" s="8" t="s">
        <v>5</v>
      </c>
      <c r="H1" s="8" t="s">
        <v>6</v>
      </c>
      <c r="I1" s="8" t="s">
        <v>7</v>
      </c>
      <c r="J1" s="8" t="s">
        <v>8</v>
      </c>
      <c r="K1" s="8" t="s">
        <v>9</v>
      </c>
      <c r="L1" s="8" t="s">
        <v>10</v>
      </c>
      <c r="M1" s="8" t="s">
        <v>11</v>
      </c>
      <c r="N1" s="8" t="s">
        <v>12</v>
      </c>
      <c r="O1" s="8" t="s">
        <v>13</v>
      </c>
      <c r="P1" s="8" t="s">
        <v>683</v>
      </c>
      <c r="Q1" s="8" t="s">
        <v>14</v>
      </c>
      <c r="R1" s="8" t="s">
        <v>689</v>
      </c>
      <c r="S1" s="8" t="s">
        <v>685</v>
      </c>
      <c r="T1" s="8" t="s">
        <v>15</v>
      </c>
      <c r="U1" s="8" t="s">
        <v>16</v>
      </c>
      <c r="V1" s="8" t="s">
        <v>17</v>
      </c>
      <c r="W1" s="8" t="s">
        <v>18</v>
      </c>
      <c r="X1" s="8" t="s">
        <v>19</v>
      </c>
      <c r="Y1" s="8" t="s">
        <v>20</v>
      </c>
      <c r="Z1" s="8" t="s">
        <v>21</v>
      </c>
      <c r="AA1" s="8" t="s">
        <v>684</v>
      </c>
      <c r="AB1" s="8" t="s">
        <v>22</v>
      </c>
      <c r="AC1" s="8" t="s">
        <v>23</v>
      </c>
      <c r="AD1" s="8" t="s">
        <v>24</v>
      </c>
      <c r="AE1" s="8" t="s">
        <v>688</v>
      </c>
      <c r="AF1" s="97" t="s">
        <v>750</v>
      </c>
      <c r="AG1" s="97" t="s">
        <v>783</v>
      </c>
      <c r="AQ1" s="139" t="s">
        <v>640</v>
      </c>
      <c r="AR1" s="140"/>
      <c r="AS1" s="140"/>
      <c r="AT1" s="140"/>
      <c r="AU1" s="140"/>
      <c r="AV1" s="140"/>
      <c r="AW1" s="140"/>
      <c r="AX1" s="141"/>
      <c r="AY1" s="3">
        <f>COUNTA(WorkSheet_ANS!$A$1:$A$999)</f>
        <v>999</v>
      </c>
      <c r="BC1" s="166" t="s">
        <v>747</v>
      </c>
      <c r="BD1" s="167"/>
      <c r="BE1" s="167"/>
      <c r="BF1" s="167"/>
      <c r="BG1" s="167"/>
      <c r="BH1" s="167"/>
      <c r="BI1" s="137"/>
      <c r="BJ1" s="138"/>
    </row>
    <row r="2" spans="1:62" ht="16.5" thickTop="1" thickBot="1" x14ac:dyDescent="0.3">
      <c r="A2" s="9">
        <v>1</v>
      </c>
      <c r="B2" s="10" t="s">
        <v>26</v>
      </c>
      <c r="C2" s="84">
        <f>YEAR(Table2[[#This Row],[Date]])</f>
        <v>2023</v>
      </c>
      <c r="D2" s="87" t="str">
        <f>TEXT(Table2[[#This Row],[Date]],"mmmm")</f>
        <v>August</v>
      </c>
      <c r="E2" s="10" t="s">
        <v>27</v>
      </c>
      <c r="F2" s="10" t="s">
        <v>28</v>
      </c>
      <c r="G2" s="10" t="s">
        <v>29</v>
      </c>
      <c r="H2" s="10" t="s">
        <v>30</v>
      </c>
      <c r="I2" s="10" t="s">
        <v>31</v>
      </c>
      <c r="J2" s="10" t="s">
        <v>32</v>
      </c>
      <c r="K2" s="10" t="s">
        <v>33</v>
      </c>
      <c r="L2" s="10" t="s">
        <v>34</v>
      </c>
      <c r="M2" s="10">
        <v>576.66</v>
      </c>
      <c r="N2" s="10">
        <v>4</v>
      </c>
      <c r="O2" s="10">
        <v>0.17</v>
      </c>
      <c r="P2" s="48" t="str">
        <f>IF(Table2[[#This Row],[Discount]]&gt;20%,"HIGH","LOW")</f>
        <v>LOW</v>
      </c>
      <c r="Q2" s="10">
        <v>1914.51</v>
      </c>
      <c r="R2" s="58" t="str">
        <f>_xlfn.IFS(Table2[[#This Row],[Revenue]]&lt;1000,"Small",OR(Table2[[#This Row],[Revenue]]&gt;1000,Table2[[#This Row],[Revenue]]&lt;=5000),"Medium",Table2[[#This Row],[Revenue]]&gt;5000,"Large")</f>
        <v>Medium</v>
      </c>
      <c r="S2" s="52" t="str">
        <f>IF(Table2[[#This Row],[Revenue]]&gt;3000,"Premium","Not Premium")</f>
        <v>Not Premium</v>
      </c>
      <c r="T2" s="10">
        <v>1118.6300000000001</v>
      </c>
      <c r="U2" s="10">
        <v>795.88</v>
      </c>
      <c r="V2" s="10" t="s">
        <v>35</v>
      </c>
      <c r="W2" s="10" t="s">
        <v>36</v>
      </c>
      <c r="X2" s="10" t="s">
        <v>37</v>
      </c>
      <c r="Y2" s="10">
        <v>32.479999999999997</v>
      </c>
      <c r="Z2" s="10">
        <v>10</v>
      </c>
      <c r="AA2" s="49" t="str">
        <f>IF(Table2[[#This Row],[DeliveryDays]]&lt;=3,"FAST DELIVERY","LATE DELIVERY")</f>
        <v>LATE DELIVERY</v>
      </c>
      <c r="AB2" s="10" t="s">
        <v>38</v>
      </c>
      <c r="AC2" s="10" t="s">
        <v>39</v>
      </c>
      <c r="AD2" s="10">
        <v>2</v>
      </c>
      <c r="AE2" s="55" t="str">
        <f>_xlfn.IFS(Table2[[#This Row],[Rating]]=5,"Excellent",Table2[[#This Row],[Rating]]=4,"Good",Table2[[#This Row],[Rating]]=3,"Average",Table2[[#This Row],[Rating]]&lt;=2,"Poor")</f>
        <v>Poor</v>
      </c>
      <c r="AF2" s="35">
        <f>Table2[[#This Row],[Cost]]+Table2[[#This Row],[Profit]]+Table2[[#This Row],[ShippingCost]]+Table2[[#This Row],[DeliveryDays]]</f>
        <v>1956.9900000000002</v>
      </c>
      <c r="AG2" s="119">
        <f>Table2[[#This Row],[Profit]]/Table2[[#This Row],[Cost]]</f>
        <v>0.71147743221619297</v>
      </c>
      <c r="BC2" s="91" t="s">
        <v>25</v>
      </c>
      <c r="BD2" s="92" t="s">
        <v>734</v>
      </c>
      <c r="BE2" s="98" t="s">
        <v>14</v>
      </c>
      <c r="BF2" s="101" t="s">
        <v>751</v>
      </c>
      <c r="BG2" s="102" t="s">
        <v>16</v>
      </c>
      <c r="BH2" s="105" t="s">
        <v>754</v>
      </c>
    </row>
    <row r="3" spans="1:62" ht="16.5" thickTop="1" thickBot="1" x14ac:dyDescent="0.3">
      <c r="A3" s="11">
        <v>2</v>
      </c>
      <c r="B3" s="2" t="s">
        <v>40</v>
      </c>
      <c r="C3" s="85">
        <f>YEAR(Table2[[#This Row],[Date]])</f>
        <v>2024</v>
      </c>
      <c r="D3" s="88" t="str">
        <f>TEXT(Table2[[#This Row],[Date]],"mmmm")</f>
        <v>October</v>
      </c>
      <c r="E3" s="2" t="s">
        <v>41</v>
      </c>
      <c r="F3" s="2" t="s">
        <v>42</v>
      </c>
      <c r="G3" s="2" t="s">
        <v>43</v>
      </c>
      <c r="H3" s="2" t="s">
        <v>44</v>
      </c>
      <c r="I3" s="2" t="s">
        <v>31</v>
      </c>
      <c r="J3" s="2" t="s">
        <v>32</v>
      </c>
      <c r="K3" s="2" t="s">
        <v>45</v>
      </c>
      <c r="L3" s="2" t="s">
        <v>46</v>
      </c>
      <c r="M3" s="2">
        <v>447.27</v>
      </c>
      <c r="N3" s="2">
        <v>5</v>
      </c>
      <c r="O3" s="2">
        <v>0.12</v>
      </c>
      <c r="P3" s="48" t="str">
        <f>IF(Table2[[#This Row],[Discount]]&gt;20%,"HIGH","LOW")</f>
        <v>LOW</v>
      </c>
      <c r="Q3" s="2">
        <v>1967.99</v>
      </c>
      <c r="R3" s="59" t="str">
        <f>_xlfn.IFS(Table2[[#This Row],[Revenue]]&lt;1000,"Small",OR(Table2[[#This Row],[Revenue]]&gt;1000,Table2[[#This Row],[Revenue]]&lt;=5000),"Medium",Table2[[#This Row],[Revenue]]&gt;5000,"Large")</f>
        <v>Medium</v>
      </c>
      <c r="S3" s="53" t="str">
        <f>IF(Table2[[#This Row],[Revenue]]&gt;3000,"Premium","Not Premium")</f>
        <v>Not Premium</v>
      </c>
      <c r="T3" s="2">
        <v>1337.43</v>
      </c>
      <c r="U3" s="2">
        <v>630.55999999999995</v>
      </c>
      <c r="V3" s="2" t="s">
        <v>47</v>
      </c>
      <c r="W3" s="2" t="s">
        <v>36</v>
      </c>
      <c r="X3" s="2" t="s">
        <v>48</v>
      </c>
      <c r="Y3" s="2">
        <v>25.58</v>
      </c>
      <c r="Z3" s="2">
        <v>4</v>
      </c>
      <c r="AA3" s="50" t="str">
        <f>IF(Table2[[#This Row],[DeliveryDays]]&lt;=3,"FAST DELIVERY","LATE DELIVERY")</f>
        <v>LATE DELIVERY</v>
      </c>
      <c r="AB3" s="2" t="s">
        <v>38</v>
      </c>
      <c r="AC3" s="2" t="s">
        <v>39</v>
      </c>
      <c r="AD3" s="2">
        <v>1</v>
      </c>
      <c r="AE3" s="56" t="str">
        <f>_xlfn.IFS(Table2[[#This Row],[Rating]]=5,"Excellent",Table2[[#This Row],[Rating]]=4,"Good",Table2[[#This Row],[Rating]]=3,"Average",Table2[[#This Row],[Rating]]&lt;=2,"Poor")</f>
        <v>Poor</v>
      </c>
      <c r="AF3" s="35">
        <f>Table2[[#This Row],[Cost]]+Table2[[#This Row],[Profit]]+Table2[[#This Row],[ShippingCost]]+Table2[[#This Row],[DeliveryDays]]</f>
        <v>1997.57</v>
      </c>
      <c r="AG3" s="119">
        <f>Table2[[#This Row],[Profit]]/Table2[[#This Row],[Cost]]</f>
        <v>0.4714714041108693</v>
      </c>
      <c r="AQ3" s="142" t="s">
        <v>641</v>
      </c>
      <c r="AR3" s="143"/>
      <c r="AS3" s="143"/>
      <c r="AT3" s="143"/>
      <c r="AU3" s="143"/>
      <c r="AV3" s="143"/>
      <c r="AW3" s="143"/>
      <c r="AX3" s="143"/>
      <c r="AY3" s="4">
        <f>COUNTA(WorkSheet_ANS!$E$1:$E$999)</f>
        <v>999</v>
      </c>
      <c r="BC3" s="90" t="s">
        <v>735</v>
      </c>
      <c r="BD3" s="93">
        <f>COUNTIF(Table2[[#All],[Month]],$BC3)</f>
        <v>72</v>
      </c>
      <c r="BE3" s="99">
        <f>SUMIF(Table2[Month],BC3,Table2[Revenue])</f>
        <v>305092.43999999994</v>
      </c>
      <c r="BF3" s="93">
        <f>SUMIF(Table2[[#All],[Month]],BC3,Table2[[#All],[SaleValue]])</f>
        <v>307506.98000000004</v>
      </c>
      <c r="BG3" s="72">
        <f>SUMIF(Table2[[#All],[Month]],BC3,Table2[[#All],[Profit]])</f>
        <v>97799.52</v>
      </c>
      <c r="BH3" s="104">
        <v>0</v>
      </c>
    </row>
    <row r="4" spans="1:62" ht="16.5" thickTop="1" thickBot="1" x14ac:dyDescent="0.3">
      <c r="A4" s="12">
        <v>3</v>
      </c>
      <c r="B4" s="13" t="s">
        <v>49</v>
      </c>
      <c r="C4" s="86">
        <f>YEAR(Table2[[#This Row],[Date]])</f>
        <v>2024</v>
      </c>
      <c r="D4" s="89" t="str">
        <f>TEXT(Table2[[#This Row],[Date]],"mmmm")</f>
        <v>December</v>
      </c>
      <c r="E4" s="13" t="s">
        <v>50</v>
      </c>
      <c r="F4" s="13" t="s">
        <v>28</v>
      </c>
      <c r="G4" s="13" t="s">
        <v>43</v>
      </c>
      <c r="H4" s="13" t="s">
        <v>30</v>
      </c>
      <c r="I4" s="13" t="s">
        <v>51</v>
      </c>
      <c r="J4" s="13" t="s">
        <v>52</v>
      </c>
      <c r="K4" s="13" t="s">
        <v>53</v>
      </c>
      <c r="L4" s="13" t="s">
        <v>46</v>
      </c>
      <c r="M4" s="13">
        <v>344.45</v>
      </c>
      <c r="N4" s="13">
        <v>19</v>
      </c>
      <c r="O4" s="13">
        <v>0.15</v>
      </c>
      <c r="P4" s="48" t="str">
        <f>IF(Table2[[#This Row],[Discount]]&gt;20%,"HIGH","LOW")</f>
        <v>LOW</v>
      </c>
      <c r="Q4" s="13">
        <v>5562.87</v>
      </c>
      <c r="R4" s="60" t="str">
        <f>_xlfn.IFS(Table2[[#This Row],[Revenue]]&lt;1000,"Small",OR(Table2[[#This Row],[Revenue]]&gt;1000,Table2[[#This Row],[Revenue]]&lt;=5000),"Medium",Table2[[#This Row],[Revenue]]&gt;5000,"Large")</f>
        <v>Medium</v>
      </c>
      <c r="S4" s="54" t="str">
        <f>IF(Table2[[#This Row],[Revenue]]&gt;3000,"Premium","Not Premium")</f>
        <v>Premium</v>
      </c>
      <c r="T4" s="13">
        <v>4009.72</v>
      </c>
      <c r="U4" s="13">
        <v>1553.15</v>
      </c>
      <c r="V4" s="13" t="s">
        <v>47</v>
      </c>
      <c r="W4" s="13" t="s">
        <v>54</v>
      </c>
      <c r="X4" s="13" t="s">
        <v>37</v>
      </c>
      <c r="Y4" s="13">
        <v>27.68</v>
      </c>
      <c r="Z4" s="13">
        <v>1</v>
      </c>
      <c r="AA4" s="51" t="str">
        <f>IF(Table2[[#This Row],[DeliveryDays]]&lt;=3,"FAST DELIVERY","LATE DELIVERY")</f>
        <v>FAST DELIVERY</v>
      </c>
      <c r="AB4" s="13" t="s">
        <v>55</v>
      </c>
      <c r="AC4" s="13" t="s">
        <v>56</v>
      </c>
      <c r="AD4" s="13">
        <v>1</v>
      </c>
      <c r="AE4" s="57" t="str">
        <f>_xlfn.IFS(Table2[[#This Row],[Rating]]=5,"Excellent",Table2[[#This Row],[Rating]]=4,"Good",Table2[[#This Row],[Rating]]=3,"Average",Table2[[#This Row],[Rating]]&lt;=2,"Poor")</f>
        <v>Poor</v>
      </c>
      <c r="AF4" s="35">
        <f>Table2[[#This Row],[Cost]]+Table2[[#This Row],[Profit]]+Table2[[#This Row],[ShippingCost]]+Table2[[#This Row],[DeliveryDays]]</f>
        <v>5591.55</v>
      </c>
      <c r="AG4" s="119">
        <f>Table2[[#This Row],[Profit]]/Table2[[#This Row],[Cost]]</f>
        <v>0.38734624861586348</v>
      </c>
      <c r="BC4" s="90" t="s">
        <v>736</v>
      </c>
      <c r="BD4" s="93">
        <f>COUNTIF(Table2[[#All],[Month]],$BC4)</f>
        <v>68</v>
      </c>
      <c r="BE4" s="99">
        <f>SUMIF(Table2[Month],BC4,Table2[Revenue])</f>
        <v>324240.36</v>
      </c>
      <c r="BF4" s="93">
        <f>SUMIF(Table2[[#All],[Month]],BC4,Table2[[#All],[SaleValue]])</f>
        <v>326483.53999999998</v>
      </c>
      <c r="BG4" s="72">
        <f>SUMIF(Table2[[#All],[Month]],BC4,Table2[[#All],[Profit]])</f>
        <v>95325.450000000041</v>
      </c>
      <c r="BH4" s="104">
        <f>(BE4-BE3)/BE3</f>
        <v>6.276104383314135E-2</v>
      </c>
    </row>
    <row r="5" spans="1:62" ht="16.5" thickTop="1" thickBot="1" x14ac:dyDescent="0.3">
      <c r="A5" s="11">
        <v>4</v>
      </c>
      <c r="B5" s="2" t="s">
        <v>57</v>
      </c>
      <c r="C5" s="85">
        <f>YEAR(Table2[[#This Row],[Date]])</f>
        <v>2023</v>
      </c>
      <c r="D5" s="88" t="str">
        <f>TEXT(Table2[[#This Row],[Date]],"mmmm")</f>
        <v>January</v>
      </c>
      <c r="E5" s="2" t="s">
        <v>58</v>
      </c>
      <c r="F5" s="2" t="s">
        <v>42</v>
      </c>
      <c r="G5" s="2" t="s">
        <v>59</v>
      </c>
      <c r="H5" s="2" t="s">
        <v>60</v>
      </c>
      <c r="I5" s="2" t="s">
        <v>61</v>
      </c>
      <c r="J5" s="2" t="s">
        <v>62</v>
      </c>
      <c r="K5" s="2" t="s">
        <v>33</v>
      </c>
      <c r="L5" s="2" t="s">
        <v>34</v>
      </c>
      <c r="M5" s="2">
        <v>438.12</v>
      </c>
      <c r="N5" s="2">
        <v>16</v>
      </c>
      <c r="O5" s="2">
        <v>0.28000000000000003</v>
      </c>
      <c r="P5" s="48" t="str">
        <f>IF(Table2[[#This Row],[Discount]]&gt;20%,"HIGH","LOW")</f>
        <v>HIGH</v>
      </c>
      <c r="Q5" s="2">
        <v>5047.1400000000003</v>
      </c>
      <c r="R5" s="59" t="str">
        <f>_xlfn.IFS(Table2[[#This Row],[Revenue]]&lt;1000,"Small",OR(Table2[[#This Row],[Revenue]]&gt;1000,Table2[[#This Row],[Revenue]]&lt;=5000),"Medium",Table2[[#This Row],[Revenue]]&gt;5000,"Large")</f>
        <v>Medium</v>
      </c>
      <c r="S5" s="53" t="str">
        <f>IF(Table2[[#This Row],[Revenue]]&gt;3000,"Premium","Not Premium")</f>
        <v>Premium</v>
      </c>
      <c r="T5" s="2">
        <v>2684.67</v>
      </c>
      <c r="U5" s="2">
        <v>2362.4699999999998</v>
      </c>
      <c r="V5" s="2" t="s">
        <v>63</v>
      </c>
      <c r="W5" s="2" t="s">
        <v>54</v>
      </c>
      <c r="X5" s="2" t="s">
        <v>48</v>
      </c>
      <c r="Y5" s="2">
        <v>23.41</v>
      </c>
      <c r="Z5" s="2">
        <v>3</v>
      </c>
      <c r="AA5" s="50" t="str">
        <f>IF(Table2[[#This Row],[DeliveryDays]]&lt;=3,"FAST DELIVERY","LATE DELIVERY")</f>
        <v>FAST DELIVERY</v>
      </c>
      <c r="AB5" s="2" t="s">
        <v>38</v>
      </c>
      <c r="AC5" s="2" t="s">
        <v>56</v>
      </c>
      <c r="AD5" s="2">
        <v>1</v>
      </c>
      <c r="AE5" s="56" t="str">
        <f>_xlfn.IFS(Table2[[#This Row],[Rating]]=5,"Excellent",Table2[[#This Row],[Rating]]=4,"Good",Table2[[#This Row],[Rating]]=3,"Average",Table2[[#This Row],[Rating]]&lt;=2,"Poor")</f>
        <v>Poor</v>
      </c>
      <c r="AF5" s="35">
        <f>Table2[[#This Row],[Cost]]+Table2[[#This Row],[Profit]]+Table2[[#This Row],[ShippingCost]]+Table2[[#This Row],[DeliveryDays]]</f>
        <v>5073.5499999999993</v>
      </c>
      <c r="AG5" s="119">
        <f>Table2[[#This Row],[Profit]]/Table2[[#This Row],[Cost]]</f>
        <v>0.87998524958374758</v>
      </c>
      <c r="AQ5" s="144" t="s">
        <v>642</v>
      </c>
      <c r="AR5" s="145"/>
      <c r="AS5" s="145"/>
      <c r="AT5" s="145"/>
      <c r="AU5" s="145"/>
      <c r="AV5" s="145"/>
      <c r="AW5" s="145"/>
      <c r="AX5" s="145"/>
      <c r="AY5" s="5">
        <f>COUNTIF(WorkSheet_ANS!$AC$1:$AC$999,"Yes")</f>
        <v>499</v>
      </c>
      <c r="BC5" s="90" t="s">
        <v>737</v>
      </c>
      <c r="BD5" s="93">
        <f>COUNTIF(Table2[[#All],[Month]],$BC5)</f>
        <v>89</v>
      </c>
      <c r="BE5" s="99">
        <f>SUMIF(Table2[Month],BC5,Table2[Revenue])</f>
        <v>345517.57000000018</v>
      </c>
      <c r="BF5" s="93">
        <f>SUMIF(Table2[[#All],[Month]],BC5,Table2[[#All],[SaleValue]])</f>
        <v>348582.48999999987</v>
      </c>
      <c r="BG5" s="72">
        <f>SUMIF(Table2[[#All],[Month]],BC5,Table2[[#All],[Profit]])</f>
        <v>111728.88</v>
      </c>
      <c r="BH5" s="104">
        <f t="shared" ref="BH5:BH14" si="0">(BE5-BE4)/BE4</f>
        <v>6.562171964033163E-2</v>
      </c>
    </row>
    <row r="6" spans="1:62" ht="16.5" thickTop="1" thickBot="1" x14ac:dyDescent="0.3">
      <c r="A6" s="12">
        <v>5</v>
      </c>
      <c r="B6" s="13" t="s">
        <v>64</v>
      </c>
      <c r="C6" s="86">
        <f>YEAR(Table2[[#This Row],[Date]])</f>
        <v>2024</v>
      </c>
      <c r="D6" s="89" t="str">
        <f>TEXT(Table2[[#This Row],[Date]],"mmmm")</f>
        <v>May</v>
      </c>
      <c r="E6" s="13" t="s">
        <v>65</v>
      </c>
      <c r="F6" s="13" t="s">
        <v>66</v>
      </c>
      <c r="G6" s="13" t="s">
        <v>59</v>
      </c>
      <c r="H6" s="13" t="s">
        <v>67</v>
      </c>
      <c r="I6" s="13" t="s">
        <v>68</v>
      </c>
      <c r="J6" s="13" t="s">
        <v>69</v>
      </c>
      <c r="K6" s="13" t="s">
        <v>33</v>
      </c>
      <c r="L6" s="13" t="s">
        <v>70</v>
      </c>
      <c r="M6" s="13">
        <v>80.22</v>
      </c>
      <c r="N6" s="13">
        <v>15</v>
      </c>
      <c r="O6" s="13">
        <v>0</v>
      </c>
      <c r="P6" s="48" t="str">
        <f>IF(Table2[[#This Row],[Discount]]&gt;20%,"HIGH","LOW")</f>
        <v>LOW</v>
      </c>
      <c r="Q6" s="13">
        <v>1203.3</v>
      </c>
      <c r="R6" s="60" t="str">
        <f>_xlfn.IFS(Table2[[#This Row],[Revenue]]&lt;1000,"Small",OR(Table2[[#This Row],[Revenue]]&gt;1000,Table2[[#This Row],[Revenue]]&lt;=5000),"Medium",Table2[[#This Row],[Revenue]]&gt;5000,"Large")</f>
        <v>Medium</v>
      </c>
      <c r="S6" s="54" t="str">
        <f>IF(Table2[[#This Row],[Revenue]]&gt;3000,"Premium","Not Premium")</f>
        <v>Not Premium</v>
      </c>
      <c r="T6" s="13">
        <v>745.46</v>
      </c>
      <c r="U6" s="13">
        <v>457.84</v>
      </c>
      <c r="V6" s="13" t="s">
        <v>35</v>
      </c>
      <c r="W6" s="13" t="s">
        <v>71</v>
      </c>
      <c r="X6" s="13" t="s">
        <v>72</v>
      </c>
      <c r="Y6" s="13">
        <v>29.52</v>
      </c>
      <c r="Z6" s="13">
        <v>8</v>
      </c>
      <c r="AA6" s="51" t="str">
        <f>IF(Table2[[#This Row],[DeliveryDays]]&lt;=3,"FAST DELIVERY","LATE DELIVERY")</f>
        <v>LATE DELIVERY</v>
      </c>
      <c r="AB6" s="13" t="s">
        <v>38</v>
      </c>
      <c r="AC6" s="13" t="s">
        <v>56</v>
      </c>
      <c r="AD6" s="13">
        <v>1</v>
      </c>
      <c r="AE6" s="57" t="str">
        <f>_xlfn.IFS(Table2[[#This Row],[Rating]]=5,"Excellent",Table2[[#This Row],[Rating]]=4,"Good",Table2[[#This Row],[Rating]]=3,"Average",Table2[[#This Row],[Rating]]&lt;=2,"Poor")</f>
        <v>Poor</v>
      </c>
      <c r="AF6" s="35">
        <f>Table2[[#This Row],[Cost]]+Table2[[#This Row],[Profit]]+Table2[[#This Row],[ShippingCost]]+Table2[[#This Row],[DeliveryDays]]</f>
        <v>1240.82</v>
      </c>
      <c r="AG6" s="119">
        <f>Table2[[#This Row],[Profit]]/Table2[[#This Row],[Cost]]</f>
        <v>0.61417111582110373</v>
      </c>
      <c r="BC6" s="90" t="s">
        <v>738</v>
      </c>
      <c r="BD6" s="93">
        <f>COUNTIF(Table2[[#All],[Month]],$BC6)</f>
        <v>78</v>
      </c>
      <c r="BE6" s="99">
        <f>SUMIF(Table2[Month],BC6,Table2[Revenue])</f>
        <v>245976.50999999998</v>
      </c>
      <c r="BF6" s="93">
        <f>SUMIF(Table2[[#All],[Month]],BC6,Table2[[#All],[SaleValue]])</f>
        <v>248734.52000000008</v>
      </c>
      <c r="BG6" s="72">
        <f>SUMIF(Table2[[#All],[Month]],BC6,Table2[[#All],[Profit]])</f>
        <v>71169.890000000014</v>
      </c>
      <c r="BH6" s="104">
        <f t="shared" si="0"/>
        <v>-0.28809261421930049</v>
      </c>
    </row>
    <row r="7" spans="1:62" ht="16.5" thickTop="1" thickBot="1" x14ac:dyDescent="0.3">
      <c r="A7" s="11">
        <v>6</v>
      </c>
      <c r="B7" s="2" t="s">
        <v>73</v>
      </c>
      <c r="C7" s="85">
        <f>YEAR(Table2[[#This Row],[Date]])</f>
        <v>2023</v>
      </c>
      <c r="D7" s="88" t="str">
        <f>TEXT(Table2[[#This Row],[Date]],"mmmm")</f>
        <v>May</v>
      </c>
      <c r="E7" s="2" t="s">
        <v>58</v>
      </c>
      <c r="F7" s="2" t="s">
        <v>66</v>
      </c>
      <c r="G7" s="2" t="s">
        <v>59</v>
      </c>
      <c r="H7" s="2" t="s">
        <v>74</v>
      </c>
      <c r="I7" s="2" t="s">
        <v>75</v>
      </c>
      <c r="J7" s="2" t="s">
        <v>32</v>
      </c>
      <c r="K7" s="2" t="s">
        <v>53</v>
      </c>
      <c r="L7" s="2" t="s">
        <v>70</v>
      </c>
      <c r="M7" s="2">
        <v>956.16</v>
      </c>
      <c r="N7" s="2">
        <v>2</v>
      </c>
      <c r="O7" s="2">
        <v>0</v>
      </c>
      <c r="P7" s="48" t="str">
        <f>IF(Table2[[#This Row],[Discount]]&gt;20%,"HIGH","LOW")</f>
        <v>LOW</v>
      </c>
      <c r="Q7" s="2">
        <v>1912.32</v>
      </c>
      <c r="R7" s="59" t="str">
        <f>_xlfn.IFS(Table2[[#This Row],[Revenue]]&lt;1000,"Small",OR(Table2[[#This Row],[Revenue]]&gt;1000,Table2[[#This Row],[Revenue]]&lt;=5000),"Medium",Table2[[#This Row],[Revenue]]&gt;5000,"Large")</f>
        <v>Medium</v>
      </c>
      <c r="S7" s="53" t="str">
        <f>IF(Table2[[#This Row],[Revenue]]&gt;3000,"Premium","Not Premium")</f>
        <v>Not Premium</v>
      </c>
      <c r="T7" s="2">
        <v>1376.98</v>
      </c>
      <c r="U7" s="2">
        <v>535.34</v>
      </c>
      <c r="V7" s="2" t="s">
        <v>76</v>
      </c>
      <c r="W7" s="2" t="s">
        <v>71</v>
      </c>
      <c r="X7" s="2" t="s">
        <v>72</v>
      </c>
      <c r="Y7" s="2">
        <v>7.77</v>
      </c>
      <c r="Z7" s="2">
        <v>2</v>
      </c>
      <c r="AA7" s="50" t="str">
        <f>IF(Table2[[#This Row],[DeliveryDays]]&lt;=3,"FAST DELIVERY","LATE DELIVERY")</f>
        <v>FAST DELIVERY</v>
      </c>
      <c r="AB7" s="2" t="s">
        <v>55</v>
      </c>
      <c r="AC7" s="2" t="s">
        <v>56</v>
      </c>
      <c r="AD7" s="2">
        <v>4</v>
      </c>
      <c r="AE7" s="56" t="str">
        <f>_xlfn.IFS(Table2[[#This Row],[Rating]]=5,"Excellent",Table2[[#This Row],[Rating]]=4,"Good",Table2[[#This Row],[Rating]]=3,"Average",Table2[[#This Row],[Rating]]&lt;=2,"Poor")</f>
        <v>Good</v>
      </c>
      <c r="AF7" s="35">
        <f>Table2[[#This Row],[Cost]]+Table2[[#This Row],[Profit]]+Table2[[#This Row],[ShippingCost]]+Table2[[#This Row],[DeliveryDays]]</f>
        <v>1922.0900000000001</v>
      </c>
      <c r="AG7" s="119">
        <f>Table2[[#This Row],[Profit]]/Table2[[#This Row],[Cost]]</f>
        <v>0.38877834100713154</v>
      </c>
      <c r="AQ7" s="146" t="s">
        <v>643</v>
      </c>
      <c r="AR7" s="147"/>
      <c r="AS7" s="147"/>
      <c r="AT7" s="147"/>
      <c r="AU7" s="147"/>
      <c r="AV7" s="147"/>
      <c r="AW7" s="147"/>
      <c r="AX7" s="147"/>
      <c r="AY7" s="5">
        <f>COUNTIF(WorkSheet_ANS!$AC$1:$AC$999,"No")</f>
        <v>499</v>
      </c>
      <c r="BC7" s="90" t="s">
        <v>739</v>
      </c>
      <c r="BD7" s="93">
        <f>COUNTIF(Table2[[#All],[Month]],$BC7)</f>
        <v>96</v>
      </c>
      <c r="BE7" s="99">
        <f>SUMIF(Table2[Month],BC7,Table2[Revenue])</f>
        <v>463426.5</v>
      </c>
      <c r="BF7" s="93">
        <f>SUMIF(Table2[[#All],[Month]],BC7,Table2[[#All],[SaleValue]])</f>
        <v>466286.82</v>
      </c>
      <c r="BG7" s="72">
        <f>SUMIF(Table2[[#All],[Month]],BC7,Table2[[#All],[Profit]])</f>
        <v>145553.42999999996</v>
      </c>
      <c r="BH7" s="104">
        <f t="shared" si="0"/>
        <v>0.88402746262234566</v>
      </c>
    </row>
    <row r="8" spans="1:62" ht="16.5" thickTop="1" thickBot="1" x14ac:dyDescent="0.3">
      <c r="A8" s="12">
        <v>7</v>
      </c>
      <c r="B8" s="13" t="s">
        <v>77</v>
      </c>
      <c r="C8" s="86">
        <f>YEAR(Table2[[#This Row],[Date]])</f>
        <v>2024</v>
      </c>
      <c r="D8" s="89" t="str">
        <f>TEXT(Table2[[#This Row],[Date]],"mmmm")</f>
        <v>June</v>
      </c>
      <c r="E8" s="13" t="s">
        <v>50</v>
      </c>
      <c r="F8" s="13" t="s">
        <v>66</v>
      </c>
      <c r="G8" s="13" t="s">
        <v>59</v>
      </c>
      <c r="H8" s="13" t="s">
        <v>78</v>
      </c>
      <c r="I8" s="13" t="s">
        <v>68</v>
      </c>
      <c r="J8" s="13" t="s">
        <v>79</v>
      </c>
      <c r="K8" s="13" t="s">
        <v>33</v>
      </c>
      <c r="L8" s="13" t="s">
        <v>80</v>
      </c>
      <c r="M8" s="13">
        <v>342.02</v>
      </c>
      <c r="N8" s="13">
        <v>20</v>
      </c>
      <c r="O8" s="13">
        <v>0.08</v>
      </c>
      <c r="P8" s="48" t="str">
        <f>IF(Table2[[#This Row],[Discount]]&gt;20%,"HIGH","LOW")</f>
        <v>LOW</v>
      </c>
      <c r="Q8" s="13">
        <v>6293.17</v>
      </c>
      <c r="R8" s="60" t="str">
        <f>_xlfn.IFS(Table2[[#This Row],[Revenue]]&lt;1000,"Small",OR(Table2[[#This Row],[Revenue]]&gt;1000,Table2[[#This Row],[Revenue]]&lt;=5000),"Medium",Table2[[#This Row],[Revenue]]&gt;5000,"Large")</f>
        <v>Medium</v>
      </c>
      <c r="S8" s="54" t="str">
        <f>IF(Table2[[#This Row],[Revenue]]&gt;3000,"Premium","Not Premium")</f>
        <v>Premium</v>
      </c>
      <c r="T8" s="13">
        <v>3483.81</v>
      </c>
      <c r="U8" s="13">
        <v>2809.36</v>
      </c>
      <c r="V8" s="13" t="s">
        <v>76</v>
      </c>
      <c r="W8" s="13" t="s">
        <v>71</v>
      </c>
      <c r="X8" s="13" t="s">
        <v>37</v>
      </c>
      <c r="Y8" s="13">
        <v>32.24</v>
      </c>
      <c r="Z8" s="13">
        <v>2</v>
      </c>
      <c r="AA8" s="51" t="str">
        <f>IF(Table2[[#This Row],[DeliveryDays]]&lt;=3,"FAST DELIVERY","LATE DELIVERY")</f>
        <v>FAST DELIVERY</v>
      </c>
      <c r="AB8" s="13" t="s">
        <v>38</v>
      </c>
      <c r="AC8" s="13" t="s">
        <v>56</v>
      </c>
      <c r="AD8" s="13">
        <v>3</v>
      </c>
      <c r="AE8" s="57" t="str">
        <f>_xlfn.IFS(Table2[[#This Row],[Rating]]=5,"Excellent",Table2[[#This Row],[Rating]]=4,"Good",Table2[[#This Row],[Rating]]=3,"Average",Table2[[#This Row],[Rating]]&lt;=2,"Poor")</f>
        <v>Average</v>
      </c>
      <c r="AF8" s="35">
        <f>Table2[[#This Row],[Cost]]+Table2[[#This Row],[Profit]]+Table2[[#This Row],[ShippingCost]]+Table2[[#This Row],[DeliveryDays]]</f>
        <v>6327.41</v>
      </c>
      <c r="AG8" s="119">
        <f>Table2[[#This Row],[Profit]]/Table2[[#This Row],[Cost]]</f>
        <v>0.80640448244881324</v>
      </c>
      <c r="BC8" s="90" t="s">
        <v>740</v>
      </c>
      <c r="BD8" s="93">
        <f>COUNTIF(Table2[[#All],[Month]],$BC8)</f>
        <v>91</v>
      </c>
      <c r="BE8" s="99">
        <f>SUMIF(Table2[Month],BC8,Table2[Revenue])</f>
        <v>323348.36999999994</v>
      </c>
      <c r="BF8" s="93">
        <f>SUMIF(Table2[[#All],[Month]],BC8,Table2[[#All],[SaleValue]])</f>
        <v>326385.36999999988</v>
      </c>
      <c r="BG8" s="72">
        <f>SUMIF(Table2[[#All],[Month]],BC8,Table2[[#All],[Profit]])</f>
        <v>93950.05</v>
      </c>
      <c r="BH8" s="104">
        <f t="shared" si="0"/>
        <v>-0.30226611987014135</v>
      </c>
    </row>
    <row r="9" spans="1:62" ht="16.5" thickTop="1" thickBot="1" x14ac:dyDescent="0.3">
      <c r="A9" s="11">
        <v>8</v>
      </c>
      <c r="B9" s="2" t="s">
        <v>81</v>
      </c>
      <c r="C9" s="85">
        <f>YEAR(Table2[[#This Row],[Date]])</f>
        <v>2024</v>
      </c>
      <c r="D9" s="88" t="str">
        <f>TEXT(Table2[[#This Row],[Date]],"mmmm")</f>
        <v>September</v>
      </c>
      <c r="E9" s="2" t="s">
        <v>65</v>
      </c>
      <c r="F9" s="2" t="s">
        <v>82</v>
      </c>
      <c r="G9" s="2" t="s">
        <v>83</v>
      </c>
      <c r="H9" s="2" t="s">
        <v>30</v>
      </c>
      <c r="I9" s="2" t="s">
        <v>61</v>
      </c>
      <c r="J9" s="2" t="s">
        <v>84</v>
      </c>
      <c r="K9" s="2" t="s">
        <v>33</v>
      </c>
      <c r="L9" s="2" t="s">
        <v>85</v>
      </c>
      <c r="M9" s="2">
        <v>380.23</v>
      </c>
      <c r="N9" s="2">
        <v>5</v>
      </c>
      <c r="O9" s="2">
        <v>0.01</v>
      </c>
      <c r="P9" s="48" t="str">
        <f>IF(Table2[[#This Row],[Discount]]&gt;20%,"HIGH","LOW")</f>
        <v>LOW</v>
      </c>
      <c r="Q9" s="2">
        <v>1882.14</v>
      </c>
      <c r="R9" s="59" t="str">
        <f>_xlfn.IFS(Table2[[#This Row],[Revenue]]&lt;1000,"Small",OR(Table2[[#This Row],[Revenue]]&gt;1000,Table2[[#This Row],[Revenue]]&lt;=5000),"Medium",Table2[[#This Row],[Revenue]]&gt;5000,"Large")</f>
        <v>Medium</v>
      </c>
      <c r="S9" s="53" t="str">
        <f>IF(Table2[[#This Row],[Revenue]]&gt;3000,"Premium","Not Premium")</f>
        <v>Not Premium</v>
      </c>
      <c r="T9" s="2">
        <v>1181.3</v>
      </c>
      <c r="U9" s="2">
        <v>700.84</v>
      </c>
      <c r="V9" s="2" t="s">
        <v>76</v>
      </c>
      <c r="W9" s="2" t="s">
        <v>36</v>
      </c>
      <c r="X9" s="2" t="s">
        <v>72</v>
      </c>
      <c r="Y9" s="2">
        <v>28.33</v>
      </c>
      <c r="Z9" s="2">
        <v>4</v>
      </c>
      <c r="AA9" s="50" t="str">
        <f>IF(Table2[[#This Row],[DeliveryDays]]&lt;=3,"FAST DELIVERY","LATE DELIVERY")</f>
        <v>LATE DELIVERY</v>
      </c>
      <c r="AB9" s="2" t="s">
        <v>38</v>
      </c>
      <c r="AC9" s="2" t="s">
        <v>56</v>
      </c>
      <c r="AD9" s="2">
        <v>2</v>
      </c>
      <c r="AE9" s="56" t="str">
        <f>_xlfn.IFS(Table2[[#This Row],[Rating]]=5,"Excellent",Table2[[#This Row],[Rating]]=4,"Good",Table2[[#This Row],[Rating]]=3,"Average",Table2[[#This Row],[Rating]]&lt;=2,"Poor")</f>
        <v>Poor</v>
      </c>
      <c r="AF9" s="35">
        <f>Table2[[#This Row],[Cost]]+Table2[[#This Row],[Profit]]+Table2[[#This Row],[ShippingCost]]+Table2[[#This Row],[DeliveryDays]]</f>
        <v>1914.4699999999998</v>
      </c>
      <c r="AG9" s="119">
        <f>Table2[[#This Row],[Profit]]/Table2[[#This Row],[Cost]]</f>
        <v>0.59327859138237538</v>
      </c>
      <c r="AQ9" s="148" t="s">
        <v>644</v>
      </c>
      <c r="AR9" s="149"/>
      <c r="AS9" s="149"/>
      <c r="AT9" s="149"/>
      <c r="AU9" s="149"/>
      <c r="AV9" s="149"/>
      <c r="AW9" s="149"/>
      <c r="AX9" s="149"/>
      <c r="AY9" s="5">
        <f>AVERAGE(WorkSheet_ANS!$M$1:$M$999)</f>
        <v>498.02771543086135</v>
      </c>
      <c r="BC9" s="90" t="s">
        <v>741</v>
      </c>
      <c r="BD9" s="93">
        <f>COUNTIF(Table2[[#All],[Month]],$BC9)</f>
        <v>92</v>
      </c>
      <c r="BE9" s="99">
        <f>SUMIF(Table2[Month],BC9,Table2[Revenue])</f>
        <v>478422.08000000007</v>
      </c>
      <c r="BF9" s="93">
        <f>SUMIF(Table2[[#All],[Month]],BC9,Table2[[#All],[SaleValue]])</f>
        <v>481599.27000000014</v>
      </c>
      <c r="BG9" s="72">
        <f>SUMIF(Table2[[#All],[Month]],BC9,Table2[[#All],[Profit]])</f>
        <v>139079.78999999992</v>
      </c>
      <c r="BH9" s="104">
        <f t="shared" si="0"/>
        <v>0.47958710909846297</v>
      </c>
    </row>
    <row r="10" spans="1:62" ht="16.5" thickTop="1" thickBot="1" x14ac:dyDescent="0.3">
      <c r="A10" s="12">
        <v>9</v>
      </c>
      <c r="B10" s="13" t="s">
        <v>86</v>
      </c>
      <c r="C10" s="86">
        <f>YEAR(Table2[[#This Row],[Date]])</f>
        <v>2023</v>
      </c>
      <c r="D10" s="89" t="str">
        <f>TEXT(Table2[[#This Row],[Date]],"mmmm")</f>
        <v>July</v>
      </c>
      <c r="E10" s="13" t="s">
        <v>58</v>
      </c>
      <c r="F10" s="13" t="s">
        <v>28</v>
      </c>
      <c r="G10" s="13" t="s">
        <v>29</v>
      </c>
      <c r="H10" s="13" t="s">
        <v>78</v>
      </c>
      <c r="I10" s="13" t="s">
        <v>61</v>
      </c>
      <c r="J10" s="13" t="s">
        <v>87</v>
      </c>
      <c r="K10" s="13" t="s">
        <v>45</v>
      </c>
      <c r="L10" s="13" t="s">
        <v>34</v>
      </c>
      <c r="M10" s="13">
        <v>604.76</v>
      </c>
      <c r="N10" s="13">
        <v>19</v>
      </c>
      <c r="O10" s="13">
        <v>0.18</v>
      </c>
      <c r="P10" s="48" t="str">
        <f>IF(Table2[[#This Row],[Discount]]&gt;20%,"HIGH","LOW")</f>
        <v>LOW</v>
      </c>
      <c r="Q10" s="13">
        <v>9422.16</v>
      </c>
      <c r="R10" s="60" t="str">
        <f>_xlfn.IFS(Table2[[#This Row],[Revenue]]&lt;1000,"Small",OR(Table2[[#This Row],[Revenue]]&gt;1000,Table2[[#This Row],[Revenue]]&lt;=5000),"Medium",Table2[[#This Row],[Revenue]]&gt;5000,"Large")</f>
        <v>Medium</v>
      </c>
      <c r="S10" s="54" t="str">
        <f>IF(Table2[[#This Row],[Revenue]]&gt;3000,"Premium","Not Premium")</f>
        <v>Premium</v>
      </c>
      <c r="T10" s="13">
        <v>7639.72</v>
      </c>
      <c r="U10" s="13">
        <v>1782.44</v>
      </c>
      <c r="V10" s="13" t="s">
        <v>35</v>
      </c>
      <c r="W10" s="13" t="s">
        <v>88</v>
      </c>
      <c r="X10" s="13" t="s">
        <v>48</v>
      </c>
      <c r="Y10" s="13">
        <v>29.33</v>
      </c>
      <c r="Z10" s="13">
        <v>8</v>
      </c>
      <c r="AA10" s="51" t="str">
        <f>IF(Table2[[#This Row],[DeliveryDays]]&lt;=3,"FAST DELIVERY","LATE DELIVERY")</f>
        <v>LATE DELIVERY</v>
      </c>
      <c r="AB10" s="13" t="s">
        <v>55</v>
      </c>
      <c r="AC10" s="13" t="s">
        <v>39</v>
      </c>
      <c r="AD10" s="13">
        <v>3</v>
      </c>
      <c r="AE10" s="57" t="str">
        <f>_xlfn.IFS(Table2[[#This Row],[Rating]]=5,"Excellent",Table2[[#This Row],[Rating]]=4,"Good",Table2[[#This Row],[Rating]]=3,"Average",Table2[[#This Row],[Rating]]&lt;=2,"Poor")</f>
        <v>Average</v>
      </c>
      <c r="AF10" s="35">
        <f>Table2[[#This Row],[Cost]]+Table2[[#This Row],[Profit]]+Table2[[#This Row],[ShippingCost]]+Table2[[#This Row],[DeliveryDays]]</f>
        <v>9459.49</v>
      </c>
      <c r="AG10" s="119">
        <f>Table2[[#This Row],[Profit]]/Table2[[#This Row],[Cost]]</f>
        <v>0.23331221563093935</v>
      </c>
      <c r="BC10" s="90" t="s">
        <v>742</v>
      </c>
      <c r="BD10" s="93">
        <f>COUNTIF(Table2[[#All],[Month]],$BC10)</f>
        <v>71</v>
      </c>
      <c r="BE10" s="99">
        <f>SUMIF(Table2[Month],BC10,Table2[Revenue])</f>
        <v>375497.65000000008</v>
      </c>
      <c r="BF10" s="93">
        <f>SUMIF(Table2[[#All],[Month]],BC10,Table2[[#All],[SaleValue]])</f>
        <v>377733.90999999986</v>
      </c>
      <c r="BG10" s="72">
        <f>SUMIF(Table2[[#All],[Month]],BC10,Table2[[#All],[Profit]])</f>
        <v>109707.93999999999</v>
      </c>
      <c r="BH10" s="104">
        <f t="shared" si="0"/>
        <v>-0.21513311007719371</v>
      </c>
    </row>
    <row r="11" spans="1:62" ht="16.5" thickTop="1" thickBot="1" x14ac:dyDescent="0.3">
      <c r="A11" s="11">
        <v>10</v>
      </c>
      <c r="B11" s="2" t="s">
        <v>89</v>
      </c>
      <c r="C11" s="85">
        <f>YEAR(Table2[[#This Row],[Date]])</f>
        <v>2024</v>
      </c>
      <c r="D11" s="88" t="str">
        <f>TEXT(Table2[[#This Row],[Date]],"mmmm")</f>
        <v>June</v>
      </c>
      <c r="E11" s="2" t="s">
        <v>58</v>
      </c>
      <c r="F11" s="2" t="s">
        <v>42</v>
      </c>
      <c r="G11" s="2" t="s">
        <v>90</v>
      </c>
      <c r="H11" s="2" t="s">
        <v>78</v>
      </c>
      <c r="I11" s="2" t="s">
        <v>68</v>
      </c>
      <c r="J11" s="2" t="s">
        <v>32</v>
      </c>
      <c r="K11" s="2" t="s">
        <v>33</v>
      </c>
      <c r="L11" s="2" t="s">
        <v>70</v>
      </c>
      <c r="M11" s="2">
        <v>208.71</v>
      </c>
      <c r="N11" s="2">
        <v>9</v>
      </c>
      <c r="O11" s="2">
        <v>0.03</v>
      </c>
      <c r="P11" s="48" t="str">
        <f>IF(Table2[[#This Row],[Discount]]&gt;20%,"HIGH","LOW")</f>
        <v>LOW</v>
      </c>
      <c r="Q11" s="2">
        <v>1822.04</v>
      </c>
      <c r="R11" s="59" t="str">
        <f>_xlfn.IFS(Table2[[#This Row],[Revenue]]&lt;1000,"Small",OR(Table2[[#This Row],[Revenue]]&gt;1000,Table2[[#This Row],[Revenue]]&lt;=5000),"Medium",Table2[[#This Row],[Revenue]]&gt;5000,"Large")</f>
        <v>Medium</v>
      </c>
      <c r="S11" s="53" t="str">
        <f>IF(Table2[[#This Row],[Revenue]]&gt;3000,"Premium","Not Premium")</f>
        <v>Not Premium</v>
      </c>
      <c r="T11" s="2">
        <v>1557.66</v>
      </c>
      <c r="U11" s="2">
        <v>264.38</v>
      </c>
      <c r="V11" s="2" t="s">
        <v>91</v>
      </c>
      <c r="W11" s="2" t="s">
        <v>36</v>
      </c>
      <c r="X11" s="2" t="s">
        <v>37</v>
      </c>
      <c r="Y11" s="2">
        <v>39.26</v>
      </c>
      <c r="Z11" s="2">
        <v>2</v>
      </c>
      <c r="AA11" s="50" t="str">
        <f>IF(Table2[[#This Row],[DeliveryDays]]&lt;=3,"FAST DELIVERY","LATE DELIVERY")</f>
        <v>FAST DELIVERY</v>
      </c>
      <c r="AB11" s="2" t="s">
        <v>38</v>
      </c>
      <c r="AC11" s="2" t="s">
        <v>39</v>
      </c>
      <c r="AD11" s="2">
        <v>3</v>
      </c>
      <c r="AE11" s="56" t="str">
        <f>_xlfn.IFS(Table2[[#This Row],[Rating]]=5,"Excellent",Table2[[#This Row],[Rating]]=4,"Good",Table2[[#This Row],[Rating]]=3,"Average",Table2[[#This Row],[Rating]]&lt;=2,"Poor")</f>
        <v>Average</v>
      </c>
      <c r="AF11" s="35">
        <f>Table2[[#This Row],[Cost]]+Table2[[#This Row],[Profit]]+Table2[[#This Row],[ShippingCost]]+Table2[[#This Row],[DeliveryDays]]</f>
        <v>1863.3</v>
      </c>
      <c r="AG11" s="119">
        <f>Table2[[#This Row],[Profit]]/Table2[[#This Row],[Cost]]</f>
        <v>0.1697289524029634</v>
      </c>
      <c r="AQ11" s="150" t="s">
        <v>645</v>
      </c>
      <c r="AR11" s="151"/>
      <c r="AS11" s="151"/>
      <c r="AT11" s="151"/>
      <c r="AU11" s="151"/>
      <c r="AV11" s="151"/>
      <c r="AW11" s="151"/>
      <c r="AX11" s="151"/>
      <c r="AY11" s="5">
        <f>MAX(WorkSheet_ANS!$M$1:$M$999)</f>
        <v>999.66</v>
      </c>
      <c r="BC11" s="90" t="s">
        <v>743</v>
      </c>
      <c r="BD11" s="93">
        <f>COUNTIF(Table2[[#All],[Month]],$BC11)</f>
        <v>86</v>
      </c>
      <c r="BE11" s="99">
        <f>SUMIF(Table2[Month],BC11,Table2[Revenue])</f>
        <v>398941.7900000001</v>
      </c>
      <c r="BF11" s="93">
        <f>SUMIF(Table2[[#All],[Month]],BC11,Table2[[#All],[SaleValue]])</f>
        <v>401921.05999999994</v>
      </c>
      <c r="BG11" s="72">
        <f>SUMIF(Table2[[#All],[Month]],BC11,Table2[[#All],[Profit]])</f>
        <v>126603.59000000005</v>
      </c>
      <c r="BH11" s="104">
        <f t="shared" si="0"/>
        <v>6.2434851456460536E-2</v>
      </c>
    </row>
    <row r="12" spans="1:62" ht="16.5" thickTop="1" thickBot="1" x14ac:dyDescent="0.3">
      <c r="A12" s="12">
        <v>11</v>
      </c>
      <c r="B12" s="13" t="s">
        <v>92</v>
      </c>
      <c r="C12" s="86">
        <f>YEAR(Table2[[#This Row],[Date]])</f>
        <v>2023</v>
      </c>
      <c r="D12" s="89" t="str">
        <f>TEXT(Table2[[#This Row],[Date]],"mmmm")</f>
        <v>February</v>
      </c>
      <c r="E12" s="13" t="s">
        <v>41</v>
      </c>
      <c r="F12" s="13" t="s">
        <v>28</v>
      </c>
      <c r="G12" s="13" t="s">
        <v>93</v>
      </c>
      <c r="H12" s="13" t="s">
        <v>94</v>
      </c>
      <c r="I12" s="13" t="s">
        <v>68</v>
      </c>
      <c r="J12" s="13" t="s">
        <v>87</v>
      </c>
      <c r="K12" s="13" t="s">
        <v>45</v>
      </c>
      <c r="L12" s="13" t="s">
        <v>70</v>
      </c>
      <c r="M12" s="13">
        <v>324.88</v>
      </c>
      <c r="N12" s="13">
        <v>16</v>
      </c>
      <c r="O12" s="13">
        <v>0.17</v>
      </c>
      <c r="P12" s="48" t="str">
        <f>IF(Table2[[#This Row],[Discount]]&gt;20%,"HIGH","LOW")</f>
        <v>LOW</v>
      </c>
      <c r="Q12" s="13">
        <v>4314.41</v>
      </c>
      <c r="R12" s="60" t="str">
        <f>_xlfn.IFS(Table2[[#This Row],[Revenue]]&lt;1000,"Small",OR(Table2[[#This Row],[Revenue]]&gt;1000,Table2[[#This Row],[Revenue]]&lt;=5000),"Medium",Table2[[#This Row],[Revenue]]&gt;5000,"Large")</f>
        <v>Medium</v>
      </c>
      <c r="S12" s="54" t="str">
        <f>IF(Table2[[#This Row],[Revenue]]&gt;3000,"Premium","Not Premium")</f>
        <v>Premium</v>
      </c>
      <c r="T12" s="13">
        <v>3303.81</v>
      </c>
      <c r="U12" s="13">
        <v>1010.6</v>
      </c>
      <c r="V12" s="13" t="s">
        <v>35</v>
      </c>
      <c r="W12" s="13" t="s">
        <v>71</v>
      </c>
      <c r="X12" s="13" t="s">
        <v>48</v>
      </c>
      <c r="Y12" s="13">
        <v>33.200000000000003</v>
      </c>
      <c r="Z12" s="13">
        <v>4</v>
      </c>
      <c r="AA12" s="51" t="str">
        <f>IF(Table2[[#This Row],[DeliveryDays]]&lt;=3,"FAST DELIVERY","LATE DELIVERY")</f>
        <v>LATE DELIVERY</v>
      </c>
      <c r="AB12" s="13" t="s">
        <v>55</v>
      </c>
      <c r="AC12" s="13" t="s">
        <v>39</v>
      </c>
      <c r="AD12" s="13">
        <v>4</v>
      </c>
      <c r="AE12" s="57" t="str">
        <f>_xlfn.IFS(Table2[[#This Row],[Rating]]=5,"Excellent",Table2[[#This Row],[Rating]]=4,"Good",Table2[[#This Row],[Rating]]=3,"Average",Table2[[#This Row],[Rating]]&lt;=2,"Poor")</f>
        <v>Good</v>
      </c>
      <c r="AF12" s="35">
        <f>Table2[[#This Row],[Cost]]+Table2[[#This Row],[Profit]]+Table2[[#This Row],[ShippingCost]]+Table2[[#This Row],[DeliveryDays]]</f>
        <v>4351.6099999999997</v>
      </c>
      <c r="AG12" s="119">
        <f>Table2[[#This Row],[Profit]]/Table2[[#This Row],[Cost]]</f>
        <v>0.30588926118632731</v>
      </c>
      <c r="BC12" s="90" t="s">
        <v>744</v>
      </c>
      <c r="BD12" s="93">
        <f>COUNTIF(Table2[[#All],[Month]],$BC12)</f>
        <v>84</v>
      </c>
      <c r="BE12" s="99">
        <f>SUMIF(Table2[Month],BC12,Table2[Revenue])</f>
        <v>397456.12000000005</v>
      </c>
      <c r="BF12" s="93">
        <f>SUMIF(Table2[[#All],[Month]],BC12,Table2[[#All],[SaleValue]])</f>
        <v>400276.68000000005</v>
      </c>
      <c r="BG12" s="72">
        <f>SUMIF(Table2[[#All],[Month]],BC12,Table2[[#All],[Profit]])</f>
        <v>125919.30999999997</v>
      </c>
      <c r="BH12" s="104">
        <f t="shared" si="0"/>
        <v>-3.7240270065465979E-3</v>
      </c>
    </row>
    <row r="13" spans="1:62" ht="16.5" thickTop="1" thickBot="1" x14ac:dyDescent="0.3">
      <c r="A13" s="11">
        <v>12</v>
      </c>
      <c r="B13" s="2" t="s">
        <v>95</v>
      </c>
      <c r="C13" s="85">
        <f>YEAR(Table2[[#This Row],[Date]])</f>
        <v>2024</v>
      </c>
      <c r="D13" s="88" t="str">
        <f>TEXT(Table2[[#This Row],[Date]],"mmmm")</f>
        <v>July</v>
      </c>
      <c r="E13" s="2" t="s">
        <v>96</v>
      </c>
      <c r="F13" s="2" t="s">
        <v>66</v>
      </c>
      <c r="G13" s="2" t="s">
        <v>93</v>
      </c>
      <c r="H13" s="2" t="s">
        <v>60</v>
      </c>
      <c r="I13" s="2" t="s">
        <v>51</v>
      </c>
      <c r="J13" s="2" t="s">
        <v>62</v>
      </c>
      <c r="K13" s="2" t="s">
        <v>45</v>
      </c>
      <c r="L13" s="2" t="s">
        <v>34</v>
      </c>
      <c r="M13" s="2">
        <v>89.82</v>
      </c>
      <c r="N13" s="2">
        <v>12</v>
      </c>
      <c r="O13" s="2">
        <v>0.16</v>
      </c>
      <c r="P13" s="48" t="str">
        <f>IF(Table2[[#This Row],[Discount]]&gt;20%,"HIGH","LOW")</f>
        <v>LOW</v>
      </c>
      <c r="Q13" s="2">
        <v>905.39</v>
      </c>
      <c r="R13" s="59" t="str">
        <f>_xlfn.IFS(Table2[[#This Row],[Revenue]]&lt;1000,"Small",OR(Table2[[#This Row],[Revenue]]&gt;1000,Table2[[#This Row],[Revenue]]&lt;=5000),"Medium",Table2[[#This Row],[Revenue]]&gt;5000,"Large")</f>
        <v>Small</v>
      </c>
      <c r="S13" s="53" t="str">
        <f>IF(Table2[[#This Row],[Revenue]]&gt;3000,"Premium","Not Premium")</f>
        <v>Not Premium</v>
      </c>
      <c r="T13" s="2">
        <v>594.91</v>
      </c>
      <c r="U13" s="2">
        <v>310.48</v>
      </c>
      <c r="V13" s="2" t="s">
        <v>35</v>
      </c>
      <c r="W13" s="2" t="s">
        <v>36</v>
      </c>
      <c r="X13" s="2" t="s">
        <v>48</v>
      </c>
      <c r="Y13" s="2">
        <v>13.9</v>
      </c>
      <c r="Z13" s="2">
        <v>8</v>
      </c>
      <c r="AA13" s="50" t="str">
        <f>IF(Table2[[#This Row],[DeliveryDays]]&lt;=3,"FAST DELIVERY","LATE DELIVERY")</f>
        <v>LATE DELIVERY</v>
      </c>
      <c r="AB13" s="2" t="s">
        <v>97</v>
      </c>
      <c r="AC13" s="2" t="s">
        <v>39</v>
      </c>
      <c r="AD13" s="2">
        <v>4</v>
      </c>
      <c r="AE13" s="56" t="str">
        <f>_xlfn.IFS(Table2[[#This Row],[Rating]]=5,"Excellent",Table2[[#This Row],[Rating]]=4,"Good",Table2[[#This Row],[Rating]]=3,"Average",Table2[[#This Row],[Rating]]&lt;=2,"Poor")</f>
        <v>Good</v>
      </c>
      <c r="AF13" s="35">
        <f>Table2[[#This Row],[Cost]]+Table2[[#This Row],[Profit]]+Table2[[#This Row],[ShippingCost]]+Table2[[#This Row],[DeliveryDays]]</f>
        <v>927.29</v>
      </c>
      <c r="AG13" s="119">
        <f>Table2[[#This Row],[Profit]]/Table2[[#This Row],[Cost]]</f>
        <v>0.52189406801028737</v>
      </c>
      <c r="AQ13" s="152" t="s">
        <v>646</v>
      </c>
      <c r="AR13" s="153"/>
      <c r="AS13" s="153"/>
      <c r="AT13" s="153"/>
      <c r="AU13" s="153"/>
      <c r="AV13" s="153"/>
      <c r="AW13" s="153"/>
      <c r="AX13" s="153"/>
      <c r="AY13" s="5">
        <f>MIN(WorkSheet_ANS!$M$1:$M$999)</f>
        <v>12.57</v>
      </c>
      <c r="BC13" s="90" t="s">
        <v>745</v>
      </c>
      <c r="BD13" s="93">
        <f>COUNTIF(Table2[[#All],[Month]],$BC13)</f>
        <v>71</v>
      </c>
      <c r="BE13" s="99">
        <f>SUMIF(Table2[Month],BC13,Table2[Revenue])</f>
        <v>298662.6399999999</v>
      </c>
      <c r="BF13" s="93">
        <f>SUMIF(Table2[[#All],[Month]],BC13,Table2[[#All],[SaleValue]])</f>
        <v>300850.42999999993</v>
      </c>
      <c r="BG13" s="72">
        <f>SUMIF(Table2[[#All],[Month]],BC13,Table2[[#All],[Profit]])</f>
        <v>85355.500000000015</v>
      </c>
      <c r="BH13" s="104">
        <f t="shared" si="0"/>
        <v>-0.24856449562281277</v>
      </c>
    </row>
    <row r="14" spans="1:62" ht="16.5" thickTop="1" thickBot="1" x14ac:dyDescent="0.3">
      <c r="A14" s="12">
        <v>13</v>
      </c>
      <c r="B14" s="13" t="s">
        <v>98</v>
      </c>
      <c r="C14" s="86">
        <f>YEAR(Table2[[#This Row],[Date]])</f>
        <v>2023</v>
      </c>
      <c r="D14" s="89" t="str">
        <f>TEXT(Table2[[#This Row],[Date]],"mmmm")</f>
        <v>June</v>
      </c>
      <c r="E14" s="13" t="s">
        <v>99</v>
      </c>
      <c r="F14" s="13" t="s">
        <v>82</v>
      </c>
      <c r="G14" s="13" t="s">
        <v>83</v>
      </c>
      <c r="H14" s="13" t="s">
        <v>100</v>
      </c>
      <c r="I14" s="13" t="s">
        <v>75</v>
      </c>
      <c r="J14" s="13" t="s">
        <v>32</v>
      </c>
      <c r="K14" s="13" t="s">
        <v>53</v>
      </c>
      <c r="L14" s="13" t="s">
        <v>80</v>
      </c>
      <c r="M14" s="13">
        <v>387.73</v>
      </c>
      <c r="N14" s="13">
        <v>6</v>
      </c>
      <c r="O14" s="13">
        <v>0.19</v>
      </c>
      <c r="P14" s="48" t="str">
        <f>IF(Table2[[#This Row],[Discount]]&gt;20%,"HIGH","LOW")</f>
        <v>LOW</v>
      </c>
      <c r="Q14" s="13">
        <v>1884.37</v>
      </c>
      <c r="R14" s="60" t="str">
        <f>_xlfn.IFS(Table2[[#This Row],[Revenue]]&lt;1000,"Small",OR(Table2[[#This Row],[Revenue]]&gt;1000,Table2[[#This Row],[Revenue]]&lt;=5000),"Medium",Table2[[#This Row],[Revenue]]&gt;5000,"Large")</f>
        <v>Medium</v>
      </c>
      <c r="S14" s="54" t="str">
        <f>IF(Table2[[#This Row],[Revenue]]&gt;3000,"Premium","Not Premium")</f>
        <v>Not Premium</v>
      </c>
      <c r="T14" s="13">
        <v>1273.7</v>
      </c>
      <c r="U14" s="13">
        <v>610.66999999999996</v>
      </c>
      <c r="V14" s="13" t="s">
        <v>63</v>
      </c>
      <c r="W14" s="13" t="s">
        <v>36</v>
      </c>
      <c r="X14" s="13" t="s">
        <v>37</v>
      </c>
      <c r="Y14" s="13">
        <v>20.170000000000002</v>
      </c>
      <c r="Z14" s="13">
        <v>1</v>
      </c>
      <c r="AA14" s="51" t="str">
        <f>IF(Table2[[#This Row],[DeliveryDays]]&lt;=3,"FAST DELIVERY","LATE DELIVERY")</f>
        <v>FAST DELIVERY</v>
      </c>
      <c r="AB14" s="13" t="s">
        <v>97</v>
      </c>
      <c r="AC14" s="13" t="s">
        <v>56</v>
      </c>
      <c r="AD14" s="13">
        <v>2</v>
      </c>
      <c r="AE14" s="57" t="str">
        <f>_xlfn.IFS(Table2[[#This Row],[Rating]]=5,"Excellent",Table2[[#This Row],[Rating]]=4,"Good",Table2[[#This Row],[Rating]]=3,"Average",Table2[[#This Row],[Rating]]&lt;=2,"Poor")</f>
        <v>Poor</v>
      </c>
      <c r="AF14" s="35">
        <f>Table2[[#This Row],[Cost]]+Table2[[#This Row],[Profit]]+Table2[[#This Row],[ShippingCost]]+Table2[[#This Row],[DeliveryDays]]</f>
        <v>1905.54</v>
      </c>
      <c r="AG14" s="119">
        <f>Table2[[#This Row],[Profit]]/Table2[[#This Row],[Cost]]</f>
        <v>0.47944570935071046</v>
      </c>
      <c r="BC14" s="73" t="s">
        <v>746</v>
      </c>
      <c r="BD14" s="94">
        <f>COUNTIF(Table2[[#All],[Month]],$BC14)</f>
        <v>100</v>
      </c>
      <c r="BE14" s="100">
        <f>SUMIF(Table2[Month],BC14,Table2[Revenue])</f>
        <v>444211.16000000003</v>
      </c>
      <c r="BF14" s="93">
        <f>SUMIF(Table2[[#All],[Month]],BC14,Table2[[#All],[SaleValue]])</f>
        <v>447548.00999999989</v>
      </c>
      <c r="BG14" s="72">
        <f>SUMIF(Table2[[#All],[Month]],BC14,Table2[[#All],[Profit]])</f>
        <v>129365.17000000001</v>
      </c>
      <c r="BH14" s="104">
        <f t="shared" si="0"/>
        <v>0.48733420423793278</v>
      </c>
    </row>
    <row r="15" spans="1:62" ht="16.5" thickTop="1" thickBot="1" x14ac:dyDescent="0.3">
      <c r="A15" s="11">
        <v>14</v>
      </c>
      <c r="B15" s="2" t="s">
        <v>101</v>
      </c>
      <c r="C15" s="85">
        <f>YEAR(Table2[[#This Row],[Date]])</f>
        <v>2023</v>
      </c>
      <c r="D15" s="88" t="str">
        <f>TEXT(Table2[[#This Row],[Date]],"mmmm")</f>
        <v>March</v>
      </c>
      <c r="E15" s="2" t="s">
        <v>99</v>
      </c>
      <c r="F15" s="2" t="s">
        <v>28</v>
      </c>
      <c r="G15" s="2" t="s">
        <v>83</v>
      </c>
      <c r="H15" s="2" t="s">
        <v>100</v>
      </c>
      <c r="I15" s="2" t="s">
        <v>75</v>
      </c>
      <c r="J15" s="2" t="s">
        <v>102</v>
      </c>
      <c r="K15" s="2" t="s">
        <v>33</v>
      </c>
      <c r="L15" s="2" t="s">
        <v>85</v>
      </c>
      <c r="M15" s="2">
        <v>49.49</v>
      </c>
      <c r="N15" s="2">
        <v>12</v>
      </c>
      <c r="O15" s="2">
        <v>0.18</v>
      </c>
      <c r="P15" s="48" t="str">
        <f>IF(Table2[[#This Row],[Discount]]&gt;20%,"HIGH","LOW")</f>
        <v>LOW</v>
      </c>
      <c r="Q15" s="2">
        <v>486.98</v>
      </c>
      <c r="R15" s="59" t="str">
        <f>_xlfn.IFS(Table2[[#This Row],[Revenue]]&lt;1000,"Small",OR(Table2[[#This Row],[Revenue]]&gt;1000,Table2[[#This Row],[Revenue]]&lt;=5000),"Medium",Table2[[#This Row],[Revenue]]&gt;5000,"Large")</f>
        <v>Small</v>
      </c>
      <c r="S15" s="53" t="str">
        <f>IF(Table2[[#This Row],[Revenue]]&gt;3000,"Premium","Not Premium")</f>
        <v>Not Premium</v>
      </c>
      <c r="T15" s="2">
        <v>396.26</v>
      </c>
      <c r="U15" s="2">
        <v>90.72</v>
      </c>
      <c r="V15" s="2" t="s">
        <v>76</v>
      </c>
      <c r="W15" s="2" t="s">
        <v>71</v>
      </c>
      <c r="X15" s="2" t="s">
        <v>37</v>
      </c>
      <c r="Y15" s="2">
        <v>28.4</v>
      </c>
      <c r="Z15" s="2">
        <v>5</v>
      </c>
      <c r="AA15" s="50" t="str">
        <f>IF(Table2[[#This Row],[DeliveryDays]]&lt;=3,"FAST DELIVERY","LATE DELIVERY")</f>
        <v>LATE DELIVERY</v>
      </c>
      <c r="AB15" s="2" t="s">
        <v>38</v>
      </c>
      <c r="AC15" s="2" t="s">
        <v>56</v>
      </c>
      <c r="AD15" s="2">
        <v>3</v>
      </c>
      <c r="AE15" s="56" t="str">
        <f>_xlfn.IFS(Table2[[#This Row],[Rating]]=5,"Excellent",Table2[[#This Row],[Rating]]=4,"Good",Table2[[#This Row],[Rating]]=3,"Average",Table2[[#This Row],[Rating]]&lt;=2,"Poor")</f>
        <v>Average</v>
      </c>
      <c r="AF15" s="35">
        <f>Table2[[#This Row],[Cost]]+Table2[[#This Row],[Profit]]+Table2[[#This Row],[ShippingCost]]+Table2[[#This Row],[DeliveryDays]]</f>
        <v>520.38</v>
      </c>
      <c r="AG15" s="119">
        <f>Table2[[#This Row],[Profit]]/Table2[[#This Row],[Cost]]</f>
        <v>0.22894059455912785</v>
      </c>
      <c r="AQ15" s="154" t="s">
        <v>647</v>
      </c>
      <c r="AR15" s="155"/>
      <c r="AS15" s="155"/>
      <c r="AT15" s="155"/>
      <c r="AU15" s="155"/>
      <c r="AV15" s="155"/>
      <c r="AW15" s="155"/>
      <c r="AX15" s="155"/>
      <c r="AY15" s="5">
        <f>AVERAGE(WorkSheet_ANS!$N$2:$N$999)</f>
        <v>10.498997995991983</v>
      </c>
    </row>
    <row r="16" spans="1:62" ht="16.5" thickTop="1" thickBot="1" x14ac:dyDescent="0.3">
      <c r="A16" s="12">
        <v>15</v>
      </c>
      <c r="B16" s="13" t="s">
        <v>103</v>
      </c>
      <c r="C16" s="86">
        <f>YEAR(Table2[[#This Row],[Date]])</f>
        <v>2023</v>
      </c>
      <c r="D16" s="89" t="str">
        <f>TEXT(Table2[[#This Row],[Date]],"mmmm")</f>
        <v>June</v>
      </c>
      <c r="E16" s="13" t="s">
        <v>41</v>
      </c>
      <c r="F16" s="13" t="s">
        <v>42</v>
      </c>
      <c r="G16" s="13" t="s">
        <v>29</v>
      </c>
      <c r="H16" s="13" t="s">
        <v>94</v>
      </c>
      <c r="I16" s="13" t="s">
        <v>31</v>
      </c>
      <c r="J16" s="13" t="s">
        <v>84</v>
      </c>
      <c r="K16" s="13" t="s">
        <v>53</v>
      </c>
      <c r="L16" s="13" t="s">
        <v>85</v>
      </c>
      <c r="M16" s="13">
        <v>66.03</v>
      </c>
      <c r="N16" s="13">
        <v>4</v>
      </c>
      <c r="O16" s="13">
        <v>0.03</v>
      </c>
      <c r="P16" s="48" t="str">
        <f>IF(Table2[[#This Row],[Discount]]&gt;20%,"HIGH","LOW")</f>
        <v>LOW</v>
      </c>
      <c r="Q16" s="13">
        <v>256.2</v>
      </c>
      <c r="R16" s="60" t="str">
        <f>_xlfn.IFS(Table2[[#This Row],[Revenue]]&lt;1000,"Small",OR(Table2[[#This Row],[Revenue]]&gt;1000,Table2[[#This Row],[Revenue]]&lt;=5000),"Medium",Table2[[#This Row],[Revenue]]&gt;5000,"Large")</f>
        <v>Small</v>
      </c>
      <c r="S16" s="54" t="str">
        <f>IF(Table2[[#This Row],[Revenue]]&gt;3000,"Premium","Not Premium")</f>
        <v>Not Premium</v>
      </c>
      <c r="T16" s="13">
        <v>228.6</v>
      </c>
      <c r="U16" s="13">
        <v>27.6</v>
      </c>
      <c r="V16" s="13" t="s">
        <v>35</v>
      </c>
      <c r="W16" s="13" t="s">
        <v>71</v>
      </c>
      <c r="X16" s="13" t="s">
        <v>48</v>
      </c>
      <c r="Y16" s="13">
        <v>18.989999999999998</v>
      </c>
      <c r="Z16" s="13">
        <v>4</v>
      </c>
      <c r="AA16" s="51" t="str">
        <f>IF(Table2[[#This Row],[DeliveryDays]]&lt;=3,"FAST DELIVERY","LATE DELIVERY")</f>
        <v>LATE DELIVERY</v>
      </c>
      <c r="AB16" s="13" t="s">
        <v>97</v>
      </c>
      <c r="AC16" s="13" t="s">
        <v>56</v>
      </c>
      <c r="AD16" s="13">
        <v>3</v>
      </c>
      <c r="AE16" s="57" t="str">
        <f>_xlfn.IFS(Table2[[#This Row],[Rating]]=5,"Excellent",Table2[[#This Row],[Rating]]=4,"Good",Table2[[#This Row],[Rating]]=3,"Average",Table2[[#This Row],[Rating]]&lt;=2,"Poor")</f>
        <v>Average</v>
      </c>
      <c r="AF16" s="35">
        <f>Table2[[#This Row],[Cost]]+Table2[[#This Row],[Profit]]+Table2[[#This Row],[ShippingCost]]+Table2[[#This Row],[DeliveryDays]]</f>
        <v>279.19</v>
      </c>
      <c r="AG16" s="119">
        <f>Table2[[#This Row],[Profit]]/Table2[[#This Row],[Cost]]</f>
        <v>0.12073490813648295</v>
      </c>
      <c r="BC16" s="168" t="s">
        <v>748</v>
      </c>
      <c r="BD16" s="169"/>
      <c r="BE16" s="169"/>
      <c r="BF16" s="169"/>
      <c r="BG16" s="169"/>
      <c r="BH16" s="169"/>
      <c r="BI16" s="169"/>
      <c r="BJ16" s="170"/>
    </row>
    <row r="17" spans="1:61" ht="16.5" thickTop="1" thickBot="1" x14ac:dyDescent="0.3">
      <c r="A17" s="11">
        <v>16</v>
      </c>
      <c r="B17" s="2" t="s">
        <v>104</v>
      </c>
      <c r="C17" s="85">
        <f>YEAR(Table2[[#This Row],[Date]])</f>
        <v>2024</v>
      </c>
      <c r="D17" s="88" t="str">
        <f>TEXT(Table2[[#This Row],[Date]],"mmmm")</f>
        <v>December</v>
      </c>
      <c r="E17" s="2" t="s">
        <v>27</v>
      </c>
      <c r="F17" s="2" t="s">
        <v>28</v>
      </c>
      <c r="G17" s="2" t="s">
        <v>29</v>
      </c>
      <c r="H17" s="2" t="s">
        <v>44</v>
      </c>
      <c r="I17" s="2" t="s">
        <v>75</v>
      </c>
      <c r="J17" s="2" t="s">
        <v>87</v>
      </c>
      <c r="K17" s="2" t="s">
        <v>33</v>
      </c>
      <c r="L17" s="2" t="s">
        <v>85</v>
      </c>
      <c r="M17" s="2">
        <v>687.05</v>
      </c>
      <c r="N17" s="2">
        <v>19</v>
      </c>
      <c r="O17" s="2">
        <v>0.18</v>
      </c>
      <c r="P17" s="48" t="str">
        <f>IF(Table2[[#This Row],[Discount]]&gt;20%,"HIGH","LOW")</f>
        <v>LOW</v>
      </c>
      <c r="Q17" s="2">
        <v>10704.24</v>
      </c>
      <c r="R17" s="59" t="str">
        <f>_xlfn.IFS(Table2[[#This Row],[Revenue]]&lt;1000,"Small",OR(Table2[[#This Row],[Revenue]]&gt;1000,Table2[[#This Row],[Revenue]]&lt;=5000),"Medium",Table2[[#This Row],[Revenue]]&gt;5000,"Large")</f>
        <v>Medium</v>
      </c>
      <c r="S17" s="53" t="str">
        <f>IF(Table2[[#This Row],[Revenue]]&gt;3000,"Premium","Not Premium")</f>
        <v>Premium</v>
      </c>
      <c r="T17" s="2">
        <v>7654.15</v>
      </c>
      <c r="U17" s="2">
        <v>3050.09</v>
      </c>
      <c r="V17" s="2" t="s">
        <v>47</v>
      </c>
      <c r="W17" s="2" t="s">
        <v>88</v>
      </c>
      <c r="X17" s="2" t="s">
        <v>72</v>
      </c>
      <c r="Y17" s="2">
        <v>25.82</v>
      </c>
      <c r="Z17" s="2">
        <v>3</v>
      </c>
      <c r="AA17" s="50" t="str">
        <f>IF(Table2[[#This Row],[DeliveryDays]]&lt;=3,"FAST DELIVERY","LATE DELIVERY")</f>
        <v>FAST DELIVERY</v>
      </c>
      <c r="AB17" s="2" t="s">
        <v>55</v>
      </c>
      <c r="AC17" s="2" t="s">
        <v>56</v>
      </c>
      <c r="AD17" s="2">
        <v>3</v>
      </c>
      <c r="AE17" s="56" t="str">
        <f>_xlfn.IFS(Table2[[#This Row],[Rating]]=5,"Excellent",Table2[[#This Row],[Rating]]=4,"Good",Table2[[#This Row],[Rating]]=3,"Average",Table2[[#This Row],[Rating]]&lt;=2,"Poor")</f>
        <v>Average</v>
      </c>
      <c r="AF17" s="35">
        <f>Table2[[#This Row],[Cost]]+Table2[[#This Row],[Profit]]+Table2[[#This Row],[ShippingCost]]+Table2[[#This Row],[DeliveryDays]]</f>
        <v>10733.06</v>
      </c>
      <c r="AG17" s="119">
        <f>Table2[[#This Row],[Profit]]/Table2[[#This Row],[Cost]]</f>
        <v>0.39848840171671579</v>
      </c>
      <c r="AQ17" s="156" t="s">
        <v>648</v>
      </c>
      <c r="AR17" s="157"/>
      <c r="AS17" s="157"/>
      <c r="AT17" s="157"/>
      <c r="AU17" s="157"/>
      <c r="AV17" s="157"/>
      <c r="AW17" s="157"/>
      <c r="AX17" s="157"/>
      <c r="AY17" s="5">
        <f>MAX(WorkSheet_ANS!$N$2:$N$999)</f>
        <v>20</v>
      </c>
    </row>
    <row r="18" spans="1:61" ht="16.5" thickTop="1" thickBot="1" x14ac:dyDescent="0.3">
      <c r="A18" s="12">
        <v>17</v>
      </c>
      <c r="B18" s="13" t="s">
        <v>105</v>
      </c>
      <c r="C18" s="86">
        <f>YEAR(Table2[[#This Row],[Date]])</f>
        <v>2023</v>
      </c>
      <c r="D18" s="89" t="str">
        <f>TEXT(Table2[[#This Row],[Date]],"mmmm")</f>
        <v>August</v>
      </c>
      <c r="E18" s="13" t="s">
        <v>41</v>
      </c>
      <c r="F18" s="13" t="s">
        <v>28</v>
      </c>
      <c r="G18" s="13" t="s">
        <v>29</v>
      </c>
      <c r="H18" s="13" t="s">
        <v>67</v>
      </c>
      <c r="I18" s="13" t="s">
        <v>75</v>
      </c>
      <c r="J18" s="13" t="s">
        <v>87</v>
      </c>
      <c r="K18" s="13" t="s">
        <v>53</v>
      </c>
      <c r="L18" s="13" t="s">
        <v>85</v>
      </c>
      <c r="M18" s="13">
        <v>725.8</v>
      </c>
      <c r="N18" s="13">
        <v>8</v>
      </c>
      <c r="O18" s="13">
        <v>0.15</v>
      </c>
      <c r="P18" s="48" t="str">
        <f>IF(Table2[[#This Row],[Discount]]&gt;20%,"HIGH","LOW")</f>
        <v>LOW</v>
      </c>
      <c r="Q18" s="13">
        <v>4935.4399999999996</v>
      </c>
      <c r="R18" s="60" t="str">
        <f>_xlfn.IFS(Table2[[#This Row],[Revenue]]&lt;1000,"Small",OR(Table2[[#This Row],[Revenue]]&gt;1000,Table2[[#This Row],[Revenue]]&lt;=5000),"Medium",Table2[[#This Row],[Revenue]]&gt;5000,"Large")</f>
        <v>Medium</v>
      </c>
      <c r="S18" s="54" t="str">
        <f>IF(Table2[[#This Row],[Revenue]]&gt;3000,"Premium","Not Premium")</f>
        <v>Premium</v>
      </c>
      <c r="T18" s="13">
        <v>3662.25</v>
      </c>
      <c r="U18" s="13">
        <v>1273.19</v>
      </c>
      <c r="V18" s="13" t="s">
        <v>35</v>
      </c>
      <c r="W18" s="13" t="s">
        <v>54</v>
      </c>
      <c r="X18" s="13" t="s">
        <v>48</v>
      </c>
      <c r="Y18" s="13">
        <v>29.54</v>
      </c>
      <c r="Z18" s="13">
        <v>6</v>
      </c>
      <c r="AA18" s="51" t="str">
        <f>IF(Table2[[#This Row],[DeliveryDays]]&lt;=3,"FAST DELIVERY","LATE DELIVERY")</f>
        <v>LATE DELIVERY</v>
      </c>
      <c r="AB18" s="13" t="s">
        <v>55</v>
      </c>
      <c r="AC18" s="13" t="s">
        <v>56</v>
      </c>
      <c r="AD18" s="13">
        <v>1</v>
      </c>
      <c r="AE18" s="57" t="str">
        <f>_xlfn.IFS(Table2[[#This Row],[Rating]]=5,"Excellent",Table2[[#This Row],[Rating]]=4,"Good",Table2[[#This Row],[Rating]]=3,"Average",Table2[[#This Row],[Rating]]&lt;=2,"Poor")</f>
        <v>Poor</v>
      </c>
      <c r="AF18" s="35">
        <f>Table2[[#This Row],[Cost]]+Table2[[#This Row],[Profit]]+Table2[[#This Row],[ShippingCost]]+Table2[[#This Row],[DeliveryDays]]</f>
        <v>4970.9800000000005</v>
      </c>
      <c r="AG18" s="119">
        <f>Table2[[#This Row],[Profit]]/Table2[[#This Row],[Cost]]</f>
        <v>0.34765239948119325</v>
      </c>
      <c r="BC18" s="95" t="s">
        <v>749</v>
      </c>
      <c r="BD18" s="96" t="s">
        <v>25</v>
      </c>
    </row>
    <row r="19" spans="1:61" ht="16.5" thickTop="1" thickBot="1" x14ac:dyDescent="0.3">
      <c r="A19" s="11">
        <v>18</v>
      </c>
      <c r="B19" s="2" t="s">
        <v>106</v>
      </c>
      <c r="C19" s="85">
        <f>YEAR(Table2[[#This Row],[Date]])</f>
        <v>2024</v>
      </c>
      <c r="D19" s="88" t="str">
        <f>TEXT(Table2[[#This Row],[Date]],"mmmm")</f>
        <v>November</v>
      </c>
      <c r="E19" s="2" t="s">
        <v>65</v>
      </c>
      <c r="F19" s="2" t="s">
        <v>42</v>
      </c>
      <c r="G19" s="2" t="s">
        <v>90</v>
      </c>
      <c r="H19" s="2" t="s">
        <v>94</v>
      </c>
      <c r="I19" s="2" t="s">
        <v>51</v>
      </c>
      <c r="J19" s="2" t="s">
        <v>107</v>
      </c>
      <c r="K19" s="2" t="s">
        <v>33</v>
      </c>
      <c r="L19" s="2" t="s">
        <v>34</v>
      </c>
      <c r="M19" s="2">
        <v>370.13</v>
      </c>
      <c r="N19" s="2">
        <v>1</v>
      </c>
      <c r="O19" s="2">
        <v>0.12</v>
      </c>
      <c r="P19" s="48" t="str">
        <f>IF(Table2[[#This Row],[Discount]]&gt;20%,"HIGH","LOW")</f>
        <v>LOW</v>
      </c>
      <c r="Q19" s="2">
        <v>325.70999999999998</v>
      </c>
      <c r="R19" s="59" t="str">
        <f>_xlfn.IFS(Table2[[#This Row],[Revenue]]&lt;1000,"Small",OR(Table2[[#This Row],[Revenue]]&gt;1000,Table2[[#This Row],[Revenue]]&lt;=5000),"Medium",Table2[[#This Row],[Revenue]]&gt;5000,"Large")</f>
        <v>Small</v>
      </c>
      <c r="S19" s="53" t="str">
        <f>IF(Table2[[#This Row],[Revenue]]&gt;3000,"Premium","Not Premium")</f>
        <v>Not Premium</v>
      </c>
      <c r="T19" s="2">
        <v>263</v>
      </c>
      <c r="U19" s="2">
        <v>62.71</v>
      </c>
      <c r="V19" s="2" t="s">
        <v>76</v>
      </c>
      <c r="W19" s="2" t="s">
        <v>54</v>
      </c>
      <c r="X19" s="2" t="s">
        <v>37</v>
      </c>
      <c r="Y19" s="2">
        <v>40.28</v>
      </c>
      <c r="Z19" s="2">
        <v>9</v>
      </c>
      <c r="AA19" s="50" t="str">
        <f>IF(Table2[[#This Row],[DeliveryDays]]&lt;=3,"FAST DELIVERY","LATE DELIVERY")</f>
        <v>LATE DELIVERY</v>
      </c>
      <c r="AB19" s="2" t="s">
        <v>55</v>
      </c>
      <c r="AC19" s="2" t="s">
        <v>39</v>
      </c>
      <c r="AD19" s="2">
        <v>4</v>
      </c>
      <c r="AE19" s="56" t="str">
        <f>_xlfn.IFS(Table2[[#This Row],[Rating]]=5,"Excellent",Table2[[#This Row],[Rating]]=4,"Good",Table2[[#This Row],[Rating]]=3,"Average",Table2[[#This Row],[Rating]]&lt;=2,"Poor")</f>
        <v>Good</v>
      </c>
      <c r="AF19" s="35">
        <f>Table2[[#This Row],[Cost]]+Table2[[#This Row],[Profit]]+Table2[[#This Row],[ShippingCost]]+Table2[[#This Row],[DeliveryDays]]</f>
        <v>374.99</v>
      </c>
      <c r="AG19" s="119">
        <f>Table2[[#This Row],[Profit]]/Table2[[#This Row],[Cost]]</f>
        <v>0.23844106463878328</v>
      </c>
      <c r="AQ19" s="158" t="s">
        <v>649</v>
      </c>
      <c r="AR19" s="159"/>
      <c r="AS19" s="159"/>
      <c r="AT19" s="159"/>
      <c r="AU19" s="159"/>
      <c r="AV19" s="159"/>
      <c r="AW19" s="159"/>
      <c r="AX19" s="159"/>
      <c r="AY19" s="5">
        <f>MIN(WorkSheet_ANS!$N$2:$N$999)</f>
        <v>1</v>
      </c>
      <c r="BC19" s="73">
        <f>MAX(Table2[[#All],[Revenue]])</f>
        <v>18384.66</v>
      </c>
      <c r="BD19" s="74" t="str">
        <f>INDEX(Table2[[#All],[Month]],MATCH($BC$19,Table2[[#All],[Revenue]],0),0)</f>
        <v>February</v>
      </c>
    </row>
    <row r="20" spans="1:61" ht="16.5" thickTop="1" thickBot="1" x14ac:dyDescent="0.3">
      <c r="A20" s="12">
        <v>19</v>
      </c>
      <c r="B20" s="13" t="s">
        <v>108</v>
      </c>
      <c r="C20" s="86">
        <f>YEAR(Table2[[#This Row],[Date]])</f>
        <v>2024</v>
      </c>
      <c r="D20" s="89" t="str">
        <f>TEXT(Table2[[#This Row],[Date]],"mmmm")</f>
        <v>December</v>
      </c>
      <c r="E20" s="13" t="s">
        <v>96</v>
      </c>
      <c r="F20" s="13" t="s">
        <v>66</v>
      </c>
      <c r="G20" s="13" t="s">
        <v>43</v>
      </c>
      <c r="H20" s="13" t="s">
        <v>30</v>
      </c>
      <c r="I20" s="13" t="s">
        <v>31</v>
      </c>
      <c r="J20" s="13" t="s">
        <v>107</v>
      </c>
      <c r="K20" s="13" t="s">
        <v>53</v>
      </c>
      <c r="L20" s="13" t="s">
        <v>46</v>
      </c>
      <c r="M20" s="13">
        <v>592.47</v>
      </c>
      <c r="N20" s="13">
        <v>19</v>
      </c>
      <c r="O20" s="13">
        <v>0.08</v>
      </c>
      <c r="P20" s="48" t="str">
        <f>IF(Table2[[#This Row],[Discount]]&gt;20%,"HIGH","LOW")</f>
        <v>LOW</v>
      </c>
      <c r="Q20" s="13">
        <v>10356.379999999999</v>
      </c>
      <c r="R20" s="60" t="str">
        <f>_xlfn.IFS(Table2[[#This Row],[Revenue]]&lt;1000,"Small",OR(Table2[[#This Row],[Revenue]]&gt;1000,Table2[[#This Row],[Revenue]]&lt;=5000),"Medium",Table2[[#This Row],[Revenue]]&gt;5000,"Large")</f>
        <v>Medium</v>
      </c>
      <c r="S20" s="54" t="str">
        <f>IF(Table2[[#This Row],[Revenue]]&gt;3000,"Premium","Not Premium")</f>
        <v>Premium</v>
      </c>
      <c r="T20" s="13">
        <v>8696.16</v>
      </c>
      <c r="U20" s="13">
        <v>1660.22</v>
      </c>
      <c r="V20" s="13" t="s">
        <v>63</v>
      </c>
      <c r="W20" s="13" t="s">
        <v>54</v>
      </c>
      <c r="X20" s="13" t="s">
        <v>37</v>
      </c>
      <c r="Y20" s="13">
        <v>16.100000000000001</v>
      </c>
      <c r="Z20" s="13">
        <v>3</v>
      </c>
      <c r="AA20" s="51" t="str">
        <f>IF(Table2[[#This Row],[DeliveryDays]]&lt;=3,"FAST DELIVERY","LATE DELIVERY")</f>
        <v>FAST DELIVERY</v>
      </c>
      <c r="AB20" s="13" t="s">
        <v>97</v>
      </c>
      <c r="AC20" s="13" t="s">
        <v>56</v>
      </c>
      <c r="AD20" s="13">
        <v>5</v>
      </c>
      <c r="AE20" s="57" t="str">
        <f>_xlfn.IFS(Table2[[#This Row],[Rating]]=5,"Excellent",Table2[[#This Row],[Rating]]=4,"Good",Table2[[#This Row],[Rating]]=3,"Average",Table2[[#This Row],[Rating]]&lt;=2,"Poor")</f>
        <v>Excellent</v>
      </c>
      <c r="AF20" s="35">
        <f>Table2[[#This Row],[Cost]]+Table2[[#This Row],[Profit]]+Table2[[#This Row],[ShippingCost]]+Table2[[#This Row],[DeliveryDays]]</f>
        <v>10375.48</v>
      </c>
      <c r="AG20" s="119">
        <f>Table2[[#This Row],[Profit]]/Table2[[#This Row],[Cost]]</f>
        <v>0.19091415061360417</v>
      </c>
    </row>
    <row r="21" spans="1:61" ht="16.5" thickTop="1" thickBot="1" x14ac:dyDescent="0.3">
      <c r="A21" s="11">
        <v>20</v>
      </c>
      <c r="B21" s="2" t="s">
        <v>109</v>
      </c>
      <c r="C21" s="85">
        <f>YEAR(Table2[[#This Row],[Date]])</f>
        <v>2023</v>
      </c>
      <c r="D21" s="88" t="str">
        <f>TEXT(Table2[[#This Row],[Date]],"mmmm")</f>
        <v>December</v>
      </c>
      <c r="E21" s="2" t="s">
        <v>58</v>
      </c>
      <c r="F21" s="2" t="s">
        <v>66</v>
      </c>
      <c r="G21" s="2" t="s">
        <v>90</v>
      </c>
      <c r="H21" s="2" t="s">
        <v>60</v>
      </c>
      <c r="I21" s="2" t="s">
        <v>51</v>
      </c>
      <c r="J21" s="2" t="s">
        <v>32</v>
      </c>
      <c r="K21" s="2" t="s">
        <v>33</v>
      </c>
      <c r="L21" s="2" t="s">
        <v>46</v>
      </c>
      <c r="M21" s="2">
        <v>548.16</v>
      </c>
      <c r="N21" s="2">
        <v>1</v>
      </c>
      <c r="O21" s="2">
        <v>0.21</v>
      </c>
      <c r="P21" s="48" t="str">
        <f>IF(Table2[[#This Row],[Discount]]&gt;20%,"HIGH","LOW")</f>
        <v>HIGH</v>
      </c>
      <c r="Q21" s="2">
        <v>433.05</v>
      </c>
      <c r="R21" s="59" t="str">
        <f>_xlfn.IFS(Table2[[#This Row],[Revenue]]&lt;1000,"Small",OR(Table2[[#This Row],[Revenue]]&gt;1000,Table2[[#This Row],[Revenue]]&lt;=5000),"Medium",Table2[[#This Row],[Revenue]]&gt;5000,"Large")</f>
        <v>Small</v>
      </c>
      <c r="S21" s="53" t="str">
        <f>IF(Table2[[#This Row],[Revenue]]&gt;3000,"Premium","Not Premium")</f>
        <v>Not Premium</v>
      </c>
      <c r="T21" s="2">
        <v>297.44</v>
      </c>
      <c r="U21" s="2">
        <v>135.61000000000001</v>
      </c>
      <c r="V21" s="2" t="s">
        <v>47</v>
      </c>
      <c r="W21" s="2" t="s">
        <v>36</v>
      </c>
      <c r="X21" s="2" t="s">
        <v>48</v>
      </c>
      <c r="Y21" s="2">
        <v>33.450000000000003</v>
      </c>
      <c r="Z21" s="2">
        <v>7</v>
      </c>
      <c r="AA21" s="50" t="str">
        <f>IF(Table2[[#This Row],[DeliveryDays]]&lt;=3,"FAST DELIVERY","LATE DELIVERY")</f>
        <v>LATE DELIVERY</v>
      </c>
      <c r="AB21" s="2" t="s">
        <v>55</v>
      </c>
      <c r="AC21" s="2" t="s">
        <v>56</v>
      </c>
      <c r="AD21" s="2">
        <v>3</v>
      </c>
      <c r="AE21" s="56" t="str">
        <f>_xlfn.IFS(Table2[[#This Row],[Rating]]=5,"Excellent",Table2[[#This Row],[Rating]]=4,"Good",Table2[[#This Row],[Rating]]=3,"Average",Table2[[#This Row],[Rating]]&lt;=2,"Poor")</f>
        <v>Average</v>
      </c>
      <c r="AF21" s="35">
        <f>Table2[[#This Row],[Cost]]+Table2[[#This Row],[Profit]]+Table2[[#This Row],[ShippingCost]]+Table2[[#This Row],[DeliveryDays]]</f>
        <v>473.5</v>
      </c>
      <c r="AG21" s="119">
        <f>Table2[[#This Row],[Profit]]/Table2[[#This Row],[Cost]]</f>
        <v>0.45592388380849924</v>
      </c>
      <c r="AQ21" s="160" t="s">
        <v>653</v>
      </c>
      <c r="AR21" s="161"/>
      <c r="AS21" s="161"/>
      <c r="AT21" s="161"/>
      <c r="AU21" s="161"/>
      <c r="AV21" s="161"/>
      <c r="AW21" s="161"/>
      <c r="AX21" s="161"/>
      <c r="AY21" s="5">
        <f>SUM(WorkSheet_ANS!$Q$2:$Q$999)</f>
        <v>4400793.1899999995</v>
      </c>
      <c r="BC21" s="171" t="s">
        <v>752</v>
      </c>
      <c r="BD21" s="172"/>
      <c r="BE21" s="172"/>
      <c r="BF21" s="103" t="str">
        <f>INDEX(BC2:BC14,MATCH(MAX(BE2:BE14),BE2:BE14,0),0)</f>
        <v>July</v>
      </c>
    </row>
    <row r="22" spans="1:61" ht="16.5" thickTop="1" thickBot="1" x14ac:dyDescent="0.3">
      <c r="A22" s="12">
        <v>21</v>
      </c>
      <c r="B22" s="13" t="s">
        <v>110</v>
      </c>
      <c r="C22" s="86">
        <f>YEAR(Table2[[#This Row],[Date]])</f>
        <v>2024</v>
      </c>
      <c r="D22" s="89" t="str">
        <f>TEXT(Table2[[#This Row],[Date]],"mmmm")</f>
        <v>August</v>
      </c>
      <c r="E22" s="13" t="s">
        <v>58</v>
      </c>
      <c r="F22" s="13" t="s">
        <v>82</v>
      </c>
      <c r="G22" s="13" t="s">
        <v>43</v>
      </c>
      <c r="H22" s="13" t="s">
        <v>60</v>
      </c>
      <c r="I22" s="13" t="s">
        <v>75</v>
      </c>
      <c r="J22" s="13" t="s">
        <v>52</v>
      </c>
      <c r="K22" s="13" t="s">
        <v>33</v>
      </c>
      <c r="L22" s="13" t="s">
        <v>80</v>
      </c>
      <c r="M22" s="13">
        <v>839.45</v>
      </c>
      <c r="N22" s="13">
        <v>6</v>
      </c>
      <c r="O22" s="13">
        <v>0.3</v>
      </c>
      <c r="P22" s="48" t="str">
        <f>IF(Table2[[#This Row],[Discount]]&gt;20%,"HIGH","LOW")</f>
        <v>HIGH</v>
      </c>
      <c r="Q22" s="13">
        <v>3525.69</v>
      </c>
      <c r="R22" s="60" t="str">
        <f>_xlfn.IFS(Table2[[#This Row],[Revenue]]&lt;1000,"Small",OR(Table2[[#This Row],[Revenue]]&gt;1000,Table2[[#This Row],[Revenue]]&lt;=5000),"Medium",Table2[[#This Row],[Revenue]]&gt;5000,"Large")</f>
        <v>Medium</v>
      </c>
      <c r="S22" s="54" t="str">
        <f>IF(Table2[[#This Row],[Revenue]]&gt;3000,"Premium","Not Premium")</f>
        <v>Premium</v>
      </c>
      <c r="T22" s="13">
        <v>2289.81</v>
      </c>
      <c r="U22" s="13">
        <v>1235.8800000000001</v>
      </c>
      <c r="V22" s="13" t="s">
        <v>76</v>
      </c>
      <c r="W22" s="13" t="s">
        <v>88</v>
      </c>
      <c r="X22" s="13" t="s">
        <v>48</v>
      </c>
      <c r="Y22" s="13">
        <v>49.92</v>
      </c>
      <c r="Z22" s="13">
        <v>1</v>
      </c>
      <c r="AA22" s="51" t="str">
        <f>IF(Table2[[#This Row],[DeliveryDays]]&lt;=3,"FAST DELIVERY","LATE DELIVERY")</f>
        <v>FAST DELIVERY</v>
      </c>
      <c r="AB22" s="13" t="s">
        <v>55</v>
      </c>
      <c r="AC22" s="13" t="s">
        <v>39</v>
      </c>
      <c r="AD22" s="13">
        <v>3</v>
      </c>
      <c r="AE22" s="57" t="str">
        <f>_xlfn.IFS(Table2[[#This Row],[Rating]]=5,"Excellent",Table2[[#This Row],[Rating]]=4,"Good",Table2[[#This Row],[Rating]]=3,"Average",Table2[[#This Row],[Rating]]&lt;=2,"Poor")</f>
        <v>Average</v>
      </c>
      <c r="AF22" s="35">
        <f>Table2[[#This Row],[Cost]]+Table2[[#This Row],[Profit]]+Table2[[#This Row],[ShippingCost]]+Table2[[#This Row],[DeliveryDays]]</f>
        <v>3576.61</v>
      </c>
      <c r="AG22" s="119">
        <f>Table2[[#This Row],[Profit]]/Table2[[#This Row],[Cost]]</f>
        <v>0.53973037064210572</v>
      </c>
    </row>
    <row r="23" spans="1:61" ht="16.5" thickTop="1" thickBot="1" x14ac:dyDescent="0.3">
      <c r="A23" s="11">
        <v>22</v>
      </c>
      <c r="B23" s="2" t="s">
        <v>111</v>
      </c>
      <c r="C23" s="85">
        <f>YEAR(Table2[[#This Row],[Date]])</f>
        <v>2024</v>
      </c>
      <c r="D23" s="88" t="str">
        <f>TEXT(Table2[[#This Row],[Date]],"mmmm")</f>
        <v>November</v>
      </c>
      <c r="E23" s="2" t="s">
        <v>96</v>
      </c>
      <c r="F23" s="2" t="s">
        <v>42</v>
      </c>
      <c r="G23" s="2" t="s">
        <v>29</v>
      </c>
      <c r="H23" s="2" t="s">
        <v>30</v>
      </c>
      <c r="I23" s="2" t="s">
        <v>31</v>
      </c>
      <c r="J23" s="2" t="s">
        <v>87</v>
      </c>
      <c r="K23" s="2" t="s">
        <v>45</v>
      </c>
      <c r="L23" s="2" t="s">
        <v>46</v>
      </c>
      <c r="M23" s="2">
        <v>433.56</v>
      </c>
      <c r="N23" s="2">
        <v>16</v>
      </c>
      <c r="O23" s="2">
        <v>0.08</v>
      </c>
      <c r="P23" s="48" t="str">
        <f>IF(Table2[[#This Row],[Discount]]&gt;20%,"HIGH","LOW")</f>
        <v>LOW</v>
      </c>
      <c r="Q23" s="2">
        <v>6382</v>
      </c>
      <c r="R23" s="59" t="str">
        <f>_xlfn.IFS(Table2[[#This Row],[Revenue]]&lt;1000,"Small",OR(Table2[[#This Row],[Revenue]]&gt;1000,Table2[[#This Row],[Revenue]]&lt;=5000),"Medium",Table2[[#This Row],[Revenue]]&gt;5000,"Large")</f>
        <v>Medium</v>
      </c>
      <c r="S23" s="53" t="str">
        <f>IF(Table2[[#This Row],[Revenue]]&gt;3000,"Premium","Not Premium")</f>
        <v>Premium</v>
      </c>
      <c r="T23" s="2">
        <v>4078.68</v>
      </c>
      <c r="U23" s="2">
        <v>2303.3200000000002</v>
      </c>
      <c r="V23" s="2" t="s">
        <v>76</v>
      </c>
      <c r="W23" s="2" t="s">
        <v>36</v>
      </c>
      <c r="X23" s="2" t="s">
        <v>48</v>
      </c>
      <c r="Y23" s="2">
        <v>5.44</v>
      </c>
      <c r="Z23" s="2">
        <v>8</v>
      </c>
      <c r="AA23" s="50" t="str">
        <f>IF(Table2[[#This Row],[DeliveryDays]]&lt;=3,"FAST DELIVERY","LATE DELIVERY")</f>
        <v>LATE DELIVERY</v>
      </c>
      <c r="AB23" s="2" t="s">
        <v>97</v>
      </c>
      <c r="AC23" s="2" t="s">
        <v>39</v>
      </c>
      <c r="AD23" s="2">
        <v>2</v>
      </c>
      <c r="AE23" s="56" t="str">
        <f>_xlfn.IFS(Table2[[#This Row],[Rating]]=5,"Excellent",Table2[[#This Row],[Rating]]=4,"Good",Table2[[#This Row],[Rating]]=3,"Average",Table2[[#This Row],[Rating]]&lt;=2,"Poor")</f>
        <v>Poor</v>
      </c>
      <c r="AF23" s="35">
        <f>Table2[[#This Row],[Cost]]+Table2[[#This Row],[Profit]]+Table2[[#This Row],[ShippingCost]]+Table2[[#This Row],[DeliveryDays]]</f>
        <v>6395.44</v>
      </c>
      <c r="AG23" s="119">
        <f>Table2[[#This Row],[Profit]]/Table2[[#This Row],[Cost]]</f>
        <v>0.56472191983680997</v>
      </c>
      <c r="AQ23" s="162" t="s">
        <v>654</v>
      </c>
      <c r="AR23" s="163"/>
      <c r="AS23" s="163"/>
      <c r="AT23" s="163"/>
      <c r="AU23" s="163"/>
      <c r="AV23" s="163"/>
      <c r="AW23" s="163"/>
      <c r="AX23" s="163"/>
      <c r="AY23" s="5">
        <f>SUM(WorkSheet_ANS!$T$2:$T$999)</f>
        <v>3069234.6700000009</v>
      </c>
      <c r="BC23" s="173" t="s">
        <v>753</v>
      </c>
      <c r="BD23" s="174"/>
      <c r="BE23" s="174"/>
      <c r="BF23" s="103" t="str">
        <f>INDEX(BC2:BC14,MATCH(MIN(BE2:BE14),BE2:BE14,0),0)</f>
        <v>April</v>
      </c>
    </row>
    <row r="24" spans="1:61" ht="16.5" thickTop="1" thickBot="1" x14ac:dyDescent="0.3">
      <c r="A24" s="12">
        <v>23</v>
      </c>
      <c r="B24" s="13" t="s">
        <v>112</v>
      </c>
      <c r="C24" s="86">
        <f>YEAR(Table2[[#This Row],[Date]])</f>
        <v>2023</v>
      </c>
      <c r="D24" s="89" t="str">
        <f>TEXT(Table2[[#This Row],[Date]],"mmmm")</f>
        <v>January</v>
      </c>
      <c r="E24" s="13" t="s">
        <v>58</v>
      </c>
      <c r="F24" s="13" t="s">
        <v>66</v>
      </c>
      <c r="G24" s="13" t="s">
        <v>29</v>
      </c>
      <c r="H24" s="13" t="s">
        <v>60</v>
      </c>
      <c r="I24" s="13" t="s">
        <v>51</v>
      </c>
      <c r="J24" s="13" t="s">
        <v>32</v>
      </c>
      <c r="K24" s="13" t="s">
        <v>33</v>
      </c>
      <c r="L24" s="13" t="s">
        <v>70</v>
      </c>
      <c r="M24" s="13">
        <v>769.36</v>
      </c>
      <c r="N24" s="13">
        <v>18</v>
      </c>
      <c r="O24" s="13">
        <v>0.15</v>
      </c>
      <c r="P24" s="48" t="str">
        <f>IF(Table2[[#This Row],[Discount]]&gt;20%,"HIGH","LOW")</f>
        <v>LOW</v>
      </c>
      <c r="Q24" s="13">
        <v>11771.21</v>
      </c>
      <c r="R24" s="60" t="str">
        <f>_xlfn.IFS(Table2[[#This Row],[Revenue]]&lt;1000,"Small",OR(Table2[[#This Row],[Revenue]]&gt;1000,Table2[[#This Row],[Revenue]]&lt;=5000),"Medium",Table2[[#This Row],[Revenue]]&gt;5000,"Large")</f>
        <v>Medium</v>
      </c>
      <c r="S24" s="54" t="str">
        <f>IF(Table2[[#This Row],[Revenue]]&gt;3000,"Premium","Not Premium")</f>
        <v>Premium</v>
      </c>
      <c r="T24" s="13">
        <v>8865.18</v>
      </c>
      <c r="U24" s="13">
        <v>2906.03</v>
      </c>
      <c r="V24" s="13" t="s">
        <v>63</v>
      </c>
      <c r="W24" s="13" t="s">
        <v>54</v>
      </c>
      <c r="X24" s="13" t="s">
        <v>48</v>
      </c>
      <c r="Y24" s="13">
        <v>44.03</v>
      </c>
      <c r="Z24" s="13">
        <v>3</v>
      </c>
      <c r="AA24" s="51" t="str">
        <f>IF(Table2[[#This Row],[DeliveryDays]]&lt;=3,"FAST DELIVERY","LATE DELIVERY")</f>
        <v>FAST DELIVERY</v>
      </c>
      <c r="AB24" s="13" t="s">
        <v>97</v>
      </c>
      <c r="AC24" s="13" t="s">
        <v>56</v>
      </c>
      <c r="AD24" s="13">
        <v>3</v>
      </c>
      <c r="AE24" s="57" t="str">
        <f>_xlfn.IFS(Table2[[#This Row],[Rating]]=5,"Excellent",Table2[[#This Row],[Rating]]=4,"Good",Table2[[#This Row],[Rating]]=3,"Average",Table2[[#This Row],[Rating]]&lt;=2,"Poor")</f>
        <v>Average</v>
      </c>
      <c r="AF24" s="35">
        <f>Table2[[#This Row],[Cost]]+Table2[[#This Row],[Profit]]+Table2[[#This Row],[ShippingCost]]+Table2[[#This Row],[DeliveryDays]]</f>
        <v>11818.240000000002</v>
      </c>
      <c r="AG24" s="119">
        <f>Table2[[#This Row],[Profit]]/Table2[[#This Row],[Cost]]</f>
        <v>0.3278027067696313</v>
      </c>
    </row>
    <row r="25" spans="1:61" ht="16.5" thickTop="1" thickBot="1" x14ac:dyDescent="0.3">
      <c r="A25" s="11">
        <v>24</v>
      </c>
      <c r="B25" s="2" t="s">
        <v>113</v>
      </c>
      <c r="C25" s="85">
        <f>YEAR(Table2[[#This Row],[Date]])</f>
        <v>2023</v>
      </c>
      <c r="D25" s="88" t="str">
        <f>TEXT(Table2[[#This Row],[Date]],"mmmm")</f>
        <v>March</v>
      </c>
      <c r="E25" s="2" t="s">
        <v>114</v>
      </c>
      <c r="F25" s="2" t="s">
        <v>82</v>
      </c>
      <c r="G25" s="2" t="s">
        <v>29</v>
      </c>
      <c r="H25" s="2" t="s">
        <v>44</v>
      </c>
      <c r="I25" s="2" t="s">
        <v>61</v>
      </c>
      <c r="J25" s="2" t="s">
        <v>62</v>
      </c>
      <c r="K25" s="2" t="s">
        <v>33</v>
      </c>
      <c r="L25" s="2" t="s">
        <v>70</v>
      </c>
      <c r="M25" s="2">
        <v>735.29</v>
      </c>
      <c r="N25" s="2">
        <v>14</v>
      </c>
      <c r="O25" s="2"/>
      <c r="P25" s="48" t="str">
        <f>IF(Table2[[#This Row],[Discount]]&gt;20%,"HIGH","LOW")</f>
        <v>LOW</v>
      </c>
      <c r="Q25" s="2">
        <v>7205.84</v>
      </c>
      <c r="R25" s="59" t="str">
        <f>_xlfn.IFS(Table2[[#This Row],[Revenue]]&lt;1000,"Small",OR(Table2[[#This Row],[Revenue]]&gt;1000,Table2[[#This Row],[Revenue]]&lt;=5000),"Medium",Table2[[#This Row],[Revenue]]&gt;5000,"Large")</f>
        <v>Medium</v>
      </c>
      <c r="S25" s="53" t="str">
        <f>IF(Table2[[#This Row],[Revenue]]&gt;3000,"Premium","Not Premium")</f>
        <v>Premium</v>
      </c>
      <c r="T25" s="2">
        <v>6440.47</v>
      </c>
      <c r="U25" s="2">
        <v>765.37</v>
      </c>
      <c r="V25" s="2" t="s">
        <v>63</v>
      </c>
      <c r="W25" s="2" t="s">
        <v>88</v>
      </c>
      <c r="X25" s="2" t="s">
        <v>48</v>
      </c>
      <c r="Y25" s="2">
        <v>22.18</v>
      </c>
      <c r="Z25" s="2">
        <v>4</v>
      </c>
      <c r="AA25" s="50" t="str">
        <f>IF(Table2[[#This Row],[DeliveryDays]]&lt;=3,"FAST DELIVERY","LATE DELIVERY")</f>
        <v>LATE DELIVERY</v>
      </c>
      <c r="AB25" s="2" t="s">
        <v>55</v>
      </c>
      <c r="AC25" s="2" t="s">
        <v>56</v>
      </c>
      <c r="AD25" s="2">
        <v>1</v>
      </c>
      <c r="AE25" s="56" t="str">
        <f>_xlfn.IFS(Table2[[#This Row],[Rating]]=5,"Excellent",Table2[[#This Row],[Rating]]=4,"Good",Table2[[#This Row],[Rating]]=3,"Average",Table2[[#This Row],[Rating]]&lt;=2,"Poor")</f>
        <v>Poor</v>
      </c>
      <c r="AF25" s="35">
        <f>Table2[[#This Row],[Cost]]+Table2[[#This Row],[Profit]]+Table2[[#This Row],[ShippingCost]]+Table2[[#This Row],[DeliveryDays]]</f>
        <v>7232.02</v>
      </c>
      <c r="AG25" s="119">
        <f>Table2[[#This Row],[Profit]]/Table2[[#This Row],[Cost]]</f>
        <v>0.1188376003614643</v>
      </c>
      <c r="AQ25" s="164" t="s">
        <v>655</v>
      </c>
      <c r="AR25" s="165"/>
      <c r="AS25" s="165"/>
      <c r="AT25" s="165"/>
      <c r="AU25" s="165"/>
      <c r="AV25" s="165"/>
      <c r="AW25" s="165"/>
      <c r="AX25" s="165"/>
      <c r="AY25" s="5">
        <f>SUM(WorkSheet_ANS!$U$2:$U$999)</f>
        <v>1331558.5199999984</v>
      </c>
      <c r="BC25" s="121" t="s">
        <v>784</v>
      </c>
      <c r="BD25" s="122"/>
      <c r="BE25" s="122"/>
      <c r="BF25" s="122"/>
      <c r="BG25" s="122"/>
      <c r="BH25" s="122"/>
      <c r="BI25" s="120">
        <f>MIN(Table2[Profit Margin])</f>
        <v>0.11236077350070747</v>
      </c>
    </row>
    <row r="26" spans="1:61" ht="16.5" thickTop="1" thickBot="1" x14ac:dyDescent="0.3">
      <c r="A26" s="12">
        <v>25</v>
      </c>
      <c r="B26" s="13" t="s">
        <v>115</v>
      </c>
      <c r="C26" s="86">
        <f>YEAR(Table2[[#This Row],[Date]])</f>
        <v>2024</v>
      </c>
      <c r="D26" s="89" t="str">
        <f>TEXT(Table2[[#This Row],[Date]],"mmmm")</f>
        <v>August</v>
      </c>
      <c r="E26" s="13" t="s">
        <v>41</v>
      </c>
      <c r="F26" s="13" t="s">
        <v>42</v>
      </c>
      <c r="G26" s="13" t="s">
        <v>83</v>
      </c>
      <c r="H26" s="13" t="s">
        <v>74</v>
      </c>
      <c r="I26" s="13" t="s">
        <v>31</v>
      </c>
      <c r="J26" s="13" t="s">
        <v>84</v>
      </c>
      <c r="K26" s="13" t="s">
        <v>33</v>
      </c>
      <c r="L26" s="13" t="s">
        <v>80</v>
      </c>
      <c r="M26" s="13">
        <v>823.06</v>
      </c>
      <c r="N26" s="13">
        <v>6</v>
      </c>
      <c r="O26" s="13">
        <v>0.1</v>
      </c>
      <c r="P26" s="48" t="str">
        <f>IF(Table2[[#This Row],[Discount]]&gt;20%,"HIGH","LOW")</f>
        <v>LOW</v>
      </c>
      <c r="Q26" s="13">
        <v>4444.5200000000004</v>
      </c>
      <c r="R26" s="60" t="str">
        <f>_xlfn.IFS(Table2[[#This Row],[Revenue]]&lt;1000,"Small",OR(Table2[[#This Row],[Revenue]]&gt;1000,Table2[[#This Row],[Revenue]]&lt;=5000),"Medium",Table2[[#This Row],[Revenue]]&gt;5000,"Large")</f>
        <v>Medium</v>
      </c>
      <c r="S26" s="54" t="str">
        <f>IF(Table2[[#This Row],[Revenue]]&gt;3000,"Premium","Not Premium")</f>
        <v>Premium</v>
      </c>
      <c r="T26" s="13">
        <v>3447.91</v>
      </c>
      <c r="U26" s="13">
        <v>996.61</v>
      </c>
      <c r="V26" s="13" t="s">
        <v>63</v>
      </c>
      <c r="W26" s="13" t="s">
        <v>36</v>
      </c>
      <c r="X26" s="13" t="s">
        <v>72</v>
      </c>
      <c r="Y26" s="13">
        <v>10.199999999999999</v>
      </c>
      <c r="Z26" s="13">
        <v>1</v>
      </c>
      <c r="AA26" s="51" t="str">
        <f>IF(Table2[[#This Row],[DeliveryDays]]&lt;=3,"FAST DELIVERY","LATE DELIVERY")</f>
        <v>FAST DELIVERY</v>
      </c>
      <c r="AB26" s="13" t="s">
        <v>97</v>
      </c>
      <c r="AC26" s="13" t="s">
        <v>56</v>
      </c>
      <c r="AD26" s="13">
        <v>5</v>
      </c>
      <c r="AE26" s="57" t="str">
        <f>_xlfn.IFS(Table2[[#This Row],[Rating]]=5,"Excellent",Table2[[#This Row],[Rating]]=4,"Good",Table2[[#This Row],[Rating]]=3,"Average",Table2[[#This Row],[Rating]]&lt;=2,"Poor")</f>
        <v>Excellent</v>
      </c>
      <c r="AF26" s="35">
        <f>Table2[[#This Row],[Cost]]+Table2[[#This Row],[Profit]]+Table2[[#This Row],[ShippingCost]]+Table2[[#This Row],[DeliveryDays]]</f>
        <v>4455.7199999999993</v>
      </c>
      <c r="AG26" s="119">
        <f>Table2[[#This Row],[Profit]]/Table2[[#This Row],[Cost]]</f>
        <v>0.28904756794695918</v>
      </c>
    </row>
    <row r="27" spans="1:61" ht="16.5" thickTop="1" thickBot="1" x14ac:dyDescent="0.3">
      <c r="A27" s="11">
        <v>26</v>
      </c>
      <c r="B27" s="2" t="s">
        <v>116</v>
      </c>
      <c r="C27" s="85">
        <f>YEAR(Table2[[#This Row],[Date]])</f>
        <v>2024</v>
      </c>
      <c r="D27" s="88" t="str">
        <f>TEXT(Table2[[#This Row],[Date]],"mmmm")</f>
        <v>July</v>
      </c>
      <c r="E27" s="2" t="s">
        <v>65</v>
      </c>
      <c r="F27" s="2" t="s">
        <v>28</v>
      </c>
      <c r="G27" s="2" t="s">
        <v>90</v>
      </c>
      <c r="H27" s="2" t="s">
        <v>30</v>
      </c>
      <c r="I27" s="2" t="s">
        <v>75</v>
      </c>
      <c r="J27" s="2" t="s">
        <v>102</v>
      </c>
      <c r="K27" s="2" t="s">
        <v>45</v>
      </c>
      <c r="L27" s="2" t="s">
        <v>85</v>
      </c>
      <c r="M27" s="2">
        <v>710.55</v>
      </c>
      <c r="N27" s="2">
        <v>10</v>
      </c>
      <c r="O27" s="2">
        <v>0.09</v>
      </c>
      <c r="P27" s="48" t="str">
        <f>IF(Table2[[#This Row],[Discount]]&gt;20%,"HIGH","LOW")</f>
        <v>LOW</v>
      </c>
      <c r="Q27" s="2">
        <v>6466.01</v>
      </c>
      <c r="R27" s="59" t="str">
        <f>_xlfn.IFS(Table2[[#This Row],[Revenue]]&lt;1000,"Small",OR(Table2[[#This Row],[Revenue]]&gt;1000,Table2[[#This Row],[Revenue]]&lt;=5000),"Medium",Table2[[#This Row],[Revenue]]&gt;5000,"Large")</f>
        <v>Medium</v>
      </c>
      <c r="S27" s="53" t="str">
        <f>IF(Table2[[#This Row],[Revenue]]&gt;3000,"Premium","Not Premium")</f>
        <v>Premium</v>
      </c>
      <c r="T27" s="2">
        <v>5293.17</v>
      </c>
      <c r="U27" s="2">
        <v>1172.8399999999999</v>
      </c>
      <c r="V27" s="2" t="s">
        <v>47</v>
      </c>
      <c r="W27" s="2" t="s">
        <v>36</v>
      </c>
      <c r="X27" s="2" t="s">
        <v>37</v>
      </c>
      <c r="Y27" s="2">
        <v>10.52</v>
      </c>
      <c r="Z27" s="2">
        <v>7</v>
      </c>
      <c r="AA27" s="50" t="str">
        <f>IF(Table2[[#This Row],[DeliveryDays]]&lt;=3,"FAST DELIVERY","LATE DELIVERY")</f>
        <v>LATE DELIVERY</v>
      </c>
      <c r="AB27" s="2" t="s">
        <v>97</v>
      </c>
      <c r="AC27" s="2" t="s">
        <v>56</v>
      </c>
      <c r="AD27" s="2">
        <v>2</v>
      </c>
      <c r="AE27" s="56" t="str">
        <f>_xlfn.IFS(Table2[[#This Row],[Rating]]=5,"Excellent",Table2[[#This Row],[Rating]]=4,"Good",Table2[[#This Row],[Rating]]=3,"Average",Table2[[#This Row],[Rating]]&lt;=2,"Poor")</f>
        <v>Poor</v>
      </c>
      <c r="AF27" s="35">
        <f>Table2[[#This Row],[Cost]]+Table2[[#This Row],[Profit]]+Table2[[#This Row],[ShippingCost]]+Table2[[#This Row],[DeliveryDays]]</f>
        <v>6483.5300000000007</v>
      </c>
      <c r="AG27" s="119">
        <f>Table2[[#This Row],[Profit]]/Table2[[#This Row],[Cost]]</f>
        <v>0.22157610656752003</v>
      </c>
      <c r="AQ27" s="128" t="s">
        <v>656</v>
      </c>
      <c r="AR27" s="129"/>
      <c r="AS27" s="129"/>
      <c r="AT27" s="129"/>
      <c r="AU27" s="129"/>
      <c r="AV27" s="129"/>
      <c r="AW27" s="129"/>
      <c r="AX27" s="129"/>
      <c r="AY27" s="5">
        <f>AVERAGE(WorkSheet_ANS!$U$2:$U$999)</f>
        <v>1334.2269739478941</v>
      </c>
      <c r="BC27" s="123" t="s">
        <v>785</v>
      </c>
      <c r="BD27" s="124"/>
      <c r="BE27" s="124"/>
      <c r="BF27" s="124"/>
      <c r="BG27" s="124"/>
      <c r="BH27" s="124"/>
      <c r="BI27" s="120">
        <f>MAX(Table2[Profit Margin])</f>
        <v>0.99627411396320154</v>
      </c>
    </row>
    <row r="28" spans="1:61" ht="16.5" thickTop="1" thickBot="1" x14ac:dyDescent="0.3">
      <c r="A28" s="12">
        <v>27</v>
      </c>
      <c r="B28" s="13" t="s">
        <v>117</v>
      </c>
      <c r="C28" s="86">
        <f>YEAR(Table2[[#This Row],[Date]])</f>
        <v>2023</v>
      </c>
      <c r="D28" s="89" t="str">
        <f>TEXT(Table2[[#This Row],[Date]],"mmmm")</f>
        <v>April</v>
      </c>
      <c r="E28" s="13" t="s">
        <v>118</v>
      </c>
      <c r="F28" s="13" t="s">
        <v>28</v>
      </c>
      <c r="G28" s="13" t="s">
        <v>59</v>
      </c>
      <c r="H28" s="13" t="s">
        <v>78</v>
      </c>
      <c r="I28" s="13" t="s">
        <v>31</v>
      </c>
      <c r="J28" s="13" t="s">
        <v>87</v>
      </c>
      <c r="K28" s="13" t="s">
        <v>45</v>
      </c>
      <c r="L28" s="13" t="s">
        <v>85</v>
      </c>
      <c r="M28" s="13">
        <v>600.42999999999995</v>
      </c>
      <c r="N28" s="13">
        <v>17</v>
      </c>
      <c r="O28" s="13">
        <v>0.17</v>
      </c>
      <c r="P28" s="48" t="str">
        <f>IF(Table2[[#This Row],[Discount]]&gt;20%,"HIGH","LOW")</f>
        <v>LOW</v>
      </c>
      <c r="Q28" s="13">
        <v>8472.07</v>
      </c>
      <c r="R28" s="60" t="str">
        <f>_xlfn.IFS(Table2[[#This Row],[Revenue]]&lt;1000,"Small",OR(Table2[[#This Row],[Revenue]]&gt;1000,Table2[[#This Row],[Revenue]]&lt;=5000),"Medium",Table2[[#This Row],[Revenue]]&gt;5000,"Large")</f>
        <v>Medium</v>
      </c>
      <c r="S28" s="54" t="str">
        <f>IF(Table2[[#This Row],[Revenue]]&gt;3000,"Premium","Not Premium")</f>
        <v>Premium</v>
      </c>
      <c r="T28" s="13">
        <v>4854.92</v>
      </c>
      <c r="U28" s="13">
        <v>3617.15</v>
      </c>
      <c r="V28" s="13" t="s">
        <v>47</v>
      </c>
      <c r="W28" s="13" t="s">
        <v>71</v>
      </c>
      <c r="X28" s="13" t="s">
        <v>48</v>
      </c>
      <c r="Y28" s="13">
        <v>12.96</v>
      </c>
      <c r="Z28" s="13">
        <v>6</v>
      </c>
      <c r="AA28" s="51" t="str">
        <f>IF(Table2[[#This Row],[DeliveryDays]]&lt;=3,"FAST DELIVERY","LATE DELIVERY")</f>
        <v>LATE DELIVERY</v>
      </c>
      <c r="AB28" s="13" t="s">
        <v>38</v>
      </c>
      <c r="AC28" s="13" t="s">
        <v>56</v>
      </c>
      <c r="AD28" s="13">
        <v>5</v>
      </c>
      <c r="AE28" s="57" t="str">
        <f>_xlfn.IFS(Table2[[#This Row],[Rating]]=5,"Excellent",Table2[[#This Row],[Rating]]=4,"Good",Table2[[#This Row],[Rating]]=3,"Average",Table2[[#This Row],[Rating]]&lt;=2,"Poor")</f>
        <v>Excellent</v>
      </c>
      <c r="AF28" s="35">
        <f>Table2[[#This Row],[Cost]]+Table2[[#This Row],[Profit]]+Table2[[#This Row],[ShippingCost]]+Table2[[#This Row],[DeliveryDays]]</f>
        <v>8491.0299999999988</v>
      </c>
      <c r="AG28" s="119">
        <f>Table2[[#This Row],[Profit]]/Table2[[#This Row],[Cost]]</f>
        <v>0.74504832211447358</v>
      </c>
    </row>
    <row r="29" spans="1:61" ht="16.5" thickTop="1" thickBot="1" x14ac:dyDescent="0.3">
      <c r="A29" s="11">
        <v>28</v>
      </c>
      <c r="B29" s="2" t="s">
        <v>119</v>
      </c>
      <c r="C29" s="85">
        <f>YEAR(Table2[[#This Row],[Date]])</f>
        <v>2023</v>
      </c>
      <c r="D29" s="88" t="str">
        <f>TEXT(Table2[[#This Row],[Date]],"mmmm")</f>
        <v>May</v>
      </c>
      <c r="E29" s="2" t="s">
        <v>120</v>
      </c>
      <c r="F29" s="2" t="s">
        <v>28</v>
      </c>
      <c r="G29" s="2" t="s">
        <v>59</v>
      </c>
      <c r="H29" s="2" t="s">
        <v>100</v>
      </c>
      <c r="I29" s="2" t="s">
        <v>31</v>
      </c>
      <c r="J29" s="2" t="s">
        <v>84</v>
      </c>
      <c r="K29" s="2" t="s">
        <v>33</v>
      </c>
      <c r="L29" s="2" t="s">
        <v>34</v>
      </c>
      <c r="M29" s="2">
        <v>697.99</v>
      </c>
      <c r="N29" s="2">
        <v>7</v>
      </c>
      <c r="O29" s="2">
        <v>0.1</v>
      </c>
      <c r="P29" s="48" t="str">
        <f>IF(Table2[[#This Row],[Discount]]&gt;20%,"HIGH","LOW")</f>
        <v>LOW</v>
      </c>
      <c r="Q29" s="2">
        <v>4397.34</v>
      </c>
      <c r="R29" s="59" t="str">
        <f>_xlfn.IFS(Table2[[#This Row],[Revenue]]&lt;1000,"Small",OR(Table2[[#This Row],[Revenue]]&gt;1000,Table2[[#This Row],[Revenue]]&lt;=5000),"Medium",Table2[[#This Row],[Revenue]]&gt;5000,"Large")</f>
        <v>Medium</v>
      </c>
      <c r="S29" s="53" t="str">
        <f>IF(Table2[[#This Row],[Revenue]]&gt;3000,"Premium","Not Premium")</f>
        <v>Premium</v>
      </c>
      <c r="T29" s="2">
        <v>2823.58</v>
      </c>
      <c r="U29" s="2">
        <v>1573.76</v>
      </c>
      <c r="V29" s="2" t="s">
        <v>91</v>
      </c>
      <c r="W29" s="2" t="s">
        <v>54</v>
      </c>
      <c r="X29" s="2" t="s">
        <v>48</v>
      </c>
      <c r="Y29" s="2">
        <v>27.37</v>
      </c>
      <c r="Z29" s="2">
        <v>1</v>
      </c>
      <c r="AA29" s="50" t="str">
        <f>IF(Table2[[#This Row],[DeliveryDays]]&lt;=3,"FAST DELIVERY","LATE DELIVERY")</f>
        <v>FAST DELIVERY</v>
      </c>
      <c r="AB29" s="2" t="s">
        <v>97</v>
      </c>
      <c r="AC29" s="2" t="s">
        <v>56</v>
      </c>
      <c r="AD29" s="2">
        <v>5</v>
      </c>
      <c r="AE29" s="56" t="str">
        <f>_xlfn.IFS(Table2[[#This Row],[Rating]]=5,"Excellent",Table2[[#This Row],[Rating]]=4,"Good",Table2[[#This Row],[Rating]]=3,"Average",Table2[[#This Row],[Rating]]&lt;=2,"Poor")</f>
        <v>Excellent</v>
      </c>
      <c r="AF29" s="35">
        <f>Table2[[#This Row],[Cost]]+Table2[[#This Row],[Profit]]+Table2[[#This Row],[ShippingCost]]+Table2[[#This Row],[DeliveryDays]]</f>
        <v>4425.71</v>
      </c>
      <c r="AG29" s="119">
        <f>Table2[[#This Row],[Profit]]/Table2[[#This Row],[Cost]]</f>
        <v>0.55736334724002867</v>
      </c>
      <c r="AQ29" s="130" t="s">
        <v>657</v>
      </c>
      <c r="AR29" s="131"/>
      <c r="AS29" s="131"/>
      <c r="AT29" s="131"/>
      <c r="AU29" s="131"/>
      <c r="AV29" s="131"/>
      <c r="AW29" s="131"/>
      <c r="AX29" s="132"/>
      <c r="AY29" s="3">
        <f>AVERAGE(WorkSheet_ANS!$Q$2:$Q$999)</f>
        <v>4409.6124148296585</v>
      </c>
    </row>
    <row r="30" spans="1:61" ht="16.5" thickTop="1" thickBot="1" x14ac:dyDescent="0.3">
      <c r="A30" s="12">
        <v>29</v>
      </c>
      <c r="B30" s="13" t="s">
        <v>121</v>
      </c>
      <c r="C30" s="86">
        <f>YEAR(Table2[[#This Row],[Date]])</f>
        <v>2024</v>
      </c>
      <c r="D30" s="89" t="str">
        <f>TEXT(Table2[[#This Row],[Date]],"mmmm")</f>
        <v>July</v>
      </c>
      <c r="E30" s="13" t="s">
        <v>118</v>
      </c>
      <c r="F30" s="13" t="s">
        <v>66</v>
      </c>
      <c r="G30" s="13" t="s">
        <v>90</v>
      </c>
      <c r="H30" s="13" t="s">
        <v>60</v>
      </c>
      <c r="I30" s="13" t="s">
        <v>31</v>
      </c>
      <c r="J30" s="13" t="s">
        <v>102</v>
      </c>
      <c r="K30" s="13" t="s">
        <v>45</v>
      </c>
      <c r="L30" s="13" t="s">
        <v>85</v>
      </c>
      <c r="M30" s="13">
        <v>701.56</v>
      </c>
      <c r="N30" s="13">
        <v>3</v>
      </c>
      <c r="O30" s="13">
        <v>0.14000000000000001</v>
      </c>
      <c r="P30" s="48" t="str">
        <f>IF(Table2[[#This Row],[Discount]]&gt;20%,"HIGH","LOW")</f>
        <v>LOW</v>
      </c>
      <c r="Q30" s="13">
        <v>1810.02</v>
      </c>
      <c r="R30" s="60" t="str">
        <f>_xlfn.IFS(Table2[[#This Row],[Revenue]]&lt;1000,"Small",OR(Table2[[#This Row],[Revenue]]&gt;1000,Table2[[#This Row],[Revenue]]&lt;=5000),"Medium",Table2[[#This Row],[Revenue]]&gt;5000,"Large")</f>
        <v>Medium</v>
      </c>
      <c r="S30" s="54" t="str">
        <f>IF(Table2[[#This Row],[Revenue]]&gt;3000,"Premium","Not Premium")</f>
        <v>Not Premium</v>
      </c>
      <c r="T30" s="13">
        <v>1148.8</v>
      </c>
      <c r="U30" s="13">
        <v>661.22</v>
      </c>
      <c r="V30" s="13" t="s">
        <v>63</v>
      </c>
      <c r="W30" s="13" t="s">
        <v>88</v>
      </c>
      <c r="X30" s="13" t="s">
        <v>37</v>
      </c>
      <c r="Y30" s="13">
        <v>37.53</v>
      </c>
      <c r="Z30" s="13">
        <v>7</v>
      </c>
      <c r="AA30" s="51" t="str">
        <f>IF(Table2[[#This Row],[DeliveryDays]]&lt;=3,"FAST DELIVERY","LATE DELIVERY")</f>
        <v>LATE DELIVERY</v>
      </c>
      <c r="AB30" s="13" t="s">
        <v>55</v>
      </c>
      <c r="AC30" s="13" t="s">
        <v>39</v>
      </c>
      <c r="AD30" s="13">
        <v>3</v>
      </c>
      <c r="AE30" s="57" t="str">
        <f>_xlfn.IFS(Table2[[#This Row],[Rating]]=5,"Excellent",Table2[[#This Row],[Rating]]=4,"Good",Table2[[#This Row],[Rating]]=3,"Average",Table2[[#This Row],[Rating]]&lt;=2,"Poor")</f>
        <v>Average</v>
      </c>
      <c r="AF30" s="35">
        <f>Table2[[#This Row],[Cost]]+Table2[[#This Row],[Profit]]+Table2[[#This Row],[ShippingCost]]+Table2[[#This Row],[DeliveryDays]]</f>
        <v>1854.55</v>
      </c>
      <c r="AG30" s="119">
        <f>Table2[[#This Row],[Profit]]/Table2[[#This Row],[Cost]]</f>
        <v>0.57557451253481895</v>
      </c>
    </row>
    <row r="31" spans="1:61" ht="16.5" thickTop="1" thickBot="1" x14ac:dyDescent="0.3">
      <c r="A31" s="11">
        <v>30</v>
      </c>
      <c r="B31" s="2" t="s">
        <v>122</v>
      </c>
      <c r="C31" s="85">
        <f>YEAR(Table2[[#This Row],[Date]])</f>
        <v>2023</v>
      </c>
      <c r="D31" s="88" t="str">
        <f>TEXT(Table2[[#This Row],[Date]],"mmmm")</f>
        <v>April</v>
      </c>
      <c r="E31" s="2" t="s">
        <v>99</v>
      </c>
      <c r="F31" s="2" t="s">
        <v>66</v>
      </c>
      <c r="G31" s="2" t="s">
        <v>59</v>
      </c>
      <c r="H31" s="2" t="s">
        <v>30</v>
      </c>
      <c r="I31" s="2" t="s">
        <v>61</v>
      </c>
      <c r="J31" s="2" t="s">
        <v>84</v>
      </c>
      <c r="K31" s="2" t="s">
        <v>45</v>
      </c>
      <c r="L31" s="2" t="s">
        <v>85</v>
      </c>
      <c r="M31" s="2">
        <v>471.7</v>
      </c>
      <c r="N31" s="2">
        <v>14</v>
      </c>
      <c r="O31" s="2">
        <v>0.27</v>
      </c>
      <c r="P31" s="48" t="str">
        <f>IF(Table2[[#This Row],[Discount]]&gt;20%,"HIGH","LOW")</f>
        <v>HIGH</v>
      </c>
      <c r="Q31" s="2">
        <v>4820.7700000000004</v>
      </c>
      <c r="R31" s="59" t="str">
        <f>_xlfn.IFS(Table2[[#This Row],[Revenue]]&lt;1000,"Small",OR(Table2[[#This Row],[Revenue]]&gt;1000,Table2[[#This Row],[Revenue]]&lt;=5000),"Medium",Table2[[#This Row],[Revenue]]&gt;5000,"Large")</f>
        <v>Medium</v>
      </c>
      <c r="S31" s="53" t="str">
        <f>IF(Table2[[#This Row],[Revenue]]&gt;3000,"Premium","Not Premium")</f>
        <v>Premium</v>
      </c>
      <c r="T31" s="2">
        <v>3546.14</v>
      </c>
      <c r="U31" s="2">
        <v>1274.6300000000001</v>
      </c>
      <c r="V31" s="2" t="s">
        <v>35</v>
      </c>
      <c r="W31" s="2" t="s">
        <v>36</v>
      </c>
      <c r="X31" s="2" t="s">
        <v>72</v>
      </c>
      <c r="Y31" s="2">
        <v>29.81</v>
      </c>
      <c r="Z31" s="2">
        <v>2</v>
      </c>
      <c r="AA31" s="50" t="str">
        <f>IF(Table2[[#This Row],[DeliveryDays]]&lt;=3,"FAST DELIVERY","LATE DELIVERY")</f>
        <v>FAST DELIVERY</v>
      </c>
      <c r="AB31" s="2" t="s">
        <v>97</v>
      </c>
      <c r="AC31" s="2" t="s">
        <v>39</v>
      </c>
      <c r="AD31" s="2">
        <v>5</v>
      </c>
      <c r="AE31" s="56" t="str">
        <f>_xlfn.IFS(Table2[[#This Row],[Rating]]=5,"Excellent",Table2[[#This Row],[Rating]]=4,"Good",Table2[[#This Row],[Rating]]=3,"Average",Table2[[#This Row],[Rating]]&lt;=2,"Poor")</f>
        <v>Excellent</v>
      </c>
      <c r="AF31" s="35">
        <f>Table2[[#This Row],[Cost]]+Table2[[#This Row],[Profit]]+Table2[[#This Row],[ShippingCost]]+Table2[[#This Row],[DeliveryDays]]</f>
        <v>4852.5800000000008</v>
      </c>
      <c r="AG31" s="119">
        <f>Table2[[#This Row],[Profit]]/Table2[[#This Row],[Cost]]</f>
        <v>0.35944153361119419</v>
      </c>
      <c r="AQ31" s="133" t="s">
        <v>660</v>
      </c>
      <c r="AR31" s="134"/>
      <c r="AS31" s="134"/>
      <c r="AT31" s="134"/>
      <c r="AU31" s="134"/>
      <c r="AV31" s="134"/>
      <c r="AW31" s="134"/>
      <c r="AX31" s="135"/>
    </row>
    <row r="32" spans="1:61" ht="16.5" thickTop="1" thickBot="1" x14ac:dyDescent="0.3">
      <c r="A32" s="12">
        <v>31</v>
      </c>
      <c r="B32" s="13" t="s">
        <v>123</v>
      </c>
      <c r="C32" s="86">
        <f>YEAR(Table2[[#This Row],[Date]])</f>
        <v>2023</v>
      </c>
      <c r="D32" s="89" t="str">
        <f>TEXT(Table2[[#This Row],[Date]],"mmmm")</f>
        <v>September</v>
      </c>
      <c r="E32" s="13" t="s">
        <v>50</v>
      </c>
      <c r="F32" s="13" t="s">
        <v>66</v>
      </c>
      <c r="G32" s="13" t="s">
        <v>83</v>
      </c>
      <c r="H32" s="13" t="s">
        <v>78</v>
      </c>
      <c r="I32" s="13" t="s">
        <v>51</v>
      </c>
      <c r="J32" s="13" t="s">
        <v>84</v>
      </c>
      <c r="K32" s="13" t="s">
        <v>53</v>
      </c>
      <c r="L32" s="13" t="s">
        <v>85</v>
      </c>
      <c r="M32" s="13">
        <v>825.37</v>
      </c>
      <c r="N32" s="13">
        <v>11</v>
      </c>
      <c r="O32" s="13">
        <v>0.09</v>
      </c>
      <c r="P32" s="48" t="str">
        <f>IF(Table2[[#This Row],[Discount]]&gt;20%,"HIGH","LOW")</f>
        <v>LOW</v>
      </c>
      <c r="Q32" s="13">
        <v>8261.9500000000007</v>
      </c>
      <c r="R32" s="60" t="str">
        <f>_xlfn.IFS(Table2[[#This Row],[Revenue]]&lt;1000,"Small",OR(Table2[[#This Row],[Revenue]]&gt;1000,Table2[[#This Row],[Revenue]]&lt;=5000),"Medium",Table2[[#This Row],[Revenue]]&gt;5000,"Large")</f>
        <v>Medium</v>
      </c>
      <c r="S32" s="54" t="str">
        <f>IF(Table2[[#This Row],[Revenue]]&gt;3000,"Premium","Not Premium")</f>
        <v>Premium</v>
      </c>
      <c r="T32" s="13">
        <v>6670.56</v>
      </c>
      <c r="U32" s="13">
        <v>1591.39</v>
      </c>
      <c r="V32" s="13" t="s">
        <v>63</v>
      </c>
      <c r="W32" s="13" t="s">
        <v>54</v>
      </c>
      <c r="X32" s="13" t="s">
        <v>72</v>
      </c>
      <c r="Y32" s="13">
        <v>42.08</v>
      </c>
      <c r="Z32" s="13">
        <v>8</v>
      </c>
      <c r="AA32" s="51" t="str">
        <f>IF(Table2[[#This Row],[DeliveryDays]]&lt;=3,"FAST DELIVERY","LATE DELIVERY")</f>
        <v>LATE DELIVERY</v>
      </c>
      <c r="AB32" s="13" t="s">
        <v>55</v>
      </c>
      <c r="AC32" s="13" t="s">
        <v>39</v>
      </c>
      <c r="AD32" s="13">
        <v>1</v>
      </c>
      <c r="AE32" s="57" t="str">
        <f>_xlfn.IFS(Table2[[#This Row],[Rating]]=5,"Excellent",Table2[[#This Row],[Rating]]=4,"Good",Table2[[#This Row],[Rating]]=3,"Average",Table2[[#This Row],[Rating]]&lt;=2,"Poor")</f>
        <v>Poor</v>
      </c>
      <c r="AF32" s="35">
        <f>Table2[[#This Row],[Cost]]+Table2[[#This Row],[Profit]]+Table2[[#This Row],[ShippingCost]]+Table2[[#This Row],[DeliveryDays]]</f>
        <v>8312.0300000000007</v>
      </c>
      <c r="AG32" s="119">
        <f>Table2[[#This Row],[Profit]]/Table2[[#This Row],[Cost]]</f>
        <v>0.23856917560144875</v>
      </c>
    </row>
    <row r="33" spans="1:67" ht="16.5" thickTop="1" thickBot="1" x14ac:dyDescent="0.3">
      <c r="A33" s="11">
        <v>32</v>
      </c>
      <c r="B33" s="2" t="s">
        <v>124</v>
      </c>
      <c r="C33" s="85">
        <f>YEAR(Table2[[#This Row],[Date]])</f>
        <v>2023</v>
      </c>
      <c r="D33" s="88" t="str">
        <f>TEXT(Table2[[#This Row],[Date]],"mmmm")</f>
        <v>March</v>
      </c>
      <c r="E33" s="2" t="s">
        <v>120</v>
      </c>
      <c r="F33" s="2" t="s">
        <v>82</v>
      </c>
      <c r="G33" s="2" t="s">
        <v>90</v>
      </c>
      <c r="H33" s="2" t="s">
        <v>100</v>
      </c>
      <c r="I33" s="2" t="s">
        <v>75</v>
      </c>
      <c r="J33" s="2" t="s">
        <v>102</v>
      </c>
      <c r="K33" s="2" t="s">
        <v>33</v>
      </c>
      <c r="L33" s="2" t="s">
        <v>80</v>
      </c>
      <c r="M33" s="2">
        <v>108.96</v>
      </c>
      <c r="N33" s="2">
        <v>14</v>
      </c>
      <c r="O33" s="2">
        <v>0.14000000000000001</v>
      </c>
      <c r="P33" s="48" t="str">
        <f>IF(Table2[[#This Row],[Discount]]&gt;20%,"HIGH","LOW")</f>
        <v>LOW</v>
      </c>
      <c r="Q33" s="2">
        <v>1311.88</v>
      </c>
      <c r="R33" s="59" t="str">
        <f>_xlfn.IFS(Table2[[#This Row],[Revenue]]&lt;1000,"Small",OR(Table2[[#This Row],[Revenue]]&gt;1000,Table2[[#This Row],[Revenue]]&lt;=5000),"Medium",Table2[[#This Row],[Revenue]]&gt;5000,"Large")</f>
        <v>Medium</v>
      </c>
      <c r="S33" s="53" t="str">
        <f>IF(Table2[[#This Row],[Revenue]]&gt;3000,"Premium","Not Premium")</f>
        <v>Not Premium</v>
      </c>
      <c r="T33" s="2">
        <v>872.57</v>
      </c>
      <c r="U33" s="2">
        <v>439.31</v>
      </c>
      <c r="V33" s="2" t="s">
        <v>47</v>
      </c>
      <c r="W33" s="2" t="s">
        <v>71</v>
      </c>
      <c r="X33" s="2" t="s">
        <v>37</v>
      </c>
      <c r="Y33" s="2">
        <v>14.45</v>
      </c>
      <c r="Z33" s="2">
        <v>2</v>
      </c>
      <c r="AA33" s="50" t="str">
        <f>IF(Table2[[#This Row],[DeliveryDays]]&lt;=3,"FAST DELIVERY","LATE DELIVERY")</f>
        <v>FAST DELIVERY</v>
      </c>
      <c r="AB33" s="2" t="s">
        <v>97</v>
      </c>
      <c r="AC33" s="2" t="s">
        <v>39</v>
      </c>
      <c r="AD33" s="2">
        <v>5</v>
      </c>
      <c r="AE33" s="56" t="str">
        <f>_xlfn.IFS(Table2[[#This Row],[Rating]]=5,"Excellent",Table2[[#This Row],[Rating]]=4,"Good",Table2[[#This Row],[Rating]]=3,"Average",Table2[[#This Row],[Rating]]&lt;=2,"Poor")</f>
        <v>Excellent</v>
      </c>
      <c r="AF33" s="35">
        <f>Table2[[#This Row],[Cost]]+Table2[[#This Row],[Profit]]+Table2[[#This Row],[ShippingCost]]+Table2[[#This Row],[DeliveryDays]]</f>
        <v>1328.3300000000002</v>
      </c>
      <c r="AG33" s="119">
        <f>Table2[[#This Row],[Profit]]/Table2[[#This Row],[Cost]]</f>
        <v>0.50346677057428058</v>
      </c>
      <c r="AQ33" s="14" t="s">
        <v>7</v>
      </c>
    </row>
    <row r="34" spans="1:67" ht="16.5" thickTop="1" thickBot="1" x14ac:dyDescent="0.3">
      <c r="A34" s="12">
        <v>33</v>
      </c>
      <c r="B34" s="13" t="s">
        <v>125</v>
      </c>
      <c r="C34" s="86">
        <f>YEAR(Table2[[#This Row],[Date]])</f>
        <v>2024</v>
      </c>
      <c r="D34" s="89" t="str">
        <f>TEXT(Table2[[#This Row],[Date]],"mmmm")</f>
        <v>March</v>
      </c>
      <c r="E34" s="13" t="s">
        <v>118</v>
      </c>
      <c r="F34" s="13" t="s">
        <v>82</v>
      </c>
      <c r="G34" s="13" t="s">
        <v>59</v>
      </c>
      <c r="H34" s="13" t="s">
        <v>78</v>
      </c>
      <c r="I34" s="13" t="s">
        <v>61</v>
      </c>
      <c r="J34" s="13" t="s">
        <v>32</v>
      </c>
      <c r="K34" s="13" t="s">
        <v>53</v>
      </c>
      <c r="L34" s="13" t="s">
        <v>34</v>
      </c>
      <c r="M34" s="13">
        <v>103.94</v>
      </c>
      <c r="N34" s="13">
        <v>4</v>
      </c>
      <c r="O34" s="13">
        <v>0.15</v>
      </c>
      <c r="P34" s="48" t="str">
        <f>IF(Table2[[#This Row],[Discount]]&gt;20%,"HIGH","LOW")</f>
        <v>LOW</v>
      </c>
      <c r="Q34" s="13">
        <v>353.4</v>
      </c>
      <c r="R34" s="60" t="str">
        <f>_xlfn.IFS(Table2[[#This Row],[Revenue]]&lt;1000,"Small",OR(Table2[[#This Row],[Revenue]]&gt;1000,Table2[[#This Row],[Revenue]]&lt;=5000),"Medium",Table2[[#This Row],[Revenue]]&gt;5000,"Large")</f>
        <v>Small</v>
      </c>
      <c r="S34" s="54" t="str">
        <f>IF(Table2[[#This Row],[Revenue]]&gt;3000,"Premium","Not Premium")</f>
        <v>Not Premium</v>
      </c>
      <c r="T34" s="13">
        <v>206.51</v>
      </c>
      <c r="U34" s="13">
        <v>146.88999999999999</v>
      </c>
      <c r="V34" s="13" t="s">
        <v>47</v>
      </c>
      <c r="W34" s="13" t="s">
        <v>71</v>
      </c>
      <c r="X34" s="13" t="s">
        <v>48</v>
      </c>
      <c r="Y34" s="13">
        <v>29.93</v>
      </c>
      <c r="Z34" s="13">
        <v>3</v>
      </c>
      <c r="AA34" s="51" t="str">
        <f>IF(Table2[[#This Row],[DeliveryDays]]&lt;=3,"FAST DELIVERY","LATE DELIVERY")</f>
        <v>FAST DELIVERY</v>
      </c>
      <c r="AB34" s="13" t="s">
        <v>55</v>
      </c>
      <c r="AC34" s="13" t="s">
        <v>56</v>
      </c>
      <c r="AD34" s="13">
        <v>5</v>
      </c>
      <c r="AE34" s="57" t="str">
        <f>_xlfn.IFS(Table2[[#This Row],[Rating]]=5,"Excellent",Table2[[#This Row],[Rating]]=4,"Good",Table2[[#This Row],[Rating]]=3,"Average",Table2[[#This Row],[Rating]]&lt;=2,"Poor")</f>
        <v>Excellent</v>
      </c>
      <c r="AF34" s="35">
        <f>Table2[[#This Row],[Cost]]+Table2[[#This Row],[Profit]]+Table2[[#This Row],[ShippingCost]]+Table2[[#This Row],[DeliveryDays]]</f>
        <v>386.33</v>
      </c>
      <c r="AG34" s="119">
        <f>Table2[[#This Row],[Profit]]/Table2[[#This Row],[Cost]]</f>
        <v>0.71129727373977047</v>
      </c>
      <c r="AQ34" s="6" t="s">
        <v>31</v>
      </c>
    </row>
    <row r="35" spans="1:67" ht="16.5" thickTop="1" thickBot="1" x14ac:dyDescent="0.3">
      <c r="A35" s="11">
        <v>34</v>
      </c>
      <c r="B35" s="2" t="s">
        <v>126</v>
      </c>
      <c r="C35" s="85">
        <f>YEAR(Table2[[#This Row],[Date]])</f>
        <v>2024</v>
      </c>
      <c r="D35" s="88" t="str">
        <f>TEXT(Table2[[#This Row],[Date]],"mmmm")</f>
        <v>January</v>
      </c>
      <c r="E35" s="2" t="s">
        <v>127</v>
      </c>
      <c r="F35" s="2" t="s">
        <v>66</v>
      </c>
      <c r="G35" s="2" t="s">
        <v>93</v>
      </c>
      <c r="H35" s="2" t="s">
        <v>78</v>
      </c>
      <c r="I35" s="2" t="s">
        <v>51</v>
      </c>
      <c r="J35" s="2" t="s">
        <v>102</v>
      </c>
      <c r="K35" s="2" t="s">
        <v>53</v>
      </c>
      <c r="L35" s="2" t="s">
        <v>34</v>
      </c>
      <c r="M35" s="2">
        <v>734.65</v>
      </c>
      <c r="N35" s="2">
        <v>18</v>
      </c>
      <c r="O35" s="2">
        <v>0.13</v>
      </c>
      <c r="P35" s="48" t="str">
        <f>IF(Table2[[#This Row],[Discount]]&gt;20%,"HIGH","LOW")</f>
        <v>LOW</v>
      </c>
      <c r="Q35" s="2">
        <v>11504.62</v>
      </c>
      <c r="R35" s="59" t="str">
        <f>_xlfn.IFS(Table2[[#This Row],[Revenue]]&lt;1000,"Small",OR(Table2[[#This Row],[Revenue]]&gt;1000,Table2[[#This Row],[Revenue]]&lt;=5000),"Medium",Table2[[#This Row],[Revenue]]&gt;5000,"Large")</f>
        <v>Medium</v>
      </c>
      <c r="S35" s="53" t="str">
        <f>IF(Table2[[#This Row],[Revenue]]&gt;3000,"Premium","Not Premium")</f>
        <v>Premium</v>
      </c>
      <c r="T35" s="2">
        <v>9351.84</v>
      </c>
      <c r="U35" s="2">
        <v>2152.7800000000002</v>
      </c>
      <c r="V35" s="2" t="s">
        <v>91</v>
      </c>
      <c r="W35" s="2" t="s">
        <v>71</v>
      </c>
      <c r="X35" s="2" t="s">
        <v>48</v>
      </c>
      <c r="Y35" s="2">
        <v>41.95</v>
      </c>
      <c r="Z35" s="2">
        <v>2</v>
      </c>
      <c r="AA35" s="50" t="str">
        <f>IF(Table2[[#This Row],[DeliveryDays]]&lt;=3,"FAST DELIVERY","LATE DELIVERY")</f>
        <v>FAST DELIVERY</v>
      </c>
      <c r="AB35" s="2" t="s">
        <v>55</v>
      </c>
      <c r="AC35" s="2" t="s">
        <v>39</v>
      </c>
      <c r="AD35" s="2">
        <v>2</v>
      </c>
      <c r="AE35" s="56" t="str">
        <f>_xlfn.IFS(Table2[[#This Row],[Rating]]=5,"Excellent",Table2[[#This Row],[Rating]]=4,"Good",Table2[[#This Row],[Rating]]=3,"Average",Table2[[#This Row],[Rating]]&lt;=2,"Poor")</f>
        <v>Poor</v>
      </c>
      <c r="AF35" s="35">
        <f>Table2[[#This Row],[Cost]]+Table2[[#This Row],[Profit]]+Table2[[#This Row],[ShippingCost]]+Table2[[#This Row],[DeliveryDays]]</f>
        <v>11548.570000000002</v>
      </c>
      <c r="AG35" s="119">
        <f>Table2[[#This Row],[Profit]]/Table2[[#This Row],[Cost]]</f>
        <v>0.23019854916251778</v>
      </c>
      <c r="BO35" s="17" t="s">
        <v>25</v>
      </c>
    </row>
    <row r="36" spans="1:67" ht="16.5" thickTop="1" thickBot="1" x14ac:dyDescent="0.3">
      <c r="A36" s="12">
        <v>35</v>
      </c>
      <c r="B36" s="13" t="s">
        <v>128</v>
      </c>
      <c r="C36" s="86">
        <f>YEAR(Table2[[#This Row],[Date]])</f>
        <v>2023</v>
      </c>
      <c r="D36" s="89" t="str">
        <f>TEXT(Table2[[#This Row],[Date]],"mmmm")</f>
        <v>December</v>
      </c>
      <c r="E36" s="13" t="s">
        <v>129</v>
      </c>
      <c r="F36" s="13" t="s">
        <v>42</v>
      </c>
      <c r="G36" s="13" t="s">
        <v>93</v>
      </c>
      <c r="H36" s="13" t="s">
        <v>67</v>
      </c>
      <c r="I36" s="13" t="s">
        <v>68</v>
      </c>
      <c r="J36" s="13" t="s">
        <v>69</v>
      </c>
      <c r="K36" s="13" t="s">
        <v>33</v>
      </c>
      <c r="L36" s="13" t="s">
        <v>80</v>
      </c>
      <c r="M36" s="13">
        <v>320.13</v>
      </c>
      <c r="N36" s="13">
        <v>16</v>
      </c>
      <c r="O36" s="13">
        <v>0.28000000000000003</v>
      </c>
      <c r="P36" s="48" t="str">
        <f>IF(Table2[[#This Row],[Discount]]&gt;20%,"HIGH","LOW")</f>
        <v>HIGH</v>
      </c>
      <c r="Q36" s="13">
        <v>3687.9</v>
      </c>
      <c r="R36" s="60" t="str">
        <f>_xlfn.IFS(Table2[[#This Row],[Revenue]]&lt;1000,"Small",OR(Table2[[#This Row],[Revenue]]&gt;1000,Table2[[#This Row],[Revenue]]&lt;=5000),"Medium",Table2[[#This Row],[Revenue]]&gt;5000,"Large")</f>
        <v>Medium</v>
      </c>
      <c r="S36" s="54" t="str">
        <f>IF(Table2[[#This Row],[Revenue]]&gt;3000,"Premium","Not Premium")</f>
        <v>Premium</v>
      </c>
      <c r="T36" s="13">
        <v>2965.44</v>
      </c>
      <c r="U36" s="13">
        <v>722.46</v>
      </c>
      <c r="V36" s="13" t="s">
        <v>63</v>
      </c>
      <c r="W36" s="13" t="s">
        <v>36</v>
      </c>
      <c r="X36" s="13" t="s">
        <v>37</v>
      </c>
      <c r="Y36" s="13">
        <v>9.33</v>
      </c>
      <c r="Z36" s="13">
        <v>8</v>
      </c>
      <c r="AA36" s="51" t="str">
        <f>IF(Table2[[#This Row],[DeliveryDays]]&lt;=3,"FAST DELIVERY","LATE DELIVERY")</f>
        <v>LATE DELIVERY</v>
      </c>
      <c r="AB36" s="13" t="s">
        <v>97</v>
      </c>
      <c r="AC36" s="13" t="s">
        <v>56</v>
      </c>
      <c r="AD36" s="13">
        <v>4</v>
      </c>
      <c r="AE36" s="57" t="str">
        <f>_xlfn.IFS(Table2[[#This Row],[Rating]]=5,"Excellent",Table2[[#This Row],[Rating]]=4,"Good",Table2[[#This Row],[Rating]]=3,"Average",Table2[[#This Row],[Rating]]&lt;=2,"Poor")</f>
        <v>Good</v>
      </c>
      <c r="AF36" s="35">
        <f>Table2[[#This Row],[Cost]]+Table2[[#This Row],[Profit]]+Table2[[#This Row],[ShippingCost]]+Table2[[#This Row],[DeliveryDays]]</f>
        <v>3705.23</v>
      </c>
      <c r="AG36" s="119">
        <f>Table2[[#This Row],[Profit]]/Table2[[#This Row],[Cost]]</f>
        <v>0.24362657818064098</v>
      </c>
      <c r="AQ36" s="15" t="s">
        <v>1</v>
      </c>
      <c r="AR36" s="16" t="s">
        <v>2</v>
      </c>
      <c r="AS36" s="16" t="s">
        <v>3</v>
      </c>
      <c r="AT36" s="16" t="s">
        <v>4</v>
      </c>
      <c r="AU36" s="16" t="s">
        <v>5</v>
      </c>
      <c r="AV36" s="16" t="s">
        <v>6</v>
      </c>
      <c r="AW36" s="16" t="s">
        <v>7</v>
      </c>
      <c r="AX36" s="16" t="s">
        <v>8</v>
      </c>
      <c r="AY36" s="16" t="s">
        <v>9</v>
      </c>
      <c r="AZ36" s="16" t="s">
        <v>10</v>
      </c>
      <c r="BA36" s="16" t="s">
        <v>11</v>
      </c>
      <c r="BB36" s="16" t="s">
        <v>12</v>
      </c>
      <c r="BC36" s="16" t="s">
        <v>13</v>
      </c>
      <c r="BD36" s="16" t="s">
        <v>14</v>
      </c>
      <c r="BE36" s="16" t="s">
        <v>15</v>
      </c>
      <c r="BF36" s="16" t="s">
        <v>16</v>
      </c>
      <c r="BG36" s="16" t="s">
        <v>17</v>
      </c>
      <c r="BH36" s="16" t="s">
        <v>18</v>
      </c>
      <c r="BI36" s="16" t="s">
        <v>19</v>
      </c>
      <c r="BJ36" s="16" t="s">
        <v>20</v>
      </c>
      <c r="BK36" s="16" t="s">
        <v>21</v>
      </c>
      <c r="BL36" s="16" t="s">
        <v>22</v>
      </c>
      <c r="BM36" s="16" t="s">
        <v>23</v>
      </c>
      <c r="BN36" s="16" t="s">
        <v>24</v>
      </c>
      <c r="BO36" s="19">
        <v>8</v>
      </c>
    </row>
    <row r="37" spans="1:67" ht="16.5" thickTop="1" thickBot="1" x14ac:dyDescent="0.3">
      <c r="A37" s="11">
        <v>36</v>
      </c>
      <c r="B37" s="2" t="s">
        <v>130</v>
      </c>
      <c r="C37" s="85">
        <f>YEAR(Table2[[#This Row],[Date]])</f>
        <v>2024</v>
      </c>
      <c r="D37" s="88" t="str">
        <f>TEXT(Table2[[#This Row],[Date]],"mmmm")</f>
        <v>March</v>
      </c>
      <c r="E37" s="2" t="s">
        <v>27</v>
      </c>
      <c r="F37" s="2" t="s">
        <v>42</v>
      </c>
      <c r="G37" s="2" t="s">
        <v>43</v>
      </c>
      <c r="H37" s="2" t="s">
        <v>30</v>
      </c>
      <c r="I37" s="2" t="s">
        <v>51</v>
      </c>
      <c r="J37" s="2" t="s">
        <v>52</v>
      </c>
      <c r="K37" s="2" t="s">
        <v>33</v>
      </c>
      <c r="L37" s="2" t="s">
        <v>34</v>
      </c>
      <c r="M37" s="2">
        <v>478.26</v>
      </c>
      <c r="N37" s="2">
        <v>8</v>
      </c>
      <c r="O37" s="2">
        <v>0.1</v>
      </c>
      <c r="P37" s="48" t="str">
        <f>IF(Table2[[#This Row],[Discount]]&gt;20%,"HIGH","LOW")</f>
        <v>LOW</v>
      </c>
      <c r="Q37" s="2">
        <v>3443.47</v>
      </c>
      <c r="R37" s="59" t="str">
        <f>_xlfn.IFS(Table2[[#This Row],[Revenue]]&lt;1000,"Small",OR(Table2[[#This Row],[Revenue]]&gt;1000,Table2[[#This Row],[Revenue]]&lt;=5000),"Medium",Table2[[#This Row],[Revenue]]&gt;5000,"Large")</f>
        <v>Medium</v>
      </c>
      <c r="S37" s="53" t="str">
        <f>IF(Table2[[#This Row],[Revenue]]&gt;3000,"Premium","Not Premium")</f>
        <v>Premium</v>
      </c>
      <c r="T37" s="2">
        <v>2982.16</v>
      </c>
      <c r="U37" s="2">
        <v>461.31</v>
      </c>
      <c r="V37" s="2" t="s">
        <v>35</v>
      </c>
      <c r="W37" s="2" t="s">
        <v>54</v>
      </c>
      <c r="X37" s="2" t="s">
        <v>72</v>
      </c>
      <c r="Y37" s="2">
        <v>13.54</v>
      </c>
      <c r="Z37" s="2">
        <v>7</v>
      </c>
      <c r="AA37" s="50" t="str">
        <f>IF(Table2[[#This Row],[DeliveryDays]]&lt;=3,"FAST DELIVERY","LATE DELIVERY")</f>
        <v>LATE DELIVERY</v>
      </c>
      <c r="AB37" s="2" t="s">
        <v>97</v>
      </c>
      <c r="AC37" s="2" t="s">
        <v>39</v>
      </c>
      <c r="AD37" s="2">
        <v>1</v>
      </c>
      <c r="AE37" s="56" t="str">
        <f>_xlfn.IFS(Table2[[#This Row],[Rating]]=5,"Excellent",Table2[[#This Row],[Rating]]=4,"Good",Table2[[#This Row],[Rating]]=3,"Average",Table2[[#This Row],[Rating]]&lt;=2,"Poor")</f>
        <v>Poor</v>
      </c>
      <c r="AF37" s="35">
        <f>Table2[[#This Row],[Cost]]+Table2[[#This Row],[Profit]]+Table2[[#This Row],[ShippingCost]]+Table2[[#This Row],[DeliveryDays]]</f>
        <v>3464.0099999999998</v>
      </c>
      <c r="AG37" s="119">
        <f>Table2[[#This Row],[Profit]]/Table2[[#This Row],[Cost]]</f>
        <v>0.15468988920782253</v>
      </c>
      <c r="AQ37" s="18">
        <v>1</v>
      </c>
      <c r="AR37" s="10" t="s">
        <v>26</v>
      </c>
      <c r="AS37" s="10" t="s">
        <v>27</v>
      </c>
      <c r="AT37" s="10" t="s">
        <v>28</v>
      </c>
      <c r="AU37" s="10" t="s">
        <v>29</v>
      </c>
      <c r="AV37" s="10" t="s">
        <v>30</v>
      </c>
      <c r="AW37" s="10" t="s">
        <v>31</v>
      </c>
      <c r="AX37" s="10" t="s">
        <v>32</v>
      </c>
      <c r="AY37" s="10" t="s">
        <v>33</v>
      </c>
      <c r="AZ37" s="10" t="s">
        <v>34</v>
      </c>
      <c r="BA37" s="10">
        <v>576.66</v>
      </c>
      <c r="BB37" s="10">
        <v>4</v>
      </c>
      <c r="BC37" s="10">
        <v>0.17</v>
      </c>
      <c r="BD37" s="10">
        <v>1914.51</v>
      </c>
      <c r="BE37" s="10">
        <v>1118.6300000000001</v>
      </c>
      <c r="BF37" s="10">
        <v>795.88</v>
      </c>
      <c r="BG37" s="10" t="s">
        <v>35</v>
      </c>
      <c r="BH37" s="10" t="s">
        <v>36</v>
      </c>
      <c r="BI37" s="10" t="s">
        <v>37</v>
      </c>
      <c r="BJ37" s="10">
        <v>32.479999999999997</v>
      </c>
      <c r="BK37" s="10">
        <v>10</v>
      </c>
      <c r="BL37" s="10" t="s">
        <v>38</v>
      </c>
      <c r="BM37" s="10" t="s">
        <v>39</v>
      </c>
      <c r="BN37" s="10">
        <v>2</v>
      </c>
      <c r="BO37" s="21">
        <v>10</v>
      </c>
    </row>
    <row r="38" spans="1:67" ht="16.5" thickTop="1" thickBot="1" x14ac:dyDescent="0.3">
      <c r="A38" s="12">
        <v>37</v>
      </c>
      <c r="B38" s="13" t="s">
        <v>131</v>
      </c>
      <c r="C38" s="86">
        <f>YEAR(Table2[[#This Row],[Date]])</f>
        <v>2024</v>
      </c>
      <c r="D38" s="89" t="str">
        <f>TEXT(Table2[[#This Row],[Date]],"mmmm")</f>
        <v>May</v>
      </c>
      <c r="E38" s="13" t="s">
        <v>118</v>
      </c>
      <c r="F38" s="13" t="s">
        <v>42</v>
      </c>
      <c r="G38" s="13" t="s">
        <v>43</v>
      </c>
      <c r="H38" s="13" t="s">
        <v>74</v>
      </c>
      <c r="I38" s="13" t="s">
        <v>31</v>
      </c>
      <c r="J38" s="13" t="s">
        <v>84</v>
      </c>
      <c r="K38" s="13" t="s">
        <v>33</v>
      </c>
      <c r="L38" s="13" t="s">
        <v>34</v>
      </c>
      <c r="M38" s="13">
        <v>423.11</v>
      </c>
      <c r="N38" s="13">
        <v>20</v>
      </c>
      <c r="O38" s="13">
        <v>0.23</v>
      </c>
      <c r="P38" s="48" t="str">
        <f>IF(Table2[[#This Row],[Discount]]&gt;20%,"HIGH","LOW")</f>
        <v>HIGH</v>
      </c>
      <c r="Q38" s="13">
        <v>6515.89</v>
      </c>
      <c r="R38" s="60" t="str">
        <f>_xlfn.IFS(Table2[[#This Row],[Revenue]]&lt;1000,"Small",OR(Table2[[#This Row],[Revenue]]&gt;1000,Table2[[#This Row],[Revenue]]&lt;=5000),"Medium",Table2[[#This Row],[Revenue]]&gt;5000,"Large")</f>
        <v>Medium</v>
      </c>
      <c r="S38" s="54" t="str">
        <f>IF(Table2[[#This Row],[Revenue]]&gt;3000,"Premium","Not Premium")</f>
        <v>Premium</v>
      </c>
      <c r="T38" s="13">
        <v>4640.04</v>
      </c>
      <c r="U38" s="13">
        <v>1875.85</v>
      </c>
      <c r="V38" s="13" t="s">
        <v>76</v>
      </c>
      <c r="W38" s="13" t="s">
        <v>36</v>
      </c>
      <c r="X38" s="13" t="s">
        <v>48</v>
      </c>
      <c r="Y38" s="13">
        <v>31.13</v>
      </c>
      <c r="Z38" s="13">
        <v>8</v>
      </c>
      <c r="AA38" s="51" t="str">
        <f>IF(Table2[[#This Row],[DeliveryDays]]&lt;=3,"FAST DELIVERY","LATE DELIVERY")</f>
        <v>LATE DELIVERY</v>
      </c>
      <c r="AB38" s="13" t="s">
        <v>38</v>
      </c>
      <c r="AC38" s="13" t="s">
        <v>39</v>
      </c>
      <c r="AD38" s="13">
        <v>5</v>
      </c>
      <c r="AE38" s="57" t="str">
        <f>_xlfn.IFS(Table2[[#This Row],[Rating]]=5,"Excellent",Table2[[#This Row],[Rating]]=4,"Good",Table2[[#This Row],[Rating]]=3,"Average",Table2[[#This Row],[Rating]]&lt;=2,"Poor")</f>
        <v>Excellent</v>
      </c>
      <c r="AF38" s="35">
        <f>Table2[[#This Row],[Cost]]+Table2[[#This Row],[Profit]]+Table2[[#This Row],[ShippingCost]]+Table2[[#This Row],[DeliveryDays]]</f>
        <v>6555.0199999999995</v>
      </c>
      <c r="AG38" s="119">
        <f>Table2[[#This Row],[Profit]]/Table2[[#This Row],[Cost]]</f>
        <v>0.40427453211610243</v>
      </c>
      <c r="AQ38" s="20">
        <v>2</v>
      </c>
      <c r="AR38" s="2" t="s">
        <v>40</v>
      </c>
      <c r="AS38" s="2" t="s">
        <v>41</v>
      </c>
      <c r="AT38" s="2" t="s">
        <v>42</v>
      </c>
      <c r="AU38" s="2" t="s">
        <v>43</v>
      </c>
      <c r="AV38" s="2" t="s">
        <v>44</v>
      </c>
      <c r="AW38" s="2" t="s">
        <v>31</v>
      </c>
      <c r="AX38" s="2" t="s">
        <v>32</v>
      </c>
      <c r="AY38" s="2" t="s">
        <v>45</v>
      </c>
      <c r="AZ38" s="2" t="s">
        <v>46</v>
      </c>
      <c r="BA38" s="2">
        <v>447.27</v>
      </c>
      <c r="BB38" s="2">
        <v>5</v>
      </c>
      <c r="BC38" s="2">
        <v>0.12</v>
      </c>
      <c r="BD38" s="2">
        <v>1967.99</v>
      </c>
      <c r="BE38" s="2">
        <v>1337.43</v>
      </c>
      <c r="BF38" s="2">
        <v>630.55999999999995</v>
      </c>
      <c r="BG38" s="2" t="s">
        <v>47</v>
      </c>
      <c r="BH38" s="2" t="s">
        <v>36</v>
      </c>
      <c r="BI38" s="2" t="s">
        <v>48</v>
      </c>
      <c r="BJ38" s="2">
        <v>25.58</v>
      </c>
      <c r="BK38" s="2">
        <v>4</v>
      </c>
      <c r="BL38" s="2" t="s">
        <v>38</v>
      </c>
      <c r="BM38" s="2" t="s">
        <v>39</v>
      </c>
      <c r="BN38" s="2">
        <v>1</v>
      </c>
      <c r="BO38" s="23">
        <v>6</v>
      </c>
    </row>
    <row r="39" spans="1:67" ht="16.5" thickTop="1" thickBot="1" x14ac:dyDescent="0.3">
      <c r="A39" s="11">
        <v>38</v>
      </c>
      <c r="B39" s="2" t="s">
        <v>132</v>
      </c>
      <c r="C39" s="85">
        <f>YEAR(Table2[[#This Row],[Date]])</f>
        <v>2024</v>
      </c>
      <c r="D39" s="88" t="str">
        <f>TEXT(Table2[[#This Row],[Date]],"mmmm")</f>
        <v>October</v>
      </c>
      <c r="E39" s="2" t="s">
        <v>58</v>
      </c>
      <c r="F39" s="2" t="s">
        <v>42</v>
      </c>
      <c r="G39" s="2" t="s">
        <v>59</v>
      </c>
      <c r="H39" s="2" t="s">
        <v>100</v>
      </c>
      <c r="I39" s="2" t="s">
        <v>75</v>
      </c>
      <c r="J39" s="2" t="s">
        <v>84</v>
      </c>
      <c r="K39" s="2" t="s">
        <v>45</v>
      </c>
      <c r="L39" s="2" t="s">
        <v>34</v>
      </c>
      <c r="M39" s="2">
        <v>804.65</v>
      </c>
      <c r="N39" s="2">
        <v>5</v>
      </c>
      <c r="O39" s="2">
        <v>0.13</v>
      </c>
      <c r="P39" s="48" t="str">
        <f>IF(Table2[[#This Row],[Discount]]&gt;20%,"HIGH","LOW")</f>
        <v>LOW</v>
      </c>
      <c r="Q39" s="2">
        <v>3500.23</v>
      </c>
      <c r="R39" s="59" t="str">
        <f>_xlfn.IFS(Table2[[#This Row],[Revenue]]&lt;1000,"Small",OR(Table2[[#This Row],[Revenue]]&gt;1000,Table2[[#This Row],[Revenue]]&lt;=5000),"Medium",Table2[[#This Row],[Revenue]]&gt;5000,"Large")</f>
        <v>Medium</v>
      </c>
      <c r="S39" s="53" t="str">
        <f>IF(Table2[[#This Row],[Revenue]]&gt;3000,"Premium","Not Premium")</f>
        <v>Premium</v>
      </c>
      <c r="T39" s="2">
        <v>2149.83</v>
      </c>
      <c r="U39" s="2">
        <v>1350.4</v>
      </c>
      <c r="V39" s="2" t="s">
        <v>63</v>
      </c>
      <c r="W39" s="2" t="s">
        <v>71</v>
      </c>
      <c r="X39" s="2" t="s">
        <v>72</v>
      </c>
      <c r="Y39" s="2">
        <v>11.72</v>
      </c>
      <c r="Z39" s="2">
        <v>1</v>
      </c>
      <c r="AA39" s="50" t="str">
        <f>IF(Table2[[#This Row],[DeliveryDays]]&lt;=3,"FAST DELIVERY","LATE DELIVERY")</f>
        <v>FAST DELIVERY</v>
      </c>
      <c r="AB39" s="2" t="s">
        <v>38</v>
      </c>
      <c r="AC39" s="2" t="s">
        <v>56</v>
      </c>
      <c r="AD39" s="2">
        <v>2</v>
      </c>
      <c r="AE39" s="56" t="str">
        <f>_xlfn.IFS(Table2[[#This Row],[Rating]]=5,"Excellent",Table2[[#This Row],[Rating]]=4,"Good",Table2[[#This Row],[Rating]]=3,"Average",Table2[[#This Row],[Rating]]&lt;=2,"Poor")</f>
        <v>Poor</v>
      </c>
      <c r="AF39" s="35">
        <f>Table2[[#This Row],[Cost]]+Table2[[#This Row],[Profit]]+Table2[[#This Row],[ShippingCost]]+Table2[[#This Row],[DeliveryDays]]</f>
        <v>3512.95</v>
      </c>
      <c r="AG39" s="119">
        <f>Table2[[#This Row],[Profit]]/Table2[[#This Row],[Cost]]</f>
        <v>0.62814269035226045</v>
      </c>
      <c r="AQ39" s="22">
        <v>15</v>
      </c>
      <c r="AR39" s="13" t="s">
        <v>103</v>
      </c>
      <c r="AS39" s="13" t="s">
        <v>41</v>
      </c>
      <c r="AT39" s="13" t="s">
        <v>42</v>
      </c>
      <c r="AU39" s="13" t="s">
        <v>29</v>
      </c>
      <c r="AV39" s="13" t="s">
        <v>94</v>
      </c>
      <c r="AW39" s="13" t="s">
        <v>31</v>
      </c>
      <c r="AX39" s="13" t="s">
        <v>84</v>
      </c>
      <c r="AY39" s="13" t="s">
        <v>53</v>
      </c>
      <c r="AZ39" s="13" t="s">
        <v>85</v>
      </c>
      <c r="BA39" s="13">
        <v>66.03</v>
      </c>
      <c r="BB39" s="13">
        <v>4</v>
      </c>
      <c r="BC39" s="13">
        <v>0.03</v>
      </c>
      <c r="BD39" s="13">
        <v>256.2</v>
      </c>
      <c r="BE39" s="13">
        <v>228.6</v>
      </c>
      <c r="BF39" s="13">
        <v>27.6</v>
      </c>
      <c r="BG39" s="13" t="s">
        <v>35</v>
      </c>
      <c r="BH39" s="13" t="s">
        <v>71</v>
      </c>
      <c r="BI39" s="13" t="s">
        <v>48</v>
      </c>
      <c r="BJ39" s="13">
        <v>18.989999999999998</v>
      </c>
      <c r="BK39" s="13">
        <v>4</v>
      </c>
      <c r="BL39" s="13" t="s">
        <v>97</v>
      </c>
      <c r="BM39" s="13" t="s">
        <v>56</v>
      </c>
      <c r="BN39" s="13">
        <v>3</v>
      </c>
      <c r="BO39" s="23">
        <v>12</v>
      </c>
    </row>
    <row r="40" spans="1:67" ht="16.5" thickTop="1" thickBot="1" x14ac:dyDescent="0.3">
      <c r="A40" s="12">
        <v>39</v>
      </c>
      <c r="B40" s="13" t="s">
        <v>133</v>
      </c>
      <c r="C40" s="86">
        <f>YEAR(Table2[[#This Row],[Date]])</f>
        <v>2023</v>
      </c>
      <c r="D40" s="89" t="str">
        <f>TEXT(Table2[[#This Row],[Date]],"mmmm")</f>
        <v>June</v>
      </c>
      <c r="E40" s="13" t="s">
        <v>27</v>
      </c>
      <c r="F40" s="13" t="s">
        <v>66</v>
      </c>
      <c r="G40" s="13" t="s">
        <v>29</v>
      </c>
      <c r="H40" s="13" t="s">
        <v>60</v>
      </c>
      <c r="I40" s="13" t="s">
        <v>61</v>
      </c>
      <c r="J40" s="13" t="s">
        <v>134</v>
      </c>
      <c r="K40" s="13" t="s">
        <v>45</v>
      </c>
      <c r="L40" s="13" t="s">
        <v>70</v>
      </c>
      <c r="M40" s="13">
        <v>136.05000000000001</v>
      </c>
      <c r="N40" s="13">
        <v>4</v>
      </c>
      <c r="O40" s="13">
        <v>0.1</v>
      </c>
      <c r="P40" s="48" t="str">
        <f>IF(Table2[[#This Row],[Discount]]&gt;20%,"HIGH","LOW")</f>
        <v>LOW</v>
      </c>
      <c r="Q40" s="13">
        <v>489.78</v>
      </c>
      <c r="R40" s="60" t="str">
        <f>_xlfn.IFS(Table2[[#This Row],[Revenue]]&lt;1000,"Small",OR(Table2[[#This Row],[Revenue]]&gt;1000,Table2[[#This Row],[Revenue]]&lt;=5000),"Medium",Table2[[#This Row],[Revenue]]&gt;5000,"Large")</f>
        <v>Small</v>
      </c>
      <c r="S40" s="54" t="str">
        <f>IF(Table2[[#This Row],[Revenue]]&gt;3000,"Premium","Not Premium")</f>
        <v>Not Premium</v>
      </c>
      <c r="T40" s="13">
        <v>257.22000000000003</v>
      </c>
      <c r="U40" s="13">
        <v>232.56</v>
      </c>
      <c r="V40" s="13" t="s">
        <v>47</v>
      </c>
      <c r="W40" s="13" t="s">
        <v>71</v>
      </c>
      <c r="X40" s="13" t="s">
        <v>37</v>
      </c>
      <c r="Y40" s="13">
        <v>7.33</v>
      </c>
      <c r="Z40" s="13">
        <v>6</v>
      </c>
      <c r="AA40" s="51" t="str">
        <f>IF(Table2[[#This Row],[DeliveryDays]]&lt;=3,"FAST DELIVERY","LATE DELIVERY")</f>
        <v>LATE DELIVERY</v>
      </c>
      <c r="AB40" s="13" t="s">
        <v>97</v>
      </c>
      <c r="AC40" s="13" t="s">
        <v>56</v>
      </c>
      <c r="AD40" s="13">
        <v>4</v>
      </c>
      <c r="AE40" s="57" t="str">
        <f>_xlfn.IFS(Table2[[#This Row],[Rating]]=5,"Excellent",Table2[[#This Row],[Rating]]=4,"Good",Table2[[#This Row],[Rating]]=3,"Average",Table2[[#This Row],[Rating]]&lt;=2,"Poor")</f>
        <v>Good</v>
      </c>
      <c r="AF40" s="35">
        <f>Table2[[#This Row],[Cost]]+Table2[[#This Row],[Profit]]+Table2[[#This Row],[ShippingCost]]+Table2[[#This Row],[DeliveryDays]]</f>
        <v>503.11</v>
      </c>
      <c r="AG40" s="119">
        <f>Table2[[#This Row],[Profit]]/Table2[[#This Row],[Cost]]</f>
        <v>0.90412876137158849</v>
      </c>
      <c r="AQ40" s="22">
        <v>19</v>
      </c>
      <c r="AR40" s="13" t="s">
        <v>108</v>
      </c>
      <c r="AS40" s="13" t="s">
        <v>96</v>
      </c>
      <c r="AT40" s="13" t="s">
        <v>66</v>
      </c>
      <c r="AU40" s="13" t="s">
        <v>43</v>
      </c>
      <c r="AV40" s="13" t="s">
        <v>30</v>
      </c>
      <c r="AW40" s="13" t="s">
        <v>31</v>
      </c>
      <c r="AX40" s="13" t="s">
        <v>107</v>
      </c>
      <c r="AY40" s="13" t="s">
        <v>53</v>
      </c>
      <c r="AZ40" s="13" t="s">
        <v>46</v>
      </c>
      <c r="BA40" s="13">
        <v>592.47</v>
      </c>
      <c r="BB40" s="13">
        <v>19</v>
      </c>
      <c r="BC40" s="13">
        <v>0.08</v>
      </c>
      <c r="BD40" s="13">
        <v>10356.379999999999</v>
      </c>
      <c r="BE40" s="13">
        <v>8696.16</v>
      </c>
      <c r="BF40" s="13">
        <v>1660.22</v>
      </c>
      <c r="BG40" s="13" t="s">
        <v>63</v>
      </c>
      <c r="BH40" s="13" t="s">
        <v>54</v>
      </c>
      <c r="BI40" s="13" t="s">
        <v>37</v>
      </c>
      <c r="BJ40" s="13">
        <v>16.100000000000001</v>
      </c>
      <c r="BK40" s="13">
        <v>3</v>
      </c>
      <c r="BL40" s="13" t="s">
        <v>97</v>
      </c>
      <c r="BM40" s="13" t="s">
        <v>56</v>
      </c>
      <c r="BN40" s="13">
        <v>5</v>
      </c>
      <c r="BO40" s="21">
        <v>11</v>
      </c>
    </row>
    <row r="41" spans="1:67" ht="16.5" thickTop="1" thickBot="1" x14ac:dyDescent="0.3">
      <c r="A41" s="11">
        <v>40</v>
      </c>
      <c r="B41" s="2" t="s">
        <v>135</v>
      </c>
      <c r="C41" s="85">
        <f>YEAR(Table2[[#This Row],[Date]])</f>
        <v>2024</v>
      </c>
      <c r="D41" s="88" t="str">
        <f>TEXT(Table2[[#This Row],[Date]],"mmmm")</f>
        <v>June</v>
      </c>
      <c r="E41" s="2" t="s">
        <v>114</v>
      </c>
      <c r="F41" s="2" t="s">
        <v>66</v>
      </c>
      <c r="G41" s="2" t="s">
        <v>90</v>
      </c>
      <c r="H41" s="2" t="s">
        <v>78</v>
      </c>
      <c r="I41" s="2" t="s">
        <v>31</v>
      </c>
      <c r="J41" s="2" t="s">
        <v>102</v>
      </c>
      <c r="K41" s="2" t="s">
        <v>33</v>
      </c>
      <c r="L41" s="2" t="s">
        <v>34</v>
      </c>
      <c r="M41" s="2">
        <v>552.36</v>
      </c>
      <c r="N41" s="2">
        <v>8</v>
      </c>
      <c r="O41" s="2">
        <v>0.25</v>
      </c>
      <c r="P41" s="48" t="str">
        <f>IF(Table2[[#This Row],[Discount]]&gt;20%,"HIGH","LOW")</f>
        <v>HIGH</v>
      </c>
      <c r="Q41" s="2">
        <v>3314.16</v>
      </c>
      <c r="R41" s="59" t="str">
        <f>_xlfn.IFS(Table2[[#This Row],[Revenue]]&lt;1000,"Small",OR(Table2[[#This Row],[Revenue]]&gt;1000,Table2[[#This Row],[Revenue]]&lt;=5000),"Medium",Table2[[#This Row],[Revenue]]&gt;5000,"Large")</f>
        <v>Medium</v>
      </c>
      <c r="S41" s="53" t="str">
        <f>IF(Table2[[#This Row],[Revenue]]&gt;3000,"Premium","Not Premium")</f>
        <v>Premium</v>
      </c>
      <c r="T41" s="2">
        <v>2498.48</v>
      </c>
      <c r="U41" s="2">
        <v>815.68</v>
      </c>
      <c r="V41" s="2" t="s">
        <v>63</v>
      </c>
      <c r="W41" s="2" t="s">
        <v>88</v>
      </c>
      <c r="X41" s="2" t="s">
        <v>72</v>
      </c>
      <c r="Y41" s="2">
        <v>39.93</v>
      </c>
      <c r="Z41" s="2">
        <v>5</v>
      </c>
      <c r="AA41" s="50" t="str">
        <f>IF(Table2[[#This Row],[DeliveryDays]]&lt;=3,"FAST DELIVERY","LATE DELIVERY")</f>
        <v>LATE DELIVERY</v>
      </c>
      <c r="AB41" s="2" t="s">
        <v>97</v>
      </c>
      <c r="AC41" s="2" t="s">
        <v>56</v>
      </c>
      <c r="AD41" s="2">
        <v>3</v>
      </c>
      <c r="AE41" s="56" t="str">
        <f>_xlfn.IFS(Table2[[#This Row],[Rating]]=5,"Excellent",Table2[[#This Row],[Rating]]=4,"Good",Table2[[#This Row],[Rating]]=3,"Average",Table2[[#This Row],[Rating]]&lt;=2,"Poor")</f>
        <v>Average</v>
      </c>
      <c r="AF41" s="35">
        <f>Table2[[#This Row],[Cost]]+Table2[[#This Row],[Profit]]+Table2[[#This Row],[ShippingCost]]+Table2[[#This Row],[DeliveryDays]]</f>
        <v>3359.0899999999997</v>
      </c>
      <c r="AG41" s="119">
        <f>Table2[[#This Row],[Profit]]/Table2[[#This Row],[Cost]]</f>
        <v>0.32647049406038869</v>
      </c>
      <c r="AQ41" s="20">
        <v>22</v>
      </c>
      <c r="AR41" s="2" t="s">
        <v>111</v>
      </c>
      <c r="AS41" s="2" t="s">
        <v>96</v>
      </c>
      <c r="AT41" s="2" t="s">
        <v>42</v>
      </c>
      <c r="AU41" s="2" t="s">
        <v>29</v>
      </c>
      <c r="AV41" s="2" t="s">
        <v>30</v>
      </c>
      <c r="AW41" s="2" t="s">
        <v>31</v>
      </c>
      <c r="AX41" s="2" t="s">
        <v>87</v>
      </c>
      <c r="AY41" s="2" t="s">
        <v>45</v>
      </c>
      <c r="AZ41" s="2" t="s">
        <v>46</v>
      </c>
      <c r="BA41" s="2">
        <v>433.56</v>
      </c>
      <c r="BB41" s="2">
        <v>16</v>
      </c>
      <c r="BC41" s="2">
        <v>0.08</v>
      </c>
      <c r="BD41" s="2">
        <v>6382</v>
      </c>
      <c r="BE41" s="2">
        <v>4078.68</v>
      </c>
      <c r="BF41" s="2">
        <v>2303.3200000000002</v>
      </c>
      <c r="BG41" s="2" t="s">
        <v>76</v>
      </c>
      <c r="BH41" s="2" t="s">
        <v>36</v>
      </c>
      <c r="BI41" s="2" t="s">
        <v>48</v>
      </c>
      <c r="BJ41" s="2">
        <v>5.44</v>
      </c>
      <c r="BK41" s="2">
        <v>8</v>
      </c>
      <c r="BL41" s="2" t="s">
        <v>97</v>
      </c>
      <c r="BM41" s="2" t="s">
        <v>39</v>
      </c>
      <c r="BN41" s="2">
        <v>2</v>
      </c>
      <c r="BO41" s="23">
        <v>8</v>
      </c>
    </row>
    <row r="42" spans="1:67" ht="16.5" thickTop="1" thickBot="1" x14ac:dyDescent="0.3">
      <c r="A42" s="12">
        <v>41</v>
      </c>
      <c r="B42" s="13" t="s">
        <v>136</v>
      </c>
      <c r="C42" s="86">
        <f>YEAR(Table2[[#This Row],[Date]])</f>
        <v>2023</v>
      </c>
      <c r="D42" s="89" t="str">
        <f>TEXT(Table2[[#This Row],[Date]],"mmmm")</f>
        <v>April</v>
      </c>
      <c r="E42" s="13" t="s">
        <v>50</v>
      </c>
      <c r="F42" s="13" t="s">
        <v>42</v>
      </c>
      <c r="G42" s="13" t="s">
        <v>90</v>
      </c>
      <c r="H42" s="13" t="s">
        <v>44</v>
      </c>
      <c r="I42" s="13" t="s">
        <v>75</v>
      </c>
      <c r="J42" s="13" t="s">
        <v>87</v>
      </c>
      <c r="K42" s="13" t="s">
        <v>53</v>
      </c>
      <c r="L42" s="13" t="s">
        <v>46</v>
      </c>
      <c r="M42" s="13">
        <v>452.08</v>
      </c>
      <c r="N42" s="13">
        <v>19</v>
      </c>
      <c r="O42" s="13">
        <v>0.24</v>
      </c>
      <c r="P42" s="48" t="str">
        <f>IF(Table2[[#This Row],[Discount]]&gt;20%,"HIGH","LOW")</f>
        <v>HIGH</v>
      </c>
      <c r="Q42" s="13">
        <v>6528.04</v>
      </c>
      <c r="R42" s="60" t="str">
        <f>_xlfn.IFS(Table2[[#This Row],[Revenue]]&lt;1000,"Small",OR(Table2[[#This Row],[Revenue]]&gt;1000,Table2[[#This Row],[Revenue]]&lt;=5000),"Medium",Table2[[#This Row],[Revenue]]&gt;5000,"Large")</f>
        <v>Medium</v>
      </c>
      <c r="S42" s="54" t="str">
        <f>IF(Table2[[#This Row],[Revenue]]&gt;3000,"Premium","Not Premium")</f>
        <v>Premium</v>
      </c>
      <c r="T42" s="13">
        <v>5864.42</v>
      </c>
      <c r="U42" s="13">
        <v>663.62</v>
      </c>
      <c r="V42" s="13" t="s">
        <v>35</v>
      </c>
      <c r="W42" s="13" t="s">
        <v>71</v>
      </c>
      <c r="X42" s="13" t="s">
        <v>37</v>
      </c>
      <c r="Y42" s="13">
        <v>15.25</v>
      </c>
      <c r="Z42" s="13">
        <v>6</v>
      </c>
      <c r="AA42" s="51" t="str">
        <f>IF(Table2[[#This Row],[DeliveryDays]]&lt;=3,"FAST DELIVERY","LATE DELIVERY")</f>
        <v>LATE DELIVERY</v>
      </c>
      <c r="AB42" s="13" t="s">
        <v>55</v>
      </c>
      <c r="AC42" s="13" t="s">
        <v>39</v>
      </c>
      <c r="AD42" s="13">
        <v>1</v>
      </c>
      <c r="AE42" s="57" t="str">
        <f>_xlfn.IFS(Table2[[#This Row],[Rating]]=5,"Excellent",Table2[[#This Row],[Rating]]=4,"Good",Table2[[#This Row],[Rating]]=3,"Average",Table2[[#This Row],[Rating]]&lt;=2,"Poor")</f>
        <v>Poor</v>
      </c>
      <c r="AF42" s="35">
        <f>Table2[[#This Row],[Cost]]+Table2[[#This Row],[Profit]]+Table2[[#This Row],[ShippingCost]]+Table2[[#This Row],[DeliveryDays]]</f>
        <v>6549.29</v>
      </c>
      <c r="AG42" s="119">
        <f>Table2[[#This Row],[Profit]]/Table2[[#This Row],[Cost]]</f>
        <v>0.11316038073671394</v>
      </c>
      <c r="AQ42" s="22">
        <v>25</v>
      </c>
      <c r="AR42" s="13" t="s">
        <v>115</v>
      </c>
      <c r="AS42" s="13" t="s">
        <v>41</v>
      </c>
      <c r="AT42" s="13" t="s">
        <v>42</v>
      </c>
      <c r="AU42" s="13" t="s">
        <v>83</v>
      </c>
      <c r="AV42" s="13" t="s">
        <v>74</v>
      </c>
      <c r="AW42" s="13" t="s">
        <v>31</v>
      </c>
      <c r="AX42" s="13" t="s">
        <v>84</v>
      </c>
      <c r="AY42" s="13" t="s">
        <v>33</v>
      </c>
      <c r="AZ42" s="13" t="s">
        <v>80</v>
      </c>
      <c r="BA42" s="13">
        <v>823.06</v>
      </c>
      <c r="BB42" s="13">
        <v>6</v>
      </c>
      <c r="BC42" s="13">
        <v>0.1</v>
      </c>
      <c r="BD42" s="13">
        <v>4444.5200000000004</v>
      </c>
      <c r="BE42" s="13">
        <v>3447.91</v>
      </c>
      <c r="BF42" s="13">
        <v>996.61</v>
      </c>
      <c r="BG42" s="13" t="s">
        <v>63</v>
      </c>
      <c r="BH42" s="13" t="s">
        <v>36</v>
      </c>
      <c r="BI42" s="13" t="s">
        <v>72</v>
      </c>
      <c r="BJ42" s="13">
        <v>10.199999999999999</v>
      </c>
      <c r="BK42" s="13">
        <v>1</v>
      </c>
      <c r="BL42" s="13" t="s">
        <v>97</v>
      </c>
      <c r="BM42" s="13" t="s">
        <v>56</v>
      </c>
      <c r="BN42" s="13">
        <v>5</v>
      </c>
      <c r="BO42" s="23">
        <v>4</v>
      </c>
    </row>
    <row r="43" spans="1:67" ht="16.5" thickTop="1" thickBot="1" x14ac:dyDescent="0.3">
      <c r="A43" s="11">
        <v>42</v>
      </c>
      <c r="B43" s="2" t="s">
        <v>125</v>
      </c>
      <c r="C43" s="85">
        <f>YEAR(Table2[[#This Row],[Date]])</f>
        <v>2024</v>
      </c>
      <c r="D43" s="88" t="str">
        <f>TEXT(Table2[[#This Row],[Date]],"mmmm")</f>
        <v>March</v>
      </c>
      <c r="E43" s="2" t="s">
        <v>96</v>
      </c>
      <c r="F43" s="2" t="s">
        <v>28</v>
      </c>
      <c r="G43" s="2" t="s">
        <v>93</v>
      </c>
      <c r="H43" s="2" t="s">
        <v>30</v>
      </c>
      <c r="I43" s="2" t="s">
        <v>61</v>
      </c>
      <c r="J43" s="2" t="s">
        <v>84</v>
      </c>
      <c r="K43" s="2" t="s">
        <v>53</v>
      </c>
      <c r="L43" s="2" t="s">
        <v>46</v>
      </c>
      <c r="M43" s="2">
        <v>315.51</v>
      </c>
      <c r="N43" s="2">
        <v>11</v>
      </c>
      <c r="O43" s="2">
        <v>0.03</v>
      </c>
      <c r="P43" s="48" t="str">
        <f>IF(Table2[[#This Row],[Discount]]&gt;20%,"HIGH","LOW")</f>
        <v>LOW</v>
      </c>
      <c r="Q43" s="2">
        <v>3366.49</v>
      </c>
      <c r="R43" s="59" t="str">
        <f>_xlfn.IFS(Table2[[#This Row],[Revenue]]&lt;1000,"Small",OR(Table2[[#This Row],[Revenue]]&gt;1000,Table2[[#This Row],[Revenue]]&lt;=5000),"Medium",Table2[[#This Row],[Revenue]]&gt;5000,"Large")</f>
        <v>Medium</v>
      </c>
      <c r="S43" s="53" t="str">
        <f>IF(Table2[[#This Row],[Revenue]]&gt;3000,"Premium","Not Premium")</f>
        <v>Premium</v>
      </c>
      <c r="T43" s="2">
        <v>1769.82</v>
      </c>
      <c r="U43" s="2">
        <v>1596.67</v>
      </c>
      <c r="V43" s="2" t="s">
        <v>63</v>
      </c>
      <c r="W43" s="2" t="s">
        <v>36</v>
      </c>
      <c r="X43" s="2" t="s">
        <v>37</v>
      </c>
      <c r="Y43" s="2">
        <v>42.55</v>
      </c>
      <c r="Z43" s="2">
        <v>10</v>
      </c>
      <c r="AA43" s="50" t="str">
        <f>IF(Table2[[#This Row],[DeliveryDays]]&lt;=3,"FAST DELIVERY","LATE DELIVERY")</f>
        <v>LATE DELIVERY</v>
      </c>
      <c r="AB43" s="2" t="s">
        <v>55</v>
      </c>
      <c r="AC43" s="2" t="s">
        <v>56</v>
      </c>
      <c r="AD43" s="2">
        <v>4</v>
      </c>
      <c r="AE43" s="56" t="str">
        <f>_xlfn.IFS(Table2[[#This Row],[Rating]]=5,"Excellent",Table2[[#This Row],[Rating]]=4,"Good",Table2[[#This Row],[Rating]]=3,"Average",Table2[[#This Row],[Rating]]&lt;=2,"Poor")</f>
        <v>Good</v>
      </c>
      <c r="AF43" s="35">
        <f>Table2[[#This Row],[Cost]]+Table2[[#This Row],[Profit]]+Table2[[#This Row],[ShippingCost]]+Table2[[#This Row],[DeliveryDays]]</f>
        <v>3419.04</v>
      </c>
      <c r="AG43" s="119">
        <f>Table2[[#This Row],[Profit]]/Table2[[#This Row],[Cost]]</f>
        <v>0.90216519194042344</v>
      </c>
      <c r="AQ43" s="22">
        <v>27</v>
      </c>
      <c r="AR43" s="13" t="s">
        <v>117</v>
      </c>
      <c r="AS43" s="13" t="s">
        <v>118</v>
      </c>
      <c r="AT43" s="13" t="s">
        <v>28</v>
      </c>
      <c r="AU43" s="13" t="s">
        <v>59</v>
      </c>
      <c r="AV43" s="13" t="s">
        <v>78</v>
      </c>
      <c r="AW43" s="13" t="s">
        <v>31</v>
      </c>
      <c r="AX43" s="13" t="s">
        <v>87</v>
      </c>
      <c r="AY43" s="13" t="s">
        <v>45</v>
      </c>
      <c r="AZ43" s="13" t="s">
        <v>85</v>
      </c>
      <c r="BA43" s="13">
        <v>600.42999999999995</v>
      </c>
      <c r="BB43" s="13">
        <v>17</v>
      </c>
      <c r="BC43" s="13">
        <v>0.17</v>
      </c>
      <c r="BD43" s="13">
        <v>8472.07</v>
      </c>
      <c r="BE43" s="13">
        <v>4854.92</v>
      </c>
      <c r="BF43" s="13">
        <v>3617.15</v>
      </c>
      <c r="BG43" s="13" t="s">
        <v>47</v>
      </c>
      <c r="BH43" s="13" t="s">
        <v>71</v>
      </c>
      <c r="BI43" s="13" t="s">
        <v>48</v>
      </c>
      <c r="BJ43" s="13">
        <v>12.96</v>
      </c>
      <c r="BK43" s="13">
        <v>6</v>
      </c>
      <c r="BL43" s="13" t="s">
        <v>38</v>
      </c>
      <c r="BM43" s="13" t="s">
        <v>56</v>
      </c>
      <c r="BN43" s="13">
        <v>5</v>
      </c>
      <c r="BO43" s="21">
        <v>5</v>
      </c>
    </row>
    <row r="44" spans="1:67" ht="16.5" thickTop="1" thickBot="1" x14ac:dyDescent="0.3">
      <c r="A44" s="12">
        <v>43</v>
      </c>
      <c r="B44" s="13" t="s">
        <v>137</v>
      </c>
      <c r="C44" s="86">
        <f>YEAR(Table2[[#This Row],[Date]])</f>
        <v>2024</v>
      </c>
      <c r="D44" s="89" t="str">
        <f>TEXT(Table2[[#This Row],[Date]],"mmmm")</f>
        <v>December</v>
      </c>
      <c r="E44" s="13" t="s">
        <v>118</v>
      </c>
      <c r="F44" s="13" t="s">
        <v>42</v>
      </c>
      <c r="G44" s="13" t="s">
        <v>83</v>
      </c>
      <c r="H44" s="13" t="s">
        <v>78</v>
      </c>
      <c r="I44" s="13" t="s">
        <v>31</v>
      </c>
      <c r="J44" s="13" t="s">
        <v>134</v>
      </c>
      <c r="K44" s="13" t="s">
        <v>45</v>
      </c>
      <c r="L44" s="13" t="s">
        <v>85</v>
      </c>
      <c r="M44" s="13">
        <v>854.24</v>
      </c>
      <c r="N44" s="13">
        <v>2</v>
      </c>
      <c r="O44" s="13">
        <v>0.14000000000000001</v>
      </c>
      <c r="P44" s="48" t="str">
        <f>IF(Table2[[#This Row],[Discount]]&gt;20%,"HIGH","LOW")</f>
        <v>LOW</v>
      </c>
      <c r="Q44" s="13">
        <v>1469.29</v>
      </c>
      <c r="R44" s="60" t="str">
        <f>_xlfn.IFS(Table2[[#This Row],[Revenue]]&lt;1000,"Small",OR(Table2[[#This Row],[Revenue]]&gt;1000,Table2[[#This Row],[Revenue]]&lt;=5000),"Medium",Table2[[#This Row],[Revenue]]&gt;5000,"Large")</f>
        <v>Medium</v>
      </c>
      <c r="S44" s="54" t="str">
        <f>IF(Table2[[#This Row],[Revenue]]&gt;3000,"Premium","Not Premium")</f>
        <v>Not Premium</v>
      </c>
      <c r="T44" s="13">
        <v>1206.28</v>
      </c>
      <c r="U44" s="13">
        <v>263.01</v>
      </c>
      <c r="V44" s="13" t="s">
        <v>63</v>
      </c>
      <c r="W44" s="13" t="s">
        <v>54</v>
      </c>
      <c r="X44" s="13" t="s">
        <v>72</v>
      </c>
      <c r="Y44" s="13">
        <v>25.79</v>
      </c>
      <c r="Z44" s="13">
        <v>9</v>
      </c>
      <c r="AA44" s="51" t="str">
        <f>IF(Table2[[#This Row],[DeliveryDays]]&lt;=3,"FAST DELIVERY","LATE DELIVERY")</f>
        <v>LATE DELIVERY</v>
      </c>
      <c r="AB44" s="13" t="s">
        <v>38</v>
      </c>
      <c r="AC44" s="13" t="s">
        <v>39</v>
      </c>
      <c r="AD44" s="13">
        <v>5</v>
      </c>
      <c r="AE44" s="57" t="str">
        <f>_xlfn.IFS(Table2[[#This Row],[Rating]]=5,"Excellent",Table2[[#This Row],[Rating]]=4,"Good",Table2[[#This Row],[Rating]]=3,"Average",Table2[[#This Row],[Rating]]&lt;=2,"Poor")</f>
        <v>Excellent</v>
      </c>
      <c r="AF44" s="35">
        <f>Table2[[#This Row],[Cost]]+Table2[[#This Row],[Profit]]+Table2[[#This Row],[ShippingCost]]+Table2[[#This Row],[DeliveryDays]]</f>
        <v>1504.08</v>
      </c>
      <c r="AG44" s="119">
        <f>Table2[[#This Row],[Profit]]/Table2[[#This Row],[Cost]]</f>
        <v>0.21803395563219152</v>
      </c>
      <c r="AQ44" s="20">
        <v>28</v>
      </c>
      <c r="AR44" s="2" t="s">
        <v>119</v>
      </c>
      <c r="AS44" s="2" t="s">
        <v>120</v>
      </c>
      <c r="AT44" s="2" t="s">
        <v>28</v>
      </c>
      <c r="AU44" s="2" t="s">
        <v>59</v>
      </c>
      <c r="AV44" s="2" t="s">
        <v>100</v>
      </c>
      <c r="AW44" s="2" t="s">
        <v>31</v>
      </c>
      <c r="AX44" s="2" t="s">
        <v>84</v>
      </c>
      <c r="AY44" s="2" t="s">
        <v>33</v>
      </c>
      <c r="AZ44" s="2" t="s">
        <v>34</v>
      </c>
      <c r="BA44" s="2">
        <v>697.99</v>
      </c>
      <c r="BB44" s="2">
        <v>7</v>
      </c>
      <c r="BC44" s="2">
        <v>0.1</v>
      </c>
      <c r="BD44" s="2">
        <v>4397.34</v>
      </c>
      <c r="BE44" s="2">
        <v>2823.58</v>
      </c>
      <c r="BF44" s="2">
        <v>1573.76</v>
      </c>
      <c r="BG44" s="2" t="s">
        <v>91</v>
      </c>
      <c r="BH44" s="2" t="s">
        <v>54</v>
      </c>
      <c r="BI44" s="2" t="s">
        <v>48</v>
      </c>
      <c r="BJ44" s="2">
        <v>27.37</v>
      </c>
      <c r="BK44" s="2">
        <v>1</v>
      </c>
      <c r="BL44" s="2" t="s">
        <v>97</v>
      </c>
      <c r="BM44" s="2" t="s">
        <v>56</v>
      </c>
      <c r="BN44" s="2">
        <v>5</v>
      </c>
      <c r="BO44" s="23">
        <v>7</v>
      </c>
    </row>
    <row r="45" spans="1:67" ht="16.5" thickTop="1" thickBot="1" x14ac:dyDescent="0.3">
      <c r="A45" s="11">
        <v>44</v>
      </c>
      <c r="B45" s="2" t="s">
        <v>138</v>
      </c>
      <c r="C45" s="85">
        <f>YEAR(Table2[[#This Row],[Date]])</f>
        <v>2024</v>
      </c>
      <c r="D45" s="88" t="str">
        <f>TEXT(Table2[[#This Row],[Date]],"mmmm")</f>
        <v>June</v>
      </c>
      <c r="E45" s="2" t="s">
        <v>114</v>
      </c>
      <c r="F45" s="2" t="s">
        <v>82</v>
      </c>
      <c r="G45" s="2" t="s">
        <v>83</v>
      </c>
      <c r="H45" s="2" t="s">
        <v>30</v>
      </c>
      <c r="I45" s="2" t="s">
        <v>31</v>
      </c>
      <c r="J45" s="2" t="s">
        <v>102</v>
      </c>
      <c r="K45" s="2" t="s">
        <v>45</v>
      </c>
      <c r="L45" s="2" t="s">
        <v>85</v>
      </c>
      <c r="M45" s="2">
        <v>613.92999999999995</v>
      </c>
      <c r="N45" s="2">
        <v>19</v>
      </c>
      <c r="O45" s="2">
        <v>0.22</v>
      </c>
      <c r="P45" s="48" t="str">
        <f>IF(Table2[[#This Row],[Discount]]&gt;20%,"HIGH","LOW")</f>
        <v>HIGH</v>
      </c>
      <c r="Q45" s="2">
        <v>9098.44</v>
      </c>
      <c r="R45" s="59" t="str">
        <f>_xlfn.IFS(Table2[[#This Row],[Revenue]]&lt;1000,"Small",OR(Table2[[#This Row],[Revenue]]&gt;1000,Table2[[#This Row],[Revenue]]&lt;=5000),"Medium",Table2[[#This Row],[Revenue]]&gt;5000,"Large")</f>
        <v>Medium</v>
      </c>
      <c r="S45" s="53" t="str">
        <f>IF(Table2[[#This Row],[Revenue]]&gt;3000,"Premium","Not Premium")</f>
        <v>Premium</v>
      </c>
      <c r="T45" s="2">
        <v>5865.98</v>
      </c>
      <c r="U45" s="2">
        <v>3232.46</v>
      </c>
      <c r="V45" s="2" t="s">
        <v>91</v>
      </c>
      <c r="W45" s="2" t="s">
        <v>54</v>
      </c>
      <c r="X45" s="2" t="s">
        <v>37</v>
      </c>
      <c r="Y45" s="2">
        <v>13.92</v>
      </c>
      <c r="Z45" s="2">
        <v>2</v>
      </c>
      <c r="AA45" s="50" t="str">
        <f>IF(Table2[[#This Row],[DeliveryDays]]&lt;=3,"FAST DELIVERY","LATE DELIVERY")</f>
        <v>FAST DELIVERY</v>
      </c>
      <c r="AB45" s="2" t="s">
        <v>97</v>
      </c>
      <c r="AC45" s="2" t="s">
        <v>39</v>
      </c>
      <c r="AD45" s="2">
        <v>3</v>
      </c>
      <c r="AE45" s="56" t="str">
        <f>_xlfn.IFS(Table2[[#This Row],[Rating]]=5,"Excellent",Table2[[#This Row],[Rating]]=4,"Good",Table2[[#This Row],[Rating]]=3,"Average",Table2[[#This Row],[Rating]]&lt;=2,"Poor")</f>
        <v>Average</v>
      </c>
      <c r="AF45" s="35">
        <f>Table2[[#This Row],[Cost]]+Table2[[#This Row],[Profit]]+Table2[[#This Row],[ShippingCost]]+Table2[[#This Row],[DeliveryDays]]</f>
        <v>9114.3599999999988</v>
      </c>
      <c r="AG45" s="119">
        <f>Table2[[#This Row],[Profit]]/Table2[[#This Row],[Cost]]</f>
        <v>0.55105199813159955</v>
      </c>
      <c r="AQ45" s="22">
        <v>29</v>
      </c>
      <c r="AR45" s="13" t="s">
        <v>121</v>
      </c>
      <c r="AS45" s="13" t="s">
        <v>118</v>
      </c>
      <c r="AT45" s="13" t="s">
        <v>66</v>
      </c>
      <c r="AU45" s="13" t="s">
        <v>90</v>
      </c>
      <c r="AV45" s="13" t="s">
        <v>60</v>
      </c>
      <c r="AW45" s="13" t="s">
        <v>31</v>
      </c>
      <c r="AX45" s="13" t="s">
        <v>102</v>
      </c>
      <c r="AY45" s="13" t="s">
        <v>45</v>
      </c>
      <c r="AZ45" s="13" t="s">
        <v>85</v>
      </c>
      <c r="BA45" s="13">
        <v>701.56</v>
      </c>
      <c r="BB45" s="13">
        <v>3</v>
      </c>
      <c r="BC45" s="13">
        <v>0.14000000000000001</v>
      </c>
      <c r="BD45" s="13">
        <v>1810.02</v>
      </c>
      <c r="BE45" s="13">
        <v>1148.8</v>
      </c>
      <c r="BF45" s="13">
        <v>661.22</v>
      </c>
      <c r="BG45" s="13" t="s">
        <v>63</v>
      </c>
      <c r="BH45" s="13" t="s">
        <v>88</v>
      </c>
      <c r="BI45" s="13" t="s">
        <v>37</v>
      </c>
      <c r="BJ45" s="13">
        <v>37.53</v>
      </c>
      <c r="BK45" s="13">
        <v>7</v>
      </c>
      <c r="BL45" s="13" t="s">
        <v>55</v>
      </c>
      <c r="BM45" s="13" t="s">
        <v>39</v>
      </c>
      <c r="BN45" s="13">
        <v>3</v>
      </c>
      <c r="BO45" s="23">
        <v>5</v>
      </c>
    </row>
    <row r="46" spans="1:67" ht="16.5" thickTop="1" thickBot="1" x14ac:dyDescent="0.3">
      <c r="A46" s="12">
        <v>45</v>
      </c>
      <c r="B46" s="13" t="s">
        <v>139</v>
      </c>
      <c r="C46" s="86">
        <f>YEAR(Table2[[#This Row],[Date]])</f>
        <v>2024</v>
      </c>
      <c r="D46" s="89" t="str">
        <f>TEXT(Table2[[#This Row],[Date]],"mmmm")</f>
        <v>March</v>
      </c>
      <c r="E46" s="13" t="s">
        <v>27</v>
      </c>
      <c r="F46" s="13" t="s">
        <v>82</v>
      </c>
      <c r="G46" s="13" t="s">
        <v>83</v>
      </c>
      <c r="H46" s="13" t="s">
        <v>30</v>
      </c>
      <c r="I46" s="13" t="s">
        <v>51</v>
      </c>
      <c r="J46" s="13" t="s">
        <v>52</v>
      </c>
      <c r="K46" s="13" t="s">
        <v>33</v>
      </c>
      <c r="L46" s="13" t="s">
        <v>34</v>
      </c>
      <c r="M46" s="13">
        <v>311</v>
      </c>
      <c r="N46" s="13">
        <v>12</v>
      </c>
      <c r="O46" s="13">
        <v>0.13</v>
      </c>
      <c r="P46" s="48" t="str">
        <f>IF(Table2[[#This Row],[Discount]]&gt;20%,"HIGH","LOW")</f>
        <v>LOW</v>
      </c>
      <c r="Q46" s="13">
        <v>3246.84</v>
      </c>
      <c r="R46" s="60" t="str">
        <f>_xlfn.IFS(Table2[[#This Row],[Revenue]]&lt;1000,"Small",OR(Table2[[#This Row],[Revenue]]&gt;1000,Table2[[#This Row],[Revenue]]&lt;=5000),"Medium",Table2[[#This Row],[Revenue]]&gt;5000,"Large")</f>
        <v>Medium</v>
      </c>
      <c r="S46" s="54" t="str">
        <f>IF(Table2[[#This Row],[Revenue]]&gt;3000,"Premium","Not Premium")</f>
        <v>Premium</v>
      </c>
      <c r="T46" s="13">
        <v>2312.81</v>
      </c>
      <c r="U46" s="13">
        <v>934.03</v>
      </c>
      <c r="V46" s="13" t="s">
        <v>47</v>
      </c>
      <c r="W46" s="13" t="s">
        <v>36</v>
      </c>
      <c r="X46" s="13" t="s">
        <v>72</v>
      </c>
      <c r="Y46" s="13">
        <v>27.25</v>
      </c>
      <c r="Z46" s="13">
        <v>6</v>
      </c>
      <c r="AA46" s="51" t="str">
        <f>IF(Table2[[#This Row],[DeliveryDays]]&lt;=3,"FAST DELIVERY","LATE DELIVERY")</f>
        <v>LATE DELIVERY</v>
      </c>
      <c r="AB46" s="13" t="s">
        <v>97</v>
      </c>
      <c r="AC46" s="13" t="s">
        <v>39</v>
      </c>
      <c r="AD46" s="13">
        <v>3</v>
      </c>
      <c r="AE46" s="57" t="str">
        <f>_xlfn.IFS(Table2[[#This Row],[Rating]]=5,"Excellent",Table2[[#This Row],[Rating]]=4,"Good",Table2[[#This Row],[Rating]]=3,"Average",Table2[[#This Row],[Rating]]&lt;=2,"Poor")</f>
        <v>Average</v>
      </c>
      <c r="AF46" s="35">
        <f>Table2[[#This Row],[Cost]]+Table2[[#This Row],[Profit]]+Table2[[#This Row],[ShippingCost]]+Table2[[#This Row],[DeliveryDays]]</f>
        <v>3280.09</v>
      </c>
      <c r="AG46" s="119">
        <f>Table2[[#This Row],[Profit]]/Table2[[#This Row],[Cost]]</f>
        <v>0.40385072703767277</v>
      </c>
      <c r="AQ46" s="22">
        <v>37</v>
      </c>
      <c r="AR46" s="13" t="s">
        <v>131</v>
      </c>
      <c r="AS46" s="13" t="s">
        <v>118</v>
      </c>
      <c r="AT46" s="13" t="s">
        <v>42</v>
      </c>
      <c r="AU46" s="13" t="s">
        <v>43</v>
      </c>
      <c r="AV46" s="13" t="s">
        <v>74</v>
      </c>
      <c r="AW46" s="13" t="s">
        <v>31</v>
      </c>
      <c r="AX46" s="13" t="s">
        <v>84</v>
      </c>
      <c r="AY46" s="13" t="s">
        <v>33</v>
      </c>
      <c r="AZ46" s="13" t="s">
        <v>34</v>
      </c>
      <c r="BA46" s="13">
        <v>423.11</v>
      </c>
      <c r="BB46" s="13">
        <v>20</v>
      </c>
      <c r="BC46" s="13">
        <v>0.23</v>
      </c>
      <c r="BD46" s="13">
        <v>6515.89</v>
      </c>
      <c r="BE46" s="13">
        <v>4640.04</v>
      </c>
      <c r="BF46" s="13">
        <v>1875.85</v>
      </c>
      <c r="BG46" s="13" t="s">
        <v>76</v>
      </c>
      <c r="BH46" s="13" t="s">
        <v>36</v>
      </c>
      <c r="BI46" s="13" t="s">
        <v>48</v>
      </c>
      <c r="BJ46" s="13">
        <v>31.13</v>
      </c>
      <c r="BK46" s="13">
        <v>8</v>
      </c>
      <c r="BL46" s="13" t="s">
        <v>38</v>
      </c>
      <c r="BM46" s="13" t="s">
        <v>39</v>
      </c>
      <c r="BN46" s="13">
        <v>5</v>
      </c>
      <c r="BO46" s="21">
        <v>6</v>
      </c>
    </row>
    <row r="47" spans="1:67" ht="16.5" thickTop="1" thickBot="1" x14ac:dyDescent="0.3">
      <c r="A47" s="11">
        <v>46</v>
      </c>
      <c r="B47" s="2" t="s">
        <v>140</v>
      </c>
      <c r="C47" s="85">
        <f>YEAR(Table2[[#This Row],[Date]])</f>
        <v>2023</v>
      </c>
      <c r="D47" s="88" t="str">
        <f>TEXT(Table2[[#This Row],[Date]],"mmmm")</f>
        <v>June</v>
      </c>
      <c r="E47" s="2" t="s">
        <v>27</v>
      </c>
      <c r="F47" s="2" t="s">
        <v>28</v>
      </c>
      <c r="G47" s="2" t="s">
        <v>59</v>
      </c>
      <c r="H47" s="2" t="s">
        <v>30</v>
      </c>
      <c r="I47" s="2" t="s">
        <v>61</v>
      </c>
      <c r="J47" s="2" t="s">
        <v>107</v>
      </c>
      <c r="K47" s="2" t="s">
        <v>53</v>
      </c>
      <c r="L47" s="2" t="s">
        <v>34</v>
      </c>
      <c r="M47" s="2">
        <v>256.77</v>
      </c>
      <c r="N47" s="2">
        <v>16</v>
      </c>
      <c r="O47" s="2">
        <v>0.23</v>
      </c>
      <c r="P47" s="48" t="str">
        <f>IF(Table2[[#This Row],[Discount]]&gt;20%,"HIGH","LOW")</f>
        <v>HIGH</v>
      </c>
      <c r="Q47" s="2">
        <v>3163.41</v>
      </c>
      <c r="R47" s="59" t="str">
        <f>_xlfn.IFS(Table2[[#This Row],[Revenue]]&lt;1000,"Small",OR(Table2[[#This Row],[Revenue]]&gt;1000,Table2[[#This Row],[Revenue]]&lt;=5000),"Medium",Table2[[#This Row],[Revenue]]&gt;5000,"Large")</f>
        <v>Medium</v>
      </c>
      <c r="S47" s="53" t="str">
        <f>IF(Table2[[#This Row],[Revenue]]&gt;3000,"Premium","Not Premium")</f>
        <v>Premium</v>
      </c>
      <c r="T47" s="2">
        <v>1847.04</v>
      </c>
      <c r="U47" s="2">
        <v>1316.37</v>
      </c>
      <c r="V47" s="2" t="s">
        <v>91</v>
      </c>
      <c r="W47" s="2" t="s">
        <v>88</v>
      </c>
      <c r="X47" s="2" t="s">
        <v>37</v>
      </c>
      <c r="Y47" s="2">
        <v>49.27</v>
      </c>
      <c r="Z47" s="2">
        <v>10</v>
      </c>
      <c r="AA47" s="50" t="str">
        <f>IF(Table2[[#This Row],[DeliveryDays]]&lt;=3,"FAST DELIVERY","LATE DELIVERY")</f>
        <v>LATE DELIVERY</v>
      </c>
      <c r="AB47" s="2" t="s">
        <v>97</v>
      </c>
      <c r="AC47" s="2" t="s">
        <v>56</v>
      </c>
      <c r="AD47" s="2">
        <v>2</v>
      </c>
      <c r="AE47" s="56" t="str">
        <f>_xlfn.IFS(Table2[[#This Row],[Rating]]=5,"Excellent",Table2[[#This Row],[Rating]]=4,"Good",Table2[[#This Row],[Rating]]=3,"Average",Table2[[#This Row],[Rating]]&lt;=2,"Poor")</f>
        <v>Poor</v>
      </c>
      <c r="AF47" s="35">
        <f>Table2[[#This Row],[Cost]]+Table2[[#This Row],[Profit]]+Table2[[#This Row],[ShippingCost]]+Table2[[#This Row],[DeliveryDays]]</f>
        <v>3222.68</v>
      </c>
      <c r="AG47" s="119">
        <f>Table2[[#This Row],[Profit]]/Table2[[#This Row],[Cost]]</f>
        <v>0.71269165800415801</v>
      </c>
      <c r="AQ47" s="20">
        <v>40</v>
      </c>
      <c r="AR47" s="2" t="s">
        <v>135</v>
      </c>
      <c r="AS47" s="2" t="s">
        <v>114</v>
      </c>
      <c r="AT47" s="2" t="s">
        <v>66</v>
      </c>
      <c r="AU47" s="2" t="s">
        <v>90</v>
      </c>
      <c r="AV47" s="2" t="s">
        <v>78</v>
      </c>
      <c r="AW47" s="2" t="s">
        <v>31</v>
      </c>
      <c r="AX47" s="2" t="s">
        <v>102</v>
      </c>
      <c r="AY47" s="2" t="s">
        <v>33</v>
      </c>
      <c r="AZ47" s="2" t="s">
        <v>34</v>
      </c>
      <c r="BA47" s="2">
        <v>552.36</v>
      </c>
      <c r="BB47" s="2">
        <v>8</v>
      </c>
      <c r="BC47" s="2">
        <v>0.25</v>
      </c>
      <c r="BD47" s="2">
        <v>3314.16</v>
      </c>
      <c r="BE47" s="2">
        <v>2498.48</v>
      </c>
      <c r="BF47" s="2">
        <v>815.68</v>
      </c>
      <c r="BG47" s="2" t="s">
        <v>63</v>
      </c>
      <c r="BH47" s="2" t="s">
        <v>88</v>
      </c>
      <c r="BI47" s="2" t="s">
        <v>72</v>
      </c>
      <c r="BJ47" s="2">
        <v>39.93</v>
      </c>
      <c r="BK47" s="2">
        <v>5</v>
      </c>
      <c r="BL47" s="2" t="s">
        <v>97</v>
      </c>
      <c r="BM47" s="2" t="s">
        <v>56</v>
      </c>
      <c r="BN47" s="2">
        <v>3</v>
      </c>
      <c r="BO47" s="23">
        <v>12</v>
      </c>
    </row>
    <row r="48" spans="1:67" ht="16.5" thickTop="1" thickBot="1" x14ac:dyDescent="0.3">
      <c r="A48" s="12">
        <v>47</v>
      </c>
      <c r="B48" s="13" t="s">
        <v>141</v>
      </c>
      <c r="C48" s="86">
        <f>YEAR(Table2[[#This Row],[Date]])</f>
        <v>2023</v>
      </c>
      <c r="D48" s="89" t="str">
        <f>TEXT(Table2[[#This Row],[Date]],"mmmm")</f>
        <v>February</v>
      </c>
      <c r="E48" s="13" t="s">
        <v>127</v>
      </c>
      <c r="F48" s="13" t="s">
        <v>82</v>
      </c>
      <c r="G48" s="13" t="s">
        <v>43</v>
      </c>
      <c r="H48" s="13" t="s">
        <v>60</v>
      </c>
      <c r="I48" s="13" t="s">
        <v>75</v>
      </c>
      <c r="J48" s="13" t="s">
        <v>69</v>
      </c>
      <c r="K48" s="13" t="s">
        <v>33</v>
      </c>
      <c r="L48" s="13" t="s">
        <v>34</v>
      </c>
      <c r="M48" s="13">
        <v>911.31</v>
      </c>
      <c r="N48" s="13">
        <v>7</v>
      </c>
      <c r="O48" s="13">
        <v>0.15</v>
      </c>
      <c r="P48" s="48" t="str">
        <f>IF(Table2[[#This Row],[Discount]]&gt;20%,"HIGH","LOW")</f>
        <v>LOW</v>
      </c>
      <c r="Q48" s="13">
        <v>5422.29</v>
      </c>
      <c r="R48" s="60" t="str">
        <f>_xlfn.IFS(Table2[[#This Row],[Revenue]]&lt;1000,"Small",OR(Table2[[#This Row],[Revenue]]&gt;1000,Table2[[#This Row],[Revenue]]&lt;=5000),"Medium",Table2[[#This Row],[Revenue]]&gt;5000,"Large")</f>
        <v>Medium</v>
      </c>
      <c r="S48" s="54" t="str">
        <f>IF(Table2[[#This Row],[Revenue]]&gt;3000,"Premium","Not Premium")</f>
        <v>Premium</v>
      </c>
      <c r="T48" s="13">
        <v>4626.3599999999997</v>
      </c>
      <c r="U48" s="13">
        <v>795.93</v>
      </c>
      <c r="V48" s="13" t="s">
        <v>63</v>
      </c>
      <c r="W48" s="13" t="s">
        <v>71</v>
      </c>
      <c r="X48" s="13" t="s">
        <v>48</v>
      </c>
      <c r="Y48" s="13">
        <v>27.65</v>
      </c>
      <c r="Z48" s="13">
        <v>5</v>
      </c>
      <c r="AA48" s="51" t="str">
        <f>IF(Table2[[#This Row],[DeliveryDays]]&lt;=3,"FAST DELIVERY","LATE DELIVERY")</f>
        <v>LATE DELIVERY</v>
      </c>
      <c r="AB48" s="13" t="s">
        <v>97</v>
      </c>
      <c r="AC48" s="13" t="s">
        <v>56</v>
      </c>
      <c r="AD48" s="13">
        <v>1</v>
      </c>
      <c r="AE48" s="57" t="str">
        <f>_xlfn.IFS(Table2[[#This Row],[Rating]]=5,"Excellent",Table2[[#This Row],[Rating]]=4,"Good",Table2[[#This Row],[Rating]]=3,"Average",Table2[[#This Row],[Rating]]&lt;=2,"Poor")</f>
        <v>Poor</v>
      </c>
      <c r="AF48" s="35">
        <f>Table2[[#This Row],[Cost]]+Table2[[#This Row],[Profit]]+Table2[[#This Row],[ShippingCost]]+Table2[[#This Row],[DeliveryDays]]</f>
        <v>5454.94</v>
      </c>
      <c r="AG48" s="119">
        <f>Table2[[#This Row],[Profit]]/Table2[[#This Row],[Cost]]</f>
        <v>0.17204238321272014</v>
      </c>
      <c r="AQ48" s="22">
        <v>43</v>
      </c>
      <c r="AR48" s="13" t="s">
        <v>137</v>
      </c>
      <c r="AS48" s="13" t="s">
        <v>118</v>
      </c>
      <c r="AT48" s="13" t="s">
        <v>42</v>
      </c>
      <c r="AU48" s="13" t="s">
        <v>83</v>
      </c>
      <c r="AV48" s="13" t="s">
        <v>78</v>
      </c>
      <c r="AW48" s="13" t="s">
        <v>31</v>
      </c>
      <c r="AX48" s="13" t="s">
        <v>134</v>
      </c>
      <c r="AY48" s="13" t="s">
        <v>45</v>
      </c>
      <c r="AZ48" s="13" t="s">
        <v>85</v>
      </c>
      <c r="BA48" s="13">
        <v>854.24</v>
      </c>
      <c r="BB48" s="13">
        <v>2</v>
      </c>
      <c r="BC48" s="13">
        <v>0.14000000000000001</v>
      </c>
      <c r="BD48" s="13">
        <v>1469.29</v>
      </c>
      <c r="BE48" s="13">
        <v>1206.28</v>
      </c>
      <c r="BF48" s="13">
        <v>263.01</v>
      </c>
      <c r="BG48" s="13" t="s">
        <v>63</v>
      </c>
      <c r="BH48" s="13" t="s">
        <v>54</v>
      </c>
      <c r="BI48" s="13" t="s">
        <v>72</v>
      </c>
      <c r="BJ48" s="13">
        <v>25.79</v>
      </c>
      <c r="BK48" s="13">
        <v>9</v>
      </c>
      <c r="BL48" s="13" t="s">
        <v>38</v>
      </c>
      <c r="BM48" s="13" t="s">
        <v>39</v>
      </c>
      <c r="BN48" s="13">
        <v>5</v>
      </c>
      <c r="BO48" s="21">
        <v>6</v>
      </c>
    </row>
    <row r="49" spans="1:67" ht="16.5" thickTop="1" thickBot="1" x14ac:dyDescent="0.3">
      <c r="A49" s="11">
        <v>48</v>
      </c>
      <c r="B49" s="2" t="s">
        <v>142</v>
      </c>
      <c r="C49" s="85">
        <f>YEAR(Table2[[#This Row],[Date]])</f>
        <v>2024</v>
      </c>
      <c r="D49" s="88" t="str">
        <f>TEXT(Table2[[#This Row],[Date]],"mmmm")</f>
        <v>July</v>
      </c>
      <c r="E49" s="2" t="s">
        <v>114</v>
      </c>
      <c r="F49" s="2" t="s">
        <v>82</v>
      </c>
      <c r="G49" s="2" t="s">
        <v>59</v>
      </c>
      <c r="H49" s="2" t="s">
        <v>100</v>
      </c>
      <c r="I49" s="2" t="s">
        <v>61</v>
      </c>
      <c r="J49" s="2" t="s">
        <v>52</v>
      </c>
      <c r="K49" s="2" t="s">
        <v>33</v>
      </c>
      <c r="L49" s="2" t="s">
        <v>34</v>
      </c>
      <c r="M49" s="2">
        <v>398.28</v>
      </c>
      <c r="N49" s="2">
        <v>19</v>
      </c>
      <c r="O49" s="2">
        <v>0.08</v>
      </c>
      <c r="P49" s="48" t="str">
        <f>IF(Table2[[#This Row],[Discount]]&gt;20%,"HIGH","LOW")</f>
        <v>LOW</v>
      </c>
      <c r="Q49" s="2">
        <v>6961.93</v>
      </c>
      <c r="R49" s="59" t="str">
        <f>_xlfn.IFS(Table2[[#This Row],[Revenue]]&lt;1000,"Small",OR(Table2[[#This Row],[Revenue]]&gt;1000,Table2[[#This Row],[Revenue]]&lt;=5000),"Medium",Table2[[#This Row],[Revenue]]&gt;5000,"Large")</f>
        <v>Medium</v>
      </c>
      <c r="S49" s="53" t="str">
        <f>IF(Table2[[#This Row],[Revenue]]&gt;3000,"Premium","Not Premium")</f>
        <v>Premium</v>
      </c>
      <c r="T49" s="2">
        <v>4606.63</v>
      </c>
      <c r="U49" s="2">
        <v>2355.3000000000002</v>
      </c>
      <c r="V49" s="2" t="s">
        <v>47</v>
      </c>
      <c r="W49" s="2" t="s">
        <v>71</v>
      </c>
      <c r="X49" s="2" t="s">
        <v>37</v>
      </c>
      <c r="Y49" s="2">
        <v>29.83</v>
      </c>
      <c r="Z49" s="2">
        <v>2</v>
      </c>
      <c r="AA49" s="50" t="str">
        <f>IF(Table2[[#This Row],[DeliveryDays]]&lt;=3,"FAST DELIVERY","LATE DELIVERY")</f>
        <v>FAST DELIVERY</v>
      </c>
      <c r="AB49" s="2" t="s">
        <v>97</v>
      </c>
      <c r="AC49" s="2" t="s">
        <v>39</v>
      </c>
      <c r="AD49" s="2">
        <v>3</v>
      </c>
      <c r="AE49" s="56" t="str">
        <f>_xlfn.IFS(Table2[[#This Row],[Rating]]=5,"Excellent",Table2[[#This Row],[Rating]]=4,"Good",Table2[[#This Row],[Rating]]=3,"Average",Table2[[#This Row],[Rating]]&lt;=2,"Poor")</f>
        <v>Average</v>
      </c>
      <c r="AF49" s="35">
        <f>Table2[[#This Row],[Cost]]+Table2[[#This Row],[Profit]]+Table2[[#This Row],[ShippingCost]]+Table2[[#This Row],[DeliveryDays]]</f>
        <v>6993.76</v>
      </c>
      <c r="AG49" s="119">
        <f>Table2[[#This Row],[Profit]]/Table2[[#This Row],[Cost]]</f>
        <v>0.51128482209337411</v>
      </c>
      <c r="AQ49" s="20">
        <v>44</v>
      </c>
      <c r="AR49" s="2" t="s">
        <v>138</v>
      </c>
      <c r="AS49" s="2" t="s">
        <v>114</v>
      </c>
      <c r="AT49" s="2" t="s">
        <v>82</v>
      </c>
      <c r="AU49" s="2" t="s">
        <v>83</v>
      </c>
      <c r="AV49" s="2" t="s">
        <v>30</v>
      </c>
      <c r="AW49" s="2" t="s">
        <v>31</v>
      </c>
      <c r="AX49" s="2" t="s">
        <v>102</v>
      </c>
      <c r="AY49" s="2" t="s">
        <v>45</v>
      </c>
      <c r="AZ49" s="2" t="s">
        <v>85</v>
      </c>
      <c r="BA49" s="2">
        <v>613.92999999999995</v>
      </c>
      <c r="BB49" s="2">
        <v>19</v>
      </c>
      <c r="BC49" s="2">
        <v>0.22</v>
      </c>
      <c r="BD49" s="2">
        <v>9098.44</v>
      </c>
      <c r="BE49" s="2">
        <v>5865.98</v>
      </c>
      <c r="BF49" s="2">
        <v>3232.46</v>
      </c>
      <c r="BG49" s="2" t="s">
        <v>91</v>
      </c>
      <c r="BH49" s="2" t="s">
        <v>54</v>
      </c>
      <c r="BI49" s="2" t="s">
        <v>37</v>
      </c>
      <c r="BJ49" s="2">
        <v>13.92</v>
      </c>
      <c r="BK49" s="2">
        <v>2</v>
      </c>
      <c r="BL49" s="2" t="s">
        <v>97</v>
      </c>
      <c r="BM49" s="2" t="s">
        <v>39</v>
      </c>
      <c r="BN49" s="2">
        <v>3</v>
      </c>
      <c r="BO49" s="21">
        <v>3</v>
      </c>
    </row>
    <row r="50" spans="1:67" ht="16.5" thickTop="1" thickBot="1" x14ac:dyDescent="0.3">
      <c r="A50" s="12">
        <v>49</v>
      </c>
      <c r="B50" s="13" t="s">
        <v>143</v>
      </c>
      <c r="C50" s="86">
        <f>YEAR(Table2[[#This Row],[Date]])</f>
        <v>2024</v>
      </c>
      <c r="D50" s="89" t="str">
        <f>TEXT(Table2[[#This Row],[Date]],"mmmm")</f>
        <v>July</v>
      </c>
      <c r="E50" s="13" t="s">
        <v>65</v>
      </c>
      <c r="F50" s="13" t="s">
        <v>42</v>
      </c>
      <c r="G50" s="13" t="s">
        <v>90</v>
      </c>
      <c r="H50" s="13" t="s">
        <v>67</v>
      </c>
      <c r="I50" s="13" t="s">
        <v>61</v>
      </c>
      <c r="J50" s="13" t="s">
        <v>62</v>
      </c>
      <c r="K50" s="13" t="s">
        <v>33</v>
      </c>
      <c r="L50" s="13" t="s">
        <v>80</v>
      </c>
      <c r="M50" s="13">
        <v>813.99</v>
      </c>
      <c r="N50" s="13">
        <v>8</v>
      </c>
      <c r="O50" s="13">
        <v>0.25</v>
      </c>
      <c r="P50" s="48" t="str">
        <f>IF(Table2[[#This Row],[Discount]]&gt;20%,"HIGH","LOW")</f>
        <v>HIGH</v>
      </c>
      <c r="Q50" s="13">
        <v>4883.9399999999996</v>
      </c>
      <c r="R50" s="60" t="str">
        <f>_xlfn.IFS(Table2[[#This Row],[Revenue]]&lt;1000,"Small",OR(Table2[[#This Row],[Revenue]]&gt;1000,Table2[[#This Row],[Revenue]]&lt;=5000),"Medium",Table2[[#This Row],[Revenue]]&gt;5000,"Large")</f>
        <v>Medium</v>
      </c>
      <c r="S50" s="54" t="str">
        <f>IF(Table2[[#This Row],[Revenue]]&gt;3000,"Premium","Not Premium")</f>
        <v>Premium</v>
      </c>
      <c r="T50" s="13">
        <v>3293.32</v>
      </c>
      <c r="U50" s="13">
        <v>1590.62</v>
      </c>
      <c r="V50" s="13" t="s">
        <v>63</v>
      </c>
      <c r="W50" s="13" t="s">
        <v>54</v>
      </c>
      <c r="X50" s="13" t="s">
        <v>48</v>
      </c>
      <c r="Y50" s="13">
        <v>29.36</v>
      </c>
      <c r="Z50" s="13">
        <v>1</v>
      </c>
      <c r="AA50" s="51" t="str">
        <f>IF(Table2[[#This Row],[DeliveryDays]]&lt;=3,"FAST DELIVERY","LATE DELIVERY")</f>
        <v>FAST DELIVERY</v>
      </c>
      <c r="AB50" s="13" t="s">
        <v>55</v>
      </c>
      <c r="AC50" s="13" t="s">
        <v>56</v>
      </c>
      <c r="AD50" s="13">
        <v>2</v>
      </c>
      <c r="AE50" s="57" t="str">
        <f>_xlfn.IFS(Table2[[#This Row],[Rating]]=5,"Excellent",Table2[[#This Row],[Rating]]=4,"Good",Table2[[#This Row],[Rating]]=3,"Average",Table2[[#This Row],[Rating]]&lt;=2,"Poor")</f>
        <v>Poor</v>
      </c>
      <c r="AF50" s="35">
        <f>Table2[[#This Row],[Cost]]+Table2[[#This Row],[Profit]]+Table2[[#This Row],[ShippingCost]]+Table2[[#This Row],[DeliveryDays]]</f>
        <v>4914.3</v>
      </c>
      <c r="AG50" s="119">
        <f>Table2[[#This Row],[Profit]]/Table2[[#This Row],[Cost]]</f>
        <v>0.48298373677626222</v>
      </c>
      <c r="AQ50" s="20">
        <v>54</v>
      </c>
      <c r="AR50" s="2" t="s">
        <v>148</v>
      </c>
      <c r="AS50" s="2" t="s">
        <v>114</v>
      </c>
      <c r="AT50" s="2" t="s">
        <v>42</v>
      </c>
      <c r="AU50" s="2" t="s">
        <v>59</v>
      </c>
      <c r="AV50" s="2" t="s">
        <v>67</v>
      </c>
      <c r="AW50" s="2" t="s">
        <v>31</v>
      </c>
      <c r="AX50" s="2" t="s">
        <v>87</v>
      </c>
      <c r="AY50" s="2" t="s">
        <v>45</v>
      </c>
      <c r="AZ50" s="2" t="s">
        <v>70</v>
      </c>
      <c r="BA50" s="2">
        <v>288.68</v>
      </c>
      <c r="BB50" s="2">
        <v>2</v>
      </c>
      <c r="BC50" s="2">
        <v>0.02</v>
      </c>
      <c r="BD50" s="2">
        <v>565.80999999999995</v>
      </c>
      <c r="BE50" s="2">
        <v>451.49</v>
      </c>
      <c r="BF50" s="2">
        <v>114.32</v>
      </c>
      <c r="BG50" s="2" t="s">
        <v>35</v>
      </c>
      <c r="BH50" s="2" t="s">
        <v>88</v>
      </c>
      <c r="BI50" s="2" t="s">
        <v>37</v>
      </c>
      <c r="BJ50" s="2">
        <v>36.450000000000003</v>
      </c>
      <c r="BK50" s="2">
        <v>7</v>
      </c>
      <c r="BL50" s="2" t="s">
        <v>38</v>
      </c>
      <c r="BM50" s="2" t="s">
        <v>56</v>
      </c>
      <c r="BN50" s="2">
        <v>5</v>
      </c>
      <c r="BO50" s="21">
        <v>9</v>
      </c>
    </row>
    <row r="51" spans="1:67" ht="16.5" thickTop="1" thickBot="1" x14ac:dyDescent="0.3">
      <c r="A51" s="11">
        <v>50</v>
      </c>
      <c r="B51" s="2" t="s">
        <v>144</v>
      </c>
      <c r="C51" s="85">
        <f>YEAR(Table2[[#This Row],[Date]])</f>
        <v>2023</v>
      </c>
      <c r="D51" s="88" t="str">
        <f>TEXT(Table2[[#This Row],[Date]],"mmmm")</f>
        <v>July</v>
      </c>
      <c r="E51" s="2" t="s">
        <v>127</v>
      </c>
      <c r="F51" s="2" t="s">
        <v>42</v>
      </c>
      <c r="G51" s="2" t="s">
        <v>93</v>
      </c>
      <c r="H51" s="2" t="s">
        <v>30</v>
      </c>
      <c r="I51" s="2" t="s">
        <v>75</v>
      </c>
      <c r="J51" s="2" t="s">
        <v>32</v>
      </c>
      <c r="K51" s="2" t="s">
        <v>53</v>
      </c>
      <c r="L51" s="2" t="s">
        <v>80</v>
      </c>
      <c r="M51" s="2">
        <v>961.77</v>
      </c>
      <c r="N51" s="2">
        <v>7</v>
      </c>
      <c r="O51" s="2">
        <v>0.16</v>
      </c>
      <c r="P51" s="48" t="str">
        <f>IF(Table2[[#This Row],[Discount]]&gt;20%,"HIGH","LOW")</f>
        <v>LOW</v>
      </c>
      <c r="Q51" s="2">
        <v>5655.21</v>
      </c>
      <c r="R51" s="59" t="str">
        <f>_xlfn.IFS(Table2[[#This Row],[Revenue]]&lt;1000,"Small",OR(Table2[[#This Row],[Revenue]]&gt;1000,Table2[[#This Row],[Revenue]]&lt;=5000),"Medium",Table2[[#This Row],[Revenue]]&gt;5000,"Large")</f>
        <v>Medium</v>
      </c>
      <c r="S51" s="53" t="str">
        <f>IF(Table2[[#This Row],[Revenue]]&gt;3000,"Premium","Not Premium")</f>
        <v>Premium</v>
      </c>
      <c r="T51" s="2">
        <v>4752.66</v>
      </c>
      <c r="U51" s="2">
        <v>902.55</v>
      </c>
      <c r="V51" s="2" t="s">
        <v>63</v>
      </c>
      <c r="W51" s="2" t="s">
        <v>71</v>
      </c>
      <c r="X51" s="2" t="s">
        <v>72</v>
      </c>
      <c r="Y51" s="2">
        <v>17.43</v>
      </c>
      <c r="Z51" s="2">
        <v>8</v>
      </c>
      <c r="AA51" s="50" t="str">
        <f>IF(Table2[[#This Row],[DeliveryDays]]&lt;=3,"FAST DELIVERY","LATE DELIVERY")</f>
        <v>LATE DELIVERY</v>
      </c>
      <c r="AB51" s="2" t="s">
        <v>38</v>
      </c>
      <c r="AC51" s="2" t="s">
        <v>39</v>
      </c>
      <c r="AD51" s="2">
        <v>4</v>
      </c>
      <c r="AE51" s="56" t="str">
        <f>_xlfn.IFS(Table2[[#This Row],[Rating]]=5,"Excellent",Table2[[#This Row],[Rating]]=4,"Good",Table2[[#This Row],[Rating]]=3,"Average",Table2[[#This Row],[Rating]]&lt;=2,"Poor")</f>
        <v>Good</v>
      </c>
      <c r="AF51" s="35">
        <f>Table2[[#This Row],[Cost]]+Table2[[#This Row],[Profit]]+Table2[[#This Row],[ShippingCost]]+Table2[[#This Row],[DeliveryDays]]</f>
        <v>5680.64</v>
      </c>
      <c r="AG51" s="119">
        <f>Table2[[#This Row],[Profit]]/Table2[[#This Row],[Cost]]</f>
        <v>0.18990417997500347</v>
      </c>
      <c r="AQ51" s="20">
        <v>58</v>
      </c>
      <c r="AR51" s="2" t="s">
        <v>151</v>
      </c>
      <c r="AS51" s="2" t="s">
        <v>114</v>
      </c>
      <c r="AT51" s="2" t="s">
        <v>42</v>
      </c>
      <c r="AU51" s="2" t="s">
        <v>93</v>
      </c>
      <c r="AV51" s="2" t="s">
        <v>94</v>
      </c>
      <c r="AW51" s="2" t="s">
        <v>31</v>
      </c>
      <c r="AX51" s="2" t="s">
        <v>52</v>
      </c>
      <c r="AY51" s="2" t="s">
        <v>45</v>
      </c>
      <c r="AZ51" s="2" t="s">
        <v>80</v>
      </c>
      <c r="BA51" s="2">
        <v>994.66</v>
      </c>
      <c r="BB51" s="2">
        <v>10</v>
      </c>
      <c r="BC51" s="2">
        <v>0.13</v>
      </c>
      <c r="BD51" s="2">
        <v>8653.5400000000009</v>
      </c>
      <c r="BE51" s="2">
        <v>4589.04</v>
      </c>
      <c r="BF51" s="2">
        <v>4064.5</v>
      </c>
      <c r="BG51" s="2" t="s">
        <v>47</v>
      </c>
      <c r="BH51" s="2" t="s">
        <v>36</v>
      </c>
      <c r="BI51" s="2" t="s">
        <v>72</v>
      </c>
      <c r="BJ51" s="2">
        <v>16.8</v>
      </c>
      <c r="BK51" s="2">
        <v>10</v>
      </c>
      <c r="BL51" s="2" t="s">
        <v>38</v>
      </c>
      <c r="BM51" s="2" t="s">
        <v>56</v>
      </c>
      <c r="BN51" s="2">
        <v>4</v>
      </c>
      <c r="BO51" s="23">
        <v>1</v>
      </c>
    </row>
    <row r="52" spans="1:67" ht="16.5" thickTop="1" thickBot="1" x14ac:dyDescent="0.3">
      <c r="A52" s="12">
        <v>51</v>
      </c>
      <c r="B52" s="13" t="s">
        <v>145</v>
      </c>
      <c r="C52" s="86">
        <f>YEAR(Table2[[#This Row],[Date]])</f>
        <v>2024</v>
      </c>
      <c r="D52" s="89" t="str">
        <f>TEXT(Table2[[#This Row],[Date]],"mmmm")</f>
        <v>November</v>
      </c>
      <c r="E52" s="13" t="s">
        <v>65</v>
      </c>
      <c r="F52" s="13" t="s">
        <v>82</v>
      </c>
      <c r="G52" s="13" t="s">
        <v>93</v>
      </c>
      <c r="H52" s="13" t="s">
        <v>67</v>
      </c>
      <c r="I52" s="13" t="s">
        <v>68</v>
      </c>
      <c r="J52" s="13" t="s">
        <v>87</v>
      </c>
      <c r="K52" s="13" t="s">
        <v>45</v>
      </c>
      <c r="L52" s="13" t="s">
        <v>34</v>
      </c>
      <c r="M52" s="13">
        <v>568.98</v>
      </c>
      <c r="N52" s="13">
        <v>5</v>
      </c>
      <c r="O52" s="13">
        <v>0.01</v>
      </c>
      <c r="P52" s="48" t="str">
        <f>IF(Table2[[#This Row],[Discount]]&gt;20%,"HIGH","LOW")</f>
        <v>LOW</v>
      </c>
      <c r="Q52" s="13">
        <v>2816.45</v>
      </c>
      <c r="R52" s="60" t="str">
        <f>_xlfn.IFS(Table2[[#This Row],[Revenue]]&lt;1000,"Small",OR(Table2[[#This Row],[Revenue]]&gt;1000,Table2[[#This Row],[Revenue]]&lt;=5000),"Medium",Table2[[#This Row],[Revenue]]&gt;5000,"Large")</f>
        <v>Medium</v>
      </c>
      <c r="S52" s="54" t="str">
        <f>IF(Table2[[#This Row],[Revenue]]&gt;3000,"Premium","Not Premium")</f>
        <v>Not Premium</v>
      </c>
      <c r="T52" s="13">
        <v>2523.41</v>
      </c>
      <c r="U52" s="13">
        <v>293.04000000000002</v>
      </c>
      <c r="V52" s="13" t="s">
        <v>91</v>
      </c>
      <c r="W52" s="13" t="s">
        <v>71</v>
      </c>
      <c r="X52" s="13" t="s">
        <v>72</v>
      </c>
      <c r="Y52" s="13">
        <v>47.87</v>
      </c>
      <c r="Z52" s="13">
        <v>1</v>
      </c>
      <c r="AA52" s="51" t="str">
        <f>IF(Table2[[#This Row],[DeliveryDays]]&lt;=3,"FAST DELIVERY","LATE DELIVERY")</f>
        <v>FAST DELIVERY</v>
      </c>
      <c r="AB52" s="13" t="s">
        <v>97</v>
      </c>
      <c r="AC52" s="13" t="s">
        <v>39</v>
      </c>
      <c r="AD52" s="13">
        <v>1</v>
      </c>
      <c r="AE52" s="57" t="str">
        <f>_xlfn.IFS(Table2[[#This Row],[Rating]]=5,"Excellent",Table2[[#This Row],[Rating]]=4,"Good",Table2[[#This Row],[Rating]]=3,"Average",Table2[[#This Row],[Rating]]&lt;=2,"Poor")</f>
        <v>Poor</v>
      </c>
      <c r="AF52" s="35">
        <f>Table2[[#This Row],[Cost]]+Table2[[#This Row],[Profit]]+Table2[[#This Row],[ShippingCost]]+Table2[[#This Row],[DeliveryDays]]</f>
        <v>2865.3199999999997</v>
      </c>
      <c r="AG52" s="119">
        <f>Table2[[#This Row],[Profit]]/Table2[[#This Row],[Cost]]</f>
        <v>0.11612857205131154</v>
      </c>
      <c r="AQ52" s="22">
        <v>61</v>
      </c>
      <c r="AR52" s="13" t="s">
        <v>154</v>
      </c>
      <c r="AS52" s="13" t="s">
        <v>129</v>
      </c>
      <c r="AT52" s="13" t="s">
        <v>82</v>
      </c>
      <c r="AU52" s="13" t="s">
        <v>43</v>
      </c>
      <c r="AV52" s="13" t="s">
        <v>100</v>
      </c>
      <c r="AW52" s="13" t="s">
        <v>31</v>
      </c>
      <c r="AX52" s="13" t="s">
        <v>69</v>
      </c>
      <c r="AY52" s="13" t="s">
        <v>45</v>
      </c>
      <c r="AZ52" s="13" t="s">
        <v>70</v>
      </c>
      <c r="BA52" s="13">
        <v>101.53</v>
      </c>
      <c r="BB52" s="13">
        <v>4</v>
      </c>
      <c r="BC52" s="13">
        <v>0.08</v>
      </c>
      <c r="BD52" s="13">
        <v>373.63</v>
      </c>
      <c r="BE52" s="13">
        <v>306.17</v>
      </c>
      <c r="BF52" s="13">
        <v>67.459999999999994</v>
      </c>
      <c r="BG52" s="13" t="s">
        <v>63</v>
      </c>
      <c r="BH52" s="13" t="s">
        <v>54</v>
      </c>
      <c r="BI52" s="13" t="s">
        <v>72</v>
      </c>
      <c r="BJ52" s="13">
        <v>16.559999999999999</v>
      </c>
      <c r="BK52" s="13">
        <v>9</v>
      </c>
      <c r="BL52" s="13" t="s">
        <v>55</v>
      </c>
      <c r="BM52" s="13" t="s">
        <v>56</v>
      </c>
      <c r="BN52" s="13">
        <v>2</v>
      </c>
      <c r="BO52" s="21">
        <v>3</v>
      </c>
    </row>
    <row r="53" spans="1:67" ht="16.5" thickTop="1" thickBot="1" x14ac:dyDescent="0.3">
      <c r="A53" s="11">
        <v>52</v>
      </c>
      <c r="B53" s="2" t="s">
        <v>146</v>
      </c>
      <c r="C53" s="85">
        <f>YEAR(Table2[[#This Row],[Date]])</f>
        <v>2024</v>
      </c>
      <c r="D53" s="88" t="str">
        <f>TEXT(Table2[[#This Row],[Date]],"mmmm")</f>
        <v>December</v>
      </c>
      <c r="E53" s="2" t="s">
        <v>65</v>
      </c>
      <c r="F53" s="2" t="s">
        <v>42</v>
      </c>
      <c r="G53" s="2" t="s">
        <v>83</v>
      </c>
      <c r="H53" s="2" t="s">
        <v>60</v>
      </c>
      <c r="I53" s="2" t="s">
        <v>75</v>
      </c>
      <c r="J53" s="2" t="s">
        <v>69</v>
      </c>
      <c r="K53" s="2" t="s">
        <v>33</v>
      </c>
      <c r="L53" s="2" t="s">
        <v>34</v>
      </c>
      <c r="M53" s="2">
        <v>909.14</v>
      </c>
      <c r="N53" s="2">
        <v>16</v>
      </c>
      <c r="O53" s="2">
        <v>0.23</v>
      </c>
      <c r="P53" s="48" t="str">
        <f>IF(Table2[[#This Row],[Discount]]&gt;20%,"HIGH","LOW")</f>
        <v>HIGH</v>
      </c>
      <c r="Q53" s="2">
        <v>11200.6</v>
      </c>
      <c r="R53" s="59" t="str">
        <f>_xlfn.IFS(Table2[[#This Row],[Revenue]]&lt;1000,"Small",OR(Table2[[#This Row],[Revenue]]&gt;1000,Table2[[#This Row],[Revenue]]&lt;=5000),"Medium",Table2[[#This Row],[Revenue]]&gt;5000,"Large")</f>
        <v>Medium</v>
      </c>
      <c r="S53" s="53" t="str">
        <f>IF(Table2[[#This Row],[Revenue]]&gt;3000,"Premium","Not Premium")</f>
        <v>Premium</v>
      </c>
      <c r="T53" s="2">
        <v>9302.2099999999991</v>
      </c>
      <c r="U53" s="2">
        <v>1898.39</v>
      </c>
      <c r="V53" s="2" t="s">
        <v>63</v>
      </c>
      <c r="W53" s="2" t="s">
        <v>71</v>
      </c>
      <c r="X53" s="2" t="s">
        <v>37</v>
      </c>
      <c r="Y53" s="2">
        <v>27.97</v>
      </c>
      <c r="Z53" s="2">
        <v>1</v>
      </c>
      <c r="AA53" s="50" t="str">
        <f>IF(Table2[[#This Row],[DeliveryDays]]&lt;=3,"FAST DELIVERY","LATE DELIVERY")</f>
        <v>FAST DELIVERY</v>
      </c>
      <c r="AB53" s="2" t="s">
        <v>97</v>
      </c>
      <c r="AC53" s="2" t="s">
        <v>56</v>
      </c>
      <c r="AD53" s="2">
        <v>4</v>
      </c>
      <c r="AE53" s="56" t="str">
        <f>_xlfn.IFS(Table2[[#This Row],[Rating]]=5,"Excellent",Table2[[#This Row],[Rating]]=4,"Good",Table2[[#This Row],[Rating]]=3,"Average",Table2[[#This Row],[Rating]]&lt;=2,"Poor")</f>
        <v>Good</v>
      </c>
      <c r="AF53" s="35">
        <f>Table2[[#This Row],[Cost]]+Table2[[#This Row],[Profit]]+Table2[[#This Row],[ShippingCost]]+Table2[[#This Row],[DeliveryDays]]</f>
        <v>11229.569999999998</v>
      </c>
      <c r="AG53" s="119">
        <f>Table2[[#This Row],[Profit]]/Table2[[#This Row],[Cost]]</f>
        <v>0.20407946068729907</v>
      </c>
      <c r="AQ53" s="20">
        <v>70</v>
      </c>
      <c r="AR53" s="2" t="s">
        <v>163</v>
      </c>
      <c r="AS53" s="2" t="s">
        <v>27</v>
      </c>
      <c r="AT53" s="2" t="s">
        <v>28</v>
      </c>
      <c r="AU53" s="2" t="s">
        <v>43</v>
      </c>
      <c r="AV53" s="2" t="s">
        <v>44</v>
      </c>
      <c r="AW53" s="2" t="s">
        <v>31</v>
      </c>
      <c r="AX53" s="2" t="s">
        <v>107</v>
      </c>
      <c r="AY53" s="2" t="s">
        <v>53</v>
      </c>
      <c r="AZ53" s="2" t="s">
        <v>70</v>
      </c>
      <c r="BA53" s="2">
        <v>642.82000000000005</v>
      </c>
      <c r="BB53" s="2">
        <v>14</v>
      </c>
      <c r="BC53" s="2">
        <v>0.28000000000000003</v>
      </c>
      <c r="BD53" s="2">
        <v>6479.63</v>
      </c>
      <c r="BE53" s="2">
        <v>3693.45</v>
      </c>
      <c r="BF53" s="2">
        <v>2786.18</v>
      </c>
      <c r="BG53" s="2" t="s">
        <v>76</v>
      </c>
      <c r="BH53" s="2" t="s">
        <v>36</v>
      </c>
      <c r="BI53" s="2" t="s">
        <v>37</v>
      </c>
      <c r="BJ53" s="2">
        <v>42.03</v>
      </c>
      <c r="BK53" s="2">
        <v>9</v>
      </c>
      <c r="BL53" s="2" t="s">
        <v>97</v>
      </c>
      <c r="BM53" s="2" t="s">
        <v>39</v>
      </c>
      <c r="BN53" s="2">
        <v>3</v>
      </c>
      <c r="BO53" s="23">
        <v>3</v>
      </c>
    </row>
    <row r="54" spans="1:67" ht="16.5" thickTop="1" thickBot="1" x14ac:dyDescent="0.3">
      <c r="A54" s="12">
        <v>53</v>
      </c>
      <c r="B54" s="13" t="s">
        <v>147</v>
      </c>
      <c r="C54" s="86">
        <f>YEAR(Table2[[#This Row],[Date]])</f>
        <v>2024</v>
      </c>
      <c r="D54" s="89" t="str">
        <f>TEXT(Table2[[#This Row],[Date]],"mmmm")</f>
        <v>September</v>
      </c>
      <c r="E54" s="13" t="s">
        <v>65</v>
      </c>
      <c r="F54" s="13" t="s">
        <v>42</v>
      </c>
      <c r="G54" s="13" t="s">
        <v>90</v>
      </c>
      <c r="H54" s="13" t="s">
        <v>94</v>
      </c>
      <c r="I54" s="13" t="s">
        <v>68</v>
      </c>
      <c r="J54" s="13" t="s">
        <v>107</v>
      </c>
      <c r="K54" s="13" t="s">
        <v>45</v>
      </c>
      <c r="L54" s="13" t="s">
        <v>70</v>
      </c>
      <c r="M54" s="13">
        <v>226.3</v>
      </c>
      <c r="N54" s="13">
        <v>16</v>
      </c>
      <c r="O54" s="13">
        <v>0.13</v>
      </c>
      <c r="P54" s="48" t="str">
        <f>IF(Table2[[#This Row],[Discount]]&gt;20%,"HIGH","LOW")</f>
        <v>LOW</v>
      </c>
      <c r="Q54" s="13">
        <v>3150.1</v>
      </c>
      <c r="R54" s="60" t="str">
        <f>_xlfn.IFS(Table2[[#This Row],[Revenue]]&lt;1000,"Small",OR(Table2[[#This Row],[Revenue]]&gt;1000,Table2[[#This Row],[Revenue]]&lt;=5000),"Medium",Table2[[#This Row],[Revenue]]&gt;5000,"Large")</f>
        <v>Medium</v>
      </c>
      <c r="S54" s="54" t="str">
        <f>IF(Table2[[#This Row],[Revenue]]&gt;3000,"Premium","Not Premium")</f>
        <v>Premium</v>
      </c>
      <c r="T54" s="13">
        <v>2541.17</v>
      </c>
      <c r="U54" s="13">
        <v>608.92999999999995</v>
      </c>
      <c r="V54" s="13" t="s">
        <v>63</v>
      </c>
      <c r="W54" s="13" t="s">
        <v>54</v>
      </c>
      <c r="X54" s="13" t="s">
        <v>37</v>
      </c>
      <c r="Y54" s="13">
        <v>43.67</v>
      </c>
      <c r="Z54" s="13">
        <v>9</v>
      </c>
      <c r="AA54" s="51" t="str">
        <f>IF(Table2[[#This Row],[DeliveryDays]]&lt;=3,"FAST DELIVERY","LATE DELIVERY")</f>
        <v>LATE DELIVERY</v>
      </c>
      <c r="AB54" s="13" t="s">
        <v>38</v>
      </c>
      <c r="AC54" s="13" t="s">
        <v>39</v>
      </c>
      <c r="AD54" s="13">
        <v>4</v>
      </c>
      <c r="AE54" s="57" t="str">
        <f>_xlfn.IFS(Table2[[#This Row],[Rating]]=5,"Excellent",Table2[[#This Row],[Rating]]=4,"Good",Table2[[#This Row],[Rating]]=3,"Average",Table2[[#This Row],[Rating]]&lt;=2,"Poor")</f>
        <v>Good</v>
      </c>
      <c r="AF54" s="35">
        <f>Table2[[#This Row],[Cost]]+Table2[[#This Row],[Profit]]+Table2[[#This Row],[ShippingCost]]+Table2[[#This Row],[DeliveryDays]]</f>
        <v>3202.77</v>
      </c>
      <c r="AG54" s="119">
        <f>Table2[[#This Row],[Profit]]/Table2[[#This Row],[Cost]]</f>
        <v>0.23962584163987452</v>
      </c>
      <c r="AQ54" s="22">
        <v>75</v>
      </c>
      <c r="AR54" s="13" t="s">
        <v>168</v>
      </c>
      <c r="AS54" s="13" t="s">
        <v>65</v>
      </c>
      <c r="AT54" s="13" t="s">
        <v>82</v>
      </c>
      <c r="AU54" s="13" t="s">
        <v>83</v>
      </c>
      <c r="AV54" s="13" t="s">
        <v>30</v>
      </c>
      <c r="AW54" s="13" t="s">
        <v>31</v>
      </c>
      <c r="AX54" s="13" t="s">
        <v>32</v>
      </c>
      <c r="AY54" s="13" t="s">
        <v>53</v>
      </c>
      <c r="AZ54" s="13" t="s">
        <v>34</v>
      </c>
      <c r="BA54" s="13">
        <v>547.75</v>
      </c>
      <c r="BB54" s="13">
        <v>11</v>
      </c>
      <c r="BC54" s="13">
        <v>0.13</v>
      </c>
      <c r="BD54" s="13">
        <v>5241.97</v>
      </c>
      <c r="BE54" s="13">
        <v>2844.47</v>
      </c>
      <c r="BF54" s="13">
        <v>2397.5</v>
      </c>
      <c r="BG54" s="13" t="s">
        <v>76</v>
      </c>
      <c r="BH54" s="13" t="s">
        <v>36</v>
      </c>
      <c r="BI54" s="13" t="s">
        <v>48</v>
      </c>
      <c r="BJ54" s="13">
        <v>41.33</v>
      </c>
      <c r="BK54" s="13">
        <v>8</v>
      </c>
      <c r="BL54" s="13" t="s">
        <v>55</v>
      </c>
      <c r="BM54" s="13" t="s">
        <v>39</v>
      </c>
      <c r="BN54" s="13">
        <v>4</v>
      </c>
      <c r="BO54" s="23">
        <v>7</v>
      </c>
    </row>
    <row r="55" spans="1:67" ht="16.5" thickTop="1" thickBot="1" x14ac:dyDescent="0.3">
      <c r="A55" s="11">
        <v>54</v>
      </c>
      <c r="B55" s="2" t="s">
        <v>148</v>
      </c>
      <c r="C55" s="85">
        <f>YEAR(Table2[[#This Row],[Date]])</f>
        <v>2024</v>
      </c>
      <c r="D55" s="88" t="str">
        <f>TEXT(Table2[[#This Row],[Date]],"mmmm")</f>
        <v>March</v>
      </c>
      <c r="E55" s="2" t="s">
        <v>114</v>
      </c>
      <c r="F55" s="2" t="s">
        <v>42</v>
      </c>
      <c r="G55" s="2" t="s">
        <v>59</v>
      </c>
      <c r="H55" s="2" t="s">
        <v>67</v>
      </c>
      <c r="I55" s="2" t="s">
        <v>31</v>
      </c>
      <c r="J55" s="2" t="s">
        <v>87</v>
      </c>
      <c r="K55" s="2" t="s">
        <v>45</v>
      </c>
      <c r="L55" s="2" t="s">
        <v>70</v>
      </c>
      <c r="M55" s="2">
        <v>288.68</v>
      </c>
      <c r="N55" s="2">
        <v>2</v>
      </c>
      <c r="O55" s="2">
        <v>0.02</v>
      </c>
      <c r="P55" s="48" t="str">
        <f>IF(Table2[[#This Row],[Discount]]&gt;20%,"HIGH","LOW")</f>
        <v>LOW</v>
      </c>
      <c r="Q55" s="2">
        <v>565.80999999999995</v>
      </c>
      <c r="R55" s="59" t="str">
        <f>_xlfn.IFS(Table2[[#This Row],[Revenue]]&lt;1000,"Small",OR(Table2[[#This Row],[Revenue]]&gt;1000,Table2[[#This Row],[Revenue]]&lt;=5000),"Medium",Table2[[#This Row],[Revenue]]&gt;5000,"Large")</f>
        <v>Small</v>
      </c>
      <c r="S55" s="53" t="str">
        <f>IF(Table2[[#This Row],[Revenue]]&gt;3000,"Premium","Not Premium")</f>
        <v>Not Premium</v>
      </c>
      <c r="T55" s="2">
        <v>451.49</v>
      </c>
      <c r="U55" s="2">
        <v>114.32</v>
      </c>
      <c r="V55" s="2" t="s">
        <v>35</v>
      </c>
      <c r="W55" s="2" t="s">
        <v>88</v>
      </c>
      <c r="X55" s="2" t="s">
        <v>37</v>
      </c>
      <c r="Y55" s="2">
        <v>36.450000000000003</v>
      </c>
      <c r="Z55" s="2">
        <v>7</v>
      </c>
      <c r="AA55" s="50" t="str">
        <f>IF(Table2[[#This Row],[DeliveryDays]]&lt;=3,"FAST DELIVERY","LATE DELIVERY")</f>
        <v>LATE DELIVERY</v>
      </c>
      <c r="AB55" s="2" t="s">
        <v>38</v>
      </c>
      <c r="AC55" s="2" t="s">
        <v>56</v>
      </c>
      <c r="AD55" s="2">
        <v>5</v>
      </c>
      <c r="AE55" s="56" t="str">
        <f>_xlfn.IFS(Table2[[#This Row],[Rating]]=5,"Excellent",Table2[[#This Row],[Rating]]=4,"Good",Table2[[#This Row],[Rating]]=3,"Average",Table2[[#This Row],[Rating]]&lt;=2,"Poor")</f>
        <v>Excellent</v>
      </c>
      <c r="AF55" s="35">
        <f>Table2[[#This Row],[Cost]]+Table2[[#This Row],[Profit]]+Table2[[#This Row],[ShippingCost]]+Table2[[#This Row],[DeliveryDays]]</f>
        <v>609.26</v>
      </c>
      <c r="AG55" s="119">
        <f>Table2[[#This Row],[Profit]]/Table2[[#This Row],[Cost]]</f>
        <v>0.25320605107532834</v>
      </c>
      <c r="AQ55" s="22">
        <v>87</v>
      </c>
      <c r="AR55" s="13" t="s">
        <v>179</v>
      </c>
      <c r="AS55" s="13" t="s">
        <v>58</v>
      </c>
      <c r="AT55" s="13" t="s">
        <v>42</v>
      </c>
      <c r="AU55" s="13" t="s">
        <v>43</v>
      </c>
      <c r="AV55" s="13" t="s">
        <v>30</v>
      </c>
      <c r="AW55" s="13" t="s">
        <v>31</v>
      </c>
      <c r="AX55" s="13" t="s">
        <v>107</v>
      </c>
      <c r="AY55" s="13" t="s">
        <v>33</v>
      </c>
      <c r="AZ55" s="13" t="s">
        <v>70</v>
      </c>
      <c r="BA55" s="13">
        <v>100.67</v>
      </c>
      <c r="BB55" s="13">
        <v>4</v>
      </c>
      <c r="BC55" s="13">
        <v>0.09</v>
      </c>
      <c r="BD55" s="13">
        <v>366.44</v>
      </c>
      <c r="BE55" s="13">
        <v>273.29000000000002</v>
      </c>
      <c r="BF55" s="13">
        <v>93.15</v>
      </c>
      <c r="BG55" s="13" t="s">
        <v>47</v>
      </c>
      <c r="BH55" s="13" t="s">
        <v>54</v>
      </c>
      <c r="BI55" s="13" t="s">
        <v>48</v>
      </c>
      <c r="BJ55" s="13">
        <v>34.71</v>
      </c>
      <c r="BK55" s="13">
        <v>5</v>
      </c>
      <c r="BL55" s="13" t="s">
        <v>97</v>
      </c>
      <c r="BM55" s="13" t="s">
        <v>56</v>
      </c>
      <c r="BN55" s="13">
        <v>5</v>
      </c>
      <c r="BO55" s="21">
        <v>6</v>
      </c>
    </row>
    <row r="56" spans="1:67" ht="16.5" thickTop="1" thickBot="1" x14ac:dyDescent="0.3">
      <c r="A56" s="12">
        <v>55</v>
      </c>
      <c r="B56" s="13" t="s">
        <v>149</v>
      </c>
      <c r="C56" s="86">
        <f>YEAR(Table2[[#This Row],[Date]])</f>
        <v>2024</v>
      </c>
      <c r="D56" s="89" t="str">
        <f>TEXT(Table2[[#This Row],[Date]],"mmmm")</f>
        <v>May</v>
      </c>
      <c r="E56" s="13" t="s">
        <v>96</v>
      </c>
      <c r="F56" s="13" t="s">
        <v>28</v>
      </c>
      <c r="G56" s="13" t="s">
        <v>83</v>
      </c>
      <c r="H56" s="13" t="s">
        <v>60</v>
      </c>
      <c r="I56" s="13" t="s">
        <v>61</v>
      </c>
      <c r="J56" s="13" t="s">
        <v>69</v>
      </c>
      <c r="K56" s="13" t="s">
        <v>45</v>
      </c>
      <c r="L56" s="13" t="s">
        <v>46</v>
      </c>
      <c r="M56" s="13">
        <v>112.94</v>
      </c>
      <c r="N56" s="13">
        <v>4</v>
      </c>
      <c r="O56" s="13">
        <v>0.18</v>
      </c>
      <c r="P56" s="48" t="str">
        <f>IF(Table2[[#This Row],[Discount]]&gt;20%,"HIGH","LOW")</f>
        <v>LOW</v>
      </c>
      <c r="Q56" s="13">
        <v>370.44</v>
      </c>
      <c r="R56" s="60" t="str">
        <f>_xlfn.IFS(Table2[[#This Row],[Revenue]]&lt;1000,"Small",OR(Table2[[#This Row],[Revenue]]&gt;1000,Table2[[#This Row],[Revenue]]&lt;=5000),"Medium",Table2[[#This Row],[Revenue]]&gt;5000,"Large")</f>
        <v>Small</v>
      </c>
      <c r="S56" s="54" t="str">
        <f>IF(Table2[[#This Row],[Revenue]]&gt;3000,"Premium","Not Premium")</f>
        <v>Not Premium</v>
      </c>
      <c r="T56" s="13">
        <v>219.05</v>
      </c>
      <c r="U56" s="13">
        <v>151.38999999999999</v>
      </c>
      <c r="V56" s="13" t="s">
        <v>63</v>
      </c>
      <c r="W56" s="13" t="s">
        <v>71</v>
      </c>
      <c r="X56" s="13" t="s">
        <v>72</v>
      </c>
      <c r="Y56" s="13">
        <v>9.18</v>
      </c>
      <c r="Z56" s="13">
        <v>7</v>
      </c>
      <c r="AA56" s="51" t="str">
        <f>IF(Table2[[#This Row],[DeliveryDays]]&lt;=3,"FAST DELIVERY","LATE DELIVERY")</f>
        <v>LATE DELIVERY</v>
      </c>
      <c r="AB56" s="13" t="s">
        <v>55</v>
      </c>
      <c r="AC56" s="13" t="s">
        <v>39</v>
      </c>
      <c r="AD56" s="13">
        <v>5</v>
      </c>
      <c r="AE56" s="57" t="str">
        <f>_xlfn.IFS(Table2[[#This Row],[Rating]]=5,"Excellent",Table2[[#This Row],[Rating]]=4,"Good",Table2[[#This Row],[Rating]]=3,"Average",Table2[[#This Row],[Rating]]&lt;=2,"Poor")</f>
        <v>Excellent</v>
      </c>
      <c r="AF56" s="35">
        <f>Table2[[#This Row],[Cost]]+Table2[[#This Row],[Profit]]+Table2[[#This Row],[ShippingCost]]+Table2[[#This Row],[DeliveryDays]]</f>
        <v>386.62</v>
      </c>
      <c r="AG56" s="119">
        <f>Table2[[#This Row],[Profit]]/Table2[[#This Row],[Cost]]</f>
        <v>0.69112074868751416</v>
      </c>
      <c r="AQ56" s="20">
        <v>100</v>
      </c>
      <c r="AR56" s="2" t="s">
        <v>157</v>
      </c>
      <c r="AS56" s="2" t="s">
        <v>127</v>
      </c>
      <c r="AT56" s="2" t="s">
        <v>28</v>
      </c>
      <c r="AU56" s="2" t="s">
        <v>90</v>
      </c>
      <c r="AV56" s="2" t="s">
        <v>74</v>
      </c>
      <c r="AW56" s="2" t="s">
        <v>31</v>
      </c>
      <c r="AX56" s="2" t="s">
        <v>87</v>
      </c>
      <c r="AY56" s="2" t="s">
        <v>33</v>
      </c>
      <c r="AZ56" s="2" t="s">
        <v>70</v>
      </c>
      <c r="BA56" s="2">
        <v>213.53</v>
      </c>
      <c r="BB56" s="2">
        <v>1</v>
      </c>
      <c r="BC56" s="2">
        <v>0.05</v>
      </c>
      <c r="BD56" s="2">
        <v>202.85</v>
      </c>
      <c r="BE56" s="2">
        <v>140.91</v>
      </c>
      <c r="BF56" s="2">
        <v>61.94</v>
      </c>
      <c r="BG56" s="2" t="s">
        <v>91</v>
      </c>
      <c r="BH56" s="2" t="s">
        <v>88</v>
      </c>
      <c r="BI56" s="2" t="s">
        <v>48</v>
      </c>
      <c r="BJ56" s="2">
        <v>23.86</v>
      </c>
      <c r="BK56" s="2">
        <v>1</v>
      </c>
      <c r="BL56" s="2" t="s">
        <v>38</v>
      </c>
      <c r="BM56" s="2" t="s">
        <v>56</v>
      </c>
      <c r="BN56" s="2">
        <v>3</v>
      </c>
      <c r="BO56" s="21">
        <v>10</v>
      </c>
    </row>
    <row r="57" spans="1:67" ht="16.5" thickTop="1" thickBot="1" x14ac:dyDescent="0.3">
      <c r="A57" s="11">
        <v>56</v>
      </c>
      <c r="B57" s="2" t="s">
        <v>150</v>
      </c>
      <c r="C57" s="85">
        <f>YEAR(Table2[[#This Row],[Date]])</f>
        <v>2024</v>
      </c>
      <c r="D57" s="88" t="str">
        <f>TEXT(Table2[[#This Row],[Date]],"mmmm")</f>
        <v>July</v>
      </c>
      <c r="E57" s="2" t="s">
        <v>65</v>
      </c>
      <c r="F57" s="2" t="s">
        <v>82</v>
      </c>
      <c r="G57" s="2" t="s">
        <v>90</v>
      </c>
      <c r="H57" s="2" t="s">
        <v>60</v>
      </c>
      <c r="I57" s="2" t="s">
        <v>75</v>
      </c>
      <c r="J57" s="2" t="s">
        <v>52</v>
      </c>
      <c r="K57" s="2" t="s">
        <v>53</v>
      </c>
      <c r="L57" s="2" t="s">
        <v>34</v>
      </c>
      <c r="M57" s="2">
        <v>934.88</v>
      </c>
      <c r="N57" s="2">
        <v>9</v>
      </c>
      <c r="O57" s="2">
        <v>0.02</v>
      </c>
      <c r="P57" s="48" t="str">
        <f>IF(Table2[[#This Row],[Discount]]&gt;20%,"HIGH","LOW")</f>
        <v>LOW</v>
      </c>
      <c r="Q57" s="2">
        <v>8245.64</v>
      </c>
      <c r="R57" s="59" t="str">
        <f>_xlfn.IFS(Table2[[#This Row],[Revenue]]&lt;1000,"Small",OR(Table2[[#This Row],[Revenue]]&gt;1000,Table2[[#This Row],[Revenue]]&lt;=5000),"Medium",Table2[[#This Row],[Revenue]]&gt;5000,"Large")</f>
        <v>Medium</v>
      </c>
      <c r="S57" s="53" t="str">
        <f>IF(Table2[[#This Row],[Revenue]]&gt;3000,"Premium","Not Premium")</f>
        <v>Premium</v>
      </c>
      <c r="T57" s="2">
        <v>6520.59</v>
      </c>
      <c r="U57" s="2">
        <v>1725.05</v>
      </c>
      <c r="V57" s="2" t="s">
        <v>63</v>
      </c>
      <c r="W57" s="2" t="s">
        <v>54</v>
      </c>
      <c r="X57" s="2" t="s">
        <v>37</v>
      </c>
      <c r="Y57" s="2">
        <v>19.05</v>
      </c>
      <c r="Z57" s="2">
        <v>7</v>
      </c>
      <c r="AA57" s="50" t="str">
        <f>IF(Table2[[#This Row],[DeliveryDays]]&lt;=3,"FAST DELIVERY","LATE DELIVERY")</f>
        <v>LATE DELIVERY</v>
      </c>
      <c r="AB57" s="2" t="s">
        <v>97</v>
      </c>
      <c r="AC57" s="2" t="s">
        <v>56</v>
      </c>
      <c r="AD57" s="2">
        <v>2</v>
      </c>
      <c r="AE57" s="56" t="str">
        <f>_xlfn.IFS(Table2[[#This Row],[Rating]]=5,"Excellent",Table2[[#This Row],[Rating]]=4,"Good",Table2[[#This Row],[Rating]]=3,"Average",Table2[[#This Row],[Rating]]&lt;=2,"Poor")</f>
        <v>Poor</v>
      </c>
      <c r="AF57" s="35">
        <f>Table2[[#This Row],[Cost]]+Table2[[#This Row],[Profit]]+Table2[[#This Row],[ShippingCost]]+Table2[[#This Row],[DeliveryDays]]</f>
        <v>8271.6899999999987</v>
      </c>
      <c r="AG57" s="119">
        <f>Table2[[#This Row],[Profit]]/Table2[[#This Row],[Cost]]</f>
        <v>0.26455428113100193</v>
      </c>
      <c r="AQ57" s="20">
        <v>106</v>
      </c>
      <c r="AR57" s="2" t="s">
        <v>195</v>
      </c>
      <c r="AS57" s="2" t="s">
        <v>50</v>
      </c>
      <c r="AT57" s="2" t="s">
        <v>28</v>
      </c>
      <c r="AU57" s="2" t="s">
        <v>59</v>
      </c>
      <c r="AV57" s="2" t="s">
        <v>44</v>
      </c>
      <c r="AW57" s="2" t="s">
        <v>31</v>
      </c>
      <c r="AX57" s="2" t="s">
        <v>32</v>
      </c>
      <c r="AY57" s="2" t="s">
        <v>33</v>
      </c>
      <c r="AZ57" s="2" t="s">
        <v>80</v>
      </c>
      <c r="BA57" s="2">
        <v>714.37</v>
      </c>
      <c r="BB57" s="2">
        <v>17</v>
      </c>
      <c r="BC57" s="2">
        <v>0.05</v>
      </c>
      <c r="BD57" s="2">
        <v>11537.08</v>
      </c>
      <c r="BE57" s="2">
        <v>8708.1299999999992</v>
      </c>
      <c r="BF57" s="2">
        <v>2828.95</v>
      </c>
      <c r="BG57" s="2" t="s">
        <v>91</v>
      </c>
      <c r="BH57" s="2" t="s">
        <v>54</v>
      </c>
      <c r="BI57" s="2" t="s">
        <v>48</v>
      </c>
      <c r="BJ57" s="2">
        <v>40.700000000000003</v>
      </c>
      <c r="BK57" s="2">
        <v>9</v>
      </c>
      <c r="BL57" s="2" t="s">
        <v>55</v>
      </c>
      <c r="BM57" s="2" t="s">
        <v>39</v>
      </c>
      <c r="BN57" s="2">
        <v>1</v>
      </c>
      <c r="BO57" s="21">
        <v>8</v>
      </c>
    </row>
    <row r="58" spans="1:67" ht="16.5" thickTop="1" thickBot="1" x14ac:dyDescent="0.3">
      <c r="A58" s="12">
        <v>57</v>
      </c>
      <c r="B58" s="13" t="s">
        <v>141</v>
      </c>
      <c r="C58" s="86">
        <f>YEAR(Table2[[#This Row],[Date]])</f>
        <v>2023</v>
      </c>
      <c r="D58" s="89" t="str">
        <f>TEXT(Table2[[#This Row],[Date]],"mmmm")</f>
        <v>February</v>
      </c>
      <c r="E58" s="13" t="s">
        <v>65</v>
      </c>
      <c r="F58" s="13" t="s">
        <v>28</v>
      </c>
      <c r="G58" s="13" t="s">
        <v>59</v>
      </c>
      <c r="H58" s="13" t="s">
        <v>30</v>
      </c>
      <c r="I58" s="13" t="s">
        <v>75</v>
      </c>
      <c r="J58" s="13" t="s">
        <v>102</v>
      </c>
      <c r="K58" s="13" t="s">
        <v>53</v>
      </c>
      <c r="L58" s="13" t="s">
        <v>85</v>
      </c>
      <c r="M58" s="13">
        <v>985.44</v>
      </c>
      <c r="N58" s="13">
        <v>16</v>
      </c>
      <c r="O58" s="13">
        <v>0.27</v>
      </c>
      <c r="P58" s="48" t="str">
        <f>IF(Table2[[#This Row],[Discount]]&gt;20%,"HIGH","LOW")</f>
        <v>HIGH</v>
      </c>
      <c r="Q58" s="13">
        <v>11509.94</v>
      </c>
      <c r="R58" s="60" t="str">
        <f>_xlfn.IFS(Table2[[#This Row],[Revenue]]&lt;1000,"Small",OR(Table2[[#This Row],[Revenue]]&gt;1000,Table2[[#This Row],[Revenue]]&lt;=5000),"Medium",Table2[[#This Row],[Revenue]]&gt;5000,"Large")</f>
        <v>Medium</v>
      </c>
      <c r="S58" s="54" t="str">
        <f>IF(Table2[[#This Row],[Revenue]]&gt;3000,"Premium","Not Premium")</f>
        <v>Premium</v>
      </c>
      <c r="T58" s="13">
        <v>7544.45</v>
      </c>
      <c r="U58" s="13">
        <v>3965.49</v>
      </c>
      <c r="V58" s="13" t="s">
        <v>63</v>
      </c>
      <c r="W58" s="13" t="s">
        <v>36</v>
      </c>
      <c r="X58" s="13" t="s">
        <v>48</v>
      </c>
      <c r="Y58" s="13">
        <v>42.71</v>
      </c>
      <c r="Z58" s="13">
        <v>1</v>
      </c>
      <c r="AA58" s="51" t="str">
        <f>IF(Table2[[#This Row],[DeliveryDays]]&lt;=3,"FAST DELIVERY","LATE DELIVERY")</f>
        <v>FAST DELIVERY</v>
      </c>
      <c r="AB58" s="13" t="s">
        <v>38</v>
      </c>
      <c r="AC58" s="13" t="s">
        <v>39</v>
      </c>
      <c r="AD58" s="13">
        <v>2</v>
      </c>
      <c r="AE58" s="57" t="str">
        <f>_xlfn.IFS(Table2[[#This Row],[Rating]]=5,"Excellent",Table2[[#This Row],[Rating]]=4,"Good",Table2[[#This Row],[Rating]]=3,"Average",Table2[[#This Row],[Rating]]&lt;=2,"Poor")</f>
        <v>Poor</v>
      </c>
      <c r="AF58" s="35">
        <f>Table2[[#This Row],[Cost]]+Table2[[#This Row],[Profit]]+Table2[[#This Row],[ShippingCost]]+Table2[[#This Row],[DeliveryDays]]</f>
        <v>11553.649999999998</v>
      </c>
      <c r="AG58" s="119">
        <f>Table2[[#This Row],[Profit]]/Table2[[#This Row],[Cost]]</f>
        <v>0.52561684417021781</v>
      </c>
      <c r="AQ58" s="20">
        <v>116</v>
      </c>
      <c r="AR58" s="2" t="s">
        <v>204</v>
      </c>
      <c r="AS58" s="2" t="s">
        <v>50</v>
      </c>
      <c r="AT58" s="2" t="s">
        <v>42</v>
      </c>
      <c r="AU58" s="2" t="s">
        <v>59</v>
      </c>
      <c r="AV58" s="2" t="s">
        <v>67</v>
      </c>
      <c r="AW58" s="2" t="s">
        <v>31</v>
      </c>
      <c r="AX58" s="2" t="s">
        <v>84</v>
      </c>
      <c r="AY58" s="2" t="s">
        <v>45</v>
      </c>
      <c r="AZ58" s="2" t="s">
        <v>70</v>
      </c>
      <c r="BA58" s="2">
        <v>201.44</v>
      </c>
      <c r="BB58" s="2">
        <v>2</v>
      </c>
      <c r="BC58" s="2">
        <v>0.15</v>
      </c>
      <c r="BD58" s="2">
        <v>342.45</v>
      </c>
      <c r="BE58" s="2">
        <v>230.54</v>
      </c>
      <c r="BF58" s="2">
        <v>111.91</v>
      </c>
      <c r="BG58" s="2" t="s">
        <v>76</v>
      </c>
      <c r="BH58" s="2" t="s">
        <v>36</v>
      </c>
      <c r="BI58" s="2" t="s">
        <v>72</v>
      </c>
      <c r="BJ58" s="2">
        <v>11.08</v>
      </c>
      <c r="BK58" s="2">
        <v>3</v>
      </c>
      <c r="BL58" s="2" t="s">
        <v>55</v>
      </c>
      <c r="BM58" s="2" t="s">
        <v>56</v>
      </c>
      <c r="BN58" s="2">
        <v>3</v>
      </c>
      <c r="BO58" s="21">
        <v>7</v>
      </c>
    </row>
    <row r="59" spans="1:67" ht="16.5" thickTop="1" thickBot="1" x14ac:dyDescent="0.3">
      <c r="A59" s="11">
        <v>58</v>
      </c>
      <c r="B59" s="2" t="s">
        <v>151</v>
      </c>
      <c r="C59" s="85">
        <f>YEAR(Table2[[#This Row],[Date]])</f>
        <v>2023</v>
      </c>
      <c r="D59" s="88" t="str">
        <f>TEXT(Table2[[#This Row],[Date]],"mmmm")</f>
        <v>September</v>
      </c>
      <c r="E59" s="2" t="s">
        <v>114</v>
      </c>
      <c r="F59" s="2" t="s">
        <v>42</v>
      </c>
      <c r="G59" s="2" t="s">
        <v>93</v>
      </c>
      <c r="H59" s="2" t="s">
        <v>94</v>
      </c>
      <c r="I59" s="2" t="s">
        <v>31</v>
      </c>
      <c r="J59" s="2" t="s">
        <v>52</v>
      </c>
      <c r="K59" s="2" t="s">
        <v>45</v>
      </c>
      <c r="L59" s="2" t="s">
        <v>80</v>
      </c>
      <c r="M59" s="2">
        <v>994.66</v>
      </c>
      <c r="N59" s="2">
        <v>10</v>
      </c>
      <c r="O59" s="2">
        <v>0.13</v>
      </c>
      <c r="P59" s="48" t="str">
        <f>IF(Table2[[#This Row],[Discount]]&gt;20%,"HIGH","LOW")</f>
        <v>LOW</v>
      </c>
      <c r="Q59" s="2">
        <v>8653.5400000000009</v>
      </c>
      <c r="R59" s="59" t="str">
        <f>_xlfn.IFS(Table2[[#This Row],[Revenue]]&lt;1000,"Small",OR(Table2[[#This Row],[Revenue]]&gt;1000,Table2[[#This Row],[Revenue]]&lt;=5000),"Medium",Table2[[#This Row],[Revenue]]&gt;5000,"Large")</f>
        <v>Medium</v>
      </c>
      <c r="S59" s="53" t="str">
        <f>IF(Table2[[#This Row],[Revenue]]&gt;3000,"Premium","Not Premium")</f>
        <v>Premium</v>
      </c>
      <c r="T59" s="2">
        <v>4589.04</v>
      </c>
      <c r="U59" s="2">
        <v>4064.5</v>
      </c>
      <c r="V59" s="2" t="s">
        <v>47</v>
      </c>
      <c r="W59" s="2" t="s">
        <v>36</v>
      </c>
      <c r="X59" s="2" t="s">
        <v>72</v>
      </c>
      <c r="Y59" s="2">
        <v>16.8</v>
      </c>
      <c r="Z59" s="2">
        <v>10</v>
      </c>
      <c r="AA59" s="50" t="str">
        <f>IF(Table2[[#This Row],[DeliveryDays]]&lt;=3,"FAST DELIVERY","LATE DELIVERY")</f>
        <v>LATE DELIVERY</v>
      </c>
      <c r="AB59" s="2" t="s">
        <v>38</v>
      </c>
      <c r="AC59" s="2" t="s">
        <v>56</v>
      </c>
      <c r="AD59" s="2">
        <v>4</v>
      </c>
      <c r="AE59" s="56" t="str">
        <f>_xlfn.IFS(Table2[[#This Row],[Rating]]=5,"Excellent",Table2[[#This Row],[Rating]]=4,"Good",Table2[[#This Row],[Rating]]=3,"Average",Table2[[#This Row],[Rating]]&lt;=2,"Poor")</f>
        <v>Good</v>
      </c>
      <c r="AF59" s="35">
        <f>Table2[[#This Row],[Cost]]+Table2[[#This Row],[Profit]]+Table2[[#This Row],[ShippingCost]]+Table2[[#This Row],[DeliveryDays]]</f>
        <v>8680.34</v>
      </c>
      <c r="AG59" s="119">
        <f>Table2[[#This Row],[Profit]]/Table2[[#This Row],[Cost]]</f>
        <v>0.88569722643515858</v>
      </c>
      <c r="AQ59" s="20">
        <v>122</v>
      </c>
      <c r="AR59" s="2" t="s">
        <v>209</v>
      </c>
      <c r="AS59" s="2" t="s">
        <v>114</v>
      </c>
      <c r="AT59" s="2" t="s">
        <v>42</v>
      </c>
      <c r="AU59" s="2" t="s">
        <v>90</v>
      </c>
      <c r="AV59" s="2" t="s">
        <v>67</v>
      </c>
      <c r="AW59" s="2" t="s">
        <v>31</v>
      </c>
      <c r="AX59" s="2" t="s">
        <v>79</v>
      </c>
      <c r="AY59" s="2" t="s">
        <v>53</v>
      </c>
      <c r="AZ59" s="2" t="s">
        <v>85</v>
      </c>
      <c r="BA59" s="2">
        <v>952.49</v>
      </c>
      <c r="BB59" s="2">
        <v>7</v>
      </c>
      <c r="BC59" s="2">
        <v>0.01</v>
      </c>
      <c r="BD59" s="2">
        <v>6600.76</v>
      </c>
      <c r="BE59" s="2">
        <v>5208.95</v>
      </c>
      <c r="BF59" s="2">
        <v>1391.81</v>
      </c>
      <c r="BG59" s="2" t="s">
        <v>47</v>
      </c>
      <c r="BH59" s="2" t="s">
        <v>36</v>
      </c>
      <c r="BI59" s="2" t="s">
        <v>72</v>
      </c>
      <c r="BJ59" s="2">
        <v>39.32</v>
      </c>
      <c r="BK59" s="2">
        <v>1</v>
      </c>
      <c r="BL59" s="2" t="s">
        <v>38</v>
      </c>
      <c r="BM59" s="2" t="s">
        <v>39</v>
      </c>
      <c r="BN59" s="2">
        <v>2</v>
      </c>
      <c r="BO59" s="21">
        <v>6</v>
      </c>
    </row>
    <row r="60" spans="1:67" ht="16.5" thickTop="1" thickBot="1" x14ac:dyDescent="0.3">
      <c r="A60" s="12">
        <v>59</v>
      </c>
      <c r="B60" s="13" t="s">
        <v>152</v>
      </c>
      <c r="C60" s="86">
        <f>YEAR(Table2[[#This Row],[Date]])</f>
        <v>2023</v>
      </c>
      <c r="D60" s="89" t="str">
        <f>TEXT(Table2[[#This Row],[Date]],"mmmm")</f>
        <v>April</v>
      </c>
      <c r="E60" s="13" t="s">
        <v>50</v>
      </c>
      <c r="F60" s="13" t="s">
        <v>42</v>
      </c>
      <c r="G60" s="13" t="s">
        <v>90</v>
      </c>
      <c r="H60" s="13" t="s">
        <v>100</v>
      </c>
      <c r="I60" s="13" t="s">
        <v>75</v>
      </c>
      <c r="J60" s="13" t="s">
        <v>87</v>
      </c>
      <c r="K60" s="13" t="s">
        <v>33</v>
      </c>
      <c r="L60" s="13" t="s">
        <v>46</v>
      </c>
      <c r="M60" s="13">
        <v>974.86</v>
      </c>
      <c r="N60" s="13">
        <v>14</v>
      </c>
      <c r="O60" s="13">
        <v>0.17</v>
      </c>
      <c r="P60" s="48" t="str">
        <f>IF(Table2[[#This Row],[Discount]]&gt;20%,"HIGH","LOW")</f>
        <v>LOW</v>
      </c>
      <c r="Q60" s="13">
        <v>11327.87</v>
      </c>
      <c r="R60" s="60" t="str">
        <f>_xlfn.IFS(Table2[[#This Row],[Revenue]]&lt;1000,"Small",OR(Table2[[#This Row],[Revenue]]&gt;1000,Table2[[#This Row],[Revenue]]&lt;=5000),"Medium",Table2[[#This Row],[Revenue]]&gt;5000,"Large")</f>
        <v>Medium</v>
      </c>
      <c r="S60" s="54" t="str">
        <f>IF(Table2[[#This Row],[Revenue]]&gt;3000,"Premium","Not Premium")</f>
        <v>Premium</v>
      </c>
      <c r="T60" s="13">
        <v>5832.16</v>
      </c>
      <c r="U60" s="13">
        <v>5495.71</v>
      </c>
      <c r="V60" s="13" t="s">
        <v>35</v>
      </c>
      <c r="W60" s="13" t="s">
        <v>88</v>
      </c>
      <c r="X60" s="13" t="s">
        <v>48</v>
      </c>
      <c r="Y60" s="13">
        <v>31.05</v>
      </c>
      <c r="Z60" s="13">
        <v>5</v>
      </c>
      <c r="AA60" s="51" t="str">
        <f>IF(Table2[[#This Row],[DeliveryDays]]&lt;=3,"FAST DELIVERY","LATE DELIVERY")</f>
        <v>LATE DELIVERY</v>
      </c>
      <c r="AB60" s="13" t="s">
        <v>38</v>
      </c>
      <c r="AC60" s="13" t="s">
        <v>56</v>
      </c>
      <c r="AD60" s="13">
        <v>5</v>
      </c>
      <c r="AE60" s="57" t="str">
        <f>_xlfn.IFS(Table2[[#This Row],[Rating]]=5,"Excellent",Table2[[#This Row],[Rating]]=4,"Good",Table2[[#This Row],[Rating]]=3,"Average",Table2[[#This Row],[Rating]]&lt;=2,"Poor")</f>
        <v>Excellent</v>
      </c>
      <c r="AF60" s="35">
        <f>Table2[[#This Row],[Cost]]+Table2[[#This Row],[Profit]]+Table2[[#This Row],[ShippingCost]]+Table2[[#This Row],[DeliveryDays]]</f>
        <v>11363.919999999998</v>
      </c>
      <c r="AG60" s="119">
        <f>Table2[[#This Row],[Profit]]/Table2[[#This Row],[Cost]]</f>
        <v>0.94231125346355382</v>
      </c>
      <c r="AQ60" s="20">
        <v>138</v>
      </c>
      <c r="AR60" s="2" t="s">
        <v>221</v>
      </c>
      <c r="AS60" s="2" t="s">
        <v>120</v>
      </c>
      <c r="AT60" s="2" t="s">
        <v>28</v>
      </c>
      <c r="AU60" s="2" t="s">
        <v>83</v>
      </c>
      <c r="AV60" s="2" t="s">
        <v>60</v>
      </c>
      <c r="AW60" s="2" t="s">
        <v>31</v>
      </c>
      <c r="AX60" s="2" t="s">
        <v>107</v>
      </c>
      <c r="AY60" s="2" t="s">
        <v>33</v>
      </c>
      <c r="AZ60" s="2" t="s">
        <v>70</v>
      </c>
      <c r="BA60" s="2">
        <v>995.59</v>
      </c>
      <c r="BB60" s="2">
        <v>17</v>
      </c>
      <c r="BC60" s="2">
        <v>0.17</v>
      </c>
      <c r="BD60" s="2">
        <v>14047.77</v>
      </c>
      <c r="BE60" s="2">
        <v>10955.14</v>
      </c>
      <c r="BF60" s="2">
        <v>3092.63</v>
      </c>
      <c r="BG60" s="2" t="s">
        <v>91</v>
      </c>
      <c r="BH60" s="2" t="s">
        <v>88</v>
      </c>
      <c r="BI60" s="2" t="s">
        <v>48</v>
      </c>
      <c r="BJ60" s="2">
        <v>16.29</v>
      </c>
      <c r="BK60" s="2">
        <v>7</v>
      </c>
      <c r="BL60" s="2" t="s">
        <v>38</v>
      </c>
      <c r="BM60" s="2" t="s">
        <v>39</v>
      </c>
      <c r="BN60" s="2">
        <v>3</v>
      </c>
      <c r="BO60" s="23">
        <v>10</v>
      </c>
    </row>
    <row r="61" spans="1:67" ht="16.5" thickTop="1" thickBot="1" x14ac:dyDescent="0.3">
      <c r="A61" s="11">
        <v>60</v>
      </c>
      <c r="B61" s="2" t="s">
        <v>153</v>
      </c>
      <c r="C61" s="85">
        <f>YEAR(Table2[[#This Row],[Date]])</f>
        <v>2024</v>
      </c>
      <c r="D61" s="88" t="str">
        <f>TEXT(Table2[[#This Row],[Date]],"mmmm")</f>
        <v>March</v>
      </c>
      <c r="E61" s="2" t="s">
        <v>120</v>
      </c>
      <c r="F61" s="2" t="s">
        <v>28</v>
      </c>
      <c r="G61" s="2" t="s">
        <v>59</v>
      </c>
      <c r="H61" s="2" t="s">
        <v>60</v>
      </c>
      <c r="I61" s="2" t="s">
        <v>51</v>
      </c>
      <c r="J61" s="2" t="s">
        <v>69</v>
      </c>
      <c r="K61" s="2" t="s">
        <v>53</v>
      </c>
      <c r="L61" s="2" t="s">
        <v>70</v>
      </c>
      <c r="M61" s="2">
        <v>931.23</v>
      </c>
      <c r="N61" s="2">
        <v>18</v>
      </c>
      <c r="O61" s="2">
        <v>0.15</v>
      </c>
      <c r="P61" s="48" t="str">
        <f>IF(Table2[[#This Row],[Discount]]&gt;20%,"HIGH","LOW")</f>
        <v>LOW</v>
      </c>
      <c r="Q61" s="2">
        <v>14247.82</v>
      </c>
      <c r="R61" s="59" t="str">
        <f>_xlfn.IFS(Table2[[#This Row],[Revenue]]&lt;1000,"Small",OR(Table2[[#This Row],[Revenue]]&gt;1000,Table2[[#This Row],[Revenue]]&lt;=5000),"Medium",Table2[[#This Row],[Revenue]]&gt;5000,"Large")</f>
        <v>Medium</v>
      </c>
      <c r="S61" s="53" t="str">
        <f>IF(Table2[[#This Row],[Revenue]]&gt;3000,"Premium","Not Premium")</f>
        <v>Premium</v>
      </c>
      <c r="T61" s="2">
        <v>8332.07</v>
      </c>
      <c r="U61" s="2">
        <v>5915.75</v>
      </c>
      <c r="V61" s="2" t="s">
        <v>35</v>
      </c>
      <c r="W61" s="2" t="s">
        <v>88</v>
      </c>
      <c r="X61" s="2" t="s">
        <v>72</v>
      </c>
      <c r="Y61" s="2">
        <v>15.24</v>
      </c>
      <c r="Z61" s="2">
        <v>4</v>
      </c>
      <c r="AA61" s="50" t="str">
        <f>IF(Table2[[#This Row],[DeliveryDays]]&lt;=3,"FAST DELIVERY","LATE DELIVERY")</f>
        <v>LATE DELIVERY</v>
      </c>
      <c r="AB61" s="2" t="s">
        <v>38</v>
      </c>
      <c r="AC61" s="2" t="s">
        <v>56</v>
      </c>
      <c r="AD61" s="2">
        <v>3</v>
      </c>
      <c r="AE61" s="56" t="str">
        <f>_xlfn.IFS(Table2[[#This Row],[Rating]]=5,"Excellent",Table2[[#This Row],[Rating]]=4,"Good",Table2[[#This Row],[Rating]]=3,"Average",Table2[[#This Row],[Rating]]&lt;=2,"Poor")</f>
        <v>Average</v>
      </c>
      <c r="AF61" s="35">
        <f>Table2[[#This Row],[Cost]]+Table2[[#This Row],[Profit]]+Table2[[#This Row],[ShippingCost]]+Table2[[#This Row],[DeliveryDays]]</f>
        <v>14267.06</v>
      </c>
      <c r="AG61" s="119">
        <f>Table2[[#This Row],[Profit]]/Table2[[#This Row],[Cost]]</f>
        <v>0.70999763564156326</v>
      </c>
      <c r="AQ61" s="22">
        <v>143</v>
      </c>
      <c r="AR61" s="13" t="s">
        <v>226</v>
      </c>
      <c r="AS61" s="13" t="s">
        <v>127</v>
      </c>
      <c r="AT61" s="13" t="s">
        <v>42</v>
      </c>
      <c r="AU61" s="13" t="s">
        <v>29</v>
      </c>
      <c r="AV61" s="13" t="s">
        <v>94</v>
      </c>
      <c r="AW61" s="13" t="s">
        <v>31</v>
      </c>
      <c r="AX61" s="13" t="s">
        <v>87</v>
      </c>
      <c r="AY61" s="13" t="s">
        <v>45</v>
      </c>
      <c r="AZ61" s="13" t="s">
        <v>70</v>
      </c>
      <c r="BA61" s="13">
        <v>606.5</v>
      </c>
      <c r="BB61" s="13">
        <v>19</v>
      </c>
      <c r="BC61" s="13">
        <v>0.23</v>
      </c>
      <c r="BD61" s="13">
        <v>8873.09</v>
      </c>
      <c r="BE61" s="13">
        <v>6520.93</v>
      </c>
      <c r="BF61" s="13">
        <v>2352.16</v>
      </c>
      <c r="BG61" s="13" t="s">
        <v>91</v>
      </c>
      <c r="BH61" s="13" t="s">
        <v>71</v>
      </c>
      <c r="BI61" s="13" t="s">
        <v>37</v>
      </c>
      <c r="BJ61" s="13">
        <v>14.18</v>
      </c>
      <c r="BK61" s="13">
        <v>8</v>
      </c>
      <c r="BL61" s="13" t="s">
        <v>97</v>
      </c>
      <c r="BM61" s="13" t="s">
        <v>39</v>
      </c>
      <c r="BN61" s="13">
        <v>5</v>
      </c>
      <c r="BO61" s="21">
        <v>8</v>
      </c>
    </row>
    <row r="62" spans="1:67" ht="16.5" thickTop="1" thickBot="1" x14ac:dyDescent="0.3">
      <c r="A62" s="12">
        <v>61</v>
      </c>
      <c r="B62" s="13" t="s">
        <v>154</v>
      </c>
      <c r="C62" s="86">
        <f>YEAR(Table2[[#This Row],[Date]])</f>
        <v>2023</v>
      </c>
      <c r="D62" s="89" t="str">
        <f>TEXT(Table2[[#This Row],[Date]],"mmmm")</f>
        <v>January</v>
      </c>
      <c r="E62" s="13" t="s">
        <v>129</v>
      </c>
      <c r="F62" s="13" t="s">
        <v>82</v>
      </c>
      <c r="G62" s="13" t="s">
        <v>43</v>
      </c>
      <c r="H62" s="13" t="s">
        <v>100</v>
      </c>
      <c r="I62" s="13" t="s">
        <v>31</v>
      </c>
      <c r="J62" s="13" t="s">
        <v>69</v>
      </c>
      <c r="K62" s="13" t="s">
        <v>45</v>
      </c>
      <c r="L62" s="13" t="s">
        <v>70</v>
      </c>
      <c r="M62" s="13">
        <v>101.53</v>
      </c>
      <c r="N62" s="13">
        <v>4</v>
      </c>
      <c r="O62" s="13">
        <v>0.08</v>
      </c>
      <c r="P62" s="48" t="str">
        <f>IF(Table2[[#This Row],[Discount]]&gt;20%,"HIGH","LOW")</f>
        <v>LOW</v>
      </c>
      <c r="Q62" s="13">
        <v>373.63</v>
      </c>
      <c r="R62" s="60" t="str">
        <f>_xlfn.IFS(Table2[[#This Row],[Revenue]]&lt;1000,"Small",OR(Table2[[#This Row],[Revenue]]&gt;1000,Table2[[#This Row],[Revenue]]&lt;=5000),"Medium",Table2[[#This Row],[Revenue]]&gt;5000,"Large")</f>
        <v>Small</v>
      </c>
      <c r="S62" s="54" t="str">
        <f>IF(Table2[[#This Row],[Revenue]]&gt;3000,"Premium","Not Premium")</f>
        <v>Not Premium</v>
      </c>
      <c r="T62" s="13">
        <v>306.17</v>
      </c>
      <c r="U62" s="13">
        <v>67.459999999999994</v>
      </c>
      <c r="V62" s="13" t="s">
        <v>63</v>
      </c>
      <c r="W62" s="13" t="s">
        <v>54</v>
      </c>
      <c r="X62" s="13" t="s">
        <v>72</v>
      </c>
      <c r="Y62" s="13">
        <v>16.559999999999999</v>
      </c>
      <c r="Z62" s="13">
        <v>9</v>
      </c>
      <c r="AA62" s="51" t="str">
        <f>IF(Table2[[#This Row],[DeliveryDays]]&lt;=3,"FAST DELIVERY","LATE DELIVERY")</f>
        <v>LATE DELIVERY</v>
      </c>
      <c r="AB62" s="13" t="s">
        <v>55</v>
      </c>
      <c r="AC62" s="13" t="s">
        <v>56</v>
      </c>
      <c r="AD62" s="13">
        <v>2</v>
      </c>
      <c r="AE62" s="57" t="str">
        <f>_xlfn.IFS(Table2[[#This Row],[Rating]]=5,"Excellent",Table2[[#This Row],[Rating]]=4,"Good",Table2[[#This Row],[Rating]]=3,"Average",Table2[[#This Row],[Rating]]&lt;=2,"Poor")</f>
        <v>Poor</v>
      </c>
      <c r="AF62" s="35">
        <f>Table2[[#This Row],[Cost]]+Table2[[#This Row],[Profit]]+Table2[[#This Row],[ShippingCost]]+Table2[[#This Row],[DeliveryDays]]</f>
        <v>399.19</v>
      </c>
      <c r="AG62" s="119">
        <f>Table2[[#This Row],[Profit]]/Table2[[#This Row],[Cost]]</f>
        <v>0.22033510794656561</v>
      </c>
      <c r="AQ62" s="20">
        <v>146</v>
      </c>
      <c r="AR62" s="2" t="s">
        <v>229</v>
      </c>
      <c r="AS62" s="2" t="s">
        <v>129</v>
      </c>
      <c r="AT62" s="2" t="s">
        <v>66</v>
      </c>
      <c r="AU62" s="2" t="s">
        <v>59</v>
      </c>
      <c r="AV62" s="2" t="s">
        <v>44</v>
      </c>
      <c r="AW62" s="2" t="s">
        <v>31</v>
      </c>
      <c r="AX62" s="2" t="s">
        <v>69</v>
      </c>
      <c r="AY62" s="2" t="s">
        <v>45</v>
      </c>
      <c r="AZ62" s="2" t="s">
        <v>85</v>
      </c>
      <c r="BA62" s="2">
        <v>714.71</v>
      </c>
      <c r="BB62" s="2">
        <v>19</v>
      </c>
      <c r="BC62" s="2">
        <v>0.28999999999999998</v>
      </c>
      <c r="BD62" s="2">
        <v>9641.44</v>
      </c>
      <c r="BE62" s="2">
        <v>6530.69</v>
      </c>
      <c r="BF62" s="2">
        <v>3110.75</v>
      </c>
      <c r="BG62" s="2" t="s">
        <v>35</v>
      </c>
      <c r="BH62" s="2" t="s">
        <v>36</v>
      </c>
      <c r="BI62" s="2" t="s">
        <v>72</v>
      </c>
      <c r="BJ62" s="2">
        <v>37.76</v>
      </c>
      <c r="BK62" s="2">
        <v>5</v>
      </c>
      <c r="BL62" s="2" t="s">
        <v>97</v>
      </c>
      <c r="BM62" s="2" t="s">
        <v>56</v>
      </c>
      <c r="BN62" s="2">
        <v>4</v>
      </c>
      <c r="BO62" s="21">
        <v>6</v>
      </c>
    </row>
    <row r="63" spans="1:67" ht="16.5" thickTop="1" thickBot="1" x14ac:dyDescent="0.3">
      <c r="A63" s="11">
        <v>62</v>
      </c>
      <c r="B63" s="2" t="s">
        <v>155</v>
      </c>
      <c r="C63" s="85">
        <f>YEAR(Table2[[#This Row],[Date]])</f>
        <v>2024</v>
      </c>
      <c r="D63" s="88" t="str">
        <f>TEXT(Table2[[#This Row],[Date]],"mmmm")</f>
        <v>March</v>
      </c>
      <c r="E63" s="2" t="s">
        <v>96</v>
      </c>
      <c r="F63" s="2" t="s">
        <v>42</v>
      </c>
      <c r="G63" s="2" t="s">
        <v>93</v>
      </c>
      <c r="H63" s="2" t="s">
        <v>78</v>
      </c>
      <c r="I63" s="2" t="s">
        <v>61</v>
      </c>
      <c r="J63" s="2" t="s">
        <v>79</v>
      </c>
      <c r="K63" s="2" t="s">
        <v>45</v>
      </c>
      <c r="L63" s="2" t="s">
        <v>46</v>
      </c>
      <c r="M63" s="2">
        <v>495.44</v>
      </c>
      <c r="N63" s="2">
        <v>17</v>
      </c>
      <c r="O63" s="2">
        <v>0.26</v>
      </c>
      <c r="P63" s="48" t="str">
        <f>IF(Table2[[#This Row],[Discount]]&gt;20%,"HIGH","LOW")</f>
        <v>HIGH</v>
      </c>
      <c r="Q63" s="2">
        <v>6232.64</v>
      </c>
      <c r="R63" s="59" t="str">
        <f>_xlfn.IFS(Table2[[#This Row],[Revenue]]&lt;1000,"Small",OR(Table2[[#This Row],[Revenue]]&gt;1000,Table2[[#This Row],[Revenue]]&lt;=5000),"Medium",Table2[[#This Row],[Revenue]]&gt;5000,"Large")</f>
        <v>Medium</v>
      </c>
      <c r="S63" s="53" t="str">
        <f>IF(Table2[[#This Row],[Revenue]]&gt;3000,"Premium","Not Premium")</f>
        <v>Premium</v>
      </c>
      <c r="T63" s="2">
        <v>4952.16</v>
      </c>
      <c r="U63" s="2">
        <v>1280.48</v>
      </c>
      <c r="V63" s="2" t="s">
        <v>35</v>
      </c>
      <c r="W63" s="2" t="s">
        <v>36</v>
      </c>
      <c r="X63" s="2" t="s">
        <v>37</v>
      </c>
      <c r="Y63" s="2">
        <v>45.6</v>
      </c>
      <c r="Z63" s="2">
        <v>6</v>
      </c>
      <c r="AA63" s="50" t="str">
        <f>IF(Table2[[#This Row],[DeliveryDays]]&lt;=3,"FAST DELIVERY","LATE DELIVERY")</f>
        <v>LATE DELIVERY</v>
      </c>
      <c r="AB63" s="2" t="s">
        <v>97</v>
      </c>
      <c r="AC63" s="2" t="s">
        <v>39</v>
      </c>
      <c r="AD63" s="2">
        <v>2</v>
      </c>
      <c r="AE63" s="56" t="str">
        <f>_xlfn.IFS(Table2[[#This Row],[Rating]]=5,"Excellent",Table2[[#This Row],[Rating]]=4,"Good",Table2[[#This Row],[Rating]]=3,"Average",Table2[[#This Row],[Rating]]&lt;=2,"Poor")</f>
        <v>Poor</v>
      </c>
      <c r="AF63" s="35">
        <f>Table2[[#This Row],[Cost]]+Table2[[#This Row],[Profit]]+Table2[[#This Row],[ShippingCost]]+Table2[[#This Row],[DeliveryDays]]</f>
        <v>6284.24</v>
      </c>
      <c r="AG63" s="119">
        <f>Table2[[#This Row],[Profit]]/Table2[[#This Row],[Cost]]</f>
        <v>0.25856999773836065</v>
      </c>
      <c r="AQ63" s="20">
        <v>154</v>
      </c>
      <c r="AR63" s="2" t="s">
        <v>237</v>
      </c>
      <c r="AS63" s="2" t="s">
        <v>58</v>
      </c>
      <c r="AT63" s="2" t="s">
        <v>28</v>
      </c>
      <c r="AU63" s="2" t="s">
        <v>90</v>
      </c>
      <c r="AV63" s="2" t="s">
        <v>67</v>
      </c>
      <c r="AW63" s="2" t="s">
        <v>31</v>
      </c>
      <c r="AX63" s="2" t="s">
        <v>79</v>
      </c>
      <c r="AY63" s="2" t="s">
        <v>53</v>
      </c>
      <c r="AZ63" s="2" t="s">
        <v>85</v>
      </c>
      <c r="BA63" s="2">
        <v>47.92</v>
      </c>
      <c r="BB63" s="2">
        <v>4</v>
      </c>
      <c r="BC63" s="2">
        <v>0.2</v>
      </c>
      <c r="BD63" s="2">
        <v>153.34</v>
      </c>
      <c r="BE63" s="2">
        <v>80.91</v>
      </c>
      <c r="BF63" s="2">
        <v>72.430000000000007</v>
      </c>
      <c r="BG63" s="2" t="s">
        <v>47</v>
      </c>
      <c r="BH63" s="2" t="s">
        <v>71</v>
      </c>
      <c r="BI63" s="2" t="s">
        <v>37</v>
      </c>
      <c r="BJ63" s="2">
        <v>11.4</v>
      </c>
      <c r="BK63" s="2">
        <v>3</v>
      </c>
      <c r="BL63" s="2" t="s">
        <v>38</v>
      </c>
      <c r="BM63" s="2" t="s">
        <v>56</v>
      </c>
      <c r="BN63" s="2">
        <v>5</v>
      </c>
      <c r="BO63" s="23">
        <v>2</v>
      </c>
    </row>
    <row r="64" spans="1:67" ht="16.5" thickTop="1" thickBot="1" x14ac:dyDescent="0.3">
      <c r="A64" s="12">
        <v>63</v>
      </c>
      <c r="B64" s="13" t="s">
        <v>156</v>
      </c>
      <c r="C64" s="86">
        <f>YEAR(Table2[[#This Row],[Date]])</f>
        <v>2023</v>
      </c>
      <c r="D64" s="89" t="str">
        <f>TEXT(Table2[[#This Row],[Date]],"mmmm")</f>
        <v>May</v>
      </c>
      <c r="E64" s="13" t="s">
        <v>129</v>
      </c>
      <c r="F64" s="13" t="s">
        <v>82</v>
      </c>
      <c r="G64" s="13" t="s">
        <v>59</v>
      </c>
      <c r="H64" s="13" t="s">
        <v>44</v>
      </c>
      <c r="I64" s="13" t="s">
        <v>51</v>
      </c>
      <c r="J64" s="13" t="s">
        <v>102</v>
      </c>
      <c r="K64" s="13" t="s">
        <v>33</v>
      </c>
      <c r="L64" s="13" t="s">
        <v>70</v>
      </c>
      <c r="M64" s="13">
        <v>487.24</v>
      </c>
      <c r="N64" s="13">
        <v>13</v>
      </c>
      <c r="O64" s="13">
        <v>0.19</v>
      </c>
      <c r="P64" s="48" t="str">
        <f>IF(Table2[[#This Row],[Discount]]&gt;20%,"HIGH","LOW")</f>
        <v>LOW</v>
      </c>
      <c r="Q64" s="13">
        <v>5130.6400000000003</v>
      </c>
      <c r="R64" s="60" t="str">
        <f>_xlfn.IFS(Table2[[#This Row],[Revenue]]&lt;1000,"Small",OR(Table2[[#This Row],[Revenue]]&gt;1000,Table2[[#This Row],[Revenue]]&lt;=5000),"Medium",Table2[[#This Row],[Revenue]]&gt;5000,"Large")</f>
        <v>Medium</v>
      </c>
      <c r="S64" s="54" t="str">
        <f>IF(Table2[[#This Row],[Revenue]]&gt;3000,"Premium","Not Premium")</f>
        <v>Premium</v>
      </c>
      <c r="T64" s="13">
        <v>4266.87</v>
      </c>
      <c r="U64" s="13">
        <v>863.77</v>
      </c>
      <c r="V64" s="13" t="s">
        <v>47</v>
      </c>
      <c r="W64" s="13" t="s">
        <v>88</v>
      </c>
      <c r="X64" s="13" t="s">
        <v>72</v>
      </c>
      <c r="Y64" s="13">
        <v>12.54</v>
      </c>
      <c r="Z64" s="13">
        <v>9</v>
      </c>
      <c r="AA64" s="51" t="str">
        <f>IF(Table2[[#This Row],[DeliveryDays]]&lt;=3,"FAST DELIVERY","LATE DELIVERY")</f>
        <v>LATE DELIVERY</v>
      </c>
      <c r="AB64" s="13" t="s">
        <v>55</v>
      </c>
      <c r="AC64" s="13" t="s">
        <v>39</v>
      </c>
      <c r="AD64" s="13">
        <v>3</v>
      </c>
      <c r="AE64" s="57" t="str">
        <f>_xlfn.IFS(Table2[[#This Row],[Rating]]=5,"Excellent",Table2[[#This Row],[Rating]]=4,"Good",Table2[[#This Row],[Rating]]=3,"Average",Table2[[#This Row],[Rating]]&lt;=2,"Poor")</f>
        <v>Average</v>
      </c>
      <c r="AF64" s="35">
        <f>Table2[[#This Row],[Cost]]+Table2[[#This Row],[Profit]]+Table2[[#This Row],[ShippingCost]]+Table2[[#This Row],[DeliveryDays]]</f>
        <v>5152.1799999999994</v>
      </c>
      <c r="AG64" s="119">
        <f>Table2[[#This Row],[Profit]]/Table2[[#This Row],[Cost]]</f>
        <v>0.20243644638810182</v>
      </c>
      <c r="AQ64" s="22">
        <v>157</v>
      </c>
      <c r="AR64" s="13" t="s">
        <v>240</v>
      </c>
      <c r="AS64" s="13" t="s">
        <v>50</v>
      </c>
      <c r="AT64" s="13" t="s">
        <v>28</v>
      </c>
      <c r="AU64" s="13" t="s">
        <v>83</v>
      </c>
      <c r="AV64" s="13" t="s">
        <v>100</v>
      </c>
      <c r="AW64" s="13" t="s">
        <v>31</v>
      </c>
      <c r="AX64" s="13" t="s">
        <v>62</v>
      </c>
      <c r="AY64" s="13" t="s">
        <v>45</v>
      </c>
      <c r="AZ64" s="13" t="s">
        <v>70</v>
      </c>
      <c r="BA64" s="13">
        <v>982.37</v>
      </c>
      <c r="BB64" s="13">
        <v>13</v>
      </c>
      <c r="BC64" s="13">
        <v>0.28999999999999998</v>
      </c>
      <c r="BD64" s="13">
        <v>9067.2800000000007</v>
      </c>
      <c r="BE64" s="13">
        <v>6337.82</v>
      </c>
      <c r="BF64" s="13">
        <v>2729.46</v>
      </c>
      <c r="BG64" s="13" t="s">
        <v>47</v>
      </c>
      <c r="BH64" s="13" t="s">
        <v>36</v>
      </c>
      <c r="BI64" s="13" t="s">
        <v>48</v>
      </c>
      <c r="BJ64" s="13">
        <v>31.4</v>
      </c>
      <c r="BK64" s="13">
        <v>3</v>
      </c>
      <c r="BL64" s="13" t="s">
        <v>97</v>
      </c>
      <c r="BM64" s="13" t="s">
        <v>56</v>
      </c>
      <c r="BN64" s="13">
        <v>1</v>
      </c>
      <c r="BO64" s="21">
        <v>2</v>
      </c>
    </row>
    <row r="65" spans="1:67" ht="16.5" thickTop="1" thickBot="1" x14ac:dyDescent="0.3">
      <c r="A65" s="11">
        <v>64</v>
      </c>
      <c r="B65" s="2" t="s">
        <v>157</v>
      </c>
      <c r="C65" s="85">
        <f>YEAR(Table2[[#This Row],[Date]])</f>
        <v>2024</v>
      </c>
      <c r="D65" s="88" t="str">
        <f>TEXT(Table2[[#This Row],[Date]],"mmmm")</f>
        <v>June</v>
      </c>
      <c r="E65" s="2" t="s">
        <v>27</v>
      </c>
      <c r="F65" s="2" t="s">
        <v>66</v>
      </c>
      <c r="G65" s="2" t="s">
        <v>90</v>
      </c>
      <c r="H65" s="2" t="s">
        <v>94</v>
      </c>
      <c r="I65" s="2" t="s">
        <v>68</v>
      </c>
      <c r="J65" s="2" t="s">
        <v>102</v>
      </c>
      <c r="K65" s="2" t="s">
        <v>53</v>
      </c>
      <c r="L65" s="2" t="s">
        <v>80</v>
      </c>
      <c r="M65" s="2">
        <v>47.47</v>
      </c>
      <c r="N65" s="2">
        <v>5</v>
      </c>
      <c r="O65" s="2">
        <v>0.23</v>
      </c>
      <c r="P65" s="48" t="str">
        <f>IF(Table2[[#This Row],[Discount]]&gt;20%,"HIGH","LOW")</f>
        <v>HIGH</v>
      </c>
      <c r="Q65" s="2">
        <v>182.76</v>
      </c>
      <c r="R65" s="59" t="str">
        <f>_xlfn.IFS(Table2[[#This Row],[Revenue]]&lt;1000,"Small",OR(Table2[[#This Row],[Revenue]]&gt;1000,Table2[[#This Row],[Revenue]]&lt;=5000),"Medium",Table2[[#This Row],[Revenue]]&gt;5000,"Large")</f>
        <v>Small</v>
      </c>
      <c r="S65" s="53" t="str">
        <f>IF(Table2[[#This Row],[Revenue]]&gt;3000,"Premium","Not Premium")</f>
        <v>Not Premium</v>
      </c>
      <c r="T65" s="2">
        <v>133.31</v>
      </c>
      <c r="U65" s="2">
        <v>49.45</v>
      </c>
      <c r="V65" s="2" t="s">
        <v>76</v>
      </c>
      <c r="W65" s="2" t="s">
        <v>88</v>
      </c>
      <c r="X65" s="2" t="s">
        <v>48</v>
      </c>
      <c r="Y65" s="2">
        <v>29.78</v>
      </c>
      <c r="Z65" s="2">
        <v>5</v>
      </c>
      <c r="AA65" s="50" t="str">
        <f>IF(Table2[[#This Row],[DeliveryDays]]&lt;=3,"FAST DELIVERY","LATE DELIVERY")</f>
        <v>LATE DELIVERY</v>
      </c>
      <c r="AB65" s="2" t="s">
        <v>38</v>
      </c>
      <c r="AC65" s="2" t="s">
        <v>56</v>
      </c>
      <c r="AD65" s="2">
        <v>1</v>
      </c>
      <c r="AE65" s="56" t="str">
        <f>_xlfn.IFS(Table2[[#This Row],[Rating]]=5,"Excellent",Table2[[#This Row],[Rating]]=4,"Good",Table2[[#This Row],[Rating]]=3,"Average",Table2[[#This Row],[Rating]]&lt;=2,"Poor")</f>
        <v>Poor</v>
      </c>
      <c r="AF65" s="35">
        <f>Table2[[#This Row],[Cost]]+Table2[[#This Row],[Profit]]+Table2[[#This Row],[ShippingCost]]+Table2[[#This Row],[DeliveryDays]]</f>
        <v>217.54</v>
      </c>
      <c r="AG65" s="119">
        <f>Table2[[#This Row],[Profit]]/Table2[[#This Row],[Cost]]</f>
        <v>0.37093991448503488</v>
      </c>
      <c r="AQ65" s="20">
        <v>162</v>
      </c>
      <c r="AR65" s="2" t="s">
        <v>244</v>
      </c>
      <c r="AS65" s="2" t="s">
        <v>58</v>
      </c>
      <c r="AT65" s="2" t="s">
        <v>66</v>
      </c>
      <c r="AU65" s="2" t="s">
        <v>29</v>
      </c>
      <c r="AV65" s="2" t="s">
        <v>94</v>
      </c>
      <c r="AW65" s="2" t="s">
        <v>31</v>
      </c>
      <c r="AX65" s="2" t="s">
        <v>52</v>
      </c>
      <c r="AY65" s="2" t="s">
        <v>33</v>
      </c>
      <c r="AZ65" s="2" t="s">
        <v>34</v>
      </c>
      <c r="BA65" s="2">
        <v>161.76</v>
      </c>
      <c r="BB65" s="2">
        <v>1</v>
      </c>
      <c r="BC65" s="2">
        <v>0.11</v>
      </c>
      <c r="BD65" s="2">
        <v>143.97</v>
      </c>
      <c r="BE65" s="2">
        <v>103.39</v>
      </c>
      <c r="BF65" s="2">
        <v>40.58</v>
      </c>
      <c r="BG65" s="2" t="s">
        <v>47</v>
      </c>
      <c r="BH65" s="2" t="s">
        <v>36</v>
      </c>
      <c r="BI65" s="2" t="s">
        <v>48</v>
      </c>
      <c r="BJ65" s="2">
        <v>16.62</v>
      </c>
      <c r="BK65" s="2">
        <v>5</v>
      </c>
      <c r="BL65" s="2" t="s">
        <v>97</v>
      </c>
      <c r="BM65" s="2" t="s">
        <v>56</v>
      </c>
      <c r="BN65" s="2">
        <v>2</v>
      </c>
      <c r="BO65" s="21">
        <v>5</v>
      </c>
    </row>
    <row r="66" spans="1:67" ht="16.5" thickTop="1" thickBot="1" x14ac:dyDescent="0.3">
      <c r="A66" s="12">
        <v>65</v>
      </c>
      <c r="B66" s="13" t="s">
        <v>158</v>
      </c>
      <c r="C66" s="86">
        <f>YEAR(Table2[[#This Row],[Date]])</f>
        <v>2023</v>
      </c>
      <c r="D66" s="89" t="str">
        <f>TEXT(Table2[[#This Row],[Date]],"mmmm")</f>
        <v>February</v>
      </c>
      <c r="E66" s="13" t="s">
        <v>99</v>
      </c>
      <c r="F66" s="13" t="s">
        <v>28</v>
      </c>
      <c r="G66" s="13" t="s">
        <v>93</v>
      </c>
      <c r="H66" s="13" t="s">
        <v>67</v>
      </c>
      <c r="I66" s="13" t="s">
        <v>68</v>
      </c>
      <c r="J66" s="13" t="s">
        <v>69</v>
      </c>
      <c r="K66" s="13" t="s">
        <v>53</v>
      </c>
      <c r="L66" s="13" t="s">
        <v>70</v>
      </c>
      <c r="M66" s="13">
        <v>263.92</v>
      </c>
      <c r="N66" s="13">
        <v>10</v>
      </c>
      <c r="O66" s="13">
        <v>0.01</v>
      </c>
      <c r="P66" s="48" t="str">
        <f>IF(Table2[[#This Row],[Discount]]&gt;20%,"HIGH","LOW")</f>
        <v>LOW</v>
      </c>
      <c r="Q66" s="13">
        <v>2612.81</v>
      </c>
      <c r="R66" s="60" t="str">
        <f>_xlfn.IFS(Table2[[#This Row],[Revenue]]&lt;1000,"Small",OR(Table2[[#This Row],[Revenue]]&gt;1000,Table2[[#This Row],[Revenue]]&lt;=5000),"Medium",Table2[[#This Row],[Revenue]]&gt;5000,"Large")</f>
        <v>Medium</v>
      </c>
      <c r="S66" s="54" t="str">
        <f>IF(Table2[[#This Row],[Revenue]]&gt;3000,"Premium","Not Premium")</f>
        <v>Not Premium</v>
      </c>
      <c r="T66" s="13">
        <v>2262.9</v>
      </c>
      <c r="U66" s="13">
        <v>349.91</v>
      </c>
      <c r="V66" s="13" t="s">
        <v>91</v>
      </c>
      <c r="W66" s="13" t="s">
        <v>88</v>
      </c>
      <c r="X66" s="13" t="s">
        <v>48</v>
      </c>
      <c r="Y66" s="13">
        <v>7.49</v>
      </c>
      <c r="Z66" s="13">
        <v>9</v>
      </c>
      <c r="AA66" s="51" t="str">
        <f>IF(Table2[[#This Row],[DeliveryDays]]&lt;=3,"FAST DELIVERY","LATE DELIVERY")</f>
        <v>LATE DELIVERY</v>
      </c>
      <c r="AB66" s="13" t="s">
        <v>55</v>
      </c>
      <c r="AC66" s="13" t="s">
        <v>56</v>
      </c>
      <c r="AD66" s="13">
        <v>4</v>
      </c>
      <c r="AE66" s="57" t="str">
        <f>_xlfn.IFS(Table2[[#This Row],[Rating]]=5,"Excellent",Table2[[#This Row],[Rating]]=4,"Good",Table2[[#This Row],[Rating]]=3,"Average",Table2[[#This Row],[Rating]]&lt;=2,"Poor")</f>
        <v>Good</v>
      </c>
      <c r="AF66" s="35">
        <f>Table2[[#This Row],[Cost]]+Table2[[#This Row],[Profit]]+Table2[[#This Row],[ShippingCost]]+Table2[[#This Row],[DeliveryDays]]</f>
        <v>2629.2999999999997</v>
      </c>
      <c r="AG66" s="119">
        <f>Table2[[#This Row],[Profit]]/Table2[[#This Row],[Cost]]</f>
        <v>0.15462901586459854</v>
      </c>
      <c r="AQ66" s="20">
        <v>164</v>
      </c>
      <c r="AR66" s="2" t="s">
        <v>246</v>
      </c>
      <c r="AS66" s="2" t="s">
        <v>129</v>
      </c>
      <c r="AT66" s="2" t="s">
        <v>42</v>
      </c>
      <c r="AU66" s="2" t="s">
        <v>90</v>
      </c>
      <c r="AV66" s="2" t="s">
        <v>44</v>
      </c>
      <c r="AW66" s="2" t="s">
        <v>31</v>
      </c>
      <c r="AX66" s="2" t="s">
        <v>79</v>
      </c>
      <c r="AY66" s="2" t="s">
        <v>53</v>
      </c>
      <c r="AZ66" s="2" t="s">
        <v>70</v>
      </c>
      <c r="BA66" s="2">
        <v>968.55</v>
      </c>
      <c r="BB66" s="2">
        <v>12</v>
      </c>
      <c r="BC66" s="2">
        <v>0.25</v>
      </c>
      <c r="BD66" s="2">
        <v>8716.9500000000007</v>
      </c>
      <c r="BE66" s="2">
        <v>4838.26</v>
      </c>
      <c r="BF66" s="2">
        <v>3878.69</v>
      </c>
      <c r="BG66" s="2" t="s">
        <v>47</v>
      </c>
      <c r="BH66" s="2" t="s">
        <v>88</v>
      </c>
      <c r="BI66" s="2" t="s">
        <v>72</v>
      </c>
      <c r="BJ66" s="2">
        <v>25.71</v>
      </c>
      <c r="BK66" s="2">
        <v>1</v>
      </c>
      <c r="BL66" s="2" t="s">
        <v>38</v>
      </c>
      <c r="BM66" s="2" t="s">
        <v>56</v>
      </c>
      <c r="BN66" s="2">
        <v>3</v>
      </c>
      <c r="BO66" s="23">
        <v>10</v>
      </c>
    </row>
    <row r="67" spans="1:67" ht="16.5" thickTop="1" thickBot="1" x14ac:dyDescent="0.3">
      <c r="A67" s="11">
        <v>66</v>
      </c>
      <c r="B67" s="2" t="s">
        <v>159</v>
      </c>
      <c r="C67" s="85">
        <f>YEAR(Table2[[#This Row],[Date]])</f>
        <v>2023</v>
      </c>
      <c r="D67" s="88" t="str">
        <f>TEXT(Table2[[#This Row],[Date]],"mmmm")</f>
        <v>December</v>
      </c>
      <c r="E67" s="2" t="s">
        <v>129</v>
      </c>
      <c r="F67" s="2" t="s">
        <v>66</v>
      </c>
      <c r="G67" s="2" t="s">
        <v>59</v>
      </c>
      <c r="H67" s="2" t="s">
        <v>30</v>
      </c>
      <c r="I67" s="2" t="s">
        <v>68</v>
      </c>
      <c r="J67" s="2" t="s">
        <v>69</v>
      </c>
      <c r="K67" s="2" t="s">
        <v>45</v>
      </c>
      <c r="L67" s="2" t="s">
        <v>34</v>
      </c>
      <c r="M67" s="2">
        <v>363.44</v>
      </c>
      <c r="N67" s="2">
        <v>16</v>
      </c>
      <c r="O67" s="2">
        <v>0.24</v>
      </c>
      <c r="P67" s="48" t="str">
        <f>IF(Table2[[#This Row],[Discount]]&gt;20%,"HIGH","LOW")</f>
        <v>HIGH</v>
      </c>
      <c r="Q67" s="2">
        <v>4419.43</v>
      </c>
      <c r="R67" s="59" t="str">
        <f>_xlfn.IFS(Table2[[#This Row],[Revenue]]&lt;1000,"Small",OR(Table2[[#This Row],[Revenue]]&gt;1000,Table2[[#This Row],[Revenue]]&lt;=5000),"Medium",Table2[[#This Row],[Revenue]]&gt;5000,"Large")</f>
        <v>Medium</v>
      </c>
      <c r="S67" s="53" t="str">
        <f>IF(Table2[[#This Row],[Revenue]]&gt;3000,"Premium","Not Premium")</f>
        <v>Premium</v>
      </c>
      <c r="T67" s="2">
        <v>3371.74</v>
      </c>
      <c r="U67" s="2">
        <v>1047.69</v>
      </c>
      <c r="V67" s="2" t="s">
        <v>63</v>
      </c>
      <c r="W67" s="2" t="s">
        <v>71</v>
      </c>
      <c r="X67" s="2" t="s">
        <v>48</v>
      </c>
      <c r="Y67" s="2">
        <v>44.15</v>
      </c>
      <c r="Z67" s="2">
        <v>5</v>
      </c>
      <c r="AA67" s="50" t="str">
        <f>IF(Table2[[#This Row],[DeliveryDays]]&lt;=3,"FAST DELIVERY","LATE DELIVERY")</f>
        <v>LATE DELIVERY</v>
      </c>
      <c r="AB67" s="2" t="s">
        <v>97</v>
      </c>
      <c r="AC67" s="2" t="s">
        <v>39</v>
      </c>
      <c r="AD67" s="2">
        <v>1</v>
      </c>
      <c r="AE67" s="56" t="str">
        <f>_xlfn.IFS(Table2[[#This Row],[Rating]]=5,"Excellent",Table2[[#This Row],[Rating]]=4,"Good",Table2[[#This Row],[Rating]]=3,"Average",Table2[[#This Row],[Rating]]&lt;=2,"Poor")</f>
        <v>Poor</v>
      </c>
      <c r="AF67" s="35">
        <f>Table2[[#This Row],[Cost]]+Table2[[#This Row],[Profit]]+Table2[[#This Row],[ShippingCost]]+Table2[[#This Row],[DeliveryDays]]</f>
        <v>4468.58</v>
      </c>
      <c r="AG67" s="119">
        <f>Table2[[#This Row],[Profit]]/Table2[[#This Row],[Cost]]</f>
        <v>0.31072680574421518</v>
      </c>
      <c r="AQ67" s="22">
        <v>169</v>
      </c>
      <c r="AR67" s="13" t="s">
        <v>249</v>
      </c>
      <c r="AS67" s="13" t="s">
        <v>127</v>
      </c>
      <c r="AT67" s="13" t="s">
        <v>66</v>
      </c>
      <c r="AU67" s="13" t="s">
        <v>93</v>
      </c>
      <c r="AV67" s="13" t="s">
        <v>60</v>
      </c>
      <c r="AW67" s="13" t="s">
        <v>31</v>
      </c>
      <c r="AX67" s="13" t="s">
        <v>84</v>
      </c>
      <c r="AY67" s="13" t="s">
        <v>53</v>
      </c>
      <c r="AZ67" s="13" t="s">
        <v>34</v>
      </c>
      <c r="BA67" s="13">
        <v>965.86</v>
      </c>
      <c r="BB67" s="13">
        <v>11</v>
      </c>
      <c r="BC67" s="13">
        <v>0.02</v>
      </c>
      <c r="BD67" s="13">
        <v>10411.969999999999</v>
      </c>
      <c r="BE67" s="13">
        <v>6557.42</v>
      </c>
      <c r="BF67" s="13">
        <v>3854.55</v>
      </c>
      <c r="BG67" s="13" t="s">
        <v>63</v>
      </c>
      <c r="BH67" s="13" t="s">
        <v>54</v>
      </c>
      <c r="BI67" s="13" t="s">
        <v>72</v>
      </c>
      <c r="BJ67" s="13">
        <v>30.56</v>
      </c>
      <c r="BK67" s="13">
        <v>7</v>
      </c>
      <c r="BL67" s="13" t="s">
        <v>38</v>
      </c>
      <c r="BM67" s="13" t="s">
        <v>56</v>
      </c>
      <c r="BN67" s="13">
        <v>3</v>
      </c>
      <c r="BO67" s="21">
        <v>10</v>
      </c>
    </row>
    <row r="68" spans="1:67" ht="16.5" thickTop="1" thickBot="1" x14ac:dyDescent="0.3">
      <c r="A68" s="12">
        <v>67</v>
      </c>
      <c r="B68" s="13" t="s">
        <v>160</v>
      </c>
      <c r="C68" s="86">
        <f>YEAR(Table2[[#This Row],[Date]])</f>
        <v>2023</v>
      </c>
      <c r="D68" s="89" t="str">
        <f>TEXT(Table2[[#This Row],[Date]],"mmmm")</f>
        <v>April</v>
      </c>
      <c r="E68" s="13" t="s">
        <v>129</v>
      </c>
      <c r="F68" s="13" t="s">
        <v>28</v>
      </c>
      <c r="G68" s="13" t="s">
        <v>43</v>
      </c>
      <c r="H68" s="13" t="s">
        <v>60</v>
      </c>
      <c r="I68" s="13" t="s">
        <v>75</v>
      </c>
      <c r="J68" s="13" t="s">
        <v>79</v>
      </c>
      <c r="K68" s="13" t="s">
        <v>53</v>
      </c>
      <c r="L68" s="13" t="s">
        <v>70</v>
      </c>
      <c r="M68" s="13">
        <v>183.93</v>
      </c>
      <c r="N68" s="13">
        <v>20</v>
      </c>
      <c r="O68" s="13">
        <v>0.05</v>
      </c>
      <c r="P68" s="48" t="str">
        <f>IF(Table2[[#This Row],[Discount]]&gt;20%,"HIGH","LOW")</f>
        <v>LOW</v>
      </c>
      <c r="Q68" s="13">
        <v>3494.67</v>
      </c>
      <c r="R68" s="60" t="str">
        <f>_xlfn.IFS(Table2[[#This Row],[Revenue]]&lt;1000,"Small",OR(Table2[[#This Row],[Revenue]]&gt;1000,Table2[[#This Row],[Revenue]]&lt;=5000),"Medium",Table2[[#This Row],[Revenue]]&gt;5000,"Large")</f>
        <v>Medium</v>
      </c>
      <c r="S68" s="54" t="str">
        <f>IF(Table2[[#This Row],[Revenue]]&gt;3000,"Premium","Not Premium")</f>
        <v>Premium</v>
      </c>
      <c r="T68" s="13">
        <v>2767.1</v>
      </c>
      <c r="U68" s="13">
        <v>727.57</v>
      </c>
      <c r="V68" s="13" t="s">
        <v>76</v>
      </c>
      <c r="W68" s="13" t="s">
        <v>71</v>
      </c>
      <c r="X68" s="13" t="s">
        <v>72</v>
      </c>
      <c r="Y68" s="13">
        <v>41.53</v>
      </c>
      <c r="Z68" s="13">
        <v>3</v>
      </c>
      <c r="AA68" s="51" t="str">
        <f>IF(Table2[[#This Row],[DeliveryDays]]&lt;=3,"FAST DELIVERY","LATE DELIVERY")</f>
        <v>FAST DELIVERY</v>
      </c>
      <c r="AB68" s="13" t="s">
        <v>55</v>
      </c>
      <c r="AC68" s="13" t="s">
        <v>39</v>
      </c>
      <c r="AD68" s="13">
        <v>2</v>
      </c>
      <c r="AE68" s="57" t="str">
        <f>_xlfn.IFS(Table2[[#This Row],[Rating]]=5,"Excellent",Table2[[#This Row],[Rating]]=4,"Good",Table2[[#This Row],[Rating]]=3,"Average",Table2[[#This Row],[Rating]]&lt;=2,"Poor")</f>
        <v>Poor</v>
      </c>
      <c r="AF68" s="35">
        <f>Table2[[#This Row],[Cost]]+Table2[[#This Row],[Profit]]+Table2[[#This Row],[ShippingCost]]+Table2[[#This Row],[DeliveryDays]]</f>
        <v>3539.2000000000003</v>
      </c>
      <c r="AG68" s="119">
        <f>Table2[[#This Row],[Profit]]/Table2[[#This Row],[Cost]]</f>
        <v>0.26293592569838464</v>
      </c>
      <c r="AQ68" s="20">
        <v>170</v>
      </c>
      <c r="AR68" s="2" t="s">
        <v>226</v>
      </c>
      <c r="AS68" s="2" t="s">
        <v>27</v>
      </c>
      <c r="AT68" s="2" t="s">
        <v>42</v>
      </c>
      <c r="AU68" s="2" t="s">
        <v>43</v>
      </c>
      <c r="AV68" s="2" t="s">
        <v>44</v>
      </c>
      <c r="AW68" s="2" t="s">
        <v>31</v>
      </c>
      <c r="AX68" s="2" t="s">
        <v>134</v>
      </c>
      <c r="AY68" s="2" t="s">
        <v>45</v>
      </c>
      <c r="AZ68" s="2" t="s">
        <v>85</v>
      </c>
      <c r="BA68" s="2">
        <v>256.68</v>
      </c>
      <c r="BB68" s="2">
        <v>14</v>
      </c>
      <c r="BC68" s="2">
        <v>0.06</v>
      </c>
      <c r="BD68" s="2">
        <v>3377.91</v>
      </c>
      <c r="BE68" s="2">
        <v>1879.68</v>
      </c>
      <c r="BF68" s="2">
        <v>1498.23</v>
      </c>
      <c r="BG68" s="2" t="s">
        <v>91</v>
      </c>
      <c r="BH68" s="2" t="s">
        <v>36</v>
      </c>
      <c r="BI68" s="2" t="s">
        <v>37</v>
      </c>
      <c r="BJ68" s="2">
        <v>5.88</v>
      </c>
      <c r="BK68" s="2">
        <v>10</v>
      </c>
      <c r="BL68" s="2" t="s">
        <v>55</v>
      </c>
      <c r="BM68" s="2" t="s">
        <v>39</v>
      </c>
      <c r="BN68" s="2">
        <v>3</v>
      </c>
      <c r="BO68" s="21">
        <v>1</v>
      </c>
    </row>
    <row r="69" spans="1:67" ht="16.5" thickTop="1" thickBot="1" x14ac:dyDescent="0.3">
      <c r="A69" s="11">
        <v>68</v>
      </c>
      <c r="B69" s="2" t="s">
        <v>161</v>
      </c>
      <c r="C69" s="85">
        <f>YEAR(Table2[[#This Row],[Date]])</f>
        <v>2023</v>
      </c>
      <c r="D69" s="88" t="str">
        <f>TEXT(Table2[[#This Row],[Date]],"mmmm")</f>
        <v>September</v>
      </c>
      <c r="E69" s="2" t="s">
        <v>129</v>
      </c>
      <c r="F69" s="2" t="s">
        <v>28</v>
      </c>
      <c r="G69" s="2" t="s">
        <v>93</v>
      </c>
      <c r="H69" s="2" t="s">
        <v>60</v>
      </c>
      <c r="I69" s="2" t="s">
        <v>51</v>
      </c>
      <c r="J69" s="2" t="s">
        <v>79</v>
      </c>
      <c r="K69" s="2" t="s">
        <v>45</v>
      </c>
      <c r="L69" s="2" t="s">
        <v>46</v>
      </c>
      <c r="M69" s="2">
        <v>174.48</v>
      </c>
      <c r="N69" s="2">
        <v>10</v>
      </c>
      <c r="O69" s="2">
        <v>0.14000000000000001</v>
      </c>
      <c r="P69" s="48" t="str">
        <f>IF(Table2[[#This Row],[Discount]]&gt;20%,"HIGH","LOW")</f>
        <v>LOW</v>
      </c>
      <c r="Q69" s="2">
        <v>1500.53</v>
      </c>
      <c r="R69" s="59" t="str">
        <f>_xlfn.IFS(Table2[[#This Row],[Revenue]]&lt;1000,"Small",OR(Table2[[#This Row],[Revenue]]&gt;1000,Table2[[#This Row],[Revenue]]&lt;=5000),"Medium",Table2[[#This Row],[Revenue]]&gt;5000,"Large")</f>
        <v>Medium</v>
      </c>
      <c r="S69" s="53" t="str">
        <f>IF(Table2[[#This Row],[Revenue]]&gt;3000,"Premium","Not Premium")</f>
        <v>Not Premium</v>
      </c>
      <c r="T69" s="2">
        <v>1225.3499999999999</v>
      </c>
      <c r="U69" s="2">
        <v>275.18</v>
      </c>
      <c r="V69" s="2" t="s">
        <v>35</v>
      </c>
      <c r="W69" s="2" t="s">
        <v>54</v>
      </c>
      <c r="X69" s="2" t="s">
        <v>72</v>
      </c>
      <c r="Y69" s="2">
        <v>34.29</v>
      </c>
      <c r="Z69" s="2">
        <v>10</v>
      </c>
      <c r="AA69" s="50" t="str">
        <f>IF(Table2[[#This Row],[DeliveryDays]]&lt;=3,"FAST DELIVERY","LATE DELIVERY")</f>
        <v>LATE DELIVERY</v>
      </c>
      <c r="AB69" s="2" t="s">
        <v>97</v>
      </c>
      <c r="AC69" s="2" t="s">
        <v>56</v>
      </c>
      <c r="AD69" s="2">
        <v>4</v>
      </c>
      <c r="AE69" s="56" t="str">
        <f>_xlfn.IFS(Table2[[#This Row],[Rating]]=5,"Excellent",Table2[[#This Row],[Rating]]=4,"Good",Table2[[#This Row],[Rating]]=3,"Average",Table2[[#This Row],[Rating]]&lt;=2,"Poor")</f>
        <v>Good</v>
      </c>
      <c r="AF69" s="35">
        <f>Table2[[#This Row],[Cost]]+Table2[[#This Row],[Profit]]+Table2[[#This Row],[ShippingCost]]+Table2[[#This Row],[DeliveryDays]]</f>
        <v>1544.82</v>
      </c>
      <c r="AG69" s="119">
        <f>Table2[[#This Row],[Profit]]/Table2[[#This Row],[Cost]]</f>
        <v>0.22457257110213411</v>
      </c>
      <c r="AQ69" s="20">
        <v>176</v>
      </c>
      <c r="AR69" s="2" t="s">
        <v>255</v>
      </c>
      <c r="AS69" s="2" t="s">
        <v>41</v>
      </c>
      <c r="AT69" s="2" t="s">
        <v>82</v>
      </c>
      <c r="AU69" s="2" t="s">
        <v>83</v>
      </c>
      <c r="AV69" s="2" t="s">
        <v>100</v>
      </c>
      <c r="AW69" s="2" t="s">
        <v>31</v>
      </c>
      <c r="AX69" s="2" t="s">
        <v>134</v>
      </c>
      <c r="AY69" s="2" t="s">
        <v>53</v>
      </c>
      <c r="AZ69" s="2" t="s">
        <v>34</v>
      </c>
      <c r="BA69" s="2">
        <v>461.68</v>
      </c>
      <c r="BB69" s="2">
        <v>1</v>
      </c>
      <c r="BC69" s="2">
        <v>0.13</v>
      </c>
      <c r="BD69" s="2">
        <v>401.66</v>
      </c>
      <c r="BE69" s="2">
        <v>276.08</v>
      </c>
      <c r="BF69" s="2">
        <v>125.58</v>
      </c>
      <c r="BG69" s="2" t="s">
        <v>35</v>
      </c>
      <c r="BH69" s="2" t="s">
        <v>88</v>
      </c>
      <c r="BI69" s="2" t="s">
        <v>37</v>
      </c>
      <c r="BJ69" s="2">
        <v>39.85</v>
      </c>
      <c r="BK69" s="2">
        <v>3</v>
      </c>
      <c r="BL69" s="2" t="s">
        <v>97</v>
      </c>
      <c r="BM69" s="2" t="s">
        <v>56</v>
      </c>
      <c r="BN69" s="2">
        <v>1</v>
      </c>
      <c r="BO69" s="23">
        <v>12</v>
      </c>
    </row>
    <row r="70" spans="1:67" ht="16.5" thickTop="1" thickBot="1" x14ac:dyDescent="0.3">
      <c r="A70" s="12">
        <v>69</v>
      </c>
      <c r="B70" s="13" t="s">
        <v>162</v>
      </c>
      <c r="C70" s="86">
        <f>YEAR(Table2[[#This Row],[Date]])</f>
        <v>2023</v>
      </c>
      <c r="D70" s="89" t="str">
        <f>TEXT(Table2[[#This Row],[Date]],"mmmm")</f>
        <v>June</v>
      </c>
      <c r="E70" s="13" t="s">
        <v>129</v>
      </c>
      <c r="F70" s="13" t="s">
        <v>42</v>
      </c>
      <c r="G70" s="13" t="s">
        <v>59</v>
      </c>
      <c r="H70" s="13" t="s">
        <v>100</v>
      </c>
      <c r="I70" s="13" t="s">
        <v>75</v>
      </c>
      <c r="J70" s="13" t="s">
        <v>79</v>
      </c>
      <c r="K70" s="13" t="s">
        <v>53</v>
      </c>
      <c r="L70" s="13" t="s">
        <v>34</v>
      </c>
      <c r="M70" s="13">
        <v>70.099999999999994</v>
      </c>
      <c r="N70" s="13">
        <v>13</v>
      </c>
      <c r="O70" s="13">
        <v>0.23</v>
      </c>
      <c r="P70" s="48" t="str">
        <f>IF(Table2[[#This Row],[Discount]]&gt;20%,"HIGH","LOW")</f>
        <v>HIGH</v>
      </c>
      <c r="Q70" s="13">
        <v>701.7</v>
      </c>
      <c r="R70" s="60" t="str">
        <f>_xlfn.IFS(Table2[[#This Row],[Revenue]]&lt;1000,"Small",OR(Table2[[#This Row],[Revenue]]&gt;1000,Table2[[#This Row],[Revenue]]&lt;=5000),"Medium",Table2[[#This Row],[Revenue]]&gt;5000,"Large")</f>
        <v>Small</v>
      </c>
      <c r="S70" s="54" t="str">
        <f>IF(Table2[[#This Row],[Revenue]]&gt;3000,"Premium","Not Premium")</f>
        <v>Not Premium</v>
      </c>
      <c r="T70" s="13">
        <v>539.09</v>
      </c>
      <c r="U70" s="13">
        <v>162.61000000000001</v>
      </c>
      <c r="V70" s="13" t="s">
        <v>76</v>
      </c>
      <c r="W70" s="13" t="s">
        <v>71</v>
      </c>
      <c r="X70" s="13" t="s">
        <v>37</v>
      </c>
      <c r="Y70" s="13">
        <v>41.41</v>
      </c>
      <c r="Z70" s="13">
        <v>1</v>
      </c>
      <c r="AA70" s="51" t="str">
        <f>IF(Table2[[#This Row],[DeliveryDays]]&lt;=3,"FAST DELIVERY","LATE DELIVERY")</f>
        <v>FAST DELIVERY</v>
      </c>
      <c r="AB70" s="13" t="s">
        <v>38</v>
      </c>
      <c r="AC70" s="13" t="s">
        <v>39</v>
      </c>
      <c r="AD70" s="13">
        <v>1</v>
      </c>
      <c r="AE70" s="57" t="str">
        <f>_xlfn.IFS(Table2[[#This Row],[Rating]]=5,"Excellent",Table2[[#This Row],[Rating]]=4,"Good",Table2[[#This Row],[Rating]]=3,"Average",Table2[[#This Row],[Rating]]&lt;=2,"Poor")</f>
        <v>Poor</v>
      </c>
      <c r="AF70" s="35">
        <f>Table2[[#This Row],[Cost]]+Table2[[#This Row],[Profit]]+Table2[[#This Row],[ShippingCost]]+Table2[[#This Row],[DeliveryDays]]</f>
        <v>744.11</v>
      </c>
      <c r="AG70" s="119">
        <f>Table2[[#This Row],[Profit]]/Table2[[#This Row],[Cost]]</f>
        <v>0.30163794542655215</v>
      </c>
      <c r="AQ70" s="22">
        <v>177</v>
      </c>
      <c r="AR70" s="13" t="s">
        <v>49</v>
      </c>
      <c r="AS70" s="13" t="s">
        <v>58</v>
      </c>
      <c r="AT70" s="13" t="s">
        <v>28</v>
      </c>
      <c r="AU70" s="13" t="s">
        <v>59</v>
      </c>
      <c r="AV70" s="13" t="s">
        <v>78</v>
      </c>
      <c r="AW70" s="13" t="s">
        <v>31</v>
      </c>
      <c r="AX70" s="13" t="s">
        <v>84</v>
      </c>
      <c r="AY70" s="13" t="s">
        <v>53</v>
      </c>
      <c r="AZ70" s="13" t="s">
        <v>85</v>
      </c>
      <c r="BA70" s="13">
        <v>547.62</v>
      </c>
      <c r="BB70" s="13">
        <v>13</v>
      </c>
      <c r="BC70" s="13">
        <v>0</v>
      </c>
      <c r="BD70" s="13">
        <v>7119.06</v>
      </c>
      <c r="BE70" s="13">
        <v>3829.75</v>
      </c>
      <c r="BF70" s="13">
        <v>3289.31</v>
      </c>
      <c r="BG70" s="13" t="s">
        <v>91</v>
      </c>
      <c r="BH70" s="13" t="s">
        <v>36</v>
      </c>
      <c r="BI70" s="13" t="s">
        <v>48</v>
      </c>
      <c r="BJ70" s="13">
        <v>47.55</v>
      </c>
      <c r="BK70" s="13">
        <v>4</v>
      </c>
      <c r="BL70" s="13" t="s">
        <v>55</v>
      </c>
      <c r="BM70" s="13" t="s">
        <v>56</v>
      </c>
      <c r="BN70" s="13">
        <v>2</v>
      </c>
      <c r="BO70" s="21">
        <v>7</v>
      </c>
    </row>
    <row r="71" spans="1:67" ht="16.5" thickTop="1" thickBot="1" x14ac:dyDescent="0.3">
      <c r="A71" s="11">
        <v>70</v>
      </c>
      <c r="B71" s="2" t="s">
        <v>163</v>
      </c>
      <c r="C71" s="85">
        <f>YEAR(Table2[[#This Row],[Date]])</f>
        <v>2023</v>
      </c>
      <c r="D71" s="88" t="str">
        <f>TEXT(Table2[[#This Row],[Date]],"mmmm")</f>
        <v>March</v>
      </c>
      <c r="E71" s="2" t="s">
        <v>27</v>
      </c>
      <c r="F71" s="2" t="s">
        <v>28</v>
      </c>
      <c r="G71" s="2" t="s">
        <v>43</v>
      </c>
      <c r="H71" s="2" t="s">
        <v>44</v>
      </c>
      <c r="I71" s="2" t="s">
        <v>31</v>
      </c>
      <c r="J71" s="2" t="s">
        <v>107</v>
      </c>
      <c r="K71" s="2" t="s">
        <v>53</v>
      </c>
      <c r="L71" s="2" t="s">
        <v>70</v>
      </c>
      <c r="M71" s="2">
        <v>642.82000000000005</v>
      </c>
      <c r="N71" s="2">
        <v>14</v>
      </c>
      <c r="O71" s="2">
        <v>0.28000000000000003</v>
      </c>
      <c r="P71" s="48" t="str">
        <f>IF(Table2[[#This Row],[Discount]]&gt;20%,"HIGH","LOW")</f>
        <v>HIGH</v>
      </c>
      <c r="Q71" s="2">
        <v>6479.63</v>
      </c>
      <c r="R71" s="59" t="str">
        <f>_xlfn.IFS(Table2[[#This Row],[Revenue]]&lt;1000,"Small",OR(Table2[[#This Row],[Revenue]]&gt;1000,Table2[[#This Row],[Revenue]]&lt;=5000),"Medium",Table2[[#This Row],[Revenue]]&gt;5000,"Large")</f>
        <v>Medium</v>
      </c>
      <c r="S71" s="53" t="str">
        <f>IF(Table2[[#This Row],[Revenue]]&gt;3000,"Premium","Not Premium")</f>
        <v>Premium</v>
      </c>
      <c r="T71" s="2">
        <v>3693.45</v>
      </c>
      <c r="U71" s="2">
        <v>2786.18</v>
      </c>
      <c r="V71" s="2" t="s">
        <v>76</v>
      </c>
      <c r="W71" s="2" t="s">
        <v>36</v>
      </c>
      <c r="X71" s="2" t="s">
        <v>37</v>
      </c>
      <c r="Y71" s="2">
        <v>42.03</v>
      </c>
      <c r="Z71" s="2">
        <v>9</v>
      </c>
      <c r="AA71" s="50" t="str">
        <f>IF(Table2[[#This Row],[DeliveryDays]]&lt;=3,"FAST DELIVERY","LATE DELIVERY")</f>
        <v>LATE DELIVERY</v>
      </c>
      <c r="AB71" s="2" t="s">
        <v>97</v>
      </c>
      <c r="AC71" s="2" t="s">
        <v>39</v>
      </c>
      <c r="AD71" s="2">
        <v>3</v>
      </c>
      <c r="AE71" s="56" t="str">
        <f>_xlfn.IFS(Table2[[#This Row],[Rating]]=5,"Excellent",Table2[[#This Row],[Rating]]=4,"Good",Table2[[#This Row],[Rating]]=3,"Average",Table2[[#This Row],[Rating]]&lt;=2,"Poor")</f>
        <v>Average</v>
      </c>
      <c r="AF71" s="35">
        <f>Table2[[#This Row],[Cost]]+Table2[[#This Row],[Profit]]+Table2[[#This Row],[ShippingCost]]+Table2[[#This Row],[DeliveryDays]]</f>
        <v>6530.6599999999989</v>
      </c>
      <c r="AG71" s="119">
        <f>Table2[[#This Row],[Profit]]/Table2[[#This Row],[Cost]]</f>
        <v>0.75435703745820304</v>
      </c>
      <c r="AQ71" s="20">
        <v>178</v>
      </c>
      <c r="AR71" s="2" t="s">
        <v>256</v>
      </c>
      <c r="AS71" s="2" t="s">
        <v>58</v>
      </c>
      <c r="AT71" s="2" t="s">
        <v>66</v>
      </c>
      <c r="AU71" s="2" t="s">
        <v>43</v>
      </c>
      <c r="AV71" s="2" t="s">
        <v>60</v>
      </c>
      <c r="AW71" s="2" t="s">
        <v>31</v>
      </c>
      <c r="AX71" s="2" t="s">
        <v>84</v>
      </c>
      <c r="AY71" s="2" t="s">
        <v>45</v>
      </c>
      <c r="AZ71" s="2" t="s">
        <v>34</v>
      </c>
      <c r="BA71" s="2">
        <v>863.6</v>
      </c>
      <c r="BB71" s="2">
        <v>20</v>
      </c>
      <c r="BC71" s="2">
        <v>0.06</v>
      </c>
      <c r="BD71" s="2">
        <v>16235.68</v>
      </c>
      <c r="BE71" s="2">
        <v>9668.25</v>
      </c>
      <c r="BF71" s="2">
        <v>6567.43</v>
      </c>
      <c r="BG71" s="2" t="s">
        <v>91</v>
      </c>
      <c r="BH71" s="2" t="s">
        <v>71</v>
      </c>
      <c r="BI71" s="2" t="s">
        <v>72</v>
      </c>
      <c r="BJ71" s="2">
        <v>45.06</v>
      </c>
      <c r="BK71" s="2">
        <v>6</v>
      </c>
      <c r="BL71" s="2" t="s">
        <v>55</v>
      </c>
      <c r="BM71" s="2" t="s">
        <v>39</v>
      </c>
      <c r="BN71" s="2">
        <v>2</v>
      </c>
      <c r="BO71" s="21">
        <v>8</v>
      </c>
    </row>
    <row r="72" spans="1:67" ht="16.5" thickTop="1" thickBot="1" x14ac:dyDescent="0.3">
      <c r="A72" s="12">
        <v>71</v>
      </c>
      <c r="B72" s="13" t="s">
        <v>164</v>
      </c>
      <c r="C72" s="86">
        <f>YEAR(Table2[[#This Row],[Date]])</f>
        <v>2024</v>
      </c>
      <c r="D72" s="89" t="str">
        <f>TEXT(Table2[[#This Row],[Date]],"mmmm")</f>
        <v>April</v>
      </c>
      <c r="E72" s="13" t="s">
        <v>127</v>
      </c>
      <c r="F72" s="13" t="s">
        <v>66</v>
      </c>
      <c r="G72" s="13" t="s">
        <v>29</v>
      </c>
      <c r="H72" s="13" t="s">
        <v>30</v>
      </c>
      <c r="I72" s="13" t="s">
        <v>75</v>
      </c>
      <c r="J72" s="13" t="s">
        <v>84</v>
      </c>
      <c r="K72" s="13" t="s">
        <v>53</v>
      </c>
      <c r="L72" s="13" t="s">
        <v>46</v>
      </c>
      <c r="M72" s="13">
        <v>296.69</v>
      </c>
      <c r="N72" s="13">
        <v>10</v>
      </c>
      <c r="O72" s="13">
        <v>0.08</v>
      </c>
      <c r="P72" s="48" t="str">
        <f>IF(Table2[[#This Row],[Discount]]&gt;20%,"HIGH","LOW")</f>
        <v>LOW</v>
      </c>
      <c r="Q72" s="13">
        <v>2729.55</v>
      </c>
      <c r="R72" s="60" t="str">
        <f>_xlfn.IFS(Table2[[#This Row],[Revenue]]&lt;1000,"Small",OR(Table2[[#This Row],[Revenue]]&gt;1000,Table2[[#This Row],[Revenue]]&lt;=5000),"Medium",Table2[[#This Row],[Revenue]]&gt;5000,"Large")</f>
        <v>Medium</v>
      </c>
      <c r="S72" s="54" t="str">
        <f>IF(Table2[[#This Row],[Revenue]]&gt;3000,"Premium","Not Premium")</f>
        <v>Not Premium</v>
      </c>
      <c r="T72" s="13">
        <v>2274.7199999999998</v>
      </c>
      <c r="U72" s="13">
        <v>454.83</v>
      </c>
      <c r="V72" s="13" t="s">
        <v>35</v>
      </c>
      <c r="W72" s="13" t="s">
        <v>54</v>
      </c>
      <c r="X72" s="13" t="s">
        <v>48</v>
      </c>
      <c r="Y72" s="13">
        <v>18.53</v>
      </c>
      <c r="Z72" s="13">
        <v>3</v>
      </c>
      <c r="AA72" s="51" t="str">
        <f>IF(Table2[[#This Row],[DeliveryDays]]&lt;=3,"FAST DELIVERY","LATE DELIVERY")</f>
        <v>FAST DELIVERY</v>
      </c>
      <c r="AB72" s="13" t="s">
        <v>97</v>
      </c>
      <c r="AC72" s="13" t="s">
        <v>39</v>
      </c>
      <c r="AD72" s="13">
        <v>1</v>
      </c>
      <c r="AE72" s="57" t="str">
        <f>_xlfn.IFS(Table2[[#This Row],[Rating]]=5,"Excellent",Table2[[#This Row],[Rating]]=4,"Good",Table2[[#This Row],[Rating]]=3,"Average",Table2[[#This Row],[Rating]]&lt;=2,"Poor")</f>
        <v>Poor</v>
      </c>
      <c r="AF72" s="35">
        <f>Table2[[#This Row],[Cost]]+Table2[[#This Row],[Profit]]+Table2[[#This Row],[ShippingCost]]+Table2[[#This Row],[DeliveryDays]]</f>
        <v>2751.08</v>
      </c>
      <c r="AG72" s="119">
        <f>Table2[[#This Row],[Profit]]/Table2[[#This Row],[Cost]]</f>
        <v>0.19994988394175989</v>
      </c>
      <c r="AQ72" s="20">
        <v>182</v>
      </c>
      <c r="AR72" s="2" t="s">
        <v>260</v>
      </c>
      <c r="AS72" s="2" t="s">
        <v>99</v>
      </c>
      <c r="AT72" s="2" t="s">
        <v>82</v>
      </c>
      <c r="AU72" s="2" t="s">
        <v>59</v>
      </c>
      <c r="AV72" s="2" t="s">
        <v>100</v>
      </c>
      <c r="AW72" s="2" t="s">
        <v>31</v>
      </c>
      <c r="AX72" s="2" t="s">
        <v>102</v>
      </c>
      <c r="AY72" s="2" t="s">
        <v>45</v>
      </c>
      <c r="AZ72" s="2" t="s">
        <v>46</v>
      </c>
      <c r="BA72" s="2">
        <v>752.44</v>
      </c>
      <c r="BB72" s="2">
        <v>2</v>
      </c>
      <c r="BC72" s="2">
        <v>0.01</v>
      </c>
      <c r="BD72" s="2">
        <v>1489.83</v>
      </c>
      <c r="BE72" s="2">
        <v>1331.4</v>
      </c>
      <c r="BF72" s="2">
        <v>158.43</v>
      </c>
      <c r="BG72" s="2" t="s">
        <v>76</v>
      </c>
      <c r="BH72" s="2" t="s">
        <v>88</v>
      </c>
      <c r="BI72" s="2" t="s">
        <v>72</v>
      </c>
      <c r="BJ72" s="2">
        <v>27.1</v>
      </c>
      <c r="BK72" s="2">
        <v>3</v>
      </c>
      <c r="BL72" s="2" t="s">
        <v>38</v>
      </c>
      <c r="BM72" s="2" t="s">
        <v>56</v>
      </c>
      <c r="BN72" s="2">
        <v>2</v>
      </c>
      <c r="BO72" s="21">
        <v>2</v>
      </c>
    </row>
    <row r="73" spans="1:67" ht="16.5" thickTop="1" thickBot="1" x14ac:dyDescent="0.3">
      <c r="A73" s="11">
        <v>72</v>
      </c>
      <c r="B73" s="2" t="s">
        <v>165</v>
      </c>
      <c r="C73" s="85">
        <f>YEAR(Table2[[#This Row],[Date]])</f>
        <v>2024</v>
      </c>
      <c r="D73" s="88" t="str">
        <f>TEXT(Table2[[#This Row],[Date]],"mmmm")</f>
        <v>September</v>
      </c>
      <c r="E73" s="2" t="s">
        <v>127</v>
      </c>
      <c r="F73" s="2" t="s">
        <v>42</v>
      </c>
      <c r="G73" s="2" t="s">
        <v>29</v>
      </c>
      <c r="H73" s="2" t="s">
        <v>67</v>
      </c>
      <c r="I73" s="2" t="s">
        <v>68</v>
      </c>
      <c r="J73" s="2" t="s">
        <v>62</v>
      </c>
      <c r="K73" s="2" t="s">
        <v>45</v>
      </c>
      <c r="L73" s="2" t="s">
        <v>46</v>
      </c>
      <c r="M73" s="2">
        <v>452.74</v>
      </c>
      <c r="N73" s="2">
        <v>4</v>
      </c>
      <c r="O73" s="2">
        <v>0.13</v>
      </c>
      <c r="P73" s="48" t="str">
        <f>IF(Table2[[#This Row],[Discount]]&gt;20%,"HIGH","LOW")</f>
        <v>LOW</v>
      </c>
      <c r="Q73" s="2">
        <v>1575.54</v>
      </c>
      <c r="R73" s="59" t="str">
        <f>_xlfn.IFS(Table2[[#This Row],[Revenue]]&lt;1000,"Small",OR(Table2[[#This Row],[Revenue]]&gt;1000,Table2[[#This Row],[Revenue]]&lt;=5000),"Medium",Table2[[#This Row],[Revenue]]&gt;5000,"Large")</f>
        <v>Medium</v>
      </c>
      <c r="S73" s="53" t="str">
        <f>IF(Table2[[#This Row],[Revenue]]&gt;3000,"Premium","Not Premium")</f>
        <v>Not Premium</v>
      </c>
      <c r="T73" s="2">
        <v>1175.1199999999999</v>
      </c>
      <c r="U73" s="2">
        <v>400.42</v>
      </c>
      <c r="V73" s="2" t="s">
        <v>35</v>
      </c>
      <c r="W73" s="2" t="s">
        <v>36</v>
      </c>
      <c r="X73" s="2" t="s">
        <v>48</v>
      </c>
      <c r="Y73" s="2">
        <v>7.49</v>
      </c>
      <c r="Z73" s="2">
        <v>2</v>
      </c>
      <c r="AA73" s="50" t="str">
        <f>IF(Table2[[#This Row],[DeliveryDays]]&lt;=3,"FAST DELIVERY","LATE DELIVERY")</f>
        <v>FAST DELIVERY</v>
      </c>
      <c r="AB73" s="2" t="s">
        <v>97</v>
      </c>
      <c r="AC73" s="2" t="s">
        <v>56</v>
      </c>
      <c r="AD73" s="2">
        <v>5</v>
      </c>
      <c r="AE73" s="56" t="str">
        <f>_xlfn.IFS(Table2[[#This Row],[Rating]]=5,"Excellent",Table2[[#This Row],[Rating]]=4,"Good",Table2[[#This Row],[Rating]]=3,"Average",Table2[[#This Row],[Rating]]&lt;=2,"Poor")</f>
        <v>Excellent</v>
      </c>
      <c r="AF73" s="35">
        <f>Table2[[#This Row],[Cost]]+Table2[[#This Row],[Profit]]+Table2[[#This Row],[ShippingCost]]+Table2[[#This Row],[DeliveryDays]]</f>
        <v>1585.03</v>
      </c>
      <c r="AG73" s="119">
        <f>Table2[[#This Row],[Profit]]/Table2[[#This Row],[Cost]]</f>
        <v>0.34074817890938802</v>
      </c>
      <c r="AQ73" s="20">
        <v>200</v>
      </c>
      <c r="AR73" s="2" t="s">
        <v>273</v>
      </c>
      <c r="AS73" s="2" t="s">
        <v>65</v>
      </c>
      <c r="AT73" s="2" t="s">
        <v>66</v>
      </c>
      <c r="AU73" s="2" t="s">
        <v>43</v>
      </c>
      <c r="AV73" s="2" t="s">
        <v>94</v>
      </c>
      <c r="AW73" s="2" t="s">
        <v>31</v>
      </c>
      <c r="AX73" s="2" t="s">
        <v>87</v>
      </c>
      <c r="AY73" s="2" t="s">
        <v>45</v>
      </c>
      <c r="AZ73" s="2" t="s">
        <v>34</v>
      </c>
      <c r="BA73" s="2">
        <v>256.14</v>
      </c>
      <c r="BB73" s="2">
        <v>7</v>
      </c>
      <c r="BC73" s="2">
        <v>0.3</v>
      </c>
      <c r="BD73" s="2">
        <v>1255.0899999999999</v>
      </c>
      <c r="BE73" s="2">
        <v>1027.6500000000001</v>
      </c>
      <c r="BF73" s="2">
        <v>227.44</v>
      </c>
      <c r="BG73" s="2" t="s">
        <v>63</v>
      </c>
      <c r="BH73" s="2" t="s">
        <v>88</v>
      </c>
      <c r="BI73" s="2" t="s">
        <v>72</v>
      </c>
      <c r="BJ73" s="2">
        <v>25.31</v>
      </c>
      <c r="BK73" s="2">
        <v>7</v>
      </c>
      <c r="BL73" s="2" t="s">
        <v>55</v>
      </c>
      <c r="BM73" s="2" t="s">
        <v>56</v>
      </c>
      <c r="BN73" s="2">
        <v>2</v>
      </c>
      <c r="BO73" s="23">
        <v>8</v>
      </c>
    </row>
    <row r="74" spans="1:67" ht="16.5" thickTop="1" thickBot="1" x14ac:dyDescent="0.3">
      <c r="A74" s="12">
        <v>73</v>
      </c>
      <c r="B74" s="13" t="s">
        <v>166</v>
      </c>
      <c r="C74" s="86">
        <f>YEAR(Table2[[#This Row],[Date]])</f>
        <v>2023</v>
      </c>
      <c r="D74" s="89" t="str">
        <f>TEXT(Table2[[#This Row],[Date]],"mmmm")</f>
        <v>December</v>
      </c>
      <c r="E74" s="13" t="s">
        <v>114</v>
      </c>
      <c r="F74" s="13" t="s">
        <v>66</v>
      </c>
      <c r="G74" s="13" t="s">
        <v>93</v>
      </c>
      <c r="H74" s="13" t="s">
        <v>94</v>
      </c>
      <c r="I74" s="13" t="s">
        <v>75</v>
      </c>
      <c r="J74" s="13" t="s">
        <v>134</v>
      </c>
      <c r="K74" s="13" t="s">
        <v>33</v>
      </c>
      <c r="L74" s="13" t="s">
        <v>46</v>
      </c>
      <c r="M74" s="13">
        <v>807.45</v>
      </c>
      <c r="N74" s="13">
        <v>7</v>
      </c>
      <c r="O74" s="13">
        <v>0.1</v>
      </c>
      <c r="P74" s="48" t="str">
        <f>IF(Table2[[#This Row],[Discount]]&gt;20%,"HIGH","LOW")</f>
        <v>LOW</v>
      </c>
      <c r="Q74" s="13">
        <v>5086.9399999999996</v>
      </c>
      <c r="R74" s="60" t="str">
        <f>_xlfn.IFS(Table2[[#This Row],[Revenue]]&lt;1000,"Small",OR(Table2[[#This Row],[Revenue]]&gt;1000,Table2[[#This Row],[Revenue]]&lt;=5000),"Medium",Table2[[#This Row],[Revenue]]&gt;5000,"Large")</f>
        <v>Medium</v>
      </c>
      <c r="S74" s="54" t="str">
        <f>IF(Table2[[#This Row],[Revenue]]&gt;3000,"Premium","Not Premium")</f>
        <v>Premium</v>
      </c>
      <c r="T74" s="13">
        <v>3750.38</v>
      </c>
      <c r="U74" s="13">
        <v>1336.56</v>
      </c>
      <c r="V74" s="13" t="s">
        <v>35</v>
      </c>
      <c r="W74" s="13" t="s">
        <v>54</v>
      </c>
      <c r="X74" s="13" t="s">
        <v>37</v>
      </c>
      <c r="Y74" s="13">
        <v>11.94</v>
      </c>
      <c r="Z74" s="13">
        <v>10</v>
      </c>
      <c r="AA74" s="51" t="str">
        <f>IF(Table2[[#This Row],[DeliveryDays]]&lt;=3,"FAST DELIVERY","LATE DELIVERY")</f>
        <v>LATE DELIVERY</v>
      </c>
      <c r="AB74" s="13" t="s">
        <v>38</v>
      </c>
      <c r="AC74" s="13" t="s">
        <v>56</v>
      </c>
      <c r="AD74" s="13">
        <v>1</v>
      </c>
      <c r="AE74" s="57" t="str">
        <f>_xlfn.IFS(Table2[[#This Row],[Rating]]=5,"Excellent",Table2[[#This Row],[Rating]]=4,"Good",Table2[[#This Row],[Rating]]=3,"Average",Table2[[#This Row],[Rating]]&lt;=2,"Poor")</f>
        <v>Poor</v>
      </c>
      <c r="AF74" s="35">
        <f>Table2[[#This Row],[Cost]]+Table2[[#This Row],[Profit]]+Table2[[#This Row],[ShippingCost]]+Table2[[#This Row],[DeliveryDays]]</f>
        <v>5108.88</v>
      </c>
      <c r="AG74" s="119">
        <f>Table2[[#This Row],[Profit]]/Table2[[#This Row],[Cost]]</f>
        <v>0.35637988683813371</v>
      </c>
      <c r="AQ74" s="22">
        <v>205</v>
      </c>
      <c r="AR74" s="13" t="s">
        <v>174</v>
      </c>
      <c r="AS74" s="13" t="s">
        <v>96</v>
      </c>
      <c r="AT74" s="13" t="s">
        <v>82</v>
      </c>
      <c r="AU74" s="13" t="s">
        <v>83</v>
      </c>
      <c r="AV74" s="13" t="s">
        <v>78</v>
      </c>
      <c r="AW74" s="13" t="s">
        <v>31</v>
      </c>
      <c r="AX74" s="13" t="s">
        <v>32</v>
      </c>
      <c r="AY74" s="13" t="s">
        <v>33</v>
      </c>
      <c r="AZ74" s="13" t="s">
        <v>34</v>
      </c>
      <c r="BA74" s="13">
        <v>726.13</v>
      </c>
      <c r="BB74" s="13">
        <v>2</v>
      </c>
      <c r="BC74" s="13">
        <v>0.12</v>
      </c>
      <c r="BD74" s="13">
        <v>1277.99</v>
      </c>
      <c r="BE74" s="13">
        <v>902.21</v>
      </c>
      <c r="BF74" s="13">
        <v>375.78</v>
      </c>
      <c r="BG74" s="13" t="s">
        <v>91</v>
      </c>
      <c r="BH74" s="13" t="s">
        <v>54</v>
      </c>
      <c r="BI74" s="13" t="s">
        <v>72</v>
      </c>
      <c r="BJ74" s="13">
        <v>15.81</v>
      </c>
      <c r="BK74" s="13">
        <v>7</v>
      </c>
      <c r="BL74" s="13" t="s">
        <v>97</v>
      </c>
      <c r="BM74" s="13" t="s">
        <v>39</v>
      </c>
      <c r="BN74" s="13">
        <v>3</v>
      </c>
      <c r="BO74" s="21">
        <v>8</v>
      </c>
    </row>
    <row r="75" spans="1:67" ht="16.5" thickTop="1" thickBot="1" x14ac:dyDescent="0.3">
      <c r="A75" s="11">
        <v>74</v>
      </c>
      <c r="B75" s="2" t="s">
        <v>167</v>
      </c>
      <c r="C75" s="85">
        <f>YEAR(Table2[[#This Row],[Date]])</f>
        <v>2023</v>
      </c>
      <c r="D75" s="88" t="str">
        <f>TEXT(Table2[[#This Row],[Date]],"mmmm")</f>
        <v>April</v>
      </c>
      <c r="E75" s="2" t="s">
        <v>58</v>
      </c>
      <c r="F75" s="2" t="s">
        <v>66</v>
      </c>
      <c r="G75" s="2" t="s">
        <v>59</v>
      </c>
      <c r="H75" s="2" t="s">
        <v>74</v>
      </c>
      <c r="I75" s="2" t="s">
        <v>51</v>
      </c>
      <c r="J75" s="2" t="s">
        <v>102</v>
      </c>
      <c r="K75" s="2" t="s">
        <v>45</v>
      </c>
      <c r="L75" s="2" t="s">
        <v>70</v>
      </c>
      <c r="M75" s="2">
        <v>942.81</v>
      </c>
      <c r="N75" s="2">
        <v>4</v>
      </c>
      <c r="O75" s="2">
        <v>0.18</v>
      </c>
      <c r="P75" s="48" t="str">
        <f>IF(Table2[[#This Row],[Discount]]&gt;20%,"HIGH","LOW")</f>
        <v>LOW</v>
      </c>
      <c r="Q75" s="2">
        <v>3092.42</v>
      </c>
      <c r="R75" s="59" t="str">
        <f>_xlfn.IFS(Table2[[#This Row],[Revenue]]&lt;1000,"Small",OR(Table2[[#This Row],[Revenue]]&gt;1000,Table2[[#This Row],[Revenue]]&lt;=5000),"Medium",Table2[[#This Row],[Revenue]]&gt;5000,"Large")</f>
        <v>Medium</v>
      </c>
      <c r="S75" s="53" t="str">
        <f>IF(Table2[[#This Row],[Revenue]]&gt;3000,"Premium","Not Premium")</f>
        <v>Premium</v>
      </c>
      <c r="T75" s="2">
        <v>1623.7</v>
      </c>
      <c r="U75" s="2">
        <v>1468.72</v>
      </c>
      <c r="V75" s="2" t="s">
        <v>35</v>
      </c>
      <c r="W75" s="2" t="s">
        <v>54</v>
      </c>
      <c r="X75" s="2" t="s">
        <v>37</v>
      </c>
      <c r="Y75" s="2">
        <v>43.65</v>
      </c>
      <c r="Z75" s="2">
        <v>6</v>
      </c>
      <c r="AA75" s="50" t="str">
        <f>IF(Table2[[#This Row],[DeliveryDays]]&lt;=3,"FAST DELIVERY","LATE DELIVERY")</f>
        <v>LATE DELIVERY</v>
      </c>
      <c r="AB75" s="2" t="s">
        <v>38</v>
      </c>
      <c r="AC75" s="2" t="s">
        <v>39</v>
      </c>
      <c r="AD75" s="2">
        <v>2</v>
      </c>
      <c r="AE75" s="56" t="str">
        <f>_xlfn.IFS(Table2[[#This Row],[Rating]]=5,"Excellent",Table2[[#This Row],[Rating]]=4,"Good",Table2[[#This Row],[Rating]]=3,"Average",Table2[[#This Row],[Rating]]&lt;=2,"Poor")</f>
        <v>Poor</v>
      </c>
      <c r="AF75" s="35">
        <f>Table2[[#This Row],[Cost]]+Table2[[#This Row],[Profit]]+Table2[[#This Row],[ShippingCost]]+Table2[[#This Row],[DeliveryDays]]</f>
        <v>3142.07</v>
      </c>
      <c r="AG75" s="119">
        <f>Table2[[#This Row],[Profit]]/Table2[[#This Row],[Cost]]</f>
        <v>0.90455133337439186</v>
      </c>
      <c r="AQ75" s="20">
        <v>212</v>
      </c>
      <c r="AR75" s="2" t="s">
        <v>260</v>
      </c>
      <c r="AS75" s="2" t="s">
        <v>127</v>
      </c>
      <c r="AT75" s="2" t="s">
        <v>82</v>
      </c>
      <c r="AU75" s="2" t="s">
        <v>83</v>
      </c>
      <c r="AV75" s="2" t="s">
        <v>94</v>
      </c>
      <c r="AW75" s="2" t="s">
        <v>31</v>
      </c>
      <c r="AX75" s="2" t="s">
        <v>79</v>
      </c>
      <c r="AY75" s="2" t="s">
        <v>45</v>
      </c>
      <c r="AZ75" s="2" t="s">
        <v>80</v>
      </c>
      <c r="BA75" s="2">
        <v>39.58</v>
      </c>
      <c r="BB75" s="2">
        <v>11</v>
      </c>
      <c r="BC75" s="2">
        <v>0.28000000000000003</v>
      </c>
      <c r="BD75" s="2">
        <v>313.47000000000003</v>
      </c>
      <c r="BE75" s="2">
        <v>245.1</v>
      </c>
      <c r="BF75" s="2">
        <v>68.37</v>
      </c>
      <c r="BG75" s="2" t="s">
        <v>35</v>
      </c>
      <c r="BH75" s="2" t="s">
        <v>36</v>
      </c>
      <c r="BI75" s="2" t="s">
        <v>37</v>
      </c>
      <c r="BJ75" s="2">
        <v>30.03</v>
      </c>
      <c r="BK75" s="2">
        <v>1</v>
      </c>
      <c r="BL75" s="2" t="s">
        <v>55</v>
      </c>
      <c r="BM75" s="2" t="s">
        <v>56</v>
      </c>
      <c r="BN75" s="2">
        <v>4</v>
      </c>
      <c r="BO75" s="21">
        <v>5</v>
      </c>
    </row>
    <row r="76" spans="1:67" ht="16.5" thickTop="1" thickBot="1" x14ac:dyDescent="0.3">
      <c r="A76" s="12">
        <v>75</v>
      </c>
      <c r="B76" s="13" t="s">
        <v>168</v>
      </c>
      <c r="C76" s="86">
        <f>YEAR(Table2[[#This Row],[Date]])</f>
        <v>2024</v>
      </c>
      <c r="D76" s="89" t="str">
        <f>TEXT(Table2[[#This Row],[Date]],"mmmm")</f>
        <v>March</v>
      </c>
      <c r="E76" s="13" t="s">
        <v>65</v>
      </c>
      <c r="F76" s="13" t="s">
        <v>82</v>
      </c>
      <c r="G76" s="13" t="s">
        <v>83</v>
      </c>
      <c r="H76" s="13" t="s">
        <v>30</v>
      </c>
      <c r="I76" s="13" t="s">
        <v>31</v>
      </c>
      <c r="J76" s="13" t="s">
        <v>32</v>
      </c>
      <c r="K76" s="13" t="s">
        <v>53</v>
      </c>
      <c r="L76" s="13" t="s">
        <v>34</v>
      </c>
      <c r="M76" s="13">
        <v>547.75</v>
      </c>
      <c r="N76" s="13">
        <v>11</v>
      </c>
      <c r="O76" s="13">
        <v>0.13</v>
      </c>
      <c r="P76" s="48" t="str">
        <f>IF(Table2[[#This Row],[Discount]]&gt;20%,"HIGH","LOW")</f>
        <v>LOW</v>
      </c>
      <c r="Q76" s="13">
        <v>5241.97</v>
      </c>
      <c r="R76" s="60" t="str">
        <f>_xlfn.IFS(Table2[[#This Row],[Revenue]]&lt;1000,"Small",OR(Table2[[#This Row],[Revenue]]&gt;1000,Table2[[#This Row],[Revenue]]&lt;=5000),"Medium",Table2[[#This Row],[Revenue]]&gt;5000,"Large")</f>
        <v>Medium</v>
      </c>
      <c r="S76" s="54" t="str">
        <f>IF(Table2[[#This Row],[Revenue]]&gt;3000,"Premium","Not Premium")</f>
        <v>Premium</v>
      </c>
      <c r="T76" s="13">
        <v>2844.47</v>
      </c>
      <c r="U76" s="13">
        <v>2397.5</v>
      </c>
      <c r="V76" s="13" t="s">
        <v>76</v>
      </c>
      <c r="W76" s="13" t="s">
        <v>36</v>
      </c>
      <c r="X76" s="13" t="s">
        <v>48</v>
      </c>
      <c r="Y76" s="13">
        <v>41.33</v>
      </c>
      <c r="Z76" s="13">
        <v>8</v>
      </c>
      <c r="AA76" s="51" t="str">
        <f>IF(Table2[[#This Row],[DeliveryDays]]&lt;=3,"FAST DELIVERY","LATE DELIVERY")</f>
        <v>LATE DELIVERY</v>
      </c>
      <c r="AB76" s="13" t="s">
        <v>55</v>
      </c>
      <c r="AC76" s="13" t="s">
        <v>39</v>
      </c>
      <c r="AD76" s="13">
        <v>4</v>
      </c>
      <c r="AE76" s="57" t="str">
        <f>_xlfn.IFS(Table2[[#This Row],[Rating]]=5,"Excellent",Table2[[#This Row],[Rating]]=4,"Good",Table2[[#This Row],[Rating]]=3,"Average",Table2[[#This Row],[Rating]]&lt;=2,"Poor")</f>
        <v>Good</v>
      </c>
      <c r="AF76" s="35">
        <f>Table2[[#This Row],[Cost]]+Table2[[#This Row],[Profit]]+Table2[[#This Row],[ShippingCost]]+Table2[[#This Row],[DeliveryDays]]</f>
        <v>5291.2999999999993</v>
      </c>
      <c r="AG76" s="119">
        <f>Table2[[#This Row],[Profit]]/Table2[[#This Row],[Cost]]</f>
        <v>0.8428635211480523</v>
      </c>
      <c r="AQ76" s="20">
        <v>222</v>
      </c>
      <c r="AR76" s="2" t="s">
        <v>284</v>
      </c>
      <c r="AS76" s="2" t="s">
        <v>120</v>
      </c>
      <c r="AT76" s="2" t="s">
        <v>42</v>
      </c>
      <c r="AU76" s="2" t="s">
        <v>90</v>
      </c>
      <c r="AV76" s="2" t="s">
        <v>44</v>
      </c>
      <c r="AW76" s="2" t="s">
        <v>31</v>
      </c>
      <c r="AX76" s="2" t="s">
        <v>32</v>
      </c>
      <c r="AY76" s="2" t="s">
        <v>33</v>
      </c>
      <c r="AZ76" s="2" t="s">
        <v>80</v>
      </c>
      <c r="BA76" s="2">
        <v>712.23</v>
      </c>
      <c r="BB76" s="2">
        <v>5</v>
      </c>
      <c r="BC76" s="2">
        <v>0.27</v>
      </c>
      <c r="BD76" s="2">
        <v>2599.64</v>
      </c>
      <c r="BE76" s="2">
        <v>1735.91</v>
      </c>
      <c r="BF76" s="2">
        <v>863.73</v>
      </c>
      <c r="BG76" s="2" t="s">
        <v>63</v>
      </c>
      <c r="BH76" s="2" t="s">
        <v>54</v>
      </c>
      <c r="BI76" s="2" t="s">
        <v>48</v>
      </c>
      <c r="BJ76" s="2">
        <v>16.3</v>
      </c>
      <c r="BK76" s="2">
        <v>10</v>
      </c>
      <c r="BL76" s="2" t="s">
        <v>55</v>
      </c>
      <c r="BM76" s="2" t="s">
        <v>56</v>
      </c>
      <c r="BN76" s="2">
        <v>5</v>
      </c>
      <c r="BO76" s="21">
        <v>10</v>
      </c>
    </row>
    <row r="77" spans="1:67" ht="16.5" thickTop="1" thickBot="1" x14ac:dyDescent="0.3">
      <c r="A77" s="11">
        <v>76</v>
      </c>
      <c r="B77" s="2" t="s">
        <v>169</v>
      </c>
      <c r="C77" s="85">
        <f>YEAR(Table2[[#This Row],[Date]])</f>
        <v>2023</v>
      </c>
      <c r="D77" s="88" t="str">
        <f>TEXT(Table2[[#This Row],[Date]],"mmmm")</f>
        <v>November</v>
      </c>
      <c r="E77" s="2" t="s">
        <v>118</v>
      </c>
      <c r="F77" s="2" t="s">
        <v>82</v>
      </c>
      <c r="G77" s="2" t="s">
        <v>83</v>
      </c>
      <c r="H77" s="2" t="s">
        <v>44</v>
      </c>
      <c r="I77" s="2" t="s">
        <v>61</v>
      </c>
      <c r="J77" s="2" t="s">
        <v>102</v>
      </c>
      <c r="K77" s="2" t="s">
        <v>33</v>
      </c>
      <c r="L77" s="2" t="s">
        <v>80</v>
      </c>
      <c r="M77" s="2">
        <v>426.88</v>
      </c>
      <c r="N77" s="2">
        <v>17</v>
      </c>
      <c r="O77" s="2">
        <v>0.25</v>
      </c>
      <c r="P77" s="48" t="str">
        <f>IF(Table2[[#This Row],[Discount]]&gt;20%,"HIGH","LOW")</f>
        <v>HIGH</v>
      </c>
      <c r="Q77" s="2">
        <v>5442.72</v>
      </c>
      <c r="R77" s="59" t="str">
        <f>_xlfn.IFS(Table2[[#This Row],[Revenue]]&lt;1000,"Small",OR(Table2[[#This Row],[Revenue]]&gt;1000,Table2[[#This Row],[Revenue]]&lt;=5000),"Medium",Table2[[#This Row],[Revenue]]&gt;5000,"Large")</f>
        <v>Medium</v>
      </c>
      <c r="S77" s="53" t="str">
        <f>IF(Table2[[#This Row],[Revenue]]&gt;3000,"Premium","Not Premium")</f>
        <v>Premium</v>
      </c>
      <c r="T77" s="2">
        <v>3834.42</v>
      </c>
      <c r="U77" s="2">
        <v>1608.3</v>
      </c>
      <c r="V77" s="2" t="s">
        <v>47</v>
      </c>
      <c r="W77" s="2" t="s">
        <v>54</v>
      </c>
      <c r="X77" s="2" t="s">
        <v>48</v>
      </c>
      <c r="Y77" s="2">
        <v>44.75</v>
      </c>
      <c r="Z77" s="2">
        <v>6</v>
      </c>
      <c r="AA77" s="50" t="str">
        <f>IF(Table2[[#This Row],[DeliveryDays]]&lt;=3,"FAST DELIVERY","LATE DELIVERY")</f>
        <v>LATE DELIVERY</v>
      </c>
      <c r="AB77" s="2" t="s">
        <v>38</v>
      </c>
      <c r="AC77" s="2" t="s">
        <v>39</v>
      </c>
      <c r="AD77" s="2">
        <v>2</v>
      </c>
      <c r="AE77" s="56" t="str">
        <f>_xlfn.IFS(Table2[[#This Row],[Rating]]=5,"Excellent",Table2[[#This Row],[Rating]]=4,"Good",Table2[[#This Row],[Rating]]=3,"Average",Table2[[#This Row],[Rating]]&lt;=2,"Poor")</f>
        <v>Poor</v>
      </c>
      <c r="AF77" s="35">
        <f>Table2[[#This Row],[Cost]]+Table2[[#This Row],[Profit]]+Table2[[#This Row],[ShippingCost]]+Table2[[#This Row],[DeliveryDays]]</f>
        <v>5493.47</v>
      </c>
      <c r="AG77" s="119">
        <f>Table2[[#This Row],[Profit]]/Table2[[#This Row],[Cost]]</f>
        <v>0.41943762029198678</v>
      </c>
      <c r="AQ77" s="20">
        <v>224</v>
      </c>
      <c r="AR77" s="2" t="s">
        <v>286</v>
      </c>
      <c r="AS77" s="2" t="s">
        <v>127</v>
      </c>
      <c r="AT77" s="2" t="s">
        <v>82</v>
      </c>
      <c r="AU77" s="2" t="s">
        <v>43</v>
      </c>
      <c r="AV77" s="2" t="s">
        <v>60</v>
      </c>
      <c r="AW77" s="2" t="s">
        <v>31</v>
      </c>
      <c r="AX77" s="2" t="s">
        <v>62</v>
      </c>
      <c r="AY77" s="2" t="s">
        <v>33</v>
      </c>
      <c r="AZ77" s="2" t="s">
        <v>85</v>
      </c>
      <c r="BA77" s="2">
        <v>929.57</v>
      </c>
      <c r="BB77" s="2">
        <v>19</v>
      </c>
      <c r="BC77" s="2">
        <v>0.15</v>
      </c>
      <c r="BD77" s="2">
        <v>15012.56</v>
      </c>
      <c r="BE77" s="2">
        <v>9065.14</v>
      </c>
      <c r="BF77" s="2">
        <v>5947.42</v>
      </c>
      <c r="BG77" s="2" t="s">
        <v>63</v>
      </c>
      <c r="BH77" s="2" t="s">
        <v>88</v>
      </c>
      <c r="BI77" s="2" t="s">
        <v>48</v>
      </c>
      <c r="BJ77" s="2">
        <v>30.07</v>
      </c>
      <c r="BK77" s="2">
        <v>3</v>
      </c>
      <c r="BL77" s="2" t="s">
        <v>38</v>
      </c>
      <c r="BM77" s="2" t="s">
        <v>56</v>
      </c>
      <c r="BN77" s="2">
        <v>1</v>
      </c>
      <c r="BO77" s="21">
        <v>11</v>
      </c>
    </row>
    <row r="78" spans="1:67" ht="16.5" thickTop="1" thickBot="1" x14ac:dyDescent="0.3">
      <c r="A78" s="12">
        <v>77</v>
      </c>
      <c r="B78" s="13" t="s">
        <v>170</v>
      </c>
      <c r="C78" s="86">
        <f>YEAR(Table2[[#This Row],[Date]])</f>
        <v>2024</v>
      </c>
      <c r="D78" s="89" t="str">
        <f>TEXT(Table2[[#This Row],[Date]],"mmmm")</f>
        <v>August</v>
      </c>
      <c r="E78" s="13" t="s">
        <v>118</v>
      </c>
      <c r="F78" s="13" t="s">
        <v>42</v>
      </c>
      <c r="G78" s="13" t="s">
        <v>93</v>
      </c>
      <c r="H78" s="13" t="s">
        <v>74</v>
      </c>
      <c r="I78" s="13" t="s">
        <v>68</v>
      </c>
      <c r="J78" s="13" t="s">
        <v>32</v>
      </c>
      <c r="K78" s="13" t="s">
        <v>53</v>
      </c>
      <c r="L78" s="13" t="s">
        <v>70</v>
      </c>
      <c r="M78" s="13">
        <v>678.56</v>
      </c>
      <c r="N78" s="13">
        <v>5</v>
      </c>
      <c r="O78" s="13">
        <v>7.0000000000000007E-2</v>
      </c>
      <c r="P78" s="48" t="str">
        <f>IF(Table2[[#This Row],[Discount]]&gt;20%,"HIGH","LOW")</f>
        <v>LOW</v>
      </c>
      <c r="Q78" s="13">
        <v>3155.3</v>
      </c>
      <c r="R78" s="60" t="str">
        <f>_xlfn.IFS(Table2[[#This Row],[Revenue]]&lt;1000,"Small",OR(Table2[[#This Row],[Revenue]]&gt;1000,Table2[[#This Row],[Revenue]]&lt;=5000),"Medium",Table2[[#This Row],[Revenue]]&gt;5000,"Large")</f>
        <v>Medium</v>
      </c>
      <c r="S78" s="54" t="str">
        <f>IF(Table2[[#This Row],[Revenue]]&gt;3000,"Premium","Not Premium")</f>
        <v>Premium</v>
      </c>
      <c r="T78" s="13">
        <v>2000.34</v>
      </c>
      <c r="U78" s="13">
        <v>1154.96</v>
      </c>
      <c r="V78" s="13" t="s">
        <v>76</v>
      </c>
      <c r="W78" s="13" t="s">
        <v>88</v>
      </c>
      <c r="X78" s="13" t="s">
        <v>37</v>
      </c>
      <c r="Y78" s="13">
        <v>16.16</v>
      </c>
      <c r="Z78" s="13">
        <v>6</v>
      </c>
      <c r="AA78" s="51" t="str">
        <f>IF(Table2[[#This Row],[DeliveryDays]]&lt;=3,"FAST DELIVERY","LATE DELIVERY")</f>
        <v>LATE DELIVERY</v>
      </c>
      <c r="AB78" s="13" t="s">
        <v>55</v>
      </c>
      <c r="AC78" s="13" t="s">
        <v>56</v>
      </c>
      <c r="AD78" s="13">
        <v>5</v>
      </c>
      <c r="AE78" s="57" t="str">
        <f>_xlfn.IFS(Table2[[#This Row],[Rating]]=5,"Excellent",Table2[[#This Row],[Rating]]=4,"Good",Table2[[#This Row],[Rating]]=3,"Average",Table2[[#This Row],[Rating]]&lt;=2,"Poor")</f>
        <v>Excellent</v>
      </c>
      <c r="AF78" s="35">
        <f>Table2[[#This Row],[Cost]]+Table2[[#This Row],[Profit]]+Table2[[#This Row],[ShippingCost]]+Table2[[#This Row],[DeliveryDays]]</f>
        <v>3177.46</v>
      </c>
      <c r="AG78" s="119">
        <f>Table2[[#This Row],[Profit]]/Table2[[#This Row],[Cost]]</f>
        <v>0.57738184508633539</v>
      </c>
      <c r="AQ78" s="20">
        <v>228</v>
      </c>
      <c r="AR78" s="2" t="s">
        <v>289</v>
      </c>
      <c r="AS78" s="2" t="s">
        <v>99</v>
      </c>
      <c r="AT78" s="2" t="s">
        <v>82</v>
      </c>
      <c r="AU78" s="2" t="s">
        <v>29</v>
      </c>
      <c r="AV78" s="2" t="s">
        <v>94</v>
      </c>
      <c r="AW78" s="2" t="s">
        <v>31</v>
      </c>
      <c r="AX78" s="2" t="s">
        <v>84</v>
      </c>
      <c r="AY78" s="2" t="s">
        <v>33</v>
      </c>
      <c r="AZ78" s="2" t="s">
        <v>46</v>
      </c>
      <c r="BA78" s="2">
        <v>45.33</v>
      </c>
      <c r="BB78" s="2">
        <v>20</v>
      </c>
      <c r="BC78" s="2">
        <v>0.23</v>
      </c>
      <c r="BD78" s="2">
        <v>698.08</v>
      </c>
      <c r="BE78" s="2">
        <v>430.11</v>
      </c>
      <c r="BF78" s="2">
        <v>267.97000000000003</v>
      </c>
      <c r="BG78" s="2" t="s">
        <v>47</v>
      </c>
      <c r="BH78" s="2" t="s">
        <v>36</v>
      </c>
      <c r="BI78" s="2" t="s">
        <v>48</v>
      </c>
      <c r="BJ78" s="2">
        <v>26.93</v>
      </c>
      <c r="BK78" s="2">
        <v>8</v>
      </c>
      <c r="BL78" s="2" t="s">
        <v>55</v>
      </c>
      <c r="BM78" s="2" t="s">
        <v>39</v>
      </c>
      <c r="BN78" s="2">
        <v>1</v>
      </c>
      <c r="BO78" s="23">
        <v>3</v>
      </c>
    </row>
    <row r="79" spans="1:67" ht="16.5" thickTop="1" thickBot="1" x14ac:dyDescent="0.3">
      <c r="A79" s="11">
        <v>78</v>
      </c>
      <c r="B79" s="2" t="s">
        <v>171</v>
      </c>
      <c r="C79" s="85">
        <f>YEAR(Table2[[#This Row],[Date]])</f>
        <v>2023</v>
      </c>
      <c r="D79" s="88" t="str">
        <f>TEXT(Table2[[#This Row],[Date]],"mmmm")</f>
        <v>August</v>
      </c>
      <c r="E79" s="2" t="s">
        <v>27</v>
      </c>
      <c r="F79" s="2" t="s">
        <v>28</v>
      </c>
      <c r="G79" s="2" t="s">
        <v>59</v>
      </c>
      <c r="H79" s="2" t="s">
        <v>30</v>
      </c>
      <c r="I79" s="2" t="s">
        <v>68</v>
      </c>
      <c r="J79" s="2" t="s">
        <v>107</v>
      </c>
      <c r="K79" s="2" t="s">
        <v>53</v>
      </c>
      <c r="L79" s="2" t="s">
        <v>34</v>
      </c>
      <c r="M79" s="2">
        <v>739.42</v>
      </c>
      <c r="N79" s="2">
        <v>10</v>
      </c>
      <c r="O79" s="2">
        <v>0.11</v>
      </c>
      <c r="P79" s="48" t="str">
        <f>IF(Table2[[#This Row],[Discount]]&gt;20%,"HIGH","LOW")</f>
        <v>LOW</v>
      </c>
      <c r="Q79" s="2">
        <v>6580.84</v>
      </c>
      <c r="R79" s="59" t="str">
        <f>_xlfn.IFS(Table2[[#This Row],[Revenue]]&lt;1000,"Small",OR(Table2[[#This Row],[Revenue]]&gt;1000,Table2[[#This Row],[Revenue]]&lt;=5000),"Medium",Table2[[#This Row],[Revenue]]&gt;5000,"Large")</f>
        <v>Medium</v>
      </c>
      <c r="S79" s="53" t="str">
        <f>IF(Table2[[#This Row],[Revenue]]&gt;3000,"Premium","Not Premium")</f>
        <v>Premium</v>
      </c>
      <c r="T79" s="2">
        <v>4883.6099999999997</v>
      </c>
      <c r="U79" s="2">
        <v>1697.23</v>
      </c>
      <c r="V79" s="2" t="s">
        <v>35</v>
      </c>
      <c r="W79" s="2" t="s">
        <v>88</v>
      </c>
      <c r="X79" s="2" t="s">
        <v>37</v>
      </c>
      <c r="Y79" s="2">
        <v>5.59</v>
      </c>
      <c r="Z79" s="2">
        <v>7</v>
      </c>
      <c r="AA79" s="50" t="str">
        <f>IF(Table2[[#This Row],[DeliveryDays]]&lt;=3,"FAST DELIVERY","LATE DELIVERY")</f>
        <v>LATE DELIVERY</v>
      </c>
      <c r="AB79" s="2" t="s">
        <v>97</v>
      </c>
      <c r="AC79" s="2" t="s">
        <v>39</v>
      </c>
      <c r="AD79" s="2">
        <v>5</v>
      </c>
      <c r="AE79" s="56" t="str">
        <f>_xlfn.IFS(Table2[[#This Row],[Rating]]=5,"Excellent",Table2[[#This Row],[Rating]]=4,"Good",Table2[[#This Row],[Rating]]=3,"Average",Table2[[#This Row],[Rating]]&lt;=2,"Poor")</f>
        <v>Excellent</v>
      </c>
      <c r="AF79" s="35">
        <f>Table2[[#This Row],[Cost]]+Table2[[#This Row],[Profit]]+Table2[[#This Row],[ShippingCost]]+Table2[[#This Row],[DeliveryDays]]</f>
        <v>6593.43</v>
      </c>
      <c r="AG79" s="119">
        <f>Table2[[#This Row],[Profit]]/Table2[[#This Row],[Cost]]</f>
        <v>0.34753594164972224</v>
      </c>
      <c r="AQ79" s="22">
        <v>229</v>
      </c>
      <c r="AR79" s="13" t="s">
        <v>290</v>
      </c>
      <c r="AS79" s="13" t="s">
        <v>96</v>
      </c>
      <c r="AT79" s="13" t="s">
        <v>28</v>
      </c>
      <c r="AU79" s="13" t="s">
        <v>43</v>
      </c>
      <c r="AV79" s="13" t="s">
        <v>74</v>
      </c>
      <c r="AW79" s="13" t="s">
        <v>31</v>
      </c>
      <c r="AX79" s="13" t="s">
        <v>32</v>
      </c>
      <c r="AY79" s="13" t="s">
        <v>45</v>
      </c>
      <c r="AZ79" s="13" t="s">
        <v>80</v>
      </c>
      <c r="BA79" s="13">
        <v>969.17</v>
      </c>
      <c r="BB79" s="13">
        <v>6</v>
      </c>
      <c r="BC79" s="13">
        <v>0.24</v>
      </c>
      <c r="BD79" s="13">
        <v>4419.42</v>
      </c>
      <c r="BE79" s="13">
        <v>2953.63</v>
      </c>
      <c r="BF79" s="13">
        <v>1465.79</v>
      </c>
      <c r="BG79" s="13" t="s">
        <v>47</v>
      </c>
      <c r="BH79" s="13" t="s">
        <v>88</v>
      </c>
      <c r="BI79" s="13" t="s">
        <v>72</v>
      </c>
      <c r="BJ79" s="13">
        <v>47.44</v>
      </c>
      <c r="BK79" s="13">
        <v>10</v>
      </c>
      <c r="BL79" s="13" t="s">
        <v>38</v>
      </c>
      <c r="BM79" s="13" t="s">
        <v>39</v>
      </c>
      <c r="BN79" s="13">
        <v>3</v>
      </c>
      <c r="BO79" s="21">
        <v>10</v>
      </c>
    </row>
    <row r="80" spans="1:67" ht="16.5" thickTop="1" thickBot="1" x14ac:dyDescent="0.3">
      <c r="A80" s="12">
        <v>79</v>
      </c>
      <c r="B80" s="13" t="s">
        <v>172</v>
      </c>
      <c r="C80" s="86">
        <f>YEAR(Table2[[#This Row],[Date]])</f>
        <v>2024</v>
      </c>
      <c r="D80" s="89" t="str">
        <f>TEXT(Table2[[#This Row],[Date]],"mmmm")</f>
        <v>December</v>
      </c>
      <c r="E80" s="13" t="s">
        <v>114</v>
      </c>
      <c r="F80" s="13" t="s">
        <v>66</v>
      </c>
      <c r="G80" s="13" t="s">
        <v>93</v>
      </c>
      <c r="H80" s="13" t="s">
        <v>100</v>
      </c>
      <c r="I80" s="13" t="s">
        <v>51</v>
      </c>
      <c r="J80" s="13" t="s">
        <v>84</v>
      </c>
      <c r="K80" s="13" t="s">
        <v>33</v>
      </c>
      <c r="L80" s="13" t="s">
        <v>34</v>
      </c>
      <c r="M80" s="13">
        <v>810.1</v>
      </c>
      <c r="N80" s="13">
        <v>12</v>
      </c>
      <c r="O80" s="13">
        <v>0.28999999999999998</v>
      </c>
      <c r="P80" s="48" t="str">
        <f>IF(Table2[[#This Row],[Discount]]&gt;20%,"HIGH","LOW")</f>
        <v>HIGH</v>
      </c>
      <c r="Q80" s="13">
        <v>6902.05</v>
      </c>
      <c r="R80" s="60" t="str">
        <f>_xlfn.IFS(Table2[[#This Row],[Revenue]]&lt;1000,"Small",OR(Table2[[#This Row],[Revenue]]&gt;1000,Table2[[#This Row],[Revenue]]&lt;=5000),"Medium",Table2[[#This Row],[Revenue]]&gt;5000,"Large")</f>
        <v>Medium</v>
      </c>
      <c r="S80" s="54" t="str">
        <f>IF(Table2[[#This Row],[Revenue]]&gt;3000,"Premium","Not Premium")</f>
        <v>Premium</v>
      </c>
      <c r="T80" s="13">
        <v>6066.99</v>
      </c>
      <c r="U80" s="13">
        <v>835.06</v>
      </c>
      <c r="V80" s="13" t="s">
        <v>76</v>
      </c>
      <c r="W80" s="13" t="s">
        <v>88</v>
      </c>
      <c r="X80" s="13" t="s">
        <v>72</v>
      </c>
      <c r="Y80" s="13">
        <v>34.72</v>
      </c>
      <c r="Z80" s="13">
        <v>2</v>
      </c>
      <c r="AA80" s="51" t="str">
        <f>IF(Table2[[#This Row],[DeliveryDays]]&lt;=3,"FAST DELIVERY","LATE DELIVERY")</f>
        <v>FAST DELIVERY</v>
      </c>
      <c r="AB80" s="13" t="s">
        <v>55</v>
      </c>
      <c r="AC80" s="13" t="s">
        <v>56</v>
      </c>
      <c r="AD80" s="13">
        <v>2</v>
      </c>
      <c r="AE80" s="57" t="str">
        <f>_xlfn.IFS(Table2[[#This Row],[Rating]]=5,"Excellent",Table2[[#This Row],[Rating]]=4,"Good",Table2[[#This Row],[Rating]]=3,"Average",Table2[[#This Row],[Rating]]&lt;=2,"Poor")</f>
        <v>Poor</v>
      </c>
      <c r="AF80" s="35">
        <f>Table2[[#This Row],[Cost]]+Table2[[#This Row],[Profit]]+Table2[[#This Row],[ShippingCost]]+Table2[[#This Row],[DeliveryDays]]</f>
        <v>6938.7699999999995</v>
      </c>
      <c r="AG80" s="119">
        <f>Table2[[#This Row],[Profit]]/Table2[[#This Row],[Cost]]</f>
        <v>0.13763991699343497</v>
      </c>
      <c r="AQ80" s="20">
        <v>232</v>
      </c>
      <c r="AR80" s="2" t="s">
        <v>292</v>
      </c>
      <c r="AS80" s="2" t="s">
        <v>96</v>
      </c>
      <c r="AT80" s="2" t="s">
        <v>42</v>
      </c>
      <c r="AU80" s="2" t="s">
        <v>29</v>
      </c>
      <c r="AV80" s="2" t="s">
        <v>94</v>
      </c>
      <c r="AW80" s="2" t="s">
        <v>31</v>
      </c>
      <c r="AX80" s="2" t="s">
        <v>107</v>
      </c>
      <c r="AY80" s="2" t="s">
        <v>53</v>
      </c>
      <c r="AZ80" s="2" t="s">
        <v>34</v>
      </c>
      <c r="BA80" s="2">
        <v>685</v>
      </c>
      <c r="BB80" s="2">
        <v>15</v>
      </c>
      <c r="BC80" s="2">
        <v>0.04</v>
      </c>
      <c r="BD80" s="2">
        <v>9864</v>
      </c>
      <c r="BE80" s="2">
        <v>5426.79</v>
      </c>
      <c r="BF80" s="2">
        <v>4437.21</v>
      </c>
      <c r="BG80" s="2" t="s">
        <v>35</v>
      </c>
      <c r="BH80" s="2" t="s">
        <v>36</v>
      </c>
      <c r="BI80" s="2" t="s">
        <v>72</v>
      </c>
      <c r="BJ80" s="2">
        <v>35.79</v>
      </c>
      <c r="BK80" s="2">
        <v>4</v>
      </c>
      <c r="BL80" s="2" t="s">
        <v>38</v>
      </c>
      <c r="BM80" s="2" t="s">
        <v>56</v>
      </c>
      <c r="BN80" s="2">
        <v>4</v>
      </c>
      <c r="BO80" s="21">
        <v>9</v>
      </c>
    </row>
    <row r="81" spans="1:67" ht="16.5" thickTop="1" thickBot="1" x14ac:dyDescent="0.3">
      <c r="A81" s="11">
        <v>80</v>
      </c>
      <c r="B81" s="2" t="s">
        <v>173</v>
      </c>
      <c r="C81" s="85">
        <f>YEAR(Table2[[#This Row],[Date]])</f>
        <v>2024</v>
      </c>
      <c r="D81" s="88" t="str">
        <f>TEXT(Table2[[#This Row],[Date]],"mmmm")</f>
        <v>January</v>
      </c>
      <c r="E81" s="2" t="s">
        <v>99</v>
      </c>
      <c r="F81" s="2" t="s">
        <v>66</v>
      </c>
      <c r="G81" s="2" t="s">
        <v>93</v>
      </c>
      <c r="H81" s="2" t="s">
        <v>67</v>
      </c>
      <c r="I81" s="2" t="s">
        <v>61</v>
      </c>
      <c r="J81" s="2" t="s">
        <v>69</v>
      </c>
      <c r="K81" s="2" t="s">
        <v>53</v>
      </c>
      <c r="L81" s="2" t="s">
        <v>34</v>
      </c>
      <c r="M81" s="2">
        <v>754.18</v>
      </c>
      <c r="N81" s="2">
        <v>1</v>
      </c>
      <c r="O81" s="2">
        <v>0.05</v>
      </c>
      <c r="P81" s="48" t="str">
        <f>IF(Table2[[#This Row],[Discount]]&gt;20%,"HIGH","LOW")</f>
        <v>LOW</v>
      </c>
      <c r="Q81" s="2">
        <v>716.47</v>
      </c>
      <c r="R81" s="59" t="str">
        <f>_xlfn.IFS(Table2[[#This Row],[Revenue]]&lt;1000,"Small",OR(Table2[[#This Row],[Revenue]]&gt;1000,Table2[[#This Row],[Revenue]]&lt;=5000),"Medium",Table2[[#This Row],[Revenue]]&gt;5000,"Large")</f>
        <v>Small</v>
      </c>
      <c r="S81" s="53" t="str">
        <f>IF(Table2[[#This Row],[Revenue]]&gt;3000,"Premium","Not Premium")</f>
        <v>Not Premium</v>
      </c>
      <c r="T81" s="2">
        <v>439.91</v>
      </c>
      <c r="U81" s="2">
        <v>276.56</v>
      </c>
      <c r="V81" s="2" t="s">
        <v>47</v>
      </c>
      <c r="W81" s="2" t="s">
        <v>71</v>
      </c>
      <c r="X81" s="2" t="s">
        <v>48</v>
      </c>
      <c r="Y81" s="2">
        <v>39.4</v>
      </c>
      <c r="Z81" s="2">
        <v>3</v>
      </c>
      <c r="AA81" s="50" t="str">
        <f>IF(Table2[[#This Row],[DeliveryDays]]&lt;=3,"FAST DELIVERY","LATE DELIVERY")</f>
        <v>FAST DELIVERY</v>
      </c>
      <c r="AB81" s="2" t="s">
        <v>38</v>
      </c>
      <c r="AC81" s="2" t="s">
        <v>56</v>
      </c>
      <c r="AD81" s="2">
        <v>1</v>
      </c>
      <c r="AE81" s="56" t="str">
        <f>_xlfn.IFS(Table2[[#This Row],[Rating]]=5,"Excellent",Table2[[#This Row],[Rating]]=4,"Good",Table2[[#This Row],[Rating]]=3,"Average",Table2[[#This Row],[Rating]]&lt;=2,"Poor")</f>
        <v>Poor</v>
      </c>
      <c r="AF81" s="35">
        <f>Table2[[#This Row],[Cost]]+Table2[[#This Row],[Profit]]+Table2[[#This Row],[ShippingCost]]+Table2[[#This Row],[DeliveryDays]]</f>
        <v>758.87</v>
      </c>
      <c r="AG81" s="119">
        <f>Table2[[#This Row],[Profit]]/Table2[[#This Row],[Cost]]</f>
        <v>0.62867404696415174</v>
      </c>
      <c r="AQ81" s="20">
        <v>236</v>
      </c>
      <c r="AR81" s="2" t="s">
        <v>224</v>
      </c>
      <c r="AS81" s="2" t="s">
        <v>127</v>
      </c>
      <c r="AT81" s="2" t="s">
        <v>82</v>
      </c>
      <c r="AU81" s="2" t="s">
        <v>83</v>
      </c>
      <c r="AV81" s="2" t="s">
        <v>74</v>
      </c>
      <c r="AW81" s="2" t="s">
        <v>31</v>
      </c>
      <c r="AX81" s="2" t="s">
        <v>134</v>
      </c>
      <c r="AY81" s="2" t="s">
        <v>45</v>
      </c>
      <c r="AZ81" s="2" t="s">
        <v>34</v>
      </c>
      <c r="BA81" s="2">
        <v>725.75</v>
      </c>
      <c r="BB81" s="2">
        <v>5</v>
      </c>
      <c r="BC81" s="2">
        <v>0.3</v>
      </c>
      <c r="BD81" s="2">
        <v>2540.12</v>
      </c>
      <c r="BE81" s="2">
        <v>1834.91</v>
      </c>
      <c r="BF81" s="2">
        <v>705.21</v>
      </c>
      <c r="BG81" s="2" t="s">
        <v>76</v>
      </c>
      <c r="BH81" s="2" t="s">
        <v>36</v>
      </c>
      <c r="BI81" s="2" t="s">
        <v>48</v>
      </c>
      <c r="BJ81" s="2">
        <v>23.12</v>
      </c>
      <c r="BK81" s="2">
        <v>4</v>
      </c>
      <c r="BL81" s="2" t="s">
        <v>55</v>
      </c>
      <c r="BM81" s="2" t="s">
        <v>56</v>
      </c>
      <c r="BN81" s="2">
        <v>1</v>
      </c>
      <c r="BO81" s="21">
        <v>9</v>
      </c>
    </row>
    <row r="82" spans="1:67" ht="16.5" thickTop="1" thickBot="1" x14ac:dyDescent="0.3">
      <c r="A82" s="12">
        <v>81</v>
      </c>
      <c r="B82" s="13" t="s">
        <v>174</v>
      </c>
      <c r="C82" s="86">
        <f>YEAR(Table2[[#This Row],[Date]])</f>
        <v>2024</v>
      </c>
      <c r="D82" s="89" t="str">
        <f>TEXT(Table2[[#This Row],[Date]],"mmmm")</f>
        <v>August</v>
      </c>
      <c r="E82" s="13" t="s">
        <v>96</v>
      </c>
      <c r="F82" s="13" t="s">
        <v>82</v>
      </c>
      <c r="G82" s="13" t="s">
        <v>43</v>
      </c>
      <c r="H82" s="13" t="s">
        <v>67</v>
      </c>
      <c r="I82" s="13" t="s">
        <v>61</v>
      </c>
      <c r="J82" s="13" t="s">
        <v>32</v>
      </c>
      <c r="K82" s="13" t="s">
        <v>53</v>
      </c>
      <c r="L82" s="13" t="s">
        <v>34</v>
      </c>
      <c r="M82" s="13">
        <v>956.58</v>
      </c>
      <c r="N82" s="13">
        <v>16</v>
      </c>
      <c r="O82" s="13">
        <v>0.25</v>
      </c>
      <c r="P82" s="48" t="str">
        <f>IF(Table2[[#This Row],[Discount]]&gt;20%,"HIGH","LOW")</f>
        <v>HIGH</v>
      </c>
      <c r="Q82" s="13">
        <v>11478.96</v>
      </c>
      <c r="R82" s="60" t="str">
        <f>_xlfn.IFS(Table2[[#This Row],[Revenue]]&lt;1000,"Small",OR(Table2[[#This Row],[Revenue]]&gt;1000,Table2[[#This Row],[Revenue]]&lt;=5000),"Medium",Table2[[#This Row],[Revenue]]&gt;5000,"Large")</f>
        <v>Medium</v>
      </c>
      <c r="S82" s="54" t="str">
        <f>IF(Table2[[#This Row],[Revenue]]&gt;3000,"Premium","Not Premium")</f>
        <v>Premium</v>
      </c>
      <c r="T82" s="13">
        <v>7984.89</v>
      </c>
      <c r="U82" s="13">
        <v>3494.07</v>
      </c>
      <c r="V82" s="13" t="s">
        <v>35</v>
      </c>
      <c r="W82" s="13" t="s">
        <v>88</v>
      </c>
      <c r="X82" s="13" t="s">
        <v>37</v>
      </c>
      <c r="Y82" s="13">
        <v>47.92</v>
      </c>
      <c r="Z82" s="13">
        <v>2</v>
      </c>
      <c r="AA82" s="51" t="str">
        <f>IF(Table2[[#This Row],[DeliveryDays]]&lt;=3,"FAST DELIVERY","LATE DELIVERY")</f>
        <v>FAST DELIVERY</v>
      </c>
      <c r="AB82" s="13" t="s">
        <v>97</v>
      </c>
      <c r="AC82" s="13" t="s">
        <v>39</v>
      </c>
      <c r="AD82" s="13">
        <v>3</v>
      </c>
      <c r="AE82" s="57" t="str">
        <f>_xlfn.IFS(Table2[[#This Row],[Rating]]=5,"Excellent",Table2[[#This Row],[Rating]]=4,"Good",Table2[[#This Row],[Rating]]=3,"Average",Table2[[#This Row],[Rating]]&lt;=2,"Poor")</f>
        <v>Average</v>
      </c>
      <c r="AF82" s="35">
        <f>Table2[[#This Row],[Cost]]+Table2[[#This Row],[Profit]]+Table2[[#This Row],[ShippingCost]]+Table2[[#This Row],[DeliveryDays]]</f>
        <v>11528.880000000001</v>
      </c>
      <c r="AG82" s="119">
        <f>Table2[[#This Row],[Profit]]/Table2[[#This Row],[Cost]]</f>
        <v>0.43758523912038866</v>
      </c>
      <c r="AQ82" s="20">
        <v>242</v>
      </c>
      <c r="AR82" s="2" t="s">
        <v>147</v>
      </c>
      <c r="AS82" s="2" t="s">
        <v>127</v>
      </c>
      <c r="AT82" s="2" t="s">
        <v>28</v>
      </c>
      <c r="AU82" s="2" t="s">
        <v>93</v>
      </c>
      <c r="AV82" s="2" t="s">
        <v>67</v>
      </c>
      <c r="AW82" s="2" t="s">
        <v>31</v>
      </c>
      <c r="AX82" s="2" t="s">
        <v>32</v>
      </c>
      <c r="AY82" s="2" t="s">
        <v>53</v>
      </c>
      <c r="AZ82" s="2" t="s">
        <v>34</v>
      </c>
      <c r="BA82" s="2">
        <v>698.88</v>
      </c>
      <c r="BB82" s="2">
        <v>11</v>
      </c>
      <c r="BC82" s="2">
        <v>0.1</v>
      </c>
      <c r="BD82" s="2">
        <v>6918.91</v>
      </c>
      <c r="BE82" s="2">
        <v>4239.7</v>
      </c>
      <c r="BF82" s="2">
        <v>2679.21</v>
      </c>
      <c r="BG82" s="2" t="s">
        <v>91</v>
      </c>
      <c r="BH82" s="2" t="s">
        <v>54</v>
      </c>
      <c r="BI82" s="2" t="s">
        <v>37</v>
      </c>
      <c r="BJ82" s="2">
        <v>37.4</v>
      </c>
      <c r="BK82" s="2">
        <v>4</v>
      </c>
      <c r="BL82" s="2" t="s">
        <v>38</v>
      </c>
      <c r="BM82" s="2" t="s">
        <v>39</v>
      </c>
      <c r="BN82" s="2">
        <v>3</v>
      </c>
      <c r="BO82" s="21">
        <v>12</v>
      </c>
    </row>
    <row r="83" spans="1:67" ht="16.5" thickTop="1" thickBot="1" x14ac:dyDescent="0.3">
      <c r="A83" s="11">
        <v>82</v>
      </c>
      <c r="B83" s="2" t="s">
        <v>175</v>
      </c>
      <c r="C83" s="85">
        <f>YEAR(Table2[[#This Row],[Date]])</f>
        <v>2024</v>
      </c>
      <c r="D83" s="88" t="str">
        <f>TEXT(Table2[[#This Row],[Date]],"mmmm")</f>
        <v>December</v>
      </c>
      <c r="E83" s="2" t="s">
        <v>58</v>
      </c>
      <c r="F83" s="2" t="s">
        <v>66</v>
      </c>
      <c r="G83" s="2" t="s">
        <v>43</v>
      </c>
      <c r="H83" s="2" t="s">
        <v>60</v>
      </c>
      <c r="I83" s="2" t="s">
        <v>75</v>
      </c>
      <c r="J83" s="2" t="s">
        <v>84</v>
      </c>
      <c r="K83" s="2" t="s">
        <v>45</v>
      </c>
      <c r="L83" s="2" t="s">
        <v>70</v>
      </c>
      <c r="M83" s="2">
        <v>659.83</v>
      </c>
      <c r="N83" s="2">
        <v>1</v>
      </c>
      <c r="O83" s="2">
        <v>0.09</v>
      </c>
      <c r="P83" s="48" t="str">
        <f>IF(Table2[[#This Row],[Discount]]&gt;20%,"HIGH","LOW")</f>
        <v>LOW</v>
      </c>
      <c r="Q83" s="2">
        <v>600.45000000000005</v>
      </c>
      <c r="R83" s="59" t="str">
        <f>_xlfn.IFS(Table2[[#This Row],[Revenue]]&lt;1000,"Small",OR(Table2[[#This Row],[Revenue]]&gt;1000,Table2[[#This Row],[Revenue]]&lt;=5000),"Medium",Table2[[#This Row],[Revenue]]&gt;5000,"Large")</f>
        <v>Small</v>
      </c>
      <c r="S83" s="53" t="str">
        <f>IF(Table2[[#This Row],[Revenue]]&gt;3000,"Premium","Not Premium")</f>
        <v>Not Premium</v>
      </c>
      <c r="T83" s="2">
        <v>354.76</v>
      </c>
      <c r="U83" s="2">
        <v>245.69</v>
      </c>
      <c r="V83" s="2" t="s">
        <v>76</v>
      </c>
      <c r="W83" s="2" t="s">
        <v>71</v>
      </c>
      <c r="X83" s="2" t="s">
        <v>37</v>
      </c>
      <c r="Y83" s="2">
        <v>19.54</v>
      </c>
      <c r="Z83" s="2">
        <v>9</v>
      </c>
      <c r="AA83" s="50" t="str">
        <f>IF(Table2[[#This Row],[DeliveryDays]]&lt;=3,"FAST DELIVERY","LATE DELIVERY")</f>
        <v>LATE DELIVERY</v>
      </c>
      <c r="AB83" s="2" t="s">
        <v>38</v>
      </c>
      <c r="AC83" s="2" t="s">
        <v>56</v>
      </c>
      <c r="AD83" s="2">
        <v>2</v>
      </c>
      <c r="AE83" s="56" t="str">
        <f>_xlfn.IFS(Table2[[#This Row],[Rating]]=5,"Excellent",Table2[[#This Row],[Rating]]=4,"Good",Table2[[#This Row],[Rating]]=3,"Average",Table2[[#This Row],[Rating]]&lt;=2,"Poor")</f>
        <v>Poor</v>
      </c>
      <c r="AF83" s="35">
        <f>Table2[[#This Row],[Cost]]+Table2[[#This Row],[Profit]]+Table2[[#This Row],[ShippingCost]]+Table2[[#This Row],[DeliveryDays]]</f>
        <v>628.99</v>
      </c>
      <c r="AG83" s="119">
        <f>Table2[[#This Row],[Profit]]/Table2[[#This Row],[Cost]]</f>
        <v>0.69255271169241184</v>
      </c>
      <c r="AQ83" s="20">
        <v>246</v>
      </c>
      <c r="AR83" s="2" t="s">
        <v>298</v>
      </c>
      <c r="AS83" s="2" t="s">
        <v>120</v>
      </c>
      <c r="AT83" s="2" t="s">
        <v>42</v>
      </c>
      <c r="AU83" s="2" t="s">
        <v>29</v>
      </c>
      <c r="AV83" s="2" t="s">
        <v>30</v>
      </c>
      <c r="AW83" s="2" t="s">
        <v>31</v>
      </c>
      <c r="AX83" s="2" t="s">
        <v>84</v>
      </c>
      <c r="AY83" s="2" t="s">
        <v>53</v>
      </c>
      <c r="AZ83" s="2" t="s">
        <v>34</v>
      </c>
      <c r="BA83" s="2">
        <v>175.54</v>
      </c>
      <c r="BB83" s="2">
        <v>12</v>
      </c>
      <c r="BC83" s="2">
        <v>0.27</v>
      </c>
      <c r="BD83" s="2">
        <v>1537.73</v>
      </c>
      <c r="BE83" s="2">
        <v>854.29</v>
      </c>
      <c r="BF83" s="2">
        <v>683.44</v>
      </c>
      <c r="BG83" s="2" t="s">
        <v>63</v>
      </c>
      <c r="BH83" s="2" t="s">
        <v>71</v>
      </c>
      <c r="BI83" s="2" t="s">
        <v>37</v>
      </c>
      <c r="BJ83" s="2">
        <v>42.86</v>
      </c>
      <c r="BK83" s="2">
        <v>7</v>
      </c>
      <c r="BL83" s="2" t="s">
        <v>55</v>
      </c>
      <c r="BM83" s="2" t="s">
        <v>56</v>
      </c>
      <c r="BN83" s="2">
        <v>1</v>
      </c>
      <c r="BO83" s="23">
        <v>2</v>
      </c>
    </row>
    <row r="84" spans="1:67" ht="16.5" thickTop="1" thickBot="1" x14ac:dyDescent="0.3">
      <c r="A84" s="12">
        <v>83</v>
      </c>
      <c r="B84" s="13" t="s">
        <v>176</v>
      </c>
      <c r="C84" s="86">
        <f>YEAR(Table2[[#This Row],[Date]])</f>
        <v>2023</v>
      </c>
      <c r="D84" s="89" t="str">
        <f>TEXT(Table2[[#This Row],[Date]],"mmmm")</f>
        <v>November</v>
      </c>
      <c r="E84" s="13" t="s">
        <v>99</v>
      </c>
      <c r="F84" s="13" t="s">
        <v>28</v>
      </c>
      <c r="G84" s="13" t="s">
        <v>43</v>
      </c>
      <c r="H84" s="13" t="s">
        <v>74</v>
      </c>
      <c r="I84" s="13" t="s">
        <v>51</v>
      </c>
      <c r="J84" s="13" t="s">
        <v>107</v>
      </c>
      <c r="K84" s="13" t="s">
        <v>53</v>
      </c>
      <c r="L84" s="13" t="s">
        <v>34</v>
      </c>
      <c r="M84" s="13">
        <v>717.24</v>
      </c>
      <c r="N84" s="13">
        <v>4</v>
      </c>
      <c r="O84" s="13">
        <v>0.02</v>
      </c>
      <c r="P84" s="48" t="str">
        <f>IF(Table2[[#This Row],[Discount]]&gt;20%,"HIGH","LOW")</f>
        <v>LOW</v>
      </c>
      <c r="Q84" s="13">
        <v>2811.58</v>
      </c>
      <c r="R84" s="60" t="str">
        <f>_xlfn.IFS(Table2[[#This Row],[Revenue]]&lt;1000,"Small",OR(Table2[[#This Row],[Revenue]]&gt;1000,Table2[[#This Row],[Revenue]]&lt;=5000),"Medium",Table2[[#This Row],[Revenue]]&gt;5000,"Large")</f>
        <v>Medium</v>
      </c>
      <c r="S84" s="54" t="str">
        <f>IF(Table2[[#This Row],[Revenue]]&gt;3000,"Premium","Not Premium")</f>
        <v>Not Premium</v>
      </c>
      <c r="T84" s="13">
        <v>1596.53</v>
      </c>
      <c r="U84" s="13">
        <v>1215.05</v>
      </c>
      <c r="V84" s="13" t="s">
        <v>47</v>
      </c>
      <c r="W84" s="13" t="s">
        <v>36</v>
      </c>
      <c r="X84" s="13" t="s">
        <v>37</v>
      </c>
      <c r="Y84" s="13">
        <v>25.78</v>
      </c>
      <c r="Z84" s="13">
        <v>9</v>
      </c>
      <c r="AA84" s="51" t="str">
        <f>IF(Table2[[#This Row],[DeliveryDays]]&lt;=3,"FAST DELIVERY","LATE DELIVERY")</f>
        <v>LATE DELIVERY</v>
      </c>
      <c r="AB84" s="13" t="s">
        <v>97</v>
      </c>
      <c r="AC84" s="13" t="s">
        <v>39</v>
      </c>
      <c r="AD84" s="13">
        <v>1</v>
      </c>
      <c r="AE84" s="57" t="str">
        <f>_xlfn.IFS(Table2[[#This Row],[Rating]]=5,"Excellent",Table2[[#This Row],[Rating]]=4,"Good",Table2[[#This Row],[Rating]]=3,"Average",Table2[[#This Row],[Rating]]&lt;=2,"Poor")</f>
        <v>Poor</v>
      </c>
      <c r="AF84" s="35">
        <f>Table2[[#This Row],[Cost]]+Table2[[#This Row],[Profit]]+Table2[[#This Row],[ShippingCost]]+Table2[[#This Row],[DeliveryDays]]</f>
        <v>2846.36</v>
      </c>
      <c r="AG84" s="119">
        <f>Table2[[#This Row],[Profit]]/Table2[[#This Row],[Cost]]</f>
        <v>0.761056791917471</v>
      </c>
      <c r="AQ84" s="22">
        <v>251</v>
      </c>
      <c r="AR84" s="13" t="s">
        <v>297</v>
      </c>
      <c r="AS84" s="13" t="s">
        <v>58</v>
      </c>
      <c r="AT84" s="13" t="s">
        <v>28</v>
      </c>
      <c r="AU84" s="13" t="s">
        <v>59</v>
      </c>
      <c r="AV84" s="13" t="s">
        <v>67</v>
      </c>
      <c r="AW84" s="13" t="s">
        <v>31</v>
      </c>
      <c r="AX84" s="13" t="s">
        <v>69</v>
      </c>
      <c r="AY84" s="13" t="s">
        <v>53</v>
      </c>
      <c r="AZ84" s="13" t="s">
        <v>85</v>
      </c>
      <c r="BA84" s="13">
        <v>826.99</v>
      </c>
      <c r="BB84" s="13">
        <v>5</v>
      </c>
      <c r="BC84" s="13">
        <v>0.14000000000000001</v>
      </c>
      <c r="BD84" s="13">
        <v>3556.06</v>
      </c>
      <c r="BE84" s="13">
        <v>1925.75</v>
      </c>
      <c r="BF84" s="13">
        <v>1630.31</v>
      </c>
      <c r="BG84" s="13" t="s">
        <v>35</v>
      </c>
      <c r="BH84" s="13" t="s">
        <v>88</v>
      </c>
      <c r="BI84" s="13" t="s">
        <v>72</v>
      </c>
      <c r="BJ84" s="13">
        <v>41.39</v>
      </c>
      <c r="BK84" s="13">
        <v>9</v>
      </c>
      <c r="BL84" s="13" t="s">
        <v>97</v>
      </c>
      <c r="BM84" s="13" t="s">
        <v>39</v>
      </c>
      <c r="BN84" s="13">
        <v>2</v>
      </c>
      <c r="BO84" s="21">
        <v>12</v>
      </c>
    </row>
    <row r="85" spans="1:67" ht="16.5" thickTop="1" thickBot="1" x14ac:dyDescent="0.3">
      <c r="A85" s="11">
        <v>84</v>
      </c>
      <c r="B85" s="2" t="s">
        <v>177</v>
      </c>
      <c r="C85" s="85">
        <f>YEAR(Table2[[#This Row],[Date]])</f>
        <v>2024</v>
      </c>
      <c r="D85" s="88" t="str">
        <f>TEXT(Table2[[#This Row],[Date]],"mmmm")</f>
        <v>December</v>
      </c>
      <c r="E85" s="2" t="s">
        <v>114</v>
      </c>
      <c r="F85" s="2" t="s">
        <v>28</v>
      </c>
      <c r="G85" s="2" t="s">
        <v>43</v>
      </c>
      <c r="H85" s="2" t="s">
        <v>94</v>
      </c>
      <c r="I85" s="2" t="s">
        <v>75</v>
      </c>
      <c r="J85" s="2" t="s">
        <v>134</v>
      </c>
      <c r="K85" s="2" t="s">
        <v>53</v>
      </c>
      <c r="L85" s="2" t="s">
        <v>80</v>
      </c>
      <c r="M85" s="2">
        <v>205.63</v>
      </c>
      <c r="N85" s="2">
        <v>3</v>
      </c>
      <c r="O85" s="2">
        <v>0.11</v>
      </c>
      <c r="P85" s="48" t="str">
        <f>IF(Table2[[#This Row],[Discount]]&gt;20%,"HIGH","LOW")</f>
        <v>LOW</v>
      </c>
      <c r="Q85" s="2">
        <v>549.03</v>
      </c>
      <c r="R85" s="59" t="str">
        <f>_xlfn.IFS(Table2[[#This Row],[Revenue]]&lt;1000,"Small",OR(Table2[[#This Row],[Revenue]]&gt;1000,Table2[[#This Row],[Revenue]]&lt;=5000),"Medium",Table2[[#This Row],[Revenue]]&gt;5000,"Large")</f>
        <v>Small</v>
      </c>
      <c r="S85" s="53" t="str">
        <f>IF(Table2[[#This Row],[Revenue]]&gt;3000,"Premium","Not Premium")</f>
        <v>Not Premium</v>
      </c>
      <c r="T85" s="2">
        <v>281.11</v>
      </c>
      <c r="U85" s="2">
        <v>267.92</v>
      </c>
      <c r="V85" s="2" t="s">
        <v>63</v>
      </c>
      <c r="W85" s="2" t="s">
        <v>54</v>
      </c>
      <c r="X85" s="2" t="s">
        <v>72</v>
      </c>
      <c r="Y85" s="2">
        <v>44.25</v>
      </c>
      <c r="Z85" s="2">
        <v>3</v>
      </c>
      <c r="AA85" s="50" t="str">
        <f>IF(Table2[[#This Row],[DeliveryDays]]&lt;=3,"FAST DELIVERY","LATE DELIVERY")</f>
        <v>FAST DELIVERY</v>
      </c>
      <c r="AB85" s="2" t="s">
        <v>97</v>
      </c>
      <c r="AC85" s="2" t="s">
        <v>56</v>
      </c>
      <c r="AD85" s="2">
        <v>3</v>
      </c>
      <c r="AE85" s="56" t="str">
        <f>_xlfn.IFS(Table2[[#This Row],[Rating]]=5,"Excellent",Table2[[#This Row],[Rating]]=4,"Good",Table2[[#This Row],[Rating]]=3,"Average",Table2[[#This Row],[Rating]]&lt;=2,"Poor")</f>
        <v>Average</v>
      </c>
      <c r="AF85" s="35">
        <f>Table2[[#This Row],[Cost]]+Table2[[#This Row],[Profit]]+Table2[[#This Row],[ShippingCost]]+Table2[[#This Row],[DeliveryDays]]</f>
        <v>596.28</v>
      </c>
      <c r="AG85" s="119">
        <f>Table2[[#This Row],[Profit]]/Table2[[#This Row],[Cost]]</f>
        <v>0.9530788659243713</v>
      </c>
      <c r="AQ85" s="20">
        <v>252</v>
      </c>
      <c r="AR85" s="2" t="s">
        <v>303</v>
      </c>
      <c r="AS85" s="2" t="s">
        <v>114</v>
      </c>
      <c r="AT85" s="2" t="s">
        <v>42</v>
      </c>
      <c r="AU85" s="2" t="s">
        <v>29</v>
      </c>
      <c r="AV85" s="2" t="s">
        <v>44</v>
      </c>
      <c r="AW85" s="2" t="s">
        <v>31</v>
      </c>
      <c r="AX85" s="2" t="s">
        <v>102</v>
      </c>
      <c r="AY85" s="2" t="s">
        <v>45</v>
      </c>
      <c r="AZ85" s="2" t="s">
        <v>85</v>
      </c>
      <c r="BA85" s="2">
        <v>345.15</v>
      </c>
      <c r="BB85" s="2">
        <v>19</v>
      </c>
      <c r="BC85" s="2">
        <v>0.22</v>
      </c>
      <c r="BD85" s="2">
        <v>5115.12</v>
      </c>
      <c r="BE85" s="2">
        <v>3453.11</v>
      </c>
      <c r="BF85" s="2">
        <v>1662.01</v>
      </c>
      <c r="BG85" s="2" t="s">
        <v>47</v>
      </c>
      <c r="BH85" s="2" t="s">
        <v>54</v>
      </c>
      <c r="BI85" s="2" t="s">
        <v>37</v>
      </c>
      <c r="BJ85" s="2">
        <v>11.58</v>
      </c>
      <c r="BK85" s="2">
        <v>2</v>
      </c>
      <c r="BL85" s="2" t="s">
        <v>38</v>
      </c>
      <c r="BM85" s="2" t="s">
        <v>56</v>
      </c>
      <c r="BN85" s="2">
        <v>2</v>
      </c>
      <c r="BO85" s="21">
        <v>7</v>
      </c>
    </row>
    <row r="86" spans="1:67" ht="16.5" thickTop="1" thickBot="1" x14ac:dyDescent="0.3">
      <c r="A86" s="12">
        <v>85</v>
      </c>
      <c r="B86" s="13" t="s">
        <v>178</v>
      </c>
      <c r="C86" s="86">
        <f>YEAR(Table2[[#This Row],[Date]])</f>
        <v>2023</v>
      </c>
      <c r="D86" s="89" t="str">
        <f>TEXT(Table2[[#This Row],[Date]],"mmmm")</f>
        <v>August</v>
      </c>
      <c r="E86" s="13" t="s">
        <v>99</v>
      </c>
      <c r="F86" s="13" t="s">
        <v>66</v>
      </c>
      <c r="G86" s="13" t="s">
        <v>93</v>
      </c>
      <c r="H86" s="13" t="s">
        <v>67</v>
      </c>
      <c r="I86" s="13" t="s">
        <v>51</v>
      </c>
      <c r="J86" s="13" t="s">
        <v>32</v>
      </c>
      <c r="K86" s="13" t="s">
        <v>45</v>
      </c>
      <c r="L86" s="13" t="s">
        <v>46</v>
      </c>
      <c r="M86" s="13">
        <v>328.69</v>
      </c>
      <c r="N86" s="13">
        <v>12</v>
      </c>
      <c r="O86" s="13">
        <v>0.24</v>
      </c>
      <c r="P86" s="48" t="str">
        <f>IF(Table2[[#This Row],[Discount]]&gt;20%,"HIGH","LOW")</f>
        <v>HIGH</v>
      </c>
      <c r="Q86" s="13">
        <v>2997.65</v>
      </c>
      <c r="R86" s="60" t="str">
        <f>_xlfn.IFS(Table2[[#This Row],[Revenue]]&lt;1000,"Small",OR(Table2[[#This Row],[Revenue]]&gt;1000,Table2[[#This Row],[Revenue]]&lt;=5000),"Medium",Table2[[#This Row],[Revenue]]&gt;5000,"Large")</f>
        <v>Medium</v>
      </c>
      <c r="S86" s="54" t="str">
        <f>IF(Table2[[#This Row],[Revenue]]&gt;3000,"Premium","Not Premium")</f>
        <v>Not Premium</v>
      </c>
      <c r="T86" s="13">
        <v>1908.05</v>
      </c>
      <c r="U86" s="13">
        <v>1089.5999999999999</v>
      </c>
      <c r="V86" s="13" t="s">
        <v>47</v>
      </c>
      <c r="W86" s="13" t="s">
        <v>36</v>
      </c>
      <c r="X86" s="13" t="s">
        <v>37</v>
      </c>
      <c r="Y86" s="13">
        <v>19.920000000000002</v>
      </c>
      <c r="Z86" s="13">
        <v>2</v>
      </c>
      <c r="AA86" s="51" t="str">
        <f>IF(Table2[[#This Row],[DeliveryDays]]&lt;=3,"FAST DELIVERY","LATE DELIVERY")</f>
        <v>FAST DELIVERY</v>
      </c>
      <c r="AB86" s="13" t="s">
        <v>97</v>
      </c>
      <c r="AC86" s="13" t="s">
        <v>39</v>
      </c>
      <c r="AD86" s="13">
        <v>3</v>
      </c>
      <c r="AE86" s="57" t="str">
        <f>_xlfn.IFS(Table2[[#This Row],[Rating]]=5,"Excellent",Table2[[#This Row],[Rating]]=4,"Good",Table2[[#This Row],[Rating]]=3,"Average",Table2[[#This Row],[Rating]]&lt;=2,"Poor")</f>
        <v>Average</v>
      </c>
      <c r="AF86" s="35">
        <f>Table2[[#This Row],[Cost]]+Table2[[#This Row],[Profit]]+Table2[[#This Row],[ShippingCost]]+Table2[[#This Row],[DeliveryDays]]</f>
        <v>3019.5699999999997</v>
      </c>
      <c r="AG86" s="119">
        <f>Table2[[#This Row],[Profit]]/Table2[[#This Row],[Cost]]</f>
        <v>0.57105421765677</v>
      </c>
      <c r="AQ86" s="20">
        <v>254</v>
      </c>
      <c r="AR86" s="2" t="s">
        <v>304</v>
      </c>
      <c r="AS86" s="2" t="s">
        <v>27</v>
      </c>
      <c r="AT86" s="2" t="s">
        <v>42</v>
      </c>
      <c r="AU86" s="2" t="s">
        <v>93</v>
      </c>
      <c r="AV86" s="2" t="s">
        <v>60</v>
      </c>
      <c r="AW86" s="2" t="s">
        <v>31</v>
      </c>
      <c r="AX86" s="2" t="s">
        <v>62</v>
      </c>
      <c r="AY86" s="2" t="s">
        <v>45</v>
      </c>
      <c r="AZ86" s="2" t="s">
        <v>70</v>
      </c>
      <c r="BA86" s="2">
        <v>131.55000000000001</v>
      </c>
      <c r="BB86" s="2">
        <v>18</v>
      </c>
      <c r="BC86" s="2">
        <v>0.19</v>
      </c>
      <c r="BD86" s="2">
        <v>1918</v>
      </c>
      <c r="BE86" s="2">
        <v>1523.69</v>
      </c>
      <c r="BF86" s="2">
        <v>394.31</v>
      </c>
      <c r="BG86" s="2" t="s">
        <v>35</v>
      </c>
      <c r="BH86" s="2" t="s">
        <v>36</v>
      </c>
      <c r="BI86" s="2" t="s">
        <v>72</v>
      </c>
      <c r="BJ86" s="2">
        <v>20.94</v>
      </c>
      <c r="BK86" s="2">
        <v>8</v>
      </c>
      <c r="BL86" s="2" t="s">
        <v>97</v>
      </c>
      <c r="BM86" s="2" t="s">
        <v>39</v>
      </c>
      <c r="BN86" s="2">
        <v>2</v>
      </c>
      <c r="BO86" s="23">
        <v>11</v>
      </c>
    </row>
    <row r="87" spans="1:67" ht="16.5" thickTop="1" thickBot="1" x14ac:dyDescent="0.3">
      <c r="A87" s="11">
        <v>86</v>
      </c>
      <c r="B87" s="2" t="s">
        <v>132</v>
      </c>
      <c r="C87" s="85">
        <f>YEAR(Table2[[#This Row],[Date]])</f>
        <v>2024</v>
      </c>
      <c r="D87" s="88" t="str">
        <f>TEXT(Table2[[#This Row],[Date]],"mmmm")</f>
        <v>October</v>
      </c>
      <c r="E87" s="2" t="s">
        <v>27</v>
      </c>
      <c r="F87" s="2" t="s">
        <v>42</v>
      </c>
      <c r="G87" s="2" t="s">
        <v>93</v>
      </c>
      <c r="H87" s="2" t="s">
        <v>60</v>
      </c>
      <c r="I87" s="2" t="s">
        <v>61</v>
      </c>
      <c r="J87" s="2" t="s">
        <v>69</v>
      </c>
      <c r="K87" s="2" t="s">
        <v>33</v>
      </c>
      <c r="L87" s="2" t="s">
        <v>70</v>
      </c>
      <c r="M87" s="2">
        <v>982.69</v>
      </c>
      <c r="N87" s="2">
        <v>9</v>
      </c>
      <c r="O87" s="2">
        <v>0.02</v>
      </c>
      <c r="P87" s="48" t="str">
        <f>IF(Table2[[#This Row],[Discount]]&gt;20%,"HIGH","LOW")</f>
        <v>LOW</v>
      </c>
      <c r="Q87" s="2">
        <v>8667.33</v>
      </c>
      <c r="R87" s="59" t="str">
        <f>_xlfn.IFS(Table2[[#This Row],[Revenue]]&lt;1000,"Small",OR(Table2[[#This Row],[Revenue]]&gt;1000,Table2[[#This Row],[Revenue]]&lt;=5000),"Medium",Table2[[#This Row],[Revenue]]&gt;5000,"Large")</f>
        <v>Medium</v>
      </c>
      <c r="S87" s="53" t="str">
        <f>IF(Table2[[#This Row],[Revenue]]&gt;3000,"Premium","Not Premium")</f>
        <v>Premium</v>
      </c>
      <c r="T87" s="2">
        <v>5334.16</v>
      </c>
      <c r="U87" s="2">
        <v>3333.17</v>
      </c>
      <c r="V87" s="2" t="s">
        <v>76</v>
      </c>
      <c r="W87" s="2" t="s">
        <v>88</v>
      </c>
      <c r="X87" s="2" t="s">
        <v>72</v>
      </c>
      <c r="Y87" s="2">
        <v>44.59</v>
      </c>
      <c r="Z87" s="2">
        <v>8</v>
      </c>
      <c r="AA87" s="50" t="str">
        <f>IF(Table2[[#This Row],[DeliveryDays]]&lt;=3,"FAST DELIVERY","LATE DELIVERY")</f>
        <v>LATE DELIVERY</v>
      </c>
      <c r="AB87" s="2" t="s">
        <v>55</v>
      </c>
      <c r="AC87" s="2" t="s">
        <v>39</v>
      </c>
      <c r="AD87" s="2">
        <v>2</v>
      </c>
      <c r="AE87" s="56" t="str">
        <f>_xlfn.IFS(Table2[[#This Row],[Rating]]=5,"Excellent",Table2[[#This Row],[Rating]]=4,"Good",Table2[[#This Row],[Rating]]=3,"Average",Table2[[#This Row],[Rating]]&lt;=2,"Poor")</f>
        <v>Poor</v>
      </c>
      <c r="AF87" s="35">
        <f>Table2[[#This Row],[Cost]]+Table2[[#This Row],[Profit]]+Table2[[#This Row],[ShippingCost]]+Table2[[#This Row],[DeliveryDays]]</f>
        <v>8719.92</v>
      </c>
      <c r="AG87" s="119">
        <f>Table2[[#This Row],[Profit]]/Table2[[#This Row],[Cost]]</f>
        <v>0.62487251975943736</v>
      </c>
      <c r="AQ87" s="22">
        <v>259</v>
      </c>
      <c r="AR87" s="13" t="s">
        <v>106</v>
      </c>
      <c r="AS87" s="13" t="s">
        <v>120</v>
      </c>
      <c r="AT87" s="13" t="s">
        <v>42</v>
      </c>
      <c r="AU87" s="13" t="s">
        <v>29</v>
      </c>
      <c r="AV87" s="13" t="s">
        <v>30</v>
      </c>
      <c r="AW87" s="13" t="s">
        <v>31</v>
      </c>
      <c r="AX87" s="13" t="s">
        <v>62</v>
      </c>
      <c r="AY87" s="13" t="s">
        <v>45</v>
      </c>
      <c r="AZ87" s="13" t="s">
        <v>46</v>
      </c>
      <c r="BA87" s="13">
        <v>254.08</v>
      </c>
      <c r="BB87" s="13">
        <v>8</v>
      </c>
      <c r="BC87" s="13">
        <v>0.17</v>
      </c>
      <c r="BD87" s="13">
        <v>1687.09</v>
      </c>
      <c r="BE87" s="13">
        <v>1333.4</v>
      </c>
      <c r="BF87" s="13">
        <v>353.69</v>
      </c>
      <c r="BG87" s="13" t="s">
        <v>91</v>
      </c>
      <c r="BH87" s="13" t="s">
        <v>36</v>
      </c>
      <c r="BI87" s="13" t="s">
        <v>37</v>
      </c>
      <c r="BJ87" s="13">
        <v>18.25</v>
      </c>
      <c r="BK87" s="13">
        <v>1</v>
      </c>
      <c r="BL87" s="13" t="s">
        <v>55</v>
      </c>
      <c r="BM87" s="13" t="s">
        <v>39</v>
      </c>
      <c r="BN87" s="13">
        <v>1</v>
      </c>
      <c r="BO87" s="21">
        <v>1</v>
      </c>
    </row>
    <row r="88" spans="1:67" ht="16.5" thickTop="1" thickBot="1" x14ac:dyDescent="0.3">
      <c r="A88" s="12">
        <v>87</v>
      </c>
      <c r="B88" s="13" t="s">
        <v>179</v>
      </c>
      <c r="C88" s="86">
        <f>YEAR(Table2[[#This Row],[Date]])</f>
        <v>2024</v>
      </c>
      <c r="D88" s="89" t="str">
        <f>TEXT(Table2[[#This Row],[Date]],"mmmm")</f>
        <v>July</v>
      </c>
      <c r="E88" s="13" t="s">
        <v>58</v>
      </c>
      <c r="F88" s="13" t="s">
        <v>42</v>
      </c>
      <c r="G88" s="13" t="s">
        <v>43</v>
      </c>
      <c r="H88" s="13" t="s">
        <v>30</v>
      </c>
      <c r="I88" s="13" t="s">
        <v>31</v>
      </c>
      <c r="J88" s="13" t="s">
        <v>107</v>
      </c>
      <c r="K88" s="13" t="s">
        <v>33</v>
      </c>
      <c r="L88" s="13" t="s">
        <v>70</v>
      </c>
      <c r="M88" s="13">
        <v>100.67</v>
      </c>
      <c r="N88" s="13">
        <v>4</v>
      </c>
      <c r="O88" s="13">
        <v>0.09</v>
      </c>
      <c r="P88" s="48" t="str">
        <f>IF(Table2[[#This Row],[Discount]]&gt;20%,"HIGH","LOW")</f>
        <v>LOW</v>
      </c>
      <c r="Q88" s="13">
        <v>366.44</v>
      </c>
      <c r="R88" s="60" t="str">
        <f>_xlfn.IFS(Table2[[#This Row],[Revenue]]&lt;1000,"Small",OR(Table2[[#This Row],[Revenue]]&gt;1000,Table2[[#This Row],[Revenue]]&lt;=5000),"Medium",Table2[[#This Row],[Revenue]]&gt;5000,"Large")</f>
        <v>Small</v>
      </c>
      <c r="S88" s="54" t="str">
        <f>IF(Table2[[#This Row],[Revenue]]&gt;3000,"Premium","Not Premium")</f>
        <v>Not Premium</v>
      </c>
      <c r="T88" s="13">
        <v>273.29000000000002</v>
      </c>
      <c r="U88" s="13">
        <v>93.15</v>
      </c>
      <c r="V88" s="13" t="s">
        <v>47</v>
      </c>
      <c r="W88" s="13" t="s">
        <v>54</v>
      </c>
      <c r="X88" s="13" t="s">
        <v>48</v>
      </c>
      <c r="Y88" s="13">
        <v>34.71</v>
      </c>
      <c r="Z88" s="13">
        <v>5</v>
      </c>
      <c r="AA88" s="51" t="str">
        <f>IF(Table2[[#This Row],[DeliveryDays]]&lt;=3,"FAST DELIVERY","LATE DELIVERY")</f>
        <v>LATE DELIVERY</v>
      </c>
      <c r="AB88" s="13" t="s">
        <v>97</v>
      </c>
      <c r="AC88" s="13" t="s">
        <v>56</v>
      </c>
      <c r="AD88" s="13">
        <v>5</v>
      </c>
      <c r="AE88" s="57" t="str">
        <f>_xlfn.IFS(Table2[[#This Row],[Rating]]=5,"Excellent",Table2[[#This Row],[Rating]]=4,"Good",Table2[[#This Row],[Rating]]=3,"Average",Table2[[#This Row],[Rating]]&lt;=2,"Poor")</f>
        <v>Excellent</v>
      </c>
      <c r="AF88" s="35">
        <f>Table2[[#This Row],[Cost]]+Table2[[#This Row],[Profit]]+Table2[[#This Row],[ShippingCost]]+Table2[[#This Row],[DeliveryDays]]</f>
        <v>406.15000000000003</v>
      </c>
      <c r="AG88" s="119">
        <f>Table2[[#This Row],[Profit]]/Table2[[#This Row],[Cost]]</f>
        <v>0.34084671960188812</v>
      </c>
      <c r="AQ88" s="20">
        <v>266</v>
      </c>
      <c r="AR88" s="2" t="s">
        <v>310</v>
      </c>
      <c r="AS88" s="2" t="s">
        <v>118</v>
      </c>
      <c r="AT88" s="2" t="s">
        <v>66</v>
      </c>
      <c r="AU88" s="2" t="s">
        <v>90</v>
      </c>
      <c r="AV88" s="2" t="s">
        <v>44</v>
      </c>
      <c r="AW88" s="2" t="s">
        <v>31</v>
      </c>
      <c r="AX88" s="2" t="s">
        <v>79</v>
      </c>
      <c r="AY88" s="2" t="s">
        <v>45</v>
      </c>
      <c r="AZ88" s="2" t="s">
        <v>70</v>
      </c>
      <c r="BA88" s="2">
        <v>853.05</v>
      </c>
      <c r="BB88" s="2">
        <v>8</v>
      </c>
      <c r="BC88" s="2">
        <v>7.0000000000000007E-2</v>
      </c>
      <c r="BD88" s="2">
        <v>6346.69</v>
      </c>
      <c r="BE88" s="2">
        <v>3692.07</v>
      </c>
      <c r="BF88" s="2">
        <v>2654.62</v>
      </c>
      <c r="BG88" s="2" t="s">
        <v>35</v>
      </c>
      <c r="BH88" s="2" t="s">
        <v>36</v>
      </c>
      <c r="BI88" s="2" t="s">
        <v>48</v>
      </c>
      <c r="BJ88" s="2">
        <v>49.64</v>
      </c>
      <c r="BK88" s="2">
        <v>1</v>
      </c>
      <c r="BL88" s="2" t="s">
        <v>55</v>
      </c>
      <c r="BM88" s="2" t="s">
        <v>39</v>
      </c>
      <c r="BN88" s="2">
        <v>4</v>
      </c>
      <c r="BO88" s="21">
        <v>9</v>
      </c>
    </row>
    <row r="89" spans="1:67" ht="16.5" thickTop="1" thickBot="1" x14ac:dyDescent="0.3">
      <c r="A89" s="11">
        <v>88</v>
      </c>
      <c r="B89" s="2" t="s">
        <v>180</v>
      </c>
      <c r="C89" s="85">
        <f>YEAR(Table2[[#This Row],[Date]])</f>
        <v>2024</v>
      </c>
      <c r="D89" s="88" t="str">
        <f>TEXT(Table2[[#This Row],[Date]],"mmmm")</f>
        <v>March</v>
      </c>
      <c r="E89" s="2" t="s">
        <v>129</v>
      </c>
      <c r="F89" s="2" t="s">
        <v>28</v>
      </c>
      <c r="G89" s="2" t="s">
        <v>43</v>
      </c>
      <c r="H89" s="2" t="s">
        <v>67</v>
      </c>
      <c r="I89" s="2" t="s">
        <v>68</v>
      </c>
      <c r="J89" s="2" t="s">
        <v>69</v>
      </c>
      <c r="K89" s="2" t="s">
        <v>45</v>
      </c>
      <c r="L89" s="2" t="s">
        <v>70</v>
      </c>
      <c r="M89" s="2">
        <v>721.01</v>
      </c>
      <c r="N89" s="2">
        <v>9</v>
      </c>
      <c r="O89" s="2">
        <v>7.0000000000000007E-2</v>
      </c>
      <c r="P89" s="48" t="str">
        <f>IF(Table2[[#This Row],[Discount]]&gt;20%,"HIGH","LOW")</f>
        <v>LOW</v>
      </c>
      <c r="Q89" s="2">
        <v>6034.85</v>
      </c>
      <c r="R89" s="59" t="str">
        <f>_xlfn.IFS(Table2[[#This Row],[Revenue]]&lt;1000,"Small",OR(Table2[[#This Row],[Revenue]]&gt;1000,Table2[[#This Row],[Revenue]]&lt;=5000),"Medium",Table2[[#This Row],[Revenue]]&gt;5000,"Large")</f>
        <v>Medium</v>
      </c>
      <c r="S89" s="53" t="str">
        <f>IF(Table2[[#This Row],[Revenue]]&gt;3000,"Premium","Not Premium")</f>
        <v>Premium</v>
      </c>
      <c r="T89" s="2">
        <v>3045.95</v>
      </c>
      <c r="U89" s="2">
        <v>2988.9</v>
      </c>
      <c r="V89" s="2" t="s">
        <v>63</v>
      </c>
      <c r="W89" s="2" t="s">
        <v>54</v>
      </c>
      <c r="X89" s="2" t="s">
        <v>37</v>
      </c>
      <c r="Y89" s="2">
        <v>45.44</v>
      </c>
      <c r="Z89" s="2">
        <v>6</v>
      </c>
      <c r="AA89" s="50" t="str">
        <f>IF(Table2[[#This Row],[DeliveryDays]]&lt;=3,"FAST DELIVERY","LATE DELIVERY")</f>
        <v>LATE DELIVERY</v>
      </c>
      <c r="AB89" s="2" t="s">
        <v>38</v>
      </c>
      <c r="AC89" s="2" t="s">
        <v>39</v>
      </c>
      <c r="AD89" s="2">
        <v>3</v>
      </c>
      <c r="AE89" s="56" t="str">
        <f>_xlfn.IFS(Table2[[#This Row],[Rating]]=5,"Excellent",Table2[[#This Row],[Rating]]=4,"Good",Table2[[#This Row],[Rating]]=3,"Average",Table2[[#This Row],[Rating]]&lt;=2,"Poor")</f>
        <v>Average</v>
      </c>
      <c r="AF89" s="35">
        <f>Table2[[#This Row],[Cost]]+Table2[[#This Row],[Profit]]+Table2[[#This Row],[ShippingCost]]+Table2[[#This Row],[DeliveryDays]]</f>
        <v>6086.29</v>
      </c>
      <c r="AG89" s="119">
        <f>Table2[[#This Row],[Profit]]/Table2[[#This Row],[Cost]]</f>
        <v>0.98127021126413772</v>
      </c>
      <c r="AQ89" s="20">
        <v>272</v>
      </c>
      <c r="AR89" s="2" t="s">
        <v>315</v>
      </c>
      <c r="AS89" s="2" t="s">
        <v>58</v>
      </c>
      <c r="AT89" s="2" t="s">
        <v>66</v>
      </c>
      <c r="AU89" s="2" t="s">
        <v>43</v>
      </c>
      <c r="AV89" s="2" t="s">
        <v>100</v>
      </c>
      <c r="AW89" s="2" t="s">
        <v>31</v>
      </c>
      <c r="AX89" s="2" t="s">
        <v>32</v>
      </c>
      <c r="AY89" s="2" t="s">
        <v>53</v>
      </c>
      <c r="AZ89" s="2" t="s">
        <v>34</v>
      </c>
      <c r="BA89" s="2">
        <v>962.58</v>
      </c>
      <c r="BB89" s="2">
        <v>12</v>
      </c>
      <c r="BC89" s="2">
        <v>0.13</v>
      </c>
      <c r="BD89" s="2">
        <v>10049.34</v>
      </c>
      <c r="BE89" s="2">
        <v>5161.2299999999996</v>
      </c>
      <c r="BF89" s="2">
        <v>4888.1099999999997</v>
      </c>
      <c r="BG89" s="2" t="s">
        <v>76</v>
      </c>
      <c r="BH89" s="2" t="s">
        <v>71</v>
      </c>
      <c r="BI89" s="2" t="s">
        <v>48</v>
      </c>
      <c r="BJ89" s="2">
        <v>14.11</v>
      </c>
      <c r="BK89" s="2">
        <v>4</v>
      </c>
      <c r="BL89" s="2" t="s">
        <v>38</v>
      </c>
      <c r="BM89" s="2" t="s">
        <v>39</v>
      </c>
      <c r="BN89" s="2">
        <v>1</v>
      </c>
      <c r="BO89" s="23">
        <v>8</v>
      </c>
    </row>
    <row r="90" spans="1:67" ht="16.5" thickTop="1" thickBot="1" x14ac:dyDescent="0.3">
      <c r="A90" s="12">
        <v>89</v>
      </c>
      <c r="B90" s="13" t="s">
        <v>181</v>
      </c>
      <c r="C90" s="86">
        <f>YEAR(Table2[[#This Row],[Date]])</f>
        <v>2024</v>
      </c>
      <c r="D90" s="89" t="str">
        <f>TEXT(Table2[[#This Row],[Date]],"mmmm")</f>
        <v>June</v>
      </c>
      <c r="E90" s="13" t="s">
        <v>127</v>
      </c>
      <c r="F90" s="13" t="s">
        <v>66</v>
      </c>
      <c r="G90" s="13" t="s">
        <v>83</v>
      </c>
      <c r="H90" s="13" t="s">
        <v>74</v>
      </c>
      <c r="I90" s="13" t="s">
        <v>75</v>
      </c>
      <c r="J90" s="13" t="s">
        <v>134</v>
      </c>
      <c r="K90" s="13" t="s">
        <v>33</v>
      </c>
      <c r="L90" s="13" t="s">
        <v>34</v>
      </c>
      <c r="M90" s="13">
        <v>712.23</v>
      </c>
      <c r="N90" s="13">
        <v>11</v>
      </c>
      <c r="O90" s="13">
        <v>0.2</v>
      </c>
      <c r="P90" s="48" t="str">
        <f>IF(Table2[[#This Row],[Discount]]&gt;20%,"HIGH","LOW")</f>
        <v>LOW</v>
      </c>
      <c r="Q90" s="13">
        <v>6267.62</v>
      </c>
      <c r="R90" s="60" t="str">
        <f>_xlfn.IFS(Table2[[#This Row],[Revenue]]&lt;1000,"Small",OR(Table2[[#This Row],[Revenue]]&gt;1000,Table2[[#This Row],[Revenue]]&lt;=5000),"Medium",Table2[[#This Row],[Revenue]]&gt;5000,"Large")</f>
        <v>Medium</v>
      </c>
      <c r="S90" s="54" t="str">
        <f>IF(Table2[[#This Row],[Revenue]]&gt;3000,"Premium","Not Premium")</f>
        <v>Premium</v>
      </c>
      <c r="T90" s="13">
        <v>5542.5</v>
      </c>
      <c r="U90" s="13">
        <v>725.12</v>
      </c>
      <c r="V90" s="13" t="s">
        <v>47</v>
      </c>
      <c r="W90" s="13" t="s">
        <v>36</v>
      </c>
      <c r="X90" s="13" t="s">
        <v>37</v>
      </c>
      <c r="Y90" s="13">
        <v>43.03</v>
      </c>
      <c r="Z90" s="13">
        <v>7</v>
      </c>
      <c r="AA90" s="51" t="str">
        <f>IF(Table2[[#This Row],[DeliveryDays]]&lt;=3,"FAST DELIVERY","LATE DELIVERY")</f>
        <v>LATE DELIVERY</v>
      </c>
      <c r="AB90" s="13" t="s">
        <v>38</v>
      </c>
      <c r="AC90" s="13" t="s">
        <v>56</v>
      </c>
      <c r="AD90" s="13">
        <v>1</v>
      </c>
      <c r="AE90" s="57" t="str">
        <f>_xlfn.IFS(Table2[[#This Row],[Rating]]=5,"Excellent",Table2[[#This Row],[Rating]]=4,"Good",Table2[[#This Row],[Rating]]=3,"Average",Table2[[#This Row],[Rating]]&lt;=2,"Poor")</f>
        <v>Poor</v>
      </c>
      <c r="AF90" s="35">
        <f>Table2[[#This Row],[Cost]]+Table2[[#This Row],[Profit]]+Table2[[#This Row],[ShippingCost]]+Table2[[#This Row],[DeliveryDays]]</f>
        <v>6317.65</v>
      </c>
      <c r="AG90" s="119">
        <f>Table2[[#This Row],[Profit]]/Table2[[#This Row],[Cost]]</f>
        <v>0.13082904826341904</v>
      </c>
      <c r="AQ90" s="22">
        <v>273</v>
      </c>
      <c r="AR90" s="13" t="s">
        <v>316</v>
      </c>
      <c r="AS90" s="13" t="s">
        <v>129</v>
      </c>
      <c r="AT90" s="13" t="s">
        <v>42</v>
      </c>
      <c r="AU90" s="13" t="s">
        <v>83</v>
      </c>
      <c r="AV90" s="13" t="s">
        <v>60</v>
      </c>
      <c r="AW90" s="13" t="s">
        <v>31</v>
      </c>
      <c r="AX90" s="13" t="s">
        <v>79</v>
      </c>
      <c r="AY90" s="13" t="s">
        <v>33</v>
      </c>
      <c r="AZ90" s="13" t="s">
        <v>46</v>
      </c>
      <c r="BA90" s="13">
        <v>994.82</v>
      </c>
      <c r="BB90" s="13">
        <v>18</v>
      </c>
      <c r="BC90" s="13">
        <v>0.21</v>
      </c>
      <c r="BD90" s="13">
        <v>14146.34</v>
      </c>
      <c r="BE90" s="13">
        <v>8729.67</v>
      </c>
      <c r="BF90" s="13">
        <v>5416.67</v>
      </c>
      <c r="BG90" s="13" t="s">
        <v>63</v>
      </c>
      <c r="BH90" s="13" t="s">
        <v>54</v>
      </c>
      <c r="BI90" s="13" t="s">
        <v>72</v>
      </c>
      <c r="BJ90" s="13">
        <v>24.07</v>
      </c>
      <c r="BK90" s="13">
        <v>5</v>
      </c>
      <c r="BL90" s="13" t="s">
        <v>55</v>
      </c>
      <c r="BM90" s="13" t="s">
        <v>56</v>
      </c>
      <c r="BN90" s="13">
        <v>1</v>
      </c>
      <c r="BO90" s="23">
        <v>5</v>
      </c>
    </row>
    <row r="91" spans="1:67" ht="16.5" thickTop="1" thickBot="1" x14ac:dyDescent="0.3">
      <c r="A91" s="11">
        <v>90</v>
      </c>
      <c r="B91" s="2" t="s">
        <v>182</v>
      </c>
      <c r="C91" s="85">
        <f>YEAR(Table2[[#This Row],[Date]])</f>
        <v>2024</v>
      </c>
      <c r="D91" s="88" t="str">
        <f>TEXT(Table2[[#This Row],[Date]],"mmmm")</f>
        <v>October</v>
      </c>
      <c r="E91" s="2" t="s">
        <v>120</v>
      </c>
      <c r="F91" s="2" t="s">
        <v>82</v>
      </c>
      <c r="G91" s="2" t="s">
        <v>59</v>
      </c>
      <c r="H91" s="2" t="s">
        <v>67</v>
      </c>
      <c r="I91" s="2" t="s">
        <v>75</v>
      </c>
      <c r="J91" s="2" t="s">
        <v>69</v>
      </c>
      <c r="K91" s="2" t="s">
        <v>45</v>
      </c>
      <c r="L91" s="2" t="s">
        <v>85</v>
      </c>
      <c r="M91" s="2">
        <v>377.65</v>
      </c>
      <c r="N91" s="2">
        <v>11</v>
      </c>
      <c r="O91" s="2">
        <v>0.28999999999999998</v>
      </c>
      <c r="P91" s="48" t="str">
        <f>IF(Table2[[#This Row],[Discount]]&gt;20%,"HIGH","LOW")</f>
        <v>HIGH</v>
      </c>
      <c r="Q91" s="2">
        <v>2949.45</v>
      </c>
      <c r="R91" s="59" t="str">
        <f>_xlfn.IFS(Table2[[#This Row],[Revenue]]&lt;1000,"Small",OR(Table2[[#This Row],[Revenue]]&gt;1000,Table2[[#This Row],[Revenue]]&lt;=5000),"Medium",Table2[[#This Row],[Revenue]]&gt;5000,"Large")</f>
        <v>Medium</v>
      </c>
      <c r="S91" s="53" t="str">
        <f>IF(Table2[[#This Row],[Revenue]]&gt;3000,"Premium","Not Premium")</f>
        <v>Not Premium</v>
      </c>
      <c r="T91" s="2">
        <v>2162.5</v>
      </c>
      <c r="U91" s="2">
        <v>786.95</v>
      </c>
      <c r="V91" s="2" t="s">
        <v>63</v>
      </c>
      <c r="W91" s="2" t="s">
        <v>36</v>
      </c>
      <c r="X91" s="2" t="s">
        <v>48</v>
      </c>
      <c r="Y91" s="2">
        <v>31.69</v>
      </c>
      <c r="Z91" s="2">
        <v>7</v>
      </c>
      <c r="AA91" s="50" t="str">
        <f>IF(Table2[[#This Row],[DeliveryDays]]&lt;=3,"FAST DELIVERY","LATE DELIVERY")</f>
        <v>LATE DELIVERY</v>
      </c>
      <c r="AB91" s="2" t="s">
        <v>55</v>
      </c>
      <c r="AC91" s="2" t="s">
        <v>56</v>
      </c>
      <c r="AD91" s="2">
        <v>2</v>
      </c>
      <c r="AE91" s="56" t="str">
        <f>_xlfn.IFS(Table2[[#This Row],[Rating]]=5,"Excellent",Table2[[#This Row],[Rating]]=4,"Good",Table2[[#This Row],[Rating]]=3,"Average",Table2[[#This Row],[Rating]]&lt;=2,"Poor")</f>
        <v>Poor</v>
      </c>
      <c r="AF91" s="35">
        <f>Table2[[#This Row],[Cost]]+Table2[[#This Row],[Profit]]+Table2[[#This Row],[ShippingCost]]+Table2[[#This Row],[DeliveryDays]]</f>
        <v>2988.14</v>
      </c>
      <c r="AG91" s="119">
        <f>Table2[[#This Row],[Profit]]/Table2[[#This Row],[Cost]]</f>
        <v>0.36390751445086705</v>
      </c>
      <c r="AQ91" s="22">
        <v>275</v>
      </c>
      <c r="AR91" s="13" t="s">
        <v>318</v>
      </c>
      <c r="AS91" s="13" t="s">
        <v>27</v>
      </c>
      <c r="AT91" s="13" t="s">
        <v>82</v>
      </c>
      <c r="AU91" s="13" t="s">
        <v>59</v>
      </c>
      <c r="AV91" s="13" t="s">
        <v>78</v>
      </c>
      <c r="AW91" s="13" t="s">
        <v>31</v>
      </c>
      <c r="AX91" s="13" t="s">
        <v>87</v>
      </c>
      <c r="AY91" s="13" t="s">
        <v>45</v>
      </c>
      <c r="AZ91" s="13" t="s">
        <v>85</v>
      </c>
      <c r="BA91" s="13">
        <v>120.79</v>
      </c>
      <c r="BB91" s="13">
        <v>20</v>
      </c>
      <c r="BC91" s="13">
        <v>0.21</v>
      </c>
      <c r="BD91" s="13">
        <v>1908.48</v>
      </c>
      <c r="BE91" s="13">
        <v>1372.21</v>
      </c>
      <c r="BF91" s="13">
        <v>536.27</v>
      </c>
      <c r="BG91" s="13" t="s">
        <v>47</v>
      </c>
      <c r="BH91" s="13" t="s">
        <v>71</v>
      </c>
      <c r="BI91" s="13" t="s">
        <v>37</v>
      </c>
      <c r="BJ91" s="13">
        <v>9.6300000000000008</v>
      </c>
      <c r="BK91" s="13">
        <v>1</v>
      </c>
      <c r="BL91" s="13" t="s">
        <v>38</v>
      </c>
      <c r="BM91" s="13" t="s">
        <v>56</v>
      </c>
      <c r="BN91" s="13">
        <v>3</v>
      </c>
      <c r="BO91" s="21">
        <v>8</v>
      </c>
    </row>
    <row r="92" spans="1:67" ht="16.5" thickTop="1" thickBot="1" x14ac:dyDescent="0.3">
      <c r="A92" s="12">
        <v>91</v>
      </c>
      <c r="B92" s="13" t="s">
        <v>183</v>
      </c>
      <c r="C92" s="86">
        <f>YEAR(Table2[[#This Row],[Date]])</f>
        <v>2024</v>
      </c>
      <c r="D92" s="89" t="str">
        <f>TEXT(Table2[[#This Row],[Date]],"mmmm")</f>
        <v>September</v>
      </c>
      <c r="E92" s="13" t="s">
        <v>96</v>
      </c>
      <c r="F92" s="13" t="s">
        <v>28</v>
      </c>
      <c r="G92" s="13" t="s">
        <v>83</v>
      </c>
      <c r="H92" s="13" t="s">
        <v>30</v>
      </c>
      <c r="I92" s="13" t="s">
        <v>75</v>
      </c>
      <c r="J92" s="13" t="s">
        <v>107</v>
      </c>
      <c r="K92" s="13" t="s">
        <v>53</v>
      </c>
      <c r="L92" s="13" t="s">
        <v>80</v>
      </c>
      <c r="M92" s="13">
        <v>929.49</v>
      </c>
      <c r="N92" s="13">
        <v>18</v>
      </c>
      <c r="O92" s="13">
        <v>0.1</v>
      </c>
      <c r="P92" s="48" t="str">
        <f>IF(Table2[[#This Row],[Discount]]&gt;20%,"HIGH","LOW")</f>
        <v>LOW</v>
      </c>
      <c r="Q92" s="13">
        <v>15057.74</v>
      </c>
      <c r="R92" s="60" t="str">
        <f>_xlfn.IFS(Table2[[#This Row],[Revenue]]&lt;1000,"Small",OR(Table2[[#This Row],[Revenue]]&gt;1000,Table2[[#This Row],[Revenue]]&lt;=5000),"Medium",Table2[[#This Row],[Revenue]]&gt;5000,"Large")</f>
        <v>Medium</v>
      </c>
      <c r="S92" s="54" t="str">
        <f>IF(Table2[[#This Row],[Revenue]]&gt;3000,"Premium","Not Premium")</f>
        <v>Premium</v>
      </c>
      <c r="T92" s="13">
        <v>8161.88</v>
      </c>
      <c r="U92" s="13">
        <v>6895.86</v>
      </c>
      <c r="V92" s="13" t="s">
        <v>35</v>
      </c>
      <c r="W92" s="13" t="s">
        <v>36</v>
      </c>
      <c r="X92" s="13" t="s">
        <v>72</v>
      </c>
      <c r="Y92" s="13">
        <v>38.630000000000003</v>
      </c>
      <c r="Z92" s="13">
        <v>5</v>
      </c>
      <c r="AA92" s="51" t="str">
        <f>IF(Table2[[#This Row],[DeliveryDays]]&lt;=3,"FAST DELIVERY","LATE DELIVERY")</f>
        <v>LATE DELIVERY</v>
      </c>
      <c r="AB92" s="13" t="s">
        <v>55</v>
      </c>
      <c r="AC92" s="13" t="s">
        <v>56</v>
      </c>
      <c r="AD92" s="13">
        <v>3</v>
      </c>
      <c r="AE92" s="57" t="str">
        <f>_xlfn.IFS(Table2[[#This Row],[Rating]]=5,"Excellent",Table2[[#This Row],[Rating]]=4,"Good",Table2[[#This Row],[Rating]]=3,"Average",Table2[[#This Row],[Rating]]&lt;=2,"Poor")</f>
        <v>Average</v>
      </c>
      <c r="AF92" s="35">
        <f>Table2[[#This Row],[Cost]]+Table2[[#This Row],[Profit]]+Table2[[#This Row],[ShippingCost]]+Table2[[#This Row],[DeliveryDays]]</f>
        <v>15101.369999999999</v>
      </c>
      <c r="AG92" s="119">
        <f>Table2[[#This Row],[Profit]]/Table2[[#This Row],[Cost]]</f>
        <v>0.84488622719275452</v>
      </c>
      <c r="AQ92" s="20">
        <v>276</v>
      </c>
      <c r="AR92" s="2" t="s">
        <v>319</v>
      </c>
      <c r="AS92" s="2" t="s">
        <v>50</v>
      </c>
      <c r="AT92" s="2" t="s">
        <v>82</v>
      </c>
      <c r="AU92" s="2" t="s">
        <v>83</v>
      </c>
      <c r="AV92" s="2" t="s">
        <v>74</v>
      </c>
      <c r="AW92" s="2" t="s">
        <v>31</v>
      </c>
      <c r="AX92" s="2" t="s">
        <v>32</v>
      </c>
      <c r="AY92" s="2" t="s">
        <v>53</v>
      </c>
      <c r="AZ92" s="2" t="s">
        <v>85</v>
      </c>
      <c r="BA92" s="2">
        <v>337.39</v>
      </c>
      <c r="BB92" s="2">
        <v>20</v>
      </c>
      <c r="BC92" s="2">
        <v>0.27</v>
      </c>
      <c r="BD92" s="2">
        <v>4925.8900000000003</v>
      </c>
      <c r="BE92" s="2">
        <v>4326.71</v>
      </c>
      <c r="BF92" s="2">
        <v>599.17999999999995</v>
      </c>
      <c r="BG92" s="2" t="s">
        <v>63</v>
      </c>
      <c r="BH92" s="2" t="s">
        <v>36</v>
      </c>
      <c r="BI92" s="2" t="s">
        <v>72</v>
      </c>
      <c r="BJ92" s="2">
        <v>20.260000000000002</v>
      </c>
      <c r="BK92" s="2">
        <v>8</v>
      </c>
      <c r="BL92" s="2" t="s">
        <v>38</v>
      </c>
      <c r="BM92" s="2" t="s">
        <v>56</v>
      </c>
      <c r="BN92" s="2">
        <v>4</v>
      </c>
      <c r="BO92" s="23">
        <v>12</v>
      </c>
    </row>
    <row r="93" spans="1:67" ht="16.5" thickTop="1" thickBot="1" x14ac:dyDescent="0.3">
      <c r="A93" s="11">
        <v>92</v>
      </c>
      <c r="B93" s="2" t="s">
        <v>184</v>
      </c>
      <c r="C93" s="85">
        <f>YEAR(Table2[[#This Row],[Date]])</f>
        <v>2023</v>
      </c>
      <c r="D93" s="88" t="str">
        <f>TEXT(Table2[[#This Row],[Date]],"mmmm")</f>
        <v>May</v>
      </c>
      <c r="E93" s="2" t="s">
        <v>58</v>
      </c>
      <c r="F93" s="2" t="s">
        <v>82</v>
      </c>
      <c r="G93" s="2" t="s">
        <v>59</v>
      </c>
      <c r="H93" s="2" t="s">
        <v>94</v>
      </c>
      <c r="I93" s="2" t="s">
        <v>75</v>
      </c>
      <c r="J93" s="2" t="s">
        <v>134</v>
      </c>
      <c r="K93" s="2" t="s">
        <v>33</v>
      </c>
      <c r="L93" s="2" t="s">
        <v>80</v>
      </c>
      <c r="M93" s="2">
        <v>527.30999999999995</v>
      </c>
      <c r="N93" s="2">
        <v>13</v>
      </c>
      <c r="O93" s="2">
        <v>0.16</v>
      </c>
      <c r="P93" s="48" t="str">
        <f>IF(Table2[[#This Row],[Discount]]&gt;20%,"HIGH","LOW")</f>
        <v>LOW</v>
      </c>
      <c r="Q93" s="2">
        <v>5758.23</v>
      </c>
      <c r="R93" s="59" t="str">
        <f>_xlfn.IFS(Table2[[#This Row],[Revenue]]&lt;1000,"Small",OR(Table2[[#This Row],[Revenue]]&gt;1000,Table2[[#This Row],[Revenue]]&lt;=5000),"Medium",Table2[[#This Row],[Revenue]]&gt;5000,"Large")</f>
        <v>Medium</v>
      </c>
      <c r="S93" s="53" t="str">
        <f>IF(Table2[[#This Row],[Revenue]]&gt;3000,"Premium","Not Premium")</f>
        <v>Premium</v>
      </c>
      <c r="T93" s="2">
        <v>3358.29</v>
      </c>
      <c r="U93" s="2">
        <v>2399.94</v>
      </c>
      <c r="V93" s="2" t="s">
        <v>47</v>
      </c>
      <c r="W93" s="2" t="s">
        <v>88</v>
      </c>
      <c r="X93" s="2" t="s">
        <v>72</v>
      </c>
      <c r="Y93" s="2">
        <v>5.91</v>
      </c>
      <c r="Z93" s="2">
        <v>5</v>
      </c>
      <c r="AA93" s="50" t="str">
        <f>IF(Table2[[#This Row],[DeliveryDays]]&lt;=3,"FAST DELIVERY","LATE DELIVERY")</f>
        <v>LATE DELIVERY</v>
      </c>
      <c r="AB93" s="2" t="s">
        <v>38</v>
      </c>
      <c r="AC93" s="2" t="s">
        <v>39</v>
      </c>
      <c r="AD93" s="2">
        <v>4</v>
      </c>
      <c r="AE93" s="56" t="str">
        <f>_xlfn.IFS(Table2[[#This Row],[Rating]]=5,"Excellent",Table2[[#This Row],[Rating]]=4,"Good",Table2[[#This Row],[Rating]]=3,"Average",Table2[[#This Row],[Rating]]&lt;=2,"Poor")</f>
        <v>Good</v>
      </c>
      <c r="AF93" s="35">
        <f>Table2[[#This Row],[Cost]]+Table2[[#This Row],[Profit]]+Table2[[#This Row],[ShippingCost]]+Table2[[#This Row],[DeliveryDays]]</f>
        <v>5769.1399999999994</v>
      </c>
      <c r="AG93" s="119">
        <f>Table2[[#This Row],[Profit]]/Table2[[#This Row],[Cost]]</f>
        <v>0.71463155355850749</v>
      </c>
      <c r="AQ93" s="22">
        <v>277</v>
      </c>
      <c r="AR93" s="13" t="s">
        <v>320</v>
      </c>
      <c r="AS93" s="13" t="s">
        <v>114</v>
      </c>
      <c r="AT93" s="13" t="s">
        <v>66</v>
      </c>
      <c r="AU93" s="13" t="s">
        <v>83</v>
      </c>
      <c r="AV93" s="13" t="s">
        <v>30</v>
      </c>
      <c r="AW93" s="13" t="s">
        <v>31</v>
      </c>
      <c r="AX93" s="13" t="s">
        <v>62</v>
      </c>
      <c r="AY93" s="13" t="s">
        <v>45</v>
      </c>
      <c r="AZ93" s="13" t="s">
        <v>46</v>
      </c>
      <c r="BA93" s="13">
        <v>978.91</v>
      </c>
      <c r="BB93" s="13">
        <v>8</v>
      </c>
      <c r="BC93" s="13">
        <v>0.03</v>
      </c>
      <c r="BD93" s="13">
        <v>7596.34</v>
      </c>
      <c r="BE93" s="13">
        <v>6234.12</v>
      </c>
      <c r="BF93" s="13">
        <v>1362.22</v>
      </c>
      <c r="BG93" s="13" t="s">
        <v>47</v>
      </c>
      <c r="BH93" s="13" t="s">
        <v>71</v>
      </c>
      <c r="BI93" s="13" t="s">
        <v>37</v>
      </c>
      <c r="BJ93" s="13">
        <v>35.200000000000003</v>
      </c>
      <c r="BK93" s="13">
        <v>8</v>
      </c>
      <c r="BL93" s="13" t="s">
        <v>97</v>
      </c>
      <c r="BM93" s="13" t="s">
        <v>39</v>
      </c>
      <c r="BN93" s="13">
        <v>3</v>
      </c>
      <c r="BO93" s="21">
        <v>7</v>
      </c>
    </row>
    <row r="94" spans="1:67" ht="16.5" thickTop="1" thickBot="1" x14ac:dyDescent="0.3">
      <c r="A94" s="12">
        <v>93</v>
      </c>
      <c r="B94" s="13" t="s">
        <v>185</v>
      </c>
      <c r="C94" s="86">
        <f>YEAR(Table2[[#This Row],[Date]])</f>
        <v>2024</v>
      </c>
      <c r="D94" s="89" t="str">
        <f>TEXT(Table2[[#This Row],[Date]],"mmmm")</f>
        <v>February</v>
      </c>
      <c r="E94" s="13" t="s">
        <v>58</v>
      </c>
      <c r="F94" s="13" t="s">
        <v>66</v>
      </c>
      <c r="G94" s="13" t="s">
        <v>29</v>
      </c>
      <c r="H94" s="13" t="s">
        <v>44</v>
      </c>
      <c r="I94" s="13" t="s">
        <v>68</v>
      </c>
      <c r="J94" s="13" t="s">
        <v>79</v>
      </c>
      <c r="K94" s="13" t="s">
        <v>33</v>
      </c>
      <c r="L94" s="13" t="s">
        <v>34</v>
      </c>
      <c r="M94" s="13">
        <v>897.65</v>
      </c>
      <c r="N94" s="13">
        <v>4</v>
      </c>
      <c r="O94" s="13">
        <v>0.23</v>
      </c>
      <c r="P94" s="48" t="str">
        <f>IF(Table2[[#This Row],[Discount]]&gt;20%,"HIGH","LOW")</f>
        <v>HIGH</v>
      </c>
      <c r="Q94" s="13">
        <v>2764.76</v>
      </c>
      <c r="R94" s="60" t="str">
        <f>_xlfn.IFS(Table2[[#This Row],[Revenue]]&lt;1000,"Small",OR(Table2[[#This Row],[Revenue]]&gt;1000,Table2[[#This Row],[Revenue]]&lt;=5000),"Medium",Table2[[#This Row],[Revenue]]&gt;5000,"Large")</f>
        <v>Medium</v>
      </c>
      <c r="S94" s="54" t="str">
        <f>IF(Table2[[#This Row],[Revenue]]&gt;3000,"Premium","Not Premium")</f>
        <v>Not Premium</v>
      </c>
      <c r="T94" s="13">
        <v>1471.65</v>
      </c>
      <c r="U94" s="13">
        <v>1293.1099999999999</v>
      </c>
      <c r="V94" s="13" t="s">
        <v>91</v>
      </c>
      <c r="W94" s="13" t="s">
        <v>88</v>
      </c>
      <c r="X94" s="13" t="s">
        <v>48</v>
      </c>
      <c r="Y94" s="13">
        <v>25</v>
      </c>
      <c r="Z94" s="13">
        <v>7</v>
      </c>
      <c r="AA94" s="51" t="str">
        <f>IF(Table2[[#This Row],[DeliveryDays]]&lt;=3,"FAST DELIVERY","LATE DELIVERY")</f>
        <v>LATE DELIVERY</v>
      </c>
      <c r="AB94" s="13" t="s">
        <v>38</v>
      </c>
      <c r="AC94" s="13" t="s">
        <v>39</v>
      </c>
      <c r="AD94" s="13">
        <v>2</v>
      </c>
      <c r="AE94" s="57" t="str">
        <f>_xlfn.IFS(Table2[[#This Row],[Rating]]=5,"Excellent",Table2[[#This Row],[Rating]]=4,"Good",Table2[[#This Row],[Rating]]=3,"Average",Table2[[#This Row],[Rating]]&lt;=2,"Poor")</f>
        <v>Poor</v>
      </c>
      <c r="AF94" s="35">
        <f>Table2[[#This Row],[Cost]]+Table2[[#This Row],[Profit]]+Table2[[#This Row],[ShippingCost]]+Table2[[#This Row],[DeliveryDays]]</f>
        <v>2796.76</v>
      </c>
      <c r="AG94" s="119">
        <f>Table2[[#This Row],[Profit]]/Table2[[#This Row],[Cost]]</f>
        <v>0.87868039275642973</v>
      </c>
      <c r="AQ94" s="20">
        <v>278</v>
      </c>
      <c r="AR94" s="2" t="s">
        <v>321</v>
      </c>
      <c r="AS94" s="2" t="s">
        <v>129</v>
      </c>
      <c r="AT94" s="2" t="s">
        <v>66</v>
      </c>
      <c r="AU94" s="2" t="s">
        <v>90</v>
      </c>
      <c r="AV94" s="2" t="s">
        <v>60</v>
      </c>
      <c r="AW94" s="2" t="s">
        <v>31</v>
      </c>
      <c r="AX94" s="2" t="s">
        <v>102</v>
      </c>
      <c r="AY94" s="2" t="s">
        <v>45</v>
      </c>
      <c r="AZ94" s="2" t="s">
        <v>34</v>
      </c>
      <c r="BA94" s="2">
        <v>538.22</v>
      </c>
      <c r="BB94" s="2">
        <v>8</v>
      </c>
      <c r="BC94" s="2">
        <v>0.28000000000000003</v>
      </c>
      <c r="BD94" s="2">
        <v>3100.15</v>
      </c>
      <c r="BE94" s="2">
        <v>2590.7800000000002</v>
      </c>
      <c r="BF94" s="2">
        <v>509.37</v>
      </c>
      <c r="BG94" s="2" t="s">
        <v>47</v>
      </c>
      <c r="BH94" s="2" t="s">
        <v>54</v>
      </c>
      <c r="BI94" s="2" t="s">
        <v>37</v>
      </c>
      <c r="BJ94" s="2">
        <v>18.91</v>
      </c>
      <c r="BK94" s="2">
        <v>9</v>
      </c>
      <c r="BL94" s="2" t="s">
        <v>38</v>
      </c>
      <c r="BM94" s="2" t="s">
        <v>39</v>
      </c>
      <c r="BN94" s="2">
        <v>5</v>
      </c>
      <c r="BO94" s="21">
        <v>2</v>
      </c>
    </row>
    <row r="95" spans="1:67" ht="16.5" thickTop="1" thickBot="1" x14ac:dyDescent="0.3">
      <c r="A95" s="11">
        <v>94</v>
      </c>
      <c r="B95" s="2" t="s">
        <v>159</v>
      </c>
      <c r="C95" s="85">
        <f>YEAR(Table2[[#This Row],[Date]])</f>
        <v>2023</v>
      </c>
      <c r="D95" s="88" t="str">
        <f>TEXT(Table2[[#This Row],[Date]],"mmmm")</f>
        <v>December</v>
      </c>
      <c r="E95" s="2" t="s">
        <v>114</v>
      </c>
      <c r="F95" s="2" t="s">
        <v>28</v>
      </c>
      <c r="G95" s="2" t="s">
        <v>59</v>
      </c>
      <c r="H95" s="2" t="s">
        <v>94</v>
      </c>
      <c r="I95" s="2" t="s">
        <v>51</v>
      </c>
      <c r="J95" s="2" t="s">
        <v>87</v>
      </c>
      <c r="K95" s="2" t="s">
        <v>45</v>
      </c>
      <c r="L95" s="2" t="s">
        <v>34</v>
      </c>
      <c r="M95" s="2">
        <v>914.19</v>
      </c>
      <c r="N95" s="2">
        <v>1</v>
      </c>
      <c r="O95" s="2">
        <v>0.27</v>
      </c>
      <c r="P95" s="48" t="str">
        <f>IF(Table2[[#This Row],[Discount]]&gt;20%,"HIGH","LOW")</f>
        <v>HIGH</v>
      </c>
      <c r="Q95" s="2">
        <v>667.36</v>
      </c>
      <c r="R95" s="59" t="str">
        <f>_xlfn.IFS(Table2[[#This Row],[Revenue]]&lt;1000,"Small",OR(Table2[[#This Row],[Revenue]]&gt;1000,Table2[[#This Row],[Revenue]]&lt;=5000),"Medium",Table2[[#This Row],[Revenue]]&gt;5000,"Large")</f>
        <v>Small</v>
      </c>
      <c r="S95" s="53" t="str">
        <f>IF(Table2[[#This Row],[Revenue]]&gt;3000,"Premium","Not Premium")</f>
        <v>Not Premium</v>
      </c>
      <c r="T95" s="2">
        <v>460.6</v>
      </c>
      <c r="U95" s="2">
        <v>206.76</v>
      </c>
      <c r="V95" s="2" t="s">
        <v>76</v>
      </c>
      <c r="W95" s="2" t="s">
        <v>71</v>
      </c>
      <c r="X95" s="2" t="s">
        <v>37</v>
      </c>
      <c r="Y95" s="2">
        <v>21.87</v>
      </c>
      <c r="Z95" s="2">
        <v>5</v>
      </c>
      <c r="AA95" s="50" t="str">
        <f>IF(Table2[[#This Row],[DeliveryDays]]&lt;=3,"FAST DELIVERY","LATE DELIVERY")</f>
        <v>LATE DELIVERY</v>
      </c>
      <c r="AB95" s="2" t="s">
        <v>38</v>
      </c>
      <c r="AC95" s="2" t="s">
        <v>39</v>
      </c>
      <c r="AD95" s="2">
        <v>1</v>
      </c>
      <c r="AE95" s="56" t="str">
        <f>_xlfn.IFS(Table2[[#This Row],[Rating]]=5,"Excellent",Table2[[#This Row],[Rating]]=4,"Good",Table2[[#This Row],[Rating]]=3,"Average",Table2[[#This Row],[Rating]]&lt;=2,"Poor")</f>
        <v>Poor</v>
      </c>
      <c r="AF95" s="35">
        <f>Table2[[#This Row],[Cost]]+Table2[[#This Row],[Profit]]+Table2[[#This Row],[ShippingCost]]+Table2[[#This Row],[DeliveryDays]]</f>
        <v>694.23</v>
      </c>
      <c r="AG95" s="119">
        <f>Table2[[#This Row],[Profit]]/Table2[[#This Row],[Cost]]</f>
        <v>0.44889274858879719</v>
      </c>
      <c r="AQ95" s="20">
        <v>286</v>
      </c>
      <c r="AR95" s="2" t="s">
        <v>326</v>
      </c>
      <c r="AS95" s="2" t="s">
        <v>58</v>
      </c>
      <c r="AT95" s="2" t="s">
        <v>42</v>
      </c>
      <c r="AU95" s="2" t="s">
        <v>83</v>
      </c>
      <c r="AV95" s="2" t="s">
        <v>78</v>
      </c>
      <c r="AW95" s="2" t="s">
        <v>31</v>
      </c>
      <c r="AX95" s="2" t="s">
        <v>134</v>
      </c>
      <c r="AY95" s="2" t="s">
        <v>33</v>
      </c>
      <c r="AZ95" s="2" t="s">
        <v>34</v>
      </c>
      <c r="BA95" s="2">
        <v>863.68</v>
      </c>
      <c r="BB95" s="2">
        <v>12</v>
      </c>
      <c r="BC95" s="2">
        <v>0.25</v>
      </c>
      <c r="BD95" s="2">
        <v>7773.12</v>
      </c>
      <c r="BE95" s="2">
        <v>5330</v>
      </c>
      <c r="BF95" s="2">
        <v>2443.12</v>
      </c>
      <c r="BG95" s="2" t="s">
        <v>63</v>
      </c>
      <c r="BH95" s="2" t="s">
        <v>36</v>
      </c>
      <c r="BI95" s="2" t="s">
        <v>48</v>
      </c>
      <c r="BJ95" s="2">
        <v>20.68</v>
      </c>
      <c r="BK95" s="2">
        <v>1</v>
      </c>
      <c r="BL95" s="2" t="s">
        <v>38</v>
      </c>
      <c r="BM95" s="2" t="s">
        <v>39</v>
      </c>
      <c r="BN95" s="2">
        <v>4</v>
      </c>
      <c r="BO95" s="23">
        <v>3</v>
      </c>
    </row>
    <row r="96" spans="1:67" ht="16.5" thickTop="1" thickBot="1" x14ac:dyDescent="0.3">
      <c r="A96" s="12">
        <v>95</v>
      </c>
      <c r="B96" s="13" t="s">
        <v>186</v>
      </c>
      <c r="C96" s="86">
        <f>YEAR(Table2[[#This Row],[Date]])</f>
        <v>2023</v>
      </c>
      <c r="D96" s="89" t="str">
        <f>TEXT(Table2[[#This Row],[Date]],"mmmm")</f>
        <v>August</v>
      </c>
      <c r="E96" s="13" t="s">
        <v>41</v>
      </c>
      <c r="F96" s="13" t="s">
        <v>42</v>
      </c>
      <c r="G96" s="13" t="s">
        <v>90</v>
      </c>
      <c r="H96" s="13" t="s">
        <v>44</v>
      </c>
      <c r="I96" s="13" t="s">
        <v>51</v>
      </c>
      <c r="J96" s="13" t="s">
        <v>134</v>
      </c>
      <c r="K96" s="13" t="s">
        <v>45</v>
      </c>
      <c r="L96" s="13" t="s">
        <v>80</v>
      </c>
      <c r="M96" s="13">
        <v>761.05</v>
      </c>
      <c r="N96" s="13">
        <v>8</v>
      </c>
      <c r="O96" s="13">
        <v>0.11</v>
      </c>
      <c r="P96" s="48" t="str">
        <f>IF(Table2[[#This Row],[Discount]]&gt;20%,"HIGH","LOW")</f>
        <v>LOW</v>
      </c>
      <c r="Q96" s="13">
        <v>5418.68</v>
      </c>
      <c r="R96" s="60" t="str">
        <f>_xlfn.IFS(Table2[[#This Row],[Revenue]]&lt;1000,"Small",OR(Table2[[#This Row],[Revenue]]&gt;1000,Table2[[#This Row],[Revenue]]&lt;=5000),"Medium",Table2[[#This Row],[Revenue]]&gt;5000,"Large")</f>
        <v>Medium</v>
      </c>
      <c r="S96" s="54" t="str">
        <f>IF(Table2[[#This Row],[Revenue]]&gt;3000,"Premium","Not Premium")</f>
        <v>Premium</v>
      </c>
      <c r="T96" s="13">
        <v>3181.55</v>
      </c>
      <c r="U96" s="13">
        <v>2237.13</v>
      </c>
      <c r="V96" s="13" t="s">
        <v>47</v>
      </c>
      <c r="W96" s="13" t="s">
        <v>54</v>
      </c>
      <c r="X96" s="13" t="s">
        <v>72</v>
      </c>
      <c r="Y96" s="13">
        <v>40.799999999999997</v>
      </c>
      <c r="Z96" s="13">
        <v>7</v>
      </c>
      <c r="AA96" s="51" t="str">
        <f>IF(Table2[[#This Row],[DeliveryDays]]&lt;=3,"FAST DELIVERY","LATE DELIVERY")</f>
        <v>LATE DELIVERY</v>
      </c>
      <c r="AB96" s="13" t="s">
        <v>38</v>
      </c>
      <c r="AC96" s="13" t="s">
        <v>56</v>
      </c>
      <c r="AD96" s="13">
        <v>2</v>
      </c>
      <c r="AE96" s="57" t="str">
        <f>_xlfn.IFS(Table2[[#This Row],[Rating]]=5,"Excellent",Table2[[#This Row],[Rating]]=4,"Good",Table2[[#This Row],[Rating]]=3,"Average",Table2[[#This Row],[Rating]]&lt;=2,"Poor")</f>
        <v>Poor</v>
      </c>
      <c r="AF96" s="35">
        <f>Table2[[#This Row],[Cost]]+Table2[[#This Row],[Profit]]+Table2[[#This Row],[ShippingCost]]+Table2[[#This Row],[DeliveryDays]]</f>
        <v>5466.4800000000005</v>
      </c>
      <c r="AG96" s="119">
        <f>Table2[[#This Row],[Profit]]/Table2[[#This Row],[Cost]]</f>
        <v>0.70315726611242946</v>
      </c>
      <c r="AQ96" s="22">
        <v>289</v>
      </c>
      <c r="AR96" s="13" t="s">
        <v>329</v>
      </c>
      <c r="AS96" s="13" t="s">
        <v>99</v>
      </c>
      <c r="AT96" s="13" t="s">
        <v>82</v>
      </c>
      <c r="AU96" s="13" t="s">
        <v>43</v>
      </c>
      <c r="AV96" s="13" t="s">
        <v>78</v>
      </c>
      <c r="AW96" s="13" t="s">
        <v>31</v>
      </c>
      <c r="AX96" s="13" t="s">
        <v>79</v>
      </c>
      <c r="AY96" s="13" t="s">
        <v>45</v>
      </c>
      <c r="AZ96" s="13" t="s">
        <v>70</v>
      </c>
      <c r="BA96" s="13">
        <v>528.17999999999995</v>
      </c>
      <c r="BB96" s="13">
        <v>20</v>
      </c>
      <c r="BC96" s="13">
        <v>0.06</v>
      </c>
      <c r="BD96" s="13">
        <v>9929.7800000000007</v>
      </c>
      <c r="BE96" s="13">
        <v>5245.42</v>
      </c>
      <c r="BF96" s="13">
        <v>4684.3599999999997</v>
      </c>
      <c r="BG96" s="13" t="s">
        <v>35</v>
      </c>
      <c r="BH96" s="13" t="s">
        <v>88</v>
      </c>
      <c r="BI96" s="13" t="s">
        <v>37</v>
      </c>
      <c r="BJ96" s="13">
        <v>45.7</v>
      </c>
      <c r="BK96" s="13">
        <v>10</v>
      </c>
      <c r="BL96" s="13" t="s">
        <v>55</v>
      </c>
      <c r="BM96" s="13" t="s">
        <v>39</v>
      </c>
      <c r="BN96" s="13">
        <v>5</v>
      </c>
      <c r="BO96" s="21">
        <v>10</v>
      </c>
    </row>
    <row r="97" spans="1:67" ht="16.5" thickTop="1" thickBot="1" x14ac:dyDescent="0.3">
      <c r="A97" s="11">
        <v>96</v>
      </c>
      <c r="B97" s="2" t="s">
        <v>187</v>
      </c>
      <c r="C97" s="85">
        <f>YEAR(Table2[[#This Row],[Date]])</f>
        <v>2024</v>
      </c>
      <c r="D97" s="88" t="str">
        <f>TEXT(Table2[[#This Row],[Date]],"mmmm")</f>
        <v>February</v>
      </c>
      <c r="E97" s="2" t="s">
        <v>127</v>
      </c>
      <c r="F97" s="2" t="s">
        <v>82</v>
      </c>
      <c r="G97" s="2" t="s">
        <v>59</v>
      </c>
      <c r="H97" s="2" t="s">
        <v>44</v>
      </c>
      <c r="I97" s="2" t="s">
        <v>51</v>
      </c>
      <c r="J97" s="2" t="s">
        <v>84</v>
      </c>
      <c r="K97" s="2" t="s">
        <v>53</v>
      </c>
      <c r="L97" s="2" t="s">
        <v>80</v>
      </c>
      <c r="M97" s="2">
        <v>611.96</v>
      </c>
      <c r="N97" s="2">
        <v>9</v>
      </c>
      <c r="O97" s="2">
        <v>0.28999999999999998</v>
      </c>
      <c r="P97" s="48" t="str">
        <f>IF(Table2[[#This Row],[Discount]]&gt;20%,"HIGH","LOW")</f>
        <v>HIGH</v>
      </c>
      <c r="Q97" s="2">
        <v>3910.42</v>
      </c>
      <c r="R97" s="59" t="str">
        <f>_xlfn.IFS(Table2[[#This Row],[Revenue]]&lt;1000,"Small",OR(Table2[[#This Row],[Revenue]]&gt;1000,Table2[[#This Row],[Revenue]]&lt;=5000),"Medium",Table2[[#This Row],[Revenue]]&gt;5000,"Large")</f>
        <v>Medium</v>
      </c>
      <c r="S97" s="53" t="str">
        <f>IF(Table2[[#This Row],[Revenue]]&gt;3000,"Premium","Not Premium")</f>
        <v>Premium</v>
      </c>
      <c r="T97" s="2">
        <v>2957.38</v>
      </c>
      <c r="U97" s="2">
        <v>953.04</v>
      </c>
      <c r="V97" s="2" t="s">
        <v>91</v>
      </c>
      <c r="W97" s="2" t="s">
        <v>36</v>
      </c>
      <c r="X97" s="2" t="s">
        <v>72</v>
      </c>
      <c r="Y97" s="2">
        <v>14.11</v>
      </c>
      <c r="Z97" s="2">
        <v>1</v>
      </c>
      <c r="AA97" s="50" t="str">
        <f>IF(Table2[[#This Row],[DeliveryDays]]&lt;=3,"FAST DELIVERY","LATE DELIVERY")</f>
        <v>FAST DELIVERY</v>
      </c>
      <c r="AB97" s="2" t="s">
        <v>97</v>
      </c>
      <c r="AC97" s="2" t="s">
        <v>56</v>
      </c>
      <c r="AD97" s="2">
        <v>3</v>
      </c>
      <c r="AE97" s="56" t="str">
        <f>_xlfn.IFS(Table2[[#This Row],[Rating]]=5,"Excellent",Table2[[#This Row],[Rating]]=4,"Good",Table2[[#This Row],[Rating]]=3,"Average",Table2[[#This Row],[Rating]]&lt;=2,"Poor")</f>
        <v>Average</v>
      </c>
      <c r="AF97" s="35">
        <f>Table2[[#This Row],[Cost]]+Table2[[#This Row],[Profit]]+Table2[[#This Row],[ShippingCost]]+Table2[[#This Row],[DeliveryDays]]</f>
        <v>3925.53</v>
      </c>
      <c r="AG97" s="119">
        <f>Table2[[#This Row],[Profit]]/Table2[[#This Row],[Cost]]</f>
        <v>0.32225821504169228</v>
      </c>
      <c r="AQ97" s="20">
        <v>290</v>
      </c>
      <c r="AR97" s="2" t="s">
        <v>294</v>
      </c>
      <c r="AS97" s="2" t="s">
        <v>27</v>
      </c>
      <c r="AT97" s="2" t="s">
        <v>42</v>
      </c>
      <c r="AU97" s="2" t="s">
        <v>29</v>
      </c>
      <c r="AV97" s="2" t="s">
        <v>44</v>
      </c>
      <c r="AW97" s="2" t="s">
        <v>31</v>
      </c>
      <c r="AX97" s="2" t="s">
        <v>69</v>
      </c>
      <c r="AY97" s="2" t="s">
        <v>45</v>
      </c>
      <c r="AZ97" s="2" t="s">
        <v>70</v>
      </c>
      <c r="BA97" s="2">
        <v>729.12</v>
      </c>
      <c r="BB97" s="2">
        <v>1</v>
      </c>
      <c r="BC97" s="2">
        <v>0</v>
      </c>
      <c r="BD97" s="2">
        <v>729.12</v>
      </c>
      <c r="BE97" s="2">
        <v>425.32</v>
      </c>
      <c r="BF97" s="2">
        <v>303.8</v>
      </c>
      <c r="BG97" s="2" t="s">
        <v>76</v>
      </c>
      <c r="BH97" s="2" t="s">
        <v>71</v>
      </c>
      <c r="BI97" s="2" t="s">
        <v>48</v>
      </c>
      <c r="BJ97" s="2">
        <v>20.14</v>
      </c>
      <c r="BK97" s="2">
        <v>9</v>
      </c>
      <c r="BL97" s="2" t="s">
        <v>55</v>
      </c>
      <c r="BM97" s="2" t="s">
        <v>39</v>
      </c>
      <c r="BN97" s="2">
        <v>1</v>
      </c>
      <c r="BO97" s="21">
        <v>10</v>
      </c>
    </row>
    <row r="98" spans="1:67" ht="16.5" thickTop="1" thickBot="1" x14ac:dyDescent="0.3">
      <c r="A98" s="12">
        <v>97</v>
      </c>
      <c r="B98" s="13" t="s">
        <v>188</v>
      </c>
      <c r="C98" s="86">
        <f>YEAR(Table2[[#This Row],[Date]])</f>
        <v>2024</v>
      </c>
      <c r="D98" s="89" t="str">
        <f>TEXT(Table2[[#This Row],[Date]],"mmmm")</f>
        <v>July</v>
      </c>
      <c r="E98" s="13" t="s">
        <v>127</v>
      </c>
      <c r="F98" s="13" t="s">
        <v>82</v>
      </c>
      <c r="G98" s="13" t="s">
        <v>29</v>
      </c>
      <c r="H98" s="13" t="s">
        <v>74</v>
      </c>
      <c r="I98" s="13" t="s">
        <v>61</v>
      </c>
      <c r="J98" s="13" t="s">
        <v>84</v>
      </c>
      <c r="K98" s="13" t="s">
        <v>33</v>
      </c>
      <c r="L98" s="13" t="s">
        <v>70</v>
      </c>
      <c r="M98" s="13">
        <v>893.88</v>
      </c>
      <c r="N98" s="13">
        <v>1</v>
      </c>
      <c r="O98" s="13">
        <v>0.16</v>
      </c>
      <c r="P98" s="48" t="str">
        <f>IF(Table2[[#This Row],[Discount]]&gt;20%,"HIGH","LOW")</f>
        <v>LOW</v>
      </c>
      <c r="Q98" s="13">
        <v>750.86</v>
      </c>
      <c r="R98" s="60" t="str">
        <f>_xlfn.IFS(Table2[[#This Row],[Revenue]]&lt;1000,"Small",OR(Table2[[#This Row],[Revenue]]&gt;1000,Table2[[#This Row],[Revenue]]&lt;=5000),"Medium",Table2[[#This Row],[Revenue]]&gt;5000,"Large")</f>
        <v>Small</v>
      </c>
      <c r="S98" s="54" t="str">
        <f>IF(Table2[[#This Row],[Revenue]]&gt;3000,"Premium","Not Premium")</f>
        <v>Not Premium</v>
      </c>
      <c r="T98" s="13">
        <v>507.75</v>
      </c>
      <c r="U98" s="13">
        <v>243.11</v>
      </c>
      <c r="V98" s="13" t="s">
        <v>63</v>
      </c>
      <c r="W98" s="13" t="s">
        <v>36</v>
      </c>
      <c r="X98" s="13" t="s">
        <v>37</v>
      </c>
      <c r="Y98" s="13">
        <v>22.59</v>
      </c>
      <c r="Z98" s="13">
        <v>9</v>
      </c>
      <c r="AA98" s="51" t="str">
        <f>IF(Table2[[#This Row],[DeliveryDays]]&lt;=3,"FAST DELIVERY","LATE DELIVERY")</f>
        <v>LATE DELIVERY</v>
      </c>
      <c r="AB98" s="13" t="s">
        <v>97</v>
      </c>
      <c r="AC98" s="13" t="s">
        <v>39</v>
      </c>
      <c r="AD98" s="13">
        <v>5</v>
      </c>
      <c r="AE98" s="57" t="str">
        <f>_xlfn.IFS(Table2[[#This Row],[Rating]]=5,"Excellent",Table2[[#This Row],[Rating]]=4,"Good",Table2[[#This Row],[Rating]]=3,"Average",Table2[[#This Row],[Rating]]&lt;=2,"Poor")</f>
        <v>Excellent</v>
      </c>
      <c r="AF98" s="35">
        <f>Table2[[#This Row],[Cost]]+Table2[[#This Row],[Profit]]+Table2[[#This Row],[ShippingCost]]+Table2[[#This Row],[DeliveryDays]]</f>
        <v>782.45</v>
      </c>
      <c r="AG98" s="119">
        <f>Table2[[#This Row],[Profit]]/Table2[[#This Row],[Cost]]</f>
        <v>0.47879862136878387</v>
      </c>
      <c r="AQ98" s="20">
        <v>292</v>
      </c>
      <c r="AR98" s="2" t="s">
        <v>331</v>
      </c>
      <c r="AS98" s="2" t="s">
        <v>99</v>
      </c>
      <c r="AT98" s="2" t="s">
        <v>66</v>
      </c>
      <c r="AU98" s="2" t="s">
        <v>83</v>
      </c>
      <c r="AV98" s="2" t="s">
        <v>44</v>
      </c>
      <c r="AW98" s="2" t="s">
        <v>31</v>
      </c>
      <c r="AX98" s="2" t="s">
        <v>32</v>
      </c>
      <c r="AY98" s="2" t="s">
        <v>45</v>
      </c>
      <c r="AZ98" s="2" t="s">
        <v>85</v>
      </c>
      <c r="BA98" s="2">
        <v>19.55</v>
      </c>
      <c r="BB98" s="2">
        <v>13</v>
      </c>
      <c r="BC98" s="2">
        <v>0.12</v>
      </c>
      <c r="BD98" s="2">
        <v>223.65</v>
      </c>
      <c r="BE98" s="2">
        <v>187.77</v>
      </c>
      <c r="BF98" s="2">
        <v>35.880000000000003</v>
      </c>
      <c r="BG98" s="2" t="s">
        <v>47</v>
      </c>
      <c r="BH98" s="2" t="s">
        <v>36</v>
      </c>
      <c r="BI98" s="2" t="s">
        <v>72</v>
      </c>
      <c r="BJ98" s="2">
        <v>12.66</v>
      </c>
      <c r="BK98" s="2">
        <v>1</v>
      </c>
      <c r="BL98" s="2" t="s">
        <v>38</v>
      </c>
      <c r="BM98" s="2" t="s">
        <v>56</v>
      </c>
      <c r="BN98" s="2">
        <v>3</v>
      </c>
      <c r="BO98" s="23">
        <v>9</v>
      </c>
    </row>
    <row r="99" spans="1:67" ht="16.5" thickTop="1" thickBot="1" x14ac:dyDescent="0.3">
      <c r="A99" s="11">
        <v>98</v>
      </c>
      <c r="B99" s="2" t="s">
        <v>189</v>
      </c>
      <c r="C99" s="85">
        <f>YEAR(Table2[[#This Row],[Date]])</f>
        <v>2023</v>
      </c>
      <c r="D99" s="88" t="str">
        <f>TEXT(Table2[[#This Row],[Date]],"mmmm")</f>
        <v>March</v>
      </c>
      <c r="E99" s="2" t="s">
        <v>58</v>
      </c>
      <c r="F99" s="2" t="s">
        <v>42</v>
      </c>
      <c r="G99" s="2" t="s">
        <v>90</v>
      </c>
      <c r="H99" s="2" t="s">
        <v>74</v>
      </c>
      <c r="I99" s="2" t="s">
        <v>61</v>
      </c>
      <c r="J99" s="2" t="s">
        <v>32</v>
      </c>
      <c r="K99" s="2" t="s">
        <v>53</v>
      </c>
      <c r="L99" s="2" t="s">
        <v>70</v>
      </c>
      <c r="M99" s="2">
        <v>148.97999999999999</v>
      </c>
      <c r="N99" s="2">
        <v>7</v>
      </c>
      <c r="O99" s="2">
        <v>0.18</v>
      </c>
      <c r="P99" s="48" t="str">
        <f>IF(Table2[[#This Row],[Discount]]&gt;20%,"HIGH","LOW")</f>
        <v>LOW</v>
      </c>
      <c r="Q99" s="2">
        <v>855.15</v>
      </c>
      <c r="R99" s="59" t="str">
        <f>_xlfn.IFS(Table2[[#This Row],[Revenue]]&lt;1000,"Small",OR(Table2[[#This Row],[Revenue]]&gt;1000,Table2[[#This Row],[Revenue]]&lt;=5000),"Medium",Table2[[#This Row],[Revenue]]&gt;5000,"Large")</f>
        <v>Small</v>
      </c>
      <c r="S99" s="53" t="str">
        <f>IF(Table2[[#This Row],[Revenue]]&gt;3000,"Premium","Not Premium")</f>
        <v>Not Premium</v>
      </c>
      <c r="T99" s="2">
        <v>646.59</v>
      </c>
      <c r="U99" s="2">
        <v>208.56</v>
      </c>
      <c r="V99" s="2" t="s">
        <v>91</v>
      </c>
      <c r="W99" s="2" t="s">
        <v>71</v>
      </c>
      <c r="X99" s="2" t="s">
        <v>37</v>
      </c>
      <c r="Y99" s="2">
        <v>16.850000000000001</v>
      </c>
      <c r="Z99" s="2">
        <v>2</v>
      </c>
      <c r="AA99" s="50" t="str">
        <f>IF(Table2[[#This Row],[DeliveryDays]]&lt;=3,"FAST DELIVERY","LATE DELIVERY")</f>
        <v>FAST DELIVERY</v>
      </c>
      <c r="AB99" s="2" t="s">
        <v>55</v>
      </c>
      <c r="AC99" s="2" t="s">
        <v>39</v>
      </c>
      <c r="AD99" s="2">
        <v>2</v>
      </c>
      <c r="AE99" s="56" t="str">
        <f>_xlfn.IFS(Table2[[#This Row],[Rating]]=5,"Excellent",Table2[[#This Row],[Rating]]=4,"Good",Table2[[#This Row],[Rating]]=3,"Average",Table2[[#This Row],[Rating]]&lt;=2,"Poor")</f>
        <v>Poor</v>
      </c>
      <c r="AF99" s="35">
        <f>Table2[[#This Row],[Cost]]+Table2[[#This Row],[Profit]]+Table2[[#This Row],[ShippingCost]]+Table2[[#This Row],[DeliveryDays]]</f>
        <v>874.00000000000011</v>
      </c>
      <c r="AG99" s="119">
        <f>Table2[[#This Row],[Profit]]/Table2[[#This Row],[Cost]]</f>
        <v>0.32255370482067458</v>
      </c>
      <c r="AQ99" s="22">
        <v>311</v>
      </c>
      <c r="AR99" s="13" t="s">
        <v>261</v>
      </c>
      <c r="AS99" s="13" t="s">
        <v>27</v>
      </c>
      <c r="AT99" s="13" t="s">
        <v>82</v>
      </c>
      <c r="AU99" s="13" t="s">
        <v>83</v>
      </c>
      <c r="AV99" s="13" t="s">
        <v>100</v>
      </c>
      <c r="AW99" s="13" t="s">
        <v>31</v>
      </c>
      <c r="AX99" s="13" t="s">
        <v>102</v>
      </c>
      <c r="AY99" s="13" t="s">
        <v>45</v>
      </c>
      <c r="AZ99" s="13" t="s">
        <v>46</v>
      </c>
      <c r="BA99" s="13">
        <v>632.36</v>
      </c>
      <c r="BB99" s="13">
        <v>1</v>
      </c>
      <c r="BC99" s="13">
        <v>0.23</v>
      </c>
      <c r="BD99" s="13">
        <v>486.92</v>
      </c>
      <c r="BE99" s="13">
        <v>282.07</v>
      </c>
      <c r="BF99" s="13">
        <v>204.85</v>
      </c>
      <c r="BG99" s="13" t="s">
        <v>91</v>
      </c>
      <c r="BH99" s="13" t="s">
        <v>36</v>
      </c>
      <c r="BI99" s="13" t="s">
        <v>37</v>
      </c>
      <c r="BJ99" s="13">
        <v>12.8</v>
      </c>
      <c r="BK99" s="13">
        <v>3</v>
      </c>
      <c r="BL99" s="13" t="s">
        <v>97</v>
      </c>
      <c r="BM99" s="13" t="s">
        <v>56</v>
      </c>
      <c r="BN99" s="13">
        <v>4</v>
      </c>
      <c r="BO99" s="21">
        <v>5</v>
      </c>
    </row>
    <row r="100" spans="1:67" ht="16.5" thickTop="1" thickBot="1" x14ac:dyDescent="0.3">
      <c r="A100" s="12">
        <v>99</v>
      </c>
      <c r="B100" s="13" t="s">
        <v>138</v>
      </c>
      <c r="C100" s="86">
        <f>YEAR(Table2[[#This Row],[Date]])</f>
        <v>2024</v>
      </c>
      <c r="D100" s="89" t="str">
        <f>TEXT(Table2[[#This Row],[Date]],"mmmm")</f>
        <v>June</v>
      </c>
      <c r="E100" s="13" t="s">
        <v>50</v>
      </c>
      <c r="F100" s="13" t="s">
        <v>82</v>
      </c>
      <c r="G100" s="13" t="s">
        <v>43</v>
      </c>
      <c r="H100" s="13" t="s">
        <v>74</v>
      </c>
      <c r="I100" s="13" t="s">
        <v>51</v>
      </c>
      <c r="J100" s="13" t="s">
        <v>84</v>
      </c>
      <c r="K100" s="13" t="s">
        <v>33</v>
      </c>
      <c r="L100" s="13" t="s">
        <v>80</v>
      </c>
      <c r="M100" s="13">
        <v>997.74</v>
      </c>
      <c r="N100" s="13">
        <v>15</v>
      </c>
      <c r="O100" s="13">
        <v>0.05</v>
      </c>
      <c r="P100" s="48" t="str">
        <f>IF(Table2[[#This Row],[Discount]]&gt;20%,"HIGH","LOW")</f>
        <v>LOW</v>
      </c>
      <c r="Q100" s="13">
        <v>14217.8</v>
      </c>
      <c r="R100" s="60" t="str">
        <f>_xlfn.IFS(Table2[[#This Row],[Revenue]]&lt;1000,"Small",OR(Table2[[#This Row],[Revenue]]&gt;1000,Table2[[#This Row],[Revenue]]&lt;=5000),"Medium",Table2[[#This Row],[Revenue]]&gt;5000,"Large")</f>
        <v>Medium</v>
      </c>
      <c r="S100" s="54" t="str">
        <f>IF(Table2[[#This Row],[Revenue]]&gt;3000,"Premium","Not Premium")</f>
        <v>Premium</v>
      </c>
      <c r="T100" s="13">
        <v>9711.07</v>
      </c>
      <c r="U100" s="13">
        <v>4506.7299999999996</v>
      </c>
      <c r="V100" s="13" t="s">
        <v>47</v>
      </c>
      <c r="W100" s="13" t="s">
        <v>88</v>
      </c>
      <c r="X100" s="13" t="s">
        <v>72</v>
      </c>
      <c r="Y100" s="13">
        <v>40.020000000000003</v>
      </c>
      <c r="Z100" s="13">
        <v>2</v>
      </c>
      <c r="AA100" s="51" t="str">
        <f>IF(Table2[[#This Row],[DeliveryDays]]&lt;=3,"FAST DELIVERY","LATE DELIVERY")</f>
        <v>FAST DELIVERY</v>
      </c>
      <c r="AB100" s="13" t="s">
        <v>38</v>
      </c>
      <c r="AC100" s="13" t="s">
        <v>39</v>
      </c>
      <c r="AD100" s="13">
        <v>2</v>
      </c>
      <c r="AE100" s="57" t="str">
        <f>_xlfn.IFS(Table2[[#This Row],[Rating]]=5,"Excellent",Table2[[#This Row],[Rating]]=4,"Good",Table2[[#This Row],[Rating]]=3,"Average",Table2[[#This Row],[Rating]]&lt;=2,"Poor")</f>
        <v>Poor</v>
      </c>
      <c r="AF100" s="35">
        <f>Table2[[#This Row],[Cost]]+Table2[[#This Row],[Profit]]+Table2[[#This Row],[ShippingCost]]+Table2[[#This Row],[DeliveryDays]]</f>
        <v>14259.82</v>
      </c>
      <c r="AG100" s="119">
        <f>Table2[[#This Row],[Profit]]/Table2[[#This Row],[Cost]]</f>
        <v>0.46408171293173661</v>
      </c>
      <c r="AQ100" s="20">
        <v>314</v>
      </c>
      <c r="AR100" s="2" t="s">
        <v>283</v>
      </c>
      <c r="AS100" s="2" t="s">
        <v>27</v>
      </c>
      <c r="AT100" s="2" t="s">
        <v>28</v>
      </c>
      <c r="AU100" s="2" t="s">
        <v>93</v>
      </c>
      <c r="AV100" s="2" t="s">
        <v>67</v>
      </c>
      <c r="AW100" s="2" t="s">
        <v>31</v>
      </c>
      <c r="AX100" s="2" t="s">
        <v>32</v>
      </c>
      <c r="AY100" s="2" t="s">
        <v>53</v>
      </c>
      <c r="AZ100" s="2" t="s">
        <v>85</v>
      </c>
      <c r="BA100" s="2">
        <v>318.62</v>
      </c>
      <c r="BB100" s="2">
        <v>1</v>
      </c>
      <c r="BC100" s="2">
        <v>0.28999999999999998</v>
      </c>
      <c r="BD100" s="2">
        <v>226.22</v>
      </c>
      <c r="BE100" s="2">
        <v>199.51</v>
      </c>
      <c r="BF100" s="2">
        <v>26.71</v>
      </c>
      <c r="BG100" s="2" t="s">
        <v>35</v>
      </c>
      <c r="BH100" s="2" t="s">
        <v>36</v>
      </c>
      <c r="BI100" s="2" t="s">
        <v>72</v>
      </c>
      <c r="BJ100" s="2">
        <v>14.9</v>
      </c>
      <c r="BK100" s="2">
        <v>9</v>
      </c>
      <c r="BL100" s="2" t="s">
        <v>38</v>
      </c>
      <c r="BM100" s="2" t="s">
        <v>56</v>
      </c>
      <c r="BN100" s="2">
        <v>5</v>
      </c>
      <c r="BO100" s="21">
        <v>11</v>
      </c>
    </row>
    <row r="101" spans="1:67" ht="16.5" thickTop="1" thickBot="1" x14ac:dyDescent="0.3">
      <c r="A101" s="11">
        <v>100</v>
      </c>
      <c r="B101" s="2" t="s">
        <v>157</v>
      </c>
      <c r="C101" s="85">
        <f>YEAR(Table2[[#This Row],[Date]])</f>
        <v>2024</v>
      </c>
      <c r="D101" s="88" t="str">
        <f>TEXT(Table2[[#This Row],[Date]],"mmmm")</f>
        <v>June</v>
      </c>
      <c r="E101" s="2" t="s">
        <v>127</v>
      </c>
      <c r="F101" s="2" t="s">
        <v>28</v>
      </c>
      <c r="G101" s="2" t="s">
        <v>90</v>
      </c>
      <c r="H101" s="2" t="s">
        <v>74</v>
      </c>
      <c r="I101" s="2" t="s">
        <v>31</v>
      </c>
      <c r="J101" s="2" t="s">
        <v>87</v>
      </c>
      <c r="K101" s="2" t="s">
        <v>33</v>
      </c>
      <c r="L101" s="2" t="s">
        <v>70</v>
      </c>
      <c r="M101" s="2">
        <v>213.53</v>
      </c>
      <c r="N101" s="2">
        <v>1</v>
      </c>
      <c r="O101" s="2">
        <v>0.05</v>
      </c>
      <c r="P101" s="48" t="str">
        <f>IF(Table2[[#This Row],[Discount]]&gt;20%,"HIGH","LOW")</f>
        <v>LOW</v>
      </c>
      <c r="Q101" s="2">
        <v>202.85</v>
      </c>
      <c r="R101" s="59" t="str">
        <f>_xlfn.IFS(Table2[[#This Row],[Revenue]]&lt;1000,"Small",OR(Table2[[#This Row],[Revenue]]&gt;1000,Table2[[#This Row],[Revenue]]&lt;=5000),"Medium",Table2[[#This Row],[Revenue]]&gt;5000,"Large")</f>
        <v>Small</v>
      </c>
      <c r="S101" s="53" t="str">
        <f>IF(Table2[[#This Row],[Revenue]]&gt;3000,"Premium","Not Premium")</f>
        <v>Not Premium</v>
      </c>
      <c r="T101" s="2">
        <v>140.91</v>
      </c>
      <c r="U101" s="2">
        <v>61.94</v>
      </c>
      <c r="V101" s="2" t="s">
        <v>91</v>
      </c>
      <c r="W101" s="2" t="s">
        <v>88</v>
      </c>
      <c r="X101" s="2" t="s">
        <v>48</v>
      </c>
      <c r="Y101" s="2">
        <v>23.86</v>
      </c>
      <c r="Z101" s="2">
        <v>1</v>
      </c>
      <c r="AA101" s="50" t="str">
        <f>IF(Table2[[#This Row],[DeliveryDays]]&lt;=3,"FAST DELIVERY","LATE DELIVERY")</f>
        <v>FAST DELIVERY</v>
      </c>
      <c r="AB101" s="2" t="s">
        <v>38</v>
      </c>
      <c r="AC101" s="2" t="s">
        <v>56</v>
      </c>
      <c r="AD101" s="2">
        <v>3</v>
      </c>
      <c r="AE101" s="56" t="str">
        <f>_xlfn.IFS(Table2[[#This Row],[Rating]]=5,"Excellent",Table2[[#This Row],[Rating]]=4,"Good",Table2[[#This Row],[Rating]]=3,"Average",Table2[[#This Row],[Rating]]&lt;=2,"Poor")</f>
        <v>Average</v>
      </c>
      <c r="AF101" s="35">
        <f>Table2[[#This Row],[Cost]]+Table2[[#This Row],[Profit]]+Table2[[#This Row],[ShippingCost]]+Table2[[#This Row],[DeliveryDays]]</f>
        <v>227.70999999999998</v>
      </c>
      <c r="AG101" s="119">
        <f>Table2[[#This Row],[Profit]]/Table2[[#This Row],[Cost]]</f>
        <v>0.43957135760414451</v>
      </c>
      <c r="AQ101" s="20">
        <v>316</v>
      </c>
      <c r="AR101" s="2" t="s">
        <v>111</v>
      </c>
      <c r="AS101" s="2" t="s">
        <v>114</v>
      </c>
      <c r="AT101" s="2" t="s">
        <v>28</v>
      </c>
      <c r="AU101" s="2" t="s">
        <v>83</v>
      </c>
      <c r="AV101" s="2" t="s">
        <v>78</v>
      </c>
      <c r="AW101" s="2" t="s">
        <v>31</v>
      </c>
      <c r="AX101" s="2" t="s">
        <v>62</v>
      </c>
      <c r="AY101" s="2" t="s">
        <v>33</v>
      </c>
      <c r="AZ101" s="2" t="s">
        <v>70</v>
      </c>
      <c r="BA101" s="2">
        <v>685.59</v>
      </c>
      <c r="BB101" s="2">
        <v>8</v>
      </c>
      <c r="BC101" s="2">
        <v>0.15</v>
      </c>
      <c r="BD101" s="2">
        <v>4662.01</v>
      </c>
      <c r="BE101" s="2">
        <v>3796.7</v>
      </c>
      <c r="BF101" s="2">
        <v>865.31</v>
      </c>
      <c r="BG101" s="2" t="s">
        <v>63</v>
      </c>
      <c r="BH101" s="2" t="s">
        <v>88</v>
      </c>
      <c r="BI101" s="2" t="s">
        <v>72</v>
      </c>
      <c r="BJ101" s="2">
        <v>36.020000000000003</v>
      </c>
      <c r="BK101" s="2">
        <v>1</v>
      </c>
      <c r="BL101" s="2" t="s">
        <v>55</v>
      </c>
      <c r="BM101" s="2" t="s">
        <v>56</v>
      </c>
      <c r="BN101" s="2">
        <v>3</v>
      </c>
      <c r="BO101" s="21">
        <v>10</v>
      </c>
    </row>
    <row r="102" spans="1:67" ht="16.5" thickTop="1" thickBot="1" x14ac:dyDescent="0.3">
      <c r="A102" s="12">
        <v>101</v>
      </c>
      <c r="B102" s="13" t="s">
        <v>190</v>
      </c>
      <c r="C102" s="86">
        <f>YEAR(Table2[[#This Row],[Date]])</f>
        <v>2023</v>
      </c>
      <c r="D102" s="89" t="str">
        <f>TEXT(Table2[[#This Row],[Date]],"mmmm")</f>
        <v>October</v>
      </c>
      <c r="E102" s="13" t="s">
        <v>96</v>
      </c>
      <c r="F102" s="13" t="s">
        <v>82</v>
      </c>
      <c r="G102" s="13" t="s">
        <v>29</v>
      </c>
      <c r="H102" s="13" t="s">
        <v>67</v>
      </c>
      <c r="I102" s="13" t="s">
        <v>75</v>
      </c>
      <c r="J102" s="13" t="s">
        <v>87</v>
      </c>
      <c r="K102" s="13" t="s">
        <v>45</v>
      </c>
      <c r="L102" s="13" t="s">
        <v>85</v>
      </c>
      <c r="M102" s="13">
        <v>696.57</v>
      </c>
      <c r="N102" s="13">
        <v>2</v>
      </c>
      <c r="O102" s="13">
        <v>0.1</v>
      </c>
      <c r="P102" s="48" t="str">
        <f>IF(Table2[[#This Row],[Discount]]&gt;20%,"HIGH","LOW")</f>
        <v>LOW</v>
      </c>
      <c r="Q102" s="13">
        <v>1253.83</v>
      </c>
      <c r="R102" s="60" t="str">
        <f>_xlfn.IFS(Table2[[#This Row],[Revenue]]&lt;1000,"Small",OR(Table2[[#This Row],[Revenue]]&gt;1000,Table2[[#This Row],[Revenue]]&lt;=5000),"Medium",Table2[[#This Row],[Revenue]]&gt;5000,"Large")</f>
        <v>Medium</v>
      </c>
      <c r="S102" s="54" t="str">
        <f>IF(Table2[[#This Row],[Revenue]]&gt;3000,"Premium","Not Premium")</f>
        <v>Not Premium</v>
      </c>
      <c r="T102" s="13">
        <v>862.01</v>
      </c>
      <c r="U102" s="13">
        <v>391.82</v>
      </c>
      <c r="V102" s="13" t="s">
        <v>63</v>
      </c>
      <c r="W102" s="13" t="s">
        <v>36</v>
      </c>
      <c r="X102" s="13" t="s">
        <v>72</v>
      </c>
      <c r="Y102" s="13">
        <v>10.43</v>
      </c>
      <c r="Z102" s="13">
        <v>7</v>
      </c>
      <c r="AA102" s="51" t="str">
        <f>IF(Table2[[#This Row],[DeliveryDays]]&lt;=3,"FAST DELIVERY","LATE DELIVERY")</f>
        <v>LATE DELIVERY</v>
      </c>
      <c r="AB102" s="13" t="s">
        <v>55</v>
      </c>
      <c r="AC102" s="13" t="s">
        <v>39</v>
      </c>
      <c r="AD102" s="13">
        <v>1</v>
      </c>
      <c r="AE102" s="57" t="str">
        <f>_xlfn.IFS(Table2[[#This Row],[Rating]]=5,"Excellent",Table2[[#This Row],[Rating]]=4,"Good",Table2[[#This Row],[Rating]]=3,"Average",Table2[[#This Row],[Rating]]&lt;=2,"Poor")</f>
        <v>Poor</v>
      </c>
      <c r="AF102" s="35">
        <f>Table2[[#This Row],[Cost]]+Table2[[#This Row],[Profit]]+Table2[[#This Row],[ShippingCost]]+Table2[[#This Row],[DeliveryDays]]</f>
        <v>1271.26</v>
      </c>
      <c r="AG102" s="119">
        <f>Table2[[#This Row],[Profit]]/Table2[[#This Row],[Cost]]</f>
        <v>0.45454229069268337</v>
      </c>
      <c r="AQ102" s="20">
        <v>322</v>
      </c>
      <c r="AR102" s="2" t="s">
        <v>190</v>
      </c>
      <c r="AS102" s="2" t="s">
        <v>27</v>
      </c>
      <c r="AT102" s="2" t="s">
        <v>28</v>
      </c>
      <c r="AU102" s="2" t="s">
        <v>83</v>
      </c>
      <c r="AV102" s="2" t="s">
        <v>67</v>
      </c>
      <c r="AW102" s="2" t="s">
        <v>31</v>
      </c>
      <c r="AX102" s="2" t="s">
        <v>134</v>
      </c>
      <c r="AY102" s="2" t="s">
        <v>45</v>
      </c>
      <c r="AZ102" s="2" t="s">
        <v>34</v>
      </c>
      <c r="BA102" s="2">
        <v>409.69</v>
      </c>
      <c r="BB102" s="2">
        <v>3</v>
      </c>
      <c r="BC102" s="2">
        <v>0.28999999999999998</v>
      </c>
      <c r="BD102" s="2">
        <v>872.64</v>
      </c>
      <c r="BE102" s="2">
        <v>649.35</v>
      </c>
      <c r="BF102" s="2">
        <v>223.29</v>
      </c>
      <c r="BG102" s="2" t="s">
        <v>63</v>
      </c>
      <c r="BH102" s="2" t="s">
        <v>71</v>
      </c>
      <c r="BI102" s="2" t="s">
        <v>48</v>
      </c>
      <c r="BJ102" s="2">
        <v>24.01</v>
      </c>
      <c r="BK102" s="2">
        <v>3</v>
      </c>
      <c r="BL102" s="2" t="s">
        <v>55</v>
      </c>
      <c r="BM102" s="2" t="s">
        <v>56</v>
      </c>
      <c r="BN102" s="2">
        <v>2</v>
      </c>
      <c r="BO102" s="21">
        <v>6</v>
      </c>
    </row>
    <row r="103" spans="1:67" ht="16.5" thickTop="1" thickBot="1" x14ac:dyDescent="0.3">
      <c r="A103" s="11">
        <v>102</v>
      </c>
      <c r="B103" s="2" t="s">
        <v>191</v>
      </c>
      <c r="C103" s="85">
        <f>YEAR(Table2[[#This Row],[Date]])</f>
        <v>2024</v>
      </c>
      <c r="D103" s="88" t="str">
        <f>TEXT(Table2[[#This Row],[Date]],"mmmm")</f>
        <v>July</v>
      </c>
      <c r="E103" s="2" t="s">
        <v>127</v>
      </c>
      <c r="F103" s="2" t="s">
        <v>66</v>
      </c>
      <c r="G103" s="2" t="s">
        <v>93</v>
      </c>
      <c r="H103" s="2" t="s">
        <v>60</v>
      </c>
      <c r="I103" s="2" t="s">
        <v>75</v>
      </c>
      <c r="J103" s="2" t="s">
        <v>87</v>
      </c>
      <c r="K103" s="2" t="s">
        <v>53</v>
      </c>
      <c r="L103" s="2" t="s">
        <v>85</v>
      </c>
      <c r="M103" s="2">
        <v>375.25</v>
      </c>
      <c r="N103" s="2">
        <v>9</v>
      </c>
      <c r="O103" s="2">
        <v>0.19</v>
      </c>
      <c r="P103" s="48" t="str">
        <f>IF(Table2[[#This Row],[Discount]]&gt;20%,"HIGH","LOW")</f>
        <v>LOW</v>
      </c>
      <c r="Q103" s="2">
        <v>2735.57</v>
      </c>
      <c r="R103" s="59" t="str">
        <f>_xlfn.IFS(Table2[[#This Row],[Revenue]]&lt;1000,"Small",OR(Table2[[#This Row],[Revenue]]&gt;1000,Table2[[#This Row],[Revenue]]&lt;=5000),"Medium",Table2[[#This Row],[Revenue]]&gt;5000,"Large")</f>
        <v>Medium</v>
      </c>
      <c r="S103" s="53" t="str">
        <f>IF(Table2[[#This Row],[Revenue]]&gt;3000,"Premium","Not Premium")</f>
        <v>Not Premium</v>
      </c>
      <c r="T103" s="2">
        <v>1582.3</v>
      </c>
      <c r="U103" s="2">
        <v>1153.27</v>
      </c>
      <c r="V103" s="2" t="s">
        <v>47</v>
      </c>
      <c r="W103" s="2" t="s">
        <v>71</v>
      </c>
      <c r="X103" s="2" t="s">
        <v>72</v>
      </c>
      <c r="Y103" s="2">
        <v>35.229999999999997</v>
      </c>
      <c r="Z103" s="2">
        <v>7</v>
      </c>
      <c r="AA103" s="50" t="str">
        <f>IF(Table2[[#This Row],[DeliveryDays]]&lt;=3,"FAST DELIVERY","LATE DELIVERY")</f>
        <v>LATE DELIVERY</v>
      </c>
      <c r="AB103" s="2" t="s">
        <v>38</v>
      </c>
      <c r="AC103" s="2" t="s">
        <v>56</v>
      </c>
      <c r="AD103" s="2">
        <v>5</v>
      </c>
      <c r="AE103" s="56" t="str">
        <f>_xlfn.IFS(Table2[[#This Row],[Rating]]=5,"Excellent",Table2[[#This Row],[Rating]]=4,"Good",Table2[[#This Row],[Rating]]=3,"Average",Table2[[#This Row],[Rating]]&lt;=2,"Poor")</f>
        <v>Excellent</v>
      </c>
      <c r="AF103" s="35">
        <f>Table2[[#This Row],[Cost]]+Table2[[#This Row],[Profit]]+Table2[[#This Row],[ShippingCost]]+Table2[[#This Row],[DeliveryDays]]</f>
        <v>2777.7999999999997</v>
      </c>
      <c r="AG103" s="119">
        <f>Table2[[#This Row],[Profit]]/Table2[[#This Row],[Cost]]</f>
        <v>0.72885672754850539</v>
      </c>
      <c r="AQ103" s="20">
        <v>344</v>
      </c>
      <c r="AR103" s="2" t="s">
        <v>138</v>
      </c>
      <c r="AS103" s="2" t="s">
        <v>114</v>
      </c>
      <c r="AT103" s="2" t="s">
        <v>66</v>
      </c>
      <c r="AU103" s="2" t="s">
        <v>43</v>
      </c>
      <c r="AV103" s="2" t="s">
        <v>100</v>
      </c>
      <c r="AW103" s="2" t="s">
        <v>31</v>
      </c>
      <c r="AX103" s="2" t="s">
        <v>107</v>
      </c>
      <c r="AY103" s="2" t="s">
        <v>53</v>
      </c>
      <c r="AZ103" s="2" t="s">
        <v>80</v>
      </c>
      <c r="BA103" s="2">
        <v>621.87</v>
      </c>
      <c r="BB103" s="2">
        <v>17</v>
      </c>
      <c r="BC103" s="2">
        <v>0.18</v>
      </c>
      <c r="BD103" s="2">
        <v>8668.8700000000008</v>
      </c>
      <c r="BE103" s="2">
        <v>6825.19</v>
      </c>
      <c r="BF103" s="2">
        <v>1843.68</v>
      </c>
      <c r="BG103" s="2" t="s">
        <v>63</v>
      </c>
      <c r="BH103" s="2" t="s">
        <v>88</v>
      </c>
      <c r="BI103" s="2" t="s">
        <v>37</v>
      </c>
      <c r="BJ103" s="2">
        <v>28.78</v>
      </c>
      <c r="BK103" s="2">
        <v>7</v>
      </c>
      <c r="BL103" s="2" t="s">
        <v>97</v>
      </c>
      <c r="BM103" s="2" t="s">
        <v>56</v>
      </c>
      <c r="BN103" s="2">
        <v>5</v>
      </c>
      <c r="BO103" s="21">
        <v>5</v>
      </c>
    </row>
    <row r="104" spans="1:67" ht="16.5" thickTop="1" thickBot="1" x14ac:dyDescent="0.3">
      <c r="A104" s="12">
        <v>103</v>
      </c>
      <c r="B104" s="13" t="s">
        <v>192</v>
      </c>
      <c r="C104" s="86">
        <f>YEAR(Table2[[#This Row],[Date]])</f>
        <v>2023</v>
      </c>
      <c r="D104" s="89" t="str">
        <f>TEXT(Table2[[#This Row],[Date]],"mmmm")</f>
        <v>March</v>
      </c>
      <c r="E104" s="13" t="s">
        <v>58</v>
      </c>
      <c r="F104" s="13" t="s">
        <v>82</v>
      </c>
      <c r="G104" s="13" t="s">
        <v>93</v>
      </c>
      <c r="H104" s="13" t="s">
        <v>67</v>
      </c>
      <c r="I104" s="13" t="s">
        <v>61</v>
      </c>
      <c r="J104" s="13" t="s">
        <v>107</v>
      </c>
      <c r="K104" s="13" t="s">
        <v>45</v>
      </c>
      <c r="L104" s="13" t="s">
        <v>46</v>
      </c>
      <c r="M104" s="13">
        <v>24.71</v>
      </c>
      <c r="N104" s="13">
        <v>15</v>
      </c>
      <c r="O104" s="13">
        <v>0.15</v>
      </c>
      <c r="P104" s="48" t="str">
        <f>IF(Table2[[#This Row],[Discount]]&gt;20%,"HIGH","LOW")</f>
        <v>LOW</v>
      </c>
      <c r="Q104" s="13">
        <v>315.05</v>
      </c>
      <c r="R104" s="60" t="str">
        <f>_xlfn.IFS(Table2[[#This Row],[Revenue]]&lt;1000,"Small",OR(Table2[[#This Row],[Revenue]]&gt;1000,Table2[[#This Row],[Revenue]]&lt;=5000),"Medium",Table2[[#This Row],[Revenue]]&gt;5000,"Large")</f>
        <v>Small</v>
      </c>
      <c r="S104" s="54" t="str">
        <f>IF(Table2[[#This Row],[Revenue]]&gt;3000,"Premium","Not Premium")</f>
        <v>Not Premium</v>
      </c>
      <c r="T104" s="13">
        <v>259.02</v>
      </c>
      <c r="U104" s="13">
        <v>56.03</v>
      </c>
      <c r="V104" s="13" t="s">
        <v>63</v>
      </c>
      <c r="W104" s="13" t="s">
        <v>36</v>
      </c>
      <c r="X104" s="13" t="s">
        <v>48</v>
      </c>
      <c r="Y104" s="13">
        <v>17.79</v>
      </c>
      <c r="Z104" s="13">
        <v>5</v>
      </c>
      <c r="AA104" s="51" t="str">
        <f>IF(Table2[[#This Row],[DeliveryDays]]&lt;=3,"FAST DELIVERY","LATE DELIVERY")</f>
        <v>LATE DELIVERY</v>
      </c>
      <c r="AB104" s="13" t="s">
        <v>38</v>
      </c>
      <c r="AC104" s="13" t="s">
        <v>39</v>
      </c>
      <c r="AD104" s="13">
        <v>4</v>
      </c>
      <c r="AE104" s="57" t="str">
        <f>_xlfn.IFS(Table2[[#This Row],[Rating]]=5,"Excellent",Table2[[#This Row],[Rating]]=4,"Good",Table2[[#This Row],[Rating]]=3,"Average",Table2[[#This Row],[Rating]]&lt;=2,"Poor")</f>
        <v>Good</v>
      </c>
      <c r="AF104" s="35">
        <f>Table2[[#This Row],[Cost]]+Table2[[#This Row],[Profit]]+Table2[[#This Row],[ShippingCost]]+Table2[[#This Row],[DeliveryDays]]</f>
        <v>337.84</v>
      </c>
      <c r="AG104" s="119">
        <f>Table2[[#This Row],[Profit]]/Table2[[#This Row],[Cost]]</f>
        <v>0.21631534244459888</v>
      </c>
      <c r="AQ104" s="20">
        <v>348</v>
      </c>
      <c r="AR104" s="2" t="s">
        <v>368</v>
      </c>
      <c r="AS104" s="2" t="s">
        <v>27</v>
      </c>
      <c r="AT104" s="2" t="s">
        <v>82</v>
      </c>
      <c r="AU104" s="2" t="s">
        <v>83</v>
      </c>
      <c r="AV104" s="2" t="s">
        <v>67</v>
      </c>
      <c r="AW104" s="2" t="s">
        <v>31</v>
      </c>
      <c r="AX104" s="2" t="s">
        <v>84</v>
      </c>
      <c r="AY104" s="2" t="s">
        <v>33</v>
      </c>
      <c r="AZ104" s="2" t="s">
        <v>80</v>
      </c>
      <c r="BA104" s="2">
        <v>932.77</v>
      </c>
      <c r="BB104" s="2">
        <v>15</v>
      </c>
      <c r="BC104" s="2">
        <v>0.28000000000000003</v>
      </c>
      <c r="BD104" s="2">
        <v>10073.92</v>
      </c>
      <c r="BE104" s="2">
        <v>8630.52</v>
      </c>
      <c r="BF104" s="2">
        <v>1443.4</v>
      </c>
      <c r="BG104" s="2" t="s">
        <v>63</v>
      </c>
      <c r="BH104" s="2" t="s">
        <v>88</v>
      </c>
      <c r="BI104" s="2" t="s">
        <v>48</v>
      </c>
      <c r="BJ104" s="2">
        <v>6.47</v>
      </c>
      <c r="BK104" s="2">
        <v>10</v>
      </c>
      <c r="BL104" s="2" t="s">
        <v>38</v>
      </c>
      <c r="BM104" s="2" t="s">
        <v>56</v>
      </c>
      <c r="BN104" s="2">
        <v>1</v>
      </c>
      <c r="BO104" s="21">
        <v>7</v>
      </c>
    </row>
    <row r="105" spans="1:67" ht="16.5" thickTop="1" thickBot="1" x14ac:dyDescent="0.3">
      <c r="A105" s="11">
        <v>104</v>
      </c>
      <c r="B105" s="2" t="s">
        <v>193</v>
      </c>
      <c r="C105" s="85">
        <f>YEAR(Table2[[#This Row],[Date]])</f>
        <v>2024</v>
      </c>
      <c r="D105" s="88" t="str">
        <f>TEXT(Table2[[#This Row],[Date]],"mmmm")</f>
        <v>July</v>
      </c>
      <c r="E105" s="2" t="s">
        <v>127</v>
      </c>
      <c r="F105" s="2" t="s">
        <v>66</v>
      </c>
      <c r="G105" s="2" t="s">
        <v>90</v>
      </c>
      <c r="H105" s="2" t="s">
        <v>67</v>
      </c>
      <c r="I105" s="2" t="s">
        <v>75</v>
      </c>
      <c r="J105" s="2" t="s">
        <v>84</v>
      </c>
      <c r="K105" s="2" t="s">
        <v>33</v>
      </c>
      <c r="L105" s="2" t="s">
        <v>80</v>
      </c>
      <c r="M105" s="2">
        <v>948.19</v>
      </c>
      <c r="N105" s="2">
        <v>18</v>
      </c>
      <c r="O105" s="2">
        <v>0.09</v>
      </c>
      <c r="P105" s="48" t="str">
        <f>IF(Table2[[#This Row],[Discount]]&gt;20%,"HIGH","LOW")</f>
        <v>LOW</v>
      </c>
      <c r="Q105" s="2">
        <v>15531.35</v>
      </c>
      <c r="R105" s="59" t="str">
        <f>_xlfn.IFS(Table2[[#This Row],[Revenue]]&lt;1000,"Small",OR(Table2[[#This Row],[Revenue]]&gt;1000,Table2[[#This Row],[Revenue]]&lt;=5000),"Medium",Table2[[#This Row],[Revenue]]&gt;5000,"Large")</f>
        <v>Medium</v>
      </c>
      <c r="S105" s="53" t="str">
        <f>IF(Table2[[#This Row],[Revenue]]&gt;3000,"Premium","Not Premium")</f>
        <v>Premium</v>
      </c>
      <c r="T105" s="2">
        <v>8185.97</v>
      </c>
      <c r="U105" s="2">
        <v>7345.38</v>
      </c>
      <c r="V105" s="2" t="s">
        <v>35</v>
      </c>
      <c r="W105" s="2" t="s">
        <v>88</v>
      </c>
      <c r="X105" s="2" t="s">
        <v>37</v>
      </c>
      <c r="Y105" s="2">
        <v>41.47</v>
      </c>
      <c r="Z105" s="2">
        <v>1</v>
      </c>
      <c r="AA105" s="50" t="str">
        <f>IF(Table2[[#This Row],[DeliveryDays]]&lt;=3,"FAST DELIVERY","LATE DELIVERY")</f>
        <v>FAST DELIVERY</v>
      </c>
      <c r="AB105" s="2" t="s">
        <v>38</v>
      </c>
      <c r="AC105" s="2" t="s">
        <v>39</v>
      </c>
      <c r="AD105" s="2">
        <v>3</v>
      </c>
      <c r="AE105" s="56" t="str">
        <f>_xlfn.IFS(Table2[[#This Row],[Rating]]=5,"Excellent",Table2[[#This Row],[Rating]]=4,"Good",Table2[[#This Row],[Rating]]=3,"Average",Table2[[#This Row],[Rating]]&lt;=2,"Poor")</f>
        <v>Average</v>
      </c>
      <c r="AF105" s="35">
        <f>Table2[[#This Row],[Cost]]+Table2[[#This Row],[Profit]]+Table2[[#This Row],[ShippingCost]]+Table2[[#This Row],[DeliveryDays]]</f>
        <v>15573.82</v>
      </c>
      <c r="AG105" s="119">
        <f>Table2[[#This Row],[Profit]]/Table2[[#This Row],[Cost]]</f>
        <v>0.89731333000243096</v>
      </c>
      <c r="AQ105" s="20">
        <v>350</v>
      </c>
      <c r="AR105" s="2" t="s">
        <v>369</v>
      </c>
      <c r="AS105" s="2" t="s">
        <v>50</v>
      </c>
      <c r="AT105" s="2" t="s">
        <v>66</v>
      </c>
      <c r="AU105" s="2" t="s">
        <v>93</v>
      </c>
      <c r="AV105" s="2" t="s">
        <v>100</v>
      </c>
      <c r="AW105" s="2" t="s">
        <v>31</v>
      </c>
      <c r="AX105" s="2" t="s">
        <v>52</v>
      </c>
      <c r="AY105" s="2" t="s">
        <v>53</v>
      </c>
      <c r="AZ105" s="2" t="s">
        <v>34</v>
      </c>
      <c r="BA105" s="2">
        <v>753.56</v>
      </c>
      <c r="BB105" s="2">
        <v>8</v>
      </c>
      <c r="BC105" s="2">
        <v>0.15</v>
      </c>
      <c r="BD105" s="2">
        <v>5124.21</v>
      </c>
      <c r="BE105" s="2">
        <v>2983.41</v>
      </c>
      <c r="BF105" s="2">
        <v>2140.8000000000002</v>
      </c>
      <c r="BG105" s="2" t="s">
        <v>76</v>
      </c>
      <c r="BH105" s="2" t="s">
        <v>88</v>
      </c>
      <c r="BI105" s="2" t="s">
        <v>72</v>
      </c>
      <c r="BJ105" s="2">
        <v>14.24</v>
      </c>
      <c r="BK105" s="2">
        <v>4</v>
      </c>
      <c r="BL105" s="2" t="s">
        <v>55</v>
      </c>
      <c r="BM105" s="2" t="s">
        <v>39</v>
      </c>
      <c r="BN105" s="2">
        <v>4</v>
      </c>
      <c r="BO105" s="23">
        <v>4</v>
      </c>
    </row>
    <row r="106" spans="1:67" ht="16.5" thickTop="1" thickBot="1" x14ac:dyDescent="0.3">
      <c r="A106" s="12">
        <v>105</v>
      </c>
      <c r="B106" s="13" t="s">
        <v>194</v>
      </c>
      <c r="C106" s="86">
        <f>YEAR(Table2[[#This Row],[Date]])</f>
        <v>2024</v>
      </c>
      <c r="D106" s="89" t="str">
        <f>TEXT(Table2[[#This Row],[Date]],"mmmm")</f>
        <v>January</v>
      </c>
      <c r="E106" s="13" t="s">
        <v>41</v>
      </c>
      <c r="F106" s="13" t="s">
        <v>66</v>
      </c>
      <c r="G106" s="13" t="s">
        <v>29</v>
      </c>
      <c r="H106" s="13" t="s">
        <v>100</v>
      </c>
      <c r="I106" s="13" t="s">
        <v>61</v>
      </c>
      <c r="J106" s="13" t="s">
        <v>134</v>
      </c>
      <c r="K106" s="13" t="s">
        <v>33</v>
      </c>
      <c r="L106" s="13" t="s">
        <v>34</v>
      </c>
      <c r="M106" s="13">
        <v>582.25</v>
      </c>
      <c r="N106" s="13">
        <v>2</v>
      </c>
      <c r="O106" s="13">
        <v>0.28000000000000003</v>
      </c>
      <c r="P106" s="48" t="str">
        <f>IF(Table2[[#This Row],[Discount]]&gt;20%,"HIGH","LOW")</f>
        <v>HIGH</v>
      </c>
      <c r="Q106" s="13">
        <v>838.44</v>
      </c>
      <c r="R106" s="60" t="str">
        <f>_xlfn.IFS(Table2[[#This Row],[Revenue]]&lt;1000,"Small",OR(Table2[[#This Row],[Revenue]]&gt;1000,Table2[[#This Row],[Revenue]]&lt;=5000),"Medium",Table2[[#This Row],[Revenue]]&gt;5000,"Large")</f>
        <v>Small</v>
      </c>
      <c r="S106" s="54" t="str">
        <f>IF(Table2[[#This Row],[Revenue]]&gt;3000,"Premium","Not Premium")</f>
        <v>Not Premium</v>
      </c>
      <c r="T106" s="13">
        <v>496.98</v>
      </c>
      <c r="U106" s="13">
        <v>341.46</v>
      </c>
      <c r="V106" s="13" t="s">
        <v>91</v>
      </c>
      <c r="W106" s="13" t="s">
        <v>54</v>
      </c>
      <c r="X106" s="13" t="s">
        <v>48</v>
      </c>
      <c r="Y106" s="13">
        <v>32.57</v>
      </c>
      <c r="Z106" s="13">
        <v>1</v>
      </c>
      <c r="AA106" s="51" t="str">
        <f>IF(Table2[[#This Row],[DeliveryDays]]&lt;=3,"FAST DELIVERY","LATE DELIVERY")</f>
        <v>FAST DELIVERY</v>
      </c>
      <c r="AB106" s="13" t="s">
        <v>38</v>
      </c>
      <c r="AC106" s="13" t="s">
        <v>39</v>
      </c>
      <c r="AD106" s="13">
        <v>5</v>
      </c>
      <c r="AE106" s="57" t="str">
        <f>_xlfn.IFS(Table2[[#This Row],[Rating]]=5,"Excellent",Table2[[#This Row],[Rating]]=4,"Good",Table2[[#This Row],[Rating]]=3,"Average",Table2[[#This Row],[Rating]]&lt;=2,"Poor")</f>
        <v>Excellent</v>
      </c>
      <c r="AF106" s="35">
        <f>Table2[[#This Row],[Cost]]+Table2[[#This Row],[Profit]]+Table2[[#This Row],[ShippingCost]]+Table2[[#This Row],[DeliveryDays]]</f>
        <v>872.0100000000001</v>
      </c>
      <c r="AG106" s="119">
        <f>Table2[[#This Row],[Profit]]/Table2[[#This Row],[Cost]]</f>
        <v>0.68706990220934439</v>
      </c>
      <c r="AQ106" s="22">
        <v>355</v>
      </c>
      <c r="AR106" s="13" t="s">
        <v>372</v>
      </c>
      <c r="AS106" s="13" t="s">
        <v>65</v>
      </c>
      <c r="AT106" s="13" t="s">
        <v>42</v>
      </c>
      <c r="AU106" s="13" t="s">
        <v>90</v>
      </c>
      <c r="AV106" s="13" t="s">
        <v>60</v>
      </c>
      <c r="AW106" s="13" t="s">
        <v>31</v>
      </c>
      <c r="AX106" s="13" t="s">
        <v>84</v>
      </c>
      <c r="AY106" s="13" t="s">
        <v>45</v>
      </c>
      <c r="AZ106" s="13" t="s">
        <v>70</v>
      </c>
      <c r="BA106" s="13">
        <v>594.4</v>
      </c>
      <c r="BB106" s="13">
        <v>2</v>
      </c>
      <c r="BC106" s="13">
        <v>0.09</v>
      </c>
      <c r="BD106" s="13">
        <v>1081.81</v>
      </c>
      <c r="BE106" s="13">
        <v>808.71</v>
      </c>
      <c r="BF106" s="13">
        <v>273.10000000000002</v>
      </c>
      <c r="BG106" s="13" t="s">
        <v>76</v>
      </c>
      <c r="BH106" s="13" t="s">
        <v>36</v>
      </c>
      <c r="BI106" s="13" t="s">
        <v>37</v>
      </c>
      <c r="BJ106" s="13">
        <v>32.57</v>
      </c>
      <c r="BK106" s="13">
        <v>8</v>
      </c>
      <c r="BL106" s="13" t="s">
        <v>55</v>
      </c>
      <c r="BM106" s="13" t="s">
        <v>56</v>
      </c>
      <c r="BN106" s="13">
        <v>5</v>
      </c>
      <c r="BO106" s="21">
        <v>1</v>
      </c>
    </row>
    <row r="107" spans="1:67" ht="16.5" thickTop="1" thickBot="1" x14ac:dyDescent="0.3">
      <c r="A107" s="11">
        <v>106</v>
      </c>
      <c r="B107" s="2" t="s">
        <v>195</v>
      </c>
      <c r="C107" s="85">
        <f>YEAR(Table2[[#This Row],[Date]])</f>
        <v>2024</v>
      </c>
      <c r="D107" s="88" t="str">
        <f>TEXT(Table2[[#This Row],[Date]],"mmmm")</f>
        <v>October</v>
      </c>
      <c r="E107" s="2" t="s">
        <v>50</v>
      </c>
      <c r="F107" s="2" t="s">
        <v>28</v>
      </c>
      <c r="G107" s="2" t="s">
        <v>59</v>
      </c>
      <c r="H107" s="2" t="s">
        <v>44</v>
      </c>
      <c r="I107" s="2" t="s">
        <v>31</v>
      </c>
      <c r="J107" s="2" t="s">
        <v>32</v>
      </c>
      <c r="K107" s="2" t="s">
        <v>33</v>
      </c>
      <c r="L107" s="2" t="s">
        <v>80</v>
      </c>
      <c r="M107" s="2">
        <v>714.37</v>
      </c>
      <c r="N107" s="2">
        <v>17</v>
      </c>
      <c r="O107" s="2">
        <v>0.05</v>
      </c>
      <c r="P107" s="48" t="str">
        <f>IF(Table2[[#This Row],[Discount]]&gt;20%,"HIGH","LOW")</f>
        <v>LOW</v>
      </c>
      <c r="Q107" s="2">
        <v>11537.08</v>
      </c>
      <c r="R107" s="59" t="str">
        <f>_xlfn.IFS(Table2[[#This Row],[Revenue]]&lt;1000,"Small",OR(Table2[[#This Row],[Revenue]]&gt;1000,Table2[[#This Row],[Revenue]]&lt;=5000),"Medium",Table2[[#This Row],[Revenue]]&gt;5000,"Large")</f>
        <v>Medium</v>
      </c>
      <c r="S107" s="53" t="str">
        <f>IF(Table2[[#This Row],[Revenue]]&gt;3000,"Premium","Not Premium")</f>
        <v>Premium</v>
      </c>
      <c r="T107" s="2">
        <v>8708.1299999999992</v>
      </c>
      <c r="U107" s="2">
        <v>2828.95</v>
      </c>
      <c r="V107" s="2" t="s">
        <v>91</v>
      </c>
      <c r="W107" s="2" t="s">
        <v>54</v>
      </c>
      <c r="X107" s="2" t="s">
        <v>48</v>
      </c>
      <c r="Y107" s="2">
        <v>40.700000000000003</v>
      </c>
      <c r="Z107" s="2">
        <v>9</v>
      </c>
      <c r="AA107" s="50" t="str">
        <f>IF(Table2[[#This Row],[DeliveryDays]]&lt;=3,"FAST DELIVERY","LATE DELIVERY")</f>
        <v>LATE DELIVERY</v>
      </c>
      <c r="AB107" s="2" t="s">
        <v>55</v>
      </c>
      <c r="AC107" s="2" t="s">
        <v>39</v>
      </c>
      <c r="AD107" s="2">
        <v>1</v>
      </c>
      <c r="AE107" s="56" t="str">
        <f>_xlfn.IFS(Table2[[#This Row],[Rating]]=5,"Excellent",Table2[[#This Row],[Rating]]=4,"Good",Table2[[#This Row],[Rating]]=3,"Average",Table2[[#This Row],[Rating]]&lt;=2,"Poor")</f>
        <v>Poor</v>
      </c>
      <c r="AF107" s="35">
        <f>Table2[[#This Row],[Cost]]+Table2[[#This Row],[Profit]]+Table2[[#This Row],[ShippingCost]]+Table2[[#This Row],[DeliveryDays]]</f>
        <v>11586.779999999999</v>
      </c>
      <c r="AG107" s="119">
        <f>Table2[[#This Row],[Profit]]/Table2[[#This Row],[Cost]]</f>
        <v>0.32486308771228728</v>
      </c>
      <c r="AQ107" s="20">
        <v>356</v>
      </c>
      <c r="AR107" s="2" t="s">
        <v>310</v>
      </c>
      <c r="AS107" s="2" t="s">
        <v>118</v>
      </c>
      <c r="AT107" s="2" t="s">
        <v>66</v>
      </c>
      <c r="AU107" s="2" t="s">
        <v>93</v>
      </c>
      <c r="AV107" s="2" t="s">
        <v>100</v>
      </c>
      <c r="AW107" s="2" t="s">
        <v>31</v>
      </c>
      <c r="AX107" s="2" t="s">
        <v>32</v>
      </c>
      <c r="AY107" s="2" t="s">
        <v>33</v>
      </c>
      <c r="AZ107" s="2" t="s">
        <v>70</v>
      </c>
      <c r="BA107" s="2">
        <v>805.32</v>
      </c>
      <c r="BB107" s="2">
        <v>3</v>
      </c>
      <c r="BC107" s="2">
        <v>0.19</v>
      </c>
      <c r="BD107" s="2">
        <v>1956.93</v>
      </c>
      <c r="BE107" s="2">
        <v>1451.72</v>
      </c>
      <c r="BF107" s="2">
        <v>505.21</v>
      </c>
      <c r="BG107" s="2" t="s">
        <v>35</v>
      </c>
      <c r="BH107" s="2" t="s">
        <v>71</v>
      </c>
      <c r="BI107" s="2" t="s">
        <v>37</v>
      </c>
      <c r="BJ107" s="2">
        <v>45.83</v>
      </c>
      <c r="BK107" s="2">
        <v>7</v>
      </c>
      <c r="BL107" s="2" t="s">
        <v>55</v>
      </c>
      <c r="BM107" s="2" t="s">
        <v>56</v>
      </c>
      <c r="BN107" s="2">
        <v>2</v>
      </c>
      <c r="BO107" s="23">
        <v>10</v>
      </c>
    </row>
    <row r="108" spans="1:67" ht="16.5" thickTop="1" thickBot="1" x14ac:dyDescent="0.3">
      <c r="A108" s="12">
        <v>107</v>
      </c>
      <c r="B108" s="13" t="s">
        <v>196</v>
      </c>
      <c r="C108" s="86">
        <f>YEAR(Table2[[#This Row],[Date]])</f>
        <v>2023</v>
      </c>
      <c r="D108" s="89" t="str">
        <f>TEXT(Table2[[#This Row],[Date]],"mmmm")</f>
        <v>March</v>
      </c>
      <c r="E108" s="13" t="s">
        <v>127</v>
      </c>
      <c r="F108" s="13" t="s">
        <v>82</v>
      </c>
      <c r="G108" s="13" t="s">
        <v>83</v>
      </c>
      <c r="H108" s="13" t="s">
        <v>30</v>
      </c>
      <c r="I108" s="13" t="s">
        <v>61</v>
      </c>
      <c r="J108" s="13" t="s">
        <v>62</v>
      </c>
      <c r="K108" s="13" t="s">
        <v>53</v>
      </c>
      <c r="L108" s="13" t="s">
        <v>70</v>
      </c>
      <c r="M108" s="13">
        <v>356.14</v>
      </c>
      <c r="N108" s="13">
        <v>13</v>
      </c>
      <c r="O108" s="13">
        <v>0.21</v>
      </c>
      <c r="P108" s="48" t="str">
        <f>IF(Table2[[#This Row],[Discount]]&gt;20%,"HIGH","LOW")</f>
        <v>HIGH</v>
      </c>
      <c r="Q108" s="13">
        <v>3657.56</v>
      </c>
      <c r="R108" s="60" t="str">
        <f>_xlfn.IFS(Table2[[#This Row],[Revenue]]&lt;1000,"Small",OR(Table2[[#This Row],[Revenue]]&gt;1000,Table2[[#This Row],[Revenue]]&lt;=5000),"Medium",Table2[[#This Row],[Revenue]]&gt;5000,"Large")</f>
        <v>Medium</v>
      </c>
      <c r="S108" s="54" t="str">
        <f>IF(Table2[[#This Row],[Revenue]]&gt;3000,"Premium","Not Premium")</f>
        <v>Premium</v>
      </c>
      <c r="T108" s="13">
        <v>2559.2399999999998</v>
      </c>
      <c r="U108" s="13">
        <v>1098.32</v>
      </c>
      <c r="V108" s="13" t="s">
        <v>63</v>
      </c>
      <c r="W108" s="13" t="s">
        <v>71</v>
      </c>
      <c r="X108" s="13" t="s">
        <v>72</v>
      </c>
      <c r="Y108" s="13">
        <v>26.67</v>
      </c>
      <c r="Z108" s="13">
        <v>7</v>
      </c>
      <c r="AA108" s="51" t="str">
        <f>IF(Table2[[#This Row],[DeliveryDays]]&lt;=3,"FAST DELIVERY","LATE DELIVERY")</f>
        <v>LATE DELIVERY</v>
      </c>
      <c r="AB108" s="13" t="s">
        <v>38</v>
      </c>
      <c r="AC108" s="13" t="s">
        <v>39</v>
      </c>
      <c r="AD108" s="13">
        <v>3</v>
      </c>
      <c r="AE108" s="57" t="str">
        <f>_xlfn.IFS(Table2[[#This Row],[Rating]]=5,"Excellent",Table2[[#This Row],[Rating]]=4,"Good",Table2[[#This Row],[Rating]]=3,"Average",Table2[[#This Row],[Rating]]&lt;=2,"Poor")</f>
        <v>Average</v>
      </c>
      <c r="AF108" s="35">
        <f>Table2[[#This Row],[Cost]]+Table2[[#This Row],[Profit]]+Table2[[#This Row],[ShippingCost]]+Table2[[#This Row],[DeliveryDays]]</f>
        <v>3691.2299999999996</v>
      </c>
      <c r="AG108" s="119">
        <f>Table2[[#This Row],[Profit]]/Table2[[#This Row],[Cost]]</f>
        <v>0.42915865647614138</v>
      </c>
      <c r="AQ108" s="22">
        <v>365</v>
      </c>
      <c r="AR108" s="13" t="s">
        <v>195</v>
      </c>
      <c r="AS108" s="13" t="s">
        <v>41</v>
      </c>
      <c r="AT108" s="13" t="s">
        <v>28</v>
      </c>
      <c r="AU108" s="13" t="s">
        <v>59</v>
      </c>
      <c r="AV108" s="13" t="s">
        <v>67</v>
      </c>
      <c r="AW108" s="13" t="s">
        <v>31</v>
      </c>
      <c r="AX108" s="13" t="s">
        <v>52</v>
      </c>
      <c r="AY108" s="13" t="s">
        <v>53</v>
      </c>
      <c r="AZ108" s="13" t="s">
        <v>70</v>
      </c>
      <c r="BA108" s="13">
        <v>197.6</v>
      </c>
      <c r="BB108" s="13">
        <v>11</v>
      </c>
      <c r="BC108" s="13">
        <v>0.28999999999999998</v>
      </c>
      <c r="BD108" s="13">
        <v>1543.26</v>
      </c>
      <c r="BE108" s="13">
        <v>1021.02</v>
      </c>
      <c r="BF108" s="13">
        <v>522.24</v>
      </c>
      <c r="BG108" s="13" t="s">
        <v>35</v>
      </c>
      <c r="BH108" s="13" t="s">
        <v>71</v>
      </c>
      <c r="BI108" s="13" t="s">
        <v>72</v>
      </c>
      <c r="BJ108" s="13">
        <v>15.31</v>
      </c>
      <c r="BK108" s="13">
        <v>4</v>
      </c>
      <c r="BL108" s="13" t="s">
        <v>38</v>
      </c>
      <c r="BM108" s="13" t="s">
        <v>56</v>
      </c>
      <c r="BN108" s="13">
        <v>3</v>
      </c>
      <c r="BO108" s="21">
        <v>7</v>
      </c>
    </row>
    <row r="109" spans="1:67" ht="16.5" thickTop="1" thickBot="1" x14ac:dyDescent="0.3">
      <c r="A109" s="11">
        <v>108</v>
      </c>
      <c r="B109" s="2" t="s">
        <v>197</v>
      </c>
      <c r="C109" s="85">
        <f>YEAR(Table2[[#This Row],[Date]])</f>
        <v>2024</v>
      </c>
      <c r="D109" s="88" t="str">
        <f>TEXT(Table2[[#This Row],[Date]],"mmmm")</f>
        <v>October</v>
      </c>
      <c r="E109" s="2" t="s">
        <v>96</v>
      </c>
      <c r="F109" s="2" t="s">
        <v>66</v>
      </c>
      <c r="G109" s="2" t="s">
        <v>90</v>
      </c>
      <c r="H109" s="2" t="s">
        <v>30</v>
      </c>
      <c r="I109" s="2" t="s">
        <v>75</v>
      </c>
      <c r="J109" s="2" t="s">
        <v>87</v>
      </c>
      <c r="K109" s="2" t="s">
        <v>45</v>
      </c>
      <c r="L109" s="2" t="s">
        <v>34</v>
      </c>
      <c r="M109" s="2">
        <v>434.05</v>
      </c>
      <c r="N109" s="2">
        <v>17</v>
      </c>
      <c r="O109" s="2">
        <v>0.3</v>
      </c>
      <c r="P109" s="48" t="str">
        <f>IF(Table2[[#This Row],[Discount]]&gt;20%,"HIGH","LOW")</f>
        <v>HIGH</v>
      </c>
      <c r="Q109" s="2">
        <v>5165.1899999999996</v>
      </c>
      <c r="R109" s="59" t="str">
        <f>_xlfn.IFS(Table2[[#This Row],[Revenue]]&lt;1000,"Small",OR(Table2[[#This Row],[Revenue]]&gt;1000,Table2[[#This Row],[Revenue]]&lt;=5000),"Medium",Table2[[#This Row],[Revenue]]&gt;5000,"Large")</f>
        <v>Medium</v>
      </c>
      <c r="S109" s="53" t="str">
        <f>IF(Table2[[#This Row],[Revenue]]&gt;3000,"Premium","Not Premium")</f>
        <v>Premium</v>
      </c>
      <c r="T109" s="2">
        <v>3088.87</v>
      </c>
      <c r="U109" s="2">
        <v>2076.3200000000002</v>
      </c>
      <c r="V109" s="2" t="s">
        <v>63</v>
      </c>
      <c r="W109" s="2" t="s">
        <v>88</v>
      </c>
      <c r="X109" s="2" t="s">
        <v>37</v>
      </c>
      <c r="Y109" s="2">
        <v>29.55</v>
      </c>
      <c r="Z109" s="2">
        <v>10</v>
      </c>
      <c r="AA109" s="50" t="str">
        <f>IF(Table2[[#This Row],[DeliveryDays]]&lt;=3,"FAST DELIVERY","LATE DELIVERY")</f>
        <v>LATE DELIVERY</v>
      </c>
      <c r="AB109" s="2" t="s">
        <v>55</v>
      </c>
      <c r="AC109" s="2" t="s">
        <v>39</v>
      </c>
      <c r="AD109" s="2">
        <v>1</v>
      </c>
      <c r="AE109" s="56" t="str">
        <f>_xlfn.IFS(Table2[[#This Row],[Rating]]=5,"Excellent",Table2[[#This Row],[Rating]]=4,"Good",Table2[[#This Row],[Rating]]=3,"Average",Table2[[#This Row],[Rating]]&lt;=2,"Poor")</f>
        <v>Poor</v>
      </c>
      <c r="AF109" s="35">
        <f>Table2[[#This Row],[Cost]]+Table2[[#This Row],[Profit]]+Table2[[#This Row],[ShippingCost]]+Table2[[#This Row],[DeliveryDays]]</f>
        <v>5204.7400000000007</v>
      </c>
      <c r="AG109" s="119">
        <f>Table2[[#This Row],[Profit]]/Table2[[#This Row],[Cost]]</f>
        <v>0.67219403859663895</v>
      </c>
      <c r="AQ109" s="20">
        <v>368</v>
      </c>
      <c r="AR109" s="2" t="s">
        <v>381</v>
      </c>
      <c r="AS109" s="2" t="s">
        <v>41</v>
      </c>
      <c r="AT109" s="2" t="s">
        <v>66</v>
      </c>
      <c r="AU109" s="2" t="s">
        <v>43</v>
      </c>
      <c r="AV109" s="2" t="s">
        <v>30</v>
      </c>
      <c r="AW109" s="2" t="s">
        <v>31</v>
      </c>
      <c r="AX109" s="2" t="s">
        <v>69</v>
      </c>
      <c r="AY109" s="2" t="s">
        <v>45</v>
      </c>
      <c r="AZ109" s="2" t="s">
        <v>46</v>
      </c>
      <c r="BA109" s="2">
        <v>437.82</v>
      </c>
      <c r="BB109" s="2">
        <v>4</v>
      </c>
      <c r="BC109" s="2">
        <v>0.02</v>
      </c>
      <c r="BD109" s="2">
        <v>1716.25</v>
      </c>
      <c r="BE109" s="2">
        <v>1287.94</v>
      </c>
      <c r="BF109" s="2">
        <v>428.31</v>
      </c>
      <c r="BG109" s="2" t="s">
        <v>91</v>
      </c>
      <c r="BH109" s="2" t="s">
        <v>54</v>
      </c>
      <c r="BI109" s="2" t="s">
        <v>37</v>
      </c>
      <c r="BJ109" s="2">
        <v>30.47</v>
      </c>
      <c r="BK109" s="2">
        <v>5</v>
      </c>
      <c r="BL109" s="2" t="s">
        <v>55</v>
      </c>
      <c r="BM109" s="2" t="s">
        <v>56</v>
      </c>
      <c r="BN109" s="2">
        <v>5</v>
      </c>
      <c r="BO109" s="23">
        <v>2</v>
      </c>
    </row>
    <row r="110" spans="1:67" ht="16.5" thickTop="1" thickBot="1" x14ac:dyDescent="0.3">
      <c r="A110" s="12">
        <v>109</v>
      </c>
      <c r="B110" s="13" t="s">
        <v>198</v>
      </c>
      <c r="C110" s="86">
        <f>YEAR(Table2[[#This Row],[Date]])</f>
        <v>2024</v>
      </c>
      <c r="D110" s="89" t="str">
        <f>TEXT(Table2[[#This Row],[Date]],"mmmm")</f>
        <v>December</v>
      </c>
      <c r="E110" s="13" t="s">
        <v>99</v>
      </c>
      <c r="F110" s="13" t="s">
        <v>66</v>
      </c>
      <c r="G110" s="13" t="s">
        <v>29</v>
      </c>
      <c r="H110" s="13" t="s">
        <v>67</v>
      </c>
      <c r="I110" s="13" t="s">
        <v>75</v>
      </c>
      <c r="J110" s="13" t="s">
        <v>134</v>
      </c>
      <c r="K110" s="13" t="s">
        <v>33</v>
      </c>
      <c r="L110" s="13" t="s">
        <v>70</v>
      </c>
      <c r="M110" s="13">
        <v>218.75</v>
      </c>
      <c r="N110" s="13">
        <v>5</v>
      </c>
      <c r="O110" s="13">
        <v>0.19</v>
      </c>
      <c r="P110" s="48" t="str">
        <f>IF(Table2[[#This Row],[Discount]]&gt;20%,"HIGH","LOW")</f>
        <v>LOW</v>
      </c>
      <c r="Q110" s="13">
        <v>885.94</v>
      </c>
      <c r="R110" s="60" t="str">
        <f>_xlfn.IFS(Table2[[#This Row],[Revenue]]&lt;1000,"Small",OR(Table2[[#This Row],[Revenue]]&gt;1000,Table2[[#This Row],[Revenue]]&lt;=5000),"Medium",Table2[[#This Row],[Revenue]]&gt;5000,"Large")</f>
        <v>Small</v>
      </c>
      <c r="S110" s="54" t="str">
        <f>IF(Table2[[#This Row],[Revenue]]&gt;3000,"Premium","Not Premium")</f>
        <v>Not Premium</v>
      </c>
      <c r="T110" s="13">
        <v>765.33</v>
      </c>
      <c r="U110" s="13">
        <v>120.61</v>
      </c>
      <c r="V110" s="13" t="s">
        <v>63</v>
      </c>
      <c r="W110" s="13" t="s">
        <v>36</v>
      </c>
      <c r="X110" s="13" t="s">
        <v>72</v>
      </c>
      <c r="Y110" s="13">
        <v>26.87</v>
      </c>
      <c r="Z110" s="13">
        <v>2</v>
      </c>
      <c r="AA110" s="51" t="str">
        <f>IF(Table2[[#This Row],[DeliveryDays]]&lt;=3,"FAST DELIVERY","LATE DELIVERY")</f>
        <v>FAST DELIVERY</v>
      </c>
      <c r="AB110" s="13" t="s">
        <v>55</v>
      </c>
      <c r="AC110" s="13" t="s">
        <v>39</v>
      </c>
      <c r="AD110" s="13">
        <v>4</v>
      </c>
      <c r="AE110" s="57" t="str">
        <f>_xlfn.IFS(Table2[[#This Row],[Rating]]=5,"Excellent",Table2[[#This Row],[Rating]]=4,"Good",Table2[[#This Row],[Rating]]=3,"Average",Table2[[#This Row],[Rating]]&lt;=2,"Poor")</f>
        <v>Good</v>
      </c>
      <c r="AF110" s="35">
        <f>Table2[[#This Row],[Cost]]+Table2[[#This Row],[Profit]]+Table2[[#This Row],[ShippingCost]]+Table2[[#This Row],[DeliveryDays]]</f>
        <v>914.81000000000006</v>
      </c>
      <c r="AG110" s="119">
        <f>Table2[[#This Row],[Profit]]/Table2[[#This Row],[Cost]]</f>
        <v>0.15759214979159317</v>
      </c>
      <c r="AQ110" s="22">
        <v>373</v>
      </c>
      <c r="AR110" s="13" t="s">
        <v>385</v>
      </c>
      <c r="AS110" s="13" t="s">
        <v>50</v>
      </c>
      <c r="AT110" s="13" t="s">
        <v>28</v>
      </c>
      <c r="AU110" s="13" t="s">
        <v>93</v>
      </c>
      <c r="AV110" s="13" t="s">
        <v>78</v>
      </c>
      <c r="AW110" s="13" t="s">
        <v>31</v>
      </c>
      <c r="AX110" s="13" t="s">
        <v>102</v>
      </c>
      <c r="AY110" s="13" t="s">
        <v>45</v>
      </c>
      <c r="AZ110" s="13" t="s">
        <v>34</v>
      </c>
      <c r="BA110" s="13">
        <v>994.21</v>
      </c>
      <c r="BB110" s="13">
        <v>5</v>
      </c>
      <c r="BC110" s="13">
        <v>0.23</v>
      </c>
      <c r="BD110" s="13">
        <v>3827.71</v>
      </c>
      <c r="BE110" s="13">
        <v>2143.11</v>
      </c>
      <c r="BF110" s="13">
        <v>1684.6</v>
      </c>
      <c r="BG110" s="13" t="s">
        <v>91</v>
      </c>
      <c r="BH110" s="13" t="s">
        <v>54</v>
      </c>
      <c r="BI110" s="13" t="s">
        <v>48</v>
      </c>
      <c r="BJ110" s="13">
        <v>29.37</v>
      </c>
      <c r="BK110" s="13">
        <v>4</v>
      </c>
      <c r="BL110" s="13" t="s">
        <v>55</v>
      </c>
      <c r="BM110" s="13" t="s">
        <v>39</v>
      </c>
      <c r="BN110" s="13">
        <v>3</v>
      </c>
      <c r="BO110" s="21">
        <v>3</v>
      </c>
    </row>
    <row r="111" spans="1:67" ht="16.5" thickTop="1" thickBot="1" x14ac:dyDescent="0.3">
      <c r="A111" s="11">
        <v>110</v>
      </c>
      <c r="B111" s="2" t="s">
        <v>199</v>
      </c>
      <c r="C111" s="85">
        <f>YEAR(Table2[[#This Row],[Date]])</f>
        <v>2024</v>
      </c>
      <c r="D111" s="88" t="str">
        <f>TEXT(Table2[[#This Row],[Date]],"mmmm")</f>
        <v>September</v>
      </c>
      <c r="E111" s="2" t="s">
        <v>118</v>
      </c>
      <c r="F111" s="2" t="s">
        <v>82</v>
      </c>
      <c r="G111" s="2" t="s">
        <v>59</v>
      </c>
      <c r="H111" s="2" t="s">
        <v>67</v>
      </c>
      <c r="I111" s="2" t="s">
        <v>75</v>
      </c>
      <c r="J111" s="2" t="s">
        <v>102</v>
      </c>
      <c r="K111" s="2" t="s">
        <v>53</v>
      </c>
      <c r="L111" s="2" t="s">
        <v>34</v>
      </c>
      <c r="M111" s="2">
        <v>956.13</v>
      </c>
      <c r="N111" s="2">
        <v>3</v>
      </c>
      <c r="O111" s="2">
        <v>0.17</v>
      </c>
      <c r="P111" s="48" t="str">
        <f>IF(Table2[[#This Row],[Discount]]&gt;20%,"HIGH","LOW")</f>
        <v>LOW</v>
      </c>
      <c r="Q111" s="2">
        <v>2380.7600000000002</v>
      </c>
      <c r="R111" s="59" t="str">
        <f>_xlfn.IFS(Table2[[#This Row],[Revenue]]&lt;1000,"Small",OR(Table2[[#This Row],[Revenue]]&gt;1000,Table2[[#This Row],[Revenue]]&lt;=5000),"Medium",Table2[[#This Row],[Revenue]]&gt;5000,"Large")</f>
        <v>Medium</v>
      </c>
      <c r="S111" s="53" t="str">
        <f>IF(Table2[[#This Row],[Revenue]]&gt;3000,"Premium","Not Premium")</f>
        <v>Not Premium</v>
      </c>
      <c r="T111" s="2">
        <v>1540.13</v>
      </c>
      <c r="U111" s="2">
        <v>840.63</v>
      </c>
      <c r="V111" s="2" t="s">
        <v>47</v>
      </c>
      <c r="W111" s="2" t="s">
        <v>36</v>
      </c>
      <c r="X111" s="2" t="s">
        <v>37</v>
      </c>
      <c r="Y111" s="2">
        <v>7.29</v>
      </c>
      <c r="Z111" s="2">
        <v>10</v>
      </c>
      <c r="AA111" s="50" t="str">
        <f>IF(Table2[[#This Row],[DeliveryDays]]&lt;=3,"FAST DELIVERY","LATE DELIVERY")</f>
        <v>LATE DELIVERY</v>
      </c>
      <c r="AB111" s="2" t="s">
        <v>97</v>
      </c>
      <c r="AC111" s="2" t="s">
        <v>56</v>
      </c>
      <c r="AD111" s="2">
        <v>5</v>
      </c>
      <c r="AE111" s="56" t="str">
        <f>_xlfn.IFS(Table2[[#This Row],[Rating]]=5,"Excellent",Table2[[#This Row],[Rating]]=4,"Good",Table2[[#This Row],[Rating]]=3,"Average",Table2[[#This Row],[Rating]]&lt;=2,"Poor")</f>
        <v>Excellent</v>
      </c>
      <c r="AF111" s="35">
        <f>Table2[[#This Row],[Cost]]+Table2[[#This Row],[Profit]]+Table2[[#This Row],[ShippingCost]]+Table2[[#This Row],[DeliveryDays]]</f>
        <v>2398.0500000000002</v>
      </c>
      <c r="AG111" s="119">
        <f>Table2[[#This Row],[Profit]]/Table2[[#This Row],[Cost]]</f>
        <v>0.54581756085525246</v>
      </c>
      <c r="AQ111" s="20">
        <v>374</v>
      </c>
      <c r="AR111" s="2" t="s">
        <v>386</v>
      </c>
      <c r="AS111" s="2" t="s">
        <v>129</v>
      </c>
      <c r="AT111" s="2" t="s">
        <v>66</v>
      </c>
      <c r="AU111" s="2" t="s">
        <v>90</v>
      </c>
      <c r="AV111" s="2" t="s">
        <v>74</v>
      </c>
      <c r="AW111" s="2" t="s">
        <v>31</v>
      </c>
      <c r="AX111" s="2" t="s">
        <v>69</v>
      </c>
      <c r="AY111" s="2" t="s">
        <v>45</v>
      </c>
      <c r="AZ111" s="2" t="s">
        <v>70</v>
      </c>
      <c r="BA111" s="2">
        <v>855.51</v>
      </c>
      <c r="BB111" s="2">
        <v>11</v>
      </c>
      <c r="BC111" s="2">
        <v>0.14000000000000001</v>
      </c>
      <c r="BD111" s="2">
        <v>8093.12</v>
      </c>
      <c r="BE111" s="2">
        <v>4185.43</v>
      </c>
      <c r="BF111" s="2">
        <v>3907.69</v>
      </c>
      <c r="BG111" s="2" t="s">
        <v>63</v>
      </c>
      <c r="BH111" s="2" t="s">
        <v>71</v>
      </c>
      <c r="BI111" s="2" t="s">
        <v>48</v>
      </c>
      <c r="BJ111" s="2">
        <v>6.69</v>
      </c>
      <c r="BK111" s="2">
        <v>7</v>
      </c>
      <c r="BL111" s="2" t="s">
        <v>97</v>
      </c>
      <c r="BM111" s="2" t="s">
        <v>39</v>
      </c>
      <c r="BN111" s="2">
        <v>5</v>
      </c>
      <c r="BO111" s="23">
        <v>3</v>
      </c>
    </row>
    <row r="112" spans="1:67" ht="16.5" thickTop="1" thickBot="1" x14ac:dyDescent="0.3">
      <c r="A112" s="12">
        <v>111</v>
      </c>
      <c r="B112" s="13" t="s">
        <v>200</v>
      </c>
      <c r="C112" s="86">
        <f>YEAR(Table2[[#This Row],[Date]])</f>
        <v>2023</v>
      </c>
      <c r="D112" s="89" t="str">
        <f>TEXT(Table2[[#This Row],[Date]],"mmmm")</f>
        <v>October</v>
      </c>
      <c r="E112" s="13" t="s">
        <v>41</v>
      </c>
      <c r="F112" s="13" t="s">
        <v>42</v>
      </c>
      <c r="G112" s="13" t="s">
        <v>29</v>
      </c>
      <c r="H112" s="13" t="s">
        <v>100</v>
      </c>
      <c r="I112" s="13" t="s">
        <v>51</v>
      </c>
      <c r="J112" s="13" t="s">
        <v>52</v>
      </c>
      <c r="K112" s="13" t="s">
        <v>33</v>
      </c>
      <c r="L112" s="13" t="s">
        <v>80</v>
      </c>
      <c r="M112" s="13">
        <v>837.21</v>
      </c>
      <c r="N112" s="13">
        <v>7</v>
      </c>
      <c r="O112" s="13">
        <v>0.23</v>
      </c>
      <c r="P112" s="48" t="str">
        <f>IF(Table2[[#This Row],[Discount]]&gt;20%,"HIGH","LOW")</f>
        <v>HIGH</v>
      </c>
      <c r="Q112" s="13">
        <v>4512.5600000000004</v>
      </c>
      <c r="R112" s="60" t="str">
        <f>_xlfn.IFS(Table2[[#This Row],[Revenue]]&lt;1000,"Small",OR(Table2[[#This Row],[Revenue]]&gt;1000,Table2[[#This Row],[Revenue]]&lt;=5000),"Medium",Table2[[#This Row],[Revenue]]&gt;5000,"Large")</f>
        <v>Medium</v>
      </c>
      <c r="S112" s="54" t="str">
        <f>IF(Table2[[#This Row],[Revenue]]&gt;3000,"Premium","Not Premium")</f>
        <v>Premium</v>
      </c>
      <c r="T112" s="13">
        <v>2467.08</v>
      </c>
      <c r="U112" s="13">
        <v>2045.48</v>
      </c>
      <c r="V112" s="13" t="s">
        <v>91</v>
      </c>
      <c r="W112" s="13" t="s">
        <v>88</v>
      </c>
      <c r="X112" s="13" t="s">
        <v>72</v>
      </c>
      <c r="Y112" s="13">
        <v>12.87</v>
      </c>
      <c r="Z112" s="13">
        <v>3</v>
      </c>
      <c r="AA112" s="51" t="str">
        <f>IF(Table2[[#This Row],[DeliveryDays]]&lt;=3,"FAST DELIVERY","LATE DELIVERY")</f>
        <v>FAST DELIVERY</v>
      </c>
      <c r="AB112" s="13" t="s">
        <v>55</v>
      </c>
      <c r="AC112" s="13" t="s">
        <v>56</v>
      </c>
      <c r="AD112" s="13">
        <v>3</v>
      </c>
      <c r="AE112" s="57" t="str">
        <f>_xlfn.IFS(Table2[[#This Row],[Rating]]=5,"Excellent",Table2[[#This Row],[Rating]]=4,"Good",Table2[[#This Row],[Rating]]=3,"Average",Table2[[#This Row],[Rating]]&lt;=2,"Poor")</f>
        <v>Average</v>
      </c>
      <c r="AF112" s="35">
        <f>Table2[[#This Row],[Cost]]+Table2[[#This Row],[Profit]]+Table2[[#This Row],[ShippingCost]]+Table2[[#This Row],[DeliveryDays]]</f>
        <v>4528.4299999999994</v>
      </c>
      <c r="AG112" s="119">
        <f>Table2[[#This Row],[Profit]]/Table2[[#This Row],[Cost]]</f>
        <v>0.8291097167501662</v>
      </c>
      <c r="AQ112" s="22">
        <v>375</v>
      </c>
      <c r="AR112" s="13" t="s">
        <v>387</v>
      </c>
      <c r="AS112" s="13" t="s">
        <v>50</v>
      </c>
      <c r="AT112" s="13" t="s">
        <v>66</v>
      </c>
      <c r="AU112" s="13" t="s">
        <v>43</v>
      </c>
      <c r="AV112" s="13" t="s">
        <v>44</v>
      </c>
      <c r="AW112" s="13" t="s">
        <v>31</v>
      </c>
      <c r="AX112" s="13" t="s">
        <v>62</v>
      </c>
      <c r="AY112" s="13" t="s">
        <v>45</v>
      </c>
      <c r="AZ112" s="13" t="s">
        <v>80</v>
      </c>
      <c r="BA112" s="13">
        <v>947.48</v>
      </c>
      <c r="BB112" s="13">
        <v>16</v>
      </c>
      <c r="BC112" s="13">
        <v>0.26</v>
      </c>
      <c r="BD112" s="13">
        <v>11218.16</v>
      </c>
      <c r="BE112" s="13">
        <v>8666.84</v>
      </c>
      <c r="BF112" s="13">
        <v>2551.3200000000002</v>
      </c>
      <c r="BG112" s="13" t="s">
        <v>47</v>
      </c>
      <c r="BH112" s="13" t="s">
        <v>36</v>
      </c>
      <c r="BI112" s="13" t="s">
        <v>48</v>
      </c>
      <c r="BJ112" s="13">
        <v>36.57</v>
      </c>
      <c r="BK112" s="13">
        <v>3</v>
      </c>
      <c r="BL112" s="13" t="s">
        <v>38</v>
      </c>
      <c r="BM112" s="13" t="s">
        <v>39</v>
      </c>
      <c r="BN112" s="13">
        <v>5</v>
      </c>
      <c r="BO112" s="21">
        <v>1</v>
      </c>
    </row>
    <row r="113" spans="1:67" ht="16.5" thickTop="1" thickBot="1" x14ac:dyDescent="0.3">
      <c r="A113" s="11">
        <v>112</v>
      </c>
      <c r="B113" s="2" t="s">
        <v>201</v>
      </c>
      <c r="C113" s="85">
        <f>YEAR(Table2[[#This Row],[Date]])</f>
        <v>2023</v>
      </c>
      <c r="D113" s="88" t="str">
        <f>TEXT(Table2[[#This Row],[Date]],"mmmm")</f>
        <v>January</v>
      </c>
      <c r="E113" s="2" t="s">
        <v>50</v>
      </c>
      <c r="F113" s="2" t="s">
        <v>66</v>
      </c>
      <c r="G113" s="2" t="s">
        <v>59</v>
      </c>
      <c r="H113" s="2" t="s">
        <v>30</v>
      </c>
      <c r="I113" s="2" t="s">
        <v>61</v>
      </c>
      <c r="J113" s="2" t="s">
        <v>69</v>
      </c>
      <c r="K113" s="2" t="s">
        <v>45</v>
      </c>
      <c r="L113" s="2" t="s">
        <v>80</v>
      </c>
      <c r="M113" s="2">
        <v>360.86</v>
      </c>
      <c r="N113" s="2">
        <v>18</v>
      </c>
      <c r="O113" s="2">
        <v>0.08</v>
      </c>
      <c r="P113" s="48" t="str">
        <f>IF(Table2[[#This Row],[Discount]]&gt;20%,"HIGH","LOW")</f>
        <v>LOW</v>
      </c>
      <c r="Q113" s="2">
        <v>5975.84</v>
      </c>
      <c r="R113" s="59" t="str">
        <f>_xlfn.IFS(Table2[[#This Row],[Revenue]]&lt;1000,"Small",OR(Table2[[#This Row],[Revenue]]&gt;1000,Table2[[#This Row],[Revenue]]&lt;=5000),"Medium",Table2[[#This Row],[Revenue]]&gt;5000,"Large")</f>
        <v>Medium</v>
      </c>
      <c r="S113" s="53" t="str">
        <f>IF(Table2[[#This Row],[Revenue]]&gt;3000,"Premium","Not Premium")</f>
        <v>Premium</v>
      </c>
      <c r="T113" s="2">
        <v>5216.55</v>
      </c>
      <c r="U113" s="2">
        <v>759.29</v>
      </c>
      <c r="V113" s="2" t="s">
        <v>91</v>
      </c>
      <c r="W113" s="2" t="s">
        <v>88</v>
      </c>
      <c r="X113" s="2" t="s">
        <v>37</v>
      </c>
      <c r="Y113" s="2">
        <v>30.08</v>
      </c>
      <c r="Z113" s="2">
        <v>7</v>
      </c>
      <c r="AA113" s="50" t="str">
        <f>IF(Table2[[#This Row],[DeliveryDays]]&lt;=3,"FAST DELIVERY","LATE DELIVERY")</f>
        <v>LATE DELIVERY</v>
      </c>
      <c r="AB113" s="2" t="s">
        <v>97</v>
      </c>
      <c r="AC113" s="2" t="s">
        <v>56</v>
      </c>
      <c r="AD113" s="2">
        <v>4</v>
      </c>
      <c r="AE113" s="56" t="str">
        <f>_xlfn.IFS(Table2[[#This Row],[Rating]]=5,"Excellent",Table2[[#This Row],[Rating]]=4,"Good",Table2[[#This Row],[Rating]]=3,"Average",Table2[[#This Row],[Rating]]&lt;=2,"Poor")</f>
        <v>Good</v>
      </c>
      <c r="AF113" s="35">
        <f>Table2[[#This Row],[Cost]]+Table2[[#This Row],[Profit]]+Table2[[#This Row],[ShippingCost]]+Table2[[#This Row],[DeliveryDays]]</f>
        <v>6012.92</v>
      </c>
      <c r="AG113" s="119">
        <f>Table2[[#This Row],[Profit]]/Table2[[#This Row],[Cost]]</f>
        <v>0.14555405392452866</v>
      </c>
      <c r="AQ113" s="20">
        <v>380</v>
      </c>
      <c r="AR113" s="2" t="s">
        <v>235</v>
      </c>
      <c r="AS113" s="2" t="s">
        <v>120</v>
      </c>
      <c r="AT113" s="2" t="s">
        <v>66</v>
      </c>
      <c r="AU113" s="2" t="s">
        <v>59</v>
      </c>
      <c r="AV113" s="2" t="s">
        <v>60</v>
      </c>
      <c r="AW113" s="2" t="s">
        <v>31</v>
      </c>
      <c r="AX113" s="2" t="s">
        <v>102</v>
      </c>
      <c r="AY113" s="2" t="s">
        <v>33</v>
      </c>
      <c r="AZ113" s="2" t="s">
        <v>46</v>
      </c>
      <c r="BA113" s="2">
        <v>888.05</v>
      </c>
      <c r="BB113" s="2">
        <v>9</v>
      </c>
      <c r="BC113" s="2">
        <v>0.23</v>
      </c>
      <c r="BD113" s="2">
        <v>6154.19</v>
      </c>
      <c r="BE113" s="2">
        <v>5351.28</v>
      </c>
      <c r="BF113" s="2">
        <v>802.91</v>
      </c>
      <c r="BG113" s="2" t="s">
        <v>35</v>
      </c>
      <c r="BH113" s="2" t="s">
        <v>54</v>
      </c>
      <c r="BI113" s="2" t="s">
        <v>37</v>
      </c>
      <c r="BJ113" s="2">
        <v>39.01</v>
      </c>
      <c r="BK113" s="2">
        <v>1</v>
      </c>
      <c r="BL113" s="2" t="s">
        <v>38</v>
      </c>
      <c r="BM113" s="2" t="s">
        <v>39</v>
      </c>
      <c r="BN113" s="2">
        <v>2</v>
      </c>
      <c r="BO113" s="23">
        <v>6</v>
      </c>
    </row>
    <row r="114" spans="1:67" ht="16.5" thickTop="1" thickBot="1" x14ac:dyDescent="0.3">
      <c r="A114" s="12">
        <v>113</v>
      </c>
      <c r="B114" s="13" t="s">
        <v>202</v>
      </c>
      <c r="C114" s="86">
        <f>YEAR(Table2[[#This Row],[Date]])</f>
        <v>2023</v>
      </c>
      <c r="D114" s="89" t="str">
        <f>TEXT(Table2[[#This Row],[Date]],"mmmm")</f>
        <v>January</v>
      </c>
      <c r="E114" s="13" t="s">
        <v>65</v>
      </c>
      <c r="F114" s="13" t="s">
        <v>28</v>
      </c>
      <c r="G114" s="13" t="s">
        <v>83</v>
      </c>
      <c r="H114" s="13" t="s">
        <v>60</v>
      </c>
      <c r="I114" s="13" t="s">
        <v>61</v>
      </c>
      <c r="J114" s="13" t="s">
        <v>32</v>
      </c>
      <c r="K114" s="13" t="s">
        <v>53</v>
      </c>
      <c r="L114" s="13" t="s">
        <v>80</v>
      </c>
      <c r="M114" s="13">
        <v>170.95</v>
      </c>
      <c r="N114" s="13">
        <v>13</v>
      </c>
      <c r="O114" s="13">
        <v>0.1</v>
      </c>
      <c r="P114" s="48" t="str">
        <f>IF(Table2[[#This Row],[Discount]]&gt;20%,"HIGH","LOW")</f>
        <v>LOW</v>
      </c>
      <c r="Q114" s="13">
        <v>2000.12</v>
      </c>
      <c r="R114" s="60" t="str">
        <f>_xlfn.IFS(Table2[[#This Row],[Revenue]]&lt;1000,"Small",OR(Table2[[#This Row],[Revenue]]&gt;1000,Table2[[#This Row],[Revenue]]&lt;=5000),"Medium",Table2[[#This Row],[Revenue]]&gt;5000,"Large")</f>
        <v>Medium</v>
      </c>
      <c r="S114" s="54" t="str">
        <f>IF(Table2[[#This Row],[Revenue]]&gt;3000,"Premium","Not Premium")</f>
        <v>Not Premium</v>
      </c>
      <c r="T114" s="13">
        <v>1047.94</v>
      </c>
      <c r="U114" s="13">
        <v>952.18</v>
      </c>
      <c r="V114" s="13" t="s">
        <v>76</v>
      </c>
      <c r="W114" s="13" t="s">
        <v>54</v>
      </c>
      <c r="X114" s="13" t="s">
        <v>72</v>
      </c>
      <c r="Y114" s="13">
        <v>18.57</v>
      </c>
      <c r="Z114" s="13">
        <v>1</v>
      </c>
      <c r="AA114" s="51" t="str">
        <f>IF(Table2[[#This Row],[DeliveryDays]]&lt;=3,"FAST DELIVERY","LATE DELIVERY")</f>
        <v>FAST DELIVERY</v>
      </c>
      <c r="AB114" s="13" t="s">
        <v>55</v>
      </c>
      <c r="AC114" s="13" t="s">
        <v>56</v>
      </c>
      <c r="AD114" s="13">
        <v>2</v>
      </c>
      <c r="AE114" s="57" t="str">
        <f>_xlfn.IFS(Table2[[#This Row],[Rating]]=5,"Excellent",Table2[[#This Row],[Rating]]=4,"Good",Table2[[#This Row],[Rating]]=3,"Average",Table2[[#This Row],[Rating]]&lt;=2,"Poor")</f>
        <v>Poor</v>
      </c>
      <c r="AF114" s="35">
        <f>Table2[[#This Row],[Cost]]+Table2[[#This Row],[Profit]]+Table2[[#This Row],[ShippingCost]]+Table2[[#This Row],[DeliveryDays]]</f>
        <v>2019.6899999999998</v>
      </c>
      <c r="AG114" s="119">
        <f>Table2[[#This Row],[Profit]]/Table2[[#This Row],[Cost]]</f>
        <v>0.90862072256045179</v>
      </c>
      <c r="AQ114" s="22">
        <v>385</v>
      </c>
      <c r="AR114" s="13" t="s">
        <v>395</v>
      </c>
      <c r="AS114" s="13" t="s">
        <v>96</v>
      </c>
      <c r="AT114" s="13" t="s">
        <v>28</v>
      </c>
      <c r="AU114" s="13" t="s">
        <v>59</v>
      </c>
      <c r="AV114" s="13" t="s">
        <v>30</v>
      </c>
      <c r="AW114" s="13" t="s">
        <v>31</v>
      </c>
      <c r="AX114" s="13" t="s">
        <v>84</v>
      </c>
      <c r="AY114" s="13" t="s">
        <v>45</v>
      </c>
      <c r="AZ114" s="13" t="s">
        <v>34</v>
      </c>
      <c r="BA114" s="13">
        <v>994.16</v>
      </c>
      <c r="BB114" s="13">
        <v>3</v>
      </c>
      <c r="BC114" s="13">
        <v>0.13</v>
      </c>
      <c r="BD114" s="13">
        <v>2594.7600000000002</v>
      </c>
      <c r="BE114" s="13">
        <v>1538.96</v>
      </c>
      <c r="BF114" s="13">
        <v>1055.8</v>
      </c>
      <c r="BG114" s="13" t="s">
        <v>63</v>
      </c>
      <c r="BH114" s="13" t="s">
        <v>71</v>
      </c>
      <c r="BI114" s="13" t="s">
        <v>37</v>
      </c>
      <c r="BJ114" s="13">
        <v>24.04</v>
      </c>
      <c r="BK114" s="13">
        <v>9</v>
      </c>
      <c r="BL114" s="13" t="s">
        <v>55</v>
      </c>
      <c r="BM114" s="13" t="s">
        <v>39</v>
      </c>
      <c r="BN114" s="13">
        <v>5</v>
      </c>
      <c r="BO114" s="23">
        <v>10</v>
      </c>
    </row>
    <row r="115" spans="1:67" ht="16.5" thickTop="1" thickBot="1" x14ac:dyDescent="0.3">
      <c r="A115" s="11">
        <v>114</v>
      </c>
      <c r="B115" s="2" t="s">
        <v>151</v>
      </c>
      <c r="C115" s="85">
        <f>YEAR(Table2[[#This Row],[Date]])</f>
        <v>2023</v>
      </c>
      <c r="D115" s="88" t="str">
        <f>TEXT(Table2[[#This Row],[Date]],"mmmm")</f>
        <v>September</v>
      </c>
      <c r="E115" s="2" t="s">
        <v>114</v>
      </c>
      <c r="F115" s="2" t="s">
        <v>66</v>
      </c>
      <c r="G115" s="2" t="s">
        <v>43</v>
      </c>
      <c r="H115" s="2" t="s">
        <v>78</v>
      </c>
      <c r="I115" s="2" t="s">
        <v>61</v>
      </c>
      <c r="J115" s="2" t="s">
        <v>102</v>
      </c>
      <c r="K115" s="2" t="s">
        <v>33</v>
      </c>
      <c r="L115" s="2" t="s">
        <v>80</v>
      </c>
      <c r="M115" s="2">
        <v>17.73</v>
      </c>
      <c r="N115" s="2">
        <v>17</v>
      </c>
      <c r="O115" s="2">
        <v>0.16</v>
      </c>
      <c r="P115" s="48" t="str">
        <f>IF(Table2[[#This Row],[Discount]]&gt;20%,"HIGH","LOW")</f>
        <v>LOW</v>
      </c>
      <c r="Q115" s="2">
        <v>253.18</v>
      </c>
      <c r="R115" s="59" t="str">
        <f>_xlfn.IFS(Table2[[#This Row],[Revenue]]&lt;1000,"Small",OR(Table2[[#This Row],[Revenue]]&gt;1000,Table2[[#This Row],[Revenue]]&lt;=5000),"Medium",Table2[[#This Row],[Revenue]]&gt;5000,"Large")</f>
        <v>Small</v>
      </c>
      <c r="S115" s="53" t="str">
        <f>IF(Table2[[#This Row],[Revenue]]&gt;3000,"Premium","Not Premium")</f>
        <v>Not Premium</v>
      </c>
      <c r="T115" s="2">
        <v>156.28</v>
      </c>
      <c r="U115" s="2">
        <v>96.9</v>
      </c>
      <c r="V115" s="2" t="s">
        <v>47</v>
      </c>
      <c r="W115" s="2" t="s">
        <v>71</v>
      </c>
      <c r="X115" s="2" t="s">
        <v>48</v>
      </c>
      <c r="Y115" s="2">
        <v>8.08</v>
      </c>
      <c r="Z115" s="2">
        <v>3</v>
      </c>
      <c r="AA115" s="50" t="str">
        <f>IF(Table2[[#This Row],[DeliveryDays]]&lt;=3,"FAST DELIVERY","LATE DELIVERY")</f>
        <v>FAST DELIVERY</v>
      </c>
      <c r="AB115" s="2" t="s">
        <v>97</v>
      </c>
      <c r="AC115" s="2" t="s">
        <v>39</v>
      </c>
      <c r="AD115" s="2">
        <v>2</v>
      </c>
      <c r="AE115" s="56" t="str">
        <f>_xlfn.IFS(Table2[[#This Row],[Rating]]=5,"Excellent",Table2[[#This Row],[Rating]]=4,"Good",Table2[[#This Row],[Rating]]=3,"Average",Table2[[#This Row],[Rating]]&lt;=2,"Poor")</f>
        <v>Poor</v>
      </c>
      <c r="AF115" s="35">
        <f>Table2[[#This Row],[Cost]]+Table2[[#This Row],[Profit]]+Table2[[#This Row],[ShippingCost]]+Table2[[#This Row],[DeliveryDays]]</f>
        <v>264.26</v>
      </c>
      <c r="AG115" s="119">
        <f>Table2[[#This Row],[Profit]]/Table2[[#This Row],[Cost]]</f>
        <v>0.62004095213718968</v>
      </c>
      <c r="AQ115" s="22">
        <v>413</v>
      </c>
      <c r="AR115" s="13" t="s">
        <v>417</v>
      </c>
      <c r="AS115" s="13" t="s">
        <v>65</v>
      </c>
      <c r="AT115" s="13" t="s">
        <v>42</v>
      </c>
      <c r="AU115" s="13" t="s">
        <v>29</v>
      </c>
      <c r="AV115" s="13" t="s">
        <v>78</v>
      </c>
      <c r="AW115" s="13" t="s">
        <v>31</v>
      </c>
      <c r="AX115" s="13" t="s">
        <v>69</v>
      </c>
      <c r="AY115" s="13" t="s">
        <v>53</v>
      </c>
      <c r="AZ115" s="13" t="s">
        <v>85</v>
      </c>
      <c r="BA115" s="13">
        <v>26.58</v>
      </c>
      <c r="BB115" s="13">
        <v>6</v>
      </c>
      <c r="BC115" s="13">
        <v>0.18</v>
      </c>
      <c r="BD115" s="13">
        <v>130.77000000000001</v>
      </c>
      <c r="BE115" s="13">
        <v>108.87</v>
      </c>
      <c r="BF115" s="13">
        <v>21.9</v>
      </c>
      <c r="BG115" s="13" t="s">
        <v>35</v>
      </c>
      <c r="BH115" s="13" t="s">
        <v>36</v>
      </c>
      <c r="BI115" s="13" t="s">
        <v>48</v>
      </c>
      <c r="BJ115" s="13">
        <v>41.75</v>
      </c>
      <c r="BK115" s="13">
        <v>3</v>
      </c>
      <c r="BL115" s="13" t="s">
        <v>55</v>
      </c>
      <c r="BM115" s="13" t="s">
        <v>39</v>
      </c>
      <c r="BN115" s="13">
        <v>1</v>
      </c>
      <c r="BO115" s="23">
        <v>5</v>
      </c>
    </row>
    <row r="116" spans="1:67" ht="16.5" thickTop="1" thickBot="1" x14ac:dyDescent="0.3">
      <c r="A116" s="12">
        <v>115</v>
      </c>
      <c r="B116" s="13" t="s">
        <v>203</v>
      </c>
      <c r="C116" s="86">
        <f>YEAR(Table2[[#This Row],[Date]])</f>
        <v>2024</v>
      </c>
      <c r="D116" s="89" t="str">
        <f>TEXT(Table2[[#This Row],[Date]],"mmmm")</f>
        <v>February</v>
      </c>
      <c r="E116" s="13" t="s">
        <v>41</v>
      </c>
      <c r="F116" s="13" t="s">
        <v>66</v>
      </c>
      <c r="G116" s="13" t="s">
        <v>43</v>
      </c>
      <c r="H116" s="13" t="s">
        <v>30</v>
      </c>
      <c r="I116" s="13" t="s">
        <v>75</v>
      </c>
      <c r="J116" s="13" t="s">
        <v>107</v>
      </c>
      <c r="K116" s="13" t="s">
        <v>53</v>
      </c>
      <c r="L116" s="13" t="s">
        <v>70</v>
      </c>
      <c r="M116" s="13">
        <v>779.95</v>
      </c>
      <c r="N116" s="13">
        <v>16</v>
      </c>
      <c r="O116" s="13">
        <v>0.26</v>
      </c>
      <c r="P116" s="48" t="str">
        <f>IF(Table2[[#This Row],[Discount]]&gt;20%,"HIGH","LOW")</f>
        <v>HIGH</v>
      </c>
      <c r="Q116" s="13">
        <v>9234.61</v>
      </c>
      <c r="R116" s="60" t="str">
        <f>_xlfn.IFS(Table2[[#This Row],[Revenue]]&lt;1000,"Small",OR(Table2[[#This Row],[Revenue]]&gt;1000,Table2[[#This Row],[Revenue]]&lt;=5000),"Medium",Table2[[#This Row],[Revenue]]&gt;5000,"Large")</f>
        <v>Medium</v>
      </c>
      <c r="S116" s="54" t="str">
        <f>IF(Table2[[#This Row],[Revenue]]&gt;3000,"Premium","Not Premium")</f>
        <v>Premium</v>
      </c>
      <c r="T116" s="13">
        <v>5262.88</v>
      </c>
      <c r="U116" s="13">
        <v>3971.73</v>
      </c>
      <c r="V116" s="13" t="s">
        <v>63</v>
      </c>
      <c r="W116" s="13" t="s">
        <v>54</v>
      </c>
      <c r="X116" s="13" t="s">
        <v>48</v>
      </c>
      <c r="Y116" s="13">
        <v>41.12</v>
      </c>
      <c r="Z116" s="13">
        <v>6</v>
      </c>
      <c r="AA116" s="51" t="str">
        <f>IF(Table2[[#This Row],[DeliveryDays]]&lt;=3,"FAST DELIVERY","LATE DELIVERY")</f>
        <v>LATE DELIVERY</v>
      </c>
      <c r="AB116" s="13" t="s">
        <v>97</v>
      </c>
      <c r="AC116" s="13" t="s">
        <v>56</v>
      </c>
      <c r="AD116" s="13">
        <v>5</v>
      </c>
      <c r="AE116" s="57" t="str">
        <f>_xlfn.IFS(Table2[[#This Row],[Rating]]=5,"Excellent",Table2[[#This Row],[Rating]]=4,"Good",Table2[[#This Row],[Rating]]=3,"Average",Table2[[#This Row],[Rating]]&lt;=2,"Poor")</f>
        <v>Excellent</v>
      </c>
      <c r="AF116" s="35">
        <f>Table2[[#This Row],[Cost]]+Table2[[#This Row],[Profit]]+Table2[[#This Row],[ShippingCost]]+Table2[[#This Row],[DeliveryDays]]</f>
        <v>9281.7300000000014</v>
      </c>
      <c r="AG116" s="119">
        <f>Table2[[#This Row],[Profit]]/Table2[[#This Row],[Cost]]</f>
        <v>0.75466854649925519</v>
      </c>
      <c r="AQ116" s="22">
        <v>415</v>
      </c>
      <c r="AR116" s="13" t="s">
        <v>419</v>
      </c>
      <c r="AS116" s="13" t="s">
        <v>120</v>
      </c>
      <c r="AT116" s="13" t="s">
        <v>66</v>
      </c>
      <c r="AU116" s="13" t="s">
        <v>93</v>
      </c>
      <c r="AV116" s="13" t="s">
        <v>100</v>
      </c>
      <c r="AW116" s="13" t="s">
        <v>31</v>
      </c>
      <c r="AX116" s="13" t="s">
        <v>32</v>
      </c>
      <c r="AY116" s="13" t="s">
        <v>33</v>
      </c>
      <c r="AZ116" s="13" t="s">
        <v>34</v>
      </c>
      <c r="BA116" s="13">
        <v>506.11</v>
      </c>
      <c r="BB116" s="13">
        <v>1</v>
      </c>
      <c r="BC116" s="13">
        <v>0.02</v>
      </c>
      <c r="BD116" s="13">
        <v>495.99</v>
      </c>
      <c r="BE116" s="13">
        <v>428.68</v>
      </c>
      <c r="BF116" s="13">
        <v>67.31</v>
      </c>
      <c r="BG116" s="13" t="s">
        <v>47</v>
      </c>
      <c r="BH116" s="13" t="s">
        <v>88</v>
      </c>
      <c r="BI116" s="13" t="s">
        <v>48</v>
      </c>
      <c r="BJ116" s="13">
        <v>42.41</v>
      </c>
      <c r="BK116" s="13">
        <v>3</v>
      </c>
      <c r="BL116" s="13" t="s">
        <v>97</v>
      </c>
      <c r="BM116" s="13" t="s">
        <v>56</v>
      </c>
      <c r="BN116" s="13">
        <v>2</v>
      </c>
      <c r="BO116" s="23">
        <v>5</v>
      </c>
    </row>
    <row r="117" spans="1:67" ht="16.5" thickTop="1" thickBot="1" x14ac:dyDescent="0.3">
      <c r="A117" s="11">
        <v>116</v>
      </c>
      <c r="B117" s="2" t="s">
        <v>204</v>
      </c>
      <c r="C117" s="85">
        <f>YEAR(Table2[[#This Row],[Date]])</f>
        <v>2023</v>
      </c>
      <c r="D117" s="88" t="str">
        <f>TEXT(Table2[[#This Row],[Date]],"mmmm")</f>
        <v>August</v>
      </c>
      <c r="E117" s="2" t="s">
        <v>50</v>
      </c>
      <c r="F117" s="2" t="s">
        <v>42</v>
      </c>
      <c r="G117" s="2" t="s">
        <v>59</v>
      </c>
      <c r="H117" s="2" t="s">
        <v>67</v>
      </c>
      <c r="I117" s="2" t="s">
        <v>31</v>
      </c>
      <c r="J117" s="2" t="s">
        <v>84</v>
      </c>
      <c r="K117" s="2" t="s">
        <v>45</v>
      </c>
      <c r="L117" s="2" t="s">
        <v>70</v>
      </c>
      <c r="M117" s="2">
        <v>201.44</v>
      </c>
      <c r="N117" s="2">
        <v>2</v>
      </c>
      <c r="O117" s="2">
        <v>0.15</v>
      </c>
      <c r="P117" s="48" t="str">
        <f>IF(Table2[[#This Row],[Discount]]&gt;20%,"HIGH","LOW")</f>
        <v>LOW</v>
      </c>
      <c r="Q117" s="2">
        <v>342.45</v>
      </c>
      <c r="R117" s="59" t="str">
        <f>_xlfn.IFS(Table2[[#This Row],[Revenue]]&lt;1000,"Small",OR(Table2[[#This Row],[Revenue]]&gt;1000,Table2[[#This Row],[Revenue]]&lt;=5000),"Medium",Table2[[#This Row],[Revenue]]&gt;5000,"Large")</f>
        <v>Small</v>
      </c>
      <c r="S117" s="53" t="str">
        <f>IF(Table2[[#This Row],[Revenue]]&gt;3000,"Premium","Not Premium")</f>
        <v>Not Premium</v>
      </c>
      <c r="T117" s="2">
        <v>230.54</v>
      </c>
      <c r="U117" s="2">
        <v>111.91</v>
      </c>
      <c r="V117" s="2" t="s">
        <v>76</v>
      </c>
      <c r="W117" s="2" t="s">
        <v>36</v>
      </c>
      <c r="X117" s="2" t="s">
        <v>72</v>
      </c>
      <c r="Y117" s="2">
        <v>11.08</v>
      </c>
      <c r="Z117" s="2">
        <v>3</v>
      </c>
      <c r="AA117" s="50" t="str">
        <f>IF(Table2[[#This Row],[DeliveryDays]]&lt;=3,"FAST DELIVERY","LATE DELIVERY")</f>
        <v>FAST DELIVERY</v>
      </c>
      <c r="AB117" s="2" t="s">
        <v>55</v>
      </c>
      <c r="AC117" s="2" t="s">
        <v>56</v>
      </c>
      <c r="AD117" s="2">
        <v>3</v>
      </c>
      <c r="AE117" s="56" t="str">
        <f>_xlfn.IFS(Table2[[#This Row],[Rating]]=5,"Excellent",Table2[[#This Row],[Rating]]=4,"Good",Table2[[#This Row],[Rating]]=3,"Average",Table2[[#This Row],[Rating]]&lt;=2,"Poor")</f>
        <v>Average</v>
      </c>
      <c r="AF117" s="35">
        <f>Table2[[#This Row],[Cost]]+Table2[[#This Row],[Profit]]+Table2[[#This Row],[ShippingCost]]+Table2[[#This Row],[DeliveryDays]]</f>
        <v>356.53</v>
      </c>
      <c r="AG117" s="119">
        <f>Table2[[#This Row],[Profit]]/Table2[[#This Row],[Cost]]</f>
        <v>0.48542552268586797</v>
      </c>
      <c r="AQ117" s="22">
        <v>437</v>
      </c>
      <c r="AR117" s="13" t="s">
        <v>431</v>
      </c>
      <c r="AS117" s="13" t="s">
        <v>96</v>
      </c>
      <c r="AT117" s="13" t="s">
        <v>42</v>
      </c>
      <c r="AU117" s="13" t="s">
        <v>43</v>
      </c>
      <c r="AV117" s="13" t="s">
        <v>94</v>
      </c>
      <c r="AW117" s="13" t="s">
        <v>31</v>
      </c>
      <c r="AX117" s="13" t="s">
        <v>79</v>
      </c>
      <c r="AY117" s="13" t="s">
        <v>45</v>
      </c>
      <c r="AZ117" s="13" t="s">
        <v>80</v>
      </c>
      <c r="BA117" s="13">
        <v>528.57000000000005</v>
      </c>
      <c r="BB117" s="13">
        <v>18</v>
      </c>
      <c r="BC117" s="13">
        <v>0.28999999999999998</v>
      </c>
      <c r="BD117" s="13">
        <v>6755.12</v>
      </c>
      <c r="BE117" s="13">
        <v>3507.51</v>
      </c>
      <c r="BF117" s="13">
        <v>3247.61</v>
      </c>
      <c r="BG117" s="13" t="s">
        <v>76</v>
      </c>
      <c r="BH117" s="13" t="s">
        <v>88</v>
      </c>
      <c r="BI117" s="13" t="s">
        <v>37</v>
      </c>
      <c r="BJ117" s="13">
        <v>31.66</v>
      </c>
      <c r="BK117" s="13">
        <v>4</v>
      </c>
      <c r="BL117" s="13" t="s">
        <v>97</v>
      </c>
      <c r="BM117" s="13" t="s">
        <v>39</v>
      </c>
      <c r="BN117" s="13">
        <v>1</v>
      </c>
      <c r="BO117" s="21">
        <v>9</v>
      </c>
    </row>
    <row r="118" spans="1:67" ht="16.5" thickTop="1" thickBot="1" x14ac:dyDescent="0.3">
      <c r="A118" s="12">
        <v>117</v>
      </c>
      <c r="B118" s="13" t="s">
        <v>205</v>
      </c>
      <c r="C118" s="86">
        <f>YEAR(Table2[[#This Row],[Date]])</f>
        <v>2023</v>
      </c>
      <c r="D118" s="89" t="str">
        <f>TEXT(Table2[[#This Row],[Date]],"mmmm")</f>
        <v>November</v>
      </c>
      <c r="E118" s="13" t="s">
        <v>58</v>
      </c>
      <c r="F118" s="13" t="s">
        <v>28</v>
      </c>
      <c r="G118" s="13" t="s">
        <v>29</v>
      </c>
      <c r="H118" s="13" t="s">
        <v>60</v>
      </c>
      <c r="I118" s="13" t="s">
        <v>68</v>
      </c>
      <c r="J118" s="13" t="s">
        <v>134</v>
      </c>
      <c r="K118" s="13" t="s">
        <v>53</v>
      </c>
      <c r="L118" s="13" t="s">
        <v>85</v>
      </c>
      <c r="M118" s="13">
        <v>12.89</v>
      </c>
      <c r="N118" s="13">
        <v>7</v>
      </c>
      <c r="O118" s="13">
        <v>7.0000000000000007E-2</v>
      </c>
      <c r="P118" s="48" t="str">
        <f>IF(Table2[[#This Row],[Discount]]&gt;20%,"HIGH","LOW")</f>
        <v>LOW</v>
      </c>
      <c r="Q118" s="13">
        <v>83.91</v>
      </c>
      <c r="R118" s="60" t="str">
        <f>_xlfn.IFS(Table2[[#This Row],[Revenue]]&lt;1000,"Small",OR(Table2[[#This Row],[Revenue]]&gt;1000,Table2[[#This Row],[Revenue]]&lt;=5000),"Medium",Table2[[#This Row],[Revenue]]&gt;5000,"Large")</f>
        <v>Small</v>
      </c>
      <c r="S118" s="54" t="str">
        <f>IF(Table2[[#This Row],[Revenue]]&gt;3000,"Premium","Not Premium")</f>
        <v>Not Premium</v>
      </c>
      <c r="T118" s="13">
        <v>49.9</v>
      </c>
      <c r="U118" s="13">
        <v>34.01</v>
      </c>
      <c r="V118" s="13" t="s">
        <v>63</v>
      </c>
      <c r="W118" s="13" t="s">
        <v>71</v>
      </c>
      <c r="X118" s="13" t="s">
        <v>48</v>
      </c>
      <c r="Y118" s="13">
        <v>27.93</v>
      </c>
      <c r="Z118" s="13">
        <v>4</v>
      </c>
      <c r="AA118" s="51" t="str">
        <f>IF(Table2[[#This Row],[DeliveryDays]]&lt;=3,"FAST DELIVERY","LATE DELIVERY")</f>
        <v>LATE DELIVERY</v>
      </c>
      <c r="AB118" s="13" t="s">
        <v>97</v>
      </c>
      <c r="AC118" s="13" t="s">
        <v>56</v>
      </c>
      <c r="AD118" s="13">
        <v>1</v>
      </c>
      <c r="AE118" s="57" t="str">
        <f>_xlfn.IFS(Table2[[#This Row],[Rating]]=5,"Excellent",Table2[[#This Row],[Rating]]=4,"Good",Table2[[#This Row],[Rating]]=3,"Average",Table2[[#This Row],[Rating]]&lt;=2,"Poor")</f>
        <v>Poor</v>
      </c>
      <c r="AF118" s="35">
        <f>Table2[[#This Row],[Cost]]+Table2[[#This Row],[Profit]]+Table2[[#This Row],[ShippingCost]]+Table2[[#This Row],[DeliveryDays]]</f>
        <v>115.84</v>
      </c>
      <c r="AG118" s="119">
        <f>Table2[[#This Row],[Profit]]/Table2[[#This Row],[Cost]]</f>
        <v>0.68156312625250504</v>
      </c>
      <c r="AQ118" s="20">
        <v>440</v>
      </c>
      <c r="AR118" s="2" t="s">
        <v>432</v>
      </c>
      <c r="AS118" s="2" t="s">
        <v>58</v>
      </c>
      <c r="AT118" s="2" t="s">
        <v>66</v>
      </c>
      <c r="AU118" s="2" t="s">
        <v>29</v>
      </c>
      <c r="AV118" s="2" t="s">
        <v>44</v>
      </c>
      <c r="AW118" s="2" t="s">
        <v>31</v>
      </c>
      <c r="AX118" s="2" t="s">
        <v>134</v>
      </c>
      <c r="AY118" s="2" t="s">
        <v>45</v>
      </c>
      <c r="AZ118" s="2" t="s">
        <v>46</v>
      </c>
      <c r="BA118" s="2">
        <v>829.29</v>
      </c>
      <c r="BB118" s="2">
        <v>17</v>
      </c>
      <c r="BC118" s="2">
        <v>0.09</v>
      </c>
      <c r="BD118" s="2">
        <v>12829.12</v>
      </c>
      <c r="BE118" s="2">
        <v>6806.6</v>
      </c>
      <c r="BF118" s="2">
        <v>6022.52</v>
      </c>
      <c r="BG118" s="2" t="s">
        <v>47</v>
      </c>
      <c r="BH118" s="2" t="s">
        <v>71</v>
      </c>
      <c r="BI118" s="2" t="s">
        <v>72</v>
      </c>
      <c r="BJ118" s="2">
        <v>43.75</v>
      </c>
      <c r="BK118" s="2">
        <v>9</v>
      </c>
      <c r="BL118" s="2" t="s">
        <v>97</v>
      </c>
      <c r="BM118" s="2" t="s">
        <v>56</v>
      </c>
      <c r="BN118" s="2">
        <v>5</v>
      </c>
      <c r="BO118" s="23">
        <v>8</v>
      </c>
    </row>
    <row r="119" spans="1:67" ht="16.5" thickTop="1" thickBot="1" x14ac:dyDescent="0.3">
      <c r="A119" s="11">
        <v>118</v>
      </c>
      <c r="B119" s="2" t="s">
        <v>206</v>
      </c>
      <c r="C119" s="85">
        <f>YEAR(Table2[[#This Row],[Date]])</f>
        <v>2024</v>
      </c>
      <c r="D119" s="88" t="str">
        <f>TEXT(Table2[[#This Row],[Date]],"mmmm")</f>
        <v>June</v>
      </c>
      <c r="E119" s="2" t="s">
        <v>58</v>
      </c>
      <c r="F119" s="2" t="s">
        <v>28</v>
      </c>
      <c r="G119" s="2" t="s">
        <v>29</v>
      </c>
      <c r="H119" s="2" t="s">
        <v>60</v>
      </c>
      <c r="I119" s="2" t="s">
        <v>51</v>
      </c>
      <c r="J119" s="2" t="s">
        <v>84</v>
      </c>
      <c r="K119" s="2" t="s">
        <v>53</v>
      </c>
      <c r="L119" s="2" t="s">
        <v>70</v>
      </c>
      <c r="M119" s="2">
        <v>992.86</v>
      </c>
      <c r="N119" s="2">
        <v>9</v>
      </c>
      <c r="O119" s="2">
        <v>0.1</v>
      </c>
      <c r="P119" s="48" t="str">
        <f>IF(Table2[[#This Row],[Discount]]&gt;20%,"HIGH","LOW")</f>
        <v>LOW</v>
      </c>
      <c r="Q119" s="2">
        <v>8042.17</v>
      </c>
      <c r="R119" s="59" t="str">
        <f>_xlfn.IFS(Table2[[#This Row],[Revenue]]&lt;1000,"Small",OR(Table2[[#This Row],[Revenue]]&gt;1000,Table2[[#This Row],[Revenue]]&lt;=5000),"Medium",Table2[[#This Row],[Revenue]]&gt;5000,"Large")</f>
        <v>Medium</v>
      </c>
      <c r="S119" s="53" t="str">
        <f>IF(Table2[[#This Row],[Revenue]]&gt;3000,"Premium","Not Premium")</f>
        <v>Premium</v>
      </c>
      <c r="T119" s="2">
        <v>5330.58</v>
      </c>
      <c r="U119" s="2">
        <v>2711.59</v>
      </c>
      <c r="V119" s="2" t="s">
        <v>35</v>
      </c>
      <c r="W119" s="2" t="s">
        <v>71</v>
      </c>
      <c r="X119" s="2" t="s">
        <v>72</v>
      </c>
      <c r="Y119" s="2">
        <v>8.9700000000000006</v>
      </c>
      <c r="Z119" s="2">
        <v>8</v>
      </c>
      <c r="AA119" s="50" t="str">
        <f>IF(Table2[[#This Row],[DeliveryDays]]&lt;=3,"FAST DELIVERY","LATE DELIVERY")</f>
        <v>LATE DELIVERY</v>
      </c>
      <c r="AB119" s="2" t="s">
        <v>97</v>
      </c>
      <c r="AC119" s="2" t="s">
        <v>56</v>
      </c>
      <c r="AD119" s="2">
        <v>1</v>
      </c>
      <c r="AE119" s="56" t="str">
        <f>_xlfn.IFS(Table2[[#This Row],[Rating]]=5,"Excellent",Table2[[#This Row],[Rating]]=4,"Good",Table2[[#This Row],[Rating]]=3,"Average",Table2[[#This Row],[Rating]]&lt;=2,"Poor")</f>
        <v>Poor</v>
      </c>
      <c r="AF119" s="35">
        <f>Table2[[#This Row],[Cost]]+Table2[[#This Row],[Profit]]+Table2[[#This Row],[ShippingCost]]+Table2[[#This Row],[DeliveryDays]]</f>
        <v>8059.14</v>
      </c>
      <c r="AG119" s="119">
        <f>Table2[[#This Row],[Profit]]/Table2[[#This Row],[Cost]]</f>
        <v>0.5086857340101828</v>
      </c>
      <c r="AQ119" s="22">
        <v>443</v>
      </c>
      <c r="AR119" s="13" t="s">
        <v>434</v>
      </c>
      <c r="AS119" s="13" t="s">
        <v>41</v>
      </c>
      <c r="AT119" s="13" t="s">
        <v>66</v>
      </c>
      <c r="AU119" s="13" t="s">
        <v>43</v>
      </c>
      <c r="AV119" s="13" t="s">
        <v>44</v>
      </c>
      <c r="AW119" s="13" t="s">
        <v>31</v>
      </c>
      <c r="AX119" s="13" t="s">
        <v>69</v>
      </c>
      <c r="AY119" s="13" t="s">
        <v>33</v>
      </c>
      <c r="AZ119" s="13" t="s">
        <v>85</v>
      </c>
      <c r="BA119" s="13">
        <v>997.9</v>
      </c>
      <c r="BB119" s="13">
        <v>3</v>
      </c>
      <c r="BC119" s="13">
        <v>0.16</v>
      </c>
      <c r="BD119" s="13">
        <v>2514.71</v>
      </c>
      <c r="BE119" s="13">
        <v>2186.37</v>
      </c>
      <c r="BF119" s="13">
        <v>328.34</v>
      </c>
      <c r="BG119" s="13" t="s">
        <v>91</v>
      </c>
      <c r="BH119" s="13" t="s">
        <v>88</v>
      </c>
      <c r="BI119" s="13" t="s">
        <v>72</v>
      </c>
      <c r="BJ119" s="13">
        <v>49.04</v>
      </c>
      <c r="BK119" s="13">
        <v>7</v>
      </c>
      <c r="BL119" s="13" t="s">
        <v>97</v>
      </c>
      <c r="BM119" s="13" t="s">
        <v>56</v>
      </c>
      <c r="BN119" s="13">
        <v>5</v>
      </c>
      <c r="BO119" s="21">
        <v>4</v>
      </c>
    </row>
    <row r="120" spans="1:67" ht="16.5" thickTop="1" thickBot="1" x14ac:dyDescent="0.3">
      <c r="A120" s="12">
        <v>119</v>
      </c>
      <c r="B120" s="13" t="s">
        <v>207</v>
      </c>
      <c r="C120" s="86">
        <f>YEAR(Table2[[#This Row],[Date]])</f>
        <v>2023</v>
      </c>
      <c r="D120" s="89" t="str">
        <f>TEXT(Table2[[#This Row],[Date]],"mmmm")</f>
        <v>January</v>
      </c>
      <c r="E120" s="13" t="s">
        <v>127</v>
      </c>
      <c r="F120" s="13" t="s">
        <v>28</v>
      </c>
      <c r="G120" s="13" t="s">
        <v>29</v>
      </c>
      <c r="H120" s="13" t="s">
        <v>30</v>
      </c>
      <c r="I120" s="13" t="s">
        <v>51</v>
      </c>
      <c r="J120" s="13" t="s">
        <v>134</v>
      </c>
      <c r="K120" s="13" t="s">
        <v>53</v>
      </c>
      <c r="L120" s="13" t="s">
        <v>70</v>
      </c>
      <c r="M120" s="13">
        <v>47.2</v>
      </c>
      <c r="N120" s="13">
        <v>15</v>
      </c>
      <c r="O120" s="13">
        <v>0.23</v>
      </c>
      <c r="P120" s="48" t="str">
        <f>IF(Table2[[#This Row],[Discount]]&gt;20%,"HIGH","LOW")</f>
        <v>HIGH</v>
      </c>
      <c r="Q120" s="13">
        <v>545.16</v>
      </c>
      <c r="R120" s="60" t="str">
        <f>_xlfn.IFS(Table2[[#This Row],[Revenue]]&lt;1000,"Small",OR(Table2[[#This Row],[Revenue]]&gt;1000,Table2[[#This Row],[Revenue]]&lt;=5000),"Medium",Table2[[#This Row],[Revenue]]&gt;5000,"Large")</f>
        <v>Small</v>
      </c>
      <c r="S120" s="54" t="str">
        <f>IF(Table2[[#This Row],[Revenue]]&gt;3000,"Premium","Not Premium")</f>
        <v>Not Premium</v>
      </c>
      <c r="T120" s="13">
        <v>375.57</v>
      </c>
      <c r="U120" s="13">
        <v>169.59</v>
      </c>
      <c r="V120" s="13" t="s">
        <v>47</v>
      </c>
      <c r="W120" s="13" t="s">
        <v>36</v>
      </c>
      <c r="X120" s="13" t="s">
        <v>72</v>
      </c>
      <c r="Y120" s="13">
        <v>20.190000000000001</v>
      </c>
      <c r="Z120" s="13">
        <v>9</v>
      </c>
      <c r="AA120" s="51" t="str">
        <f>IF(Table2[[#This Row],[DeliveryDays]]&lt;=3,"FAST DELIVERY","LATE DELIVERY")</f>
        <v>LATE DELIVERY</v>
      </c>
      <c r="AB120" s="13" t="s">
        <v>38</v>
      </c>
      <c r="AC120" s="13" t="s">
        <v>39</v>
      </c>
      <c r="AD120" s="13">
        <v>2</v>
      </c>
      <c r="AE120" s="57" t="str">
        <f>_xlfn.IFS(Table2[[#This Row],[Rating]]=5,"Excellent",Table2[[#This Row],[Rating]]=4,"Good",Table2[[#This Row],[Rating]]=3,"Average",Table2[[#This Row],[Rating]]&lt;=2,"Poor")</f>
        <v>Poor</v>
      </c>
      <c r="AF120" s="35">
        <f>Table2[[#This Row],[Cost]]+Table2[[#This Row],[Profit]]+Table2[[#This Row],[ShippingCost]]+Table2[[#This Row],[DeliveryDays]]</f>
        <v>574.35</v>
      </c>
      <c r="AG120" s="119">
        <f>Table2[[#This Row],[Profit]]/Table2[[#This Row],[Cost]]</f>
        <v>0.45155363846952634</v>
      </c>
      <c r="AQ120" s="20">
        <v>446</v>
      </c>
      <c r="AR120" s="2" t="s">
        <v>436</v>
      </c>
      <c r="AS120" s="2" t="s">
        <v>118</v>
      </c>
      <c r="AT120" s="2" t="s">
        <v>82</v>
      </c>
      <c r="AU120" s="2" t="s">
        <v>43</v>
      </c>
      <c r="AV120" s="2" t="s">
        <v>94</v>
      </c>
      <c r="AW120" s="2" t="s">
        <v>31</v>
      </c>
      <c r="AX120" s="2" t="s">
        <v>52</v>
      </c>
      <c r="AY120" s="2" t="s">
        <v>53</v>
      </c>
      <c r="AZ120" s="2" t="s">
        <v>80</v>
      </c>
      <c r="BA120" s="2">
        <v>581.55999999999995</v>
      </c>
      <c r="BB120" s="2">
        <v>1</v>
      </c>
      <c r="BC120" s="2">
        <v>0.27</v>
      </c>
      <c r="BD120" s="2">
        <v>424.54</v>
      </c>
      <c r="BE120" s="2">
        <v>301.61</v>
      </c>
      <c r="BF120" s="2">
        <v>122.93</v>
      </c>
      <c r="BG120" s="2" t="s">
        <v>47</v>
      </c>
      <c r="BH120" s="2" t="s">
        <v>71</v>
      </c>
      <c r="BI120" s="2" t="s">
        <v>37</v>
      </c>
      <c r="BJ120" s="2">
        <v>44.72</v>
      </c>
      <c r="BK120" s="2">
        <v>10</v>
      </c>
      <c r="BL120" s="2" t="s">
        <v>55</v>
      </c>
      <c r="BM120" s="2" t="s">
        <v>56</v>
      </c>
      <c r="BN120" s="2">
        <v>4</v>
      </c>
      <c r="BO120" s="21">
        <v>3</v>
      </c>
    </row>
    <row r="121" spans="1:67" ht="16.5" thickTop="1" thickBot="1" x14ac:dyDescent="0.3">
      <c r="A121" s="11">
        <v>120</v>
      </c>
      <c r="B121" s="2" t="s">
        <v>167</v>
      </c>
      <c r="C121" s="85">
        <f>YEAR(Table2[[#This Row],[Date]])</f>
        <v>2023</v>
      </c>
      <c r="D121" s="88" t="str">
        <f>TEXT(Table2[[#This Row],[Date]],"mmmm")</f>
        <v>April</v>
      </c>
      <c r="E121" s="2" t="s">
        <v>50</v>
      </c>
      <c r="F121" s="2" t="s">
        <v>28</v>
      </c>
      <c r="G121" s="2" t="s">
        <v>93</v>
      </c>
      <c r="H121" s="2" t="s">
        <v>100</v>
      </c>
      <c r="I121" s="2" t="s">
        <v>68</v>
      </c>
      <c r="J121" s="2" t="s">
        <v>134</v>
      </c>
      <c r="K121" s="2" t="s">
        <v>53</v>
      </c>
      <c r="L121" s="2" t="s">
        <v>85</v>
      </c>
      <c r="M121" s="2">
        <v>500.81</v>
      </c>
      <c r="N121" s="2">
        <v>15</v>
      </c>
      <c r="O121" s="2">
        <v>0.08</v>
      </c>
      <c r="P121" s="48" t="str">
        <f>IF(Table2[[#This Row],[Discount]]&gt;20%,"HIGH","LOW")</f>
        <v>LOW</v>
      </c>
      <c r="Q121" s="2">
        <v>6911.18</v>
      </c>
      <c r="R121" s="59" t="str">
        <f>_xlfn.IFS(Table2[[#This Row],[Revenue]]&lt;1000,"Small",OR(Table2[[#This Row],[Revenue]]&gt;1000,Table2[[#This Row],[Revenue]]&lt;=5000),"Medium",Table2[[#This Row],[Revenue]]&gt;5000,"Large")</f>
        <v>Medium</v>
      </c>
      <c r="S121" s="53" t="str">
        <f>IF(Table2[[#This Row],[Revenue]]&gt;3000,"Premium","Not Premium")</f>
        <v>Premium</v>
      </c>
      <c r="T121" s="2">
        <v>6131.54</v>
      </c>
      <c r="U121" s="2">
        <v>779.64</v>
      </c>
      <c r="V121" s="2" t="s">
        <v>76</v>
      </c>
      <c r="W121" s="2" t="s">
        <v>88</v>
      </c>
      <c r="X121" s="2" t="s">
        <v>37</v>
      </c>
      <c r="Y121" s="2">
        <v>20.18</v>
      </c>
      <c r="Z121" s="2">
        <v>10</v>
      </c>
      <c r="AA121" s="50" t="str">
        <f>IF(Table2[[#This Row],[DeliveryDays]]&lt;=3,"FAST DELIVERY","LATE DELIVERY")</f>
        <v>LATE DELIVERY</v>
      </c>
      <c r="AB121" s="2" t="s">
        <v>97</v>
      </c>
      <c r="AC121" s="2" t="s">
        <v>56</v>
      </c>
      <c r="AD121" s="2">
        <v>2</v>
      </c>
      <c r="AE121" s="56" t="str">
        <f>_xlfn.IFS(Table2[[#This Row],[Rating]]=5,"Excellent",Table2[[#This Row],[Rating]]=4,"Good",Table2[[#This Row],[Rating]]=3,"Average",Table2[[#This Row],[Rating]]&lt;=2,"Poor")</f>
        <v>Poor</v>
      </c>
      <c r="AF121" s="35">
        <f>Table2[[#This Row],[Cost]]+Table2[[#This Row],[Profit]]+Table2[[#This Row],[ShippingCost]]+Table2[[#This Row],[DeliveryDays]]</f>
        <v>6941.3600000000006</v>
      </c>
      <c r="AG121" s="119">
        <f>Table2[[#This Row],[Profit]]/Table2[[#This Row],[Cost]]</f>
        <v>0.12715239564611827</v>
      </c>
      <c r="AQ121" s="20">
        <v>462</v>
      </c>
      <c r="AR121" s="2" t="s">
        <v>445</v>
      </c>
      <c r="AS121" s="2" t="s">
        <v>129</v>
      </c>
      <c r="AT121" s="2" t="s">
        <v>28</v>
      </c>
      <c r="AU121" s="2" t="s">
        <v>43</v>
      </c>
      <c r="AV121" s="2" t="s">
        <v>67</v>
      </c>
      <c r="AW121" s="2" t="s">
        <v>31</v>
      </c>
      <c r="AX121" s="2" t="s">
        <v>84</v>
      </c>
      <c r="AY121" s="2" t="s">
        <v>45</v>
      </c>
      <c r="AZ121" s="2" t="s">
        <v>34</v>
      </c>
      <c r="BA121" s="2">
        <v>962.64</v>
      </c>
      <c r="BB121" s="2">
        <v>15</v>
      </c>
      <c r="BC121" s="2">
        <v>0.05</v>
      </c>
      <c r="BD121" s="2">
        <v>13717.62</v>
      </c>
      <c r="BE121" s="2">
        <v>9401.48</v>
      </c>
      <c r="BF121" s="2">
        <v>4316.1400000000003</v>
      </c>
      <c r="BG121" s="2" t="s">
        <v>76</v>
      </c>
      <c r="BH121" s="2" t="s">
        <v>54</v>
      </c>
      <c r="BI121" s="2" t="s">
        <v>48</v>
      </c>
      <c r="BJ121" s="2">
        <v>40.83</v>
      </c>
      <c r="BK121" s="2">
        <v>2</v>
      </c>
      <c r="BL121" s="2" t="s">
        <v>97</v>
      </c>
      <c r="BM121" s="2" t="s">
        <v>56</v>
      </c>
      <c r="BN121" s="2">
        <v>4</v>
      </c>
      <c r="BO121" s="21">
        <v>7</v>
      </c>
    </row>
    <row r="122" spans="1:67" ht="16.5" thickTop="1" thickBot="1" x14ac:dyDescent="0.3">
      <c r="A122" s="12">
        <v>121</v>
      </c>
      <c r="B122" s="13" t="s">
        <v>208</v>
      </c>
      <c r="C122" s="86">
        <f>YEAR(Table2[[#This Row],[Date]])</f>
        <v>2023</v>
      </c>
      <c r="D122" s="89" t="str">
        <f>TEXT(Table2[[#This Row],[Date]],"mmmm")</f>
        <v>October</v>
      </c>
      <c r="E122" s="13" t="s">
        <v>127</v>
      </c>
      <c r="F122" s="13" t="s">
        <v>82</v>
      </c>
      <c r="G122" s="13" t="s">
        <v>59</v>
      </c>
      <c r="H122" s="13" t="s">
        <v>94</v>
      </c>
      <c r="I122" s="13" t="s">
        <v>61</v>
      </c>
      <c r="J122" s="13" t="s">
        <v>134</v>
      </c>
      <c r="K122" s="13" t="s">
        <v>33</v>
      </c>
      <c r="L122" s="13" t="s">
        <v>70</v>
      </c>
      <c r="M122" s="13">
        <v>739.06</v>
      </c>
      <c r="N122" s="13">
        <v>1</v>
      </c>
      <c r="O122" s="13">
        <v>7.0000000000000007E-2</v>
      </c>
      <c r="P122" s="48" t="str">
        <f>IF(Table2[[#This Row],[Discount]]&gt;20%,"HIGH","LOW")</f>
        <v>LOW</v>
      </c>
      <c r="Q122" s="13">
        <v>687.33</v>
      </c>
      <c r="R122" s="60" t="str">
        <f>_xlfn.IFS(Table2[[#This Row],[Revenue]]&lt;1000,"Small",OR(Table2[[#This Row],[Revenue]]&gt;1000,Table2[[#This Row],[Revenue]]&lt;=5000),"Medium",Table2[[#This Row],[Revenue]]&gt;5000,"Large")</f>
        <v>Small</v>
      </c>
      <c r="S122" s="54" t="str">
        <f>IF(Table2[[#This Row],[Revenue]]&gt;3000,"Premium","Not Premium")</f>
        <v>Not Premium</v>
      </c>
      <c r="T122" s="13">
        <v>598.77</v>
      </c>
      <c r="U122" s="13">
        <v>88.56</v>
      </c>
      <c r="V122" s="13" t="s">
        <v>47</v>
      </c>
      <c r="W122" s="13" t="s">
        <v>71</v>
      </c>
      <c r="X122" s="13" t="s">
        <v>72</v>
      </c>
      <c r="Y122" s="13">
        <v>23.41</v>
      </c>
      <c r="Z122" s="13">
        <v>9</v>
      </c>
      <c r="AA122" s="51" t="str">
        <f>IF(Table2[[#This Row],[DeliveryDays]]&lt;=3,"FAST DELIVERY","LATE DELIVERY")</f>
        <v>LATE DELIVERY</v>
      </c>
      <c r="AB122" s="13" t="s">
        <v>97</v>
      </c>
      <c r="AC122" s="13" t="s">
        <v>39</v>
      </c>
      <c r="AD122" s="13">
        <v>2</v>
      </c>
      <c r="AE122" s="57" t="str">
        <f>_xlfn.IFS(Table2[[#This Row],[Rating]]=5,"Excellent",Table2[[#This Row],[Rating]]=4,"Good",Table2[[#This Row],[Rating]]=3,"Average",Table2[[#This Row],[Rating]]&lt;=2,"Poor")</f>
        <v>Poor</v>
      </c>
      <c r="AF122" s="35">
        <f>Table2[[#This Row],[Cost]]+Table2[[#This Row],[Profit]]+Table2[[#This Row],[ShippingCost]]+Table2[[#This Row],[DeliveryDays]]</f>
        <v>719.7399999999999</v>
      </c>
      <c r="AG122" s="119">
        <f>Table2[[#This Row],[Profit]]/Table2[[#This Row],[Cost]]</f>
        <v>0.14790320156320458</v>
      </c>
      <c r="AQ122" s="20">
        <v>464</v>
      </c>
      <c r="AR122" s="2" t="s">
        <v>447</v>
      </c>
      <c r="AS122" s="2" t="s">
        <v>65</v>
      </c>
      <c r="AT122" s="2" t="s">
        <v>66</v>
      </c>
      <c r="AU122" s="2" t="s">
        <v>93</v>
      </c>
      <c r="AV122" s="2" t="s">
        <v>44</v>
      </c>
      <c r="AW122" s="2" t="s">
        <v>31</v>
      </c>
      <c r="AX122" s="2" t="s">
        <v>69</v>
      </c>
      <c r="AY122" s="2" t="s">
        <v>53</v>
      </c>
      <c r="AZ122" s="2" t="s">
        <v>70</v>
      </c>
      <c r="BA122" s="2">
        <v>975.34</v>
      </c>
      <c r="BB122" s="2">
        <v>3</v>
      </c>
      <c r="BC122" s="2">
        <v>0.2</v>
      </c>
      <c r="BD122" s="2">
        <v>2340.8200000000002</v>
      </c>
      <c r="BE122" s="2">
        <v>2055.39</v>
      </c>
      <c r="BF122" s="2">
        <v>285.43</v>
      </c>
      <c r="BG122" s="2" t="s">
        <v>35</v>
      </c>
      <c r="BH122" s="2" t="s">
        <v>54</v>
      </c>
      <c r="BI122" s="2" t="s">
        <v>48</v>
      </c>
      <c r="BJ122" s="2">
        <v>10.130000000000001</v>
      </c>
      <c r="BK122" s="2">
        <v>1</v>
      </c>
      <c r="BL122" s="2" t="s">
        <v>55</v>
      </c>
      <c r="BM122" s="2" t="s">
        <v>39</v>
      </c>
      <c r="BN122" s="2">
        <v>1</v>
      </c>
      <c r="BO122" s="21">
        <v>4</v>
      </c>
    </row>
    <row r="123" spans="1:67" ht="16.5" thickTop="1" thickBot="1" x14ac:dyDescent="0.3">
      <c r="A123" s="11">
        <v>122</v>
      </c>
      <c r="B123" s="2" t="s">
        <v>209</v>
      </c>
      <c r="C123" s="85">
        <f>YEAR(Table2[[#This Row],[Date]])</f>
        <v>2024</v>
      </c>
      <c r="D123" s="88" t="str">
        <f>TEXT(Table2[[#This Row],[Date]],"mmmm")</f>
        <v>July</v>
      </c>
      <c r="E123" s="2" t="s">
        <v>114</v>
      </c>
      <c r="F123" s="2" t="s">
        <v>42</v>
      </c>
      <c r="G123" s="2" t="s">
        <v>90</v>
      </c>
      <c r="H123" s="2" t="s">
        <v>67</v>
      </c>
      <c r="I123" s="2" t="s">
        <v>31</v>
      </c>
      <c r="J123" s="2" t="s">
        <v>79</v>
      </c>
      <c r="K123" s="2" t="s">
        <v>53</v>
      </c>
      <c r="L123" s="2" t="s">
        <v>85</v>
      </c>
      <c r="M123" s="2">
        <v>952.49</v>
      </c>
      <c r="N123" s="2">
        <v>7</v>
      </c>
      <c r="O123" s="2">
        <v>0.01</v>
      </c>
      <c r="P123" s="48" t="str">
        <f>IF(Table2[[#This Row],[Discount]]&gt;20%,"HIGH","LOW")</f>
        <v>LOW</v>
      </c>
      <c r="Q123" s="2">
        <v>6600.76</v>
      </c>
      <c r="R123" s="59" t="str">
        <f>_xlfn.IFS(Table2[[#This Row],[Revenue]]&lt;1000,"Small",OR(Table2[[#This Row],[Revenue]]&gt;1000,Table2[[#This Row],[Revenue]]&lt;=5000),"Medium",Table2[[#This Row],[Revenue]]&gt;5000,"Large")</f>
        <v>Medium</v>
      </c>
      <c r="S123" s="53" t="str">
        <f>IF(Table2[[#This Row],[Revenue]]&gt;3000,"Premium","Not Premium")</f>
        <v>Premium</v>
      </c>
      <c r="T123" s="2">
        <v>5208.95</v>
      </c>
      <c r="U123" s="2">
        <v>1391.81</v>
      </c>
      <c r="V123" s="2" t="s">
        <v>47</v>
      </c>
      <c r="W123" s="2" t="s">
        <v>36</v>
      </c>
      <c r="X123" s="2" t="s">
        <v>72</v>
      </c>
      <c r="Y123" s="2">
        <v>39.32</v>
      </c>
      <c r="Z123" s="2">
        <v>1</v>
      </c>
      <c r="AA123" s="50" t="str">
        <f>IF(Table2[[#This Row],[DeliveryDays]]&lt;=3,"FAST DELIVERY","LATE DELIVERY")</f>
        <v>FAST DELIVERY</v>
      </c>
      <c r="AB123" s="2" t="s">
        <v>38</v>
      </c>
      <c r="AC123" s="2" t="s">
        <v>39</v>
      </c>
      <c r="AD123" s="2">
        <v>2</v>
      </c>
      <c r="AE123" s="56" t="str">
        <f>_xlfn.IFS(Table2[[#This Row],[Rating]]=5,"Excellent",Table2[[#This Row],[Rating]]=4,"Good",Table2[[#This Row],[Rating]]=3,"Average",Table2[[#This Row],[Rating]]&lt;=2,"Poor")</f>
        <v>Poor</v>
      </c>
      <c r="AF123" s="35">
        <f>Table2[[#This Row],[Cost]]+Table2[[#This Row],[Profit]]+Table2[[#This Row],[ShippingCost]]+Table2[[#This Row],[DeliveryDays]]</f>
        <v>6641.08</v>
      </c>
      <c r="AG123" s="119">
        <f>Table2[[#This Row],[Profit]]/Table2[[#This Row],[Cost]]</f>
        <v>0.26719588400733352</v>
      </c>
      <c r="AQ123" s="20">
        <v>472</v>
      </c>
      <c r="AR123" s="2" t="s">
        <v>450</v>
      </c>
      <c r="AS123" s="2" t="s">
        <v>118</v>
      </c>
      <c r="AT123" s="2" t="s">
        <v>82</v>
      </c>
      <c r="AU123" s="2" t="s">
        <v>59</v>
      </c>
      <c r="AV123" s="2" t="s">
        <v>78</v>
      </c>
      <c r="AW123" s="2" t="s">
        <v>31</v>
      </c>
      <c r="AX123" s="2" t="s">
        <v>102</v>
      </c>
      <c r="AY123" s="2" t="s">
        <v>33</v>
      </c>
      <c r="AZ123" s="2" t="s">
        <v>46</v>
      </c>
      <c r="BA123" s="2">
        <v>572.29</v>
      </c>
      <c r="BB123" s="2">
        <v>8</v>
      </c>
      <c r="BC123" s="2">
        <v>0.12</v>
      </c>
      <c r="BD123" s="2">
        <v>4028.92</v>
      </c>
      <c r="BE123" s="2">
        <v>2866.15</v>
      </c>
      <c r="BF123" s="2">
        <v>1162.77</v>
      </c>
      <c r="BG123" s="2" t="s">
        <v>76</v>
      </c>
      <c r="BH123" s="2" t="s">
        <v>71</v>
      </c>
      <c r="BI123" s="2" t="s">
        <v>48</v>
      </c>
      <c r="BJ123" s="2">
        <v>18.54</v>
      </c>
      <c r="BK123" s="2">
        <v>1</v>
      </c>
      <c r="BL123" s="2" t="s">
        <v>55</v>
      </c>
      <c r="BM123" s="2" t="s">
        <v>39</v>
      </c>
      <c r="BN123" s="2">
        <v>3</v>
      </c>
      <c r="BO123" s="23">
        <v>12</v>
      </c>
    </row>
    <row r="124" spans="1:67" ht="16.5" thickTop="1" thickBot="1" x14ac:dyDescent="0.3">
      <c r="A124" s="12">
        <v>123</v>
      </c>
      <c r="B124" s="13" t="s">
        <v>210</v>
      </c>
      <c r="C124" s="86">
        <f>YEAR(Table2[[#This Row],[Date]])</f>
        <v>2023</v>
      </c>
      <c r="D124" s="89" t="str">
        <f>TEXT(Table2[[#This Row],[Date]],"mmmm")</f>
        <v>August</v>
      </c>
      <c r="E124" s="13" t="s">
        <v>58</v>
      </c>
      <c r="F124" s="13" t="s">
        <v>66</v>
      </c>
      <c r="G124" s="13" t="s">
        <v>43</v>
      </c>
      <c r="H124" s="13" t="s">
        <v>78</v>
      </c>
      <c r="I124" s="13" t="s">
        <v>75</v>
      </c>
      <c r="J124" s="13" t="s">
        <v>62</v>
      </c>
      <c r="K124" s="13" t="s">
        <v>53</v>
      </c>
      <c r="L124" s="13" t="s">
        <v>46</v>
      </c>
      <c r="M124" s="13">
        <v>75.13</v>
      </c>
      <c r="N124" s="13">
        <v>2</v>
      </c>
      <c r="O124" s="13">
        <v>0.26</v>
      </c>
      <c r="P124" s="48" t="str">
        <f>IF(Table2[[#This Row],[Discount]]&gt;20%,"HIGH","LOW")</f>
        <v>HIGH</v>
      </c>
      <c r="Q124" s="13">
        <v>111.19</v>
      </c>
      <c r="R124" s="60" t="str">
        <f>_xlfn.IFS(Table2[[#This Row],[Revenue]]&lt;1000,"Small",OR(Table2[[#This Row],[Revenue]]&gt;1000,Table2[[#This Row],[Revenue]]&lt;=5000),"Medium",Table2[[#This Row],[Revenue]]&gt;5000,"Large")</f>
        <v>Small</v>
      </c>
      <c r="S124" s="54" t="str">
        <f>IF(Table2[[#This Row],[Revenue]]&gt;3000,"Premium","Not Premium")</f>
        <v>Not Premium</v>
      </c>
      <c r="T124" s="13">
        <v>91.77</v>
      </c>
      <c r="U124" s="13">
        <v>19.420000000000002</v>
      </c>
      <c r="V124" s="13" t="s">
        <v>63</v>
      </c>
      <c r="W124" s="13" t="s">
        <v>36</v>
      </c>
      <c r="X124" s="13" t="s">
        <v>37</v>
      </c>
      <c r="Y124" s="13">
        <v>35.36</v>
      </c>
      <c r="Z124" s="13">
        <v>10</v>
      </c>
      <c r="AA124" s="51" t="str">
        <f>IF(Table2[[#This Row],[DeliveryDays]]&lt;=3,"FAST DELIVERY","LATE DELIVERY")</f>
        <v>LATE DELIVERY</v>
      </c>
      <c r="AB124" s="13" t="s">
        <v>55</v>
      </c>
      <c r="AC124" s="13" t="s">
        <v>39</v>
      </c>
      <c r="AD124" s="13">
        <v>4</v>
      </c>
      <c r="AE124" s="57" t="str">
        <f>_xlfn.IFS(Table2[[#This Row],[Rating]]=5,"Excellent",Table2[[#This Row],[Rating]]=4,"Good",Table2[[#This Row],[Rating]]=3,"Average",Table2[[#This Row],[Rating]]&lt;=2,"Poor")</f>
        <v>Good</v>
      </c>
      <c r="AF124" s="35">
        <f>Table2[[#This Row],[Cost]]+Table2[[#This Row],[Profit]]+Table2[[#This Row],[ShippingCost]]+Table2[[#This Row],[DeliveryDays]]</f>
        <v>156.55000000000001</v>
      </c>
      <c r="AG124" s="119">
        <f>Table2[[#This Row],[Profit]]/Table2[[#This Row],[Cost]]</f>
        <v>0.21161599651302171</v>
      </c>
      <c r="AQ124" s="22">
        <v>473</v>
      </c>
      <c r="AR124" s="13" t="s">
        <v>451</v>
      </c>
      <c r="AS124" s="13" t="s">
        <v>118</v>
      </c>
      <c r="AT124" s="13" t="s">
        <v>66</v>
      </c>
      <c r="AU124" s="13" t="s">
        <v>93</v>
      </c>
      <c r="AV124" s="13" t="s">
        <v>67</v>
      </c>
      <c r="AW124" s="13" t="s">
        <v>31</v>
      </c>
      <c r="AX124" s="13" t="s">
        <v>84</v>
      </c>
      <c r="AY124" s="13" t="s">
        <v>33</v>
      </c>
      <c r="AZ124" s="13" t="s">
        <v>85</v>
      </c>
      <c r="BA124" s="13">
        <v>987.81</v>
      </c>
      <c r="BB124" s="13">
        <v>13</v>
      </c>
      <c r="BC124" s="13">
        <v>0.22</v>
      </c>
      <c r="BD124" s="13">
        <v>10016.39</v>
      </c>
      <c r="BE124" s="13">
        <v>8013.26</v>
      </c>
      <c r="BF124" s="13">
        <v>2003.13</v>
      </c>
      <c r="BG124" s="13" t="s">
        <v>63</v>
      </c>
      <c r="BH124" s="13" t="s">
        <v>88</v>
      </c>
      <c r="BI124" s="13" t="s">
        <v>48</v>
      </c>
      <c r="BJ124" s="13">
        <v>9.49</v>
      </c>
      <c r="BK124" s="13">
        <v>9</v>
      </c>
      <c r="BL124" s="13" t="s">
        <v>38</v>
      </c>
      <c r="BM124" s="13" t="s">
        <v>56</v>
      </c>
      <c r="BN124" s="13">
        <v>3</v>
      </c>
      <c r="BO124" s="23">
        <v>1</v>
      </c>
    </row>
    <row r="125" spans="1:67" ht="16.5" thickTop="1" thickBot="1" x14ac:dyDescent="0.3">
      <c r="A125" s="11">
        <v>124</v>
      </c>
      <c r="B125" s="2" t="s">
        <v>211</v>
      </c>
      <c r="C125" s="85">
        <f>YEAR(Table2[[#This Row],[Date]])</f>
        <v>2024</v>
      </c>
      <c r="D125" s="88" t="str">
        <f>TEXT(Table2[[#This Row],[Date]],"mmmm")</f>
        <v>September</v>
      </c>
      <c r="E125" s="2" t="s">
        <v>58</v>
      </c>
      <c r="F125" s="2" t="s">
        <v>28</v>
      </c>
      <c r="G125" s="2" t="s">
        <v>90</v>
      </c>
      <c r="H125" s="2" t="s">
        <v>94</v>
      </c>
      <c r="I125" s="2" t="s">
        <v>51</v>
      </c>
      <c r="J125" s="2" t="s">
        <v>62</v>
      </c>
      <c r="K125" s="2" t="s">
        <v>53</v>
      </c>
      <c r="L125" s="2" t="s">
        <v>34</v>
      </c>
      <c r="M125" s="2">
        <v>201.33</v>
      </c>
      <c r="N125" s="2">
        <v>20</v>
      </c>
      <c r="O125" s="2">
        <v>0.11</v>
      </c>
      <c r="P125" s="48" t="str">
        <f>IF(Table2[[#This Row],[Discount]]&gt;20%,"HIGH","LOW")</f>
        <v>LOW</v>
      </c>
      <c r="Q125" s="2">
        <v>3583.67</v>
      </c>
      <c r="R125" s="59" t="str">
        <f>_xlfn.IFS(Table2[[#This Row],[Revenue]]&lt;1000,"Small",OR(Table2[[#This Row],[Revenue]]&gt;1000,Table2[[#This Row],[Revenue]]&lt;=5000),"Medium",Table2[[#This Row],[Revenue]]&gt;5000,"Large")</f>
        <v>Medium</v>
      </c>
      <c r="S125" s="53" t="str">
        <f>IF(Table2[[#This Row],[Revenue]]&gt;3000,"Premium","Not Premium")</f>
        <v>Premium</v>
      </c>
      <c r="T125" s="2">
        <v>2644.23</v>
      </c>
      <c r="U125" s="2">
        <v>939.44</v>
      </c>
      <c r="V125" s="2" t="s">
        <v>76</v>
      </c>
      <c r="W125" s="2" t="s">
        <v>71</v>
      </c>
      <c r="X125" s="2" t="s">
        <v>72</v>
      </c>
      <c r="Y125" s="2">
        <v>29.55</v>
      </c>
      <c r="Z125" s="2">
        <v>8</v>
      </c>
      <c r="AA125" s="50" t="str">
        <f>IF(Table2[[#This Row],[DeliveryDays]]&lt;=3,"FAST DELIVERY","LATE DELIVERY")</f>
        <v>LATE DELIVERY</v>
      </c>
      <c r="AB125" s="2" t="s">
        <v>55</v>
      </c>
      <c r="AC125" s="2" t="s">
        <v>39</v>
      </c>
      <c r="AD125" s="2">
        <v>3</v>
      </c>
      <c r="AE125" s="56" t="str">
        <f>_xlfn.IFS(Table2[[#This Row],[Rating]]=5,"Excellent",Table2[[#This Row],[Rating]]=4,"Good",Table2[[#This Row],[Rating]]=3,"Average",Table2[[#This Row],[Rating]]&lt;=2,"Poor")</f>
        <v>Average</v>
      </c>
      <c r="AF125" s="35">
        <f>Table2[[#This Row],[Cost]]+Table2[[#This Row],[Profit]]+Table2[[#This Row],[ShippingCost]]+Table2[[#This Row],[DeliveryDays]]</f>
        <v>3621.2200000000003</v>
      </c>
      <c r="AG125" s="119">
        <f>Table2[[#This Row],[Profit]]/Table2[[#This Row],[Cost]]</f>
        <v>0.35527923062668532</v>
      </c>
      <c r="AQ125" s="22">
        <v>475</v>
      </c>
      <c r="AR125" s="13" t="s">
        <v>112</v>
      </c>
      <c r="AS125" s="13" t="s">
        <v>127</v>
      </c>
      <c r="AT125" s="13" t="s">
        <v>66</v>
      </c>
      <c r="AU125" s="13" t="s">
        <v>83</v>
      </c>
      <c r="AV125" s="13" t="s">
        <v>74</v>
      </c>
      <c r="AW125" s="13" t="s">
        <v>31</v>
      </c>
      <c r="AX125" s="13" t="s">
        <v>69</v>
      </c>
      <c r="AY125" s="13" t="s">
        <v>33</v>
      </c>
      <c r="AZ125" s="13" t="s">
        <v>70</v>
      </c>
      <c r="BA125" s="13">
        <v>341.24</v>
      </c>
      <c r="BB125" s="13">
        <v>10</v>
      </c>
      <c r="BC125" s="13">
        <v>0.02</v>
      </c>
      <c r="BD125" s="13">
        <v>3344.15</v>
      </c>
      <c r="BE125" s="13">
        <v>1932.38</v>
      </c>
      <c r="BF125" s="13">
        <v>1411.77</v>
      </c>
      <c r="BG125" s="13" t="s">
        <v>35</v>
      </c>
      <c r="BH125" s="13" t="s">
        <v>88</v>
      </c>
      <c r="BI125" s="13" t="s">
        <v>37</v>
      </c>
      <c r="BJ125" s="13">
        <v>27.58</v>
      </c>
      <c r="BK125" s="13">
        <v>10</v>
      </c>
      <c r="BL125" s="13" t="s">
        <v>55</v>
      </c>
      <c r="BM125" s="13" t="s">
        <v>56</v>
      </c>
      <c r="BN125" s="13">
        <v>4</v>
      </c>
      <c r="BO125" s="21">
        <v>11</v>
      </c>
    </row>
    <row r="126" spans="1:67" ht="16.5" thickTop="1" thickBot="1" x14ac:dyDescent="0.3">
      <c r="A126" s="12">
        <v>125</v>
      </c>
      <c r="B126" s="13" t="s">
        <v>169</v>
      </c>
      <c r="C126" s="86">
        <f>YEAR(Table2[[#This Row],[Date]])</f>
        <v>2023</v>
      </c>
      <c r="D126" s="89" t="str">
        <f>TEXT(Table2[[#This Row],[Date]],"mmmm")</f>
        <v>November</v>
      </c>
      <c r="E126" s="13" t="s">
        <v>65</v>
      </c>
      <c r="F126" s="13" t="s">
        <v>42</v>
      </c>
      <c r="G126" s="13" t="s">
        <v>59</v>
      </c>
      <c r="H126" s="13" t="s">
        <v>94</v>
      </c>
      <c r="I126" s="13" t="s">
        <v>51</v>
      </c>
      <c r="J126" s="13" t="s">
        <v>84</v>
      </c>
      <c r="K126" s="13" t="s">
        <v>53</v>
      </c>
      <c r="L126" s="13" t="s">
        <v>85</v>
      </c>
      <c r="M126" s="13">
        <v>978.65</v>
      </c>
      <c r="N126" s="13">
        <v>4</v>
      </c>
      <c r="O126" s="13">
        <v>0.17</v>
      </c>
      <c r="P126" s="48" t="str">
        <f>IF(Table2[[#This Row],[Discount]]&gt;20%,"HIGH","LOW")</f>
        <v>LOW</v>
      </c>
      <c r="Q126" s="13">
        <v>3249.12</v>
      </c>
      <c r="R126" s="60" t="str">
        <f>_xlfn.IFS(Table2[[#This Row],[Revenue]]&lt;1000,"Small",OR(Table2[[#This Row],[Revenue]]&gt;1000,Table2[[#This Row],[Revenue]]&lt;=5000),"Medium",Table2[[#This Row],[Revenue]]&gt;5000,"Large")</f>
        <v>Medium</v>
      </c>
      <c r="S126" s="54" t="str">
        <f>IF(Table2[[#This Row],[Revenue]]&gt;3000,"Premium","Not Premium")</f>
        <v>Premium</v>
      </c>
      <c r="T126" s="13">
        <v>2487.37</v>
      </c>
      <c r="U126" s="13">
        <v>761.75</v>
      </c>
      <c r="V126" s="13" t="s">
        <v>76</v>
      </c>
      <c r="W126" s="13" t="s">
        <v>36</v>
      </c>
      <c r="X126" s="13" t="s">
        <v>48</v>
      </c>
      <c r="Y126" s="13">
        <v>6.51</v>
      </c>
      <c r="Z126" s="13">
        <v>2</v>
      </c>
      <c r="AA126" s="51" t="str">
        <f>IF(Table2[[#This Row],[DeliveryDays]]&lt;=3,"FAST DELIVERY","LATE DELIVERY")</f>
        <v>FAST DELIVERY</v>
      </c>
      <c r="AB126" s="13" t="s">
        <v>97</v>
      </c>
      <c r="AC126" s="13" t="s">
        <v>56</v>
      </c>
      <c r="AD126" s="13">
        <v>2</v>
      </c>
      <c r="AE126" s="57" t="str">
        <f>_xlfn.IFS(Table2[[#This Row],[Rating]]=5,"Excellent",Table2[[#This Row],[Rating]]=4,"Good",Table2[[#This Row],[Rating]]=3,"Average",Table2[[#This Row],[Rating]]&lt;=2,"Poor")</f>
        <v>Poor</v>
      </c>
      <c r="AF126" s="35">
        <f>Table2[[#This Row],[Cost]]+Table2[[#This Row],[Profit]]+Table2[[#This Row],[ShippingCost]]+Table2[[#This Row],[DeliveryDays]]</f>
        <v>3257.63</v>
      </c>
      <c r="AG126" s="119">
        <f>Table2[[#This Row],[Profit]]/Table2[[#This Row],[Cost]]</f>
        <v>0.30624716065563229</v>
      </c>
      <c r="AQ126" s="20">
        <v>476</v>
      </c>
      <c r="AR126" s="2" t="s">
        <v>452</v>
      </c>
      <c r="AS126" s="2" t="s">
        <v>118</v>
      </c>
      <c r="AT126" s="2" t="s">
        <v>82</v>
      </c>
      <c r="AU126" s="2" t="s">
        <v>83</v>
      </c>
      <c r="AV126" s="2" t="s">
        <v>78</v>
      </c>
      <c r="AW126" s="2" t="s">
        <v>31</v>
      </c>
      <c r="AX126" s="2" t="s">
        <v>84</v>
      </c>
      <c r="AY126" s="2" t="s">
        <v>33</v>
      </c>
      <c r="AZ126" s="2" t="s">
        <v>70</v>
      </c>
      <c r="BA126" s="2">
        <v>760.3</v>
      </c>
      <c r="BB126" s="2">
        <v>18</v>
      </c>
      <c r="BC126" s="2">
        <v>0.26</v>
      </c>
      <c r="BD126" s="2">
        <v>10127.200000000001</v>
      </c>
      <c r="BE126" s="2">
        <v>7692.18</v>
      </c>
      <c r="BF126" s="2">
        <v>2435.02</v>
      </c>
      <c r="BG126" s="2" t="s">
        <v>35</v>
      </c>
      <c r="BH126" s="2" t="s">
        <v>36</v>
      </c>
      <c r="BI126" s="2" t="s">
        <v>72</v>
      </c>
      <c r="BJ126" s="2">
        <v>11.46</v>
      </c>
      <c r="BK126" s="2">
        <v>9</v>
      </c>
      <c r="BL126" s="2" t="s">
        <v>97</v>
      </c>
      <c r="BM126" s="2" t="s">
        <v>56</v>
      </c>
      <c r="BN126" s="2">
        <v>4</v>
      </c>
      <c r="BO126" s="23">
        <v>5</v>
      </c>
    </row>
    <row r="127" spans="1:67" ht="16.5" thickTop="1" thickBot="1" x14ac:dyDescent="0.3">
      <c r="A127" s="11">
        <v>126</v>
      </c>
      <c r="B127" s="2" t="s">
        <v>212</v>
      </c>
      <c r="C127" s="85">
        <f>YEAR(Table2[[#This Row],[Date]])</f>
        <v>2024</v>
      </c>
      <c r="D127" s="88" t="str">
        <f>TEXT(Table2[[#This Row],[Date]],"mmmm")</f>
        <v>October</v>
      </c>
      <c r="E127" s="2" t="s">
        <v>27</v>
      </c>
      <c r="F127" s="2" t="s">
        <v>82</v>
      </c>
      <c r="G127" s="2" t="s">
        <v>83</v>
      </c>
      <c r="H127" s="2" t="s">
        <v>30</v>
      </c>
      <c r="I127" s="2" t="s">
        <v>68</v>
      </c>
      <c r="J127" s="2" t="s">
        <v>102</v>
      </c>
      <c r="K127" s="2" t="s">
        <v>33</v>
      </c>
      <c r="L127" s="2" t="s">
        <v>34</v>
      </c>
      <c r="M127" s="2">
        <v>465.83</v>
      </c>
      <c r="N127" s="2">
        <v>4</v>
      </c>
      <c r="O127" s="2">
        <v>0.22</v>
      </c>
      <c r="P127" s="48" t="str">
        <f>IF(Table2[[#This Row],[Discount]]&gt;20%,"HIGH","LOW")</f>
        <v>HIGH</v>
      </c>
      <c r="Q127" s="2">
        <v>1453.39</v>
      </c>
      <c r="R127" s="59" t="str">
        <f>_xlfn.IFS(Table2[[#This Row],[Revenue]]&lt;1000,"Small",OR(Table2[[#This Row],[Revenue]]&gt;1000,Table2[[#This Row],[Revenue]]&lt;=5000),"Medium",Table2[[#This Row],[Revenue]]&gt;5000,"Large")</f>
        <v>Medium</v>
      </c>
      <c r="S127" s="53" t="str">
        <f>IF(Table2[[#This Row],[Revenue]]&gt;3000,"Premium","Not Premium")</f>
        <v>Not Premium</v>
      </c>
      <c r="T127" s="2">
        <v>917.74</v>
      </c>
      <c r="U127" s="2">
        <v>535.65</v>
      </c>
      <c r="V127" s="2" t="s">
        <v>47</v>
      </c>
      <c r="W127" s="2" t="s">
        <v>88</v>
      </c>
      <c r="X127" s="2" t="s">
        <v>72</v>
      </c>
      <c r="Y127" s="2">
        <v>7.67</v>
      </c>
      <c r="Z127" s="2">
        <v>6</v>
      </c>
      <c r="AA127" s="50" t="str">
        <f>IF(Table2[[#This Row],[DeliveryDays]]&lt;=3,"FAST DELIVERY","LATE DELIVERY")</f>
        <v>LATE DELIVERY</v>
      </c>
      <c r="AB127" s="2" t="s">
        <v>97</v>
      </c>
      <c r="AC127" s="2" t="s">
        <v>39</v>
      </c>
      <c r="AD127" s="2">
        <v>2</v>
      </c>
      <c r="AE127" s="56" t="str">
        <f>_xlfn.IFS(Table2[[#This Row],[Rating]]=5,"Excellent",Table2[[#This Row],[Rating]]=4,"Good",Table2[[#This Row],[Rating]]=3,"Average",Table2[[#This Row],[Rating]]&lt;=2,"Poor")</f>
        <v>Poor</v>
      </c>
      <c r="AF127" s="35">
        <f>Table2[[#This Row],[Cost]]+Table2[[#This Row],[Profit]]+Table2[[#This Row],[ShippingCost]]+Table2[[#This Row],[DeliveryDays]]</f>
        <v>1467.06</v>
      </c>
      <c r="AG127" s="119">
        <f>Table2[[#This Row],[Profit]]/Table2[[#This Row],[Cost]]</f>
        <v>0.58366203935755223</v>
      </c>
      <c r="AQ127" s="22">
        <v>479</v>
      </c>
      <c r="AR127" s="13" t="s">
        <v>368</v>
      </c>
      <c r="AS127" s="13" t="s">
        <v>41</v>
      </c>
      <c r="AT127" s="13" t="s">
        <v>82</v>
      </c>
      <c r="AU127" s="13" t="s">
        <v>83</v>
      </c>
      <c r="AV127" s="13" t="s">
        <v>44</v>
      </c>
      <c r="AW127" s="13" t="s">
        <v>31</v>
      </c>
      <c r="AX127" s="13" t="s">
        <v>79</v>
      </c>
      <c r="AY127" s="13" t="s">
        <v>53</v>
      </c>
      <c r="AZ127" s="13" t="s">
        <v>80</v>
      </c>
      <c r="BA127" s="13">
        <v>117.42</v>
      </c>
      <c r="BB127" s="13">
        <v>9</v>
      </c>
      <c r="BC127" s="13">
        <v>0.16</v>
      </c>
      <c r="BD127" s="13">
        <v>887.7</v>
      </c>
      <c r="BE127" s="13">
        <v>648.19000000000005</v>
      </c>
      <c r="BF127" s="13">
        <v>239.51</v>
      </c>
      <c r="BG127" s="13" t="s">
        <v>35</v>
      </c>
      <c r="BH127" s="13" t="s">
        <v>36</v>
      </c>
      <c r="BI127" s="13" t="s">
        <v>37</v>
      </c>
      <c r="BJ127" s="13">
        <v>19.91</v>
      </c>
      <c r="BK127" s="13">
        <v>3</v>
      </c>
      <c r="BL127" s="13" t="s">
        <v>38</v>
      </c>
      <c r="BM127" s="13" t="s">
        <v>56</v>
      </c>
      <c r="BN127" s="13">
        <v>3</v>
      </c>
      <c r="BO127" s="21">
        <v>9</v>
      </c>
    </row>
    <row r="128" spans="1:67" ht="16.5" thickTop="1" thickBot="1" x14ac:dyDescent="0.3">
      <c r="A128" s="12">
        <v>127</v>
      </c>
      <c r="B128" s="13" t="s">
        <v>213</v>
      </c>
      <c r="C128" s="86">
        <f>YEAR(Table2[[#This Row],[Date]])</f>
        <v>2023</v>
      </c>
      <c r="D128" s="89" t="str">
        <f>TEXT(Table2[[#This Row],[Date]],"mmmm")</f>
        <v>October</v>
      </c>
      <c r="E128" s="13" t="s">
        <v>127</v>
      </c>
      <c r="F128" s="13" t="s">
        <v>28</v>
      </c>
      <c r="G128" s="13" t="s">
        <v>29</v>
      </c>
      <c r="H128" s="13" t="s">
        <v>78</v>
      </c>
      <c r="I128" s="13" t="s">
        <v>68</v>
      </c>
      <c r="J128" s="13" t="s">
        <v>69</v>
      </c>
      <c r="K128" s="13" t="s">
        <v>33</v>
      </c>
      <c r="L128" s="13" t="s">
        <v>70</v>
      </c>
      <c r="M128" s="13">
        <v>580.12</v>
      </c>
      <c r="N128" s="13">
        <v>19</v>
      </c>
      <c r="O128" s="13">
        <v>0.28999999999999998</v>
      </c>
      <c r="P128" s="48" t="str">
        <f>IF(Table2[[#This Row],[Discount]]&gt;20%,"HIGH","LOW")</f>
        <v>HIGH</v>
      </c>
      <c r="Q128" s="13">
        <v>7825.82</v>
      </c>
      <c r="R128" s="60" t="str">
        <f>_xlfn.IFS(Table2[[#This Row],[Revenue]]&lt;1000,"Small",OR(Table2[[#This Row],[Revenue]]&gt;1000,Table2[[#This Row],[Revenue]]&lt;=5000),"Medium",Table2[[#This Row],[Revenue]]&gt;5000,"Large")</f>
        <v>Medium</v>
      </c>
      <c r="S128" s="54" t="str">
        <f>IF(Table2[[#This Row],[Revenue]]&gt;3000,"Premium","Not Premium")</f>
        <v>Premium</v>
      </c>
      <c r="T128" s="13">
        <v>6973.21</v>
      </c>
      <c r="U128" s="13">
        <v>852.61</v>
      </c>
      <c r="V128" s="13" t="s">
        <v>47</v>
      </c>
      <c r="W128" s="13" t="s">
        <v>54</v>
      </c>
      <c r="X128" s="13" t="s">
        <v>37</v>
      </c>
      <c r="Y128" s="13">
        <v>35.81</v>
      </c>
      <c r="Z128" s="13">
        <v>2</v>
      </c>
      <c r="AA128" s="51" t="str">
        <f>IF(Table2[[#This Row],[DeliveryDays]]&lt;=3,"FAST DELIVERY","LATE DELIVERY")</f>
        <v>FAST DELIVERY</v>
      </c>
      <c r="AB128" s="13" t="s">
        <v>38</v>
      </c>
      <c r="AC128" s="13" t="s">
        <v>56</v>
      </c>
      <c r="AD128" s="13">
        <v>4</v>
      </c>
      <c r="AE128" s="57" t="str">
        <f>_xlfn.IFS(Table2[[#This Row],[Rating]]=5,"Excellent",Table2[[#This Row],[Rating]]=4,"Good",Table2[[#This Row],[Rating]]=3,"Average",Table2[[#This Row],[Rating]]&lt;=2,"Poor")</f>
        <v>Good</v>
      </c>
      <c r="AF128" s="35">
        <f>Table2[[#This Row],[Cost]]+Table2[[#This Row],[Profit]]+Table2[[#This Row],[ShippingCost]]+Table2[[#This Row],[DeliveryDays]]</f>
        <v>7863.63</v>
      </c>
      <c r="AG128" s="119">
        <f>Table2[[#This Row],[Profit]]/Table2[[#This Row],[Cost]]</f>
        <v>0.12226937092099621</v>
      </c>
      <c r="AQ128" s="20">
        <v>480</v>
      </c>
      <c r="AR128" s="2" t="s">
        <v>345</v>
      </c>
      <c r="AS128" s="2" t="s">
        <v>58</v>
      </c>
      <c r="AT128" s="2" t="s">
        <v>82</v>
      </c>
      <c r="AU128" s="2" t="s">
        <v>83</v>
      </c>
      <c r="AV128" s="2" t="s">
        <v>74</v>
      </c>
      <c r="AW128" s="2" t="s">
        <v>31</v>
      </c>
      <c r="AX128" s="2" t="s">
        <v>87</v>
      </c>
      <c r="AY128" s="2" t="s">
        <v>53</v>
      </c>
      <c r="AZ128" s="2" t="s">
        <v>70</v>
      </c>
      <c r="BA128" s="2">
        <v>323.95</v>
      </c>
      <c r="BB128" s="2">
        <v>20</v>
      </c>
      <c r="BC128" s="2">
        <v>0.02</v>
      </c>
      <c r="BD128" s="2">
        <v>6349.42</v>
      </c>
      <c r="BE128" s="2">
        <v>3233.25</v>
      </c>
      <c r="BF128" s="2">
        <v>3116.17</v>
      </c>
      <c r="BG128" s="2" t="s">
        <v>35</v>
      </c>
      <c r="BH128" s="2" t="s">
        <v>36</v>
      </c>
      <c r="BI128" s="2" t="s">
        <v>48</v>
      </c>
      <c r="BJ128" s="2">
        <v>26.3</v>
      </c>
      <c r="BK128" s="2">
        <v>1</v>
      </c>
      <c r="BL128" s="2" t="s">
        <v>38</v>
      </c>
      <c r="BM128" s="2" t="s">
        <v>56</v>
      </c>
      <c r="BN128" s="2">
        <v>5</v>
      </c>
      <c r="BO128" s="23">
        <v>4</v>
      </c>
    </row>
    <row r="129" spans="1:67" ht="16.5" thickTop="1" thickBot="1" x14ac:dyDescent="0.3">
      <c r="A129" s="11">
        <v>128</v>
      </c>
      <c r="B129" s="2" t="s">
        <v>214</v>
      </c>
      <c r="C129" s="85">
        <f>YEAR(Table2[[#This Row],[Date]])</f>
        <v>2024</v>
      </c>
      <c r="D129" s="88" t="str">
        <f>TEXT(Table2[[#This Row],[Date]],"mmmm")</f>
        <v>October</v>
      </c>
      <c r="E129" s="2" t="s">
        <v>65</v>
      </c>
      <c r="F129" s="2" t="s">
        <v>42</v>
      </c>
      <c r="G129" s="2" t="s">
        <v>93</v>
      </c>
      <c r="H129" s="2" t="s">
        <v>67</v>
      </c>
      <c r="I129" s="2" t="s">
        <v>75</v>
      </c>
      <c r="J129" s="2" t="s">
        <v>107</v>
      </c>
      <c r="K129" s="2" t="s">
        <v>53</v>
      </c>
      <c r="L129" s="2" t="s">
        <v>80</v>
      </c>
      <c r="M129" s="2">
        <v>570.12</v>
      </c>
      <c r="N129" s="2">
        <v>11</v>
      </c>
      <c r="O129" s="2">
        <v>0.01</v>
      </c>
      <c r="P129" s="48" t="str">
        <f>IF(Table2[[#This Row],[Discount]]&gt;20%,"HIGH","LOW")</f>
        <v>LOW</v>
      </c>
      <c r="Q129" s="2">
        <v>6208.61</v>
      </c>
      <c r="R129" s="59" t="str">
        <f>_xlfn.IFS(Table2[[#This Row],[Revenue]]&lt;1000,"Small",OR(Table2[[#This Row],[Revenue]]&gt;1000,Table2[[#This Row],[Revenue]]&lt;=5000),"Medium",Table2[[#This Row],[Revenue]]&gt;5000,"Large")</f>
        <v>Medium</v>
      </c>
      <c r="S129" s="53" t="str">
        <f>IF(Table2[[#This Row],[Revenue]]&gt;3000,"Premium","Not Premium")</f>
        <v>Premium</v>
      </c>
      <c r="T129" s="2">
        <v>4150.8</v>
      </c>
      <c r="U129" s="2">
        <v>2057.81</v>
      </c>
      <c r="V129" s="2" t="s">
        <v>63</v>
      </c>
      <c r="W129" s="2" t="s">
        <v>71</v>
      </c>
      <c r="X129" s="2" t="s">
        <v>48</v>
      </c>
      <c r="Y129" s="2">
        <v>18.3</v>
      </c>
      <c r="Z129" s="2">
        <v>5</v>
      </c>
      <c r="AA129" s="50" t="str">
        <f>IF(Table2[[#This Row],[DeliveryDays]]&lt;=3,"FAST DELIVERY","LATE DELIVERY")</f>
        <v>LATE DELIVERY</v>
      </c>
      <c r="AB129" s="2" t="s">
        <v>55</v>
      </c>
      <c r="AC129" s="2" t="s">
        <v>56</v>
      </c>
      <c r="AD129" s="2">
        <v>5</v>
      </c>
      <c r="AE129" s="56" t="str">
        <f>_xlfn.IFS(Table2[[#This Row],[Rating]]=5,"Excellent",Table2[[#This Row],[Rating]]=4,"Good",Table2[[#This Row],[Rating]]=3,"Average",Table2[[#This Row],[Rating]]&lt;=2,"Poor")</f>
        <v>Excellent</v>
      </c>
      <c r="AF129" s="35">
        <f>Table2[[#This Row],[Cost]]+Table2[[#This Row],[Profit]]+Table2[[#This Row],[ShippingCost]]+Table2[[#This Row],[DeliveryDays]]</f>
        <v>6231.9100000000008</v>
      </c>
      <c r="AG129" s="119">
        <f>Table2[[#This Row],[Profit]]/Table2[[#This Row],[Cost]]</f>
        <v>0.49576226269634766</v>
      </c>
      <c r="AQ129" s="22">
        <v>481</v>
      </c>
      <c r="AR129" s="13" t="s">
        <v>455</v>
      </c>
      <c r="AS129" s="13" t="s">
        <v>65</v>
      </c>
      <c r="AT129" s="13" t="s">
        <v>42</v>
      </c>
      <c r="AU129" s="13" t="s">
        <v>83</v>
      </c>
      <c r="AV129" s="13" t="s">
        <v>94</v>
      </c>
      <c r="AW129" s="13" t="s">
        <v>31</v>
      </c>
      <c r="AX129" s="13" t="s">
        <v>134</v>
      </c>
      <c r="AY129" s="13" t="s">
        <v>33</v>
      </c>
      <c r="AZ129" s="13" t="s">
        <v>70</v>
      </c>
      <c r="BA129" s="13">
        <v>140.41999999999999</v>
      </c>
      <c r="BB129" s="13">
        <v>15</v>
      </c>
      <c r="BC129" s="13">
        <v>0.1</v>
      </c>
      <c r="BD129" s="13">
        <v>1895.67</v>
      </c>
      <c r="BE129" s="13">
        <v>1184.8599999999999</v>
      </c>
      <c r="BF129" s="13">
        <v>710.81</v>
      </c>
      <c r="BG129" s="13" t="s">
        <v>76</v>
      </c>
      <c r="BH129" s="13" t="s">
        <v>88</v>
      </c>
      <c r="BI129" s="13" t="s">
        <v>72</v>
      </c>
      <c r="BJ129" s="13">
        <v>10.77</v>
      </c>
      <c r="BK129" s="13">
        <v>2</v>
      </c>
      <c r="BL129" s="13" t="s">
        <v>97</v>
      </c>
      <c r="BM129" s="13" t="s">
        <v>39</v>
      </c>
      <c r="BN129" s="13">
        <v>5</v>
      </c>
      <c r="BO129" s="23">
        <v>3</v>
      </c>
    </row>
    <row r="130" spans="1:67" ht="16.5" thickTop="1" thickBot="1" x14ac:dyDescent="0.3">
      <c r="A130" s="12">
        <v>129</v>
      </c>
      <c r="B130" s="13" t="s">
        <v>215</v>
      </c>
      <c r="C130" s="86">
        <f>YEAR(Table2[[#This Row],[Date]])</f>
        <v>2023</v>
      </c>
      <c r="D130" s="89" t="str">
        <f>TEXT(Table2[[#This Row],[Date]],"mmmm")</f>
        <v>March</v>
      </c>
      <c r="E130" s="13" t="s">
        <v>41</v>
      </c>
      <c r="F130" s="13" t="s">
        <v>82</v>
      </c>
      <c r="G130" s="13" t="s">
        <v>90</v>
      </c>
      <c r="H130" s="13" t="s">
        <v>94</v>
      </c>
      <c r="I130" s="13" t="s">
        <v>68</v>
      </c>
      <c r="J130" s="13" t="s">
        <v>62</v>
      </c>
      <c r="K130" s="13" t="s">
        <v>45</v>
      </c>
      <c r="L130" s="13" t="s">
        <v>46</v>
      </c>
      <c r="M130" s="13">
        <v>85.7</v>
      </c>
      <c r="N130" s="13">
        <v>9</v>
      </c>
      <c r="O130" s="13">
        <v>7.0000000000000007E-2</v>
      </c>
      <c r="P130" s="48" t="str">
        <f>IF(Table2[[#This Row],[Discount]]&gt;20%,"HIGH","LOW")</f>
        <v>LOW</v>
      </c>
      <c r="Q130" s="13">
        <v>717.31</v>
      </c>
      <c r="R130" s="60" t="str">
        <f>_xlfn.IFS(Table2[[#This Row],[Revenue]]&lt;1000,"Small",OR(Table2[[#This Row],[Revenue]]&gt;1000,Table2[[#This Row],[Revenue]]&lt;=5000),"Medium",Table2[[#This Row],[Revenue]]&gt;5000,"Large")</f>
        <v>Small</v>
      </c>
      <c r="S130" s="54" t="str">
        <f>IF(Table2[[#This Row],[Revenue]]&gt;3000,"Premium","Not Premium")</f>
        <v>Not Premium</v>
      </c>
      <c r="T130" s="13">
        <v>561.38</v>
      </c>
      <c r="U130" s="13">
        <v>155.93</v>
      </c>
      <c r="V130" s="13" t="s">
        <v>91</v>
      </c>
      <c r="W130" s="13" t="s">
        <v>36</v>
      </c>
      <c r="X130" s="13" t="s">
        <v>37</v>
      </c>
      <c r="Y130" s="13">
        <v>28.45</v>
      </c>
      <c r="Z130" s="13">
        <v>10</v>
      </c>
      <c r="AA130" s="51" t="str">
        <f>IF(Table2[[#This Row],[DeliveryDays]]&lt;=3,"FAST DELIVERY","LATE DELIVERY")</f>
        <v>LATE DELIVERY</v>
      </c>
      <c r="AB130" s="13" t="s">
        <v>38</v>
      </c>
      <c r="AC130" s="13" t="s">
        <v>39</v>
      </c>
      <c r="AD130" s="13">
        <v>5</v>
      </c>
      <c r="AE130" s="57" t="str">
        <f>_xlfn.IFS(Table2[[#This Row],[Rating]]=5,"Excellent",Table2[[#This Row],[Rating]]=4,"Good",Table2[[#This Row],[Rating]]=3,"Average",Table2[[#This Row],[Rating]]&lt;=2,"Poor")</f>
        <v>Excellent</v>
      </c>
      <c r="AF130" s="35">
        <f>Table2[[#This Row],[Cost]]+Table2[[#This Row],[Profit]]+Table2[[#This Row],[ShippingCost]]+Table2[[#This Row],[DeliveryDays]]</f>
        <v>755.76</v>
      </c>
      <c r="AG130" s="119">
        <f>Table2[[#This Row],[Profit]]/Table2[[#This Row],[Cost]]</f>
        <v>0.27776194378139585</v>
      </c>
      <c r="AQ130" s="22">
        <v>485</v>
      </c>
      <c r="AR130" s="13" t="s">
        <v>155</v>
      </c>
      <c r="AS130" s="13" t="s">
        <v>65</v>
      </c>
      <c r="AT130" s="13" t="s">
        <v>28</v>
      </c>
      <c r="AU130" s="13" t="s">
        <v>29</v>
      </c>
      <c r="AV130" s="13" t="s">
        <v>94</v>
      </c>
      <c r="AW130" s="13" t="s">
        <v>31</v>
      </c>
      <c r="AX130" s="13" t="s">
        <v>32</v>
      </c>
      <c r="AY130" s="13" t="s">
        <v>33</v>
      </c>
      <c r="AZ130" s="13" t="s">
        <v>85</v>
      </c>
      <c r="BA130" s="13">
        <v>991.32</v>
      </c>
      <c r="BB130" s="13">
        <v>2</v>
      </c>
      <c r="BC130" s="13">
        <v>0.19</v>
      </c>
      <c r="BD130" s="13">
        <v>1605.94</v>
      </c>
      <c r="BE130" s="13">
        <v>1187.52</v>
      </c>
      <c r="BF130" s="13">
        <v>418.42</v>
      </c>
      <c r="BG130" s="13" t="s">
        <v>76</v>
      </c>
      <c r="BH130" s="13" t="s">
        <v>71</v>
      </c>
      <c r="BI130" s="13" t="s">
        <v>37</v>
      </c>
      <c r="BJ130" s="13">
        <v>32.47</v>
      </c>
      <c r="BK130" s="13">
        <v>8</v>
      </c>
      <c r="BL130" s="13" t="s">
        <v>97</v>
      </c>
      <c r="BM130" s="13" t="s">
        <v>39</v>
      </c>
      <c r="BN130" s="13">
        <v>4</v>
      </c>
      <c r="BO130" s="23">
        <v>3</v>
      </c>
    </row>
    <row r="131" spans="1:67" ht="16.5" thickTop="1" thickBot="1" x14ac:dyDescent="0.3">
      <c r="A131" s="11">
        <v>130</v>
      </c>
      <c r="B131" s="2" t="s">
        <v>125</v>
      </c>
      <c r="C131" s="85">
        <f>YEAR(Table2[[#This Row],[Date]])</f>
        <v>2024</v>
      </c>
      <c r="D131" s="88" t="str">
        <f>TEXT(Table2[[#This Row],[Date]],"mmmm")</f>
        <v>March</v>
      </c>
      <c r="E131" s="2" t="s">
        <v>65</v>
      </c>
      <c r="F131" s="2" t="s">
        <v>82</v>
      </c>
      <c r="G131" s="2" t="s">
        <v>43</v>
      </c>
      <c r="H131" s="2" t="s">
        <v>94</v>
      </c>
      <c r="I131" s="2" t="s">
        <v>68</v>
      </c>
      <c r="J131" s="2" t="s">
        <v>84</v>
      </c>
      <c r="K131" s="2" t="s">
        <v>45</v>
      </c>
      <c r="L131" s="2" t="s">
        <v>70</v>
      </c>
      <c r="M131" s="2">
        <v>367.19</v>
      </c>
      <c r="N131" s="2">
        <v>12</v>
      </c>
      <c r="O131" s="2">
        <v>0.13</v>
      </c>
      <c r="P131" s="48" t="str">
        <f>IF(Table2[[#This Row],[Discount]]&gt;20%,"HIGH","LOW")</f>
        <v>LOW</v>
      </c>
      <c r="Q131" s="2">
        <v>3833.46</v>
      </c>
      <c r="R131" s="59" t="str">
        <f>_xlfn.IFS(Table2[[#This Row],[Revenue]]&lt;1000,"Small",OR(Table2[[#This Row],[Revenue]]&gt;1000,Table2[[#This Row],[Revenue]]&lt;=5000),"Medium",Table2[[#This Row],[Revenue]]&gt;5000,"Large")</f>
        <v>Medium</v>
      </c>
      <c r="S131" s="53" t="str">
        <f>IF(Table2[[#This Row],[Revenue]]&gt;3000,"Premium","Not Premium")</f>
        <v>Premium</v>
      </c>
      <c r="T131" s="2">
        <v>2999.49</v>
      </c>
      <c r="U131" s="2">
        <v>833.97</v>
      </c>
      <c r="V131" s="2" t="s">
        <v>47</v>
      </c>
      <c r="W131" s="2" t="s">
        <v>36</v>
      </c>
      <c r="X131" s="2" t="s">
        <v>37</v>
      </c>
      <c r="Y131" s="2">
        <v>48.48</v>
      </c>
      <c r="Z131" s="2">
        <v>8</v>
      </c>
      <c r="AA131" s="50" t="str">
        <f>IF(Table2[[#This Row],[DeliveryDays]]&lt;=3,"FAST DELIVERY","LATE DELIVERY")</f>
        <v>LATE DELIVERY</v>
      </c>
      <c r="AB131" s="2" t="s">
        <v>97</v>
      </c>
      <c r="AC131" s="2" t="s">
        <v>56</v>
      </c>
      <c r="AD131" s="2">
        <v>4</v>
      </c>
      <c r="AE131" s="56" t="str">
        <f>_xlfn.IFS(Table2[[#This Row],[Rating]]=5,"Excellent",Table2[[#This Row],[Rating]]=4,"Good",Table2[[#This Row],[Rating]]=3,"Average",Table2[[#This Row],[Rating]]&lt;=2,"Poor")</f>
        <v>Good</v>
      </c>
      <c r="AF131" s="35">
        <f>Table2[[#This Row],[Cost]]+Table2[[#This Row],[Profit]]+Table2[[#This Row],[ShippingCost]]+Table2[[#This Row],[DeliveryDays]]</f>
        <v>3889.94</v>
      </c>
      <c r="AG131" s="119">
        <f>Table2[[#This Row],[Profit]]/Table2[[#This Row],[Cost]]</f>
        <v>0.27803726633527703</v>
      </c>
      <c r="AQ131" s="22">
        <v>489</v>
      </c>
      <c r="AR131" s="13" t="s">
        <v>449</v>
      </c>
      <c r="AS131" s="13" t="s">
        <v>27</v>
      </c>
      <c r="AT131" s="13" t="s">
        <v>82</v>
      </c>
      <c r="AU131" s="13" t="s">
        <v>90</v>
      </c>
      <c r="AV131" s="13" t="s">
        <v>78</v>
      </c>
      <c r="AW131" s="13" t="s">
        <v>31</v>
      </c>
      <c r="AX131" s="13" t="s">
        <v>84</v>
      </c>
      <c r="AY131" s="13" t="s">
        <v>33</v>
      </c>
      <c r="AZ131" s="13" t="s">
        <v>70</v>
      </c>
      <c r="BA131" s="13">
        <v>188.34</v>
      </c>
      <c r="BB131" s="13">
        <v>19</v>
      </c>
      <c r="BC131" s="13">
        <v>0.17</v>
      </c>
      <c r="BD131" s="13">
        <v>2970.12</v>
      </c>
      <c r="BE131" s="13">
        <v>2093.21</v>
      </c>
      <c r="BF131" s="13">
        <v>876.91</v>
      </c>
      <c r="BG131" s="13" t="s">
        <v>47</v>
      </c>
      <c r="BH131" s="13" t="s">
        <v>54</v>
      </c>
      <c r="BI131" s="13" t="s">
        <v>72</v>
      </c>
      <c r="BJ131" s="13">
        <v>25.46</v>
      </c>
      <c r="BK131" s="13">
        <v>6</v>
      </c>
      <c r="BL131" s="13" t="s">
        <v>97</v>
      </c>
      <c r="BM131" s="13" t="s">
        <v>56</v>
      </c>
      <c r="BN131" s="13">
        <v>2</v>
      </c>
      <c r="BO131" s="21">
        <v>11</v>
      </c>
    </row>
    <row r="132" spans="1:67" ht="16.5" thickTop="1" thickBot="1" x14ac:dyDescent="0.3">
      <c r="A132" s="12">
        <v>131</v>
      </c>
      <c r="B132" s="13" t="s">
        <v>110</v>
      </c>
      <c r="C132" s="86">
        <f>YEAR(Table2[[#This Row],[Date]])</f>
        <v>2024</v>
      </c>
      <c r="D132" s="89" t="str">
        <f>TEXT(Table2[[#This Row],[Date]],"mmmm")</f>
        <v>August</v>
      </c>
      <c r="E132" s="13" t="s">
        <v>127</v>
      </c>
      <c r="F132" s="13" t="s">
        <v>66</v>
      </c>
      <c r="G132" s="13" t="s">
        <v>29</v>
      </c>
      <c r="H132" s="13" t="s">
        <v>60</v>
      </c>
      <c r="I132" s="13" t="s">
        <v>75</v>
      </c>
      <c r="J132" s="13" t="s">
        <v>84</v>
      </c>
      <c r="K132" s="13" t="s">
        <v>33</v>
      </c>
      <c r="L132" s="13" t="s">
        <v>70</v>
      </c>
      <c r="M132" s="13">
        <v>826.72</v>
      </c>
      <c r="N132" s="13">
        <v>5</v>
      </c>
      <c r="O132" s="13">
        <v>0.2</v>
      </c>
      <c r="P132" s="48" t="str">
        <f>IF(Table2[[#This Row],[Discount]]&gt;20%,"HIGH","LOW")</f>
        <v>LOW</v>
      </c>
      <c r="Q132" s="13">
        <v>3306.88</v>
      </c>
      <c r="R132" s="60" t="str">
        <f>_xlfn.IFS(Table2[[#This Row],[Revenue]]&lt;1000,"Small",OR(Table2[[#This Row],[Revenue]]&gt;1000,Table2[[#This Row],[Revenue]]&lt;=5000),"Medium",Table2[[#This Row],[Revenue]]&gt;5000,"Large")</f>
        <v>Medium</v>
      </c>
      <c r="S132" s="54" t="str">
        <f>IF(Table2[[#This Row],[Revenue]]&gt;3000,"Premium","Not Premium")</f>
        <v>Premium</v>
      </c>
      <c r="T132" s="13">
        <v>2745.46</v>
      </c>
      <c r="U132" s="13">
        <v>561.41999999999996</v>
      </c>
      <c r="V132" s="13" t="s">
        <v>35</v>
      </c>
      <c r="W132" s="13" t="s">
        <v>88</v>
      </c>
      <c r="X132" s="13" t="s">
        <v>72</v>
      </c>
      <c r="Y132" s="13">
        <v>5.26</v>
      </c>
      <c r="Z132" s="13">
        <v>3</v>
      </c>
      <c r="AA132" s="51" t="str">
        <f>IF(Table2[[#This Row],[DeliveryDays]]&lt;=3,"FAST DELIVERY","LATE DELIVERY")</f>
        <v>FAST DELIVERY</v>
      </c>
      <c r="AB132" s="13" t="s">
        <v>55</v>
      </c>
      <c r="AC132" s="13" t="s">
        <v>56</v>
      </c>
      <c r="AD132" s="13">
        <v>5</v>
      </c>
      <c r="AE132" s="57" t="str">
        <f>_xlfn.IFS(Table2[[#This Row],[Rating]]=5,"Excellent",Table2[[#This Row],[Rating]]=4,"Good",Table2[[#This Row],[Rating]]=3,"Average",Table2[[#This Row],[Rating]]&lt;=2,"Poor")</f>
        <v>Excellent</v>
      </c>
      <c r="AF132" s="35">
        <f>Table2[[#This Row],[Cost]]+Table2[[#This Row],[Profit]]+Table2[[#This Row],[ShippingCost]]+Table2[[#This Row],[DeliveryDays]]</f>
        <v>3315.1400000000003</v>
      </c>
      <c r="AG132" s="119">
        <f>Table2[[#This Row],[Profit]]/Table2[[#This Row],[Cost]]</f>
        <v>0.20449032220465785</v>
      </c>
      <c r="AQ132" s="20">
        <v>490</v>
      </c>
      <c r="AR132" s="2" t="s">
        <v>458</v>
      </c>
      <c r="AS132" s="2" t="s">
        <v>65</v>
      </c>
      <c r="AT132" s="2" t="s">
        <v>66</v>
      </c>
      <c r="AU132" s="2" t="s">
        <v>43</v>
      </c>
      <c r="AV132" s="2" t="s">
        <v>67</v>
      </c>
      <c r="AW132" s="2" t="s">
        <v>31</v>
      </c>
      <c r="AX132" s="2" t="s">
        <v>102</v>
      </c>
      <c r="AY132" s="2" t="s">
        <v>45</v>
      </c>
      <c r="AZ132" s="2" t="s">
        <v>80</v>
      </c>
      <c r="BA132" s="2">
        <v>356.95</v>
      </c>
      <c r="BB132" s="2">
        <v>16</v>
      </c>
      <c r="BC132" s="2">
        <v>0.28999999999999998</v>
      </c>
      <c r="BD132" s="2">
        <v>4054.95</v>
      </c>
      <c r="BE132" s="2">
        <v>2604.9899999999998</v>
      </c>
      <c r="BF132" s="2">
        <v>1449.96</v>
      </c>
      <c r="BG132" s="2" t="s">
        <v>76</v>
      </c>
      <c r="BH132" s="2" t="s">
        <v>71</v>
      </c>
      <c r="BI132" s="2" t="s">
        <v>72</v>
      </c>
      <c r="BJ132" s="2">
        <v>8.1199999999999992</v>
      </c>
      <c r="BK132" s="2">
        <v>3</v>
      </c>
      <c r="BL132" s="2" t="s">
        <v>97</v>
      </c>
      <c r="BM132" s="2" t="s">
        <v>56</v>
      </c>
      <c r="BN132" s="2">
        <v>4</v>
      </c>
      <c r="BO132" s="21">
        <v>12</v>
      </c>
    </row>
    <row r="133" spans="1:67" ht="16.5" thickTop="1" thickBot="1" x14ac:dyDescent="0.3">
      <c r="A133" s="11">
        <v>132</v>
      </c>
      <c r="B133" s="2" t="s">
        <v>182</v>
      </c>
      <c r="C133" s="85">
        <f>YEAR(Table2[[#This Row],[Date]])</f>
        <v>2024</v>
      </c>
      <c r="D133" s="88" t="str">
        <f>TEXT(Table2[[#This Row],[Date]],"mmmm")</f>
        <v>October</v>
      </c>
      <c r="E133" s="2" t="s">
        <v>99</v>
      </c>
      <c r="F133" s="2" t="s">
        <v>28</v>
      </c>
      <c r="G133" s="2" t="s">
        <v>59</v>
      </c>
      <c r="H133" s="2" t="s">
        <v>78</v>
      </c>
      <c r="I133" s="2" t="s">
        <v>61</v>
      </c>
      <c r="J133" s="2" t="s">
        <v>107</v>
      </c>
      <c r="K133" s="2" t="s">
        <v>33</v>
      </c>
      <c r="L133" s="2" t="s">
        <v>46</v>
      </c>
      <c r="M133" s="2">
        <v>422.22</v>
      </c>
      <c r="N133" s="2">
        <v>10</v>
      </c>
      <c r="O133" s="2">
        <v>0.16</v>
      </c>
      <c r="P133" s="48" t="str">
        <f>IF(Table2[[#This Row],[Discount]]&gt;20%,"HIGH","LOW")</f>
        <v>LOW</v>
      </c>
      <c r="Q133" s="2">
        <v>3546.65</v>
      </c>
      <c r="R133" s="59" t="str">
        <f>_xlfn.IFS(Table2[[#This Row],[Revenue]]&lt;1000,"Small",OR(Table2[[#This Row],[Revenue]]&gt;1000,Table2[[#This Row],[Revenue]]&lt;=5000),"Medium",Table2[[#This Row],[Revenue]]&gt;5000,"Large")</f>
        <v>Medium</v>
      </c>
      <c r="S133" s="53" t="str">
        <f>IF(Table2[[#This Row],[Revenue]]&gt;3000,"Premium","Not Premium")</f>
        <v>Premium</v>
      </c>
      <c r="T133" s="2">
        <v>2946.85</v>
      </c>
      <c r="U133" s="2">
        <v>599.79999999999995</v>
      </c>
      <c r="V133" s="2" t="s">
        <v>35</v>
      </c>
      <c r="W133" s="2" t="s">
        <v>36</v>
      </c>
      <c r="X133" s="2" t="s">
        <v>72</v>
      </c>
      <c r="Y133" s="2">
        <v>11.74</v>
      </c>
      <c r="Z133" s="2">
        <v>2</v>
      </c>
      <c r="AA133" s="50" t="str">
        <f>IF(Table2[[#This Row],[DeliveryDays]]&lt;=3,"FAST DELIVERY","LATE DELIVERY")</f>
        <v>FAST DELIVERY</v>
      </c>
      <c r="AB133" s="2" t="s">
        <v>55</v>
      </c>
      <c r="AC133" s="2" t="s">
        <v>56</v>
      </c>
      <c r="AD133" s="2">
        <v>3</v>
      </c>
      <c r="AE133" s="56" t="str">
        <f>_xlfn.IFS(Table2[[#This Row],[Rating]]=5,"Excellent",Table2[[#This Row],[Rating]]=4,"Good",Table2[[#This Row],[Rating]]=3,"Average",Table2[[#This Row],[Rating]]&lt;=2,"Poor")</f>
        <v>Average</v>
      </c>
      <c r="AF133" s="35">
        <f>Table2[[#This Row],[Cost]]+Table2[[#This Row],[Profit]]+Table2[[#This Row],[ShippingCost]]+Table2[[#This Row],[DeliveryDays]]</f>
        <v>3560.3899999999994</v>
      </c>
      <c r="AG133" s="119">
        <f>Table2[[#This Row],[Profit]]/Table2[[#This Row],[Cost]]</f>
        <v>0.20353937255035037</v>
      </c>
      <c r="AQ133" s="20">
        <v>494</v>
      </c>
      <c r="AR133" s="2" t="s">
        <v>461</v>
      </c>
      <c r="AS133" s="2" t="s">
        <v>96</v>
      </c>
      <c r="AT133" s="2" t="s">
        <v>42</v>
      </c>
      <c r="AU133" s="2" t="s">
        <v>90</v>
      </c>
      <c r="AV133" s="2" t="s">
        <v>78</v>
      </c>
      <c r="AW133" s="2" t="s">
        <v>31</v>
      </c>
      <c r="AX133" s="2" t="s">
        <v>107</v>
      </c>
      <c r="AY133" s="2" t="s">
        <v>33</v>
      </c>
      <c r="AZ133" s="2" t="s">
        <v>70</v>
      </c>
      <c r="BA133" s="2">
        <v>116.19</v>
      </c>
      <c r="BB133" s="2">
        <v>7</v>
      </c>
      <c r="BC133" s="2">
        <v>0.21</v>
      </c>
      <c r="BD133" s="2">
        <v>642.53</v>
      </c>
      <c r="BE133" s="2">
        <v>345.48</v>
      </c>
      <c r="BF133" s="2">
        <v>297.05</v>
      </c>
      <c r="BG133" s="2" t="s">
        <v>76</v>
      </c>
      <c r="BH133" s="2" t="s">
        <v>71</v>
      </c>
      <c r="BI133" s="2" t="s">
        <v>48</v>
      </c>
      <c r="BJ133" s="2">
        <v>7.43</v>
      </c>
      <c r="BK133" s="2">
        <v>1</v>
      </c>
      <c r="BL133" s="2" t="s">
        <v>97</v>
      </c>
      <c r="BM133" s="2" t="s">
        <v>56</v>
      </c>
      <c r="BN133" s="2">
        <v>1</v>
      </c>
      <c r="BO133" s="21">
        <v>6</v>
      </c>
    </row>
    <row r="134" spans="1:67" ht="16.5" thickTop="1" thickBot="1" x14ac:dyDescent="0.3">
      <c r="A134" s="12">
        <v>133</v>
      </c>
      <c r="B134" s="13" t="s">
        <v>216</v>
      </c>
      <c r="C134" s="86">
        <f>YEAR(Table2[[#This Row],[Date]])</f>
        <v>2023</v>
      </c>
      <c r="D134" s="89" t="str">
        <f>TEXT(Table2[[#This Row],[Date]],"mmmm")</f>
        <v>December</v>
      </c>
      <c r="E134" s="13" t="s">
        <v>99</v>
      </c>
      <c r="F134" s="13" t="s">
        <v>66</v>
      </c>
      <c r="G134" s="13" t="s">
        <v>43</v>
      </c>
      <c r="H134" s="13" t="s">
        <v>44</v>
      </c>
      <c r="I134" s="13" t="s">
        <v>51</v>
      </c>
      <c r="J134" s="13" t="s">
        <v>52</v>
      </c>
      <c r="K134" s="13" t="s">
        <v>45</v>
      </c>
      <c r="L134" s="13" t="s">
        <v>85</v>
      </c>
      <c r="M134" s="13">
        <v>219.69</v>
      </c>
      <c r="N134" s="13">
        <v>17</v>
      </c>
      <c r="O134" s="13">
        <v>0.04</v>
      </c>
      <c r="P134" s="48" t="str">
        <f>IF(Table2[[#This Row],[Discount]]&gt;20%,"HIGH","LOW")</f>
        <v>LOW</v>
      </c>
      <c r="Q134" s="13">
        <v>3585.34</v>
      </c>
      <c r="R134" s="60" t="str">
        <f>_xlfn.IFS(Table2[[#This Row],[Revenue]]&lt;1000,"Small",OR(Table2[[#This Row],[Revenue]]&gt;1000,Table2[[#This Row],[Revenue]]&lt;=5000),"Medium",Table2[[#This Row],[Revenue]]&gt;5000,"Large")</f>
        <v>Medium</v>
      </c>
      <c r="S134" s="54" t="str">
        <f>IF(Table2[[#This Row],[Revenue]]&gt;3000,"Premium","Not Premium")</f>
        <v>Premium</v>
      </c>
      <c r="T134" s="13">
        <v>1930.42</v>
      </c>
      <c r="U134" s="13">
        <v>1654.92</v>
      </c>
      <c r="V134" s="13" t="s">
        <v>47</v>
      </c>
      <c r="W134" s="13" t="s">
        <v>88</v>
      </c>
      <c r="X134" s="13" t="s">
        <v>37</v>
      </c>
      <c r="Y134" s="13">
        <v>5.4</v>
      </c>
      <c r="Z134" s="13">
        <v>2</v>
      </c>
      <c r="AA134" s="51" t="str">
        <f>IF(Table2[[#This Row],[DeliveryDays]]&lt;=3,"FAST DELIVERY","LATE DELIVERY")</f>
        <v>FAST DELIVERY</v>
      </c>
      <c r="AB134" s="13" t="s">
        <v>38</v>
      </c>
      <c r="AC134" s="13" t="s">
        <v>56</v>
      </c>
      <c r="AD134" s="13">
        <v>2</v>
      </c>
      <c r="AE134" s="57" t="str">
        <f>_xlfn.IFS(Table2[[#This Row],[Rating]]=5,"Excellent",Table2[[#This Row],[Rating]]=4,"Good",Table2[[#This Row],[Rating]]=3,"Average",Table2[[#This Row],[Rating]]&lt;=2,"Poor")</f>
        <v>Poor</v>
      </c>
      <c r="AF134" s="35">
        <f>Table2[[#This Row],[Cost]]+Table2[[#This Row],[Profit]]+Table2[[#This Row],[ShippingCost]]+Table2[[#This Row],[DeliveryDays]]</f>
        <v>3592.7400000000002</v>
      </c>
      <c r="AG134" s="119">
        <f>Table2[[#This Row],[Profit]]/Table2[[#This Row],[Cost]]</f>
        <v>0.85728494317298831</v>
      </c>
      <c r="AQ134" s="20">
        <v>500</v>
      </c>
      <c r="AR134" s="2" t="s">
        <v>367</v>
      </c>
      <c r="AS134" s="2" t="s">
        <v>58</v>
      </c>
      <c r="AT134" s="2" t="s">
        <v>82</v>
      </c>
      <c r="AU134" s="2" t="s">
        <v>29</v>
      </c>
      <c r="AV134" s="2" t="s">
        <v>60</v>
      </c>
      <c r="AW134" s="2" t="s">
        <v>31</v>
      </c>
      <c r="AX134" s="2" t="s">
        <v>52</v>
      </c>
      <c r="AY134" s="2" t="s">
        <v>33</v>
      </c>
      <c r="AZ134" s="2" t="s">
        <v>70</v>
      </c>
      <c r="BA134" s="2">
        <v>115.56</v>
      </c>
      <c r="BB134" s="2">
        <v>7</v>
      </c>
      <c r="BC134" s="2">
        <v>0.21</v>
      </c>
      <c r="BD134" s="2">
        <v>639.04999999999995</v>
      </c>
      <c r="BE134" s="2">
        <v>417.85</v>
      </c>
      <c r="BF134" s="2">
        <v>221.2</v>
      </c>
      <c r="BG134" s="2" t="s">
        <v>35</v>
      </c>
      <c r="BH134" s="2" t="s">
        <v>71</v>
      </c>
      <c r="BI134" s="2" t="s">
        <v>48</v>
      </c>
      <c r="BJ134" s="2">
        <v>30.12</v>
      </c>
      <c r="BK134" s="2">
        <v>2</v>
      </c>
      <c r="BL134" s="2" t="s">
        <v>38</v>
      </c>
      <c r="BM134" s="2" t="s">
        <v>56</v>
      </c>
      <c r="BN134" s="2">
        <v>1</v>
      </c>
      <c r="BO134" s="23">
        <v>8</v>
      </c>
    </row>
    <row r="135" spans="1:67" ht="16.5" thickTop="1" thickBot="1" x14ac:dyDescent="0.3">
      <c r="A135" s="11">
        <v>134</v>
      </c>
      <c r="B135" s="2" t="s">
        <v>217</v>
      </c>
      <c r="C135" s="85">
        <f>YEAR(Table2[[#This Row],[Date]])</f>
        <v>2024</v>
      </c>
      <c r="D135" s="88" t="str">
        <f>TEXT(Table2[[#This Row],[Date]],"mmmm")</f>
        <v>September</v>
      </c>
      <c r="E135" s="2" t="s">
        <v>65</v>
      </c>
      <c r="F135" s="2" t="s">
        <v>82</v>
      </c>
      <c r="G135" s="2" t="s">
        <v>83</v>
      </c>
      <c r="H135" s="2" t="s">
        <v>44</v>
      </c>
      <c r="I135" s="2" t="s">
        <v>75</v>
      </c>
      <c r="J135" s="2" t="s">
        <v>69</v>
      </c>
      <c r="K135" s="2" t="s">
        <v>45</v>
      </c>
      <c r="L135" s="2" t="s">
        <v>70</v>
      </c>
      <c r="M135" s="2">
        <v>951.39</v>
      </c>
      <c r="N135" s="2">
        <v>1</v>
      </c>
      <c r="O135" s="2">
        <v>0.06</v>
      </c>
      <c r="P135" s="48" t="str">
        <f>IF(Table2[[#This Row],[Discount]]&gt;20%,"HIGH","LOW")</f>
        <v>LOW</v>
      </c>
      <c r="Q135" s="2">
        <v>894.31</v>
      </c>
      <c r="R135" s="59" t="str">
        <f>_xlfn.IFS(Table2[[#This Row],[Revenue]]&lt;1000,"Small",OR(Table2[[#This Row],[Revenue]]&gt;1000,Table2[[#This Row],[Revenue]]&lt;=5000),"Medium",Table2[[#This Row],[Revenue]]&gt;5000,"Large")</f>
        <v>Small</v>
      </c>
      <c r="S135" s="53" t="str">
        <f>IF(Table2[[#This Row],[Revenue]]&gt;3000,"Premium","Not Premium")</f>
        <v>Not Premium</v>
      </c>
      <c r="T135" s="2">
        <v>712.42</v>
      </c>
      <c r="U135" s="2">
        <v>181.89</v>
      </c>
      <c r="V135" s="2" t="s">
        <v>47</v>
      </c>
      <c r="W135" s="2" t="s">
        <v>71</v>
      </c>
      <c r="X135" s="2" t="s">
        <v>48</v>
      </c>
      <c r="Y135" s="2">
        <v>42.63</v>
      </c>
      <c r="Z135" s="2">
        <v>4</v>
      </c>
      <c r="AA135" s="50" t="str">
        <f>IF(Table2[[#This Row],[DeliveryDays]]&lt;=3,"FAST DELIVERY","LATE DELIVERY")</f>
        <v>LATE DELIVERY</v>
      </c>
      <c r="AB135" s="2" t="s">
        <v>38</v>
      </c>
      <c r="AC135" s="2" t="s">
        <v>56</v>
      </c>
      <c r="AD135" s="2">
        <v>4</v>
      </c>
      <c r="AE135" s="56" t="str">
        <f>_xlfn.IFS(Table2[[#This Row],[Rating]]=5,"Excellent",Table2[[#This Row],[Rating]]=4,"Good",Table2[[#This Row],[Rating]]=3,"Average",Table2[[#This Row],[Rating]]&lt;=2,"Poor")</f>
        <v>Good</v>
      </c>
      <c r="AF135" s="35">
        <f>Table2[[#This Row],[Cost]]+Table2[[#This Row],[Profit]]+Table2[[#This Row],[ShippingCost]]+Table2[[#This Row],[DeliveryDays]]</f>
        <v>940.93999999999994</v>
      </c>
      <c r="AG135" s="119">
        <f>Table2[[#This Row],[Profit]]/Table2[[#This Row],[Cost]]</f>
        <v>0.25531287723533869</v>
      </c>
      <c r="AQ135" s="22">
        <v>503</v>
      </c>
      <c r="AR135" s="13" t="s">
        <v>170</v>
      </c>
      <c r="AS135" s="13" t="s">
        <v>65</v>
      </c>
      <c r="AT135" s="13" t="s">
        <v>28</v>
      </c>
      <c r="AU135" s="13" t="s">
        <v>90</v>
      </c>
      <c r="AV135" s="13" t="s">
        <v>60</v>
      </c>
      <c r="AW135" s="13" t="s">
        <v>31</v>
      </c>
      <c r="AX135" s="13" t="s">
        <v>87</v>
      </c>
      <c r="AY135" s="13" t="s">
        <v>33</v>
      </c>
      <c r="AZ135" s="13" t="s">
        <v>70</v>
      </c>
      <c r="BA135" s="13">
        <v>892.86</v>
      </c>
      <c r="BB135" s="13">
        <v>2</v>
      </c>
      <c r="BC135" s="13">
        <v>0.21</v>
      </c>
      <c r="BD135" s="13">
        <v>1410.72</v>
      </c>
      <c r="BE135" s="13">
        <v>1191.75</v>
      </c>
      <c r="BF135" s="13">
        <v>218.97</v>
      </c>
      <c r="BG135" s="13" t="s">
        <v>47</v>
      </c>
      <c r="BH135" s="13" t="s">
        <v>36</v>
      </c>
      <c r="BI135" s="13" t="s">
        <v>37</v>
      </c>
      <c r="BJ135" s="13">
        <v>6.15</v>
      </c>
      <c r="BK135" s="13">
        <v>6</v>
      </c>
      <c r="BL135" s="13" t="s">
        <v>38</v>
      </c>
      <c r="BM135" s="13" t="s">
        <v>56</v>
      </c>
      <c r="BN135" s="13">
        <v>4</v>
      </c>
      <c r="BO135" s="21">
        <v>12</v>
      </c>
    </row>
    <row r="136" spans="1:67" ht="16.5" thickTop="1" thickBot="1" x14ac:dyDescent="0.3">
      <c r="A136" s="12">
        <v>135</v>
      </c>
      <c r="B136" s="13" t="s">
        <v>218</v>
      </c>
      <c r="C136" s="86">
        <f>YEAR(Table2[[#This Row],[Date]])</f>
        <v>2023</v>
      </c>
      <c r="D136" s="89" t="str">
        <f>TEXT(Table2[[#This Row],[Date]],"mmmm")</f>
        <v>October</v>
      </c>
      <c r="E136" s="13" t="s">
        <v>50</v>
      </c>
      <c r="F136" s="13" t="s">
        <v>28</v>
      </c>
      <c r="G136" s="13" t="s">
        <v>83</v>
      </c>
      <c r="H136" s="13" t="s">
        <v>67</v>
      </c>
      <c r="I136" s="13" t="s">
        <v>51</v>
      </c>
      <c r="J136" s="13" t="s">
        <v>62</v>
      </c>
      <c r="K136" s="13" t="s">
        <v>45</v>
      </c>
      <c r="L136" s="13" t="s">
        <v>46</v>
      </c>
      <c r="M136" s="13">
        <v>729.96</v>
      </c>
      <c r="N136" s="13">
        <v>12</v>
      </c>
      <c r="O136" s="13">
        <v>0.02</v>
      </c>
      <c r="P136" s="48" t="str">
        <f>IF(Table2[[#This Row],[Discount]]&gt;20%,"HIGH","LOW")</f>
        <v>LOW</v>
      </c>
      <c r="Q136" s="13">
        <v>8584.33</v>
      </c>
      <c r="R136" s="60" t="str">
        <f>_xlfn.IFS(Table2[[#This Row],[Revenue]]&lt;1000,"Small",OR(Table2[[#This Row],[Revenue]]&gt;1000,Table2[[#This Row],[Revenue]]&lt;=5000),"Medium",Table2[[#This Row],[Revenue]]&gt;5000,"Large")</f>
        <v>Medium</v>
      </c>
      <c r="S136" s="54" t="str">
        <f>IF(Table2[[#This Row],[Revenue]]&gt;3000,"Premium","Not Premium")</f>
        <v>Premium</v>
      </c>
      <c r="T136" s="13">
        <v>6129.58</v>
      </c>
      <c r="U136" s="13">
        <v>2454.75</v>
      </c>
      <c r="V136" s="13" t="s">
        <v>35</v>
      </c>
      <c r="W136" s="13" t="s">
        <v>88</v>
      </c>
      <c r="X136" s="13" t="s">
        <v>72</v>
      </c>
      <c r="Y136" s="13">
        <v>6.33</v>
      </c>
      <c r="Z136" s="13">
        <v>8</v>
      </c>
      <c r="AA136" s="51" t="str">
        <f>IF(Table2[[#This Row],[DeliveryDays]]&lt;=3,"FAST DELIVERY","LATE DELIVERY")</f>
        <v>LATE DELIVERY</v>
      </c>
      <c r="AB136" s="13" t="s">
        <v>55</v>
      </c>
      <c r="AC136" s="13" t="s">
        <v>56</v>
      </c>
      <c r="AD136" s="13">
        <v>1</v>
      </c>
      <c r="AE136" s="57" t="str">
        <f>_xlfn.IFS(Table2[[#This Row],[Rating]]=5,"Excellent",Table2[[#This Row],[Rating]]=4,"Good",Table2[[#This Row],[Rating]]=3,"Average",Table2[[#This Row],[Rating]]&lt;=2,"Poor")</f>
        <v>Poor</v>
      </c>
      <c r="AF136" s="35">
        <f>Table2[[#This Row],[Cost]]+Table2[[#This Row],[Profit]]+Table2[[#This Row],[ShippingCost]]+Table2[[#This Row],[DeliveryDays]]</f>
        <v>8598.66</v>
      </c>
      <c r="AG136" s="119">
        <f>Table2[[#This Row],[Profit]]/Table2[[#This Row],[Cost]]</f>
        <v>0.4004760521928093</v>
      </c>
      <c r="AQ136" s="20">
        <v>512</v>
      </c>
      <c r="AR136" s="2" t="s">
        <v>49</v>
      </c>
      <c r="AS136" s="2" t="s">
        <v>58</v>
      </c>
      <c r="AT136" s="2" t="s">
        <v>82</v>
      </c>
      <c r="AU136" s="2" t="s">
        <v>83</v>
      </c>
      <c r="AV136" s="2" t="s">
        <v>44</v>
      </c>
      <c r="AW136" s="2" t="s">
        <v>31</v>
      </c>
      <c r="AX136" s="2" t="s">
        <v>69</v>
      </c>
      <c r="AY136" s="2" t="s">
        <v>33</v>
      </c>
      <c r="AZ136" s="2" t="s">
        <v>70</v>
      </c>
      <c r="BA136" s="2">
        <v>90.7</v>
      </c>
      <c r="BB136" s="2">
        <v>17</v>
      </c>
      <c r="BC136" s="2">
        <v>0.23</v>
      </c>
      <c r="BD136" s="2">
        <v>1187.26</v>
      </c>
      <c r="BE136" s="2">
        <v>786.1</v>
      </c>
      <c r="BF136" s="2">
        <v>401.16</v>
      </c>
      <c r="BG136" s="2" t="s">
        <v>63</v>
      </c>
      <c r="BH136" s="2" t="s">
        <v>88</v>
      </c>
      <c r="BI136" s="2" t="s">
        <v>48</v>
      </c>
      <c r="BJ136" s="2">
        <v>26.24</v>
      </c>
      <c r="BK136" s="2">
        <v>5</v>
      </c>
      <c r="BL136" s="2" t="s">
        <v>55</v>
      </c>
      <c r="BM136" s="2" t="s">
        <v>39</v>
      </c>
      <c r="BN136" s="2">
        <v>3</v>
      </c>
      <c r="BO136" s="21">
        <v>12</v>
      </c>
    </row>
    <row r="137" spans="1:67" ht="16.5" thickTop="1" thickBot="1" x14ac:dyDescent="0.3">
      <c r="A137" s="11">
        <v>136</v>
      </c>
      <c r="B137" s="2" t="s">
        <v>219</v>
      </c>
      <c r="C137" s="85">
        <f>YEAR(Table2[[#This Row],[Date]])</f>
        <v>2024</v>
      </c>
      <c r="D137" s="88" t="str">
        <f>TEXT(Table2[[#This Row],[Date]],"mmmm")</f>
        <v>April</v>
      </c>
      <c r="E137" s="2" t="s">
        <v>50</v>
      </c>
      <c r="F137" s="2" t="s">
        <v>66</v>
      </c>
      <c r="G137" s="2" t="s">
        <v>43</v>
      </c>
      <c r="H137" s="2" t="s">
        <v>60</v>
      </c>
      <c r="I137" s="2" t="s">
        <v>75</v>
      </c>
      <c r="J137" s="2" t="s">
        <v>52</v>
      </c>
      <c r="K137" s="2" t="s">
        <v>45</v>
      </c>
      <c r="L137" s="2" t="s">
        <v>34</v>
      </c>
      <c r="M137" s="2">
        <v>350.8</v>
      </c>
      <c r="N137" s="2">
        <v>13</v>
      </c>
      <c r="O137" s="2">
        <v>0.19</v>
      </c>
      <c r="P137" s="48" t="str">
        <f>IF(Table2[[#This Row],[Discount]]&gt;20%,"HIGH","LOW")</f>
        <v>LOW</v>
      </c>
      <c r="Q137" s="2">
        <v>3693.92</v>
      </c>
      <c r="R137" s="59" t="str">
        <f>_xlfn.IFS(Table2[[#This Row],[Revenue]]&lt;1000,"Small",OR(Table2[[#This Row],[Revenue]]&gt;1000,Table2[[#This Row],[Revenue]]&lt;=5000),"Medium",Table2[[#This Row],[Revenue]]&gt;5000,"Large")</f>
        <v>Medium</v>
      </c>
      <c r="S137" s="53" t="str">
        <f>IF(Table2[[#This Row],[Revenue]]&gt;3000,"Premium","Not Premium")</f>
        <v>Premium</v>
      </c>
      <c r="T137" s="2">
        <v>2050.09</v>
      </c>
      <c r="U137" s="2">
        <v>1643.83</v>
      </c>
      <c r="V137" s="2" t="s">
        <v>91</v>
      </c>
      <c r="W137" s="2" t="s">
        <v>71</v>
      </c>
      <c r="X137" s="2" t="s">
        <v>72</v>
      </c>
      <c r="Y137" s="2">
        <v>19.510000000000002</v>
      </c>
      <c r="Z137" s="2">
        <v>1</v>
      </c>
      <c r="AA137" s="50" t="str">
        <f>IF(Table2[[#This Row],[DeliveryDays]]&lt;=3,"FAST DELIVERY","LATE DELIVERY")</f>
        <v>FAST DELIVERY</v>
      </c>
      <c r="AB137" s="2" t="s">
        <v>97</v>
      </c>
      <c r="AC137" s="2" t="s">
        <v>56</v>
      </c>
      <c r="AD137" s="2">
        <v>2</v>
      </c>
      <c r="AE137" s="56" t="str">
        <f>_xlfn.IFS(Table2[[#This Row],[Rating]]=5,"Excellent",Table2[[#This Row],[Rating]]=4,"Good",Table2[[#This Row],[Rating]]=3,"Average",Table2[[#This Row],[Rating]]&lt;=2,"Poor")</f>
        <v>Poor</v>
      </c>
      <c r="AF137" s="35">
        <f>Table2[[#This Row],[Cost]]+Table2[[#This Row],[Profit]]+Table2[[#This Row],[ShippingCost]]+Table2[[#This Row],[DeliveryDays]]</f>
        <v>3714.4300000000003</v>
      </c>
      <c r="AG137" s="119">
        <f>Table2[[#This Row],[Profit]]/Table2[[#This Row],[Cost]]</f>
        <v>0.80183309025457405</v>
      </c>
      <c r="AQ137" s="20">
        <v>518</v>
      </c>
      <c r="AR137" s="2" t="s">
        <v>471</v>
      </c>
      <c r="AS137" s="2" t="s">
        <v>120</v>
      </c>
      <c r="AT137" s="2" t="s">
        <v>28</v>
      </c>
      <c r="AU137" s="2" t="s">
        <v>93</v>
      </c>
      <c r="AV137" s="2" t="s">
        <v>60</v>
      </c>
      <c r="AW137" s="2" t="s">
        <v>31</v>
      </c>
      <c r="AX137" s="2" t="s">
        <v>32</v>
      </c>
      <c r="AY137" s="2" t="s">
        <v>45</v>
      </c>
      <c r="AZ137" s="2" t="s">
        <v>46</v>
      </c>
      <c r="BA137" s="2">
        <v>498.04</v>
      </c>
      <c r="BB137" s="2">
        <v>2</v>
      </c>
      <c r="BC137" s="2">
        <v>0.04</v>
      </c>
      <c r="BD137" s="2">
        <v>956.24</v>
      </c>
      <c r="BE137" s="2">
        <v>748.45</v>
      </c>
      <c r="BF137" s="2">
        <v>207.79</v>
      </c>
      <c r="BG137" s="2" t="s">
        <v>91</v>
      </c>
      <c r="BH137" s="2" t="s">
        <v>71</v>
      </c>
      <c r="BI137" s="2" t="s">
        <v>72</v>
      </c>
      <c r="BJ137" s="2">
        <v>49.21</v>
      </c>
      <c r="BK137" s="2">
        <v>6</v>
      </c>
      <c r="BL137" s="2" t="s">
        <v>55</v>
      </c>
      <c r="BM137" s="2" t="s">
        <v>56</v>
      </c>
      <c r="BN137" s="2">
        <v>1</v>
      </c>
      <c r="BO137" s="21">
        <v>2</v>
      </c>
    </row>
    <row r="138" spans="1:67" ht="16.5" thickTop="1" thickBot="1" x14ac:dyDescent="0.3">
      <c r="A138" s="12">
        <v>137</v>
      </c>
      <c r="B138" s="13" t="s">
        <v>220</v>
      </c>
      <c r="C138" s="86">
        <f>YEAR(Table2[[#This Row],[Date]])</f>
        <v>2024</v>
      </c>
      <c r="D138" s="89" t="str">
        <f>TEXT(Table2[[#This Row],[Date]],"mmmm")</f>
        <v>March</v>
      </c>
      <c r="E138" s="13" t="s">
        <v>65</v>
      </c>
      <c r="F138" s="13" t="s">
        <v>82</v>
      </c>
      <c r="G138" s="13" t="s">
        <v>93</v>
      </c>
      <c r="H138" s="13" t="s">
        <v>100</v>
      </c>
      <c r="I138" s="13" t="s">
        <v>75</v>
      </c>
      <c r="J138" s="13" t="s">
        <v>69</v>
      </c>
      <c r="K138" s="13" t="s">
        <v>45</v>
      </c>
      <c r="L138" s="13" t="s">
        <v>85</v>
      </c>
      <c r="M138" s="13">
        <v>186.24</v>
      </c>
      <c r="N138" s="13">
        <v>4</v>
      </c>
      <c r="O138" s="13">
        <v>0.13</v>
      </c>
      <c r="P138" s="48" t="str">
        <f>IF(Table2[[#This Row],[Discount]]&gt;20%,"HIGH","LOW")</f>
        <v>LOW</v>
      </c>
      <c r="Q138" s="13">
        <v>648.12</v>
      </c>
      <c r="R138" s="60" t="str">
        <f>_xlfn.IFS(Table2[[#This Row],[Revenue]]&lt;1000,"Small",OR(Table2[[#This Row],[Revenue]]&gt;1000,Table2[[#This Row],[Revenue]]&lt;=5000),"Medium",Table2[[#This Row],[Revenue]]&gt;5000,"Large")</f>
        <v>Small</v>
      </c>
      <c r="S138" s="54" t="str">
        <f>IF(Table2[[#This Row],[Revenue]]&gt;3000,"Premium","Not Premium")</f>
        <v>Not Premium</v>
      </c>
      <c r="T138" s="13">
        <v>497.29</v>
      </c>
      <c r="U138" s="13">
        <v>150.83000000000001</v>
      </c>
      <c r="V138" s="13" t="s">
        <v>76</v>
      </c>
      <c r="W138" s="13" t="s">
        <v>88</v>
      </c>
      <c r="X138" s="13" t="s">
        <v>48</v>
      </c>
      <c r="Y138" s="13">
        <v>19.489999999999998</v>
      </c>
      <c r="Z138" s="13">
        <v>3</v>
      </c>
      <c r="AA138" s="51" t="str">
        <f>IF(Table2[[#This Row],[DeliveryDays]]&lt;=3,"FAST DELIVERY","LATE DELIVERY")</f>
        <v>FAST DELIVERY</v>
      </c>
      <c r="AB138" s="13" t="s">
        <v>55</v>
      </c>
      <c r="AC138" s="13" t="s">
        <v>56</v>
      </c>
      <c r="AD138" s="13">
        <v>3</v>
      </c>
      <c r="AE138" s="57" t="str">
        <f>_xlfn.IFS(Table2[[#This Row],[Rating]]=5,"Excellent",Table2[[#This Row],[Rating]]=4,"Good",Table2[[#This Row],[Rating]]=3,"Average",Table2[[#This Row],[Rating]]&lt;=2,"Poor")</f>
        <v>Average</v>
      </c>
      <c r="AF138" s="35">
        <f>Table2[[#This Row],[Cost]]+Table2[[#This Row],[Profit]]+Table2[[#This Row],[ShippingCost]]+Table2[[#This Row],[DeliveryDays]]</f>
        <v>670.61</v>
      </c>
      <c r="AG138" s="119">
        <f>Table2[[#This Row],[Profit]]/Table2[[#This Row],[Cost]]</f>
        <v>0.30330390717689881</v>
      </c>
      <c r="AQ138" s="20">
        <v>520</v>
      </c>
      <c r="AR138" s="2" t="s">
        <v>472</v>
      </c>
      <c r="AS138" s="2" t="s">
        <v>96</v>
      </c>
      <c r="AT138" s="2" t="s">
        <v>66</v>
      </c>
      <c r="AU138" s="2" t="s">
        <v>43</v>
      </c>
      <c r="AV138" s="2" t="s">
        <v>60</v>
      </c>
      <c r="AW138" s="2" t="s">
        <v>31</v>
      </c>
      <c r="AX138" s="2" t="s">
        <v>84</v>
      </c>
      <c r="AY138" s="2" t="s">
        <v>53</v>
      </c>
      <c r="AZ138" s="2" t="s">
        <v>85</v>
      </c>
      <c r="BA138" s="2">
        <v>851.19</v>
      </c>
      <c r="BB138" s="2">
        <v>18</v>
      </c>
      <c r="BC138" s="2">
        <v>0.27</v>
      </c>
      <c r="BD138" s="2">
        <v>11184.64</v>
      </c>
      <c r="BE138" s="2">
        <v>7363.23</v>
      </c>
      <c r="BF138" s="2">
        <v>3821.41</v>
      </c>
      <c r="BG138" s="2" t="s">
        <v>76</v>
      </c>
      <c r="BH138" s="2" t="s">
        <v>36</v>
      </c>
      <c r="BI138" s="2" t="s">
        <v>37</v>
      </c>
      <c r="BJ138" s="2">
        <v>8.39</v>
      </c>
      <c r="BK138" s="2">
        <v>5</v>
      </c>
      <c r="BL138" s="2" t="s">
        <v>55</v>
      </c>
      <c r="BM138" s="2" t="s">
        <v>56</v>
      </c>
      <c r="BN138" s="2">
        <v>1</v>
      </c>
      <c r="BO138" s="21">
        <v>10</v>
      </c>
    </row>
    <row r="139" spans="1:67" ht="16.5" thickTop="1" thickBot="1" x14ac:dyDescent="0.3">
      <c r="A139" s="11">
        <v>138</v>
      </c>
      <c r="B139" s="2" t="s">
        <v>221</v>
      </c>
      <c r="C139" s="85">
        <f>YEAR(Table2[[#This Row],[Date]])</f>
        <v>2023</v>
      </c>
      <c r="D139" s="88" t="str">
        <f>TEXT(Table2[[#This Row],[Date]],"mmmm")</f>
        <v>June</v>
      </c>
      <c r="E139" s="2" t="s">
        <v>120</v>
      </c>
      <c r="F139" s="2" t="s">
        <v>28</v>
      </c>
      <c r="G139" s="2" t="s">
        <v>83</v>
      </c>
      <c r="H139" s="2" t="s">
        <v>60</v>
      </c>
      <c r="I139" s="2" t="s">
        <v>31</v>
      </c>
      <c r="J139" s="2" t="s">
        <v>107</v>
      </c>
      <c r="K139" s="2" t="s">
        <v>33</v>
      </c>
      <c r="L139" s="2" t="s">
        <v>70</v>
      </c>
      <c r="M139" s="2">
        <v>995.59</v>
      </c>
      <c r="N139" s="2">
        <v>17</v>
      </c>
      <c r="O139" s="2">
        <v>0.17</v>
      </c>
      <c r="P139" s="48" t="str">
        <f>IF(Table2[[#This Row],[Discount]]&gt;20%,"HIGH","LOW")</f>
        <v>LOW</v>
      </c>
      <c r="Q139" s="2">
        <v>14047.77</v>
      </c>
      <c r="R139" s="59" t="str">
        <f>_xlfn.IFS(Table2[[#This Row],[Revenue]]&lt;1000,"Small",OR(Table2[[#This Row],[Revenue]]&gt;1000,Table2[[#This Row],[Revenue]]&lt;=5000),"Medium",Table2[[#This Row],[Revenue]]&gt;5000,"Large")</f>
        <v>Medium</v>
      </c>
      <c r="S139" s="53" t="str">
        <f>IF(Table2[[#This Row],[Revenue]]&gt;3000,"Premium","Not Premium")</f>
        <v>Premium</v>
      </c>
      <c r="T139" s="2">
        <v>10955.14</v>
      </c>
      <c r="U139" s="2">
        <v>3092.63</v>
      </c>
      <c r="V139" s="2" t="s">
        <v>91</v>
      </c>
      <c r="W139" s="2" t="s">
        <v>88</v>
      </c>
      <c r="X139" s="2" t="s">
        <v>48</v>
      </c>
      <c r="Y139" s="2">
        <v>16.29</v>
      </c>
      <c r="Z139" s="2">
        <v>7</v>
      </c>
      <c r="AA139" s="50" t="str">
        <f>IF(Table2[[#This Row],[DeliveryDays]]&lt;=3,"FAST DELIVERY","LATE DELIVERY")</f>
        <v>LATE DELIVERY</v>
      </c>
      <c r="AB139" s="2" t="s">
        <v>38</v>
      </c>
      <c r="AC139" s="2" t="s">
        <v>39</v>
      </c>
      <c r="AD139" s="2">
        <v>3</v>
      </c>
      <c r="AE139" s="56" t="str">
        <f>_xlfn.IFS(Table2[[#This Row],[Rating]]=5,"Excellent",Table2[[#This Row],[Rating]]=4,"Good",Table2[[#This Row],[Rating]]=3,"Average",Table2[[#This Row],[Rating]]&lt;=2,"Poor")</f>
        <v>Average</v>
      </c>
      <c r="AF139" s="35">
        <f>Table2[[#This Row],[Cost]]+Table2[[#This Row],[Profit]]+Table2[[#This Row],[ShippingCost]]+Table2[[#This Row],[DeliveryDays]]</f>
        <v>14071.060000000001</v>
      </c>
      <c r="AG139" s="119">
        <f>Table2[[#This Row],[Profit]]/Table2[[#This Row],[Cost]]</f>
        <v>0.28229945030369308</v>
      </c>
      <c r="AQ139" s="20">
        <v>524</v>
      </c>
      <c r="AR139" s="2" t="s">
        <v>225</v>
      </c>
      <c r="AS139" s="2" t="s">
        <v>58</v>
      </c>
      <c r="AT139" s="2" t="s">
        <v>82</v>
      </c>
      <c r="AU139" s="2" t="s">
        <v>43</v>
      </c>
      <c r="AV139" s="2" t="s">
        <v>60</v>
      </c>
      <c r="AW139" s="2" t="s">
        <v>31</v>
      </c>
      <c r="AX139" s="2" t="s">
        <v>69</v>
      </c>
      <c r="AY139" s="2" t="s">
        <v>45</v>
      </c>
      <c r="AZ139" s="2" t="s">
        <v>80</v>
      </c>
      <c r="BA139" s="2">
        <v>841.5</v>
      </c>
      <c r="BB139" s="2">
        <v>10</v>
      </c>
      <c r="BC139" s="2">
        <v>0.1</v>
      </c>
      <c r="BD139" s="2">
        <v>7573.5</v>
      </c>
      <c r="BE139" s="2">
        <v>4981.4799999999996</v>
      </c>
      <c r="BF139" s="2">
        <v>2592.02</v>
      </c>
      <c r="BG139" s="2" t="s">
        <v>35</v>
      </c>
      <c r="BH139" s="2" t="s">
        <v>54</v>
      </c>
      <c r="BI139" s="2" t="s">
        <v>48</v>
      </c>
      <c r="BJ139" s="2">
        <v>43.82</v>
      </c>
      <c r="BK139" s="2">
        <v>6</v>
      </c>
      <c r="BL139" s="2" t="s">
        <v>55</v>
      </c>
      <c r="BM139" s="2" t="s">
        <v>39</v>
      </c>
      <c r="BN139" s="2">
        <v>3</v>
      </c>
      <c r="BO139" s="23">
        <v>9</v>
      </c>
    </row>
    <row r="140" spans="1:67" ht="16.5" thickTop="1" thickBot="1" x14ac:dyDescent="0.3">
      <c r="A140" s="12">
        <v>139</v>
      </c>
      <c r="B140" s="13" t="s">
        <v>222</v>
      </c>
      <c r="C140" s="86">
        <f>YEAR(Table2[[#This Row],[Date]])</f>
        <v>2024</v>
      </c>
      <c r="D140" s="89" t="str">
        <f>TEXT(Table2[[#This Row],[Date]],"mmmm")</f>
        <v>October</v>
      </c>
      <c r="E140" s="13" t="s">
        <v>129</v>
      </c>
      <c r="F140" s="13" t="s">
        <v>28</v>
      </c>
      <c r="G140" s="13" t="s">
        <v>29</v>
      </c>
      <c r="H140" s="13" t="s">
        <v>30</v>
      </c>
      <c r="I140" s="13" t="s">
        <v>61</v>
      </c>
      <c r="J140" s="13" t="s">
        <v>62</v>
      </c>
      <c r="K140" s="13" t="s">
        <v>53</v>
      </c>
      <c r="L140" s="13" t="s">
        <v>70</v>
      </c>
      <c r="M140" s="13">
        <v>811.19</v>
      </c>
      <c r="N140" s="13">
        <v>15</v>
      </c>
      <c r="O140" s="13">
        <v>0.16</v>
      </c>
      <c r="P140" s="48" t="str">
        <f>IF(Table2[[#This Row],[Discount]]&gt;20%,"HIGH","LOW")</f>
        <v>LOW</v>
      </c>
      <c r="Q140" s="13">
        <v>10220.99</v>
      </c>
      <c r="R140" s="60" t="str">
        <f>_xlfn.IFS(Table2[[#This Row],[Revenue]]&lt;1000,"Small",OR(Table2[[#This Row],[Revenue]]&gt;1000,Table2[[#This Row],[Revenue]]&lt;=5000),"Medium",Table2[[#This Row],[Revenue]]&gt;5000,"Large")</f>
        <v>Medium</v>
      </c>
      <c r="S140" s="54" t="str">
        <f>IF(Table2[[#This Row],[Revenue]]&gt;3000,"Premium","Not Premium")</f>
        <v>Premium</v>
      </c>
      <c r="T140" s="13">
        <v>5885.82</v>
      </c>
      <c r="U140" s="13">
        <v>4335.17</v>
      </c>
      <c r="V140" s="13" t="s">
        <v>91</v>
      </c>
      <c r="W140" s="13" t="s">
        <v>88</v>
      </c>
      <c r="X140" s="13" t="s">
        <v>37</v>
      </c>
      <c r="Y140" s="13">
        <v>26.94</v>
      </c>
      <c r="Z140" s="13">
        <v>9</v>
      </c>
      <c r="AA140" s="51" t="str">
        <f>IF(Table2[[#This Row],[DeliveryDays]]&lt;=3,"FAST DELIVERY","LATE DELIVERY")</f>
        <v>LATE DELIVERY</v>
      </c>
      <c r="AB140" s="13" t="s">
        <v>55</v>
      </c>
      <c r="AC140" s="13" t="s">
        <v>39</v>
      </c>
      <c r="AD140" s="13">
        <v>2</v>
      </c>
      <c r="AE140" s="57" t="str">
        <f>_xlfn.IFS(Table2[[#This Row],[Rating]]=5,"Excellent",Table2[[#This Row],[Rating]]=4,"Good",Table2[[#This Row],[Rating]]=3,"Average",Table2[[#This Row],[Rating]]&lt;=2,"Poor")</f>
        <v>Poor</v>
      </c>
      <c r="AF140" s="35">
        <f>Table2[[#This Row],[Cost]]+Table2[[#This Row],[Profit]]+Table2[[#This Row],[ShippingCost]]+Table2[[#This Row],[DeliveryDays]]</f>
        <v>10256.93</v>
      </c>
      <c r="AG140" s="119">
        <f>Table2[[#This Row],[Profit]]/Table2[[#This Row],[Cost]]</f>
        <v>0.73654478050636962</v>
      </c>
      <c r="AQ140" s="22">
        <v>525</v>
      </c>
      <c r="AR140" s="13" t="s">
        <v>473</v>
      </c>
      <c r="AS140" s="13" t="s">
        <v>114</v>
      </c>
      <c r="AT140" s="13" t="s">
        <v>28</v>
      </c>
      <c r="AU140" s="13" t="s">
        <v>93</v>
      </c>
      <c r="AV140" s="13" t="s">
        <v>100</v>
      </c>
      <c r="AW140" s="13" t="s">
        <v>31</v>
      </c>
      <c r="AX140" s="13" t="s">
        <v>102</v>
      </c>
      <c r="AY140" s="13" t="s">
        <v>45</v>
      </c>
      <c r="AZ140" s="13" t="s">
        <v>46</v>
      </c>
      <c r="BA140" s="13">
        <v>684.72</v>
      </c>
      <c r="BB140" s="13">
        <v>18</v>
      </c>
      <c r="BC140" s="13">
        <v>0.22</v>
      </c>
      <c r="BD140" s="13">
        <v>9613.4699999999993</v>
      </c>
      <c r="BE140" s="13">
        <v>5758.27</v>
      </c>
      <c r="BF140" s="13">
        <v>3855.2</v>
      </c>
      <c r="BG140" s="13" t="s">
        <v>76</v>
      </c>
      <c r="BH140" s="13" t="s">
        <v>36</v>
      </c>
      <c r="BI140" s="13" t="s">
        <v>37</v>
      </c>
      <c r="BJ140" s="13">
        <v>33.92</v>
      </c>
      <c r="BK140" s="13">
        <v>6</v>
      </c>
      <c r="BL140" s="13" t="s">
        <v>97</v>
      </c>
      <c r="BM140" s="13" t="s">
        <v>56</v>
      </c>
      <c r="BN140" s="13">
        <v>5</v>
      </c>
      <c r="BO140" s="23">
        <v>5</v>
      </c>
    </row>
    <row r="141" spans="1:67" ht="16.5" thickTop="1" thickBot="1" x14ac:dyDescent="0.3">
      <c r="A141" s="11">
        <v>140</v>
      </c>
      <c r="B141" s="2" t="s">
        <v>223</v>
      </c>
      <c r="C141" s="85">
        <f>YEAR(Table2[[#This Row],[Date]])</f>
        <v>2024</v>
      </c>
      <c r="D141" s="88" t="str">
        <f>TEXT(Table2[[#This Row],[Date]],"mmmm")</f>
        <v>January</v>
      </c>
      <c r="E141" s="2" t="s">
        <v>120</v>
      </c>
      <c r="F141" s="2" t="s">
        <v>66</v>
      </c>
      <c r="G141" s="2" t="s">
        <v>59</v>
      </c>
      <c r="H141" s="2" t="s">
        <v>74</v>
      </c>
      <c r="I141" s="2" t="s">
        <v>68</v>
      </c>
      <c r="J141" s="2" t="s">
        <v>107</v>
      </c>
      <c r="K141" s="2" t="s">
        <v>45</v>
      </c>
      <c r="L141" s="2" t="s">
        <v>34</v>
      </c>
      <c r="M141" s="2">
        <v>83.31</v>
      </c>
      <c r="N141" s="2">
        <v>13</v>
      </c>
      <c r="O141" s="2">
        <v>0.22</v>
      </c>
      <c r="P141" s="48" t="str">
        <f>IF(Table2[[#This Row],[Discount]]&gt;20%,"HIGH","LOW")</f>
        <v>HIGH</v>
      </c>
      <c r="Q141" s="2">
        <v>844.76</v>
      </c>
      <c r="R141" s="59" t="str">
        <f>_xlfn.IFS(Table2[[#This Row],[Revenue]]&lt;1000,"Small",OR(Table2[[#This Row],[Revenue]]&gt;1000,Table2[[#This Row],[Revenue]]&lt;=5000),"Medium",Table2[[#This Row],[Revenue]]&gt;5000,"Large")</f>
        <v>Small</v>
      </c>
      <c r="S141" s="53" t="str">
        <f>IF(Table2[[#This Row],[Revenue]]&gt;3000,"Premium","Not Premium")</f>
        <v>Not Premium</v>
      </c>
      <c r="T141" s="2">
        <v>625.96</v>
      </c>
      <c r="U141" s="2">
        <v>218.8</v>
      </c>
      <c r="V141" s="2" t="s">
        <v>35</v>
      </c>
      <c r="W141" s="2" t="s">
        <v>88</v>
      </c>
      <c r="X141" s="2" t="s">
        <v>72</v>
      </c>
      <c r="Y141" s="2">
        <v>28.64</v>
      </c>
      <c r="Z141" s="2">
        <v>2</v>
      </c>
      <c r="AA141" s="50" t="str">
        <f>IF(Table2[[#This Row],[DeliveryDays]]&lt;=3,"FAST DELIVERY","LATE DELIVERY")</f>
        <v>FAST DELIVERY</v>
      </c>
      <c r="AB141" s="2" t="s">
        <v>55</v>
      </c>
      <c r="AC141" s="2" t="s">
        <v>56</v>
      </c>
      <c r="AD141" s="2">
        <v>2</v>
      </c>
      <c r="AE141" s="56" t="str">
        <f>_xlfn.IFS(Table2[[#This Row],[Rating]]=5,"Excellent",Table2[[#This Row],[Rating]]=4,"Good",Table2[[#This Row],[Rating]]=3,"Average",Table2[[#This Row],[Rating]]&lt;=2,"Poor")</f>
        <v>Poor</v>
      </c>
      <c r="AF141" s="35">
        <f>Table2[[#This Row],[Cost]]+Table2[[#This Row],[Profit]]+Table2[[#This Row],[ShippingCost]]+Table2[[#This Row],[DeliveryDays]]</f>
        <v>875.4</v>
      </c>
      <c r="AG141" s="119">
        <f>Table2[[#This Row],[Profit]]/Table2[[#This Row],[Cost]]</f>
        <v>0.34954310179564191</v>
      </c>
      <c r="AQ141" s="22">
        <v>527</v>
      </c>
      <c r="AR141" s="13" t="s">
        <v>412</v>
      </c>
      <c r="AS141" s="13" t="s">
        <v>65</v>
      </c>
      <c r="AT141" s="13" t="s">
        <v>66</v>
      </c>
      <c r="AU141" s="13" t="s">
        <v>29</v>
      </c>
      <c r="AV141" s="13" t="s">
        <v>60</v>
      </c>
      <c r="AW141" s="13" t="s">
        <v>31</v>
      </c>
      <c r="AX141" s="13" t="s">
        <v>52</v>
      </c>
      <c r="AY141" s="13" t="s">
        <v>53</v>
      </c>
      <c r="AZ141" s="13" t="s">
        <v>34</v>
      </c>
      <c r="BA141" s="13">
        <v>867.11</v>
      </c>
      <c r="BB141" s="13">
        <v>16</v>
      </c>
      <c r="BC141" s="13">
        <v>0.25</v>
      </c>
      <c r="BD141" s="13">
        <v>10405.32</v>
      </c>
      <c r="BE141" s="13">
        <v>8682.51</v>
      </c>
      <c r="BF141" s="13">
        <v>1722.81</v>
      </c>
      <c r="BG141" s="13" t="s">
        <v>47</v>
      </c>
      <c r="BH141" s="13" t="s">
        <v>36</v>
      </c>
      <c r="BI141" s="13" t="s">
        <v>48</v>
      </c>
      <c r="BJ141" s="13">
        <v>26.61</v>
      </c>
      <c r="BK141" s="13">
        <v>9</v>
      </c>
      <c r="BL141" s="13" t="s">
        <v>55</v>
      </c>
      <c r="BM141" s="13" t="s">
        <v>39</v>
      </c>
      <c r="BN141" s="13">
        <v>2</v>
      </c>
      <c r="BO141" s="21">
        <v>7</v>
      </c>
    </row>
    <row r="142" spans="1:67" ht="16.5" thickTop="1" thickBot="1" x14ac:dyDescent="0.3">
      <c r="A142" s="12">
        <v>141</v>
      </c>
      <c r="B142" s="13" t="s">
        <v>224</v>
      </c>
      <c r="C142" s="86">
        <f>YEAR(Table2[[#This Row],[Date]])</f>
        <v>2023</v>
      </c>
      <c r="D142" s="89" t="str">
        <f>TEXT(Table2[[#This Row],[Date]],"mmmm")</f>
        <v>September</v>
      </c>
      <c r="E142" s="13" t="s">
        <v>58</v>
      </c>
      <c r="F142" s="13" t="s">
        <v>28</v>
      </c>
      <c r="G142" s="13" t="s">
        <v>59</v>
      </c>
      <c r="H142" s="13" t="s">
        <v>100</v>
      </c>
      <c r="I142" s="13" t="s">
        <v>51</v>
      </c>
      <c r="J142" s="13" t="s">
        <v>134</v>
      </c>
      <c r="K142" s="13" t="s">
        <v>33</v>
      </c>
      <c r="L142" s="13" t="s">
        <v>85</v>
      </c>
      <c r="M142" s="13">
        <v>184.79</v>
      </c>
      <c r="N142" s="13">
        <v>15</v>
      </c>
      <c r="O142" s="13">
        <v>0.01</v>
      </c>
      <c r="P142" s="48" t="str">
        <f>IF(Table2[[#This Row],[Discount]]&gt;20%,"HIGH","LOW")</f>
        <v>LOW</v>
      </c>
      <c r="Q142" s="13">
        <v>2744.13</v>
      </c>
      <c r="R142" s="60" t="str">
        <f>_xlfn.IFS(Table2[[#This Row],[Revenue]]&lt;1000,"Small",OR(Table2[[#This Row],[Revenue]]&gt;1000,Table2[[#This Row],[Revenue]]&lt;=5000),"Medium",Table2[[#This Row],[Revenue]]&gt;5000,"Large")</f>
        <v>Medium</v>
      </c>
      <c r="S142" s="54" t="str">
        <f>IF(Table2[[#This Row],[Revenue]]&gt;3000,"Premium","Not Premium")</f>
        <v>Not Premium</v>
      </c>
      <c r="T142" s="13">
        <v>2192.89</v>
      </c>
      <c r="U142" s="13">
        <v>551.24</v>
      </c>
      <c r="V142" s="13" t="s">
        <v>47</v>
      </c>
      <c r="W142" s="13" t="s">
        <v>88</v>
      </c>
      <c r="X142" s="13" t="s">
        <v>37</v>
      </c>
      <c r="Y142" s="13">
        <v>5.89</v>
      </c>
      <c r="Z142" s="13">
        <v>8</v>
      </c>
      <c r="AA142" s="51" t="str">
        <f>IF(Table2[[#This Row],[DeliveryDays]]&lt;=3,"FAST DELIVERY","LATE DELIVERY")</f>
        <v>LATE DELIVERY</v>
      </c>
      <c r="AB142" s="13" t="s">
        <v>38</v>
      </c>
      <c r="AC142" s="13" t="s">
        <v>39</v>
      </c>
      <c r="AD142" s="13">
        <v>5</v>
      </c>
      <c r="AE142" s="57" t="str">
        <f>_xlfn.IFS(Table2[[#This Row],[Rating]]=5,"Excellent",Table2[[#This Row],[Rating]]=4,"Good",Table2[[#This Row],[Rating]]=3,"Average",Table2[[#This Row],[Rating]]&lt;=2,"Poor")</f>
        <v>Excellent</v>
      </c>
      <c r="AF142" s="35">
        <f>Table2[[#This Row],[Cost]]+Table2[[#This Row],[Profit]]+Table2[[#This Row],[ShippingCost]]+Table2[[#This Row],[DeliveryDays]]</f>
        <v>2758.02</v>
      </c>
      <c r="AG142" s="119">
        <f>Table2[[#This Row],[Profit]]/Table2[[#This Row],[Cost]]</f>
        <v>0.25137603801376268</v>
      </c>
      <c r="AQ142" s="20">
        <v>528</v>
      </c>
      <c r="AR142" s="2" t="s">
        <v>369</v>
      </c>
      <c r="AS142" s="2" t="s">
        <v>41</v>
      </c>
      <c r="AT142" s="2" t="s">
        <v>66</v>
      </c>
      <c r="AU142" s="2" t="s">
        <v>90</v>
      </c>
      <c r="AV142" s="2" t="s">
        <v>100</v>
      </c>
      <c r="AW142" s="2" t="s">
        <v>31</v>
      </c>
      <c r="AX142" s="2" t="s">
        <v>84</v>
      </c>
      <c r="AY142" s="2" t="s">
        <v>33</v>
      </c>
      <c r="AZ142" s="2" t="s">
        <v>34</v>
      </c>
      <c r="BA142" s="2">
        <v>845.69</v>
      </c>
      <c r="BB142" s="2">
        <v>14</v>
      </c>
      <c r="BC142" s="2">
        <v>0.16</v>
      </c>
      <c r="BD142" s="2">
        <v>9945.31</v>
      </c>
      <c r="BE142" s="2">
        <v>8823.0499999999993</v>
      </c>
      <c r="BF142" s="2">
        <v>1122.26</v>
      </c>
      <c r="BG142" s="2" t="s">
        <v>63</v>
      </c>
      <c r="BH142" s="2" t="s">
        <v>71</v>
      </c>
      <c r="BI142" s="2" t="s">
        <v>48</v>
      </c>
      <c r="BJ142" s="2">
        <v>43.04</v>
      </c>
      <c r="BK142" s="2">
        <v>2</v>
      </c>
      <c r="BL142" s="2" t="s">
        <v>97</v>
      </c>
      <c r="BM142" s="2" t="s">
        <v>56</v>
      </c>
      <c r="BN142" s="2">
        <v>3</v>
      </c>
      <c r="BO142" s="21">
        <v>3</v>
      </c>
    </row>
    <row r="143" spans="1:67" ht="16.5" thickTop="1" thickBot="1" x14ac:dyDescent="0.3">
      <c r="A143" s="11">
        <v>142</v>
      </c>
      <c r="B143" s="2" t="s">
        <v>225</v>
      </c>
      <c r="C143" s="85">
        <f>YEAR(Table2[[#This Row],[Date]])</f>
        <v>2024</v>
      </c>
      <c r="D143" s="88" t="str">
        <f>TEXT(Table2[[#This Row],[Date]],"mmmm")</f>
        <v>October</v>
      </c>
      <c r="E143" s="2" t="s">
        <v>129</v>
      </c>
      <c r="F143" s="2" t="s">
        <v>42</v>
      </c>
      <c r="G143" s="2" t="s">
        <v>29</v>
      </c>
      <c r="H143" s="2" t="s">
        <v>94</v>
      </c>
      <c r="I143" s="2" t="s">
        <v>68</v>
      </c>
      <c r="J143" s="2" t="s">
        <v>79</v>
      </c>
      <c r="K143" s="2" t="s">
        <v>33</v>
      </c>
      <c r="L143" s="2" t="s">
        <v>85</v>
      </c>
      <c r="M143" s="2">
        <v>711.71</v>
      </c>
      <c r="N143" s="2">
        <v>2</v>
      </c>
      <c r="O143" s="2">
        <v>0.04</v>
      </c>
      <c r="P143" s="48" t="str">
        <f>IF(Table2[[#This Row],[Discount]]&gt;20%,"HIGH","LOW")</f>
        <v>LOW</v>
      </c>
      <c r="Q143" s="2">
        <v>1366.48</v>
      </c>
      <c r="R143" s="59" t="str">
        <f>_xlfn.IFS(Table2[[#This Row],[Revenue]]&lt;1000,"Small",OR(Table2[[#This Row],[Revenue]]&gt;1000,Table2[[#This Row],[Revenue]]&lt;=5000),"Medium",Table2[[#This Row],[Revenue]]&gt;5000,"Large")</f>
        <v>Medium</v>
      </c>
      <c r="S143" s="53" t="str">
        <f>IF(Table2[[#This Row],[Revenue]]&gt;3000,"Premium","Not Premium")</f>
        <v>Not Premium</v>
      </c>
      <c r="T143" s="2">
        <v>815.69</v>
      </c>
      <c r="U143" s="2">
        <v>550.79</v>
      </c>
      <c r="V143" s="2" t="s">
        <v>63</v>
      </c>
      <c r="W143" s="2" t="s">
        <v>36</v>
      </c>
      <c r="X143" s="2" t="s">
        <v>37</v>
      </c>
      <c r="Y143" s="2">
        <v>16.170000000000002</v>
      </c>
      <c r="Z143" s="2">
        <v>8</v>
      </c>
      <c r="AA143" s="50" t="str">
        <f>IF(Table2[[#This Row],[DeliveryDays]]&lt;=3,"FAST DELIVERY","LATE DELIVERY")</f>
        <v>LATE DELIVERY</v>
      </c>
      <c r="AB143" s="2" t="s">
        <v>38</v>
      </c>
      <c r="AC143" s="2" t="s">
        <v>39</v>
      </c>
      <c r="AD143" s="2">
        <v>2</v>
      </c>
      <c r="AE143" s="56" t="str">
        <f>_xlfn.IFS(Table2[[#This Row],[Rating]]=5,"Excellent",Table2[[#This Row],[Rating]]=4,"Good",Table2[[#This Row],[Rating]]=3,"Average",Table2[[#This Row],[Rating]]&lt;=2,"Poor")</f>
        <v>Poor</v>
      </c>
      <c r="AF143" s="35">
        <f>Table2[[#This Row],[Cost]]+Table2[[#This Row],[Profit]]+Table2[[#This Row],[ShippingCost]]+Table2[[#This Row],[DeliveryDays]]</f>
        <v>1390.65</v>
      </c>
      <c r="AG143" s="119">
        <f>Table2[[#This Row],[Profit]]/Table2[[#This Row],[Cost]]</f>
        <v>0.67524427172087431</v>
      </c>
      <c r="AQ143" s="20">
        <v>530</v>
      </c>
      <c r="AR143" s="2" t="s">
        <v>474</v>
      </c>
      <c r="AS143" s="2" t="s">
        <v>58</v>
      </c>
      <c r="AT143" s="2" t="s">
        <v>82</v>
      </c>
      <c r="AU143" s="2" t="s">
        <v>93</v>
      </c>
      <c r="AV143" s="2" t="s">
        <v>78</v>
      </c>
      <c r="AW143" s="2" t="s">
        <v>31</v>
      </c>
      <c r="AX143" s="2" t="s">
        <v>79</v>
      </c>
      <c r="AY143" s="2" t="s">
        <v>33</v>
      </c>
      <c r="AZ143" s="2" t="s">
        <v>34</v>
      </c>
      <c r="BA143" s="2">
        <v>143.71</v>
      </c>
      <c r="BB143" s="2">
        <v>4</v>
      </c>
      <c r="BC143" s="2">
        <v>0.27</v>
      </c>
      <c r="BD143" s="2">
        <v>419.63</v>
      </c>
      <c r="BE143" s="2">
        <v>310.49</v>
      </c>
      <c r="BF143" s="2">
        <v>109.14</v>
      </c>
      <c r="BG143" s="2" t="s">
        <v>76</v>
      </c>
      <c r="BH143" s="2" t="s">
        <v>54</v>
      </c>
      <c r="BI143" s="2" t="s">
        <v>48</v>
      </c>
      <c r="BJ143" s="2">
        <v>16.86</v>
      </c>
      <c r="BK143" s="2">
        <v>5</v>
      </c>
      <c r="BL143" s="2" t="s">
        <v>38</v>
      </c>
      <c r="BM143" s="2" t="s">
        <v>56</v>
      </c>
      <c r="BN143" s="2">
        <v>4</v>
      </c>
      <c r="BO143" s="23">
        <v>9</v>
      </c>
    </row>
    <row r="144" spans="1:67" ht="16.5" thickTop="1" thickBot="1" x14ac:dyDescent="0.3">
      <c r="A144" s="12">
        <v>143</v>
      </c>
      <c r="B144" s="13" t="s">
        <v>226</v>
      </c>
      <c r="C144" s="86">
        <f>YEAR(Table2[[#This Row],[Date]])</f>
        <v>2023</v>
      </c>
      <c r="D144" s="89" t="str">
        <f>TEXT(Table2[[#This Row],[Date]],"mmmm")</f>
        <v>October</v>
      </c>
      <c r="E144" s="13" t="s">
        <v>127</v>
      </c>
      <c r="F144" s="13" t="s">
        <v>42</v>
      </c>
      <c r="G144" s="13" t="s">
        <v>29</v>
      </c>
      <c r="H144" s="13" t="s">
        <v>94</v>
      </c>
      <c r="I144" s="13" t="s">
        <v>31</v>
      </c>
      <c r="J144" s="13" t="s">
        <v>87</v>
      </c>
      <c r="K144" s="13" t="s">
        <v>45</v>
      </c>
      <c r="L144" s="13" t="s">
        <v>70</v>
      </c>
      <c r="M144" s="13">
        <v>606.5</v>
      </c>
      <c r="N144" s="13">
        <v>19</v>
      </c>
      <c r="O144" s="13">
        <v>0.23</v>
      </c>
      <c r="P144" s="48" t="str">
        <f>IF(Table2[[#This Row],[Discount]]&gt;20%,"HIGH","LOW")</f>
        <v>HIGH</v>
      </c>
      <c r="Q144" s="13">
        <v>8873.09</v>
      </c>
      <c r="R144" s="60" t="str">
        <f>_xlfn.IFS(Table2[[#This Row],[Revenue]]&lt;1000,"Small",OR(Table2[[#This Row],[Revenue]]&gt;1000,Table2[[#This Row],[Revenue]]&lt;=5000),"Medium",Table2[[#This Row],[Revenue]]&gt;5000,"Large")</f>
        <v>Medium</v>
      </c>
      <c r="S144" s="54" t="str">
        <f>IF(Table2[[#This Row],[Revenue]]&gt;3000,"Premium","Not Premium")</f>
        <v>Premium</v>
      </c>
      <c r="T144" s="13">
        <v>6520.93</v>
      </c>
      <c r="U144" s="13">
        <v>2352.16</v>
      </c>
      <c r="V144" s="13" t="s">
        <v>91</v>
      </c>
      <c r="W144" s="13" t="s">
        <v>71</v>
      </c>
      <c r="X144" s="13" t="s">
        <v>37</v>
      </c>
      <c r="Y144" s="13">
        <v>14.18</v>
      </c>
      <c r="Z144" s="13">
        <v>8</v>
      </c>
      <c r="AA144" s="51" t="str">
        <f>IF(Table2[[#This Row],[DeliveryDays]]&lt;=3,"FAST DELIVERY","LATE DELIVERY")</f>
        <v>LATE DELIVERY</v>
      </c>
      <c r="AB144" s="13" t="s">
        <v>97</v>
      </c>
      <c r="AC144" s="13" t="s">
        <v>39</v>
      </c>
      <c r="AD144" s="13">
        <v>5</v>
      </c>
      <c r="AE144" s="57" t="str">
        <f>_xlfn.IFS(Table2[[#This Row],[Rating]]=5,"Excellent",Table2[[#This Row],[Rating]]=4,"Good",Table2[[#This Row],[Rating]]=3,"Average",Table2[[#This Row],[Rating]]&lt;=2,"Poor")</f>
        <v>Excellent</v>
      </c>
      <c r="AF144" s="35">
        <f>Table2[[#This Row],[Cost]]+Table2[[#This Row],[Profit]]+Table2[[#This Row],[ShippingCost]]+Table2[[#This Row],[DeliveryDays]]</f>
        <v>8895.27</v>
      </c>
      <c r="AG144" s="119">
        <f>Table2[[#This Row],[Profit]]/Table2[[#This Row],[Cost]]</f>
        <v>0.36070928533200014</v>
      </c>
      <c r="AQ144" s="22">
        <v>533</v>
      </c>
      <c r="AR144" s="13" t="s">
        <v>345</v>
      </c>
      <c r="AS144" s="13" t="s">
        <v>118</v>
      </c>
      <c r="AT144" s="13" t="s">
        <v>28</v>
      </c>
      <c r="AU144" s="13" t="s">
        <v>29</v>
      </c>
      <c r="AV144" s="13" t="s">
        <v>94</v>
      </c>
      <c r="AW144" s="13" t="s">
        <v>31</v>
      </c>
      <c r="AX144" s="13" t="s">
        <v>32</v>
      </c>
      <c r="AY144" s="13" t="s">
        <v>33</v>
      </c>
      <c r="AZ144" s="13" t="s">
        <v>70</v>
      </c>
      <c r="BA144" s="13">
        <v>933.15</v>
      </c>
      <c r="BB144" s="13">
        <v>19</v>
      </c>
      <c r="BC144" s="13">
        <v>7.0000000000000007E-2</v>
      </c>
      <c r="BD144" s="13">
        <v>16488.759999999998</v>
      </c>
      <c r="BE144" s="13">
        <v>11642.3</v>
      </c>
      <c r="BF144" s="13">
        <v>4846.46</v>
      </c>
      <c r="BG144" s="13" t="s">
        <v>63</v>
      </c>
      <c r="BH144" s="13" t="s">
        <v>54</v>
      </c>
      <c r="BI144" s="13" t="s">
        <v>37</v>
      </c>
      <c r="BJ144" s="13">
        <v>19.88</v>
      </c>
      <c r="BK144" s="13">
        <v>7</v>
      </c>
      <c r="BL144" s="13" t="s">
        <v>55</v>
      </c>
      <c r="BM144" s="13" t="s">
        <v>56</v>
      </c>
      <c r="BN144" s="13">
        <v>3</v>
      </c>
      <c r="BO144" s="21">
        <v>6</v>
      </c>
    </row>
    <row r="145" spans="1:67" ht="16.5" thickTop="1" thickBot="1" x14ac:dyDescent="0.3">
      <c r="A145" s="11">
        <v>144</v>
      </c>
      <c r="B145" s="2" t="s">
        <v>227</v>
      </c>
      <c r="C145" s="85">
        <f>YEAR(Table2[[#This Row],[Date]])</f>
        <v>2024</v>
      </c>
      <c r="D145" s="88" t="str">
        <f>TEXT(Table2[[#This Row],[Date]],"mmmm")</f>
        <v>August</v>
      </c>
      <c r="E145" s="2" t="s">
        <v>27</v>
      </c>
      <c r="F145" s="2" t="s">
        <v>66</v>
      </c>
      <c r="G145" s="2" t="s">
        <v>90</v>
      </c>
      <c r="H145" s="2" t="s">
        <v>30</v>
      </c>
      <c r="I145" s="2" t="s">
        <v>68</v>
      </c>
      <c r="J145" s="2" t="s">
        <v>102</v>
      </c>
      <c r="K145" s="2" t="s">
        <v>33</v>
      </c>
      <c r="L145" s="2" t="s">
        <v>34</v>
      </c>
      <c r="M145" s="2">
        <v>826.49</v>
      </c>
      <c r="N145" s="2">
        <v>15</v>
      </c>
      <c r="O145" s="2">
        <v>0.06</v>
      </c>
      <c r="P145" s="48" t="str">
        <f>IF(Table2[[#This Row],[Discount]]&gt;20%,"HIGH","LOW")</f>
        <v>LOW</v>
      </c>
      <c r="Q145" s="2">
        <v>11653.51</v>
      </c>
      <c r="R145" s="59" t="str">
        <f>_xlfn.IFS(Table2[[#This Row],[Revenue]]&lt;1000,"Small",OR(Table2[[#This Row],[Revenue]]&gt;1000,Table2[[#This Row],[Revenue]]&lt;=5000),"Medium",Table2[[#This Row],[Revenue]]&gt;5000,"Large")</f>
        <v>Medium</v>
      </c>
      <c r="S145" s="53" t="str">
        <f>IF(Table2[[#This Row],[Revenue]]&gt;3000,"Premium","Not Premium")</f>
        <v>Premium</v>
      </c>
      <c r="T145" s="2">
        <v>9197.98</v>
      </c>
      <c r="U145" s="2">
        <v>2455.5300000000002</v>
      </c>
      <c r="V145" s="2" t="s">
        <v>63</v>
      </c>
      <c r="W145" s="2" t="s">
        <v>88</v>
      </c>
      <c r="X145" s="2" t="s">
        <v>37</v>
      </c>
      <c r="Y145" s="2">
        <v>29.45</v>
      </c>
      <c r="Z145" s="2">
        <v>8</v>
      </c>
      <c r="AA145" s="50" t="str">
        <f>IF(Table2[[#This Row],[DeliveryDays]]&lt;=3,"FAST DELIVERY","LATE DELIVERY")</f>
        <v>LATE DELIVERY</v>
      </c>
      <c r="AB145" s="2" t="s">
        <v>97</v>
      </c>
      <c r="AC145" s="2" t="s">
        <v>39</v>
      </c>
      <c r="AD145" s="2">
        <v>4</v>
      </c>
      <c r="AE145" s="56" t="str">
        <f>_xlfn.IFS(Table2[[#This Row],[Rating]]=5,"Excellent",Table2[[#This Row],[Rating]]=4,"Good",Table2[[#This Row],[Rating]]=3,"Average",Table2[[#This Row],[Rating]]&lt;=2,"Poor")</f>
        <v>Good</v>
      </c>
      <c r="AF145" s="35">
        <f>Table2[[#This Row],[Cost]]+Table2[[#This Row],[Profit]]+Table2[[#This Row],[ShippingCost]]+Table2[[#This Row],[DeliveryDays]]</f>
        <v>11690.960000000001</v>
      </c>
      <c r="AG145" s="119">
        <f>Table2[[#This Row],[Profit]]/Table2[[#This Row],[Cost]]</f>
        <v>0.26696405080245883</v>
      </c>
      <c r="AQ145" s="20">
        <v>534</v>
      </c>
      <c r="AR145" s="2" t="s">
        <v>367</v>
      </c>
      <c r="AS145" s="2" t="s">
        <v>127</v>
      </c>
      <c r="AT145" s="2" t="s">
        <v>42</v>
      </c>
      <c r="AU145" s="2" t="s">
        <v>90</v>
      </c>
      <c r="AV145" s="2" t="s">
        <v>60</v>
      </c>
      <c r="AW145" s="2" t="s">
        <v>31</v>
      </c>
      <c r="AX145" s="2" t="s">
        <v>87</v>
      </c>
      <c r="AY145" s="2" t="s">
        <v>53</v>
      </c>
      <c r="AZ145" s="2" t="s">
        <v>46</v>
      </c>
      <c r="BA145" s="2">
        <v>771</v>
      </c>
      <c r="BB145" s="2">
        <v>5</v>
      </c>
      <c r="BC145" s="2">
        <v>0</v>
      </c>
      <c r="BD145" s="2">
        <v>3855</v>
      </c>
      <c r="BE145" s="2">
        <v>3016.44</v>
      </c>
      <c r="BF145" s="2">
        <v>838.56</v>
      </c>
      <c r="BG145" s="2" t="s">
        <v>47</v>
      </c>
      <c r="BH145" s="2" t="s">
        <v>88</v>
      </c>
      <c r="BI145" s="2" t="s">
        <v>37</v>
      </c>
      <c r="BJ145" s="2">
        <v>26.96</v>
      </c>
      <c r="BK145" s="2">
        <v>7</v>
      </c>
      <c r="BL145" s="2" t="s">
        <v>97</v>
      </c>
      <c r="BM145" s="2" t="s">
        <v>39</v>
      </c>
      <c r="BN145" s="2">
        <v>1</v>
      </c>
      <c r="BO145" s="21">
        <v>8</v>
      </c>
    </row>
    <row r="146" spans="1:67" ht="16.5" thickTop="1" thickBot="1" x14ac:dyDescent="0.3">
      <c r="A146" s="12">
        <v>145</v>
      </c>
      <c r="B146" s="13" t="s">
        <v>228</v>
      </c>
      <c r="C146" s="86">
        <f>YEAR(Table2[[#This Row],[Date]])</f>
        <v>2023</v>
      </c>
      <c r="D146" s="89" t="str">
        <f>TEXT(Table2[[#This Row],[Date]],"mmmm")</f>
        <v>May</v>
      </c>
      <c r="E146" s="13" t="s">
        <v>50</v>
      </c>
      <c r="F146" s="13" t="s">
        <v>42</v>
      </c>
      <c r="G146" s="13" t="s">
        <v>29</v>
      </c>
      <c r="H146" s="13" t="s">
        <v>74</v>
      </c>
      <c r="I146" s="13" t="s">
        <v>68</v>
      </c>
      <c r="J146" s="13" t="s">
        <v>52</v>
      </c>
      <c r="K146" s="13" t="s">
        <v>53</v>
      </c>
      <c r="L146" s="13" t="s">
        <v>34</v>
      </c>
      <c r="M146" s="13">
        <v>780.28</v>
      </c>
      <c r="N146" s="13">
        <v>20</v>
      </c>
      <c r="O146" s="13">
        <v>0.01</v>
      </c>
      <c r="P146" s="48" t="str">
        <f>IF(Table2[[#This Row],[Discount]]&gt;20%,"HIGH","LOW")</f>
        <v>LOW</v>
      </c>
      <c r="Q146" s="13">
        <v>15449.54</v>
      </c>
      <c r="R146" s="60" t="str">
        <f>_xlfn.IFS(Table2[[#This Row],[Revenue]]&lt;1000,"Small",OR(Table2[[#This Row],[Revenue]]&gt;1000,Table2[[#This Row],[Revenue]]&lt;=5000),"Medium",Table2[[#This Row],[Revenue]]&gt;5000,"Large")</f>
        <v>Medium</v>
      </c>
      <c r="S146" s="54" t="str">
        <f>IF(Table2[[#This Row],[Revenue]]&gt;3000,"Premium","Not Premium")</f>
        <v>Premium</v>
      </c>
      <c r="T146" s="13">
        <v>10874.98</v>
      </c>
      <c r="U146" s="13">
        <v>4574.5600000000004</v>
      </c>
      <c r="V146" s="13" t="s">
        <v>76</v>
      </c>
      <c r="W146" s="13" t="s">
        <v>54</v>
      </c>
      <c r="X146" s="13" t="s">
        <v>72</v>
      </c>
      <c r="Y146" s="13">
        <v>10.99</v>
      </c>
      <c r="Z146" s="13">
        <v>5</v>
      </c>
      <c r="AA146" s="51" t="str">
        <f>IF(Table2[[#This Row],[DeliveryDays]]&lt;=3,"FAST DELIVERY","LATE DELIVERY")</f>
        <v>LATE DELIVERY</v>
      </c>
      <c r="AB146" s="13" t="s">
        <v>38</v>
      </c>
      <c r="AC146" s="13" t="s">
        <v>39</v>
      </c>
      <c r="AD146" s="13">
        <v>5</v>
      </c>
      <c r="AE146" s="57" t="str">
        <f>_xlfn.IFS(Table2[[#This Row],[Rating]]=5,"Excellent",Table2[[#This Row],[Rating]]=4,"Good",Table2[[#This Row],[Rating]]=3,"Average",Table2[[#This Row],[Rating]]&lt;=2,"Poor")</f>
        <v>Excellent</v>
      </c>
      <c r="AF146" s="35">
        <f>Table2[[#This Row],[Cost]]+Table2[[#This Row],[Profit]]+Table2[[#This Row],[ShippingCost]]+Table2[[#This Row],[DeliveryDays]]</f>
        <v>15465.53</v>
      </c>
      <c r="AG146" s="119">
        <f>Table2[[#This Row],[Profit]]/Table2[[#This Row],[Cost]]</f>
        <v>0.42064996901143731</v>
      </c>
      <c r="AQ146" s="20">
        <v>536</v>
      </c>
      <c r="AR146" s="2" t="s">
        <v>26</v>
      </c>
      <c r="AS146" s="2" t="s">
        <v>127</v>
      </c>
      <c r="AT146" s="2" t="s">
        <v>82</v>
      </c>
      <c r="AU146" s="2" t="s">
        <v>93</v>
      </c>
      <c r="AV146" s="2" t="s">
        <v>44</v>
      </c>
      <c r="AW146" s="2" t="s">
        <v>31</v>
      </c>
      <c r="AX146" s="2" t="s">
        <v>69</v>
      </c>
      <c r="AY146" s="2" t="s">
        <v>33</v>
      </c>
      <c r="AZ146" s="2" t="s">
        <v>85</v>
      </c>
      <c r="BA146" s="2">
        <v>152.41999999999999</v>
      </c>
      <c r="BB146" s="2">
        <v>10</v>
      </c>
      <c r="BC146" s="2">
        <v>0.27</v>
      </c>
      <c r="BD146" s="2">
        <v>1112.67</v>
      </c>
      <c r="BE146" s="2">
        <v>862.21</v>
      </c>
      <c r="BF146" s="2">
        <v>250.46</v>
      </c>
      <c r="BG146" s="2" t="s">
        <v>35</v>
      </c>
      <c r="BH146" s="2" t="s">
        <v>88</v>
      </c>
      <c r="BI146" s="2" t="s">
        <v>72</v>
      </c>
      <c r="BJ146" s="2">
        <v>15.06</v>
      </c>
      <c r="BK146" s="2">
        <v>6</v>
      </c>
      <c r="BL146" s="2" t="s">
        <v>97</v>
      </c>
      <c r="BM146" s="2" t="s">
        <v>56</v>
      </c>
      <c r="BN146" s="2">
        <v>2</v>
      </c>
      <c r="BO146" s="23">
        <v>11</v>
      </c>
    </row>
    <row r="147" spans="1:67" ht="16.5" thickTop="1" thickBot="1" x14ac:dyDescent="0.3">
      <c r="A147" s="11">
        <v>146</v>
      </c>
      <c r="B147" s="2" t="s">
        <v>229</v>
      </c>
      <c r="C147" s="85">
        <f>YEAR(Table2[[#This Row],[Date]])</f>
        <v>2024</v>
      </c>
      <c r="D147" s="88" t="str">
        <f>TEXT(Table2[[#This Row],[Date]],"mmmm")</f>
        <v>August</v>
      </c>
      <c r="E147" s="2" t="s">
        <v>129</v>
      </c>
      <c r="F147" s="2" t="s">
        <v>66</v>
      </c>
      <c r="G147" s="2" t="s">
        <v>59</v>
      </c>
      <c r="H147" s="2" t="s">
        <v>44</v>
      </c>
      <c r="I147" s="2" t="s">
        <v>31</v>
      </c>
      <c r="J147" s="2" t="s">
        <v>69</v>
      </c>
      <c r="K147" s="2" t="s">
        <v>45</v>
      </c>
      <c r="L147" s="2" t="s">
        <v>85</v>
      </c>
      <c r="M147" s="2">
        <v>714.71</v>
      </c>
      <c r="N147" s="2">
        <v>19</v>
      </c>
      <c r="O147" s="2">
        <v>0.28999999999999998</v>
      </c>
      <c r="P147" s="48" t="str">
        <f>IF(Table2[[#This Row],[Discount]]&gt;20%,"HIGH","LOW")</f>
        <v>HIGH</v>
      </c>
      <c r="Q147" s="2">
        <v>9641.44</v>
      </c>
      <c r="R147" s="59" t="str">
        <f>_xlfn.IFS(Table2[[#This Row],[Revenue]]&lt;1000,"Small",OR(Table2[[#This Row],[Revenue]]&gt;1000,Table2[[#This Row],[Revenue]]&lt;=5000),"Medium",Table2[[#This Row],[Revenue]]&gt;5000,"Large")</f>
        <v>Medium</v>
      </c>
      <c r="S147" s="53" t="str">
        <f>IF(Table2[[#This Row],[Revenue]]&gt;3000,"Premium","Not Premium")</f>
        <v>Premium</v>
      </c>
      <c r="T147" s="2">
        <v>6530.69</v>
      </c>
      <c r="U147" s="2">
        <v>3110.75</v>
      </c>
      <c r="V147" s="2" t="s">
        <v>35</v>
      </c>
      <c r="W147" s="2" t="s">
        <v>36</v>
      </c>
      <c r="X147" s="2" t="s">
        <v>72</v>
      </c>
      <c r="Y147" s="2">
        <v>37.76</v>
      </c>
      <c r="Z147" s="2">
        <v>5</v>
      </c>
      <c r="AA147" s="50" t="str">
        <f>IF(Table2[[#This Row],[DeliveryDays]]&lt;=3,"FAST DELIVERY","LATE DELIVERY")</f>
        <v>LATE DELIVERY</v>
      </c>
      <c r="AB147" s="2" t="s">
        <v>97</v>
      </c>
      <c r="AC147" s="2" t="s">
        <v>56</v>
      </c>
      <c r="AD147" s="2">
        <v>4</v>
      </c>
      <c r="AE147" s="56" t="str">
        <f>_xlfn.IFS(Table2[[#This Row],[Rating]]=5,"Excellent",Table2[[#This Row],[Rating]]=4,"Good",Table2[[#This Row],[Rating]]=3,"Average",Table2[[#This Row],[Rating]]&lt;=2,"Poor")</f>
        <v>Good</v>
      </c>
      <c r="AF147" s="35">
        <f>Table2[[#This Row],[Cost]]+Table2[[#This Row],[Profit]]+Table2[[#This Row],[ShippingCost]]+Table2[[#This Row],[DeliveryDays]]</f>
        <v>9684.1999999999989</v>
      </c>
      <c r="AG147" s="119">
        <f>Table2[[#This Row],[Profit]]/Table2[[#This Row],[Cost]]</f>
        <v>0.47632792247067313</v>
      </c>
      <c r="AQ147" s="22">
        <v>537</v>
      </c>
      <c r="AR147" s="13" t="s">
        <v>353</v>
      </c>
      <c r="AS147" s="13" t="s">
        <v>118</v>
      </c>
      <c r="AT147" s="13" t="s">
        <v>82</v>
      </c>
      <c r="AU147" s="13" t="s">
        <v>90</v>
      </c>
      <c r="AV147" s="13" t="s">
        <v>44</v>
      </c>
      <c r="AW147" s="13" t="s">
        <v>31</v>
      </c>
      <c r="AX147" s="13" t="s">
        <v>52</v>
      </c>
      <c r="AY147" s="13" t="s">
        <v>45</v>
      </c>
      <c r="AZ147" s="13" t="s">
        <v>34</v>
      </c>
      <c r="BA147" s="13">
        <v>899.47</v>
      </c>
      <c r="BB147" s="13">
        <v>17</v>
      </c>
      <c r="BC147" s="13">
        <v>0.11</v>
      </c>
      <c r="BD147" s="13">
        <v>13608.98</v>
      </c>
      <c r="BE147" s="13">
        <v>7034.92</v>
      </c>
      <c r="BF147" s="13">
        <v>6574.06</v>
      </c>
      <c r="BG147" s="13" t="s">
        <v>63</v>
      </c>
      <c r="BH147" s="13" t="s">
        <v>54</v>
      </c>
      <c r="BI147" s="13" t="s">
        <v>37</v>
      </c>
      <c r="BJ147" s="13">
        <v>23.89</v>
      </c>
      <c r="BK147" s="13">
        <v>2</v>
      </c>
      <c r="BL147" s="13" t="s">
        <v>55</v>
      </c>
      <c r="BM147" s="13" t="s">
        <v>56</v>
      </c>
      <c r="BN147" s="13">
        <v>3</v>
      </c>
      <c r="BO147" s="21">
        <v>10</v>
      </c>
    </row>
    <row r="148" spans="1:67" ht="16.5" thickTop="1" thickBot="1" x14ac:dyDescent="0.3">
      <c r="A148" s="12">
        <v>147</v>
      </c>
      <c r="B148" s="13" t="s">
        <v>230</v>
      </c>
      <c r="C148" s="86">
        <f>YEAR(Table2[[#This Row],[Date]])</f>
        <v>2023</v>
      </c>
      <c r="D148" s="89" t="str">
        <f>TEXT(Table2[[#This Row],[Date]],"mmmm")</f>
        <v>January</v>
      </c>
      <c r="E148" s="13" t="s">
        <v>41</v>
      </c>
      <c r="F148" s="13" t="s">
        <v>82</v>
      </c>
      <c r="G148" s="13" t="s">
        <v>83</v>
      </c>
      <c r="H148" s="13" t="s">
        <v>44</v>
      </c>
      <c r="I148" s="13" t="s">
        <v>51</v>
      </c>
      <c r="J148" s="13" t="s">
        <v>87</v>
      </c>
      <c r="K148" s="13" t="s">
        <v>33</v>
      </c>
      <c r="L148" s="13" t="s">
        <v>70</v>
      </c>
      <c r="M148" s="13">
        <v>232.22</v>
      </c>
      <c r="N148" s="13">
        <v>20</v>
      </c>
      <c r="O148" s="13">
        <v>0.18</v>
      </c>
      <c r="P148" s="48" t="str">
        <f>IF(Table2[[#This Row],[Discount]]&gt;20%,"HIGH","LOW")</f>
        <v>LOW</v>
      </c>
      <c r="Q148" s="13">
        <v>3808.41</v>
      </c>
      <c r="R148" s="60" t="str">
        <f>_xlfn.IFS(Table2[[#This Row],[Revenue]]&lt;1000,"Small",OR(Table2[[#This Row],[Revenue]]&gt;1000,Table2[[#This Row],[Revenue]]&lt;=5000),"Medium",Table2[[#This Row],[Revenue]]&gt;5000,"Large")</f>
        <v>Medium</v>
      </c>
      <c r="S148" s="54" t="str">
        <f>IF(Table2[[#This Row],[Revenue]]&gt;3000,"Premium","Not Premium")</f>
        <v>Premium</v>
      </c>
      <c r="T148" s="13">
        <v>2207.16</v>
      </c>
      <c r="U148" s="13">
        <v>1601.25</v>
      </c>
      <c r="V148" s="13" t="s">
        <v>91</v>
      </c>
      <c r="W148" s="13" t="s">
        <v>88</v>
      </c>
      <c r="X148" s="13" t="s">
        <v>37</v>
      </c>
      <c r="Y148" s="13">
        <v>15.92</v>
      </c>
      <c r="Z148" s="13">
        <v>9</v>
      </c>
      <c r="AA148" s="51" t="str">
        <f>IF(Table2[[#This Row],[DeliveryDays]]&lt;=3,"FAST DELIVERY","LATE DELIVERY")</f>
        <v>LATE DELIVERY</v>
      </c>
      <c r="AB148" s="13" t="s">
        <v>97</v>
      </c>
      <c r="AC148" s="13" t="s">
        <v>39</v>
      </c>
      <c r="AD148" s="13">
        <v>4</v>
      </c>
      <c r="AE148" s="57" t="str">
        <f>_xlfn.IFS(Table2[[#This Row],[Rating]]=5,"Excellent",Table2[[#This Row],[Rating]]=4,"Good",Table2[[#This Row],[Rating]]=3,"Average",Table2[[#This Row],[Rating]]&lt;=2,"Poor")</f>
        <v>Good</v>
      </c>
      <c r="AF148" s="35">
        <f>Table2[[#This Row],[Cost]]+Table2[[#This Row],[Profit]]+Table2[[#This Row],[ShippingCost]]+Table2[[#This Row],[DeliveryDays]]</f>
        <v>3833.33</v>
      </c>
      <c r="AG148" s="119">
        <f>Table2[[#This Row],[Profit]]/Table2[[#This Row],[Cost]]</f>
        <v>0.7254798020986245</v>
      </c>
      <c r="AQ148" s="20">
        <v>542</v>
      </c>
      <c r="AR148" s="2" t="s">
        <v>477</v>
      </c>
      <c r="AS148" s="2" t="s">
        <v>127</v>
      </c>
      <c r="AT148" s="2" t="s">
        <v>82</v>
      </c>
      <c r="AU148" s="2" t="s">
        <v>83</v>
      </c>
      <c r="AV148" s="2" t="s">
        <v>60</v>
      </c>
      <c r="AW148" s="2" t="s">
        <v>31</v>
      </c>
      <c r="AX148" s="2" t="s">
        <v>87</v>
      </c>
      <c r="AY148" s="2" t="s">
        <v>53</v>
      </c>
      <c r="AZ148" s="2" t="s">
        <v>70</v>
      </c>
      <c r="BA148" s="2">
        <v>696.36</v>
      </c>
      <c r="BB148" s="2">
        <v>11</v>
      </c>
      <c r="BC148" s="2">
        <v>0.27</v>
      </c>
      <c r="BD148" s="2">
        <v>5591.77</v>
      </c>
      <c r="BE148" s="2">
        <v>4277.6899999999996</v>
      </c>
      <c r="BF148" s="2">
        <v>1314.08</v>
      </c>
      <c r="BG148" s="2" t="s">
        <v>76</v>
      </c>
      <c r="BH148" s="2" t="s">
        <v>88</v>
      </c>
      <c r="BI148" s="2" t="s">
        <v>37</v>
      </c>
      <c r="BJ148" s="2">
        <v>6.65</v>
      </c>
      <c r="BK148" s="2">
        <v>4</v>
      </c>
      <c r="BL148" s="2" t="s">
        <v>97</v>
      </c>
      <c r="BM148" s="2" t="s">
        <v>39</v>
      </c>
      <c r="BN148" s="2">
        <v>4</v>
      </c>
      <c r="BO148" s="23">
        <v>5</v>
      </c>
    </row>
    <row r="149" spans="1:67" ht="16.5" thickTop="1" thickBot="1" x14ac:dyDescent="0.3">
      <c r="A149" s="11">
        <v>148</v>
      </c>
      <c r="B149" s="2" t="s">
        <v>231</v>
      </c>
      <c r="C149" s="85">
        <f>YEAR(Table2[[#This Row],[Date]])</f>
        <v>2023</v>
      </c>
      <c r="D149" s="88" t="str">
        <f>TEXT(Table2[[#This Row],[Date]],"mmmm")</f>
        <v>November</v>
      </c>
      <c r="E149" s="2" t="s">
        <v>50</v>
      </c>
      <c r="F149" s="2" t="s">
        <v>28</v>
      </c>
      <c r="G149" s="2" t="s">
        <v>29</v>
      </c>
      <c r="H149" s="2" t="s">
        <v>67</v>
      </c>
      <c r="I149" s="2" t="s">
        <v>68</v>
      </c>
      <c r="J149" s="2" t="s">
        <v>69</v>
      </c>
      <c r="K149" s="2" t="s">
        <v>53</v>
      </c>
      <c r="L149" s="2" t="s">
        <v>85</v>
      </c>
      <c r="M149" s="2">
        <v>387.33</v>
      </c>
      <c r="N149" s="2">
        <v>8</v>
      </c>
      <c r="O149" s="2">
        <v>0.04</v>
      </c>
      <c r="P149" s="48" t="str">
        <f>IF(Table2[[#This Row],[Discount]]&gt;20%,"HIGH","LOW")</f>
        <v>LOW</v>
      </c>
      <c r="Q149" s="2">
        <v>2974.69</v>
      </c>
      <c r="R149" s="59" t="str">
        <f>_xlfn.IFS(Table2[[#This Row],[Revenue]]&lt;1000,"Small",OR(Table2[[#This Row],[Revenue]]&gt;1000,Table2[[#This Row],[Revenue]]&lt;=5000),"Medium",Table2[[#This Row],[Revenue]]&gt;5000,"Large")</f>
        <v>Medium</v>
      </c>
      <c r="S149" s="53" t="str">
        <f>IF(Table2[[#This Row],[Revenue]]&gt;3000,"Premium","Not Premium")</f>
        <v>Not Premium</v>
      </c>
      <c r="T149" s="2">
        <v>2209.5700000000002</v>
      </c>
      <c r="U149" s="2">
        <v>765.12</v>
      </c>
      <c r="V149" s="2" t="s">
        <v>47</v>
      </c>
      <c r="W149" s="2" t="s">
        <v>88</v>
      </c>
      <c r="X149" s="2" t="s">
        <v>72</v>
      </c>
      <c r="Y149" s="2">
        <v>19.91</v>
      </c>
      <c r="Z149" s="2">
        <v>2</v>
      </c>
      <c r="AA149" s="50" t="str">
        <f>IF(Table2[[#This Row],[DeliveryDays]]&lt;=3,"FAST DELIVERY","LATE DELIVERY")</f>
        <v>FAST DELIVERY</v>
      </c>
      <c r="AB149" s="2" t="s">
        <v>97</v>
      </c>
      <c r="AC149" s="2" t="s">
        <v>56</v>
      </c>
      <c r="AD149" s="2">
        <v>3</v>
      </c>
      <c r="AE149" s="56" t="str">
        <f>_xlfn.IFS(Table2[[#This Row],[Rating]]=5,"Excellent",Table2[[#This Row],[Rating]]=4,"Good",Table2[[#This Row],[Rating]]=3,"Average",Table2[[#This Row],[Rating]]&lt;=2,"Poor")</f>
        <v>Average</v>
      </c>
      <c r="AF149" s="35">
        <f>Table2[[#This Row],[Cost]]+Table2[[#This Row],[Profit]]+Table2[[#This Row],[ShippingCost]]+Table2[[#This Row],[DeliveryDays]]</f>
        <v>2996.6</v>
      </c>
      <c r="AG149" s="119">
        <f>Table2[[#This Row],[Profit]]/Table2[[#This Row],[Cost]]</f>
        <v>0.34627551967124826</v>
      </c>
      <c r="AQ149" s="22">
        <v>543</v>
      </c>
      <c r="AR149" s="13" t="s">
        <v>478</v>
      </c>
      <c r="AS149" s="13" t="s">
        <v>58</v>
      </c>
      <c r="AT149" s="13" t="s">
        <v>42</v>
      </c>
      <c r="AU149" s="13" t="s">
        <v>29</v>
      </c>
      <c r="AV149" s="13" t="s">
        <v>94</v>
      </c>
      <c r="AW149" s="13" t="s">
        <v>31</v>
      </c>
      <c r="AX149" s="13" t="s">
        <v>102</v>
      </c>
      <c r="AY149" s="13" t="s">
        <v>33</v>
      </c>
      <c r="AZ149" s="13" t="s">
        <v>80</v>
      </c>
      <c r="BA149" s="13">
        <v>347.2</v>
      </c>
      <c r="BB149" s="13">
        <v>7</v>
      </c>
      <c r="BC149" s="13">
        <v>0.23</v>
      </c>
      <c r="BD149" s="13">
        <v>1871.41</v>
      </c>
      <c r="BE149" s="13">
        <v>1036.56</v>
      </c>
      <c r="BF149" s="13">
        <v>834.85</v>
      </c>
      <c r="BG149" s="13" t="s">
        <v>91</v>
      </c>
      <c r="BH149" s="13" t="s">
        <v>71</v>
      </c>
      <c r="BI149" s="13" t="s">
        <v>48</v>
      </c>
      <c r="BJ149" s="13">
        <v>10.56</v>
      </c>
      <c r="BK149" s="13">
        <v>4</v>
      </c>
      <c r="BL149" s="13" t="s">
        <v>55</v>
      </c>
      <c r="BM149" s="13" t="s">
        <v>39</v>
      </c>
      <c r="BN149" s="13">
        <v>5</v>
      </c>
      <c r="BO149" s="23">
        <v>7</v>
      </c>
    </row>
    <row r="150" spans="1:67" ht="16.5" thickTop="1" thickBot="1" x14ac:dyDescent="0.3">
      <c r="A150" s="12">
        <v>149</v>
      </c>
      <c r="B150" s="13" t="s">
        <v>232</v>
      </c>
      <c r="C150" s="86">
        <f>YEAR(Table2[[#This Row],[Date]])</f>
        <v>2023</v>
      </c>
      <c r="D150" s="89" t="str">
        <f>TEXT(Table2[[#This Row],[Date]],"mmmm")</f>
        <v>September</v>
      </c>
      <c r="E150" s="13" t="s">
        <v>58</v>
      </c>
      <c r="F150" s="13" t="s">
        <v>28</v>
      </c>
      <c r="G150" s="13" t="s">
        <v>83</v>
      </c>
      <c r="H150" s="13" t="s">
        <v>94</v>
      </c>
      <c r="I150" s="13" t="s">
        <v>68</v>
      </c>
      <c r="J150" s="13" t="s">
        <v>62</v>
      </c>
      <c r="K150" s="13" t="s">
        <v>53</v>
      </c>
      <c r="L150" s="13" t="s">
        <v>70</v>
      </c>
      <c r="M150" s="13">
        <v>716.54</v>
      </c>
      <c r="N150" s="13">
        <v>13</v>
      </c>
      <c r="O150" s="13">
        <v>0.26</v>
      </c>
      <c r="P150" s="48" t="str">
        <f>IF(Table2[[#This Row],[Discount]]&gt;20%,"HIGH","LOW")</f>
        <v>HIGH</v>
      </c>
      <c r="Q150" s="13">
        <v>6893.11</v>
      </c>
      <c r="R150" s="60" t="str">
        <f>_xlfn.IFS(Table2[[#This Row],[Revenue]]&lt;1000,"Small",OR(Table2[[#This Row],[Revenue]]&gt;1000,Table2[[#This Row],[Revenue]]&lt;=5000),"Medium",Table2[[#This Row],[Revenue]]&gt;5000,"Large")</f>
        <v>Medium</v>
      </c>
      <c r="S150" s="54" t="str">
        <f>IF(Table2[[#This Row],[Revenue]]&gt;3000,"Premium","Not Premium")</f>
        <v>Premium</v>
      </c>
      <c r="T150" s="13">
        <v>4419.01</v>
      </c>
      <c r="U150" s="13">
        <v>2474.1</v>
      </c>
      <c r="V150" s="13" t="s">
        <v>91</v>
      </c>
      <c r="W150" s="13" t="s">
        <v>36</v>
      </c>
      <c r="X150" s="13" t="s">
        <v>37</v>
      </c>
      <c r="Y150" s="13">
        <v>21.91</v>
      </c>
      <c r="Z150" s="13">
        <v>1</v>
      </c>
      <c r="AA150" s="51" t="str">
        <f>IF(Table2[[#This Row],[DeliveryDays]]&lt;=3,"FAST DELIVERY","LATE DELIVERY")</f>
        <v>FAST DELIVERY</v>
      </c>
      <c r="AB150" s="13" t="s">
        <v>55</v>
      </c>
      <c r="AC150" s="13" t="s">
        <v>56</v>
      </c>
      <c r="AD150" s="13">
        <v>2</v>
      </c>
      <c r="AE150" s="57" t="str">
        <f>_xlfn.IFS(Table2[[#This Row],[Rating]]=5,"Excellent",Table2[[#This Row],[Rating]]=4,"Good",Table2[[#This Row],[Rating]]=3,"Average",Table2[[#This Row],[Rating]]&lt;=2,"Poor")</f>
        <v>Poor</v>
      </c>
      <c r="AF150" s="35">
        <f>Table2[[#This Row],[Cost]]+Table2[[#This Row],[Profit]]+Table2[[#This Row],[ShippingCost]]+Table2[[#This Row],[DeliveryDays]]</f>
        <v>6916.02</v>
      </c>
      <c r="AG150" s="119">
        <f>Table2[[#This Row],[Profit]]/Table2[[#This Row],[Cost]]</f>
        <v>0.55987653343169619</v>
      </c>
      <c r="AQ150" s="22">
        <v>551</v>
      </c>
      <c r="AR150" s="13" t="s">
        <v>483</v>
      </c>
      <c r="AS150" s="13" t="s">
        <v>114</v>
      </c>
      <c r="AT150" s="13" t="s">
        <v>82</v>
      </c>
      <c r="AU150" s="13" t="s">
        <v>59</v>
      </c>
      <c r="AV150" s="13" t="s">
        <v>30</v>
      </c>
      <c r="AW150" s="13" t="s">
        <v>31</v>
      </c>
      <c r="AX150" s="13" t="s">
        <v>102</v>
      </c>
      <c r="AY150" s="13" t="s">
        <v>53</v>
      </c>
      <c r="AZ150" s="13" t="s">
        <v>70</v>
      </c>
      <c r="BA150" s="13">
        <v>106.61</v>
      </c>
      <c r="BB150" s="13">
        <v>11</v>
      </c>
      <c r="BC150" s="13">
        <v>0.05</v>
      </c>
      <c r="BD150" s="13">
        <v>1114.07</v>
      </c>
      <c r="BE150" s="13">
        <v>636.32000000000005</v>
      </c>
      <c r="BF150" s="13">
        <v>477.75</v>
      </c>
      <c r="BG150" s="13" t="s">
        <v>47</v>
      </c>
      <c r="BH150" s="13" t="s">
        <v>71</v>
      </c>
      <c r="BI150" s="13" t="s">
        <v>72</v>
      </c>
      <c r="BJ150" s="13">
        <v>40.89</v>
      </c>
      <c r="BK150" s="13">
        <v>8</v>
      </c>
      <c r="BL150" s="13" t="s">
        <v>97</v>
      </c>
      <c r="BM150" s="13" t="s">
        <v>39</v>
      </c>
      <c r="BN150" s="13">
        <v>3</v>
      </c>
      <c r="BO150" s="21">
        <v>12</v>
      </c>
    </row>
    <row r="151" spans="1:67" ht="16.5" thickTop="1" thickBot="1" x14ac:dyDescent="0.3">
      <c r="A151" s="11">
        <v>150</v>
      </c>
      <c r="B151" s="2" t="s">
        <v>233</v>
      </c>
      <c r="C151" s="85">
        <f>YEAR(Table2[[#This Row],[Date]])</f>
        <v>2024</v>
      </c>
      <c r="D151" s="88" t="str">
        <f>TEXT(Table2[[#This Row],[Date]],"mmmm")</f>
        <v>November</v>
      </c>
      <c r="E151" s="2" t="s">
        <v>129</v>
      </c>
      <c r="F151" s="2" t="s">
        <v>82</v>
      </c>
      <c r="G151" s="2" t="s">
        <v>90</v>
      </c>
      <c r="H151" s="2" t="s">
        <v>44</v>
      </c>
      <c r="I151" s="2" t="s">
        <v>61</v>
      </c>
      <c r="J151" s="2" t="s">
        <v>107</v>
      </c>
      <c r="K151" s="2" t="s">
        <v>45</v>
      </c>
      <c r="L151" s="2" t="s">
        <v>85</v>
      </c>
      <c r="M151" s="2">
        <v>505.7</v>
      </c>
      <c r="N151" s="2">
        <v>8</v>
      </c>
      <c r="O151" s="2">
        <v>0.22</v>
      </c>
      <c r="P151" s="48" t="str">
        <f>IF(Table2[[#This Row],[Discount]]&gt;20%,"HIGH","LOW")</f>
        <v>HIGH</v>
      </c>
      <c r="Q151" s="2">
        <v>3155.57</v>
      </c>
      <c r="R151" s="59" t="str">
        <f>_xlfn.IFS(Table2[[#This Row],[Revenue]]&lt;1000,"Small",OR(Table2[[#This Row],[Revenue]]&gt;1000,Table2[[#This Row],[Revenue]]&lt;=5000),"Medium",Table2[[#This Row],[Revenue]]&gt;5000,"Large")</f>
        <v>Medium</v>
      </c>
      <c r="S151" s="53" t="str">
        <f>IF(Table2[[#This Row],[Revenue]]&gt;3000,"Premium","Not Premium")</f>
        <v>Premium</v>
      </c>
      <c r="T151" s="2">
        <v>2262.5700000000002</v>
      </c>
      <c r="U151" s="2">
        <v>893</v>
      </c>
      <c r="V151" s="2" t="s">
        <v>47</v>
      </c>
      <c r="W151" s="2" t="s">
        <v>71</v>
      </c>
      <c r="X151" s="2" t="s">
        <v>72</v>
      </c>
      <c r="Y151" s="2">
        <v>10.86</v>
      </c>
      <c r="Z151" s="2">
        <v>6</v>
      </c>
      <c r="AA151" s="50" t="str">
        <f>IF(Table2[[#This Row],[DeliveryDays]]&lt;=3,"FAST DELIVERY","LATE DELIVERY")</f>
        <v>LATE DELIVERY</v>
      </c>
      <c r="AB151" s="2" t="s">
        <v>97</v>
      </c>
      <c r="AC151" s="2" t="s">
        <v>39</v>
      </c>
      <c r="AD151" s="2">
        <v>1</v>
      </c>
      <c r="AE151" s="56" t="str">
        <f>_xlfn.IFS(Table2[[#This Row],[Rating]]=5,"Excellent",Table2[[#This Row],[Rating]]=4,"Good",Table2[[#This Row],[Rating]]=3,"Average",Table2[[#This Row],[Rating]]&lt;=2,"Poor")</f>
        <v>Poor</v>
      </c>
      <c r="AF151" s="35">
        <f>Table2[[#This Row],[Cost]]+Table2[[#This Row],[Profit]]+Table2[[#This Row],[ShippingCost]]+Table2[[#This Row],[DeliveryDays]]</f>
        <v>3172.4300000000003</v>
      </c>
      <c r="AG151" s="119">
        <f>Table2[[#This Row],[Profit]]/Table2[[#This Row],[Cost]]</f>
        <v>0.39468392138143787</v>
      </c>
      <c r="AQ151" s="20">
        <v>560</v>
      </c>
      <c r="AR151" s="2" t="s">
        <v>128</v>
      </c>
      <c r="AS151" s="2" t="s">
        <v>50</v>
      </c>
      <c r="AT151" s="2" t="s">
        <v>28</v>
      </c>
      <c r="AU151" s="2" t="s">
        <v>29</v>
      </c>
      <c r="AV151" s="2" t="s">
        <v>94</v>
      </c>
      <c r="AW151" s="2" t="s">
        <v>31</v>
      </c>
      <c r="AX151" s="2" t="s">
        <v>107</v>
      </c>
      <c r="AY151" s="2" t="s">
        <v>33</v>
      </c>
      <c r="AZ151" s="2" t="s">
        <v>85</v>
      </c>
      <c r="BA151" s="2">
        <v>46.52</v>
      </c>
      <c r="BB151" s="2">
        <v>14</v>
      </c>
      <c r="BC151" s="2">
        <v>0.06</v>
      </c>
      <c r="BD151" s="2">
        <v>612.20000000000005</v>
      </c>
      <c r="BE151" s="2">
        <v>434.6</v>
      </c>
      <c r="BF151" s="2">
        <v>177.6</v>
      </c>
      <c r="BG151" s="2" t="s">
        <v>63</v>
      </c>
      <c r="BH151" s="2" t="s">
        <v>36</v>
      </c>
      <c r="BI151" s="2" t="s">
        <v>72</v>
      </c>
      <c r="BJ151" s="2">
        <v>47.34</v>
      </c>
      <c r="BK151" s="2">
        <v>8</v>
      </c>
      <c r="BL151" s="2" t="s">
        <v>97</v>
      </c>
      <c r="BM151" s="2" t="s">
        <v>56</v>
      </c>
      <c r="BN151" s="2">
        <v>3</v>
      </c>
      <c r="BO151" s="21">
        <v>1</v>
      </c>
    </row>
    <row r="152" spans="1:67" ht="16.5" thickTop="1" thickBot="1" x14ac:dyDescent="0.3">
      <c r="A152" s="12">
        <v>151</v>
      </c>
      <c r="B152" s="13" t="s">
        <v>234</v>
      </c>
      <c r="C152" s="86">
        <f>YEAR(Table2[[#This Row],[Date]])</f>
        <v>2023</v>
      </c>
      <c r="D152" s="89" t="str">
        <f>TEXT(Table2[[#This Row],[Date]],"mmmm")</f>
        <v>November</v>
      </c>
      <c r="E152" s="13" t="s">
        <v>65</v>
      </c>
      <c r="F152" s="13" t="s">
        <v>42</v>
      </c>
      <c r="G152" s="13" t="s">
        <v>90</v>
      </c>
      <c r="H152" s="13" t="s">
        <v>94</v>
      </c>
      <c r="I152" s="13" t="s">
        <v>61</v>
      </c>
      <c r="J152" s="13" t="s">
        <v>79</v>
      </c>
      <c r="K152" s="13" t="s">
        <v>53</v>
      </c>
      <c r="L152" s="13" t="s">
        <v>34</v>
      </c>
      <c r="M152" s="13">
        <v>276.22000000000003</v>
      </c>
      <c r="N152" s="13">
        <v>19</v>
      </c>
      <c r="O152" s="13">
        <v>0.11</v>
      </c>
      <c r="P152" s="48" t="str">
        <f>IF(Table2[[#This Row],[Discount]]&gt;20%,"HIGH","LOW")</f>
        <v>LOW</v>
      </c>
      <c r="Q152" s="13">
        <v>4670.88</v>
      </c>
      <c r="R152" s="60" t="str">
        <f>_xlfn.IFS(Table2[[#This Row],[Revenue]]&lt;1000,"Small",OR(Table2[[#This Row],[Revenue]]&gt;1000,Table2[[#This Row],[Revenue]]&lt;=5000),"Medium",Table2[[#This Row],[Revenue]]&gt;5000,"Large")</f>
        <v>Medium</v>
      </c>
      <c r="S152" s="54" t="str">
        <f>IF(Table2[[#This Row],[Revenue]]&gt;3000,"Premium","Not Premium")</f>
        <v>Premium</v>
      </c>
      <c r="T152" s="13">
        <v>2642.33</v>
      </c>
      <c r="U152" s="13">
        <v>2028.55</v>
      </c>
      <c r="V152" s="13" t="s">
        <v>35</v>
      </c>
      <c r="W152" s="13" t="s">
        <v>36</v>
      </c>
      <c r="X152" s="13" t="s">
        <v>72</v>
      </c>
      <c r="Y152" s="13">
        <v>47.98</v>
      </c>
      <c r="Z152" s="13">
        <v>6</v>
      </c>
      <c r="AA152" s="51" t="str">
        <f>IF(Table2[[#This Row],[DeliveryDays]]&lt;=3,"FAST DELIVERY","LATE DELIVERY")</f>
        <v>LATE DELIVERY</v>
      </c>
      <c r="AB152" s="13" t="s">
        <v>38</v>
      </c>
      <c r="AC152" s="13" t="s">
        <v>39</v>
      </c>
      <c r="AD152" s="13">
        <v>1</v>
      </c>
      <c r="AE152" s="57" t="str">
        <f>_xlfn.IFS(Table2[[#This Row],[Rating]]=5,"Excellent",Table2[[#This Row],[Rating]]=4,"Good",Table2[[#This Row],[Rating]]=3,"Average",Table2[[#This Row],[Rating]]&lt;=2,"Poor")</f>
        <v>Poor</v>
      </c>
      <c r="AF152" s="35">
        <f>Table2[[#This Row],[Cost]]+Table2[[#This Row],[Profit]]+Table2[[#This Row],[ShippingCost]]+Table2[[#This Row],[DeliveryDays]]</f>
        <v>4724.8599999999997</v>
      </c>
      <c r="AG152" s="119">
        <f>Table2[[#This Row],[Profit]]/Table2[[#This Row],[Cost]]</f>
        <v>0.76771258699708211</v>
      </c>
      <c r="AQ152" s="20">
        <v>562</v>
      </c>
      <c r="AR152" s="2" t="s">
        <v>487</v>
      </c>
      <c r="AS152" s="2" t="s">
        <v>65</v>
      </c>
      <c r="AT152" s="2" t="s">
        <v>28</v>
      </c>
      <c r="AU152" s="2" t="s">
        <v>90</v>
      </c>
      <c r="AV152" s="2" t="s">
        <v>100</v>
      </c>
      <c r="AW152" s="2" t="s">
        <v>31</v>
      </c>
      <c r="AX152" s="2" t="s">
        <v>62</v>
      </c>
      <c r="AY152" s="2" t="s">
        <v>45</v>
      </c>
      <c r="AZ152" s="2" t="s">
        <v>80</v>
      </c>
      <c r="BA152" s="2">
        <v>675.37</v>
      </c>
      <c r="BB152" s="2">
        <v>7</v>
      </c>
      <c r="BC152" s="2">
        <v>0.28000000000000003</v>
      </c>
      <c r="BD152" s="2">
        <v>3403.86</v>
      </c>
      <c r="BE152" s="2">
        <v>2930.41</v>
      </c>
      <c r="BF152" s="2">
        <v>473.45</v>
      </c>
      <c r="BG152" s="2" t="s">
        <v>63</v>
      </c>
      <c r="BH152" s="2" t="s">
        <v>88</v>
      </c>
      <c r="BI152" s="2" t="s">
        <v>37</v>
      </c>
      <c r="BJ152" s="2">
        <v>45.26</v>
      </c>
      <c r="BK152" s="2">
        <v>7</v>
      </c>
      <c r="BL152" s="2" t="s">
        <v>55</v>
      </c>
      <c r="BM152" s="2" t="s">
        <v>56</v>
      </c>
      <c r="BN152" s="2">
        <v>4</v>
      </c>
      <c r="BO152" s="23">
        <v>12</v>
      </c>
    </row>
    <row r="153" spans="1:67" ht="16.5" thickTop="1" thickBot="1" x14ac:dyDescent="0.3">
      <c r="A153" s="11">
        <v>152</v>
      </c>
      <c r="B153" s="2" t="s">
        <v>235</v>
      </c>
      <c r="C153" s="85">
        <f>YEAR(Table2[[#This Row],[Date]])</f>
        <v>2023</v>
      </c>
      <c r="D153" s="88" t="str">
        <f>TEXT(Table2[[#This Row],[Date]],"mmmm")</f>
        <v>January</v>
      </c>
      <c r="E153" s="2" t="s">
        <v>96</v>
      </c>
      <c r="F153" s="2" t="s">
        <v>66</v>
      </c>
      <c r="G153" s="2" t="s">
        <v>83</v>
      </c>
      <c r="H153" s="2" t="s">
        <v>78</v>
      </c>
      <c r="I153" s="2" t="s">
        <v>61</v>
      </c>
      <c r="J153" s="2" t="s">
        <v>62</v>
      </c>
      <c r="K153" s="2" t="s">
        <v>53</v>
      </c>
      <c r="L153" s="2" t="s">
        <v>46</v>
      </c>
      <c r="M153" s="2">
        <v>361.01</v>
      </c>
      <c r="N153" s="2">
        <v>20</v>
      </c>
      <c r="O153" s="2">
        <v>0.09</v>
      </c>
      <c r="P153" s="48" t="str">
        <f>IF(Table2[[#This Row],[Discount]]&gt;20%,"HIGH","LOW")</f>
        <v>LOW</v>
      </c>
      <c r="Q153" s="2">
        <v>6570.38</v>
      </c>
      <c r="R153" s="59" t="str">
        <f>_xlfn.IFS(Table2[[#This Row],[Revenue]]&lt;1000,"Small",OR(Table2[[#This Row],[Revenue]]&gt;1000,Table2[[#This Row],[Revenue]]&lt;=5000),"Medium",Table2[[#This Row],[Revenue]]&gt;5000,"Large")</f>
        <v>Medium</v>
      </c>
      <c r="S153" s="53" t="str">
        <f>IF(Table2[[#This Row],[Revenue]]&gt;3000,"Premium","Not Premium")</f>
        <v>Premium</v>
      </c>
      <c r="T153" s="2">
        <v>4852.37</v>
      </c>
      <c r="U153" s="2">
        <v>1718.01</v>
      </c>
      <c r="V153" s="2" t="s">
        <v>47</v>
      </c>
      <c r="W153" s="2" t="s">
        <v>71</v>
      </c>
      <c r="X153" s="2" t="s">
        <v>37</v>
      </c>
      <c r="Y153" s="2">
        <v>38.72</v>
      </c>
      <c r="Z153" s="2">
        <v>1</v>
      </c>
      <c r="AA153" s="50" t="str">
        <f>IF(Table2[[#This Row],[DeliveryDays]]&lt;=3,"FAST DELIVERY","LATE DELIVERY")</f>
        <v>FAST DELIVERY</v>
      </c>
      <c r="AB153" s="2" t="s">
        <v>97</v>
      </c>
      <c r="AC153" s="2" t="s">
        <v>56</v>
      </c>
      <c r="AD153" s="2">
        <v>3</v>
      </c>
      <c r="AE153" s="56" t="str">
        <f>_xlfn.IFS(Table2[[#This Row],[Rating]]=5,"Excellent",Table2[[#This Row],[Rating]]=4,"Good",Table2[[#This Row],[Rating]]=3,"Average",Table2[[#This Row],[Rating]]&lt;=2,"Poor")</f>
        <v>Average</v>
      </c>
      <c r="AF153" s="35">
        <f>Table2[[#This Row],[Cost]]+Table2[[#This Row],[Profit]]+Table2[[#This Row],[ShippingCost]]+Table2[[#This Row],[DeliveryDays]]</f>
        <v>6610.1</v>
      </c>
      <c r="AG153" s="119">
        <f>Table2[[#This Row],[Profit]]/Table2[[#This Row],[Cost]]</f>
        <v>0.35405585311919741</v>
      </c>
      <c r="AQ153" s="22">
        <v>565</v>
      </c>
      <c r="AR153" s="13" t="s">
        <v>274</v>
      </c>
      <c r="AS153" s="13" t="s">
        <v>127</v>
      </c>
      <c r="AT153" s="13" t="s">
        <v>28</v>
      </c>
      <c r="AU153" s="13" t="s">
        <v>83</v>
      </c>
      <c r="AV153" s="13" t="s">
        <v>78</v>
      </c>
      <c r="AW153" s="13" t="s">
        <v>31</v>
      </c>
      <c r="AX153" s="13" t="s">
        <v>79</v>
      </c>
      <c r="AY153" s="13" t="s">
        <v>33</v>
      </c>
      <c r="AZ153" s="13" t="s">
        <v>80</v>
      </c>
      <c r="BA153" s="13">
        <v>361.91</v>
      </c>
      <c r="BB153" s="13">
        <v>7</v>
      </c>
      <c r="BC153" s="13">
        <v>0.28999999999999998</v>
      </c>
      <c r="BD153" s="13">
        <v>1798.69</v>
      </c>
      <c r="BE153" s="13">
        <v>1056.77</v>
      </c>
      <c r="BF153" s="13">
        <v>741.92</v>
      </c>
      <c r="BG153" s="13" t="s">
        <v>47</v>
      </c>
      <c r="BH153" s="13" t="s">
        <v>54</v>
      </c>
      <c r="BI153" s="13" t="s">
        <v>37</v>
      </c>
      <c r="BJ153" s="13">
        <v>35.590000000000003</v>
      </c>
      <c r="BK153" s="13">
        <v>9</v>
      </c>
      <c r="BL153" s="13" t="s">
        <v>55</v>
      </c>
      <c r="BM153" s="13" t="s">
        <v>39</v>
      </c>
      <c r="BN153" s="13">
        <v>2</v>
      </c>
      <c r="BO153" s="23">
        <v>4</v>
      </c>
    </row>
    <row r="154" spans="1:67" ht="16.5" thickTop="1" thickBot="1" x14ac:dyDescent="0.3">
      <c r="A154" s="12">
        <v>153</v>
      </c>
      <c r="B154" s="13" t="s">
        <v>236</v>
      </c>
      <c r="C154" s="86">
        <f>YEAR(Table2[[#This Row],[Date]])</f>
        <v>2023</v>
      </c>
      <c r="D154" s="89" t="str">
        <f>TEXT(Table2[[#This Row],[Date]],"mmmm")</f>
        <v>February</v>
      </c>
      <c r="E154" s="13" t="s">
        <v>27</v>
      </c>
      <c r="F154" s="13" t="s">
        <v>66</v>
      </c>
      <c r="G154" s="13" t="s">
        <v>29</v>
      </c>
      <c r="H154" s="13" t="s">
        <v>44</v>
      </c>
      <c r="I154" s="13" t="s">
        <v>61</v>
      </c>
      <c r="J154" s="13" t="s">
        <v>79</v>
      </c>
      <c r="K154" s="13" t="s">
        <v>33</v>
      </c>
      <c r="L154" s="13" t="s">
        <v>80</v>
      </c>
      <c r="M154" s="13">
        <v>432.7</v>
      </c>
      <c r="N154" s="13">
        <v>1</v>
      </c>
      <c r="O154" s="13">
        <v>0.28000000000000003</v>
      </c>
      <c r="P154" s="48" t="str">
        <f>IF(Table2[[#This Row],[Discount]]&gt;20%,"HIGH","LOW")</f>
        <v>HIGH</v>
      </c>
      <c r="Q154" s="13">
        <v>311.54000000000002</v>
      </c>
      <c r="R154" s="60" t="str">
        <f>_xlfn.IFS(Table2[[#This Row],[Revenue]]&lt;1000,"Small",OR(Table2[[#This Row],[Revenue]]&gt;1000,Table2[[#This Row],[Revenue]]&lt;=5000),"Medium",Table2[[#This Row],[Revenue]]&gt;5000,"Large")</f>
        <v>Small</v>
      </c>
      <c r="S154" s="54" t="str">
        <f>IF(Table2[[#This Row],[Revenue]]&gt;3000,"Premium","Not Premium")</f>
        <v>Not Premium</v>
      </c>
      <c r="T154" s="13">
        <v>168.98</v>
      </c>
      <c r="U154" s="13">
        <v>142.56</v>
      </c>
      <c r="V154" s="13" t="s">
        <v>35</v>
      </c>
      <c r="W154" s="13" t="s">
        <v>88</v>
      </c>
      <c r="X154" s="13" t="s">
        <v>72</v>
      </c>
      <c r="Y154" s="13">
        <v>32.090000000000003</v>
      </c>
      <c r="Z154" s="13">
        <v>10</v>
      </c>
      <c r="AA154" s="51" t="str">
        <f>IF(Table2[[#This Row],[DeliveryDays]]&lt;=3,"FAST DELIVERY","LATE DELIVERY")</f>
        <v>LATE DELIVERY</v>
      </c>
      <c r="AB154" s="13" t="s">
        <v>38</v>
      </c>
      <c r="AC154" s="13" t="s">
        <v>39</v>
      </c>
      <c r="AD154" s="13">
        <v>5</v>
      </c>
      <c r="AE154" s="57" t="str">
        <f>_xlfn.IFS(Table2[[#This Row],[Rating]]=5,"Excellent",Table2[[#This Row],[Rating]]=4,"Good",Table2[[#This Row],[Rating]]=3,"Average",Table2[[#This Row],[Rating]]&lt;=2,"Poor")</f>
        <v>Excellent</v>
      </c>
      <c r="AF154" s="35">
        <f>Table2[[#This Row],[Cost]]+Table2[[#This Row],[Profit]]+Table2[[#This Row],[ShippingCost]]+Table2[[#This Row],[DeliveryDays]]</f>
        <v>353.63</v>
      </c>
      <c r="AG154" s="119">
        <f>Table2[[#This Row],[Profit]]/Table2[[#This Row],[Cost]]</f>
        <v>0.84365013611078243</v>
      </c>
      <c r="AQ154" s="22">
        <v>569</v>
      </c>
      <c r="AR154" s="13" t="s">
        <v>219</v>
      </c>
      <c r="AS154" s="13" t="s">
        <v>50</v>
      </c>
      <c r="AT154" s="13" t="s">
        <v>28</v>
      </c>
      <c r="AU154" s="13" t="s">
        <v>90</v>
      </c>
      <c r="AV154" s="13" t="s">
        <v>74</v>
      </c>
      <c r="AW154" s="13" t="s">
        <v>31</v>
      </c>
      <c r="AX154" s="13" t="s">
        <v>84</v>
      </c>
      <c r="AY154" s="13" t="s">
        <v>33</v>
      </c>
      <c r="AZ154" s="13" t="s">
        <v>46</v>
      </c>
      <c r="BA154" s="13">
        <v>522.05999999999995</v>
      </c>
      <c r="BB154" s="13">
        <v>11</v>
      </c>
      <c r="BC154" s="13">
        <v>0.09</v>
      </c>
      <c r="BD154" s="13">
        <v>5225.82</v>
      </c>
      <c r="BE154" s="13">
        <v>3595.02</v>
      </c>
      <c r="BF154" s="13">
        <v>1630.8</v>
      </c>
      <c r="BG154" s="13" t="s">
        <v>91</v>
      </c>
      <c r="BH154" s="13" t="s">
        <v>36</v>
      </c>
      <c r="BI154" s="13" t="s">
        <v>37</v>
      </c>
      <c r="BJ154" s="13">
        <v>41.64</v>
      </c>
      <c r="BK154" s="13">
        <v>2</v>
      </c>
      <c r="BL154" s="13" t="s">
        <v>38</v>
      </c>
      <c r="BM154" s="13" t="s">
        <v>56</v>
      </c>
      <c r="BN154" s="13">
        <v>4</v>
      </c>
      <c r="BO154" s="21">
        <v>2</v>
      </c>
    </row>
    <row r="155" spans="1:67" ht="16.5" thickTop="1" thickBot="1" x14ac:dyDescent="0.3">
      <c r="A155" s="11">
        <v>154</v>
      </c>
      <c r="B155" s="2" t="s">
        <v>237</v>
      </c>
      <c r="C155" s="85">
        <f>YEAR(Table2[[#This Row],[Date]])</f>
        <v>2024</v>
      </c>
      <c r="D155" s="88" t="str">
        <f>TEXT(Table2[[#This Row],[Date]],"mmmm")</f>
        <v>June</v>
      </c>
      <c r="E155" s="2" t="s">
        <v>58</v>
      </c>
      <c r="F155" s="2" t="s">
        <v>28</v>
      </c>
      <c r="G155" s="2" t="s">
        <v>90</v>
      </c>
      <c r="H155" s="2" t="s">
        <v>67</v>
      </c>
      <c r="I155" s="2" t="s">
        <v>31</v>
      </c>
      <c r="J155" s="2" t="s">
        <v>79</v>
      </c>
      <c r="K155" s="2" t="s">
        <v>53</v>
      </c>
      <c r="L155" s="2" t="s">
        <v>85</v>
      </c>
      <c r="M155" s="2">
        <v>47.92</v>
      </c>
      <c r="N155" s="2">
        <v>4</v>
      </c>
      <c r="O155" s="2">
        <v>0.2</v>
      </c>
      <c r="P155" s="48" t="str">
        <f>IF(Table2[[#This Row],[Discount]]&gt;20%,"HIGH","LOW")</f>
        <v>LOW</v>
      </c>
      <c r="Q155" s="2">
        <v>153.34</v>
      </c>
      <c r="R155" s="59" t="str">
        <f>_xlfn.IFS(Table2[[#This Row],[Revenue]]&lt;1000,"Small",OR(Table2[[#This Row],[Revenue]]&gt;1000,Table2[[#This Row],[Revenue]]&lt;=5000),"Medium",Table2[[#This Row],[Revenue]]&gt;5000,"Large")</f>
        <v>Small</v>
      </c>
      <c r="S155" s="53" t="str">
        <f>IF(Table2[[#This Row],[Revenue]]&gt;3000,"Premium","Not Premium")</f>
        <v>Not Premium</v>
      </c>
      <c r="T155" s="2">
        <v>80.91</v>
      </c>
      <c r="U155" s="2">
        <v>72.430000000000007</v>
      </c>
      <c r="V155" s="2" t="s">
        <v>47</v>
      </c>
      <c r="W155" s="2" t="s">
        <v>71</v>
      </c>
      <c r="X155" s="2" t="s">
        <v>37</v>
      </c>
      <c r="Y155" s="2">
        <v>11.4</v>
      </c>
      <c r="Z155" s="2">
        <v>3</v>
      </c>
      <c r="AA155" s="50" t="str">
        <f>IF(Table2[[#This Row],[DeliveryDays]]&lt;=3,"FAST DELIVERY","LATE DELIVERY")</f>
        <v>FAST DELIVERY</v>
      </c>
      <c r="AB155" s="2" t="s">
        <v>38</v>
      </c>
      <c r="AC155" s="2" t="s">
        <v>56</v>
      </c>
      <c r="AD155" s="2">
        <v>5</v>
      </c>
      <c r="AE155" s="56" t="str">
        <f>_xlfn.IFS(Table2[[#This Row],[Rating]]=5,"Excellent",Table2[[#This Row],[Rating]]=4,"Good",Table2[[#This Row],[Rating]]=3,"Average",Table2[[#This Row],[Rating]]&lt;=2,"Poor")</f>
        <v>Excellent</v>
      </c>
      <c r="AF155" s="35">
        <f>Table2[[#This Row],[Cost]]+Table2[[#This Row],[Profit]]+Table2[[#This Row],[ShippingCost]]+Table2[[#This Row],[DeliveryDays]]</f>
        <v>167.74</v>
      </c>
      <c r="AG155" s="119">
        <f>Table2[[#This Row],[Profit]]/Table2[[#This Row],[Cost]]</f>
        <v>0.89519218885181073</v>
      </c>
      <c r="AQ155" s="20">
        <v>570</v>
      </c>
      <c r="AR155" s="2" t="s">
        <v>491</v>
      </c>
      <c r="AS155" s="2" t="s">
        <v>129</v>
      </c>
      <c r="AT155" s="2" t="s">
        <v>42</v>
      </c>
      <c r="AU155" s="2" t="s">
        <v>43</v>
      </c>
      <c r="AV155" s="2" t="s">
        <v>74</v>
      </c>
      <c r="AW155" s="2" t="s">
        <v>31</v>
      </c>
      <c r="AX155" s="2" t="s">
        <v>79</v>
      </c>
      <c r="AY155" s="2" t="s">
        <v>53</v>
      </c>
      <c r="AZ155" s="2" t="s">
        <v>70</v>
      </c>
      <c r="BA155" s="2">
        <v>705.97</v>
      </c>
      <c r="BB155" s="2">
        <v>5</v>
      </c>
      <c r="BC155" s="2">
        <v>7.0000000000000007E-2</v>
      </c>
      <c r="BD155" s="2">
        <v>3282.76</v>
      </c>
      <c r="BE155" s="2">
        <v>2665.22</v>
      </c>
      <c r="BF155" s="2">
        <v>617.54</v>
      </c>
      <c r="BG155" s="2" t="s">
        <v>47</v>
      </c>
      <c r="BH155" s="2" t="s">
        <v>54</v>
      </c>
      <c r="BI155" s="2" t="s">
        <v>37</v>
      </c>
      <c r="BJ155" s="2">
        <v>44.65</v>
      </c>
      <c r="BK155" s="2">
        <v>7</v>
      </c>
      <c r="BL155" s="2" t="s">
        <v>38</v>
      </c>
      <c r="BM155" s="2" t="s">
        <v>39</v>
      </c>
      <c r="BN155" s="2">
        <v>5</v>
      </c>
      <c r="BO155" s="23">
        <v>12</v>
      </c>
    </row>
    <row r="156" spans="1:67" ht="16.5" thickTop="1" thickBot="1" x14ac:dyDescent="0.3">
      <c r="A156" s="12">
        <v>155</v>
      </c>
      <c r="B156" s="13" t="s">
        <v>238</v>
      </c>
      <c r="C156" s="86">
        <f>YEAR(Table2[[#This Row],[Date]])</f>
        <v>2024</v>
      </c>
      <c r="D156" s="89" t="str">
        <f>TEXT(Table2[[#This Row],[Date]],"mmmm")</f>
        <v>November</v>
      </c>
      <c r="E156" s="13" t="s">
        <v>118</v>
      </c>
      <c r="F156" s="13" t="s">
        <v>28</v>
      </c>
      <c r="G156" s="13" t="s">
        <v>59</v>
      </c>
      <c r="H156" s="13" t="s">
        <v>44</v>
      </c>
      <c r="I156" s="13" t="s">
        <v>61</v>
      </c>
      <c r="J156" s="13" t="s">
        <v>69</v>
      </c>
      <c r="K156" s="13" t="s">
        <v>53</v>
      </c>
      <c r="L156" s="13" t="s">
        <v>85</v>
      </c>
      <c r="M156" s="13">
        <v>655.63</v>
      </c>
      <c r="N156" s="13">
        <v>15</v>
      </c>
      <c r="O156" s="13">
        <v>0.1</v>
      </c>
      <c r="P156" s="48" t="str">
        <f>IF(Table2[[#This Row],[Discount]]&gt;20%,"HIGH","LOW")</f>
        <v>LOW</v>
      </c>
      <c r="Q156" s="13">
        <v>8851.01</v>
      </c>
      <c r="R156" s="60" t="str">
        <f>_xlfn.IFS(Table2[[#This Row],[Revenue]]&lt;1000,"Small",OR(Table2[[#This Row],[Revenue]]&gt;1000,Table2[[#This Row],[Revenue]]&lt;=5000),"Medium",Table2[[#This Row],[Revenue]]&gt;5000,"Large")</f>
        <v>Medium</v>
      </c>
      <c r="S156" s="54" t="str">
        <f>IF(Table2[[#This Row],[Revenue]]&gt;3000,"Premium","Not Premium")</f>
        <v>Premium</v>
      </c>
      <c r="T156" s="13">
        <v>4897.01</v>
      </c>
      <c r="U156" s="13">
        <v>3954</v>
      </c>
      <c r="V156" s="13" t="s">
        <v>35</v>
      </c>
      <c r="W156" s="13" t="s">
        <v>36</v>
      </c>
      <c r="X156" s="13" t="s">
        <v>48</v>
      </c>
      <c r="Y156" s="13">
        <v>24.63</v>
      </c>
      <c r="Z156" s="13">
        <v>6</v>
      </c>
      <c r="AA156" s="51" t="str">
        <f>IF(Table2[[#This Row],[DeliveryDays]]&lt;=3,"FAST DELIVERY","LATE DELIVERY")</f>
        <v>LATE DELIVERY</v>
      </c>
      <c r="AB156" s="13" t="s">
        <v>55</v>
      </c>
      <c r="AC156" s="13" t="s">
        <v>39</v>
      </c>
      <c r="AD156" s="13">
        <v>2</v>
      </c>
      <c r="AE156" s="57" t="str">
        <f>_xlfn.IFS(Table2[[#This Row],[Rating]]=5,"Excellent",Table2[[#This Row],[Rating]]=4,"Good",Table2[[#This Row],[Rating]]=3,"Average",Table2[[#This Row],[Rating]]&lt;=2,"Poor")</f>
        <v>Poor</v>
      </c>
      <c r="AF156" s="35">
        <f>Table2[[#This Row],[Cost]]+Table2[[#This Row],[Profit]]+Table2[[#This Row],[ShippingCost]]+Table2[[#This Row],[DeliveryDays]]</f>
        <v>8881.64</v>
      </c>
      <c r="AG156" s="119">
        <f>Table2[[#This Row],[Profit]]/Table2[[#This Row],[Cost]]</f>
        <v>0.80743147349096689</v>
      </c>
      <c r="AQ156" s="22">
        <v>573</v>
      </c>
      <c r="AR156" s="13" t="s">
        <v>493</v>
      </c>
      <c r="AS156" s="13" t="s">
        <v>58</v>
      </c>
      <c r="AT156" s="13" t="s">
        <v>82</v>
      </c>
      <c r="AU156" s="13" t="s">
        <v>59</v>
      </c>
      <c r="AV156" s="13" t="s">
        <v>94</v>
      </c>
      <c r="AW156" s="13" t="s">
        <v>31</v>
      </c>
      <c r="AX156" s="13" t="s">
        <v>79</v>
      </c>
      <c r="AY156" s="13" t="s">
        <v>53</v>
      </c>
      <c r="AZ156" s="13" t="s">
        <v>46</v>
      </c>
      <c r="BA156" s="13">
        <v>14.24</v>
      </c>
      <c r="BB156" s="13">
        <v>13</v>
      </c>
      <c r="BC156" s="13">
        <v>0.19</v>
      </c>
      <c r="BD156" s="13">
        <v>149.94999999999999</v>
      </c>
      <c r="BE156" s="13">
        <v>111.38</v>
      </c>
      <c r="BF156" s="13">
        <v>38.57</v>
      </c>
      <c r="BG156" s="13" t="s">
        <v>76</v>
      </c>
      <c r="BH156" s="13" t="s">
        <v>88</v>
      </c>
      <c r="BI156" s="13" t="s">
        <v>48</v>
      </c>
      <c r="BJ156" s="13">
        <v>35.590000000000003</v>
      </c>
      <c r="BK156" s="13">
        <v>2</v>
      </c>
      <c r="BL156" s="13" t="s">
        <v>55</v>
      </c>
      <c r="BM156" s="13" t="s">
        <v>56</v>
      </c>
      <c r="BN156" s="13">
        <v>4</v>
      </c>
      <c r="BO156" s="21">
        <v>7</v>
      </c>
    </row>
    <row r="157" spans="1:67" ht="16.5" thickTop="1" thickBot="1" x14ac:dyDescent="0.3">
      <c r="A157" s="11">
        <v>156</v>
      </c>
      <c r="B157" s="2" t="s">
        <v>239</v>
      </c>
      <c r="C157" s="85">
        <f>YEAR(Table2[[#This Row],[Date]])</f>
        <v>2024</v>
      </c>
      <c r="D157" s="88" t="str">
        <f>TEXT(Table2[[#This Row],[Date]],"mmmm")</f>
        <v>February</v>
      </c>
      <c r="E157" s="2" t="s">
        <v>118</v>
      </c>
      <c r="F157" s="2" t="s">
        <v>82</v>
      </c>
      <c r="G157" s="2" t="s">
        <v>59</v>
      </c>
      <c r="H157" s="2" t="s">
        <v>100</v>
      </c>
      <c r="I157" s="2" t="s">
        <v>51</v>
      </c>
      <c r="J157" s="2" t="s">
        <v>134</v>
      </c>
      <c r="K157" s="2" t="s">
        <v>53</v>
      </c>
      <c r="L157" s="2" t="s">
        <v>46</v>
      </c>
      <c r="M157" s="2">
        <v>601.76</v>
      </c>
      <c r="N157" s="2">
        <v>20</v>
      </c>
      <c r="O157" s="2">
        <v>0.26</v>
      </c>
      <c r="P157" s="48" t="str">
        <f>IF(Table2[[#This Row],[Discount]]&gt;20%,"HIGH","LOW")</f>
        <v>HIGH</v>
      </c>
      <c r="Q157" s="2">
        <v>8906.0499999999993</v>
      </c>
      <c r="R157" s="59" t="str">
        <f>_xlfn.IFS(Table2[[#This Row],[Revenue]]&lt;1000,"Small",OR(Table2[[#This Row],[Revenue]]&gt;1000,Table2[[#This Row],[Revenue]]&lt;=5000),"Medium",Table2[[#This Row],[Revenue]]&gt;5000,"Large")</f>
        <v>Medium</v>
      </c>
      <c r="S157" s="53" t="str">
        <f>IF(Table2[[#This Row],[Revenue]]&gt;3000,"Premium","Not Premium")</f>
        <v>Premium</v>
      </c>
      <c r="T157" s="2">
        <v>5261</v>
      </c>
      <c r="U157" s="2">
        <v>3645.05</v>
      </c>
      <c r="V157" s="2" t="s">
        <v>76</v>
      </c>
      <c r="W157" s="2" t="s">
        <v>88</v>
      </c>
      <c r="X157" s="2" t="s">
        <v>72</v>
      </c>
      <c r="Y157" s="2">
        <v>30.94</v>
      </c>
      <c r="Z157" s="2">
        <v>6</v>
      </c>
      <c r="AA157" s="50" t="str">
        <f>IF(Table2[[#This Row],[DeliveryDays]]&lt;=3,"FAST DELIVERY","LATE DELIVERY")</f>
        <v>LATE DELIVERY</v>
      </c>
      <c r="AB157" s="2" t="s">
        <v>55</v>
      </c>
      <c r="AC157" s="2" t="s">
        <v>56</v>
      </c>
      <c r="AD157" s="2">
        <v>2</v>
      </c>
      <c r="AE157" s="56" t="str">
        <f>_xlfn.IFS(Table2[[#This Row],[Rating]]=5,"Excellent",Table2[[#This Row],[Rating]]=4,"Good",Table2[[#This Row],[Rating]]=3,"Average",Table2[[#This Row],[Rating]]&lt;=2,"Poor")</f>
        <v>Poor</v>
      </c>
      <c r="AF157" s="35">
        <f>Table2[[#This Row],[Cost]]+Table2[[#This Row],[Profit]]+Table2[[#This Row],[ShippingCost]]+Table2[[#This Row],[DeliveryDays]]</f>
        <v>8942.99</v>
      </c>
      <c r="AG157" s="119">
        <f>Table2[[#This Row],[Profit]]/Table2[[#This Row],[Cost]]</f>
        <v>0.69284356586200346</v>
      </c>
      <c r="AQ157" s="20">
        <v>580</v>
      </c>
      <c r="AR157" s="2" t="s">
        <v>142</v>
      </c>
      <c r="AS157" s="2" t="s">
        <v>127</v>
      </c>
      <c r="AT157" s="2" t="s">
        <v>66</v>
      </c>
      <c r="AU157" s="2" t="s">
        <v>90</v>
      </c>
      <c r="AV157" s="2" t="s">
        <v>30</v>
      </c>
      <c r="AW157" s="2" t="s">
        <v>31</v>
      </c>
      <c r="AX157" s="2" t="s">
        <v>79</v>
      </c>
      <c r="AY157" s="2" t="s">
        <v>33</v>
      </c>
      <c r="AZ157" s="2" t="s">
        <v>70</v>
      </c>
      <c r="BA157" s="2">
        <v>622.34</v>
      </c>
      <c r="BB157" s="2">
        <v>16</v>
      </c>
      <c r="BC157" s="2">
        <v>0.25</v>
      </c>
      <c r="BD157" s="2">
        <v>7468.08</v>
      </c>
      <c r="BE157" s="2">
        <v>5695.53</v>
      </c>
      <c r="BF157" s="2">
        <v>1772.55</v>
      </c>
      <c r="BG157" s="2" t="s">
        <v>35</v>
      </c>
      <c r="BH157" s="2" t="s">
        <v>36</v>
      </c>
      <c r="BI157" s="2" t="s">
        <v>37</v>
      </c>
      <c r="BJ157" s="2">
        <v>44.58</v>
      </c>
      <c r="BK157" s="2">
        <v>3</v>
      </c>
      <c r="BL157" s="2" t="s">
        <v>38</v>
      </c>
      <c r="BM157" s="2" t="s">
        <v>39</v>
      </c>
      <c r="BN157" s="2">
        <v>5</v>
      </c>
      <c r="BO157" s="21">
        <v>1</v>
      </c>
    </row>
    <row r="158" spans="1:67" ht="16.5" thickTop="1" thickBot="1" x14ac:dyDescent="0.3">
      <c r="A158" s="12">
        <v>157</v>
      </c>
      <c r="B158" s="13" t="s">
        <v>240</v>
      </c>
      <c r="C158" s="86">
        <f>YEAR(Table2[[#This Row],[Date]])</f>
        <v>2023</v>
      </c>
      <c r="D158" s="89" t="str">
        <f>TEXT(Table2[[#This Row],[Date]],"mmmm")</f>
        <v>February</v>
      </c>
      <c r="E158" s="13" t="s">
        <v>50</v>
      </c>
      <c r="F158" s="13" t="s">
        <v>28</v>
      </c>
      <c r="G158" s="13" t="s">
        <v>83</v>
      </c>
      <c r="H158" s="13" t="s">
        <v>100</v>
      </c>
      <c r="I158" s="13" t="s">
        <v>31</v>
      </c>
      <c r="J158" s="13" t="s">
        <v>62</v>
      </c>
      <c r="K158" s="13" t="s">
        <v>45</v>
      </c>
      <c r="L158" s="13" t="s">
        <v>70</v>
      </c>
      <c r="M158" s="13">
        <v>982.37</v>
      </c>
      <c r="N158" s="13">
        <v>13</v>
      </c>
      <c r="O158" s="13">
        <v>0.28999999999999998</v>
      </c>
      <c r="P158" s="48" t="str">
        <f>IF(Table2[[#This Row],[Discount]]&gt;20%,"HIGH","LOW")</f>
        <v>HIGH</v>
      </c>
      <c r="Q158" s="13">
        <v>9067.2800000000007</v>
      </c>
      <c r="R158" s="60" t="str">
        <f>_xlfn.IFS(Table2[[#This Row],[Revenue]]&lt;1000,"Small",OR(Table2[[#This Row],[Revenue]]&gt;1000,Table2[[#This Row],[Revenue]]&lt;=5000),"Medium",Table2[[#This Row],[Revenue]]&gt;5000,"Large")</f>
        <v>Medium</v>
      </c>
      <c r="S158" s="54" t="str">
        <f>IF(Table2[[#This Row],[Revenue]]&gt;3000,"Premium","Not Premium")</f>
        <v>Premium</v>
      </c>
      <c r="T158" s="13">
        <v>6337.82</v>
      </c>
      <c r="U158" s="13">
        <v>2729.46</v>
      </c>
      <c r="V158" s="13" t="s">
        <v>47</v>
      </c>
      <c r="W158" s="13" t="s">
        <v>36</v>
      </c>
      <c r="X158" s="13" t="s">
        <v>48</v>
      </c>
      <c r="Y158" s="13">
        <v>31.4</v>
      </c>
      <c r="Z158" s="13">
        <v>3</v>
      </c>
      <c r="AA158" s="51" t="str">
        <f>IF(Table2[[#This Row],[DeliveryDays]]&lt;=3,"FAST DELIVERY","LATE DELIVERY")</f>
        <v>FAST DELIVERY</v>
      </c>
      <c r="AB158" s="13" t="s">
        <v>97</v>
      </c>
      <c r="AC158" s="13" t="s">
        <v>56</v>
      </c>
      <c r="AD158" s="13">
        <v>1</v>
      </c>
      <c r="AE158" s="57" t="str">
        <f>_xlfn.IFS(Table2[[#This Row],[Rating]]=5,"Excellent",Table2[[#This Row],[Rating]]=4,"Good",Table2[[#This Row],[Rating]]=3,"Average",Table2[[#This Row],[Rating]]&lt;=2,"Poor")</f>
        <v>Poor</v>
      </c>
      <c r="AF158" s="35">
        <f>Table2[[#This Row],[Cost]]+Table2[[#This Row],[Profit]]+Table2[[#This Row],[ShippingCost]]+Table2[[#This Row],[DeliveryDays]]</f>
        <v>9101.6799999999985</v>
      </c>
      <c r="AG158" s="119">
        <f>Table2[[#This Row],[Profit]]/Table2[[#This Row],[Cost]]</f>
        <v>0.43066227819660391</v>
      </c>
      <c r="AQ158" s="20">
        <v>586</v>
      </c>
      <c r="AR158" s="2" t="s">
        <v>498</v>
      </c>
      <c r="AS158" s="2" t="s">
        <v>120</v>
      </c>
      <c r="AT158" s="2" t="s">
        <v>42</v>
      </c>
      <c r="AU158" s="2" t="s">
        <v>83</v>
      </c>
      <c r="AV158" s="2" t="s">
        <v>78</v>
      </c>
      <c r="AW158" s="2" t="s">
        <v>31</v>
      </c>
      <c r="AX158" s="2" t="s">
        <v>102</v>
      </c>
      <c r="AY158" s="2" t="s">
        <v>45</v>
      </c>
      <c r="AZ158" s="2" t="s">
        <v>70</v>
      </c>
      <c r="BA158" s="2">
        <v>307.67</v>
      </c>
      <c r="BB158" s="2">
        <v>12</v>
      </c>
      <c r="BC158" s="2">
        <v>0.01</v>
      </c>
      <c r="BD158" s="2">
        <v>3655.12</v>
      </c>
      <c r="BE158" s="2">
        <v>2605.48</v>
      </c>
      <c r="BF158" s="2">
        <v>1049.6400000000001</v>
      </c>
      <c r="BG158" s="2" t="s">
        <v>47</v>
      </c>
      <c r="BH158" s="2" t="s">
        <v>54</v>
      </c>
      <c r="BI158" s="2" t="s">
        <v>48</v>
      </c>
      <c r="BJ158" s="2">
        <v>20.98</v>
      </c>
      <c r="BK158" s="2">
        <v>7</v>
      </c>
      <c r="BL158" s="2" t="s">
        <v>38</v>
      </c>
      <c r="BM158" s="2" t="s">
        <v>39</v>
      </c>
      <c r="BN158" s="2">
        <v>5</v>
      </c>
      <c r="BO158" s="23">
        <v>7</v>
      </c>
    </row>
    <row r="159" spans="1:67" ht="16.5" thickTop="1" thickBot="1" x14ac:dyDescent="0.3">
      <c r="A159" s="11">
        <v>158</v>
      </c>
      <c r="B159" s="2" t="s">
        <v>241</v>
      </c>
      <c r="C159" s="85">
        <f>YEAR(Table2[[#This Row],[Date]])</f>
        <v>2023</v>
      </c>
      <c r="D159" s="88" t="str">
        <f>TEXT(Table2[[#This Row],[Date]],"mmmm")</f>
        <v>October</v>
      </c>
      <c r="E159" s="2" t="s">
        <v>129</v>
      </c>
      <c r="F159" s="2" t="s">
        <v>28</v>
      </c>
      <c r="G159" s="2" t="s">
        <v>59</v>
      </c>
      <c r="H159" s="2" t="s">
        <v>74</v>
      </c>
      <c r="I159" s="2" t="s">
        <v>75</v>
      </c>
      <c r="J159" s="2" t="s">
        <v>134</v>
      </c>
      <c r="K159" s="2" t="s">
        <v>45</v>
      </c>
      <c r="L159" s="2" t="s">
        <v>80</v>
      </c>
      <c r="M159" s="2">
        <v>438.84</v>
      </c>
      <c r="N159" s="2">
        <v>5</v>
      </c>
      <c r="O159" s="2">
        <v>0.2</v>
      </c>
      <c r="P159" s="48" t="str">
        <f>IF(Table2[[#This Row],[Discount]]&gt;20%,"HIGH","LOW")</f>
        <v>LOW</v>
      </c>
      <c r="Q159" s="2">
        <v>1755.36</v>
      </c>
      <c r="R159" s="59" t="str">
        <f>_xlfn.IFS(Table2[[#This Row],[Revenue]]&lt;1000,"Small",OR(Table2[[#This Row],[Revenue]]&gt;1000,Table2[[#This Row],[Revenue]]&lt;=5000),"Medium",Table2[[#This Row],[Revenue]]&gt;5000,"Large")</f>
        <v>Medium</v>
      </c>
      <c r="S159" s="53" t="str">
        <f>IF(Table2[[#This Row],[Revenue]]&gt;3000,"Premium","Not Premium")</f>
        <v>Not Premium</v>
      </c>
      <c r="T159" s="2">
        <v>1289.01</v>
      </c>
      <c r="U159" s="2">
        <v>466.35</v>
      </c>
      <c r="V159" s="2" t="s">
        <v>35</v>
      </c>
      <c r="W159" s="2" t="s">
        <v>54</v>
      </c>
      <c r="X159" s="2" t="s">
        <v>72</v>
      </c>
      <c r="Y159" s="2">
        <v>9.24</v>
      </c>
      <c r="Z159" s="2">
        <v>2</v>
      </c>
      <c r="AA159" s="50" t="str">
        <f>IF(Table2[[#This Row],[DeliveryDays]]&lt;=3,"FAST DELIVERY","LATE DELIVERY")</f>
        <v>FAST DELIVERY</v>
      </c>
      <c r="AB159" s="2" t="s">
        <v>38</v>
      </c>
      <c r="AC159" s="2" t="s">
        <v>39</v>
      </c>
      <c r="AD159" s="2">
        <v>5</v>
      </c>
      <c r="AE159" s="56" t="str">
        <f>_xlfn.IFS(Table2[[#This Row],[Rating]]=5,"Excellent",Table2[[#This Row],[Rating]]=4,"Good",Table2[[#This Row],[Rating]]=3,"Average",Table2[[#This Row],[Rating]]&lt;=2,"Poor")</f>
        <v>Excellent</v>
      </c>
      <c r="AF159" s="35">
        <f>Table2[[#This Row],[Cost]]+Table2[[#This Row],[Profit]]+Table2[[#This Row],[ShippingCost]]+Table2[[#This Row],[DeliveryDays]]</f>
        <v>1766.6000000000001</v>
      </c>
      <c r="AG159" s="119">
        <f>Table2[[#This Row],[Profit]]/Table2[[#This Row],[Cost]]</f>
        <v>0.36178928014522777</v>
      </c>
      <c r="AQ159" s="22">
        <v>589</v>
      </c>
      <c r="AR159" s="13" t="s">
        <v>499</v>
      </c>
      <c r="AS159" s="13" t="s">
        <v>129</v>
      </c>
      <c r="AT159" s="13" t="s">
        <v>28</v>
      </c>
      <c r="AU159" s="13" t="s">
        <v>29</v>
      </c>
      <c r="AV159" s="13" t="s">
        <v>44</v>
      </c>
      <c r="AW159" s="13" t="s">
        <v>31</v>
      </c>
      <c r="AX159" s="13" t="s">
        <v>52</v>
      </c>
      <c r="AY159" s="13" t="s">
        <v>53</v>
      </c>
      <c r="AZ159" s="13" t="s">
        <v>85</v>
      </c>
      <c r="BA159" s="13">
        <v>528.29</v>
      </c>
      <c r="BB159" s="13">
        <v>19</v>
      </c>
      <c r="BC159" s="13">
        <v>0.05</v>
      </c>
      <c r="BD159" s="13">
        <v>9535.6299999999992</v>
      </c>
      <c r="BE159" s="13">
        <v>6787.39</v>
      </c>
      <c r="BF159" s="13">
        <v>2748.24</v>
      </c>
      <c r="BG159" s="13" t="s">
        <v>63</v>
      </c>
      <c r="BH159" s="13" t="s">
        <v>36</v>
      </c>
      <c r="BI159" s="13" t="s">
        <v>48</v>
      </c>
      <c r="BJ159" s="13">
        <v>16.809999999999999</v>
      </c>
      <c r="BK159" s="13">
        <v>3</v>
      </c>
      <c r="BL159" s="13" t="s">
        <v>97</v>
      </c>
      <c r="BM159" s="13" t="s">
        <v>56</v>
      </c>
      <c r="BN159" s="13">
        <v>5</v>
      </c>
      <c r="BO159" s="23">
        <v>6</v>
      </c>
    </row>
    <row r="160" spans="1:67" ht="16.5" thickTop="1" thickBot="1" x14ac:dyDescent="0.3">
      <c r="A160" s="12">
        <v>159</v>
      </c>
      <c r="B160" s="13" t="s">
        <v>242</v>
      </c>
      <c r="C160" s="86">
        <f>YEAR(Table2[[#This Row],[Date]])</f>
        <v>2024</v>
      </c>
      <c r="D160" s="89" t="str">
        <f>TEXT(Table2[[#This Row],[Date]],"mmmm")</f>
        <v>June</v>
      </c>
      <c r="E160" s="13" t="s">
        <v>99</v>
      </c>
      <c r="F160" s="13" t="s">
        <v>28</v>
      </c>
      <c r="G160" s="13" t="s">
        <v>90</v>
      </c>
      <c r="H160" s="13" t="s">
        <v>30</v>
      </c>
      <c r="I160" s="13" t="s">
        <v>75</v>
      </c>
      <c r="J160" s="13" t="s">
        <v>69</v>
      </c>
      <c r="K160" s="13" t="s">
        <v>33</v>
      </c>
      <c r="L160" s="13" t="s">
        <v>70</v>
      </c>
      <c r="M160" s="13">
        <v>354.5</v>
      </c>
      <c r="N160" s="13">
        <v>5</v>
      </c>
      <c r="O160" s="13">
        <v>0.28000000000000003</v>
      </c>
      <c r="P160" s="48" t="str">
        <f>IF(Table2[[#This Row],[Discount]]&gt;20%,"HIGH","LOW")</f>
        <v>HIGH</v>
      </c>
      <c r="Q160" s="13">
        <v>1276.2</v>
      </c>
      <c r="R160" s="60" t="str">
        <f>_xlfn.IFS(Table2[[#This Row],[Revenue]]&lt;1000,"Small",OR(Table2[[#This Row],[Revenue]]&gt;1000,Table2[[#This Row],[Revenue]]&lt;=5000),"Medium",Table2[[#This Row],[Revenue]]&gt;5000,"Large")</f>
        <v>Medium</v>
      </c>
      <c r="S160" s="54" t="str">
        <f>IF(Table2[[#This Row],[Revenue]]&gt;3000,"Premium","Not Premium")</f>
        <v>Not Premium</v>
      </c>
      <c r="T160" s="13">
        <v>1046.97</v>
      </c>
      <c r="U160" s="13">
        <v>229.23</v>
      </c>
      <c r="V160" s="13" t="s">
        <v>35</v>
      </c>
      <c r="W160" s="13" t="s">
        <v>71</v>
      </c>
      <c r="X160" s="13" t="s">
        <v>48</v>
      </c>
      <c r="Y160" s="13">
        <v>5.59</v>
      </c>
      <c r="Z160" s="13">
        <v>10</v>
      </c>
      <c r="AA160" s="51" t="str">
        <f>IF(Table2[[#This Row],[DeliveryDays]]&lt;=3,"FAST DELIVERY","LATE DELIVERY")</f>
        <v>LATE DELIVERY</v>
      </c>
      <c r="AB160" s="13" t="s">
        <v>55</v>
      </c>
      <c r="AC160" s="13" t="s">
        <v>39</v>
      </c>
      <c r="AD160" s="13">
        <v>3</v>
      </c>
      <c r="AE160" s="57" t="str">
        <f>_xlfn.IFS(Table2[[#This Row],[Rating]]=5,"Excellent",Table2[[#This Row],[Rating]]=4,"Good",Table2[[#This Row],[Rating]]=3,"Average",Table2[[#This Row],[Rating]]&lt;=2,"Poor")</f>
        <v>Average</v>
      </c>
      <c r="AF160" s="35">
        <f>Table2[[#This Row],[Cost]]+Table2[[#This Row],[Profit]]+Table2[[#This Row],[ShippingCost]]+Table2[[#This Row],[DeliveryDays]]</f>
        <v>1291.79</v>
      </c>
      <c r="AG160" s="119">
        <f>Table2[[#This Row],[Profit]]/Table2[[#This Row],[Cost]]</f>
        <v>0.21894610160749589</v>
      </c>
      <c r="AQ160" s="22">
        <v>613</v>
      </c>
      <c r="AR160" s="13" t="s">
        <v>411</v>
      </c>
      <c r="AS160" s="13" t="s">
        <v>129</v>
      </c>
      <c r="AT160" s="13" t="s">
        <v>66</v>
      </c>
      <c r="AU160" s="13" t="s">
        <v>29</v>
      </c>
      <c r="AV160" s="13" t="s">
        <v>74</v>
      </c>
      <c r="AW160" s="13" t="s">
        <v>31</v>
      </c>
      <c r="AX160" s="13" t="s">
        <v>134</v>
      </c>
      <c r="AY160" s="13" t="s">
        <v>45</v>
      </c>
      <c r="AZ160" s="13" t="s">
        <v>46</v>
      </c>
      <c r="BA160" s="13">
        <v>365.24</v>
      </c>
      <c r="BB160" s="13">
        <v>7</v>
      </c>
      <c r="BC160" s="13">
        <v>0.04</v>
      </c>
      <c r="BD160" s="13">
        <v>2454.41</v>
      </c>
      <c r="BE160" s="13">
        <v>1650.17</v>
      </c>
      <c r="BF160" s="13">
        <v>804.24</v>
      </c>
      <c r="BG160" s="13" t="s">
        <v>35</v>
      </c>
      <c r="BH160" s="13" t="s">
        <v>88</v>
      </c>
      <c r="BI160" s="13" t="s">
        <v>48</v>
      </c>
      <c r="BJ160" s="13">
        <v>26.87</v>
      </c>
      <c r="BK160" s="13">
        <v>6</v>
      </c>
      <c r="BL160" s="13" t="s">
        <v>38</v>
      </c>
      <c r="BM160" s="13" t="s">
        <v>39</v>
      </c>
      <c r="BN160" s="13">
        <v>5</v>
      </c>
      <c r="BO160" s="23">
        <v>11</v>
      </c>
    </row>
    <row r="161" spans="1:67" ht="16.5" thickTop="1" thickBot="1" x14ac:dyDescent="0.3">
      <c r="A161" s="11">
        <v>160</v>
      </c>
      <c r="B161" s="2" t="s">
        <v>243</v>
      </c>
      <c r="C161" s="85">
        <f>YEAR(Table2[[#This Row],[Date]])</f>
        <v>2023</v>
      </c>
      <c r="D161" s="88" t="str">
        <f>TEXT(Table2[[#This Row],[Date]],"mmmm")</f>
        <v>December</v>
      </c>
      <c r="E161" s="2" t="s">
        <v>99</v>
      </c>
      <c r="F161" s="2" t="s">
        <v>42</v>
      </c>
      <c r="G161" s="2" t="s">
        <v>29</v>
      </c>
      <c r="H161" s="2" t="s">
        <v>74</v>
      </c>
      <c r="I161" s="2" t="s">
        <v>61</v>
      </c>
      <c r="J161" s="2" t="s">
        <v>87</v>
      </c>
      <c r="K161" s="2" t="s">
        <v>45</v>
      </c>
      <c r="L161" s="2" t="s">
        <v>34</v>
      </c>
      <c r="M161" s="2">
        <v>104.45</v>
      </c>
      <c r="N161" s="2">
        <v>2</v>
      </c>
      <c r="O161" s="2">
        <v>0.15</v>
      </c>
      <c r="P161" s="48" t="str">
        <f>IF(Table2[[#This Row],[Discount]]&gt;20%,"HIGH","LOW")</f>
        <v>LOW</v>
      </c>
      <c r="Q161" s="2">
        <v>177.56</v>
      </c>
      <c r="R161" s="59" t="str">
        <f>_xlfn.IFS(Table2[[#This Row],[Revenue]]&lt;1000,"Small",OR(Table2[[#This Row],[Revenue]]&gt;1000,Table2[[#This Row],[Revenue]]&lt;=5000),"Medium",Table2[[#This Row],[Revenue]]&gt;5000,"Large")</f>
        <v>Small</v>
      </c>
      <c r="S161" s="53" t="str">
        <f>IF(Table2[[#This Row],[Revenue]]&gt;3000,"Premium","Not Premium")</f>
        <v>Not Premium</v>
      </c>
      <c r="T161" s="2">
        <v>148.96</v>
      </c>
      <c r="U161" s="2">
        <v>28.6</v>
      </c>
      <c r="V161" s="2" t="s">
        <v>76</v>
      </c>
      <c r="W161" s="2" t="s">
        <v>88</v>
      </c>
      <c r="X161" s="2" t="s">
        <v>72</v>
      </c>
      <c r="Y161" s="2">
        <v>45.88</v>
      </c>
      <c r="Z161" s="2">
        <v>3</v>
      </c>
      <c r="AA161" s="50" t="str">
        <f>IF(Table2[[#This Row],[DeliveryDays]]&lt;=3,"FAST DELIVERY","LATE DELIVERY")</f>
        <v>FAST DELIVERY</v>
      </c>
      <c r="AB161" s="2" t="s">
        <v>55</v>
      </c>
      <c r="AC161" s="2" t="s">
        <v>56</v>
      </c>
      <c r="AD161" s="2">
        <v>3</v>
      </c>
      <c r="AE161" s="56" t="str">
        <f>_xlfn.IFS(Table2[[#This Row],[Rating]]=5,"Excellent",Table2[[#This Row],[Rating]]=4,"Good",Table2[[#This Row],[Rating]]=3,"Average",Table2[[#This Row],[Rating]]&lt;=2,"Poor")</f>
        <v>Average</v>
      </c>
      <c r="AF161" s="35">
        <f>Table2[[#This Row],[Cost]]+Table2[[#This Row],[Profit]]+Table2[[#This Row],[ShippingCost]]+Table2[[#This Row],[DeliveryDays]]</f>
        <v>226.44</v>
      </c>
      <c r="AG161" s="119">
        <f>Table2[[#This Row],[Profit]]/Table2[[#This Row],[Cost]]</f>
        <v>0.19199785177228787</v>
      </c>
      <c r="AQ161" s="22">
        <v>619</v>
      </c>
      <c r="AR161" s="13" t="s">
        <v>513</v>
      </c>
      <c r="AS161" s="13" t="s">
        <v>41</v>
      </c>
      <c r="AT161" s="13" t="s">
        <v>82</v>
      </c>
      <c r="AU161" s="13" t="s">
        <v>43</v>
      </c>
      <c r="AV161" s="13" t="s">
        <v>100</v>
      </c>
      <c r="AW161" s="13" t="s">
        <v>31</v>
      </c>
      <c r="AX161" s="13" t="s">
        <v>79</v>
      </c>
      <c r="AY161" s="13" t="s">
        <v>33</v>
      </c>
      <c r="AZ161" s="13" t="s">
        <v>80</v>
      </c>
      <c r="BA161" s="13">
        <v>191.86</v>
      </c>
      <c r="BB161" s="13">
        <v>13</v>
      </c>
      <c r="BC161" s="13">
        <v>0.16</v>
      </c>
      <c r="BD161" s="13">
        <v>2095.11</v>
      </c>
      <c r="BE161" s="13">
        <v>1273.42</v>
      </c>
      <c r="BF161" s="13">
        <v>821.69</v>
      </c>
      <c r="BG161" s="13" t="s">
        <v>76</v>
      </c>
      <c r="BH161" s="13" t="s">
        <v>54</v>
      </c>
      <c r="BI161" s="13" t="s">
        <v>48</v>
      </c>
      <c r="BJ161" s="13">
        <v>21.82</v>
      </c>
      <c r="BK161" s="13">
        <v>7</v>
      </c>
      <c r="BL161" s="13" t="s">
        <v>97</v>
      </c>
      <c r="BM161" s="13" t="s">
        <v>56</v>
      </c>
      <c r="BN161" s="13">
        <v>1</v>
      </c>
      <c r="BO161" s="23">
        <v>11</v>
      </c>
    </row>
    <row r="162" spans="1:67" ht="16.5" thickTop="1" thickBot="1" x14ac:dyDescent="0.3">
      <c r="A162" s="12">
        <v>161</v>
      </c>
      <c r="B162" s="13" t="s">
        <v>143</v>
      </c>
      <c r="C162" s="86">
        <f>YEAR(Table2[[#This Row],[Date]])</f>
        <v>2024</v>
      </c>
      <c r="D162" s="89" t="str">
        <f>TEXT(Table2[[#This Row],[Date]],"mmmm")</f>
        <v>July</v>
      </c>
      <c r="E162" s="13" t="s">
        <v>118</v>
      </c>
      <c r="F162" s="13" t="s">
        <v>42</v>
      </c>
      <c r="G162" s="13" t="s">
        <v>83</v>
      </c>
      <c r="H162" s="13" t="s">
        <v>60</v>
      </c>
      <c r="I162" s="13" t="s">
        <v>61</v>
      </c>
      <c r="J162" s="13" t="s">
        <v>62</v>
      </c>
      <c r="K162" s="13" t="s">
        <v>33</v>
      </c>
      <c r="L162" s="13" t="s">
        <v>85</v>
      </c>
      <c r="M162" s="13">
        <v>679.18</v>
      </c>
      <c r="N162" s="13">
        <v>15</v>
      </c>
      <c r="O162" s="13">
        <v>0.14000000000000001</v>
      </c>
      <c r="P162" s="48" t="str">
        <f>IF(Table2[[#This Row],[Discount]]&gt;20%,"HIGH","LOW")</f>
        <v>LOW</v>
      </c>
      <c r="Q162" s="13">
        <v>8761.42</v>
      </c>
      <c r="R162" s="60" t="str">
        <f>_xlfn.IFS(Table2[[#This Row],[Revenue]]&lt;1000,"Small",OR(Table2[[#This Row],[Revenue]]&gt;1000,Table2[[#This Row],[Revenue]]&lt;=5000),"Medium",Table2[[#This Row],[Revenue]]&gt;5000,"Large")</f>
        <v>Medium</v>
      </c>
      <c r="S162" s="54" t="str">
        <f>IF(Table2[[#This Row],[Revenue]]&gt;3000,"Premium","Not Premium")</f>
        <v>Premium</v>
      </c>
      <c r="T162" s="13">
        <v>4530.87</v>
      </c>
      <c r="U162" s="13">
        <v>4230.55</v>
      </c>
      <c r="V162" s="13" t="s">
        <v>76</v>
      </c>
      <c r="W162" s="13" t="s">
        <v>71</v>
      </c>
      <c r="X162" s="13" t="s">
        <v>37</v>
      </c>
      <c r="Y162" s="13">
        <v>47.7</v>
      </c>
      <c r="Z162" s="13">
        <v>9</v>
      </c>
      <c r="AA162" s="51" t="str">
        <f>IF(Table2[[#This Row],[DeliveryDays]]&lt;=3,"FAST DELIVERY","LATE DELIVERY")</f>
        <v>LATE DELIVERY</v>
      </c>
      <c r="AB162" s="13" t="s">
        <v>97</v>
      </c>
      <c r="AC162" s="13" t="s">
        <v>39</v>
      </c>
      <c r="AD162" s="13">
        <v>5</v>
      </c>
      <c r="AE162" s="57" t="str">
        <f>_xlfn.IFS(Table2[[#This Row],[Rating]]=5,"Excellent",Table2[[#This Row],[Rating]]=4,"Good",Table2[[#This Row],[Rating]]=3,"Average",Table2[[#This Row],[Rating]]&lt;=2,"Poor")</f>
        <v>Excellent</v>
      </c>
      <c r="AF162" s="35">
        <f>Table2[[#This Row],[Cost]]+Table2[[#This Row],[Profit]]+Table2[[#This Row],[ShippingCost]]+Table2[[#This Row],[DeliveryDays]]</f>
        <v>8818.1200000000008</v>
      </c>
      <c r="AG162" s="119">
        <f>Table2[[#This Row],[Profit]]/Table2[[#This Row],[Cost]]</f>
        <v>0.93371692412274032</v>
      </c>
      <c r="AQ162" s="22">
        <v>625</v>
      </c>
      <c r="AR162" s="13" t="s">
        <v>399</v>
      </c>
      <c r="AS162" s="13" t="s">
        <v>127</v>
      </c>
      <c r="AT162" s="13" t="s">
        <v>66</v>
      </c>
      <c r="AU162" s="13" t="s">
        <v>43</v>
      </c>
      <c r="AV162" s="13" t="s">
        <v>60</v>
      </c>
      <c r="AW162" s="13" t="s">
        <v>31</v>
      </c>
      <c r="AX162" s="13" t="s">
        <v>84</v>
      </c>
      <c r="AY162" s="13" t="s">
        <v>45</v>
      </c>
      <c r="AZ162" s="13" t="s">
        <v>85</v>
      </c>
      <c r="BA162" s="13">
        <v>900.13</v>
      </c>
      <c r="BB162" s="13">
        <v>1</v>
      </c>
      <c r="BC162" s="13">
        <v>0.1</v>
      </c>
      <c r="BD162" s="13">
        <v>810.12</v>
      </c>
      <c r="BE162" s="13">
        <v>440.29</v>
      </c>
      <c r="BF162" s="13">
        <v>369.83</v>
      </c>
      <c r="BG162" s="13" t="s">
        <v>91</v>
      </c>
      <c r="BH162" s="13" t="s">
        <v>71</v>
      </c>
      <c r="BI162" s="13" t="s">
        <v>37</v>
      </c>
      <c r="BJ162" s="13">
        <v>49.32</v>
      </c>
      <c r="BK162" s="13">
        <v>3</v>
      </c>
      <c r="BL162" s="13" t="s">
        <v>55</v>
      </c>
      <c r="BM162" s="13" t="s">
        <v>39</v>
      </c>
      <c r="BN162" s="13">
        <v>3</v>
      </c>
      <c r="BO162" s="21">
        <v>7</v>
      </c>
    </row>
    <row r="163" spans="1:67" ht="16.5" thickTop="1" thickBot="1" x14ac:dyDescent="0.3">
      <c r="A163" s="11">
        <v>162</v>
      </c>
      <c r="B163" s="2" t="s">
        <v>244</v>
      </c>
      <c r="C163" s="85">
        <f>YEAR(Table2[[#This Row],[Date]])</f>
        <v>2023</v>
      </c>
      <c r="D163" s="88" t="str">
        <f>TEXT(Table2[[#This Row],[Date]],"mmmm")</f>
        <v>February</v>
      </c>
      <c r="E163" s="2" t="s">
        <v>58</v>
      </c>
      <c r="F163" s="2" t="s">
        <v>66</v>
      </c>
      <c r="G163" s="2" t="s">
        <v>29</v>
      </c>
      <c r="H163" s="2" t="s">
        <v>94</v>
      </c>
      <c r="I163" s="2" t="s">
        <v>31</v>
      </c>
      <c r="J163" s="2" t="s">
        <v>52</v>
      </c>
      <c r="K163" s="2" t="s">
        <v>33</v>
      </c>
      <c r="L163" s="2" t="s">
        <v>34</v>
      </c>
      <c r="M163" s="2">
        <v>161.76</v>
      </c>
      <c r="N163" s="2">
        <v>1</v>
      </c>
      <c r="O163" s="2">
        <v>0.11</v>
      </c>
      <c r="P163" s="48" t="str">
        <f>IF(Table2[[#This Row],[Discount]]&gt;20%,"HIGH","LOW")</f>
        <v>LOW</v>
      </c>
      <c r="Q163" s="2">
        <v>143.97</v>
      </c>
      <c r="R163" s="59" t="str">
        <f>_xlfn.IFS(Table2[[#This Row],[Revenue]]&lt;1000,"Small",OR(Table2[[#This Row],[Revenue]]&gt;1000,Table2[[#This Row],[Revenue]]&lt;=5000),"Medium",Table2[[#This Row],[Revenue]]&gt;5000,"Large")</f>
        <v>Small</v>
      </c>
      <c r="S163" s="53" t="str">
        <f>IF(Table2[[#This Row],[Revenue]]&gt;3000,"Premium","Not Premium")</f>
        <v>Not Premium</v>
      </c>
      <c r="T163" s="2">
        <v>103.39</v>
      </c>
      <c r="U163" s="2">
        <v>40.58</v>
      </c>
      <c r="V163" s="2" t="s">
        <v>47</v>
      </c>
      <c r="W163" s="2" t="s">
        <v>36</v>
      </c>
      <c r="X163" s="2" t="s">
        <v>48</v>
      </c>
      <c r="Y163" s="2">
        <v>16.62</v>
      </c>
      <c r="Z163" s="2">
        <v>5</v>
      </c>
      <c r="AA163" s="50" t="str">
        <f>IF(Table2[[#This Row],[DeliveryDays]]&lt;=3,"FAST DELIVERY","LATE DELIVERY")</f>
        <v>LATE DELIVERY</v>
      </c>
      <c r="AB163" s="2" t="s">
        <v>97</v>
      </c>
      <c r="AC163" s="2" t="s">
        <v>56</v>
      </c>
      <c r="AD163" s="2">
        <v>2</v>
      </c>
      <c r="AE163" s="56" t="str">
        <f>_xlfn.IFS(Table2[[#This Row],[Rating]]=5,"Excellent",Table2[[#This Row],[Rating]]=4,"Good",Table2[[#This Row],[Rating]]=3,"Average",Table2[[#This Row],[Rating]]&lt;=2,"Poor")</f>
        <v>Poor</v>
      </c>
      <c r="AF163" s="35">
        <f>Table2[[#This Row],[Cost]]+Table2[[#This Row],[Profit]]+Table2[[#This Row],[ShippingCost]]+Table2[[#This Row],[DeliveryDays]]</f>
        <v>165.59</v>
      </c>
      <c r="AG163" s="119">
        <f>Table2[[#This Row],[Profit]]/Table2[[#This Row],[Cost]]</f>
        <v>0.3924944385337073</v>
      </c>
      <c r="AQ163" s="20">
        <v>626</v>
      </c>
      <c r="AR163" s="2" t="s">
        <v>517</v>
      </c>
      <c r="AS163" s="2" t="s">
        <v>114</v>
      </c>
      <c r="AT163" s="2" t="s">
        <v>66</v>
      </c>
      <c r="AU163" s="2" t="s">
        <v>43</v>
      </c>
      <c r="AV163" s="2" t="s">
        <v>67</v>
      </c>
      <c r="AW163" s="2" t="s">
        <v>31</v>
      </c>
      <c r="AX163" s="2" t="s">
        <v>84</v>
      </c>
      <c r="AY163" s="2" t="s">
        <v>33</v>
      </c>
      <c r="AZ163" s="2" t="s">
        <v>70</v>
      </c>
      <c r="BA163" s="2">
        <v>443.33</v>
      </c>
      <c r="BB163" s="2">
        <v>7</v>
      </c>
      <c r="BC163" s="2">
        <v>0.09</v>
      </c>
      <c r="BD163" s="2">
        <v>2824.01</v>
      </c>
      <c r="BE163" s="2">
        <v>1502.84</v>
      </c>
      <c r="BF163" s="2">
        <v>1321.17</v>
      </c>
      <c r="BG163" s="2" t="s">
        <v>35</v>
      </c>
      <c r="BH163" s="2" t="s">
        <v>36</v>
      </c>
      <c r="BI163" s="2" t="s">
        <v>72</v>
      </c>
      <c r="BJ163" s="2">
        <v>40.619999999999997</v>
      </c>
      <c r="BK163" s="2">
        <v>5</v>
      </c>
      <c r="BL163" s="2" t="s">
        <v>38</v>
      </c>
      <c r="BM163" s="2" t="s">
        <v>39</v>
      </c>
      <c r="BN163" s="2">
        <v>1</v>
      </c>
      <c r="BO163" s="23">
        <v>10</v>
      </c>
    </row>
    <row r="164" spans="1:67" ht="16.5" thickTop="1" thickBot="1" x14ac:dyDescent="0.3">
      <c r="A164" s="12">
        <v>163</v>
      </c>
      <c r="B164" s="13" t="s">
        <v>245</v>
      </c>
      <c r="C164" s="86">
        <f>YEAR(Table2[[#This Row],[Date]])</f>
        <v>2023</v>
      </c>
      <c r="D164" s="89" t="str">
        <f>TEXT(Table2[[#This Row],[Date]],"mmmm")</f>
        <v>June</v>
      </c>
      <c r="E164" s="13" t="s">
        <v>96</v>
      </c>
      <c r="F164" s="13" t="s">
        <v>42</v>
      </c>
      <c r="G164" s="13" t="s">
        <v>93</v>
      </c>
      <c r="H164" s="13" t="s">
        <v>78</v>
      </c>
      <c r="I164" s="13" t="s">
        <v>51</v>
      </c>
      <c r="J164" s="13" t="s">
        <v>134</v>
      </c>
      <c r="K164" s="13" t="s">
        <v>45</v>
      </c>
      <c r="L164" s="13" t="s">
        <v>34</v>
      </c>
      <c r="M164" s="13">
        <v>36.200000000000003</v>
      </c>
      <c r="N164" s="13">
        <v>14</v>
      </c>
      <c r="O164" s="13">
        <v>0.19</v>
      </c>
      <c r="P164" s="48" t="str">
        <f>IF(Table2[[#This Row],[Discount]]&gt;20%,"HIGH","LOW")</f>
        <v>LOW</v>
      </c>
      <c r="Q164" s="13">
        <v>410.51</v>
      </c>
      <c r="R164" s="60" t="str">
        <f>_xlfn.IFS(Table2[[#This Row],[Revenue]]&lt;1000,"Small",OR(Table2[[#This Row],[Revenue]]&gt;1000,Table2[[#This Row],[Revenue]]&lt;=5000),"Medium",Table2[[#This Row],[Revenue]]&gt;5000,"Large")</f>
        <v>Small</v>
      </c>
      <c r="S164" s="54" t="str">
        <f>IF(Table2[[#This Row],[Revenue]]&gt;3000,"Premium","Not Premium")</f>
        <v>Not Premium</v>
      </c>
      <c r="T164" s="13">
        <v>354.21</v>
      </c>
      <c r="U164" s="13">
        <v>56.3</v>
      </c>
      <c r="V164" s="13" t="s">
        <v>35</v>
      </c>
      <c r="W164" s="13" t="s">
        <v>54</v>
      </c>
      <c r="X164" s="13" t="s">
        <v>37</v>
      </c>
      <c r="Y164" s="13">
        <v>10.9</v>
      </c>
      <c r="Z164" s="13">
        <v>8</v>
      </c>
      <c r="AA164" s="51" t="str">
        <f>IF(Table2[[#This Row],[DeliveryDays]]&lt;=3,"FAST DELIVERY","LATE DELIVERY")</f>
        <v>LATE DELIVERY</v>
      </c>
      <c r="AB164" s="13" t="s">
        <v>38</v>
      </c>
      <c r="AC164" s="13" t="s">
        <v>56</v>
      </c>
      <c r="AD164" s="13">
        <v>3</v>
      </c>
      <c r="AE164" s="57" t="str">
        <f>_xlfn.IFS(Table2[[#This Row],[Rating]]=5,"Excellent",Table2[[#This Row],[Rating]]=4,"Good",Table2[[#This Row],[Rating]]=3,"Average",Table2[[#This Row],[Rating]]&lt;=2,"Poor")</f>
        <v>Average</v>
      </c>
      <c r="AF164" s="35">
        <f>Table2[[#This Row],[Cost]]+Table2[[#This Row],[Profit]]+Table2[[#This Row],[ShippingCost]]+Table2[[#This Row],[DeliveryDays]]</f>
        <v>429.40999999999997</v>
      </c>
      <c r="AG164" s="119">
        <f>Table2[[#This Row],[Profit]]/Table2[[#This Row],[Cost]]</f>
        <v>0.15894525846249399</v>
      </c>
      <c r="AQ164" s="22">
        <v>627</v>
      </c>
      <c r="AR164" s="13" t="s">
        <v>518</v>
      </c>
      <c r="AS164" s="13" t="s">
        <v>129</v>
      </c>
      <c r="AT164" s="13" t="s">
        <v>28</v>
      </c>
      <c r="AU164" s="13" t="s">
        <v>90</v>
      </c>
      <c r="AV164" s="13" t="s">
        <v>67</v>
      </c>
      <c r="AW164" s="13" t="s">
        <v>31</v>
      </c>
      <c r="AX164" s="13" t="s">
        <v>32</v>
      </c>
      <c r="AY164" s="13" t="s">
        <v>33</v>
      </c>
      <c r="AZ164" s="13" t="s">
        <v>85</v>
      </c>
      <c r="BA164" s="13">
        <v>432.22</v>
      </c>
      <c r="BB164" s="13">
        <v>7</v>
      </c>
      <c r="BC164" s="13">
        <v>0.18</v>
      </c>
      <c r="BD164" s="13">
        <v>2480.94</v>
      </c>
      <c r="BE164" s="13">
        <v>1975.24</v>
      </c>
      <c r="BF164" s="13">
        <v>505.7</v>
      </c>
      <c r="BG164" s="13" t="s">
        <v>63</v>
      </c>
      <c r="BH164" s="13" t="s">
        <v>54</v>
      </c>
      <c r="BI164" s="13" t="s">
        <v>72</v>
      </c>
      <c r="BJ164" s="13">
        <v>36.81</v>
      </c>
      <c r="BK164" s="13">
        <v>3</v>
      </c>
      <c r="BL164" s="13" t="s">
        <v>55</v>
      </c>
      <c r="BM164" s="13" t="s">
        <v>56</v>
      </c>
      <c r="BN164" s="13">
        <v>1</v>
      </c>
      <c r="BO164" s="21">
        <v>4</v>
      </c>
    </row>
    <row r="165" spans="1:67" ht="16.5" thickTop="1" thickBot="1" x14ac:dyDescent="0.3">
      <c r="A165" s="11">
        <v>164</v>
      </c>
      <c r="B165" s="2" t="s">
        <v>246</v>
      </c>
      <c r="C165" s="85">
        <f>YEAR(Table2[[#This Row],[Date]])</f>
        <v>2023</v>
      </c>
      <c r="D165" s="88" t="str">
        <f>TEXT(Table2[[#This Row],[Date]],"mmmm")</f>
        <v>May</v>
      </c>
      <c r="E165" s="2" t="s">
        <v>129</v>
      </c>
      <c r="F165" s="2" t="s">
        <v>42</v>
      </c>
      <c r="G165" s="2" t="s">
        <v>90</v>
      </c>
      <c r="H165" s="2" t="s">
        <v>44</v>
      </c>
      <c r="I165" s="2" t="s">
        <v>31</v>
      </c>
      <c r="J165" s="2" t="s">
        <v>79</v>
      </c>
      <c r="K165" s="2" t="s">
        <v>53</v>
      </c>
      <c r="L165" s="2" t="s">
        <v>70</v>
      </c>
      <c r="M165" s="2">
        <v>968.55</v>
      </c>
      <c r="N165" s="2">
        <v>12</v>
      </c>
      <c r="O165" s="2">
        <v>0.25</v>
      </c>
      <c r="P165" s="48" t="str">
        <f>IF(Table2[[#This Row],[Discount]]&gt;20%,"HIGH","LOW")</f>
        <v>HIGH</v>
      </c>
      <c r="Q165" s="2">
        <v>8716.9500000000007</v>
      </c>
      <c r="R165" s="59" t="str">
        <f>_xlfn.IFS(Table2[[#This Row],[Revenue]]&lt;1000,"Small",OR(Table2[[#This Row],[Revenue]]&gt;1000,Table2[[#This Row],[Revenue]]&lt;=5000),"Medium",Table2[[#This Row],[Revenue]]&gt;5000,"Large")</f>
        <v>Medium</v>
      </c>
      <c r="S165" s="53" t="str">
        <f>IF(Table2[[#This Row],[Revenue]]&gt;3000,"Premium","Not Premium")</f>
        <v>Premium</v>
      </c>
      <c r="T165" s="2">
        <v>4838.26</v>
      </c>
      <c r="U165" s="2">
        <v>3878.69</v>
      </c>
      <c r="V165" s="2" t="s">
        <v>47</v>
      </c>
      <c r="W165" s="2" t="s">
        <v>88</v>
      </c>
      <c r="X165" s="2" t="s">
        <v>72</v>
      </c>
      <c r="Y165" s="2">
        <v>25.71</v>
      </c>
      <c r="Z165" s="2">
        <v>1</v>
      </c>
      <c r="AA165" s="50" t="str">
        <f>IF(Table2[[#This Row],[DeliveryDays]]&lt;=3,"FAST DELIVERY","LATE DELIVERY")</f>
        <v>FAST DELIVERY</v>
      </c>
      <c r="AB165" s="2" t="s">
        <v>38</v>
      </c>
      <c r="AC165" s="2" t="s">
        <v>56</v>
      </c>
      <c r="AD165" s="2">
        <v>3</v>
      </c>
      <c r="AE165" s="56" t="str">
        <f>_xlfn.IFS(Table2[[#This Row],[Rating]]=5,"Excellent",Table2[[#This Row],[Rating]]=4,"Good",Table2[[#This Row],[Rating]]=3,"Average",Table2[[#This Row],[Rating]]&lt;=2,"Poor")</f>
        <v>Average</v>
      </c>
      <c r="AF165" s="35">
        <f>Table2[[#This Row],[Cost]]+Table2[[#This Row],[Profit]]+Table2[[#This Row],[ShippingCost]]+Table2[[#This Row],[DeliveryDays]]</f>
        <v>8743.66</v>
      </c>
      <c r="AG165" s="119">
        <f>Table2[[#This Row],[Profit]]/Table2[[#This Row],[Cost]]</f>
        <v>0.80167043523911485</v>
      </c>
      <c r="AQ165" s="20">
        <v>634</v>
      </c>
      <c r="AR165" s="2" t="s">
        <v>522</v>
      </c>
      <c r="AS165" s="2" t="s">
        <v>27</v>
      </c>
      <c r="AT165" s="2" t="s">
        <v>28</v>
      </c>
      <c r="AU165" s="2" t="s">
        <v>29</v>
      </c>
      <c r="AV165" s="2" t="s">
        <v>78</v>
      </c>
      <c r="AW165" s="2" t="s">
        <v>31</v>
      </c>
      <c r="AX165" s="2" t="s">
        <v>87</v>
      </c>
      <c r="AY165" s="2" t="s">
        <v>45</v>
      </c>
      <c r="AZ165" s="2" t="s">
        <v>80</v>
      </c>
      <c r="BA165" s="2">
        <v>257.16000000000003</v>
      </c>
      <c r="BB165" s="2">
        <v>14</v>
      </c>
      <c r="BC165" s="2">
        <v>0.17</v>
      </c>
      <c r="BD165" s="2">
        <v>2988.2</v>
      </c>
      <c r="BE165" s="2">
        <v>2587.17</v>
      </c>
      <c r="BF165" s="2">
        <v>401.03</v>
      </c>
      <c r="BG165" s="2" t="s">
        <v>91</v>
      </c>
      <c r="BH165" s="2" t="s">
        <v>88</v>
      </c>
      <c r="BI165" s="2" t="s">
        <v>48</v>
      </c>
      <c r="BJ165" s="2">
        <v>27.82</v>
      </c>
      <c r="BK165" s="2">
        <v>4</v>
      </c>
      <c r="BL165" s="2" t="s">
        <v>38</v>
      </c>
      <c r="BM165" s="2" t="s">
        <v>56</v>
      </c>
      <c r="BN165" s="2">
        <v>4</v>
      </c>
      <c r="BO165" s="21">
        <v>1</v>
      </c>
    </row>
    <row r="166" spans="1:67" ht="16.5" thickTop="1" thickBot="1" x14ac:dyDescent="0.3">
      <c r="A166" s="12">
        <v>165</v>
      </c>
      <c r="B166" s="13" t="s">
        <v>247</v>
      </c>
      <c r="C166" s="86">
        <f>YEAR(Table2[[#This Row],[Date]])</f>
        <v>2023</v>
      </c>
      <c r="D166" s="89" t="str">
        <f>TEXT(Table2[[#This Row],[Date]],"mmmm")</f>
        <v>September</v>
      </c>
      <c r="E166" s="13" t="s">
        <v>118</v>
      </c>
      <c r="F166" s="13" t="s">
        <v>66</v>
      </c>
      <c r="G166" s="13" t="s">
        <v>43</v>
      </c>
      <c r="H166" s="13" t="s">
        <v>67</v>
      </c>
      <c r="I166" s="13" t="s">
        <v>75</v>
      </c>
      <c r="J166" s="13" t="s">
        <v>84</v>
      </c>
      <c r="K166" s="13" t="s">
        <v>45</v>
      </c>
      <c r="L166" s="13" t="s">
        <v>70</v>
      </c>
      <c r="M166" s="13">
        <v>817.33</v>
      </c>
      <c r="N166" s="13">
        <v>14</v>
      </c>
      <c r="O166" s="13">
        <v>0.28000000000000003</v>
      </c>
      <c r="P166" s="48" t="str">
        <f>IF(Table2[[#This Row],[Discount]]&gt;20%,"HIGH","LOW")</f>
        <v>HIGH</v>
      </c>
      <c r="Q166" s="13">
        <v>8238.69</v>
      </c>
      <c r="R166" s="60" t="str">
        <f>_xlfn.IFS(Table2[[#This Row],[Revenue]]&lt;1000,"Small",OR(Table2[[#This Row],[Revenue]]&gt;1000,Table2[[#This Row],[Revenue]]&lt;=5000),"Medium",Table2[[#This Row],[Revenue]]&gt;5000,"Large")</f>
        <v>Medium</v>
      </c>
      <c r="S166" s="54" t="str">
        <f>IF(Table2[[#This Row],[Revenue]]&gt;3000,"Premium","Not Premium")</f>
        <v>Premium</v>
      </c>
      <c r="T166" s="13">
        <v>4728.62</v>
      </c>
      <c r="U166" s="13">
        <v>3510.07</v>
      </c>
      <c r="V166" s="13" t="s">
        <v>63</v>
      </c>
      <c r="W166" s="13" t="s">
        <v>88</v>
      </c>
      <c r="X166" s="13" t="s">
        <v>48</v>
      </c>
      <c r="Y166" s="13">
        <v>14.01</v>
      </c>
      <c r="Z166" s="13">
        <v>3</v>
      </c>
      <c r="AA166" s="51" t="str">
        <f>IF(Table2[[#This Row],[DeliveryDays]]&lt;=3,"FAST DELIVERY","LATE DELIVERY")</f>
        <v>FAST DELIVERY</v>
      </c>
      <c r="AB166" s="13" t="s">
        <v>97</v>
      </c>
      <c r="AC166" s="13" t="s">
        <v>56</v>
      </c>
      <c r="AD166" s="13">
        <v>3</v>
      </c>
      <c r="AE166" s="57" t="str">
        <f>_xlfn.IFS(Table2[[#This Row],[Rating]]=5,"Excellent",Table2[[#This Row],[Rating]]=4,"Good",Table2[[#This Row],[Rating]]=3,"Average",Table2[[#This Row],[Rating]]&lt;=2,"Poor")</f>
        <v>Average</v>
      </c>
      <c r="AF166" s="35">
        <f>Table2[[#This Row],[Cost]]+Table2[[#This Row],[Profit]]+Table2[[#This Row],[ShippingCost]]+Table2[[#This Row],[DeliveryDays]]</f>
        <v>8255.7000000000007</v>
      </c>
      <c r="AG166" s="119">
        <f>Table2[[#This Row],[Profit]]/Table2[[#This Row],[Cost]]</f>
        <v>0.74230325126569707</v>
      </c>
      <c r="AQ166" s="20">
        <v>638</v>
      </c>
      <c r="AR166" s="2" t="s">
        <v>524</v>
      </c>
      <c r="AS166" s="2" t="s">
        <v>120</v>
      </c>
      <c r="AT166" s="2" t="s">
        <v>66</v>
      </c>
      <c r="AU166" s="2" t="s">
        <v>90</v>
      </c>
      <c r="AV166" s="2" t="s">
        <v>78</v>
      </c>
      <c r="AW166" s="2" t="s">
        <v>31</v>
      </c>
      <c r="AX166" s="2" t="s">
        <v>52</v>
      </c>
      <c r="AY166" s="2" t="s">
        <v>33</v>
      </c>
      <c r="AZ166" s="2" t="s">
        <v>34</v>
      </c>
      <c r="BA166" s="2">
        <v>515.23</v>
      </c>
      <c r="BB166" s="2">
        <v>3</v>
      </c>
      <c r="BC166" s="2">
        <v>0.14000000000000001</v>
      </c>
      <c r="BD166" s="2">
        <v>1329.29</v>
      </c>
      <c r="BE166" s="2">
        <v>827.2</v>
      </c>
      <c r="BF166" s="2">
        <v>502.09</v>
      </c>
      <c r="BG166" s="2" t="s">
        <v>47</v>
      </c>
      <c r="BH166" s="2" t="s">
        <v>54</v>
      </c>
      <c r="BI166" s="2" t="s">
        <v>72</v>
      </c>
      <c r="BJ166" s="2">
        <v>29.34</v>
      </c>
      <c r="BK166" s="2">
        <v>3</v>
      </c>
      <c r="BL166" s="2" t="s">
        <v>97</v>
      </c>
      <c r="BM166" s="2" t="s">
        <v>39</v>
      </c>
      <c r="BN166" s="2">
        <v>4</v>
      </c>
      <c r="BO166" s="21">
        <v>2</v>
      </c>
    </row>
    <row r="167" spans="1:67" ht="16.5" thickTop="1" thickBot="1" x14ac:dyDescent="0.3">
      <c r="A167" s="11">
        <v>166</v>
      </c>
      <c r="B167" s="2" t="s">
        <v>241</v>
      </c>
      <c r="C167" s="85">
        <f>YEAR(Table2[[#This Row],[Date]])</f>
        <v>2023</v>
      </c>
      <c r="D167" s="88" t="str">
        <f>TEXT(Table2[[#This Row],[Date]],"mmmm")</f>
        <v>October</v>
      </c>
      <c r="E167" s="2" t="s">
        <v>120</v>
      </c>
      <c r="F167" s="2" t="s">
        <v>66</v>
      </c>
      <c r="G167" s="2" t="s">
        <v>93</v>
      </c>
      <c r="H167" s="2" t="s">
        <v>67</v>
      </c>
      <c r="I167" s="2" t="s">
        <v>68</v>
      </c>
      <c r="J167" s="2" t="s">
        <v>102</v>
      </c>
      <c r="K167" s="2" t="s">
        <v>45</v>
      </c>
      <c r="L167" s="2" t="s">
        <v>70</v>
      </c>
      <c r="M167" s="2">
        <v>30.54</v>
      </c>
      <c r="N167" s="2">
        <v>9</v>
      </c>
      <c r="O167" s="2">
        <v>0.27</v>
      </c>
      <c r="P167" s="48" t="str">
        <f>IF(Table2[[#This Row],[Discount]]&gt;20%,"HIGH","LOW")</f>
        <v>HIGH</v>
      </c>
      <c r="Q167" s="2">
        <v>200.65</v>
      </c>
      <c r="R167" s="59" t="str">
        <f>_xlfn.IFS(Table2[[#This Row],[Revenue]]&lt;1000,"Small",OR(Table2[[#This Row],[Revenue]]&gt;1000,Table2[[#This Row],[Revenue]]&lt;=5000),"Medium",Table2[[#This Row],[Revenue]]&gt;5000,"Large")</f>
        <v>Small</v>
      </c>
      <c r="S167" s="53" t="str">
        <f>IF(Table2[[#This Row],[Revenue]]&gt;3000,"Premium","Not Premium")</f>
        <v>Not Premium</v>
      </c>
      <c r="T167" s="2">
        <v>125.19</v>
      </c>
      <c r="U167" s="2">
        <v>75.459999999999994</v>
      </c>
      <c r="V167" s="2" t="s">
        <v>76</v>
      </c>
      <c r="W167" s="2" t="s">
        <v>54</v>
      </c>
      <c r="X167" s="2" t="s">
        <v>48</v>
      </c>
      <c r="Y167" s="2">
        <v>48.23</v>
      </c>
      <c r="Z167" s="2">
        <v>8</v>
      </c>
      <c r="AA167" s="50" t="str">
        <f>IF(Table2[[#This Row],[DeliveryDays]]&lt;=3,"FAST DELIVERY","LATE DELIVERY")</f>
        <v>LATE DELIVERY</v>
      </c>
      <c r="AB167" s="2" t="s">
        <v>97</v>
      </c>
      <c r="AC167" s="2" t="s">
        <v>56</v>
      </c>
      <c r="AD167" s="2">
        <v>5</v>
      </c>
      <c r="AE167" s="56" t="str">
        <f>_xlfn.IFS(Table2[[#This Row],[Rating]]=5,"Excellent",Table2[[#This Row],[Rating]]=4,"Good",Table2[[#This Row],[Rating]]=3,"Average",Table2[[#This Row],[Rating]]&lt;=2,"Poor")</f>
        <v>Excellent</v>
      </c>
      <c r="AF167" s="35">
        <f>Table2[[#This Row],[Cost]]+Table2[[#This Row],[Profit]]+Table2[[#This Row],[ShippingCost]]+Table2[[#This Row],[DeliveryDays]]</f>
        <v>256.88</v>
      </c>
      <c r="AG167" s="119">
        <f>Table2[[#This Row],[Profit]]/Table2[[#This Row],[Cost]]</f>
        <v>0.60276379902548127</v>
      </c>
      <c r="AQ167" s="20">
        <v>640</v>
      </c>
      <c r="AR167" s="2" t="s">
        <v>158</v>
      </c>
      <c r="AS167" s="2" t="s">
        <v>96</v>
      </c>
      <c r="AT167" s="2" t="s">
        <v>42</v>
      </c>
      <c r="AU167" s="2" t="s">
        <v>83</v>
      </c>
      <c r="AV167" s="2" t="s">
        <v>100</v>
      </c>
      <c r="AW167" s="2" t="s">
        <v>31</v>
      </c>
      <c r="AX167" s="2" t="s">
        <v>84</v>
      </c>
      <c r="AY167" s="2" t="s">
        <v>45</v>
      </c>
      <c r="AZ167" s="2" t="s">
        <v>80</v>
      </c>
      <c r="BA167" s="2">
        <v>967.59</v>
      </c>
      <c r="BB167" s="2">
        <v>5</v>
      </c>
      <c r="BC167" s="2">
        <v>0.11</v>
      </c>
      <c r="BD167" s="2">
        <v>4305.78</v>
      </c>
      <c r="BE167" s="2">
        <v>2789.9</v>
      </c>
      <c r="BF167" s="2">
        <v>1515.88</v>
      </c>
      <c r="BG167" s="2" t="s">
        <v>47</v>
      </c>
      <c r="BH167" s="2" t="s">
        <v>88</v>
      </c>
      <c r="BI167" s="2" t="s">
        <v>72</v>
      </c>
      <c r="BJ167" s="2">
        <v>9.0299999999999994</v>
      </c>
      <c r="BK167" s="2">
        <v>2</v>
      </c>
      <c r="BL167" s="2" t="s">
        <v>55</v>
      </c>
      <c r="BM167" s="2" t="s">
        <v>56</v>
      </c>
      <c r="BN167" s="2">
        <v>2</v>
      </c>
      <c r="BO167" s="21">
        <v>12</v>
      </c>
    </row>
    <row r="168" spans="1:67" ht="16.5" thickTop="1" thickBot="1" x14ac:dyDescent="0.3">
      <c r="A168" s="12">
        <v>167</v>
      </c>
      <c r="B168" s="13" t="s">
        <v>248</v>
      </c>
      <c r="C168" s="86">
        <f>YEAR(Table2[[#This Row],[Date]])</f>
        <v>2023</v>
      </c>
      <c r="D168" s="89" t="str">
        <f>TEXT(Table2[[#This Row],[Date]],"mmmm")</f>
        <v>July</v>
      </c>
      <c r="E168" s="13" t="s">
        <v>129</v>
      </c>
      <c r="F168" s="13" t="s">
        <v>66</v>
      </c>
      <c r="G168" s="13" t="s">
        <v>59</v>
      </c>
      <c r="H168" s="13" t="s">
        <v>67</v>
      </c>
      <c r="I168" s="13" t="s">
        <v>75</v>
      </c>
      <c r="J168" s="13" t="s">
        <v>32</v>
      </c>
      <c r="K168" s="13" t="s">
        <v>53</v>
      </c>
      <c r="L168" s="13" t="s">
        <v>80</v>
      </c>
      <c r="M168" s="13">
        <v>537.01</v>
      </c>
      <c r="N168" s="13">
        <v>6</v>
      </c>
      <c r="O168" s="13">
        <v>0.28999999999999998</v>
      </c>
      <c r="P168" s="48" t="str">
        <f>IF(Table2[[#This Row],[Discount]]&gt;20%,"HIGH","LOW")</f>
        <v>HIGH</v>
      </c>
      <c r="Q168" s="13">
        <v>2287.66</v>
      </c>
      <c r="R168" s="60" t="str">
        <f>_xlfn.IFS(Table2[[#This Row],[Revenue]]&lt;1000,"Small",OR(Table2[[#This Row],[Revenue]]&gt;1000,Table2[[#This Row],[Revenue]]&lt;=5000),"Medium",Table2[[#This Row],[Revenue]]&gt;5000,"Large")</f>
        <v>Medium</v>
      </c>
      <c r="S168" s="54" t="str">
        <f>IF(Table2[[#This Row],[Revenue]]&gt;3000,"Premium","Not Premium")</f>
        <v>Not Premium</v>
      </c>
      <c r="T168" s="13">
        <v>1888.29</v>
      </c>
      <c r="U168" s="13">
        <v>399.37</v>
      </c>
      <c r="V168" s="13" t="s">
        <v>91</v>
      </c>
      <c r="W168" s="13" t="s">
        <v>36</v>
      </c>
      <c r="X168" s="13" t="s">
        <v>72</v>
      </c>
      <c r="Y168" s="13">
        <v>20.440000000000001</v>
      </c>
      <c r="Z168" s="13">
        <v>4</v>
      </c>
      <c r="AA168" s="51" t="str">
        <f>IF(Table2[[#This Row],[DeliveryDays]]&lt;=3,"FAST DELIVERY","LATE DELIVERY")</f>
        <v>LATE DELIVERY</v>
      </c>
      <c r="AB168" s="13" t="s">
        <v>55</v>
      </c>
      <c r="AC168" s="13" t="s">
        <v>39</v>
      </c>
      <c r="AD168" s="13">
        <v>4</v>
      </c>
      <c r="AE168" s="57" t="str">
        <f>_xlfn.IFS(Table2[[#This Row],[Rating]]=5,"Excellent",Table2[[#This Row],[Rating]]=4,"Good",Table2[[#This Row],[Rating]]=3,"Average",Table2[[#This Row],[Rating]]&lt;=2,"Poor")</f>
        <v>Good</v>
      </c>
      <c r="AF168" s="35">
        <f>Table2[[#This Row],[Cost]]+Table2[[#This Row],[Profit]]+Table2[[#This Row],[ShippingCost]]+Table2[[#This Row],[DeliveryDays]]</f>
        <v>2312.1</v>
      </c>
      <c r="AG168" s="119">
        <f>Table2[[#This Row],[Profit]]/Table2[[#This Row],[Cost]]</f>
        <v>0.21149823385179184</v>
      </c>
      <c r="AQ168" s="20">
        <v>642</v>
      </c>
      <c r="AR168" s="2" t="s">
        <v>525</v>
      </c>
      <c r="AS168" s="2" t="s">
        <v>27</v>
      </c>
      <c r="AT168" s="2" t="s">
        <v>82</v>
      </c>
      <c r="AU168" s="2" t="s">
        <v>90</v>
      </c>
      <c r="AV168" s="2" t="s">
        <v>94</v>
      </c>
      <c r="AW168" s="2" t="s">
        <v>31</v>
      </c>
      <c r="AX168" s="2" t="s">
        <v>69</v>
      </c>
      <c r="AY168" s="2" t="s">
        <v>33</v>
      </c>
      <c r="AZ168" s="2" t="s">
        <v>46</v>
      </c>
      <c r="BA168" s="2">
        <v>737.92</v>
      </c>
      <c r="BB168" s="2">
        <v>4</v>
      </c>
      <c r="BC168" s="2">
        <v>0.15</v>
      </c>
      <c r="BD168" s="2">
        <v>2508.9299999999998</v>
      </c>
      <c r="BE168" s="2">
        <v>1996.24</v>
      </c>
      <c r="BF168" s="2">
        <v>512.69000000000005</v>
      </c>
      <c r="BG168" s="2" t="s">
        <v>35</v>
      </c>
      <c r="BH168" s="2" t="s">
        <v>71</v>
      </c>
      <c r="BI168" s="2" t="s">
        <v>48</v>
      </c>
      <c r="BJ168" s="2">
        <v>13.98</v>
      </c>
      <c r="BK168" s="2">
        <v>3</v>
      </c>
      <c r="BL168" s="2" t="s">
        <v>38</v>
      </c>
      <c r="BM168" s="2" t="s">
        <v>56</v>
      </c>
      <c r="BN168" s="2">
        <v>2</v>
      </c>
      <c r="BO168" s="23">
        <v>6</v>
      </c>
    </row>
    <row r="169" spans="1:67" ht="16.5" thickTop="1" thickBot="1" x14ac:dyDescent="0.3">
      <c r="A169" s="11">
        <v>168</v>
      </c>
      <c r="B169" s="2" t="s">
        <v>203</v>
      </c>
      <c r="C169" s="85">
        <f>YEAR(Table2[[#This Row],[Date]])</f>
        <v>2024</v>
      </c>
      <c r="D169" s="88" t="str">
        <f>TEXT(Table2[[#This Row],[Date]],"mmmm")</f>
        <v>February</v>
      </c>
      <c r="E169" s="2" t="s">
        <v>50</v>
      </c>
      <c r="F169" s="2" t="s">
        <v>82</v>
      </c>
      <c r="G169" s="2" t="s">
        <v>59</v>
      </c>
      <c r="H169" s="2" t="s">
        <v>94</v>
      </c>
      <c r="I169" s="2" t="s">
        <v>75</v>
      </c>
      <c r="J169" s="2" t="s">
        <v>87</v>
      </c>
      <c r="K169" s="2" t="s">
        <v>45</v>
      </c>
      <c r="L169" s="2" t="s">
        <v>34</v>
      </c>
      <c r="M169" s="2">
        <v>639.12</v>
      </c>
      <c r="N169" s="2">
        <v>4</v>
      </c>
      <c r="O169" s="2">
        <v>0.19</v>
      </c>
      <c r="P169" s="48" t="str">
        <f>IF(Table2[[#This Row],[Discount]]&gt;20%,"HIGH","LOW")</f>
        <v>LOW</v>
      </c>
      <c r="Q169" s="2">
        <v>2070.75</v>
      </c>
      <c r="R169" s="59" t="str">
        <f>_xlfn.IFS(Table2[[#This Row],[Revenue]]&lt;1000,"Small",OR(Table2[[#This Row],[Revenue]]&gt;1000,Table2[[#This Row],[Revenue]]&lt;=5000),"Medium",Table2[[#This Row],[Revenue]]&gt;5000,"Large")</f>
        <v>Medium</v>
      </c>
      <c r="S169" s="53" t="str">
        <f>IF(Table2[[#This Row],[Revenue]]&gt;3000,"Premium","Not Premium")</f>
        <v>Not Premium</v>
      </c>
      <c r="T169" s="2">
        <v>1293.45</v>
      </c>
      <c r="U169" s="2">
        <v>777.3</v>
      </c>
      <c r="V169" s="2" t="s">
        <v>63</v>
      </c>
      <c r="W169" s="2" t="s">
        <v>36</v>
      </c>
      <c r="X169" s="2" t="s">
        <v>37</v>
      </c>
      <c r="Y169" s="2">
        <v>5.39</v>
      </c>
      <c r="Z169" s="2">
        <v>3</v>
      </c>
      <c r="AA169" s="50" t="str">
        <f>IF(Table2[[#This Row],[DeliveryDays]]&lt;=3,"FAST DELIVERY","LATE DELIVERY")</f>
        <v>FAST DELIVERY</v>
      </c>
      <c r="AB169" s="2" t="s">
        <v>38</v>
      </c>
      <c r="AC169" s="2" t="s">
        <v>39</v>
      </c>
      <c r="AD169" s="2">
        <v>1</v>
      </c>
      <c r="AE169" s="56" t="str">
        <f>_xlfn.IFS(Table2[[#This Row],[Rating]]=5,"Excellent",Table2[[#This Row],[Rating]]=4,"Good",Table2[[#This Row],[Rating]]=3,"Average",Table2[[#This Row],[Rating]]&lt;=2,"Poor")</f>
        <v>Poor</v>
      </c>
      <c r="AF169" s="35">
        <f>Table2[[#This Row],[Cost]]+Table2[[#This Row],[Profit]]+Table2[[#This Row],[ShippingCost]]+Table2[[#This Row],[DeliveryDays]]</f>
        <v>2079.14</v>
      </c>
      <c r="AG169" s="119">
        <f>Table2[[#This Row],[Profit]]/Table2[[#This Row],[Cost]]</f>
        <v>0.60095094514670067</v>
      </c>
      <c r="AQ169" s="22">
        <v>643</v>
      </c>
      <c r="AR169" s="13" t="s">
        <v>157</v>
      </c>
      <c r="AS169" s="13" t="s">
        <v>118</v>
      </c>
      <c r="AT169" s="13" t="s">
        <v>42</v>
      </c>
      <c r="AU169" s="13" t="s">
        <v>59</v>
      </c>
      <c r="AV169" s="13" t="s">
        <v>94</v>
      </c>
      <c r="AW169" s="13" t="s">
        <v>31</v>
      </c>
      <c r="AX169" s="13" t="s">
        <v>134</v>
      </c>
      <c r="AY169" s="13" t="s">
        <v>53</v>
      </c>
      <c r="AZ169" s="13" t="s">
        <v>70</v>
      </c>
      <c r="BA169" s="13">
        <v>71.47</v>
      </c>
      <c r="BB169" s="13">
        <v>13</v>
      </c>
      <c r="BC169" s="13">
        <v>0.18</v>
      </c>
      <c r="BD169" s="13">
        <v>761.87</v>
      </c>
      <c r="BE169" s="13">
        <v>393.64</v>
      </c>
      <c r="BF169" s="13">
        <v>368.23</v>
      </c>
      <c r="BG169" s="13" t="s">
        <v>91</v>
      </c>
      <c r="BH169" s="13" t="s">
        <v>88</v>
      </c>
      <c r="BI169" s="13" t="s">
        <v>48</v>
      </c>
      <c r="BJ169" s="13">
        <v>41.91</v>
      </c>
      <c r="BK169" s="13">
        <v>6</v>
      </c>
      <c r="BL169" s="13" t="s">
        <v>38</v>
      </c>
      <c r="BM169" s="13" t="s">
        <v>56</v>
      </c>
      <c r="BN169" s="13">
        <v>4</v>
      </c>
      <c r="BO169" s="23">
        <v>2</v>
      </c>
    </row>
    <row r="170" spans="1:67" ht="16.5" thickTop="1" thickBot="1" x14ac:dyDescent="0.3">
      <c r="A170" s="12">
        <v>169</v>
      </c>
      <c r="B170" s="13" t="s">
        <v>249</v>
      </c>
      <c r="C170" s="86">
        <f>YEAR(Table2[[#This Row],[Date]])</f>
        <v>2024</v>
      </c>
      <c r="D170" s="89" t="str">
        <f>TEXT(Table2[[#This Row],[Date]],"mmmm")</f>
        <v>October</v>
      </c>
      <c r="E170" s="13" t="s">
        <v>127</v>
      </c>
      <c r="F170" s="13" t="s">
        <v>66</v>
      </c>
      <c r="G170" s="13" t="s">
        <v>93</v>
      </c>
      <c r="H170" s="13" t="s">
        <v>60</v>
      </c>
      <c r="I170" s="13" t="s">
        <v>31</v>
      </c>
      <c r="J170" s="13" t="s">
        <v>84</v>
      </c>
      <c r="K170" s="13" t="s">
        <v>53</v>
      </c>
      <c r="L170" s="13" t="s">
        <v>34</v>
      </c>
      <c r="M170" s="13">
        <v>965.86</v>
      </c>
      <c r="N170" s="13">
        <v>11</v>
      </c>
      <c r="O170" s="13">
        <v>0.02</v>
      </c>
      <c r="P170" s="48" t="str">
        <f>IF(Table2[[#This Row],[Discount]]&gt;20%,"HIGH","LOW")</f>
        <v>LOW</v>
      </c>
      <c r="Q170" s="13">
        <v>10411.969999999999</v>
      </c>
      <c r="R170" s="60" t="str">
        <f>_xlfn.IFS(Table2[[#This Row],[Revenue]]&lt;1000,"Small",OR(Table2[[#This Row],[Revenue]]&gt;1000,Table2[[#This Row],[Revenue]]&lt;=5000),"Medium",Table2[[#This Row],[Revenue]]&gt;5000,"Large")</f>
        <v>Medium</v>
      </c>
      <c r="S170" s="54" t="str">
        <f>IF(Table2[[#This Row],[Revenue]]&gt;3000,"Premium","Not Premium")</f>
        <v>Premium</v>
      </c>
      <c r="T170" s="13">
        <v>6557.42</v>
      </c>
      <c r="U170" s="13">
        <v>3854.55</v>
      </c>
      <c r="V170" s="13" t="s">
        <v>63</v>
      </c>
      <c r="W170" s="13" t="s">
        <v>54</v>
      </c>
      <c r="X170" s="13" t="s">
        <v>72</v>
      </c>
      <c r="Y170" s="13">
        <v>30.56</v>
      </c>
      <c r="Z170" s="13">
        <v>7</v>
      </c>
      <c r="AA170" s="51" t="str">
        <f>IF(Table2[[#This Row],[DeliveryDays]]&lt;=3,"FAST DELIVERY","LATE DELIVERY")</f>
        <v>LATE DELIVERY</v>
      </c>
      <c r="AB170" s="13" t="s">
        <v>38</v>
      </c>
      <c r="AC170" s="13" t="s">
        <v>56</v>
      </c>
      <c r="AD170" s="13">
        <v>3</v>
      </c>
      <c r="AE170" s="57" t="str">
        <f>_xlfn.IFS(Table2[[#This Row],[Rating]]=5,"Excellent",Table2[[#This Row],[Rating]]=4,"Good",Table2[[#This Row],[Rating]]=3,"Average",Table2[[#This Row],[Rating]]&lt;=2,"Poor")</f>
        <v>Average</v>
      </c>
      <c r="AF170" s="35">
        <f>Table2[[#This Row],[Cost]]+Table2[[#This Row],[Profit]]+Table2[[#This Row],[ShippingCost]]+Table2[[#This Row],[DeliveryDays]]</f>
        <v>10449.530000000001</v>
      </c>
      <c r="AG170" s="119">
        <f>Table2[[#This Row],[Profit]]/Table2[[#This Row],[Cost]]</f>
        <v>0.58781502481158754</v>
      </c>
      <c r="AQ170" s="22">
        <v>645</v>
      </c>
      <c r="AR170" s="13" t="s">
        <v>526</v>
      </c>
      <c r="AS170" s="13" t="s">
        <v>41</v>
      </c>
      <c r="AT170" s="13" t="s">
        <v>28</v>
      </c>
      <c r="AU170" s="13" t="s">
        <v>59</v>
      </c>
      <c r="AV170" s="13" t="s">
        <v>78</v>
      </c>
      <c r="AW170" s="13" t="s">
        <v>31</v>
      </c>
      <c r="AX170" s="13" t="s">
        <v>102</v>
      </c>
      <c r="AY170" s="13" t="s">
        <v>53</v>
      </c>
      <c r="AZ170" s="13" t="s">
        <v>34</v>
      </c>
      <c r="BA170" s="13">
        <v>891.33</v>
      </c>
      <c r="BB170" s="13">
        <v>7</v>
      </c>
      <c r="BC170" s="13">
        <v>0.17</v>
      </c>
      <c r="BD170" s="13">
        <v>5178.63</v>
      </c>
      <c r="BE170" s="13">
        <v>4199.66</v>
      </c>
      <c r="BF170" s="13">
        <v>978.97</v>
      </c>
      <c r="BG170" s="13" t="s">
        <v>91</v>
      </c>
      <c r="BH170" s="13" t="s">
        <v>88</v>
      </c>
      <c r="BI170" s="13" t="s">
        <v>48</v>
      </c>
      <c r="BJ170" s="13">
        <v>21.92</v>
      </c>
      <c r="BK170" s="13">
        <v>2</v>
      </c>
      <c r="BL170" s="13" t="s">
        <v>97</v>
      </c>
      <c r="BM170" s="13" t="s">
        <v>39</v>
      </c>
      <c r="BN170" s="13">
        <v>2</v>
      </c>
      <c r="BO170" s="21">
        <v>4</v>
      </c>
    </row>
    <row r="171" spans="1:67" ht="16.5" thickTop="1" thickBot="1" x14ac:dyDescent="0.3">
      <c r="A171" s="11">
        <v>170</v>
      </c>
      <c r="B171" s="2" t="s">
        <v>226</v>
      </c>
      <c r="C171" s="85">
        <f>YEAR(Table2[[#This Row],[Date]])</f>
        <v>2023</v>
      </c>
      <c r="D171" s="88" t="str">
        <f>TEXT(Table2[[#This Row],[Date]],"mmmm")</f>
        <v>October</v>
      </c>
      <c r="E171" s="2" t="s">
        <v>27</v>
      </c>
      <c r="F171" s="2" t="s">
        <v>42</v>
      </c>
      <c r="G171" s="2" t="s">
        <v>43</v>
      </c>
      <c r="H171" s="2" t="s">
        <v>44</v>
      </c>
      <c r="I171" s="2" t="s">
        <v>31</v>
      </c>
      <c r="J171" s="2" t="s">
        <v>134</v>
      </c>
      <c r="K171" s="2" t="s">
        <v>45</v>
      </c>
      <c r="L171" s="2" t="s">
        <v>85</v>
      </c>
      <c r="M171" s="2">
        <v>256.68</v>
      </c>
      <c r="N171" s="2">
        <v>14</v>
      </c>
      <c r="O171" s="2">
        <v>0.06</v>
      </c>
      <c r="P171" s="48" t="str">
        <f>IF(Table2[[#This Row],[Discount]]&gt;20%,"HIGH","LOW")</f>
        <v>LOW</v>
      </c>
      <c r="Q171" s="2">
        <v>3377.91</v>
      </c>
      <c r="R171" s="59" t="str">
        <f>_xlfn.IFS(Table2[[#This Row],[Revenue]]&lt;1000,"Small",OR(Table2[[#This Row],[Revenue]]&gt;1000,Table2[[#This Row],[Revenue]]&lt;=5000),"Medium",Table2[[#This Row],[Revenue]]&gt;5000,"Large")</f>
        <v>Medium</v>
      </c>
      <c r="S171" s="53" t="str">
        <f>IF(Table2[[#This Row],[Revenue]]&gt;3000,"Premium","Not Premium")</f>
        <v>Premium</v>
      </c>
      <c r="T171" s="2">
        <v>1879.68</v>
      </c>
      <c r="U171" s="2">
        <v>1498.23</v>
      </c>
      <c r="V171" s="2" t="s">
        <v>91</v>
      </c>
      <c r="W171" s="2" t="s">
        <v>36</v>
      </c>
      <c r="X171" s="2" t="s">
        <v>37</v>
      </c>
      <c r="Y171" s="2">
        <v>5.88</v>
      </c>
      <c r="Z171" s="2">
        <v>10</v>
      </c>
      <c r="AA171" s="50" t="str">
        <f>IF(Table2[[#This Row],[DeliveryDays]]&lt;=3,"FAST DELIVERY","LATE DELIVERY")</f>
        <v>LATE DELIVERY</v>
      </c>
      <c r="AB171" s="2" t="s">
        <v>55</v>
      </c>
      <c r="AC171" s="2" t="s">
        <v>39</v>
      </c>
      <c r="AD171" s="2">
        <v>3</v>
      </c>
      <c r="AE171" s="56" t="str">
        <f>_xlfn.IFS(Table2[[#This Row],[Rating]]=5,"Excellent",Table2[[#This Row],[Rating]]=4,"Good",Table2[[#This Row],[Rating]]=3,"Average",Table2[[#This Row],[Rating]]&lt;=2,"Poor")</f>
        <v>Average</v>
      </c>
      <c r="AF171" s="35">
        <f>Table2[[#This Row],[Cost]]+Table2[[#This Row],[Profit]]+Table2[[#This Row],[ShippingCost]]+Table2[[#This Row],[DeliveryDays]]</f>
        <v>3393.79</v>
      </c>
      <c r="AG171" s="119">
        <f>Table2[[#This Row],[Profit]]/Table2[[#This Row],[Cost]]</f>
        <v>0.79706652196118488</v>
      </c>
      <c r="AQ171" s="20">
        <v>656</v>
      </c>
      <c r="AR171" s="2" t="s">
        <v>291</v>
      </c>
      <c r="AS171" s="2" t="s">
        <v>41</v>
      </c>
      <c r="AT171" s="2" t="s">
        <v>82</v>
      </c>
      <c r="AU171" s="2" t="s">
        <v>83</v>
      </c>
      <c r="AV171" s="2" t="s">
        <v>100</v>
      </c>
      <c r="AW171" s="2" t="s">
        <v>31</v>
      </c>
      <c r="AX171" s="2" t="s">
        <v>134</v>
      </c>
      <c r="AY171" s="2" t="s">
        <v>53</v>
      </c>
      <c r="AZ171" s="2" t="s">
        <v>70</v>
      </c>
      <c r="BA171" s="2">
        <v>369.96</v>
      </c>
      <c r="BB171" s="2">
        <v>7</v>
      </c>
      <c r="BC171" s="2">
        <v>0.16</v>
      </c>
      <c r="BD171" s="2">
        <v>2175.36</v>
      </c>
      <c r="BE171" s="2">
        <v>1942.48</v>
      </c>
      <c r="BF171" s="2">
        <v>232.88</v>
      </c>
      <c r="BG171" s="2" t="s">
        <v>63</v>
      </c>
      <c r="BH171" s="2" t="s">
        <v>88</v>
      </c>
      <c r="BI171" s="2" t="s">
        <v>37</v>
      </c>
      <c r="BJ171" s="2">
        <v>23.8</v>
      </c>
      <c r="BK171" s="2">
        <v>4</v>
      </c>
      <c r="BL171" s="2" t="s">
        <v>97</v>
      </c>
      <c r="BM171" s="2" t="s">
        <v>39</v>
      </c>
      <c r="BN171" s="2">
        <v>5</v>
      </c>
      <c r="BO171" s="21">
        <v>4</v>
      </c>
    </row>
    <row r="172" spans="1:67" ht="16.5" thickTop="1" thickBot="1" x14ac:dyDescent="0.3">
      <c r="A172" s="12">
        <v>171</v>
      </c>
      <c r="B172" s="13" t="s">
        <v>250</v>
      </c>
      <c r="C172" s="86">
        <f>YEAR(Table2[[#This Row],[Date]])</f>
        <v>2024</v>
      </c>
      <c r="D172" s="89" t="str">
        <f>TEXT(Table2[[#This Row],[Date]],"mmmm")</f>
        <v>July</v>
      </c>
      <c r="E172" s="13" t="s">
        <v>27</v>
      </c>
      <c r="F172" s="13" t="s">
        <v>42</v>
      </c>
      <c r="G172" s="13" t="s">
        <v>90</v>
      </c>
      <c r="H172" s="13" t="s">
        <v>30</v>
      </c>
      <c r="I172" s="13" t="s">
        <v>51</v>
      </c>
      <c r="J172" s="13" t="s">
        <v>102</v>
      </c>
      <c r="K172" s="13" t="s">
        <v>33</v>
      </c>
      <c r="L172" s="13" t="s">
        <v>46</v>
      </c>
      <c r="M172" s="13">
        <v>674.57</v>
      </c>
      <c r="N172" s="13">
        <v>11</v>
      </c>
      <c r="O172" s="13">
        <v>0.03</v>
      </c>
      <c r="P172" s="48" t="str">
        <f>IF(Table2[[#This Row],[Discount]]&gt;20%,"HIGH","LOW")</f>
        <v>LOW</v>
      </c>
      <c r="Q172" s="13">
        <v>7197.66</v>
      </c>
      <c r="R172" s="60" t="str">
        <f>_xlfn.IFS(Table2[[#This Row],[Revenue]]&lt;1000,"Small",OR(Table2[[#This Row],[Revenue]]&gt;1000,Table2[[#This Row],[Revenue]]&lt;=5000),"Medium",Table2[[#This Row],[Revenue]]&gt;5000,"Large")</f>
        <v>Medium</v>
      </c>
      <c r="S172" s="54" t="str">
        <f>IF(Table2[[#This Row],[Revenue]]&gt;3000,"Premium","Not Premium")</f>
        <v>Premium</v>
      </c>
      <c r="T172" s="13">
        <v>6097.1</v>
      </c>
      <c r="U172" s="13">
        <v>1100.56</v>
      </c>
      <c r="V172" s="13" t="s">
        <v>76</v>
      </c>
      <c r="W172" s="13" t="s">
        <v>88</v>
      </c>
      <c r="X172" s="13" t="s">
        <v>72</v>
      </c>
      <c r="Y172" s="13">
        <v>32.36</v>
      </c>
      <c r="Z172" s="13">
        <v>4</v>
      </c>
      <c r="AA172" s="51" t="str">
        <f>IF(Table2[[#This Row],[DeliveryDays]]&lt;=3,"FAST DELIVERY","LATE DELIVERY")</f>
        <v>LATE DELIVERY</v>
      </c>
      <c r="AB172" s="13" t="s">
        <v>97</v>
      </c>
      <c r="AC172" s="13" t="s">
        <v>39</v>
      </c>
      <c r="AD172" s="13">
        <v>5</v>
      </c>
      <c r="AE172" s="57" t="str">
        <f>_xlfn.IFS(Table2[[#This Row],[Rating]]=5,"Excellent",Table2[[#This Row],[Rating]]=4,"Good",Table2[[#This Row],[Rating]]=3,"Average",Table2[[#This Row],[Rating]]&lt;=2,"Poor")</f>
        <v>Excellent</v>
      </c>
      <c r="AF172" s="35">
        <f>Table2[[#This Row],[Cost]]+Table2[[#This Row],[Profit]]+Table2[[#This Row],[ShippingCost]]+Table2[[#This Row],[DeliveryDays]]</f>
        <v>7234.0199999999995</v>
      </c>
      <c r="AG172" s="119">
        <f>Table2[[#This Row],[Profit]]/Table2[[#This Row],[Cost]]</f>
        <v>0.18050548621475782</v>
      </c>
      <c r="AQ172" s="20">
        <v>660</v>
      </c>
      <c r="AR172" s="2" t="s">
        <v>531</v>
      </c>
      <c r="AS172" s="2" t="s">
        <v>65</v>
      </c>
      <c r="AT172" s="2" t="s">
        <v>82</v>
      </c>
      <c r="AU172" s="2" t="s">
        <v>59</v>
      </c>
      <c r="AV172" s="2" t="s">
        <v>44</v>
      </c>
      <c r="AW172" s="2" t="s">
        <v>31</v>
      </c>
      <c r="AX172" s="2" t="s">
        <v>32</v>
      </c>
      <c r="AY172" s="2" t="s">
        <v>33</v>
      </c>
      <c r="AZ172" s="2" t="s">
        <v>85</v>
      </c>
      <c r="BA172" s="2">
        <v>439.27</v>
      </c>
      <c r="BB172" s="2">
        <v>11</v>
      </c>
      <c r="BC172" s="2">
        <v>0.01</v>
      </c>
      <c r="BD172" s="2">
        <v>4783.6499999999996</v>
      </c>
      <c r="BE172" s="2">
        <v>3918.93</v>
      </c>
      <c r="BF172" s="2">
        <v>864.72</v>
      </c>
      <c r="BG172" s="2" t="s">
        <v>35</v>
      </c>
      <c r="BH172" s="2" t="s">
        <v>54</v>
      </c>
      <c r="BI172" s="2" t="s">
        <v>72</v>
      </c>
      <c r="BJ172" s="2">
        <v>37.049999999999997</v>
      </c>
      <c r="BK172" s="2">
        <v>2</v>
      </c>
      <c r="BL172" s="2" t="s">
        <v>38</v>
      </c>
      <c r="BM172" s="2" t="s">
        <v>39</v>
      </c>
      <c r="BN172" s="2">
        <v>2</v>
      </c>
      <c r="BO172" s="23">
        <v>5</v>
      </c>
    </row>
    <row r="173" spans="1:67" ht="16.5" thickTop="1" thickBot="1" x14ac:dyDescent="0.3">
      <c r="A173" s="11">
        <v>172</v>
      </c>
      <c r="B173" s="2" t="s">
        <v>251</v>
      </c>
      <c r="C173" s="85">
        <f>YEAR(Table2[[#This Row],[Date]])</f>
        <v>2023</v>
      </c>
      <c r="D173" s="88" t="str">
        <f>TEXT(Table2[[#This Row],[Date]],"mmmm")</f>
        <v>January</v>
      </c>
      <c r="E173" s="2" t="s">
        <v>50</v>
      </c>
      <c r="F173" s="2" t="s">
        <v>82</v>
      </c>
      <c r="G173" s="2" t="s">
        <v>93</v>
      </c>
      <c r="H173" s="2" t="s">
        <v>94</v>
      </c>
      <c r="I173" s="2" t="s">
        <v>68</v>
      </c>
      <c r="J173" s="2" t="s">
        <v>102</v>
      </c>
      <c r="K173" s="2" t="s">
        <v>53</v>
      </c>
      <c r="L173" s="2" t="s">
        <v>85</v>
      </c>
      <c r="M173" s="2">
        <v>857.7</v>
      </c>
      <c r="N173" s="2">
        <v>5</v>
      </c>
      <c r="O173" s="2">
        <v>0.22</v>
      </c>
      <c r="P173" s="48" t="str">
        <f>IF(Table2[[#This Row],[Discount]]&gt;20%,"HIGH","LOW")</f>
        <v>HIGH</v>
      </c>
      <c r="Q173" s="2">
        <v>3345.03</v>
      </c>
      <c r="R173" s="59" t="str">
        <f>_xlfn.IFS(Table2[[#This Row],[Revenue]]&lt;1000,"Small",OR(Table2[[#This Row],[Revenue]]&gt;1000,Table2[[#This Row],[Revenue]]&lt;=5000),"Medium",Table2[[#This Row],[Revenue]]&gt;5000,"Large")</f>
        <v>Medium</v>
      </c>
      <c r="S173" s="53" t="str">
        <f>IF(Table2[[#This Row],[Revenue]]&gt;3000,"Premium","Not Premium")</f>
        <v>Premium</v>
      </c>
      <c r="T173" s="2">
        <v>1702.5</v>
      </c>
      <c r="U173" s="2">
        <v>1642.53</v>
      </c>
      <c r="V173" s="2" t="s">
        <v>63</v>
      </c>
      <c r="W173" s="2" t="s">
        <v>54</v>
      </c>
      <c r="X173" s="2" t="s">
        <v>37</v>
      </c>
      <c r="Y173" s="2">
        <v>24.85</v>
      </c>
      <c r="Z173" s="2">
        <v>7</v>
      </c>
      <c r="AA173" s="50" t="str">
        <f>IF(Table2[[#This Row],[DeliveryDays]]&lt;=3,"FAST DELIVERY","LATE DELIVERY")</f>
        <v>LATE DELIVERY</v>
      </c>
      <c r="AB173" s="2" t="s">
        <v>38</v>
      </c>
      <c r="AC173" s="2" t="s">
        <v>56</v>
      </c>
      <c r="AD173" s="2">
        <v>3</v>
      </c>
      <c r="AE173" s="56" t="str">
        <f>_xlfn.IFS(Table2[[#This Row],[Rating]]=5,"Excellent",Table2[[#This Row],[Rating]]=4,"Good",Table2[[#This Row],[Rating]]=3,"Average",Table2[[#This Row],[Rating]]&lt;=2,"Poor")</f>
        <v>Average</v>
      </c>
      <c r="AF173" s="35">
        <f>Table2[[#This Row],[Cost]]+Table2[[#This Row],[Profit]]+Table2[[#This Row],[ShippingCost]]+Table2[[#This Row],[DeliveryDays]]</f>
        <v>3376.8799999999997</v>
      </c>
      <c r="AG173" s="119">
        <f>Table2[[#This Row],[Profit]]/Table2[[#This Row],[Cost]]</f>
        <v>0.96477533039647578</v>
      </c>
      <c r="AQ173" s="22">
        <v>667</v>
      </c>
      <c r="AR173" s="13" t="s">
        <v>489</v>
      </c>
      <c r="AS173" s="13" t="s">
        <v>65</v>
      </c>
      <c r="AT173" s="13" t="s">
        <v>82</v>
      </c>
      <c r="AU173" s="13" t="s">
        <v>29</v>
      </c>
      <c r="AV173" s="13" t="s">
        <v>60</v>
      </c>
      <c r="AW173" s="13" t="s">
        <v>31</v>
      </c>
      <c r="AX173" s="13" t="s">
        <v>84</v>
      </c>
      <c r="AY173" s="13" t="s">
        <v>45</v>
      </c>
      <c r="AZ173" s="13" t="s">
        <v>34</v>
      </c>
      <c r="BA173" s="13">
        <v>689.06</v>
      </c>
      <c r="BB173" s="13">
        <v>12</v>
      </c>
      <c r="BC173" s="13">
        <v>0.18</v>
      </c>
      <c r="BD173" s="13">
        <v>6780.35</v>
      </c>
      <c r="BE173" s="13">
        <v>4116.3500000000004</v>
      </c>
      <c r="BF173" s="13">
        <v>2664</v>
      </c>
      <c r="BG173" s="13" t="s">
        <v>91</v>
      </c>
      <c r="BH173" s="13" t="s">
        <v>88</v>
      </c>
      <c r="BI173" s="13" t="s">
        <v>72</v>
      </c>
      <c r="BJ173" s="13">
        <v>37.54</v>
      </c>
      <c r="BK173" s="13">
        <v>7</v>
      </c>
      <c r="BL173" s="13" t="s">
        <v>38</v>
      </c>
      <c r="BM173" s="13" t="s">
        <v>56</v>
      </c>
      <c r="BN173" s="13">
        <v>2</v>
      </c>
      <c r="BO173" s="21">
        <v>6</v>
      </c>
    </row>
    <row r="174" spans="1:67" ht="16.5" thickTop="1" thickBot="1" x14ac:dyDescent="0.3">
      <c r="A174" s="12">
        <v>173</v>
      </c>
      <c r="B174" s="13" t="s">
        <v>252</v>
      </c>
      <c r="C174" s="86">
        <f>YEAR(Table2[[#This Row],[Date]])</f>
        <v>2023</v>
      </c>
      <c r="D174" s="89" t="str">
        <f>TEXT(Table2[[#This Row],[Date]],"mmmm")</f>
        <v>October</v>
      </c>
      <c r="E174" s="13" t="s">
        <v>114</v>
      </c>
      <c r="F174" s="13" t="s">
        <v>82</v>
      </c>
      <c r="G174" s="13" t="s">
        <v>83</v>
      </c>
      <c r="H174" s="13" t="s">
        <v>30</v>
      </c>
      <c r="I174" s="13" t="s">
        <v>51</v>
      </c>
      <c r="J174" s="13" t="s">
        <v>52</v>
      </c>
      <c r="K174" s="13" t="s">
        <v>45</v>
      </c>
      <c r="L174" s="13" t="s">
        <v>70</v>
      </c>
      <c r="M174" s="13">
        <v>349.17</v>
      </c>
      <c r="N174" s="13">
        <v>14</v>
      </c>
      <c r="O174" s="13">
        <v>0.13</v>
      </c>
      <c r="P174" s="48" t="str">
        <f>IF(Table2[[#This Row],[Discount]]&gt;20%,"HIGH","LOW")</f>
        <v>LOW</v>
      </c>
      <c r="Q174" s="13">
        <v>4252.8900000000003</v>
      </c>
      <c r="R174" s="60" t="str">
        <f>_xlfn.IFS(Table2[[#This Row],[Revenue]]&lt;1000,"Small",OR(Table2[[#This Row],[Revenue]]&gt;1000,Table2[[#This Row],[Revenue]]&lt;=5000),"Medium",Table2[[#This Row],[Revenue]]&gt;5000,"Large")</f>
        <v>Medium</v>
      </c>
      <c r="S174" s="54" t="str">
        <f>IF(Table2[[#This Row],[Revenue]]&gt;3000,"Premium","Not Premium")</f>
        <v>Premium</v>
      </c>
      <c r="T174" s="13">
        <v>3312.41</v>
      </c>
      <c r="U174" s="13">
        <v>940.48</v>
      </c>
      <c r="V174" s="13" t="s">
        <v>63</v>
      </c>
      <c r="W174" s="13" t="s">
        <v>88</v>
      </c>
      <c r="X174" s="13" t="s">
        <v>72</v>
      </c>
      <c r="Y174" s="13">
        <v>34.9</v>
      </c>
      <c r="Z174" s="13">
        <v>9</v>
      </c>
      <c r="AA174" s="51" t="str">
        <f>IF(Table2[[#This Row],[DeliveryDays]]&lt;=3,"FAST DELIVERY","LATE DELIVERY")</f>
        <v>LATE DELIVERY</v>
      </c>
      <c r="AB174" s="13" t="s">
        <v>38</v>
      </c>
      <c r="AC174" s="13" t="s">
        <v>39</v>
      </c>
      <c r="AD174" s="13">
        <v>2</v>
      </c>
      <c r="AE174" s="57" t="str">
        <f>_xlfn.IFS(Table2[[#This Row],[Rating]]=5,"Excellent",Table2[[#This Row],[Rating]]=4,"Good",Table2[[#This Row],[Rating]]=3,"Average",Table2[[#This Row],[Rating]]&lt;=2,"Poor")</f>
        <v>Poor</v>
      </c>
      <c r="AF174" s="35">
        <f>Table2[[#This Row],[Cost]]+Table2[[#This Row],[Profit]]+Table2[[#This Row],[ShippingCost]]+Table2[[#This Row],[DeliveryDays]]</f>
        <v>4296.7899999999991</v>
      </c>
      <c r="AG174" s="119">
        <f>Table2[[#This Row],[Profit]]/Table2[[#This Row],[Cost]]</f>
        <v>0.28392620478745084</v>
      </c>
      <c r="AQ174" s="20">
        <v>668</v>
      </c>
      <c r="AR174" s="2" t="s">
        <v>103</v>
      </c>
      <c r="AS174" s="2" t="s">
        <v>99</v>
      </c>
      <c r="AT174" s="2" t="s">
        <v>28</v>
      </c>
      <c r="AU174" s="2" t="s">
        <v>90</v>
      </c>
      <c r="AV174" s="2" t="s">
        <v>60</v>
      </c>
      <c r="AW174" s="2" t="s">
        <v>31</v>
      </c>
      <c r="AX174" s="2" t="s">
        <v>62</v>
      </c>
      <c r="AY174" s="2" t="s">
        <v>45</v>
      </c>
      <c r="AZ174" s="2" t="s">
        <v>80</v>
      </c>
      <c r="BA174" s="2">
        <v>404.94</v>
      </c>
      <c r="BB174" s="2">
        <v>10</v>
      </c>
      <c r="BC174" s="2">
        <v>0.09</v>
      </c>
      <c r="BD174" s="2">
        <v>3684.95</v>
      </c>
      <c r="BE174" s="2">
        <v>3049.62</v>
      </c>
      <c r="BF174" s="2">
        <v>635.33000000000004</v>
      </c>
      <c r="BG174" s="2" t="s">
        <v>76</v>
      </c>
      <c r="BH174" s="2" t="s">
        <v>54</v>
      </c>
      <c r="BI174" s="2" t="s">
        <v>37</v>
      </c>
      <c r="BJ174" s="2">
        <v>6.37</v>
      </c>
      <c r="BK174" s="2">
        <v>2</v>
      </c>
      <c r="BL174" s="2" t="s">
        <v>38</v>
      </c>
      <c r="BM174" s="2" t="s">
        <v>39</v>
      </c>
      <c r="BN174" s="2">
        <v>3</v>
      </c>
      <c r="BO174" s="23">
        <v>10</v>
      </c>
    </row>
    <row r="175" spans="1:67" ht="16.5" thickTop="1" thickBot="1" x14ac:dyDescent="0.3">
      <c r="A175" s="11">
        <v>174</v>
      </c>
      <c r="B175" s="2" t="s">
        <v>253</v>
      </c>
      <c r="C175" s="85">
        <f>YEAR(Table2[[#This Row],[Date]])</f>
        <v>2024</v>
      </c>
      <c r="D175" s="88" t="str">
        <f>TEXT(Table2[[#This Row],[Date]],"mmmm")</f>
        <v>November</v>
      </c>
      <c r="E175" s="2" t="s">
        <v>58</v>
      </c>
      <c r="F175" s="2" t="s">
        <v>66</v>
      </c>
      <c r="G175" s="2" t="s">
        <v>90</v>
      </c>
      <c r="H175" s="2" t="s">
        <v>100</v>
      </c>
      <c r="I175" s="2" t="s">
        <v>68</v>
      </c>
      <c r="J175" s="2" t="s">
        <v>134</v>
      </c>
      <c r="K175" s="2" t="s">
        <v>45</v>
      </c>
      <c r="L175" s="2" t="s">
        <v>34</v>
      </c>
      <c r="M175" s="2">
        <v>12.57</v>
      </c>
      <c r="N175" s="2">
        <v>9</v>
      </c>
      <c r="O175" s="2">
        <v>0.01</v>
      </c>
      <c r="P175" s="48" t="str">
        <f>IF(Table2[[#This Row],[Discount]]&gt;20%,"HIGH","LOW")</f>
        <v>LOW</v>
      </c>
      <c r="Q175" s="2">
        <v>112</v>
      </c>
      <c r="R175" s="59" t="str">
        <f>_xlfn.IFS(Table2[[#This Row],[Revenue]]&lt;1000,"Small",OR(Table2[[#This Row],[Revenue]]&gt;1000,Table2[[#This Row],[Revenue]]&lt;=5000),"Medium",Table2[[#This Row],[Revenue]]&gt;5000,"Large")</f>
        <v>Small</v>
      </c>
      <c r="S175" s="53" t="str">
        <f>IF(Table2[[#This Row],[Revenue]]&gt;3000,"Premium","Not Premium")</f>
        <v>Not Premium</v>
      </c>
      <c r="T175" s="2">
        <v>61.5</v>
      </c>
      <c r="U175" s="2">
        <v>50.5</v>
      </c>
      <c r="V175" s="2" t="s">
        <v>47</v>
      </c>
      <c r="W175" s="2" t="s">
        <v>71</v>
      </c>
      <c r="X175" s="2" t="s">
        <v>72</v>
      </c>
      <c r="Y175" s="2">
        <v>27.42</v>
      </c>
      <c r="Z175" s="2">
        <v>3</v>
      </c>
      <c r="AA175" s="50" t="str">
        <f>IF(Table2[[#This Row],[DeliveryDays]]&lt;=3,"FAST DELIVERY","LATE DELIVERY")</f>
        <v>FAST DELIVERY</v>
      </c>
      <c r="AB175" s="2" t="s">
        <v>55</v>
      </c>
      <c r="AC175" s="2" t="s">
        <v>56</v>
      </c>
      <c r="AD175" s="2">
        <v>1</v>
      </c>
      <c r="AE175" s="56" t="str">
        <f>_xlfn.IFS(Table2[[#This Row],[Rating]]=5,"Excellent",Table2[[#This Row],[Rating]]=4,"Good",Table2[[#This Row],[Rating]]=3,"Average",Table2[[#This Row],[Rating]]&lt;=2,"Poor")</f>
        <v>Poor</v>
      </c>
      <c r="AF175" s="35">
        <f>Table2[[#This Row],[Cost]]+Table2[[#This Row],[Profit]]+Table2[[#This Row],[ShippingCost]]+Table2[[#This Row],[DeliveryDays]]</f>
        <v>142.42000000000002</v>
      </c>
      <c r="AG175" s="119">
        <f>Table2[[#This Row],[Profit]]/Table2[[#This Row],[Cost]]</f>
        <v>0.82113821138211385</v>
      </c>
      <c r="AQ175" s="22">
        <v>669</v>
      </c>
      <c r="AR175" s="13" t="s">
        <v>40</v>
      </c>
      <c r="AS175" s="13" t="s">
        <v>99</v>
      </c>
      <c r="AT175" s="13" t="s">
        <v>82</v>
      </c>
      <c r="AU175" s="13" t="s">
        <v>43</v>
      </c>
      <c r="AV175" s="13" t="s">
        <v>30</v>
      </c>
      <c r="AW175" s="13" t="s">
        <v>31</v>
      </c>
      <c r="AX175" s="13" t="s">
        <v>52</v>
      </c>
      <c r="AY175" s="13" t="s">
        <v>45</v>
      </c>
      <c r="AZ175" s="13" t="s">
        <v>80</v>
      </c>
      <c r="BA175" s="13">
        <v>138.59</v>
      </c>
      <c r="BB175" s="13">
        <v>12</v>
      </c>
      <c r="BC175" s="13">
        <v>0.05</v>
      </c>
      <c r="BD175" s="13">
        <v>1579.93</v>
      </c>
      <c r="BE175" s="13">
        <v>990.09</v>
      </c>
      <c r="BF175" s="13">
        <v>589.84</v>
      </c>
      <c r="BG175" s="13" t="s">
        <v>47</v>
      </c>
      <c r="BH175" s="13" t="s">
        <v>36</v>
      </c>
      <c r="BI175" s="13" t="s">
        <v>48</v>
      </c>
      <c r="BJ175" s="13">
        <v>33.82</v>
      </c>
      <c r="BK175" s="13">
        <v>4</v>
      </c>
      <c r="BL175" s="13" t="s">
        <v>55</v>
      </c>
      <c r="BM175" s="13" t="s">
        <v>39</v>
      </c>
      <c r="BN175" s="13">
        <v>1</v>
      </c>
      <c r="BO175" s="23">
        <v>2</v>
      </c>
    </row>
    <row r="176" spans="1:67" ht="16.5" thickTop="1" thickBot="1" x14ac:dyDescent="0.3">
      <c r="A176" s="12">
        <v>175</v>
      </c>
      <c r="B176" s="13" t="s">
        <v>254</v>
      </c>
      <c r="C176" s="86">
        <f>YEAR(Table2[[#This Row],[Date]])</f>
        <v>2024</v>
      </c>
      <c r="D176" s="89" t="str">
        <f>TEXT(Table2[[#This Row],[Date]],"mmmm")</f>
        <v>March</v>
      </c>
      <c r="E176" s="13" t="s">
        <v>127</v>
      </c>
      <c r="F176" s="13" t="s">
        <v>82</v>
      </c>
      <c r="G176" s="13" t="s">
        <v>29</v>
      </c>
      <c r="H176" s="13" t="s">
        <v>67</v>
      </c>
      <c r="I176" s="13" t="s">
        <v>51</v>
      </c>
      <c r="J176" s="13" t="s">
        <v>62</v>
      </c>
      <c r="K176" s="13" t="s">
        <v>33</v>
      </c>
      <c r="L176" s="13" t="s">
        <v>34</v>
      </c>
      <c r="M176" s="13">
        <v>360.37</v>
      </c>
      <c r="N176" s="13">
        <v>2</v>
      </c>
      <c r="O176" s="13">
        <v>0.04</v>
      </c>
      <c r="P176" s="48" t="str">
        <f>IF(Table2[[#This Row],[Discount]]&gt;20%,"HIGH","LOW")</f>
        <v>LOW</v>
      </c>
      <c r="Q176" s="13">
        <v>691.91</v>
      </c>
      <c r="R176" s="60" t="str">
        <f>_xlfn.IFS(Table2[[#This Row],[Revenue]]&lt;1000,"Small",OR(Table2[[#This Row],[Revenue]]&gt;1000,Table2[[#This Row],[Revenue]]&lt;=5000),"Medium",Table2[[#This Row],[Revenue]]&gt;5000,"Large")</f>
        <v>Small</v>
      </c>
      <c r="S176" s="54" t="str">
        <f>IF(Table2[[#This Row],[Revenue]]&gt;3000,"Premium","Not Premium")</f>
        <v>Not Premium</v>
      </c>
      <c r="T176" s="13">
        <v>573.98</v>
      </c>
      <c r="U176" s="13">
        <v>117.93</v>
      </c>
      <c r="V176" s="13" t="s">
        <v>63</v>
      </c>
      <c r="W176" s="13" t="s">
        <v>36</v>
      </c>
      <c r="X176" s="13" t="s">
        <v>72</v>
      </c>
      <c r="Y176" s="13">
        <v>25.69</v>
      </c>
      <c r="Z176" s="13">
        <v>10</v>
      </c>
      <c r="AA176" s="51" t="str">
        <f>IF(Table2[[#This Row],[DeliveryDays]]&lt;=3,"FAST DELIVERY","LATE DELIVERY")</f>
        <v>LATE DELIVERY</v>
      </c>
      <c r="AB176" s="13" t="s">
        <v>55</v>
      </c>
      <c r="AC176" s="13" t="s">
        <v>56</v>
      </c>
      <c r="AD176" s="13">
        <v>2</v>
      </c>
      <c r="AE176" s="57" t="str">
        <f>_xlfn.IFS(Table2[[#This Row],[Rating]]=5,"Excellent",Table2[[#This Row],[Rating]]=4,"Good",Table2[[#This Row],[Rating]]=3,"Average",Table2[[#This Row],[Rating]]&lt;=2,"Poor")</f>
        <v>Poor</v>
      </c>
      <c r="AF176" s="35">
        <f>Table2[[#This Row],[Cost]]+Table2[[#This Row],[Profit]]+Table2[[#This Row],[ShippingCost]]+Table2[[#This Row],[DeliveryDays]]</f>
        <v>727.60000000000014</v>
      </c>
      <c r="AG176" s="119">
        <f>Table2[[#This Row],[Profit]]/Table2[[#This Row],[Cost]]</f>
        <v>0.20546012056169205</v>
      </c>
      <c r="AQ176" s="22">
        <v>681</v>
      </c>
      <c r="AR176" s="13" t="s">
        <v>539</v>
      </c>
      <c r="AS176" s="13" t="s">
        <v>41</v>
      </c>
      <c r="AT176" s="13" t="s">
        <v>82</v>
      </c>
      <c r="AU176" s="13" t="s">
        <v>83</v>
      </c>
      <c r="AV176" s="13" t="s">
        <v>94</v>
      </c>
      <c r="AW176" s="13" t="s">
        <v>31</v>
      </c>
      <c r="AX176" s="13" t="s">
        <v>79</v>
      </c>
      <c r="AY176" s="13" t="s">
        <v>53</v>
      </c>
      <c r="AZ176" s="13" t="s">
        <v>70</v>
      </c>
      <c r="BA176" s="13">
        <v>657.71</v>
      </c>
      <c r="BB176" s="13">
        <v>5</v>
      </c>
      <c r="BC176" s="13">
        <v>0.25</v>
      </c>
      <c r="BD176" s="13">
        <v>2466.41</v>
      </c>
      <c r="BE176" s="13">
        <v>1845.58</v>
      </c>
      <c r="BF176" s="13">
        <v>620.83000000000004</v>
      </c>
      <c r="BG176" s="13" t="s">
        <v>91</v>
      </c>
      <c r="BH176" s="13" t="s">
        <v>88</v>
      </c>
      <c r="BI176" s="13" t="s">
        <v>37</v>
      </c>
      <c r="BJ176" s="13">
        <v>23.43</v>
      </c>
      <c r="BK176" s="13">
        <v>4</v>
      </c>
      <c r="BL176" s="13" t="s">
        <v>97</v>
      </c>
      <c r="BM176" s="13" t="s">
        <v>39</v>
      </c>
      <c r="BN176" s="13">
        <v>5</v>
      </c>
      <c r="BO176" s="23">
        <v>5</v>
      </c>
    </row>
    <row r="177" spans="1:67" ht="16.5" thickTop="1" thickBot="1" x14ac:dyDescent="0.3">
      <c r="A177" s="11">
        <v>176</v>
      </c>
      <c r="B177" s="2" t="s">
        <v>255</v>
      </c>
      <c r="C177" s="85">
        <f>YEAR(Table2[[#This Row],[Date]])</f>
        <v>2023</v>
      </c>
      <c r="D177" s="88" t="str">
        <f>TEXT(Table2[[#This Row],[Date]],"mmmm")</f>
        <v>January</v>
      </c>
      <c r="E177" s="2" t="s">
        <v>41</v>
      </c>
      <c r="F177" s="2" t="s">
        <v>82</v>
      </c>
      <c r="G177" s="2" t="s">
        <v>83</v>
      </c>
      <c r="H177" s="2" t="s">
        <v>100</v>
      </c>
      <c r="I177" s="2" t="s">
        <v>31</v>
      </c>
      <c r="J177" s="2" t="s">
        <v>134</v>
      </c>
      <c r="K177" s="2" t="s">
        <v>53</v>
      </c>
      <c r="L177" s="2" t="s">
        <v>34</v>
      </c>
      <c r="M177" s="2">
        <v>461.68</v>
      </c>
      <c r="N177" s="2">
        <v>1</v>
      </c>
      <c r="O177" s="2">
        <v>0.13</v>
      </c>
      <c r="P177" s="48" t="str">
        <f>IF(Table2[[#This Row],[Discount]]&gt;20%,"HIGH","LOW")</f>
        <v>LOW</v>
      </c>
      <c r="Q177" s="2">
        <v>401.66</v>
      </c>
      <c r="R177" s="59" t="str">
        <f>_xlfn.IFS(Table2[[#This Row],[Revenue]]&lt;1000,"Small",OR(Table2[[#This Row],[Revenue]]&gt;1000,Table2[[#This Row],[Revenue]]&lt;=5000),"Medium",Table2[[#This Row],[Revenue]]&gt;5000,"Large")</f>
        <v>Small</v>
      </c>
      <c r="S177" s="53" t="str">
        <f>IF(Table2[[#This Row],[Revenue]]&gt;3000,"Premium","Not Premium")</f>
        <v>Not Premium</v>
      </c>
      <c r="T177" s="2">
        <v>276.08</v>
      </c>
      <c r="U177" s="2">
        <v>125.58</v>
      </c>
      <c r="V177" s="2" t="s">
        <v>35</v>
      </c>
      <c r="W177" s="2" t="s">
        <v>88</v>
      </c>
      <c r="X177" s="2" t="s">
        <v>37</v>
      </c>
      <c r="Y177" s="2">
        <v>39.85</v>
      </c>
      <c r="Z177" s="2">
        <v>3</v>
      </c>
      <c r="AA177" s="50" t="str">
        <f>IF(Table2[[#This Row],[DeliveryDays]]&lt;=3,"FAST DELIVERY","LATE DELIVERY")</f>
        <v>FAST DELIVERY</v>
      </c>
      <c r="AB177" s="2" t="s">
        <v>97</v>
      </c>
      <c r="AC177" s="2" t="s">
        <v>56</v>
      </c>
      <c r="AD177" s="2">
        <v>1</v>
      </c>
      <c r="AE177" s="56" t="str">
        <f>_xlfn.IFS(Table2[[#This Row],[Rating]]=5,"Excellent",Table2[[#This Row],[Rating]]=4,"Good",Table2[[#This Row],[Rating]]=3,"Average",Table2[[#This Row],[Rating]]&lt;=2,"Poor")</f>
        <v>Poor</v>
      </c>
      <c r="AF177" s="35">
        <f>Table2[[#This Row],[Cost]]+Table2[[#This Row],[Profit]]+Table2[[#This Row],[ShippingCost]]+Table2[[#This Row],[DeliveryDays]]</f>
        <v>444.51</v>
      </c>
      <c r="AG177" s="119">
        <f>Table2[[#This Row],[Profit]]/Table2[[#This Row],[Cost]]</f>
        <v>0.45486815415821502</v>
      </c>
      <c r="AQ177" s="22">
        <v>693</v>
      </c>
      <c r="AR177" s="13" t="s">
        <v>541</v>
      </c>
      <c r="AS177" s="13" t="s">
        <v>41</v>
      </c>
      <c r="AT177" s="13" t="s">
        <v>66</v>
      </c>
      <c r="AU177" s="13" t="s">
        <v>59</v>
      </c>
      <c r="AV177" s="13" t="s">
        <v>74</v>
      </c>
      <c r="AW177" s="13" t="s">
        <v>31</v>
      </c>
      <c r="AX177" s="13" t="s">
        <v>69</v>
      </c>
      <c r="AY177" s="13" t="s">
        <v>45</v>
      </c>
      <c r="AZ177" s="13" t="s">
        <v>80</v>
      </c>
      <c r="BA177" s="13">
        <v>557.04</v>
      </c>
      <c r="BB177" s="13">
        <v>9</v>
      </c>
      <c r="BC177" s="13">
        <v>0.2</v>
      </c>
      <c r="BD177" s="13">
        <v>4010.69</v>
      </c>
      <c r="BE177" s="13">
        <v>3093.98</v>
      </c>
      <c r="BF177" s="13">
        <v>916.71</v>
      </c>
      <c r="BG177" s="13" t="s">
        <v>91</v>
      </c>
      <c r="BH177" s="13" t="s">
        <v>71</v>
      </c>
      <c r="BI177" s="13" t="s">
        <v>48</v>
      </c>
      <c r="BJ177" s="13">
        <v>19.43</v>
      </c>
      <c r="BK177" s="13">
        <v>10</v>
      </c>
      <c r="BL177" s="13" t="s">
        <v>97</v>
      </c>
      <c r="BM177" s="13" t="s">
        <v>39</v>
      </c>
      <c r="BN177" s="13">
        <v>3</v>
      </c>
      <c r="BO177" s="21">
        <v>6</v>
      </c>
    </row>
    <row r="178" spans="1:67" ht="16.5" thickTop="1" thickBot="1" x14ac:dyDescent="0.3">
      <c r="A178" s="12">
        <v>177</v>
      </c>
      <c r="B178" s="13" t="s">
        <v>49</v>
      </c>
      <c r="C178" s="86">
        <f>YEAR(Table2[[#This Row],[Date]])</f>
        <v>2024</v>
      </c>
      <c r="D178" s="89" t="str">
        <f>TEXT(Table2[[#This Row],[Date]],"mmmm")</f>
        <v>December</v>
      </c>
      <c r="E178" s="13" t="s">
        <v>58</v>
      </c>
      <c r="F178" s="13" t="s">
        <v>28</v>
      </c>
      <c r="G178" s="13" t="s">
        <v>59</v>
      </c>
      <c r="H178" s="13" t="s">
        <v>78</v>
      </c>
      <c r="I178" s="13" t="s">
        <v>31</v>
      </c>
      <c r="J178" s="13" t="s">
        <v>84</v>
      </c>
      <c r="K178" s="13" t="s">
        <v>53</v>
      </c>
      <c r="L178" s="13" t="s">
        <v>85</v>
      </c>
      <c r="M178" s="13">
        <v>547.62</v>
      </c>
      <c r="N178" s="13">
        <v>13</v>
      </c>
      <c r="O178" s="13">
        <v>0</v>
      </c>
      <c r="P178" s="48" t="str">
        <f>IF(Table2[[#This Row],[Discount]]&gt;20%,"HIGH","LOW")</f>
        <v>LOW</v>
      </c>
      <c r="Q178" s="13">
        <v>7119.06</v>
      </c>
      <c r="R178" s="60" t="str">
        <f>_xlfn.IFS(Table2[[#This Row],[Revenue]]&lt;1000,"Small",OR(Table2[[#This Row],[Revenue]]&gt;1000,Table2[[#This Row],[Revenue]]&lt;=5000),"Medium",Table2[[#This Row],[Revenue]]&gt;5000,"Large")</f>
        <v>Medium</v>
      </c>
      <c r="S178" s="54" t="str">
        <f>IF(Table2[[#This Row],[Revenue]]&gt;3000,"Premium","Not Premium")</f>
        <v>Premium</v>
      </c>
      <c r="T178" s="13">
        <v>3829.75</v>
      </c>
      <c r="U178" s="13">
        <v>3289.31</v>
      </c>
      <c r="V178" s="13" t="s">
        <v>91</v>
      </c>
      <c r="W178" s="13" t="s">
        <v>36</v>
      </c>
      <c r="X178" s="13" t="s">
        <v>48</v>
      </c>
      <c r="Y178" s="13">
        <v>47.55</v>
      </c>
      <c r="Z178" s="13">
        <v>4</v>
      </c>
      <c r="AA178" s="51" t="str">
        <f>IF(Table2[[#This Row],[DeliveryDays]]&lt;=3,"FAST DELIVERY","LATE DELIVERY")</f>
        <v>LATE DELIVERY</v>
      </c>
      <c r="AB178" s="13" t="s">
        <v>55</v>
      </c>
      <c r="AC178" s="13" t="s">
        <v>56</v>
      </c>
      <c r="AD178" s="13">
        <v>2</v>
      </c>
      <c r="AE178" s="57" t="str">
        <f>_xlfn.IFS(Table2[[#This Row],[Rating]]=5,"Excellent",Table2[[#This Row],[Rating]]=4,"Good",Table2[[#This Row],[Rating]]=3,"Average",Table2[[#This Row],[Rating]]&lt;=2,"Poor")</f>
        <v>Poor</v>
      </c>
      <c r="AF178" s="35">
        <f>Table2[[#This Row],[Cost]]+Table2[[#This Row],[Profit]]+Table2[[#This Row],[ShippingCost]]+Table2[[#This Row],[DeliveryDays]]</f>
        <v>7170.61</v>
      </c>
      <c r="AG178" s="119">
        <f>Table2[[#This Row],[Profit]]/Table2[[#This Row],[Cost]]</f>
        <v>0.85888373914746396</v>
      </c>
      <c r="AQ178" s="20">
        <v>700</v>
      </c>
      <c r="AR178" s="2" t="s">
        <v>543</v>
      </c>
      <c r="AS178" s="2" t="s">
        <v>50</v>
      </c>
      <c r="AT178" s="2" t="s">
        <v>42</v>
      </c>
      <c r="AU178" s="2" t="s">
        <v>90</v>
      </c>
      <c r="AV178" s="2" t="s">
        <v>74</v>
      </c>
      <c r="AW178" s="2" t="s">
        <v>31</v>
      </c>
      <c r="AX178" s="2" t="s">
        <v>87</v>
      </c>
      <c r="AY178" s="2" t="s">
        <v>53</v>
      </c>
      <c r="AZ178" s="2" t="s">
        <v>85</v>
      </c>
      <c r="BA178" s="2">
        <v>790.03</v>
      </c>
      <c r="BB178" s="2">
        <v>15</v>
      </c>
      <c r="BC178" s="2">
        <v>0.18</v>
      </c>
      <c r="BD178" s="2">
        <v>9717.3700000000008</v>
      </c>
      <c r="BE178" s="2">
        <v>5916.44</v>
      </c>
      <c r="BF178" s="2">
        <v>3800.93</v>
      </c>
      <c r="BG178" s="2" t="s">
        <v>35</v>
      </c>
      <c r="BH178" s="2" t="s">
        <v>36</v>
      </c>
      <c r="BI178" s="2" t="s">
        <v>48</v>
      </c>
      <c r="BJ178" s="2">
        <v>38.450000000000003</v>
      </c>
      <c r="BK178" s="2">
        <v>10</v>
      </c>
      <c r="BL178" s="2" t="s">
        <v>38</v>
      </c>
      <c r="BM178" s="2" t="s">
        <v>39</v>
      </c>
      <c r="BN178" s="2">
        <v>4</v>
      </c>
      <c r="BO178" s="21">
        <v>2</v>
      </c>
    </row>
    <row r="179" spans="1:67" ht="16.5" thickTop="1" thickBot="1" x14ac:dyDescent="0.3">
      <c r="A179" s="11">
        <v>178</v>
      </c>
      <c r="B179" s="2" t="s">
        <v>256</v>
      </c>
      <c r="C179" s="85">
        <f>YEAR(Table2[[#This Row],[Date]])</f>
        <v>2023</v>
      </c>
      <c r="D179" s="88" t="str">
        <f>TEXT(Table2[[#This Row],[Date]],"mmmm")</f>
        <v>July</v>
      </c>
      <c r="E179" s="2" t="s">
        <v>58</v>
      </c>
      <c r="F179" s="2" t="s">
        <v>66</v>
      </c>
      <c r="G179" s="2" t="s">
        <v>43</v>
      </c>
      <c r="H179" s="2" t="s">
        <v>60</v>
      </c>
      <c r="I179" s="2" t="s">
        <v>31</v>
      </c>
      <c r="J179" s="2" t="s">
        <v>84</v>
      </c>
      <c r="K179" s="2" t="s">
        <v>45</v>
      </c>
      <c r="L179" s="2" t="s">
        <v>34</v>
      </c>
      <c r="M179" s="2">
        <v>863.6</v>
      </c>
      <c r="N179" s="2">
        <v>20</v>
      </c>
      <c r="O179" s="2">
        <v>0.06</v>
      </c>
      <c r="P179" s="48" t="str">
        <f>IF(Table2[[#This Row],[Discount]]&gt;20%,"HIGH","LOW")</f>
        <v>LOW</v>
      </c>
      <c r="Q179" s="2">
        <v>16235.68</v>
      </c>
      <c r="R179" s="59" t="str">
        <f>_xlfn.IFS(Table2[[#This Row],[Revenue]]&lt;1000,"Small",OR(Table2[[#This Row],[Revenue]]&gt;1000,Table2[[#This Row],[Revenue]]&lt;=5000),"Medium",Table2[[#This Row],[Revenue]]&gt;5000,"Large")</f>
        <v>Medium</v>
      </c>
      <c r="S179" s="53" t="str">
        <f>IF(Table2[[#This Row],[Revenue]]&gt;3000,"Premium","Not Premium")</f>
        <v>Premium</v>
      </c>
      <c r="T179" s="2">
        <v>9668.25</v>
      </c>
      <c r="U179" s="2">
        <v>6567.43</v>
      </c>
      <c r="V179" s="2" t="s">
        <v>91</v>
      </c>
      <c r="W179" s="2" t="s">
        <v>71</v>
      </c>
      <c r="X179" s="2" t="s">
        <v>72</v>
      </c>
      <c r="Y179" s="2">
        <v>45.06</v>
      </c>
      <c r="Z179" s="2">
        <v>6</v>
      </c>
      <c r="AA179" s="50" t="str">
        <f>IF(Table2[[#This Row],[DeliveryDays]]&lt;=3,"FAST DELIVERY","LATE DELIVERY")</f>
        <v>LATE DELIVERY</v>
      </c>
      <c r="AB179" s="2" t="s">
        <v>55</v>
      </c>
      <c r="AC179" s="2" t="s">
        <v>39</v>
      </c>
      <c r="AD179" s="2">
        <v>2</v>
      </c>
      <c r="AE179" s="56" t="str">
        <f>_xlfn.IFS(Table2[[#This Row],[Rating]]=5,"Excellent",Table2[[#This Row],[Rating]]=4,"Good",Table2[[#This Row],[Rating]]=3,"Average",Table2[[#This Row],[Rating]]&lt;=2,"Poor")</f>
        <v>Poor</v>
      </c>
      <c r="AF179" s="35">
        <f>Table2[[#This Row],[Cost]]+Table2[[#This Row],[Profit]]+Table2[[#This Row],[ShippingCost]]+Table2[[#This Row],[DeliveryDays]]</f>
        <v>16286.74</v>
      </c>
      <c r="AG179" s="119">
        <f>Table2[[#This Row],[Profit]]/Table2[[#This Row],[Cost]]</f>
        <v>0.67927804928503088</v>
      </c>
      <c r="AQ179" s="20">
        <v>710</v>
      </c>
      <c r="AR179" s="2" t="s">
        <v>539</v>
      </c>
      <c r="AS179" s="2" t="s">
        <v>114</v>
      </c>
      <c r="AT179" s="2" t="s">
        <v>66</v>
      </c>
      <c r="AU179" s="2" t="s">
        <v>43</v>
      </c>
      <c r="AV179" s="2" t="s">
        <v>74</v>
      </c>
      <c r="AW179" s="2" t="s">
        <v>31</v>
      </c>
      <c r="AX179" s="2" t="s">
        <v>32</v>
      </c>
      <c r="AY179" s="2" t="s">
        <v>53</v>
      </c>
      <c r="AZ179" s="2" t="s">
        <v>34</v>
      </c>
      <c r="BA179" s="2">
        <v>13.12</v>
      </c>
      <c r="BB179" s="2">
        <v>5</v>
      </c>
      <c r="BC179" s="2">
        <v>0.28999999999999998</v>
      </c>
      <c r="BD179" s="2">
        <v>46.58</v>
      </c>
      <c r="BE179" s="2">
        <v>39.19</v>
      </c>
      <c r="BF179" s="2">
        <v>7.39</v>
      </c>
      <c r="BG179" s="2" t="s">
        <v>91</v>
      </c>
      <c r="BH179" s="2" t="s">
        <v>54</v>
      </c>
      <c r="BI179" s="2" t="s">
        <v>37</v>
      </c>
      <c r="BJ179" s="2">
        <v>47.83</v>
      </c>
      <c r="BK179" s="2">
        <v>10</v>
      </c>
      <c r="BL179" s="2" t="s">
        <v>55</v>
      </c>
      <c r="BM179" s="2" t="s">
        <v>39</v>
      </c>
      <c r="BN179" s="2">
        <v>2</v>
      </c>
      <c r="BO179" s="23">
        <v>12</v>
      </c>
    </row>
    <row r="180" spans="1:67" ht="16.5" thickTop="1" thickBot="1" x14ac:dyDescent="0.3">
      <c r="A180" s="12">
        <v>179</v>
      </c>
      <c r="B180" s="13" t="s">
        <v>257</v>
      </c>
      <c r="C180" s="86">
        <f>YEAR(Table2[[#This Row],[Date]])</f>
        <v>2023</v>
      </c>
      <c r="D180" s="89" t="str">
        <f>TEXT(Table2[[#This Row],[Date]],"mmmm")</f>
        <v>October</v>
      </c>
      <c r="E180" s="13" t="s">
        <v>41</v>
      </c>
      <c r="F180" s="13" t="s">
        <v>28</v>
      </c>
      <c r="G180" s="13" t="s">
        <v>43</v>
      </c>
      <c r="H180" s="13" t="s">
        <v>67</v>
      </c>
      <c r="I180" s="13" t="s">
        <v>61</v>
      </c>
      <c r="J180" s="13" t="s">
        <v>87</v>
      </c>
      <c r="K180" s="13" t="s">
        <v>33</v>
      </c>
      <c r="L180" s="13" t="s">
        <v>34</v>
      </c>
      <c r="M180" s="13">
        <v>116.56</v>
      </c>
      <c r="N180" s="13">
        <v>2</v>
      </c>
      <c r="O180" s="13">
        <v>0.1</v>
      </c>
      <c r="P180" s="48" t="str">
        <f>IF(Table2[[#This Row],[Discount]]&gt;20%,"HIGH","LOW")</f>
        <v>LOW</v>
      </c>
      <c r="Q180" s="13">
        <v>209.81</v>
      </c>
      <c r="R180" s="60" t="str">
        <f>_xlfn.IFS(Table2[[#This Row],[Revenue]]&lt;1000,"Small",OR(Table2[[#This Row],[Revenue]]&gt;1000,Table2[[#This Row],[Revenue]]&lt;=5000),"Medium",Table2[[#This Row],[Revenue]]&gt;5000,"Large")</f>
        <v>Small</v>
      </c>
      <c r="S180" s="54" t="str">
        <f>IF(Table2[[#This Row],[Revenue]]&gt;3000,"Premium","Not Premium")</f>
        <v>Not Premium</v>
      </c>
      <c r="T180" s="13">
        <v>179.18</v>
      </c>
      <c r="U180" s="13">
        <v>30.63</v>
      </c>
      <c r="V180" s="13" t="s">
        <v>35</v>
      </c>
      <c r="W180" s="13" t="s">
        <v>54</v>
      </c>
      <c r="X180" s="13" t="s">
        <v>37</v>
      </c>
      <c r="Y180" s="13">
        <v>30.54</v>
      </c>
      <c r="Z180" s="13">
        <v>6</v>
      </c>
      <c r="AA180" s="51" t="str">
        <f>IF(Table2[[#This Row],[DeliveryDays]]&lt;=3,"FAST DELIVERY","LATE DELIVERY")</f>
        <v>LATE DELIVERY</v>
      </c>
      <c r="AB180" s="13" t="s">
        <v>38</v>
      </c>
      <c r="AC180" s="13" t="s">
        <v>56</v>
      </c>
      <c r="AD180" s="13">
        <v>5</v>
      </c>
      <c r="AE180" s="57" t="str">
        <f>_xlfn.IFS(Table2[[#This Row],[Rating]]=5,"Excellent",Table2[[#This Row],[Rating]]=4,"Good",Table2[[#This Row],[Rating]]=3,"Average",Table2[[#This Row],[Rating]]&lt;=2,"Poor")</f>
        <v>Excellent</v>
      </c>
      <c r="AF180" s="35">
        <f>Table2[[#This Row],[Cost]]+Table2[[#This Row],[Profit]]+Table2[[#This Row],[ShippingCost]]+Table2[[#This Row],[DeliveryDays]]</f>
        <v>246.35</v>
      </c>
      <c r="AG180" s="119">
        <f>Table2[[#This Row],[Profit]]/Table2[[#This Row],[Cost]]</f>
        <v>0.1709454180154035</v>
      </c>
      <c r="AQ180" s="22">
        <v>713</v>
      </c>
      <c r="AR180" s="13" t="s">
        <v>471</v>
      </c>
      <c r="AS180" s="13" t="s">
        <v>118</v>
      </c>
      <c r="AT180" s="13" t="s">
        <v>82</v>
      </c>
      <c r="AU180" s="13" t="s">
        <v>93</v>
      </c>
      <c r="AV180" s="13" t="s">
        <v>44</v>
      </c>
      <c r="AW180" s="13" t="s">
        <v>31</v>
      </c>
      <c r="AX180" s="13" t="s">
        <v>69</v>
      </c>
      <c r="AY180" s="13" t="s">
        <v>45</v>
      </c>
      <c r="AZ180" s="13" t="s">
        <v>70</v>
      </c>
      <c r="BA180" s="13">
        <v>710.32</v>
      </c>
      <c r="BB180" s="13">
        <v>14</v>
      </c>
      <c r="BC180" s="13">
        <v>0.26</v>
      </c>
      <c r="BD180" s="13">
        <v>7358.92</v>
      </c>
      <c r="BE180" s="13">
        <v>4628.21</v>
      </c>
      <c r="BF180" s="13">
        <v>2730.71</v>
      </c>
      <c r="BG180" s="13" t="s">
        <v>47</v>
      </c>
      <c r="BH180" s="13" t="s">
        <v>54</v>
      </c>
      <c r="BI180" s="13" t="s">
        <v>48</v>
      </c>
      <c r="BJ180" s="13">
        <v>39.42</v>
      </c>
      <c r="BK180" s="13">
        <v>4</v>
      </c>
      <c r="BL180" s="13" t="s">
        <v>97</v>
      </c>
      <c r="BM180" s="13" t="s">
        <v>39</v>
      </c>
      <c r="BN180" s="13">
        <v>2</v>
      </c>
      <c r="BO180" s="21">
        <v>7</v>
      </c>
    </row>
    <row r="181" spans="1:67" ht="16.5" thickTop="1" thickBot="1" x14ac:dyDescent="0.3">
      <c r="A181" s="11">
        <v>180</v>
      </c>
      <c r="B181" s="2" t="s">
        <v>258</v>
      </c>
      <c r="C181" s="85">
        <f>YEAR(Table2[[#This Row],[Date]])</f>
        <v>2023</v>
      </c>
      <c r="D181" s="88" t="str">
        <f>TEXT(Table2[[#This Row],[Date]],"mmmm")</f>
        <v>October</v>
      </c>
      <c r="E181" s="2" t="s">
        <v>127</v>
      </c>
      <c r="F181" s="2" t="s">
        <v>28</v>
      </c>
      <c r="G181" s="2" t="s">
        <v>29</v>
      </c>
      <c r="H181" s="2" t="s">
        <v>78</v>
      </c>
      <c r="I181" s="2" t="s">
        <v>68</v>
      </c>
      <c r="J181" s="2" t="s">
        <v>107</v>
      </c>
      <c r="K181" s="2" t="s">
        <v>45</v>
      </c>
      <c r="L181" s="2" t="s">
        <v>85</v>
      </c>
      <c r="M181" s="2">
        <v>47.06</v>
      </c>
      <c r="N181" s="2">
        <v>14</v>
      </c>
      <c r="O181" s="2">
        <v>7.0000000000000007E-2</v>
      </c>
      <c r="P181" s="48" t="str">
        <f>IF(Table2[[#This Row],[Discount]]&gt;20%,"HIGH","LOW")</f>
        <v>LOW</v>
      </c>
      <c r="Q181" s="2">
        <v>612.72</v>
      </c>
      <c r="R181" s="59" t="str">
        <f>_xlfn.IFS(Table2[[#This Row],[Revenue]]&lt;1000,"Small",OR(Table2[[#This Row],[Revenue]]&gt;1000,Table2[[#This Row],[Revenue]]&lt;=5000),"Medium",Table2[[#This Row],[Revenue]]&gt;5000,"Large")</f>
        <v>Small</v>
      </c>
      <c r="S181" s="53" t="str">
        <f>IF(Table2[[#This Row],[Revenue]]&gt;3000,"Premium","Not Premium")</f>
        <v>Not Premium</v>
      </c>
      <c r="T181" s="2">
        <v>366.35</v>
      </c>
      <c r="U181" s="2">
        <v>246.37</v>
      </c>
      <c r="V181" s="2" t="s">
        <v>91</v>
      </c>
      <c r="W181" s="2" t="s">
        <v>36</v>
      </c>
      <c r="X181" s="2" t="s">
        <v>48</v>
      </c>
      <c r="Y181" s="2">
        <v>44.81</v>
      </c>
      <c r="Z181" s="2">
        <v>8</v>
      </c>
      <c r="AA181" s="50" t="str">
        <f>IF(Table2[[#This Row],[DeliveryDays]]&lt;=3,"FAST DELIVERY","LATE DELIVERY")</f>
        <v>LATE DELIVERY</v>
      </c>
      <c r="AB181" s="2" t="s">
        <v>38</v>
      </c>
      <c r="AC181" s="2" t="s">
        <v>39</v>
      </c>
      <c r="AD181" s="2">
        <v>2</v>
      </c>
      <c r="AE181" s="56" t="str">
        <f>_xlfn.IFS(Table2[[#This Row],[Rating]]=5,"Excellent",Table2[[#This Row],[Rating]]=4,"Good",Table2[[#This Row],[Rating]]=3,"Average",Table2[[#This Row],[Rating]]&lt;=2,"Poor")</f>
        <v>Poor</v>
      </c>
      <c r="AF181" s="35">
        <f>Table2[[#This Row],[Cost]]+Table2[[#This Row],[Profit]]+Table2[[#This Row],[ShippingCost]]+Table2[[#This Row],[DeliveryDays]]</f>
        <v>665.53</v>
      </c>
      <c r="AG181" s="119">
        <f>Table2[[#This Row],[Profit]]/Table2[[#This Row],[Cost]]</f>
        <v>0.67249897638869927</v>
      </c>
      <c r="AQ181" s="20">
        <v>714</v>
      </c>
      <c r="AR181" s="2" t="s">
        <v>351</v>
      </c>
      <c r="AS181" s="2" t="s">
        <v>114</v>
      </c>
      <c r="AT181" s="2" t="s">
        <v>66</v>
      </c>
      <c r="AU181" s="2" t="s">
        <v>29</v>
      </c>
      <c r="AV181" s="2" t="s">
        <v>30</v>
      </c>
      <c r="AW181" s="2" t="s">
        <v>31</v>
      </c>
      <c r="AX181" s="2" t="s">
        <v>79</v>
      </c>
      <c r="AY181" s="2" t="s">
        <v>33</v>
      </c>
      <c r="AZ181" s="2" t="s">
        <v>80</v>
      </c>
      <c r="BA181" s="2">
        <v>363.03</v>
      </c>
      <c r="BB181" s="2">
        <v>18</v>
      </c>
      <c r="BC181" s="2">
        <v>0.25</v>
      </c>
      <c r="BD181" s="2">
        <v>4900.8999999999996</v>
      </c>
      <c r="BE181" s="2">
        <v>2687.36</v>
      </c>
      <c r="BF181" s="2">
        <v>2213.54</v>
      </c>
      <c r="BG181" s="2" t="s">
        <v>91</v>
      </c>
      <c r="BH181" s="2" t="s">
        <v>36</v>
      </c>
      <c r="BI181" s="2" t="s">
        <v>72</v>
      </c>
      <c r="BJ181" s="2">
        <v>42.72</v>
      </c>
      <c r="BK181" s="2">
        <v>7</v>
      </c>
      <c r="BL181" s="2" t="s">
        <v>38</v>
      </c>
      <c r="BM181" s="2" t="s">
        <v>39</v>
      </c>
      <c r="BN181" s="2">
        <v>4</v>
      </c>
      <c r="BO181" s="23">
        <v>10</v>
      </c>
    </row>
    <row r="182" spans="1:67" ht="16.5" thickTop="1" thickBot="1" x14ac:dyDescent="0.3">
      <c r="A182" s="12">
        <v>181</v>
      </c>
      <c r="B182" s="13" t="s">
        <v>259</v>
      </c>
      <c r="C182" s="86">
        <f>YEAR(Table2[[#This Row],[Date]])</f>
        <v>2023</v>
      </c>
      <c r="D182" s="89" t="str">
        <f>TEXT(Table2[[#This Row],[Date]],"mmmm")</f>
        <v>May</v>
      </c>
      <c r="E182" s="13" t="s">
        <v>120</v>
      </c>
      <c r="F182" s="13" t="s">
        <v>42</v>
      </c>
      <c r="G182" s="13" t="s">
        <v>83</v>
      </c>
      <c r="H182" s="13" t="s">
        <v>67</v>
      </c>
      <c r="I182" s="13" t="s">
        <v>68</v>
      </c>
      <c r="J182" s="13" t="s">
        <v>32</v>
      </c>
      <c r="K182" s="13" t="s">
        <v>45</v>
      </c>
      <c r="L182" s="13" t="s">
        <v>34</v>
      </c>
      <c r="M182" s="13">
        <v>601.95000000000005</v>
      </c>
      <c r="N182" s="13">
        <v>5</v>
      </c>
      <c r="O182" s="13">
        <v>0.11</v>
      </c>
      <c r="P182" s="48" t="str">
        <f>IF(Table2[[#This Row],[Discount]]&gt;20%,"HIGH","LOW")</f>
        <v>LOW</v>
      </c>
      <c r="Q182" s="13">
        <v>2678.68</v>
      </c>
      <c r="R182" s="60" t="str">
        <f>_xlfn.IFS(Table2[[#This Row],[Revenue]]&lt;1000,"Small",OR(Table2[[#This Row],[Revenue]]&gt;1000,Table2[[#This Row],[Revenue]]&lt;=5000),"Medium",Table2[[#This Row],[Revenue]]&gt;5000,"Large")</f>
        <v>Medium</v>
      </c>
      <c r="S182" s="54" t="str">
        <f>IF(Table2[[#This Row],[Revenue]]&gt;3000,"Premium","Not Premium")</f>
        <v>Not Premium</v>
      </c>
      <c r="T182" s="13">
        <v>1731</v>
      </c>
      <c r="U182" s="13">
        <v>947.68</v>
      </c>
      <c r="V182" s="13" t="s">
        <v>63</v>
      </c>
      <c r="W182" s="13" t="s">
        <v>71</v>
      </c>
      <c r="X182" s="13" t="s">
        <v>72</v>
      </c>
      <c r="Y182" s="13">
        <v>38.47</v>
      </c>
      <c r="Z182" s="13">
        <v>1</v>
      </c>
      <c r="AA182" s="51" t="str">
        <f>IF(Table2[[#This Row],[DeliveryDays]]&lt;=3,"FAST DELIVERY","LATE DELIVERY")</f>
        <v>FAST DELIVERY</v>
      </c>
      <c r="AB182" s="13" t="s">
        <v>55</v>
      </c>
      <c r="AC182" s="13" t="s">
        <v>39</v>
      </c>
      <c r="AD182" s="13">
        <v>4</v>
      </c>
      <c r="AE182" s="57" t="str">
        <f>_xlfn.IFS(Table2[[#This Row],[Rating]]=5,"Excellent",Table2[[#This Row],[Rating]]=4,"Good",Table2[[#This Row],[Rating]]=3,"Average",Table2[[#This Row],[Rating]]&lt;=2,"Poor")</f>
        <v>Good</v>
      </c>
      <c r="AF182" s="35">
        <f>Table2[[#This Row],[Cost]]+Table2[[#This Row],[Profit]]+Table2[[#This Row],[ShippingCost]]+Table2[[#This Row],[DeliveryDays]]</f>
        <v>2718.1499999999996</v>
      </c>
      <c r="AG182" s="119">
        <f>Table2[[#This Row],[Profit]]/Table2[[#This Row],[Cost]]</f>
        <v>0.54747544771808199</v>
      </c>
      <c r="AQ182" s="22">
        <v>717</v>
      </c>
      <c r="AR182" s="13" t="s">
        <v>292</v>
      </c>
      <c r="AS182" s="13" t="s">
        <v>120</v>
      </c>
      <c r="AT182" s="13" t="s">
        <v>28</v>
      </c>
      <c r="AU182" s="13" t="s">
        <v>59</v>
      </c>
      <c r="AV182" s="13" t="s">
        <v>30</v>
      </c>
      <c r="AW182" s="13" t="s">
        <v>31</v>
      </c>
      <c r="AX182" s="13" t="s">
        <v>87</v>
      </c>
      <c r="AY182" s="13" t="s">
        <v>33</v>
      </c>
      <c r="AZ182" s="13" t="s">
        <v>80</v>
      </c>
      <c r="BA182" s="13">
        <v>991.46</v>
      </c>
      <c r="BB182" s="13">
        <v>13</v>
      </c>
      <c r="BC182" s="13">
        <v>0.27</v>
      </c>
      <c r="BD182" s="13">
        <v>9408.9599999999991</v>
      </c>
      <c r="BE182" s="13">
        <v>6442.9</v>
      </c>
      <c r="BF182" s="13">
        <v>2966.06</v>
      </c>
      <c r="BG182" s="13" t="s">
        <v>47</v>
      </c>
      <c r="BH182" s="13" t="s">
        <v>88</v>
      </c>
      <c r="BI182" s="13" t="s">
        <v>72</v>
      </c>
      <c r="BJ182" s="13">
        <v>15.56</v>
      </c>
      <c r="BK182" s="13">
        <v>6</v>
      </c>
      <c r="BL182" s="13" t="s">
        <v>38</v>
      </c>
      <c r="BM182" s="13" t="s">
        <v>56</v>
      </c>
      <c r="BN182" s="13">
        <v>3</v>
      </c>
      <c r="BO182" s="21">
        <v>5</v>
      </c>
    </row>
    <row r="183" spans="1:67" ht="16.5" thickTop="1" thickBot="1" x14ac:dyDescent="0.3">
      <c r="A183" s="11">
        <v>182</v>
      </c>
      <c r="B183" s="2" t="s">
        <v>260</v>
      </c>
      <c r="C183" s="85">
        <f>YEAR(Table2[[#This Row],[Date]])</f>
        <v>2024</v>
      </c>
      <c r="D183" s="88" t="str">
        <f>TEXT(Table2[[#This Row],[Date]],"mmmm")</f>
        <v>August</v>
      </c>
      <c r="E183" s="2" t="s">
        <v>99</v>
      </c>
      <c r="F183" s="2" t="s">
        <v>82</v>
      </c>
      <c r="G183" s="2" t="s">
        <v>59</v>
      </c>
      <c r="H183" s="2" t="s">
        <v>100</v>
      </c>
      <c r="I183" s="2" t="s">
        <v>31</v>
      </c>
      <c r="J183" s="2" t="s">
        <v>102</v>
      </c>
      <c r="K183" s="2" t="s">
        <v>45</v>
      </c>
      <c r="L183" s="2" t="s">
        <v>46</v>
      </c>
      <c r="M183" s="2">
        <v>752.44</v>
      </c>
      <c r="N183" s="2">
        <v>2</v>
      </c>
      <c r="O183" s="2">
        <v>0.01</v>
      </c>
      <c r="P183" s="48" t="str">
        <f>IF(Table2[[#This Row],[Discount]]&gt;20%,"HIGH","LOW")</f>
        <v>LOW</v>
      </c>
      <c r="Q183" s="2">
        <v>1489.83</v>
      </c>
      <c r="R183" s="59" t="str">
        <f>_xlfn.IFS(Table2[[#This Row],[Revenue]]&lt;1000,"Small",OR(Table2[[#This Row],[Revenue]]&gt;1000,Table2[[#This Row],[Revenue]]&lt;=5000),"Medium",Table2[[#This Row],[Revenue]]&gt;5000,"Large")</f>
        <v>Medium</v>
      </c>
      <c r="S183" s="53" t="str">
        <f>IF(Table2[[#This Row],[Revenue]]&gt;3000,"Premium","Not Premium")</f>
        <v>Not Premium</v>
      </c>
      <c r="T183" s="2">
        <v>1331.4</v>
      </c>
      <c r="U183" s="2">
        <v>158.43</v>
      </c>
      <c r="V183" s="2" t="s">
        <v>76</v>
      </c>
      <c r="W183" s="2" t="s">
        <v>88</v>
      </c>
      <c r="X183" s="2" t="s">
        <v>72</v>
      </c>
      <c r="Y183" s="2">
        <v>27.1</v>
      </c>
      <c r="Z183" s="2">
        <v>3</v>
      </c>
      <c r="AA183" s="50" t="str">
        <f>IF(Table2[[#This Row],[DeliveryDays]]&lt;=3,"FAST DELIVERY","LATE DELIVERY")</f>
        <v>FAST DELIVERY</v>
      </c>
      <c r="AB183" s="2" t="s">
        <v>38</v>
      </c>
      <c r="AC183" s="2" t="s">
        <v>56</v>
      </c>
      <c r="AD183" s="2">
        <v>2</v>
      </c>
      <c r="AE183" s="56" t="str">
        <f>_xlfn.IFS(Table2[[#This Row],[Rating]]=5,"Excellent",Table2[[#This Row],[Rating]]=4,"Good",Table2[[#This Row],[Rating]]=3,"Average",Table2[[#This Row],[Rating]]&lt;=2,"Poor")</f>
        <v>Poor</v>
      </c>
      <c r="AF183" s="35">
        <f>Table2[[#This Row],[Cost]]+Table2[[#This Row],[Profit]]+Table2[[#This Row],[ShippingCost]]+Table2[[#This Row],[DeliveryDays]]</f>
        <v>1519.93</v>
      </c>
      <c r="AG183" s="119">
        <f>Table2[[#This Row],[Profit]]/Table2[[#This Row],[Cost]]</f>
        <v>0.11899504281207751</v>
      </c>
      <c r="AQ183" s="20">
        <v>718</v>
      </c>
      <c r="AR183" s="2" t="s">
        <v>283</v>
      </c>
      <c r="AS183" s="2" t="s">
        <v>96</v>
      </c>
      <c r="AT183" s="2" t="s">
        <v>28</v>
      </c>
      <c r="AU183" s="2" t="s">
        <v>93</v>
      </c>
      <c r="AV183" s="2" t="s">
        <v>67</v>
      </c>
      <c r="AW183" s="2" t="s">
        <v>31</v>
      </c>
      <c r="AX183" s="2" t="s">
        <v>79</v>
      </c>
      <c r="AY183" s="2" t="s">
        <v>33</v>
      </c>
      <c r="AZ183" s="2" t="s">
        <v>34</v>
      </c>
      <c r="BA183" s="2">
        <v>72.34</v>
      </c>
      <c r="BB183" s="2">
        <v>8</v>
      </c>
      <c r="BC183" s="2">
        <v>0.2</v>
      </c>
      <c r="BD183" s="2">
        <v>462.98</v>
      </c>
      <c r="BE183" s="2">
        <v>325.49</v>
      </c>
      <c r="BF183" s="2">
        <v>137.49</v>
      </c>
      <c r="BG183" s="2" t="s">
        <v>35</v>
      </c>
      <c r="BH183" s="2" t="s">
        <v>71</v>
      </c>
      <c r="BI183" s="2" t="s">
        <v>72</v>
      </c>
      <c r="BJ183" s="2">
        <v>39.950000000000003</v>
      </c>
      <c r="BK183" s="2">
        <v>10</v>
      </c>
      <c r="BL183" s="2" t="s">
        <v>97</v>
      </c>
      <c r="BM183" s="2" t="s">
        <v>56</v>
      </c>
      <c r="BN183" s="2">
        <v>1</v>
      </c>
      <c r="BO183" s="21">
        <v>1</v>
      </c>
    </row>
    <row r="184" spans="1:67" ht="16.5" thickTop="1" thickBot="1" x14ac:dyDescent="0.3">
      <c r="A184" s="12">
        <v>183</v>
      </c>
      <c r="B184" s="13" t="s">
        <v>261</v>
      </c>
      <c r="C184" s="86">
        <f>YEAR(Table2[[#This Row],[Date]])</f>
        <v>2024</v>
      </c>
      <c r="D184" s="89" t="str">
        <f>TEXT(Table2[[#This Row],[Date]],"mmmm")</f>
        <v>September</v>
      </c>
      <c r="E184" s="13" t="s">
        <v>58</v>
      </c>
      <c r="F184" s="13" t="s">
        <v>82</v>
      </c>
      <c r="G184" s="13" t="s">
        <v>59</v>
      </c>
      <c r="H184" s="13" t="s">
        <v>78</v>
      </c>
      <c r="I184" s="13" t="s">
        <v>75</v>
      </c>
      <c r="J184" s="13" t="s">
        <v>84</v>
      </c>
      <c r="K184" s="13" t="s">
        <v>53</v>
      </c>
      <c r="L184" s="13" t="s">
        <v>85</v>
      </c>
      <c r="M184" s="13">
        <v>154.13</v>
      </c>
      <c r="N184" s="13">
        <v>15</v>
      </c>
      <c r="O184" s="13">
        <v>0.28999999999999998</v>
      </c>
      <c r="P184" s="48" t="str">
        <f>IF(Table2[[#This Row],[Discount]]&gt;20%,"HIGH","LOW")</f>
        <v>HIGH</v>
      </c>
      <c r="Q184" s="13">
        <v>1641.48</v>
      </c>
      <c r="R184" s="60" t="str">
        <f>_xlfn.IFS(Table2[[#This Row],[Revenue]]&lt;1000,"Small",OR(Table2[[#This Row],[Revenue]]&gt;1000,Table2[[#This Row],[Revenue]]&lt;=5000),"Medium",Table2[[#This Row],[Revenue]]&gt;5000,"Large")</f>
        <v>Medium</v>
      </c>
      <c r="S184" s="54" t="str">
        <f>IF(Table2[[#This Row],[Revenue]]&gt;3000,"Premium","Not Premium")</f>
        <v>Not Premium</v>
      </c>
      <c r="T184" s="13">
        <v>925.7</v>
      </c>
      <c r="U184" s="13">
        <v>715.78</v>
      </c>
      <c r="V184" s="13" t="s">
        <v>91</v>
      </c>
      <c r="W184" s="13" t="s">
        <v>88</v>
      </c>
      <c r="X184" s="13" t="s">
        <v>37</v>
      </c>
      <c r="Y184" s="13">
        <v>49.56</v>
      </c>
      <c r="Z184" s="13">
        <v>5</v>
      </c>
      <c r="AA184" s="51" t="str">
        <f>IF(Table2[[#This Row],[DeliveryDays]]&lt;=3,"FAST DELIVERY","LATE DELIVERY")</f>
        <v>LATE DELIVERY</v>
      </c>
      <c r="AB184" s="13" t="s">
        <v>97</v>
      </c>
      <c r="AC184" s="13" t="s">
        <v>56</v>
      </c>
      <c r="AD184" s="13">
        <v>2</v>
      </c>
      <c r="AE184" s="57" t="str">
        <f>_xlfn.IFS(Table2[[#This Row],[Rating]]=5,"Excellent",Table2[[#This Row],[Rating]]=4,"Good",Table2[[#This Row],[Rating]]=3,"Average",Table2[[#This Row],[Rating]]&lt;=2,"Poor")</f>
        <v>Poor</v>
      </c>
      <c r="AF184" s="35">
        <f>Table2[[#This Row],[Cost]]+Table2[[#This Row],[Profit]]+Table2[[#This Row],[ShippingCost]]+Table2[[#This Row],[DeliveryDays]]</f>
        <v>1696.04</v>
      </c>
      <c r="AG184" s="119">
        <f>Table2[[#This Row],[Profit]]/Table2[[#This Row],[Cost]]</f>
        <v>0.77323106838068478</v>
      </c>
      <c r="AQ184" s="20">
        <v>720</v>
      </c>
      <c r="AR184" s="2" t="s">
        <v>545</v>
      </c>
      <c r="AS184" s="2" t="s">
        <v>114</v>
      </c>
      <c r="AT184" s="2" t="s">
        <v>28</v>
      </c>
      <c r="AU184" s="2" t="s">
        <v>43</v>
      </c>
      <c r="AV184" s="2" t="s">
        <v>44</v>
      </c>
      <c r="AW184" s="2" t="s">
        <v>31</v>
      </c>
      <c r="AX184" s="2" t="s">
        <v>62</v>
      </c>
      <c r="AY184" s="2" t="s">
        <v>33</v>
      </c>
      <c r="AZ184" s="2" t="s">
        <v>85</v>
      </c>
      <c r="BA184" s="2">
        <v>118.19</v>
      </c>
      <c r="BB184" s="2">
        <v>6</v>
      </c>
      <c r="BC184" s="2">
        <v>0.22</v>
      </c>
      <c r="BD184" s="2">
        <v>553.13</v>
      </c>
      <c r="BE184" s="2">
        <v>281.63</v>
      </c>
      <c r="BF184" s="2">
        <v>271.5</v>
      </c>
      <c r="BG184" s="2" t="s">
        <v>63</v>
      </c>
      <c r="BH184" s="2" t="s">
        <v>36</v>
      </c>
      <c r="BI184" s="2" t="s">
        <v>48</v>
      </c>
      <c r="BJ184" s="2">
        <v>21.76</v>
      </c>
      <c r="BK184" s="2">
        <v>1</v>
      </c>
      <c r="BL184" s="2" t="s">
        <v>97</v>
      </c>
      <c r="BM184" s="2" t="s">
        <v>56</v>
      </c>
      <c r="BN184" s="2">
        <v>4</v>
      </c>
      <c r="BO184" s="23">
        <v>5</v>
      </c>
    </row>
    <row r="185" spans="1:67" ht="16.5" thickTop="1" thickBot="1" x14ac:dyDescent="0.3">
      <c r="A185" s="11">
        <v>184</v>
      </c>
      <c r="B185" s="2" t="s">
        <v>262</v>
      </c>
      <c r="C185" s="85">
        <f>YEAR(Table2[[#This Row],[Date]])</f>
        <v>2023</v>
      </c>
      <c r="D185" s="88" t="str">
        <f>TEXT(Table2[[#This Row],[Date]],"mmmm")</f>
        <v>December</v>
      </c>
      <c r="E185" s="2" t="s">
        <v>118</v>
      </c>
      <c r="F185" s="2" t="s">
        <v>66</v>
      </c>
      <c r="G185" s="2" t="s">
        <v>59</v>
      </c>
      <c r="H185" s="2" t="s">
        <v>67</v>
      </c>
      <c r="I185" s="2" t="s">
        <v>68</v>
      </c>
      <c r="J185" s="2" t="s">
        <v>79</v>
      </c>
      <c r="K185" s="2" t="s">
        <v>53</v>
      </c>
      <c r="L185" s="2" t="s">
        <v>80</v>
      </c>
      <c r="M185" s="2">
        <v>763.21</v>
      </c>
      <c r="N185" s="2">
        <v>6</v>
      </c>
      <c r="O185" s="2">
        <v>0.27</v>
      </c>
      <c r="P185" s="48" t="str">
        <f>IF(Table2[[#This Row],[Discount]]&gt;20%,"HIGH","LOW")</f>
        <v>HIGH</v>
      </c>
      <c r="Q185" s="2">
        <v>3342.86</v>
      </c>
      <c r="R185" s="59" t="str">
        <f>_xlfn.IFS(Table2[[#This Row],[Revenue]]&lt;1000,"Small",OR(Table2[[#This Row],[Revenue]]&gt;1000,Table2[[#This Row],[Revenue]]&lt;=5000),"Medium",Table2[[#This Row],[Revenue]]&gt;5000,"Large")</f>
        <v>Medium</v>
      </c>
      <c r="S185" s="53" t="str">
        <f>IF(Table2[[#This Row],[Revenue]]&gt;3000,"Premium","Not Premium")</f>
        <v>Premium</v>
      </c>
      <c r="T185" s="2">
        <v>2416.5</v>
      </c>
      <c r="U185" s="2">
        <v>926.36</v>
      </c>
      <c r="V185" s="2" t="s">
        <v>76</v>
      </c>
      <c r="W185" s="2" t="s">
        <v>54</v>
      </c>
      <c r="X185" s="2" t="s">
        <v>37</v>
      </c>
      <c r="Y185" s="2">
        <v>24.04</v>
      </c>
      <c r="Z185" s="2">
        <v>7</v>
      </c>
      <c r="AA185" s="50" t="str">
        <f>IF(Table2[[#This Row],[DeliveryDays]]&lt;=3,"FAST DELIVERY","LATE DELIVERY")</f>
        <v>LATE DELIVERY</v>
      </c>
      <c r="AB185" s="2" t="s">
        <v>97</v>
      </c>
      <c r="AC185" s="2" t="s">
        <v>39</v>
      </c>
      <c r="AD185" s="2">
        <v>1</v>
      </c>
      <c r="AE185" s="56" t="str">
        <f>_xlfn.IFS(Table2[[#This Row],[Rating]]=5,"Excellent",Table2[[#This Row],[Rating]]=4,"Good",Table2[[#This Row],[Rating]]=3,"Average",Table2[[#This Row],[Rating]]&lt;=2,"Poor")</f>
        <v>Poor</v>
      </c>
      <c r="AF185" s="35">
        <f>Table2[[#This Row],[Cost]]+Table2[[#This Row],[Profit]]+Table2[[#This Row],[ShippingCost]]+Table2[[#This Row],[DeliveryDays]]</f>
        <v>3373.9</v>
      </c>
      <c r="AG185" s="119">
        <f>Table2[[#This Row],[Profit]]/Table2[[#This Row],[Cost]]</f>
        <v>0.38334781709083388</v>
      </c>
      <c r="AQ185" s="22">
        <v>721</v>
      </c>
      <c r="AR185" s="13" t="s">
        <v>419</v>
      </c>
      <c r="AS185" s="13" t="s">
        <v>118</v>
      </c>
      <c r="AT185" s="13" t="s">
        <v>66</v>
      </c>
      <c r="AU185" s="13" t="s">
        <v>29</v>
      </c>
      <c r="AV185" s="13" t="s">
        <v>78</v>
      </c>
      <c r="AW185" s="13" t="s">
        <v>31</v>
      </c>
      <c r="AX185" s="13" t="s">
        <v>107</v>
      </c>
      <c r="AY185" s="13" t="s">
        <v>45</v>
      </c>
      <c r="AZ185" s="13" t="s">
        <v>34</v>
      </c>
      <c r="BA185" s="13">
        <v>371.13</v>
      </c>
      <c r="BB185" s="13">
        <v>14</v>
      </c>
      <c r="BC185" s="13">
        <v>0.15</v>
      </c>
      <c r="BD185" s="13">
        <v>4416.45</v>
      </c>
      <c r="BE185" s="13">
        <v>2791.72</v>
      </c>
      <c r="BF185" s="13">
        <v>1624.73</v>
      </c>
      <c r="BG185" s="13" t="s">
        <v>63</v>
      </c>
      <c r="BH185" s="13" t="s">
        <v>88</v>
      </c>
      <c r="BI185" s="13" t="s">
        <v>48</v>
      </c>
      <c r="BJ185" s="13">
        <v>8.17</v>
      </c>
      <c r="BK185" s="13">
        <v>2</v>
      </c>
      <c r="BL185" s="13" t="s">
        <v>55</v>
      </c>
      <c r="BM185" s="13" t="s">
        <v>56</v>
      </c>
      <c r="BN185" s="13">
        <v>2</v>
      </c>
      <c r="BO185" s="23">
        <v>7</v>
      </c>
    </row>
    <row r="186" spans="1:67" ht="16.5" thickTop="1" thickBot="1" x14ac:dyDescent="0.3">
      <c r="A186" s="12">
        <v>185</v>
      </c>
      <c r="B186" s="13" t="s">
        <v>263</v>
      </c>
      <c r="C186" s="86">
        <f>YEAR(Table2[[#This Row],[Date]])</f>
        <v>2024</v>
      </c>
      <c r="D186" s="89" t="str">
        <f>TEXT(Table2[[#This Row],[Date]],"mmmm")</f>
        <v>February</v>
      </c>
      <c r="E186" s="13" t="s">
        <v>65</v>
      </c>
      <c r="F186" s="13" t="s">
        <v>42</v>
      </c>
      <c r="G186" s="13" t="s">
        <v>59</v>
      </c>
      <c r="H186" s="13" t="s">
        <v>30</v>
      </c>
      <c r="I186" s="13" t="s">
        <v>51</v>
      </c>
      <c r="J186" s="13" t="s">
        <v>134</v>
      </c>
      <c r="K186" s="13" t="s">
        <v>33</v>
      </c>
      <c r="L186" s="13" t="s">
        <v>70</v>
      </c>
      <c r="M186" s="13">
        <v>552.28</v>
      </c>
      <c r="N186" s="13">
        <v>11</v>
      </c>
      <c r="O186" s="13">
        <v>7.0000000000000007E-2</v>
      </c>
      <c r="P186" s="48" t="str">
        <f>IF(Table2[[#This Row],[Discount]]&gt;20%,"HIGH","LOW")</f>
        <v>LOW</v>
      </c>
      <c r="Q186" s="13">
        <v>5649.82</v>
      </c>
      <c r="R186" s="60" t="str">
        <f>_xlfn.IFS(Table2[[#This Row],[Revenue]]&lt;1000,"Small",OR(Table2[[#This Row],[Revenue]]&gt;1000,Table2[[#This Row],[Revenue]]&lt;=5000),"Medium",Table2[[#This Row],[Revenue]]&gt;5000,"Large")</f>
        <v>Medium</v>
      </c>
      <c r="S186" s="54" t="str">
        <f>IF(Table2[[#This Row],[Revenue]]&gt;3000,"Premium","Not Premium")</f>
        <v>Premium</v>
      </c>
      <c r="T186" s="13">
        <v>4718.5600000000004</v>
      </c>
      <c r="U186" s="13">
        <v>931.26</v>
      </c>
      <c r="V186" s="13" t="s">
        <v>91</v>
      </c>
      <c r="W186" s="13" t="s">
        <v>71</v>
      </c>
      <c r="X186" s="13" t="s">
        <v>37</v>
      </c>
      <c r="Y186" s="13">
        <v>41.18</v>
      </c>
      <c r="Z186" s="13">
        <v>9</v>
      </c>
      <c r="AA186" s="51" t="str">
        <f>IF(Table2[[#This Row],[DeliveryDays]]&lt;=3,"FAST DELIVERY","LATE DELIVERY")</f>
        <v>LATE DELIVERY</v>
      </c>
      <c r="AB186" s="13" t="s">
        <v>55</v>
      </c>
      <c r="AC186" s="13" t="s">
        <v>39</v>
      </c>
      <c r="AD186" s="13">
        <v>1</v>
      </c>
      <c r="AE186" s="57" t="str">
        <f>_xlfn.IFS(Table2[[#This Row],[Rating]]=5,"Excellent",Table2[[#This Row],[Rating]]=4,"Good",Table2[[#This Row],[Rating]]=3,"Average",Table2[[#This Row],[Rating]]&lt;=2,"Poor")</f>
        <v>Poor</v>
      </c>
      <c r="AF186" s="35">
        <f>Table2[[#This Row],[Cost]]+Table2[[#This Row],[Profit]]+Table2[[#This Row],[ShippingCost]]+Table2[[#This Row],[DeliveryDays]]</f>
        <v>5700.0000000000009</v>
      </c>
      <c r="AG186" s="119">
        <f>Table2[[#This Row],[Profit]]/Table2[[#This Row],[Cost]]</f>
        <v>0.19736105930622899</v>
      </c>
      <c r="AQ186" s="22">
        <v>723</v>
      </c>
      <c r="AR186" s="13" t="s">
        <v>546</v>
      </c>
      <c r="AS186" s="13" t="s">
        <v>127</v>
      </c>
      <c r="AT186" s="13" t="s">
        <v>42</v>
      </c>
      <c r="AU186" s="13" t="s">
        <v>29</v>
      </c>
      <c r="AV186" s="13" t="s">
        <v>100</v>
      </c>
      <c r="AW186" s="13" t="s">
        <v>31</v>
      </c>
      <c r="AX186" s="13" t="s">
        <v>102</v>
      </c>
      <c r="AY186" s="13" t="s">
        <v>53</v>
      </c>
      <c r="AZ186" s="13" t="s">
        <v>85</v>
      </c>
      <c r="BA186" s="13">
        <v>208.09</v>
      </c>
      <c r="BB186" s="13">
        <v>19</v>
      </c>
      <c r="BC186" s="13">
        <v>0.1</v>
      </c>
      <c r="BD186" s="13">
        <v>3558.34</v>
      </c>
      <c r="BE186" s="13">
        <v>2165.0500000000002</v>
      </c>
      <c r="BF186" s="13">
        <v>1393.29</v>
      </c>
      <c r="BG186" s="13" t="s">
        <v>91</v>
      </c>
      <c r="BH186" s="13" t="s">
        <v>71</v>
      </c>
      <c r="BI186" s="13" t="s">
        <v>37</v>
      </c>
      <c r="BJ186" s="13">
        <v>34.56</v>
      </c>
      <c r="BK186" s="13">
        <v>2</v>
      </c>
      <c r="BL186" s="13" t="s">
        <v>55</v>
      </c>
      <c r="BM186" s="13" t="s">
        <v>39</v>
      </c>
      <c r="BN186" s="13">
        <v>2</v>
      </c>
      <c r="BO186" s="21">
        <v>3</v>
      </c>
    </row>
    <row r="187" spans="1:67" ht="16.5" thickTop="1" thickBot="1" x14ac:dyDescent="0.3">
      <c r="A187" s="11">
        <v>186</v>
      </c>
      <c r="B187" s="2" t="s">
        <v>119</v>
      </c>
      <c r="C187" s="85">
        <f>YEAR(Table2[[#This Row],[Date]])</f>
        <v>2023</v>
      </c>
      <c r="D187" s="88" t="str">
        <f>TEXT(Table2[[#This Row],[Date]],"mmmm")</f>
        <v>May</v>
      </c>
      <c r="E187" s="2" t="s">
        <v>65</v>
      </c>
      <c r="F187" s="2" t="s">
        <v>42</v>
      </c>
      <c r="G187" s="2" t="s">
        <v>83</v>
      </c>
      <c r="H187" s="2" t="s">
        <v>94</v>
      </c>
      <c r="I187" s="2" t="s">
        <v>75</v>
      </c>
      <c r="J187" s="2" t="s">
        <v>52</v>
      </c>
      <c r="K187" s="2" t="s">
        <v>53</v>
      </c>
      <c r="L187" s="2" t="s">
        <v>80</v>
      </c>
      <c r="M187" s="2">
        <v>838.97</v>
      </c>
      <c r="N187" s="2">
        <v>3</v>
      </c>
      <c r="O187" s="2">
        <v>0.21</v>
      </c>
      <c r="P187" s="48" t="str">
        <f>IF(Table2[[#This Row],[Discount]]&gt;20%,"HIGH","LOW")</f>
        <v>HIGH</v>
      </c>
      <c r="Q187" s="2">
        <v>1988.36</v>
      </c>
      <c r="R187" s="59" t="str">
        <f>_xlfn.IFS(Table2[[#This Row],[Revenue]]&lt;1000,"Small",OR(Table2[[#This Row],[Revenue]]&gt;1000,Table2[[#This Row],[Revenue]]&lt;=5000),"Medium",Table2[[#This Row],[Revenue]]&gt;5000,"Large")</f>
        <v>Medium</v>
      </c>
      <c r="S187" s="53" t="str">
        <f>IF(Table2[[#This Row],[Revenue]]&gt;3000,"Premium","Not Premium")</f>
        <v>Not Premium</v>
      </c>
      <c r="T187" s="2">
        <v>1348.52</v>
      </c>
      <c r="U187" s="2">
        <v>639.84</v>
      </c>
      <c r="V187" s="2" t="s">
        <v>76</v>
      </c>
      <c r="W187" s="2" t="s">
        <v>88</v>
      </c>
      <c r="X187" s="2" t="s">
        <v>72</v>
      </c>
      <c r="Y187" s="2">
        <v>22.88</v>
      </c>
      <c r="Z187" s="2">
        <v>3</v>
      </c>
      <c r="AA187" s="50" t="str">
        <f>IF(Table2[[#This Row],[DeliveryDays]]&lt;=3,"FAST DELIVERY","LATE DELIVERY")</f>
        <v>FAST DELIVERY</v>
      </c>
      <c r="AB187" s="2" t="s">
        <v>97</v>
      </c>
      <c r="AC187" s="2" t="s">
        <v>56</v>
      </c>
      <c r="AD187" s="2">
        <v>4</v>
      </c>
      <c r="AE187" s="56" t="str">
        <f>_xlfn.IFS(Table2[[#This Row],[Rating]]=5,"Excellent",Table2[[#This Row],[Rating]]=4,"Good",Table2[[#This Row],[Rating]]=3,"Average",Table2[[#This Row],[Rating]]&lt;=2,"Poor")</f>
        <v>Good</v>
      </c>
      <c r="AF187" s="35">
        <f>Table2[[#This Row],[Cost]]+Table2[[#This Row],[Profit]]+Table2[[#This Row],[ShippingCost]]+Table2[[#This Row],[DeliveryDays]]</f>
        <v>2014.2400000000002</v>
      </c>
      <c r="AG187" s="119">
        <f>Table2[[#This Row],[Profit]]/Table2[[#This Row],[Cost]]</f>
        <v>0.47447572153175338</v>
      </c>
      <c r="AQ187" s="20">
        <v>734</v>
      </c>
      <c r="AR187" s="2" t="s">
        <v>551</v>
      </c>
      <c r="AS187" s="2" t="s">
        <v>96</v>
      </c>
      <c r="AT187" s="2" t="s">
        <v>28</v>
      </c>
      <c r="AU187" s="2" t="s">
        <v>83</v>
      </c>
      <c r="AV187" s="2" t="s">
        <v>78</v>
      </c>
      <c r="AW187" s="2" t="s">
        <v>31</v>
      </c>
      <c r="AX187" s="2" t="s">
        <v>62</v>
      </c>
      <c r="AY187" s="2" t="s">
        <v>33</v>
      </c>
      <c r="AZ187" s="2" t="s">
        <v>85</v>
      </c>
      <c r="BA187" s="2">
        <v>111.84</v>
      </c>
      <c r="BB187" s="2">
        <v>12</v>
      </c>
      <c r="BC187" s="2">
        <v>0.27</v>
      </c>
      <c r="BD187" s="2">
        <v>979.72</v>
      </c>
      <c r="BE187" s="2">
        <v>838.02</v>
      </c>
      <c r="BF187" s="2">
        <v>141.69999999999999</v>
      </c>
      <c r="BG187" s="2" t="s">
        <v>47</v>
      </c>
      <c r="BH187" s="2" t="s">
        <v>54</v>
      </c>
      <c r="BI187" s="2" t="s">
        <v>37</v>
      </c>
      <c r="BJ187" s="2">
        <v>6.74</v>
      </c>
      <c r="BK187" s="2">
        <v>7</v>
      </c>
      <c r="BL187" s="2" t="s">
        <v>97</v>
      </c>
      <c r="BM187" s="2" t="s">
        <v>56</v>
      </c>
      <c r="BN187" s="2">
        <v>1</v>
      </c>
      <c r="BO187" s="23">
        <v>9</v>
      </c>
    </row>
    <row r="188" spans="1:67" ht="16.5" thickTop="1" thickBot="1" x14ac:dyDescent="0.3">
      <c r="A188" s="12">
        <v>187</v>
      </c>
      <c r="B188" s="13" t="s">
        <v>264</v>
      </c>
      <c r="C188" s="86">
        <f>YEAR(Table2[[#This Row],[Date]])</f>
        <v>2023</v>
      </c>
      <c r="D188" s="89" t="str">
        <f>TEXT(Table2[[#This Row],[Date]],"mmmm")</f>
        <v>May</v>
      </c>
      <c r="E188" s="13" t="s">
        <v>127</v>
      </c>
      <c r="F188" s="13" t="s">
        <v>28</v>
      </c>
      <c r="G188" s="13" t="s">
        <v>59</v>
      </c>
      <c r="H188" s="13" t="s">
        <v>60</v>
      </c>
      <c r="I188" s="13" t="s">
        <v>75</v>
      </c>
      <c r="J188" s="13" t="s">
        <v>52</v>
      </c>
      <c r="K188" s="13" t="s">
        <v>53</v>
      </c>
      <c r="L188" s="13" t="s">
        <v>70</v>
      </c>
      <c r="M188" s="13">
        <v>883.59</v>
      </c>
      <c r="N188" s="13">
        <v>17</v>
      </c>
      <c r="O188" s="13">
        <v>0.11</v>
      </c>
      <c r="P188" s="48" t="str">
        <f>IF(Table2[[#This Row],[Discount]]&gt;20%,"HIGH","LOW")</f>
        <v>LOW</v>
      </c>
      <c r="Q188" s="13">
        <v>13368.72</v>
      </c>
      <c r="R188" s="60" t="str">
        <f>_xlfn.IFS(Table2[[#This Row],[Revenue]]&lt;1000,"Small",OR(Table2[[#This Row],[Revenue]]&gt;1000,Table2[[#This Row],[Revenue]]&lt;=5000),"Medium",Table2[[#This Row],[Revenue]]&gt;5000,"Large")</f>
        <v>Medium</v>
      </c>
      <c r="S188" s="54" t="str">
        <f>IF(Table2[[#This Row],[Revenue]]&gt;3000,"Premium","Not Premium")</f>
        <v>Premium</v>
      </c>
      <c r="T188" s="13">
        <v>11084.76</v>
      </c>
      <c r="U188" s="13">
        <v>2283.96</v>
      </c>
      <c r="V188" s="13" t="s">
        <v>63</v>
      </c>
      <c r="W188" s="13" t="s">
        <v>71</v>
      </c>
      <c r="X188" s="13" t="s">
        <v>48</v>
      </c>
      <c r="Y188" s="13">
        <v>14.46</v>
      </c>
      <c r="Z188" s="13">
        <v>6</v>
      </c>
      <c r="AA188" s="51" t="str">
        <f>IF(Table2[[#This Row],[DeliveryDays]]&lt;=3,"FAST DELIVERY","LATE DELIVERY")</f>
        <v>LATE DELIVERY</v>
      </c>
      <c r="AB188" s="13" t="s">
        <v>97</v>
      </c>
      <c r="AC188" s="13" t="s">
        <v>56</v>
      </c>
      <c r="AD188" s="13">
        <v>2</v>
      </c>
      <c r="AE188" s="57" t="str">
        <f>_xlfn.IFS(Table2[[#This Row],[Rating]]=5,"Excellent",Table2[[#This Row],[Rating]]=4,"Good",Table2[[#This Row],[Rating]]=3,"Average",Table2[[#This Row],[Rating]]&lt;=2,"Poor")</f>
        <v>Poor</v>
      </c>
      <c r="AF188" s="35">
        <f>Table2[[#This Row],[Cost]]+Table2[[#This Row],[Profit]]+Table2[[#This Row],[ShippingCost]]+Table2[[#This Row],[DeliveryDays]]</f>
        <v>13389.18</v>
      </c>
      <c r="AG188" s="119">
        <f>Table2[[#This Row],[Profit]]/Table2[[#This Row],[Cost]]</f>
        <v>0.2060450564558908</v>
      </c>
      <c r="AQ188" s="22">
        <v>735</v>
      </c>
      <c r="AR188" s="13" t="s">
        <v>232</v>
      </c>
      <c r="AS188" s="13" t="s">
        <v>27</v>
      </c>
      <c r="AT188" s="13" t="s">
        <v>82</v>
      </c>
      <c r="AU188" s="13" t="s">
        <v>90</v>
      </c>
      <c r="AV188" s="13" t="s">
        <v>67</v>
      </c>
      <c r="AW188" s="13" t="s">
        <v>31</v>
      </c>
      <c r="AX188" s="13" t="s">
        <v>102</v>
      </c>
      <c r="AY188" s="13" t="s">
        <v>53</v>
      </c>
      <c r="AZ188" s="13" t="s">
        <v>85</v>
      </c>
      <c r="BA188" s="13">
        <v>213.12</v>
      </c>
      <c r="BB188" s="13">
        <v>12</v>
      </c>
      <c r="BC188" s="13">
        <v>0.04</v>
      </c>
      <c r="BD188" s="13">
        <v>2455.14</v>
      </c>
      <c r="BE188" s="13">
        <v>2046.89</v>
      </c>
      <c r="BF188" s="13">
        <v>408.25</v>
      </c>
      <c r="BG188" s="13" t="s">
        <v>91</v>
      </c>
      <c r="BH188" s="13" t="s">
        <v>36</v>
      </c>
      <c r="BI188" s="13" t="s">
        <v>72</v>
      </c>
      <c r="BJ188" s="13">
        <v>31.44</v>
      </c>
      <c r="BK188" s="13">
        <v>10</v>
      </c>
      <c r="BL188" s="13" t="s">
        <v>55</v>
      </c>
      <c r="BM188" s="13" t="s">
        <v>39</v>
      </c>
      <c r="BN188" s="13">
        <v>5</v>
      </c>
      <c r="BO188" s="21">
        <v>7</v>
      </c>
    </row>
    <row r="189" spans="1:67" ht="16.5" thickTop="1" thickBot="1" x14ac:dyDescent="0.3">
      <c r="A189" s="11">
        <v>188</v>
      </c>
      <c r="B189" s="2" t="s">
        <v>136</v>
      </c>
      <c r="C189" s="85">
        <f>YEAR(Table2[[#This Row],[Date]])</f>
        <v>2023</v>
      </c>
      <c r="D189" s="88" t="str">
        <f>TEXT(Table2[[#This Row],[Date]],"mmmm")</f>
        <v>April</v>
      </c>
      <c r="E189" s="2" t="s">
        <v>127</v>
      </c>
      <c r="F189" s="2" t="s">
        <v>28</v>
      </c>
      <c r="G189" s="2" t="s">
        <v>93</v>
      </c>
      <c r="H189" s="2" t="s">
        <v>60</v>
      </c>
      <c r="I189" s="2" t="s">
        <v>61</v>
      </c>
      <c r="J189" s="2" t="s">
        <v>69</v>
      </c>
      <c r="K189" s="2" t="s">
        <v>53</v>
      </c>
      <c r="L189" s="2" t="s">
        <v>34</v>
      </c>
      <c r="M189" s="2">
        <v>792.42</v>
      </c>
      <c r="N189" s="2">
        <v>7</v>
      </c>
      <c r="O189" s="2">
        <v>0.23</v>
      </c>
      <c r="P189" s="48" t="str">
        <f>IF(Table2[[#This Row],[Discount]]&gt;20%,"HIGH","LOW")</f>
        <v>HIGH</v>
      </c>
      <c r="Q189" s="2">
        <v>4271.1400000000003</v>
      </c>
      <c r="R189" s="59" t="str">
        <f>_xlfn.IFS(Table2[[#This Row],[Revenue]]&lt;1000,"Small",OR(Table2[[#This Row],[Revenue]]&gt;1000,Table2[[#This Row],[Revenue]]&lt;=5000),"Medium",Table2[[#This Row],[Revenue]]&gt;5000,"Large")</f>
        <v>Medium</v>
      </c>
      <c r="S189" s="53" t="str">
        <f>IF(Table2[[#This Row],[Revenue]]&gt;3000,"Premium","Not Premium")</f>
        <v>Premium</v>
      </c>
      <c r="T189" s="2">
        <v>2395.09</v>
      </c>
      <c r="U189" s="2">
        <v>1876.05</v>
      </c>
      <c r="V189" s="2" t="s">
        <v>63</v>
      </c>
      <c r="W189" s="2" t="s">
        <v>71</v>
      </c>
      <c r="X189" s="2" t="s">
        <v>37</v>
      </c>
      <c r="Y189" s="2">
        <v>47.79</v>
      </c>
      <c r="Z189" s="2">
        <v>2</v>
      </c>
      <c r="AA189" s="50" t="str">
        <f>IF(Table2[[#This Row],[DeliveryDays]]&lt;=3,"FAST DELIVERY","LATE DELIVERY")</f>
        <v>FAST DELIVERY</v>
      </c>
      <c r="AB189" s="2" t="s">
        <v>97</v>
      </c>
      <c r="AC189" s="2" t="s">
        <v>39</v>
      </c>
      <c r="AD189" s="2">
        <v>1</v>
      </c>
      <c r="AE189" s="56" t="str">
        <f>_xlfn.IFS(Table2[[#This Row],[Rating]]=5,"Excellent",Table2[[#This Row],[Rating]]=4,"Good",Table2[[#This Row],[Rating]]=3,"Average",Table2[[#This Row],[Rating]]&lt;=2,"Poor")</f>
        <v>Poor</v>
      </c>
      <c r="AF189" s="35">
        <f>Table2[[#This Row],[Cost]]+Table2[[#This Row],[Profit]]+Table2[[#This Row],[ShippingCost]]+Table2[[#This Row],[DeliveryDays]]</f>
        <v>4320.93</v>
      </c>
      <c r="AG189" s="119">
        <f>Table2[[#This Row],[Profit]]/Table2[[#This Row],[Cost]]</f>
        <v>0.78328998075228895</v>
      </c>
      <c r="AQ189" s="20">
        <v>736</v>
      </c>
      <c r="AR189" s="2" t="s">
        <v>391</v>
      </c>
      <c r="AS189" s="2" t="s">
        <v>129</v>
      </c>
      <c r="AT189" s="2" t="s">
        <v>66</v>
      </c>
      <c r="AU189" s="2" t="s">
        <v>43</v>
      </c>
      <c r="AV189" s="2" t="s">
        <v>74</v>
      </c>
      <c r="AW189" s="2" t="s">
        <v>31</v>
      </c>
      <c r="AX189" s="2" t="s">
        <v>107</v>
      </c>
      <c r="AY189" s="2" t="s">
        <v>53</v>
      </c>
      <c r="AZ189" s="2" t="s">
        <v>85</v>
      </c>
      <c r="BA189" s="2">
        <v>551.46</v>
      </c>
      <c r="BB189" s="2">
        <v>11</v>
      </c>
      <c r="BC189" s="2">
        <v>0.22</v>
      </c>
      <c r="BD189" s="2">
        <v>4731.53</v>
      </c>
      <c r="BE189" s="2">
        <v>3148.01</v>
      </c>
      <c r="BF189" s="2">
        <v>1583.52</v>
      </c>
      <c r="BG189" s="2" t="s">
        <v>76</v>
      </c>
      <c r="BH189" s="2" t="s">
        <v>71</v>
      </c>
      <c r="BI189" s="2" t="s">
        <v>72</v>
      </c>
      <c r="BJ189" s="2">
        <v>38.6</v>
      </c>
      <c r="BK189" s="2">
        <v>10</v>
      </c>
      <c r="BL189" s="2" t="s">
        <v>97</v>
      </c>
      <c r="BM189" s="2" t="s">
        <v>39</v>
      </c>
      <c r="BN189" s="2">
        <v>3</v>
      </c>
      <c r="BO189" s="23">
        <v>12</v>
      </c>
    </row>
    <row r="190" spans="1:67" ht="16.5" thickTop="1" thickBot="1" x14ac:dyDescent="0.3">
      <c r="A190" s="12">
        <v>189</v>
      </c>
      <c r="B190" s="13" t="s">
        <v>265</v>
      </c>
      <c r="C190" s="86">
        <f>YEAR(Table2[[#This Row],[Date]])</f>
        <v>2023</v>
      </c>
      <c r="D190" s="89" t="str">
        <f>TEXT(Table2[[#This Row],[Date]],"mmmm")</f>
        <v>June</v>
      </c>
      <c r="E190" s="13" t="s">
        <v>27</v>
      </c>
      <c r="F190" s="13" t="s">
        <v>82</v>
      </c>
      <c r="G190" s="13" t="s">
        <v>90</v>
      </c>
      <c r="H190" s="13" t="s">
        <v>94</v>
      </c>
      <c r="I190" s="13" t="s">
        <v>61</v>
      </c>
      <c r="J190" s="13" t="s">
        <v>102</v>
      </c>
      <c r="K190" s="13" t="s">
        <v>45</v>
      </c>
      <c r="L190" s="13" t="s">
        <v>34</v>
      </c>
      <c r="M190" s="13">
        <v>268.98</v>
      </c>
      <c r="N190" s="13">
        <v>7</v>
      </c>
      <c r="O190" s="13">
        <v>0.24</v>
      </c>
      <c r="P190" s="48" t="str">
        <f>IF(Table2[[#This Row],[Discount]]&gt;20%,"HIGH","LOW")</f>
        <v>HIGH</v>
      </c>
      <c r="Q190" s="13">
        <v>1430.97</v>
      </c>
      <c r="R190" s="60" t="str">
        <f>_xlfn.IFS(Table2[[#This Row],[Revenue]]&lt;1000,"Small",OR(Table2[[#This Row],[Revenue]]&gt;1000,Table2[[#This Row],[Revenue]]&lt;=5000),"Medium",Table2[[#This Row],[Revenue]]&gt;5000,"Large")</f>
        <v>Medium</v>
      </c>
      <c r="S190" s="54" t="str">
        <f>IF(Table2[[#This Row],[Revenue]]&gt;3000,"Premium","Not Premium")</f>
        <v>Not Premium</v>
      </c>
      <c r="T190" s="13">
        <v>764.32</v>
      </c>
      <c r="U190" s="13">
        <v>666.65</v>
      </c>
      <c r="V190" s="13" t="s">
        <v>91</v>
      </c>
      <c r="W190" s="13" t="s">
        <v>54</v>
      </c>
      <c r="X190" s="13" t="s">
        <v>37</v>
      </c>
      <c r="Y190" s="13">
        <v>48.75</v>
      </c>
      <c r="Z190" s="13">
        <v>7</v>
      </c>
      <c r="AA190" s="51" t="str">
        <f>IF(Table2[[#This Row],[DeliveryDays]]&lt;=3,"FAST DELIVERY","LATE DELIVERY")</f>
        <v>LATE DELIVERY</v>
      </c>
      <c r="AB190" s="13" t="s">
        <v>97</v>
      </c>
      <c r="AC190" s="13" t="s">
        <v>56</v>
      </c>
      <c r="AD190" s="13">
        <v>5</v>
      </c>
      <c r="AE190" s="57" t="str">
        <f>_xlfn.IFS(Table2[[#This Row],[Rating]]=5,"Excellent",Table2[[#This Row],[Rating]]=4,"Good",Table2[[#This Row],[Rating]]=3,"Average",Table2[[#This Row],[Rating]]&lt;=2,"Poor")</f>
        <v>Excellent</v>
      </c>
      <c r="AF190" s="35">
        <f>Table2[[#This Row],[Cost]]+Table2[[#This Row],[Profit]]+Table2[[#This Row],[ShippingCost]]+Table2[[#This Row],[DeliveryDays]]</f>
        <v>1486.72</v>
      </c>
      <c r="AG190" s="119">
        <f>Table2[[#This Row],[Profit]]/Table2[[#This Row],[Cost]]</f>
        <v>0.87221320912706712</v>
      </c>
      <c r="AQ190" s="22">
        <v>737</v>
      </c>
      <c r="AR190" s="13" t="s">
        <v>471</v>
      </c>
      <c r="AS190" s="13" t="s">
        <v>41</v>
      </c>
      <c r="AT190" s="13" t="s">
        <v>82</v>
      </c>
      <c r="AU190" s="13" t="s">
        <v>90</v>
      </c>
      <c r="AV190" s="13" t="s">
        <v>67</v>
      </c>
      <c r="AW190" s="13" t="s">
        <v>31</v>
      </c>
      <c r="AX190" s="13" t="s">
        <v>79</v>
      </c>
      <c r="AY190" s="13" t="s">
        <v>53</v>
      </c>
      <c r="AZ190" s="13" t="s">
        <v>34</v>
      </c>
      <c r="BA190" s="13">
        <v>106.68</v>
      </c>
      <c r="BB190" s="13">
        <v>17</v>
      </c>
      <c r="BC190" s="13">
        <v>0.06</v>
      </c>
      <c r="BD190" s="13">
        <v>1704.75</v>
      </c>
      <c r="BE190" s="13">
        <v>912.32</v>
      </c>
      <c r="BF190" s="13">
        <v>792.43</v>
      </c>
      <c r="BG190" s="13" t="s">
        <v>35</v>
      </c>
      <c r="BH190" s="13" t="s">
        <v>88</v>
      </c>
      <c r="BI190" s="13" t="s">
        <v>72</v>
      </c>
      <c r="BJ190" s="13">
        <v>16.22</v>
      </c>
      <c r="BK190" s="13">
        <v>1</v>
      </c>
      <c r="BL190" s="13" t="s">
        <v>97</v>
      </c>
      <c r="BM190" s="13" t="s">
        <v>56</v>
      </c>
      <c r="BN190" s="13">
        <v>1</v>
      </c>
      <c r="BO190" s="21">
        <v>4</v>
      </c>
    </row>
    <row r="191" spans="1:67" ht="16.5" thickTop="1" thickBot="1" x14ac:dyDescent="0.3">
      <c r="A191" s="11">
        <v>190</v>
      </c>
      <c r="B191" s="2" t="s">
        <v>266</v>
      </c>
      <c r="C191" s="85">
        <f>YEAR(Table2[[#This Row],[Date]])</f>
        <v>2023</v>
      </c>
      <c r="D191" s="88" t="str">
        <f>TEXT(Table2[[#This Row],[Date]],"mmmm")</f>
        <v>July</v>
      </c>
      <c r="E191" s="2" t="s">
        <v>41</v>
      </c>
      <c r="F191" s="2" t="s">
        <v>42</v>
      </c>
      <c r="G191" s="2" t="s">
        <v>59</v>
      </c>
      <c r="H191" s="2" t="s">
        <v>100</v>
      </c>
      <c r="I191" s="2" t="s">
        <v>51</v>
      </c>
      <c r="J191" s="2" t="s">
        <v>52</v>
      </c>
      <c r="K191" s="2" t="s">
        <v>45</v>
      </c>
      <c r="L191" s="2" t="s">
        <v>46</v>
      </c>
      <c r="M191" s="2">
        <v>582.36</v>
      </c>
      <c r="N191" s="2">
        <v>20</v>
      </c>
      <c r="O191" s="2">
        <v>0</v>
      </c>
      <c r="P191" s="48" t="str">
        <f>IF(Table2[[#This Row],[Discount]]&gt;20%,"HIGH","LOW")</f>
        <v>LOW</v>
      </c>
      <c r="Q191" s="2">
        <v>11647.2</v>
      </c>
      <c r="R191" s="59" t="str">
        <f>_xlfn.IFS(Table2[[#This Row],[Revenue]]&lt;1000,"Small",OR(Table2[[#This Row],[Revenue]]&gt;1000,Table2[[#This Row],[Revenue]]&lt;=5000),"Medium",Table2[[#This Row],[Revenue]]&gt;5000,"Large")</f>
        <v>Medium</v>
      </c>
      <c r="S191" s="53" t="str">
        <f>IF(Table2[[#This Row],[Revenue]]&gt;3000,"Premium","Not Premium")</f>
        <v>Premium</v>
      </c>
      <c r="T191" s="2">
        <v>6229.34</v>
      </c>
      <c r="U191" s="2">
        <v>5417.86</v>
      </c>
      <c r="V191" s="2" t="s">
        <v>63</v>
      </c>
      <c r="W191" s="2" t="s">
        <v>88</v>
      </c>
      <c r="X191" s="2" t="s">
        <v>72</v>
      </c>
      <c r="Y191" s="2">
        <v>39.17</v>
      </c>
      <c r="Z191" s="2">
        <v>6</v>
      </c>
      <c r="AA191" s="50" t="str">
        <f>IF(Table2[[#This Row],[DeliveryDays]]&lt;=3,"FAST DELIVERY","LATE DELIVERY")</f>
        <v>LATE DELIVERY</v>
      </c>
      <c r="AB191" s="2" t="s">
        <v>38</v>
      </c>
      <c r="AC191" s="2" t="s">
        <v>56</v>
      </c>
      <c r="AD191" s="2">
        <v>5</v>
      </c>
      <c r="AE191" s="56" t="str">
        <f>_xlfn.IFS(Table2[[#This Row],[Rating]]=5,"Excellent",Table2[[#This Row],[Rating]]=4,"Good",Table2[[#This Row],[Rating]]=3,"Average",Table2[[#This Row],[Rating]]&lt;=2,"Poor")</f>
        <v>Excellent</v>
      </c>
      <c r="AF191" s="35">
        <f>Table2[[#This Row],[Cost]]+Table2[[#This Row],[Profit]]+Table2[[#This Row],[ShippingCost]]+Table2[[#This Row],[DeliveryDays]]</f>
        <v>11692.37</v>
      </c>
      <c r="AG191" s="119">
        <f>Table2[[#This Row],[Profit]]/Table2[[#This Row],[Cost]]</f>
        <v>0.86973258804303499</v>
      </c>
      <c r="AQ191" s="20">
        <v>748</v>
      </c>
      <c r="AR191" s="2" t="s">
        <v>117</v>
      </c>
      <c r="AS191" s="2" t="s">
        <v>127</v>
      </c>
      <c r="AT191" s="2" t="s">
        <v>28</v>
      </c>
      <c r="AU191" s="2" t="s">
        <v>59</v>
      </c>
      <c r="AV191" s="2" t="s">
        <v>60</v>
      </c>
      <c r="AW191" s="2" t="s">
        <v>31</v>
      </c>
      <c r="AX191" s="2" t="s">
        <v>107</v>
      </c>
      <c r="AY191" s="2" t="s">
        <v>45</v>
      </c>
      <c r="AZ191" s="2" t="s">
        <v>80</v>
      </c>
      <c r="BA191" s="2">
        <v>523.5</v>
      </c>
      <c r="BB191" s="2">
        <v>14</v>
      </c>
      <c r="BC191" s="2">
        <v>0.25</v>
      </c>
      <c r="BD191" s="2">
        <v>5496.75</v>
      </c>
      <c r="BE191" s="2">
        <v>2795.65</v>
      </c>
      <c r="BF191" s="2">
        <v>2701.1</v>
      </c>
      <c r="BG191" s="2" t="s">
        <v>91</v>
      </c>
      <c r="BH191" s="2" t="s">
        <v>88</v>
      </c>
      <c r="BI191" s="2" t="s">
        <v>37</v>
      </c>
      <c r="BJ191" s="2">
        <v>14.26</v>
      </c>
      <c r="BK191" s="2">
        <v>6</v>
      </c>
      <c r="BL191" s="2" t="s">
        <v>97</v>
      </c>
      <c r="BM191" s="2" t="s">
        <v>56</v>
      </c>
      <c r="BN191" s="2">
        <v>1</v>
      </c>
      <c r="BO191" s="23">
        <v>12</v>
      </c>
    </row>
    <row r="192" spans="1:67" ht="16.5" thickTop="1" thickBot="1" x14ac:dyDescent="0.3">
      <c r="A192" s="12">
        <v>191</v>
      </c>
      <c r="B192" s="13" t="s">
        <v>267</v>
      </c>
      <c r="C192" s="86">
        <f>YEAR(Table2[[#This Row],[Date]])</f>
        <v>2023</v>
      </c>
      <c r="D192" s="89" t="str">
        <f>TEXT(Table2[[#This Row],[Date]],"mmmm")</f>
        <v>September</v>
      </c>
      <c r="E192" s="13" t="s">
        <v>58</v>
      </c>
      <c r="F192" s="13" t="s">
        <v>66</v>
      </c>
      <c r="G192" s="13" t="s">
        <v>59</v>
      </c>
      <c r="H192" s="13" t="s">
        <v>74</v>
      </c>
      <c r="I192" s="13" t="s">
        <v>68</v>
      </c>
      <c r="J192" s="13" t="s">
        <v>134</v>
      </c>
      <c r="K192" s="13" t="s">
        <v>53</v>
      </c>
      <c r="L192" s="13" t="s">
        <v>70</v>
      </c>
      <c r="M192" s="13">
        <v>139.58000000000001</v>
      </c>
      <c r="N192" s="13">
        <v>4</v>
      </c>
      <c r="O192" s="13">
        <v>0.05</v>
      </c>
      <c r="P192" s="48" t="str">
        <f>IF(Table2[[#This Row],[Discount]]&gt;20%,"HIGH","LOW")</f>
        <v>LOW</v>
      </c>
      <c r="Q192" s="13">
        <v>530.4</v>
      </c>
      <c r="R192" s="60" t="str">
        <f>_xlfn.IFS(Table2[[#This Row],[Revenue]]&lt;1000,"Small",OR(Table2[[#This Row],[Revenue]]&gt;1000,Table2[[#This Row],[Revenue]]&lt;=5000),"Medium",Table2[[#This Row],[Revenue]]&gt;5000,"Large")</f>
        <v>Small</v>
      </c>
      <c r="S192" s="54" t="str">
        <f>IF(Table2[[#This Row],[Revenue]]&gt;3000,"Premium","Not Premium")</f>
        <v>Not Premium</v>
      </c>
      <c r="T192" s="13">
        <v>429.91</v>
      </c>
      <c r="U192" s="13">
        <v>100.49</v>
      </c>
      <c r="V192" s="13" t="s">
        <v>63</v>
      </c>
      <c r="W192" s="13" t="s">
        <v>88</v>
      </c>
      <c r="X192" s="13" t="s">
        <v>37</v>
      </c>
      <c r="Y192" s="13">
        <v>34.96</v>
      </c>
      <c r="Z192" s="13">
        <v>1</v>
      </c>
      <c r="AA192" s="51" t="str">
        <f>IF(Table2[[#This Row],[DeliveryDays]]&lt;=3,"FAST DELIVERY","LATE DELIVERY")</f>
        <v>FAST DELIVERY</v>
      </c>
      <c r="AB192" s="13" t="s">
        <v>55</v>
      </c>
      <c r="AC192" s="13" t="s">
        <v>39</v>
      </c>
      <c r="AD192" s="13">
        <v>2</v>
      </c>
      <c r="AE192" s="57" t="str">
        <f>_xlfn.IFS(Table2[[#This Row],[Rating]]=5,"Excellent",Table2[[#This Row],[Rating]]=4,"Good",Table2[[#This Row],[Rating]]=3,"Average",Table2[[#This Row],[Rating]]&lt;=2,"Poor")</f>
        <v>Poor</v>
      </c>
      <c r="AF192" s="35">
        <f>Table2[[#This Row],[Cost]]+Table2[[#This Row],[Profit]]+Table2[[#This Row],[ShippingCost]]+Table2[[#This Row],[DeliveryDays]]</f>
        <v>566.36</v>
      </c>
      <c r="AG192" s="119">
        <f>Table2[[#This Row],[Profit]]/Table2[[#This Row],[Cost]]</f>
        <v>0.23374659812518897</v>
      </c>
      <c r="AQ192" s="22">
        <v>753</v>
      </c>
      <c r="AR192" s="13" t="s">
        <v>408</v>
      </c>
      <c r="AS192" s="13" t="s">
        <v>65</v>
      </c>
      <c r="AT192" s="13" t="s">
        <v>28</v>
      </c>
      <c r="AU192" s="13" t="s">
        <v>43</v>
      </c>
      <c r="AV192" s="13" t="s">
        <v>44</v>
      </c>
      <c r="AW192" s="13" t="s">
        <v>31</v>
      </c>
      <c r="AX192" s="13" t="s">
        <v>84</v>
      </c>
      <c r="AY192" s="13" t="s">
        <v>33</v>
      </c>
      <c r="AZ192" s="13" t="s">
        <v>85</v>
      </c>
      <c r="BA192" s="13">
        <v>788.52</v>
      </c>
      <c r="BB192" s="13">
        <v>9</v>
      </c>
      <c r="BC192" s="13">
        <v>0.14000000000000001</v>
      </c>
      <c r="BD192" s="13">
        <v>6103.14</v>
      </c>
      <c r="BE192" s="13">
        <v>4058.9</v>
      </c>
      <c r="BF192" s="13">
        <v>2044.24</v>
      </c>
      <c r="BG192" s="13" t="s">
        <v>91</v>
      </c>
      <c r="BH192" s="13" t="s">
        <v>36</v>
      </c>
      <c r="BI192" s="13" t="s">
        <v>48</v>
      </c>
      <c r="BJ192" s="13">
        <v>30.73</v>
      </c>
      <c r="BK192" s="13">
        <v>9</v>
      </c>
      <c r="BL192" s="13" t="s">
        <v>55</v>
      </c>
      <c r="BM192" s="13" t="s">
        <v>39</v>
      </c>
      <c r="BN192" s="13">
        <v>2</v>
      </c>
      <c r="BO192" s="21">
        <v>2</v>
      </c>
    </row>
    <row r="193" spans="1:67" ht="16.5" thickTop="1" thickBot="1" x14ac:dyDescent="0.3">
      <c r="A193" s="11">
        <v>192</v>
      </c>
      <c r="B193" s="2" t="s">
        <v>148</v>
      </c>
      <c r="C193" s="85">
        <f>YEAR(Table2[[#This Row],[Date]])</f>
        <v>2024</v>
      </c>
      <c r="D193" s="88" t="str">
        <f>TEXT(Table2[[#This Row],[Date]],"mmmm")</f>
        <v>March</v>
      </c>
      <c r="E193" s="2" t="s">
        <v>27</v>
      </c>
      <c r="F193" s="2" t="s">
        <v>42</v>
      </c>
      <c r="G193" s="2" t="s">
        <v>90</v>
      </c>
      <c r="H193" s="2" t="s">
        <v>67</v>
      </c>
      <c r="I193" s="2" t="s">
        <v>51</v>
      </c>
      <c r="J193" s="2" t="s">
        <v>32</v>
      </c>
      <c r="K193" s="2" t="s">
        <v>33</v>
      </c>
      <c r="L193" s="2" t="s">
        <v>85</v>
      </c>
      <c r="M193" s="2">
        <v>381.61</v>
      </c>
      <c r="N193" s="2">
        <v>16</v>
      </c>
      <c r="O193" s="2">
        <v>0.06</v>
      </c>
      <c r="P193" s="48" t="str">
        <f>IF(Table2[[#This Row],[Discount]]&gt;20%,"HIGH","LOW")</f>
        <v>LOW</v>
      </c>
      <c r="Q193" s="2">
        <v>5739.41</v>
      </c>
      <c r="R193" s="59" t="str">
        <f>_xlfn.IFS(Table2[[#This Row],[Revenue]]&lt;1000,"Small",OR(Table2[[#This Row],[Revenue]]&gt;1000,Table2[[#This Row],[Revenue]]&lt;=5000),"Medium",Table2[[#This Row],[Revenue]]&gt;5000,"Large")</f>
        <v>Medium</v>
      </c>
      <c r="S193" s="53" t="str">
        <f>IF(Table2[[#This Row],[Revenue]]&gt;3000,"Premium","Not Premium")</f>
        <v>Premium</v>
      </c>
      <c r="T193" s="2">
        <v>4117.66</v>
      </c>
      <c r="U193" s="2">
        <v>1621.75</v>
      </c>
      <c r="V193" s="2" t="s">
        <v>47</v>
      </c>
      <c r="W193" s="2" t="s">
        <v>36</v>
      </c>
      <c r="X193" s="2" t="s">
        <v>48</v>
      </c>
      <c r="Y193" s="2">
        <v>20.2</v>
      </c>
      <c r="Z193" s="2">
        <v>9</v>
      </c>
      <c r="AA193" s="50" t="str">
        <f>IF(Table2[[#This Row],[DeliveryDays]]&lt;=3,"FAST DELIVERY","LATE DELIVERY")</f>
        <v>LATE DELIVERY</v>
      </c>
      <c r="AB193" s="2" t="s">
        <v>55</v>
      </c>
      <c r="AC193" s="2" t="s">
        <v>56</v>
      </c>
      <c r="AD193" s="2">
        <v>2</v>
      </c>
      <c r="AE193" s="56" t="str">
        <f>_xlfn.IFS(Table2[[#This Row],[Rating]]=5,"Excellent",Table2[[#This Row],[Rating]]=4,"Good",Table2[[#This Row],[Rating]]=3,"Average",Table2[[#This Row],[Rating]]&lt;=2,"Poor")</f>
        <v>Poor</v>
      </c>
      <c r="AF193" s="35">
        <f>Table2[[#This Row],[Cost]]+Table2[[#This Row],[Profit]]+Table2[[#This Row],[ShippingCost]]+Table2[[#This Row],[DeliveryDays]]</f>
        <v>5768.61</v>
      </c>
      <c r="AG193" s="119">
        <f>Table2[[#This Row],[Profit]]/Table2[[#This Row],[Cost]]</f>
        <v>0.39385233360695154</v>
      </c>
      <c r="AQ193" s="20">
        <v>764</v>
      </c>
      <c r="AR193" s="2" t="s">
        <v>563</v>
      </c>
      <c r="AS193" s="2" t="s">
        <v>65</v>
      </c>
      <c r="AT193" s="2" t="s">
        <v>28</v>
      </c>
      <c r="AU193" s="2" t="s">
        <v>43</v>
      </c>
      <c r="AV193" s="2" t="s">
        <v>78</v>
      </c>
      <c r="AW193" s="2" t="s">
        <v>31</v>
      </c>
      <c r="AX193" s="2" t="s">
        <v>32</v>
      </c>
      <c r="AY193" s="2" t="s">
        <v>53</v>
      </c>
      <c r="AZ193" s="2" t="s">
        <v>80</v>
      </c>
      <c r="BA193" s="2">
        <v>876.45</v>
      </c>
      <c r="BB193" s="2">
        <v>19</v>
      </c>
      <c r="BC193" s="2">
        <v>0.19</v>
      </c>
      <c r="BD193" s="2">
        <v>13488.57</v>
      </c>
      <c r="BE193" s="2">
        <v>12064.38</v>
      </c>
      <c r="BF193" s="2">
        <v>1424.19</v>
      </c>
      <c r="BG193" s="2" t="s">
        <v>76</v>
      </c>
      <c r="BH193" s="2" t="s">
        <v>54</v>
      </c>
      <c r="BI193" s="2" t="s">
        <v>72</v>
      </c>
      <c r="BJ193" s="2">
        <v>32.32</v>
      </c>
      <c r="BK193" s="2">
        <v>2</v>
      </c>
      <c r="BL193" s="2" t="s">
        <v>38</v>
      </c>
      <c r="BM193" s="2" t="s">
        <v>56</v>
      </c>
      <c r="BN193" s="2">
        <v>3</v>
      </c>
      <c r="BO193" s="23">
        <v>10</v>
      </c>
    </row>
    <row r="194" spans="1:67" ht="16.5" thickTop="1" thickBot="1" x14ac:dyDescent="0.3">
      <c r="A194" s="12">
        <v>193</v>
      </c>
      <c r="B194" s="13" t="s">
        <v>268</v>
      </c>
      <c r="C194" s="86">
        <f>YEAR(Table2[[#This Row],[Date]])</f>
        <v>2023</v>
      </c>
      <c r="D194" s="89" t="str">
        <f>TEXT(Table2[[#This Row],[Date]],"mmmm")</f>
        <v>September</v>
      </c>
      <c r="E194" s="13" t="s">
        <v>99</v>
      </c>
      <c r="F194" s="13" t="s">
        <v>28</v>
      </c>
      <c r="G194" s="13" t="s">
        <v>43</v>
      </c>
      <c r="H194" s="13" t="s">
        <v>94</v>
      </c>
      <c r="I194" s="13" t="s">
        <v>61</v>
      </c>
      <c r="J194" s="13" t="s">
        <v>79</v>
      </c>
      <c r="K194" s="13" t="s">
        <v>53</v>
      </c>
      <c r="L194" s="13" t="s">
        <v>85</v>
      </c>
      <c r="M194" s="13">
        <v>640.32000000000005</v>
      </c>
      <c r="N194" s="13">
        <v>9</v>
      </c>
      <c r="O194" s="13">
        <v>0.18</v>
      </c>
      <c r="P194" s="48" t="str">
        <f>IF(Table2[[#This Row],[Discount]]&gt;20%,"HIGH","LOW")</f>
        <v>LOW</v>
      </c>
      <c r="Q194" s="13">
        <v>4725.5600000000004</v>
      </c>
      <c r="R194" s="60" t="str">
        <f>_xlfn.IFS(Table2[[#This Row],[Revenue]]&lt;1000,"Small",OR(Table2[[#This Row],[Revenue]]&gt;1000,Table2[[#This Row],[Revenue]]&lt;=5000),"Medium",Table2[[#This Row],[Revenue]]&gt;5000,"Large")</f>
        <v>Medium</v>
      </c>
      <c r="S194" s="54" t="str">
        <f>IF(Table2[[#This Row],[Revenue]]&gt;3000,"Premium","Not Premium")</f>
        <v>Premium</v>
      </c>
      <c r="T194" s="13">
        <v>4089.81</v>
      </c>
      <c r="U194" s="13">
        <v>635.75</v>
      </c>
      <c r="V194" s="13" t="s">
        <v>76</v>
      </c>
      <c r="W194" s="13" t="s">
        <v>71</v>
      </c>
      <c r="X194" s="13" t="s">
        <v>37</v>
      </c>
      <c r="Y194" s="13">
        <v>20.67</v>
      </c>
      <c r="Z194" s="13">
        <v>7</v>
      </c>
      <c r="AA194" s="51" t="str">
        <f>IF(Table2[[#This Row],[DeliveryDays]]&lt;=3,"FAST DELIVERY","LATE DELIVERY")</f>
        <v>LATE DELIVERY</v>
      </c>
      <c r="AB194" s="13" t="s">
        <v>97</v>
      </c>
      <c r="AC194" s="13" t="s">
        <v>56</v>
      </c>
      <c r="AD194" s="13">
        <v>5</v>
      </c>
      <c r="AE194" s="57" t="str">
        <f>_xlfn.IFS(Table2[[#This Row],[Rating]]=5,"Excellent",Table2[[#This Row],[Rating]]=4,"Good",Table2[[#This Row],[Rating]]=3,"Average",Table2[[#This Row],[Rating]]&lt;=2,"Poor")</f>
        <v>Excellent</v>
      </c>
      <c r="AF194" s="35">
        <f>Table2[[#This Row],[Cost]]+Table2[[#This Row],[Profit]]+Table2[[#This Row],[ShippingCost]]+Table2[[#This Row],[DeliveryDays]]</f>
        <v>4753.2299999999996</v>
      </c>
      <c r="AG194" s="119">
        <f>Table2[[#This Row],[Profit]]/Table2[[#This Row],[Cost]]</f>
        <v>0.15544731906861198</v>
      </c>
      <c r="AQ194" s="22">
        <v>767</v>
      </c>
      <c r="AR194" s="13" t="s">
        <v>344</v>
      </c>
      <c r="AS194" s="13" t="s">
        <v>127</v>
      </c>
      <c r="AT194" s="13" t="s">
        <v>42</v>
      </c>
      <c r="AU194" s="13" t="s">
        <v>93</v>
      </c>
      <c r="AV194" s="13" t="s">
        <v>100</v>
      </c>
      <c r="AW194" s="13" t="s">
        <v>31</v>
      </c>
      <c r="AX194" s="13" t="s">
        <v>32</v>
      </c>
      <c r="AY194" s="13" t="s">
        <v>33</v>
      </c>
      <c r="AZ194" s="13" t="s">
        <v>34</v>
      </c>
      <c r="BA194" s="13">
        <v>982.27</v>
      </c>
      <c r="BB194" s="13">
        <v>1</v>
      </c>
      <c r="BC194" s="13">
        <v>0.26</v>
      </c>
      <c r="BD194" s="13">
        <v>726.88</v>
      </c>
      <c r="BE194" s="13">
        <v>421.89</v>
      </c>
      <c r="BF194" s="13">
        <v>304.99</v>
      </c>
      <c r="BG194" s="13" t="s">
        <v>47</v>
      </c>
      <c r="BH194" s="13" t="s">
        <v>54</v>
      </c>
      <c r="BI194" s="13" t="s">
        <v>48</v>
      </c>
      <c r="BJ194" s="13">
        <v>45.35</v>
      </c>
      <c r="BK194" s="13">
        <v>1</v>
      </c>
      <c r="BL194" s="13" t="s">
        <v>55</v>
      </c>
      <c r="BM194" s="13" t="s">
        <v>56</v>
      </c>
      <c r="BN194" s="13">
        <v>3</v>
      </c>
      <c r="BO194" s="21">
        <v>9</v>
      </c>
    </row>
    <row r="195" spans="1:67" ht="16.5" thickTop="1" thickBot="1" x14ac:dyDescent="0.3">
      <c r="A195" s="11">
        <v>194</v>
      </c>
      <c r="B195" s="2" t="s">
        <v>142</v>
      </c>
      <c r="C195" s="85">
        <f>YEAR(Table2[[#This Row],[Date]])</f>
        <v>2024</v>
      </c>
      <c r="D195" s="88" t="str">
        <f>TEXT(Table2[[#This Row],[Date]],"mmmm")</f>
        <v>July</v>
      </c>
      <c r="E195" s="2" t="s">
        <v>41</v>
      </c>
      <c r="F195" s="2" t="s">
        <v>66</v>
      </c>
      <c r="G195" s="2" t="s">
        <v>29</v>
      </c>
      <c r="H195" s="2" t="s">
        <v>60</v>
      </c>
      <c r="I195" s="2" t="s">
        <v>75</v>
      </c>
      <c r="J195" s="2" t="s">
        <v>52</v>
      </c>
      <c r="K195" s="2" t="s">
        <v>33</v>
      </c>
      <c r="L195" s="2" t="s">
        <v>46</v>
      </c>
      <c r="M195" s="2">
        <v>101.9</v>
      </c>
      <c r="N195" s="2">
        <v>14</v>
      </c>
      <c r="O195" s="2">
        <v>0.18</v>
      </c>
      <c r="P195" s="48" t="str">
        <f>IF(Table2[[#This Row],[Discount]]&gt;20%,"HIGH","LOW")</f>
        <v>LOW</v>
      </c>
      <c r="Q195" s="2">
        <v>1169.81</v>
      </c>
      <c r="R195" s="59" t="str">
        <f>_xlfn.IFS(Table2[[#This Row],[Revenue]]&lt;1000,"Small",OR(Table2[[#This Row],[Revenue]]&gt;1000,Table2[[#This Row],[Revenue]]&lt;=5000),"Medium",Table2[[#This Row],[Revenue]]&gt;5000,"Large")</f>
        <v>Medium</v>
      </c>
      <c r="S195" s="53" t="str">
        <f>IF(Table2[[#This Row],[Revenue]]&gt;3000,"Premium","Not Premium")</f>
        <v>Not Premium</v>
      </c>
      <c r="T195" s="2">
        <v>652.41</v>
      </c>
      <c r="U195" s="2">
        <v>517.4</v>
      </c>
      <c r="V195" s="2" t="s">
        <v>47</v>
      </c>
      <c r="W195" s="2" t="s">
        <v>71</v>
      </c>
      <c r="X195" s="2" t="s">
        <v>48</v>
      </c>
      <c r="Y195" s="2">
        <v>21.73</v>
      </c>
      <c r="Z195" s="2">
        <v>1</v>
      </c>
      <c r="AA195" s="50" t="str">
        <f>IF(Table2[[#This Row],[DeliveryDays]]&lt;=3,"FAST DELIVERY","LATE DELIVERY")</f>
        <v>FAST DELIVERY</v>
      </c>
      <c r="AB195" s="2" t="s">
        <v>97</v>
      </c>
      <c r="AC195" s="2" t="s">
        <v>39</v>
      </c>
      <c r="AD195" s="2">
        <v>5</v>
      </c>
      <c r="AE195" s="56" t="str">
        <f>_xlfn.IFS(Table2[[#This Row],[Rating]]=5,"Excellent",Table2[[#This Row],[Rating]]=4,"Good",Table2[[#This Row],[Rating]]=3,"Average",Table2[[#This Row],[Rating]]&lt;=2,"Poor")</f>
        <v>Excellent</v>
      </c>
      <c r="AF195" s="35">
        <f>Table2[[#This Row],[Cost]]+Table2[[#This Row],[Profit]]+Table2[[#This Row],[ShippingCost]]+Table2[[#This Row],[DeliveryDays]]</f>
        <v>1192.54</v>
      </c>
      <c r="AG195" s="119">
        <f>Table2[[#This Row],[Profit]]/Table2[[#This Row],[Cost]]</f>
        <v>0.7930595790990328</v>
      </c>
      <c r="AQ195" s="20">
        <v>772</v>
      </c>
      <c r="AR195" s="2" t="s">
        <v>430</v>
      </c>
      <c r="AS195" s="2" t="s">
        <v>120</v>
      </c>
      <c r="AT195" s="2" t="s">
        <v>42</v>
      </c>
      <c r="AU195" s="2" t="s">
        <v>83</v>
      </c>
      <c r="AV195" s="2" t="s">
        <v>100</v>
      </c>
      <c r="AW195" s="2" t="s">
        <v>31</v>
      </c>
      <c r="AX195" s="2" t="s">
        <v>32</v>
      </c>
      <c r="AY195" s="2" t="s">
        <v>53</v>
      </c>
      <c r="AZ195" s="2" t="s">
        <v>34</v>
      </c>
      <c r="BA195" s="2">
        <v>638.78</v>
      </c>
      <c r="BB195" s="2">
        <v>17</v>
      </c>
      <c r="BC195" s="2">
        <v>0.02</v>
      </c>
      <c r="BD195" s="2">
        <v>10642.07</v>
      </c>
      <c r="BE195" s="2">
        <v>9495.94</v>
      </c>
      <c r="BF195" s="2">
        <v>1146.1300000000001</v>
      </c>
      <c r="BG195" s="2" t="s">
        <v>76</v>
      </c>
      <c r="BH195" s="2" t="s">
        <v>54</v>
      </c>
      <c r="BI195" s="2" t="s">
        <v>37</v>
      </c>
      <c r="BJ195" s="2">
        <v>26.75</v>
      </c>
      <c r="BK195" s="2">
        <v>3</v>
      </c>
      <c r="BL195" s="2" t="s">
        <v>97</v>
      </c>
      <c r="BM195" s="2" t="s">
        <v>56</v>
      </c>
      <c r="BN195" s="2">
        <v>2</v>
      </c>
      <c r="BO195" s="23">
        <v>12</v>
      </c>
    </row>
    <row r="196" spans="1:67" ht="16.5" thickTop="1" thickBot="1" x14ac:dyDescent="0.3">
      <c r="A196" s="12">
        <v>195</v>
      </c>
      <c r="B196" s="13" t="s">
        <v>269</v>
      </c>
      <c r="C196" s="86">
        <f>YEAR(Table2[[#This Row],[Date]])</f>
        <v>2023</v>
      </c>
      <c r="D196" s="89" t="str">
        <f>TEXT(Table2[[#This Row],[Date]],"mmmm")</f>
        <v>October</v>
      </c>
      <c r="E196" s="13" t="s">
        <v>41</v>
      </c>
      <c r="F196" s="13" t="s">
        <v>82</v>
      </c>
      <c r="G196" s="13" t="s">
        <v>59</v>
      </c>
      <c r="H196" s="13" t="s">
        <v>30</v>
      </c>
      <c r="I196" s="13" t="s">
        <v>75</v>
      </c>
      <c r="J196" s="13" t="s">
        <v>52</v>
      </c>
      <c r="K196" s="13" t="s">
        <v>53</v>
      </c>
      <c r="L196" s="13" t="s">
        <v>46</v>
      </c>
      <c r="M196" s="13">
        <v>681.43</v>
      </c>
      <c r="N196" s="13">
        <v>11</v>
      </c>
      <c r="O196" s="13">
        <v>0.18</v>
      </c>
      <c r="P196" s="48" t="str">
        <f>IF(Table2[[#This Row],[Discount]]&gt;20%,"HIGH","LOW")</f>
        <v>LOW</v>
      </c>
      <c r="Q196" s="13">
        <v>6146.5</v>
      </c>
      <c r="R196" s="60" t="str">
        <f>_xlfn.IFS(Table2[[#This Row],[Revenue]]&lt;1000,"Small",OR(Table2[[#This Row],[Revenue]]&gt;1000,Table2[[#This Row],[Revenue]]&lt;=5000),"Medium",Table2[[#This Row],[Revenue]]&gt;5000,"Large")</f>
        <v>Medium</v>
      </c>
      <c r="S196" s="54" t="str">
        <f>IF(Table2[[#This Row],[Revenue]]&gt;3000,"Premium","Not Premium")</f>
        <v>Premium</v>
      </c>
      <c r="T196" s="13">
        <v>3667.28</v>
      </c>
      <c r="U196" s="13">
        <v>2479.2199999999998</v>
      </c>
      <c r="V196" s="13" t="s">
        <v>76</v>
      </c>
      <c r="W196" s="13" t="s">
        <v>54</v>
      </c>
      <c r="X196" s="13" t="s">
        <v>37</v>
      </c>
      <c r="Y196" s="13">
        <v>22.67</v>
      </c>
      <c r="Z196" s="13">
        <v>3</v>
      </c>
      <c r="AA196" s="51" t="str">
        <f>IF(Table2[[#This Row],[DeliveryDays]]&lt;=3,"FAST DELIVERY","LATE DELIVERY")</f>
        <v>FAST DELIVERY</v>
      </c>
      <c r="AB196" s="13" t="s">
        <v>55</v>
      </c>
      <c r="AC196" s="13" t="s">
        <v>39</v>
      </c>
      <c r="AD196" s="13">
        <v>5</v>
      </c>
      <c r="AE196" s="57" t="str">
        <f>_xlfn.IFS(Table2[[#This Row],[Rating]]=5,"Excellent",Table2[[#This Row],[Rating]]=4,"Good",Table2[[#This Row],[Rating]]=3,"Average",Table2[[#This Row],[Rating]]&lt;=2,"Poor")</f>
        <v>Excellent</v>
      </c>
      <c r="AF196" s="35">
        <f>Table2[[#This Row],[Cost]]+Table2[[#This Row],[Profit]]+Table2[[#This Row],[ShippingCost]]+Table2[[#This Row],[DeliveryDays]]</f>
        <v>6172.17</v>
      </c>
      <c r="AG196" s="119">
        <f>Table2[[#This Row],[Profit]]/Table2[[#This Row],[Cost]]</f>
        <v>0.67603782639994758</v>
      </c>
      <c r="AQ196" s="22">
        <v>775</v>
      </c>
      <c r="AR196" s="13" t="s">
        <v>128</v>
      </c>
      <c r="AS196" s="13" t="s">
        <v>114</v>
      </c>
      <c r="AT196" s="13" t="s">
        <v>66</v>
      </c>
      <c r="AU196" s="13" t="s">
        <v>43</v>
      </c>
      <c r="AV196" s="13" t="s">
        <v>100</v>
      </c>
      <c r="AW196" s="13" t="s">
        <v>31</v>
      </c>
      <c r="AX196" s="13" t="s">
        <v>107</v>
      </c>
      <c r="AY196" s="13" t="s">
        <v>45</v>
      </c>
      <c r="AZ196" s="13" t="s">
        <v>70</v>
      </c>
      <c r="BA196" s="13">
        <v>508.29</v>
      </c>
      <c r="BB196" s="13">
        <v>20</v>
      </c>
      <c r="BC196" s="13">
        <v>0.16</v>
      </c>
      <c r="BD196" s="13">
        <v>8539.27</v>
      </c>
      <c r="BE196" s="13">
        <v>7441.21</v>
      </c>
      <c r="BF196" s="13">
        <v>1098.06</v>
      </c>
      <c r="BG196" s="13" t="s">
        <v>47</v>
      </c>
      <c r="BH196" s="13" t="s">
        <v>71</v>
      </c>
      <c r="BI196" s="13" t="s">
        <v>48</v>
      </c>
      <c r="BJ196" s="13">
        <v>5.63</v>
      </c>
      <c r="BK196" s="13">
        <v>5</v>
      </c>
      <c r="BL196" s="13" t="s">
        <v>55</v>
      </c>
      <c r="BM196" s="13" t="s">
        <v>39</v>
      </c>
      <c r="BN196" s="13">
        <v>2</v>
      </c>
      <c r="BO196" s="21">
        <v>8</v>
      </c>
    </row>
    <row r="197" spans="1:67" ht="16.5" thickTop="1" thickBot="1" x14ac:dyDescent="0.3">
      <c r="A197" s="11">
        <v>196</v>
      </c>
      <c r="B197" s="2" t="s">
        <v>270</v>
      </c>
      <c r="C197" s="85">
        <f>YEAR(Table2[[#This Row],[Date]])</f>
        <v>2024</v>
      </c>
      <c r="D197" s="88" t="str">
        <f>TEXT(Table2[[#This Row],[Date]],"mmmm")</f>
        <v>September</v>
      </c>
      <c r="E197" s="2" t="s">
        <v>127</v>
      </c>
      <c r="F197" s="2" t="s">
        <v>42</v>
      </c>
      <c r="G197" s="2" t="s">
        <v>29</v>
      </c>
      <c r="H197" s="2" t="s">
        <v>60</v>
      </c>
      <c r="I197" s="2" t="s">
        <v>61</v>
      </c>
      <c r="J197" s="2" t="s">
        <v>87</v>
      </c>
      <c r="K197" s="2" t="s">
        <v>45</v>
      </c>
      <c r="L197" s="2" t="s">
        <v>85</v>
      </c>
      <c r="M197" s="2">
        <v>339.2</v>
      </c>
      <c r="N197" s="2">
        <v>19</v>
      </c>
      <c r="O197" s="2">
        <v>0.22</v>
      </c>
      <c r="P197" s="48" t="str">
        <f>IF(Table2[[#This Row],[Discount]]&gt;20%,"HIGH","LOW")</f>
        <v>HIGH</v>
      </c>
      <c r="Q197" s="2">
        <v>5026.9399999999996</v>
      </c>
      <c r="R197" s="59" t="str">
        <f>_xlfn.IFS(Table2[[#This Row],[Revenue]]&lt;1000,"Small",OR(Table2[[#This Row],[Revenue]]&gt;1000,Table2[[#This Row],[Revenue]]&lt;=5000),"Medium",Table2[[#This Row],[Revenue]]&gt;5000,"Large")</f>
        <v>Medium</v>
      </c>
      <c r="S197" s="53" t="str">
        <f>IF(Table2[[#This Row],[Revenue]]&gt;3000,"Premium","Not Premium")</f>
        <v>Premium</v>
      </c>
      <c r="T197" s="2">
        <v>4001.15</v>
      </c>
      <c r="U197" s="2">
        <v>1025.79</v>
      </c>
      <c r="V197" s="2" t="s">
        <v>47</v>
      </c>
      <c r="W197" s="2" t="s">
        <v>54</v>
      </c>
      <c r="X197" s="2" t="s">
        <v>72</v>
      </c>
      <c r="Y197" s="2">
        <v>23.78</v>
      </c>
      <c r="Z197" s="2">
        <v>7</v>
      </c>
      <c r="AA197" s="50" t="str">
        <f>IF(Table2[[#This Row],[DeliveryDays]]&lt;=3,"FAST DELIVERY","LATE DELIVERY")</f>
        <v>LATE DELIVERY</v>
      </c>
      <c r="AB197" s="2" t="s">
        <v>55</v>
      </c>
      <c r="AC197" s="2" t="s">
        <v>39</v>
      </c>
      <c r="AD197" s="2">
        <v>5</v>
      </c>
      <c r="AE197" s="56" t="str">
        <f>_xlfn.IFS(Table2[[#This Row],[Rating]]=5,"Excellent",Table2[[#This Row],[Rating]]=4,"Good",Table2[[#This Row],[Rating]]=3,"Average",Table2[[#This Row],[Rating]]&lt;=2,"Poor")</f>
        <v>Excellent</v>
      </c>
      <c r="AF197" s="35">
        <f>Table2[[#This Row],[Cost]]+Table2[[#This Row],[Profit]]+Table2[[#This Row],[ShippingCost]]+Table2[[#This Row],[DeliveryDays]]</f>
        <v>5057.72</v>
      </c>
      <c r="AG197" s="119">
        <f>Table2[[#This Row],[Profit]]/Table2[[#This Row],[Cost]]</f>
        <v>0.25637379253464626</v>
      </c>
      <c r="AQ197" s="20">
        <v>782</v>
      </c>
      <c r="AR197" s="2" t="s">
        <v>479</v>
      </c>
      <c r="AS197" s="2" t="s">
        <v>58</v>
      </c>
      <c r="AT197" s="2" t="s">
        <v>42</v>
      </c>
      <c r="AU197" s="2" t="s">
        <v>90</v>
      </c>
      <c r="AV197" s="2" t="s">
        <v>30</v>
      </c>
      <c r="AW197" s="2" t="s">
        <v>31</v>
      </c>
      <c r="AX197" s="2" t="s">
        <v>69</v>
      </c>
      <c r="AY197" s="2" t="s">
        <v>53</v>
      </c>
      <c r="AZ197" s="2" t="s">
        <v>80</v>
      </c>
      <c r="BA197" s="2">
        <v>370.1</v>
      </c>
      <c r="BB197" s="2">
        <v>16</v>
      </c>
      <c r="BC197" s="2">
        <v>0.23</v>
      </c>
      <c r="BD197" s="2">
        <v>4559.63</v>
      </c>
      <c r="BE197" s="2">
        <v>2557.15</v>
      </c>
      <c r="BF197" s="2">
        <v>2002.48</v>
      </c>
      <c r="BG197" s="2" t="s">
        <v>47</v>
      </c>
      <c r="BH197" s="2" t="s">
        <v>54</v>
      </c>
      <c r="BI197" s="2" t="s">
        <v>72</v>
      </c>
      <c r="BJ197" s="2">
        <v>36.28</v>
      </c>
      <c r="BK197" s="2">
        <v>7</v>
      </c>
      <c r="BL197" s="2" t="s">
        <v>97</v>
      </c>
      <c r="BM197" s="2" t="s">
        <v>39</v>
      </c>
      <c r="BN197" s="2">
        <v>4</v>
      </c>
      <c r="BO197" s="23">
        <v>6</v>
      </c>
    </row>
    <row r="198" spans="1:67" ht="16.5" thickTop="1" thickBot="1" x14ac:dyDescent="0.3">
      <c r="A198" s="12">
        <v>197</v>
      </c>
      <c r="B198" s="13" t="s">
        <v>271</v>
      </c>
      <c r="C198" s="86">
        <f>YEAR(Table2[[#This Row],[Date]])</f>
        <v>2023</v>
      </c>
      <c r="D198" s="89" t="str">
        <f>TEXT(Table2[[#This Row],[Date]],"mmmm")</f>
        <v>June</v>
      </c>
      <c r="E198" s="13" t="s">
        <v>65</v>
      </c>
      <c r="F198" s="13" t="s">
        <v>82</v>
      </c>
      <c r="G198" s="13" t="s">
        <v>29</v>
      </c>
      <c r="H198" s="13" t="s">
        <v>30</v>
      </c>
      <c r="I198" s="13" t="s">
        <v>75</v>
      </c>
      <c r="J198" s="13" t="s">
        <v>69</v>
      </c>
      <c r="K198" s="13" t="s">
        <v>53</v>
      </c>
      <c r="L198" s="13" t="s">
        <v>70</v>
      </c>
      <c r="M198" s="13">
        <v>524.36</v>
      </c>
      <c r="N198" s="13">
        <v>20</v>
      </c>
      <c r="O198" s="13">
        <v>0.09</v>
      </c>
      <c r="P198" s="48" t="str">
        <f>IF(Table2[[#This Row],[Discount]]&gt;20%,"HIGH","LOW")</f>
        <v>LOW</v>
      </c>
      <c r="Q198" s="13">
        <v>9543.35</v>
      </c>
      <c r="R198" s="60" t="str">
        <f>_xlfn.IFS(Table2[[#This Row],[Revenue]]&lt;1000,"Small",OR(Table2[[#This Row],[Revenue]]&gt;1000,Table2[[#This Row],[Revenue]]&lt;=5000),"Medium",Table2[[#This Row],[Revenue]]&gt;5000,"Large")</f>
        <v>Medium</v>
      </c>
      <c r="S198" s="54" t="str">
        <f>IF(Table2[[#This Row],[Revenue]]&gt;3000,"Premium","Not Premium")</f>
        <v>Premium</v>
      </c>
      <c r="T198" s="13">
        <v>6079.04</v>
      </c>
      <c r="U198" s="13">
        <v>3464.31</v>
      </c>
      <c r="V198" s="13" t="s">
        <v>47</v>
      </c>
      <c r="W198" s="13" t="s">
        <v>54</v>
      </c>
      <c r="X198" s="13" t="s">
        <v>72</v>
      </c>
      <c r="Y198" s="13">
        <v>44.65</v>
      </c>
      <c r="Z198" s="13">
        <v>9</v>
      </c>
      <c r="AA198" s="51" t="str">
        <f>IF(Table2[[#This Row],[DeliveryDays]]&lt;=3,"FAST DELIVERY","LATE DELIVERY")</f>
        <v>LATE DELIVERY</v>
      </c>
      <c r="AB198" s="13" t="s">
        <v>55</v>
      </c>
      <c r="AC198" s="13" t="s">
        <v>39</v>
      </c>
      <c r="AD198" s="13">
        <v>4</v>
      </c>
      <c r="AE198" s="57" t="str">
        <f>_xlfn.IFS(Table2[[#This Row],[Rating]]=5,"Excellent",Table2[[#This Row],[Rating]]=4,"Good",Table2[[#This Row],[Rating]]=3,"Average",Table2[[#This Row],[Rating]]&lt;=2,"Poor")</f>
        <v>Good</v>
      </c>
      <c r="AF198" s="35">
        <f>Table2[[#This Row],[Cost]]+Table2[[#This Row],[Profit]]+Table2[[#This Row],[ShippingCost]]+Table2[[#This Row],[DeliveryDays]]</f>
        <v>9597</v>
      </c>
      <c r="AG198" s="119">
        <f>Table2[[#This Row],[Profit]]/Table2[[#This Row],[Cost]]</f>
        <v>0.56987780965415591</v>
      </c>
      <c r="AQ198" s="22">
        <v>785</v>
      </c>
      <c r="AR198" s="13" t="s">
        <v>571</v>
      </c>
      <c r="AS198" s="13" t="s">
        <v>99</v>
      </c>
      <c r="AT198" s="13" t="s">
        <v>82</v>
      </c>
      <c r="AU198" s="13" t="s">
        <v>59</v>
      </c>
      <c r="AV198" s="13" t="s">
        <v>60</v>
      </c>
      <c r="AW198" s="13" t="s">
        <v>31</v>
      </c>
      <c r="AX198" s="13" t="s">
        <v>84</v>
      </c>
      <c r="AY198" s="13" t="s">
        <v>33</v>
      </c>
      <c r="AZ198" s="13" t="s">
        <v>34</v>
      </c>
      <c r="BA198" s="13">
        <v>119.47</v>
      </c>
      <c r="BB198" s="13">
        <v>13</v>
      </c>
      <c r="BC198" s="13">
        <v>0.19</v>
      </c>
      <c r="BD198" s="13">
        <v>1258.02</v>
      </c>
      <c r="BE198" s="13">
        <v>736.12</v>
      </c>
      <c r="BF198" s="13">
        <v>521.9</v>
      </c>
      <c r="BG198" s="13" t="s">
        <v>35</v>
      </c>
      <c r="BH198" s="13" t="s">
        <v>71</v>
      </c>
      <c r="BI198" s="13" t="s">
        <v>37</v>
      </c>
      <c r="BJ198" s="13">
        <v>14.19</v>
      </c>
      <c r="BK198" s="13">
        <v>9</v>
      </c>
      <c r="BL198" s="13" t="s">
        <v>55</v>
      </c>
      <c r="BM198" s="13" t="s">
        <v>39</v>
      </c>
      <c r="BN198" s="13">
        <v>3</v>
      </c>
      <c r="BO198" s="21">
        <v>12</v>
      </c>
    </row>
    <row r="199" spans="1:67" ht="16.5" thickTop="1" thickBot="1" x14ac:dyDescent="0.3">
      <c r="A199" s="11">
        <v>198</v>
      </c>
      <c r="B199" s="2" t="s">
        <v>207</v>
      </c>
      <c r="C199" s="85">
        <f>YEAR(Table2[[#This Row],[Date]])</f>
        <v>2023</v>
      </c>
      <c r="D199" s="88" t="str">
        <f>TEXT(Table2[[#This Row],[Date]],"mmmm")</f>
        <v>January</v>
      </c>
      <c r="E199" s="2" t="s">
        <v>27</v>
      </c>
      <c r="F199" s="2" t="s">
        <v>66</v>
      </c>
      <c r="G199" s="2" t="s">
        <v>59</v>
      </c>
      <c r="H199" s="2" t="s">
        <v>30</v>
      </c>
      <c r="I199" s="2" t="s">
        <v>68</v>
      </c>
      <c r="J199" s="2" t="s">
        <v>134</v>
      </c>
      <c r="K199" s="2" t="s">
        <v>33</v>
      </c>
      <c r="L199" s="2" t="s">
        <v>34</v>
      </c>
      <c r="M199" s="2">
        <v>770.08</v>
      </c>
      <c r="N199" s="2">
        <v>10</v>
      </c>
      <c r="O199" s="2">
        <v>0.28000000000000003</v>
      </c>
      <c r="P199" s="48" t="str">
        <f>IF(Table2[[#This Row],[Discount]]&gt;20%,"HIGH","LOW")</f>
        <v>HIGH</v>
      </c>
      <c r="Q199" s="2">
        <v>5544.58</v>
      </c>
      <c r="R199" s="59" t="str">
        <f>_xlfn.IFS(Table2[[#This Row],[Revenue]]&lt;1000,"Small",OR(Table2[[#This Row],[Revenue]]&gt;1000,Table2[[#This Row],[Revenue]]&lt;=5000),"Medium",Table2[[#This Row],[Revenue]]&gt;5000,"Large")</f>
        <v>Medium</v>
      </c>
      <c r="S199" s="53" t="str">
        <f>IF(Table2[[#This Row],[Revenue]]&gt;3000,"Premium","Not Premium")</f>
        <v>Premium</v>
      </c>
      <c r="T199" s="2">
        <v>3131.07</v>
      </c>
      <c r="U199" s="2">
        <v>2413.5100000000002</v>
      </c>
      <c r="V199" s="2" t="s">
        <v>63</v>
      </c>
      <c r="W199" s="2" t="s">
        <v>88</v>
      </c>
      <c r="X199" s="2" t="s">
        <v>72</v>
      </c>
      <c r="Y199" s="2">
        <v>25.05</v>
      </c>
      <c r="Z199" s="2">
        <v>1</v>
      </c>
      <c r="AA199" s="50" t="str">
        <f>IF(Table2[[#This Row],[DeliveryDays]]&lt;=3,"FAST DELIVERY","LATE DELIVERY")</f>
        <v>FAST DELIVERY</v>
      </c>
      <c r="AB199" s="2" t="s">
        <v>97</v>
      </c>
      <c r="AC199" s="2" t="s">
        <v>56</v>
      </c>
      <c r="AD199" s="2">
        <v>2</v>
      </c>
      <c r="AE199" s="56" t="str">
        <f>_xlfn.IFS(Table2[[#This Row],[Rating]]=5,"Excellent",Table2[[#This Row],[Rating]]=4,"Good",Table2[[#This Row],[Rating]]=3,"Average",Table2[[#This Row],[Rating]]&lt;=2,"Poor")</f>
        <v>Poor</v>
      </c>
      <c r="AF199" s="35">
        <f>Table2[[#This Row],[Cost]]+Table2[[#This Row],[Profit]]+Table2[[#This Row],[ShippingCost]]+Table2[[#This Row],[DeliveryDays]]</f>
        <v>5570.63</v>
      </c>
      <c r="AG199" s="119">
        <f>Table2[[#This Row],[Profit]]/Table2[[#This Row],[Cost]]</f>
        <v>0.77082594767922785</v>
      </c>
      <c r="AQ199" s="20">
        <v>814</v>
      </c>
      <c r="AR199" s="2" t="s">
        <v>306</v>
      </c>
      <c r="AS199" s="2" t="s">
        <v>27</v>
      </c>
      <c r="AT199" s="2" t="s">
        <v>28</v>
      </c>
      <c r="AU199" s="2" t="s">
        <v>83</v>
      </c>
      <c r="AV199" s="2" t="s">
        <v>94</v>
      </c>
      <c r="AW199" s="2" t="s">
        <v>31</v>
      </c>
      <c r="AX199" s="2" t="s">
        <v>52</v>
      </c>
      <c r="AY199" s="2" t="s">
        <v>45</v>
      </c>
      <c r="AZ199" s="2" t="s">
        <v>46</v>
      </c>
      <c r="BA199" s="2">
        <v>246.54</v>
      </c>
      <c r="BB199" s="2">
        <v>16</v>
      </c>
      <c r="BC199" s="2">
        <v>0.09</v>
      </c>
      <c r="BD199" s="2">
        <v>3589.62</v>
      </c>
      <c r="BE199" s="2">
        <v>1824.09</v>
      </c>
      <c r="BF199" s="2">
        <v>1765.53</v>
      </c>
      <c r="BG199" s="2" t="s">
        <v>76</v>
      </c>
      <c r="BH199" s="2" t="s">
        <v>54</v>
      </c>
      <c r="BI199" s="2" t="s">
        <v>72</v>
      </c>
      <c r="BJ199" s="2">
        <v>48.09</v>
      </c>
      <c r="BK199" s="2">
        <v>2</v>
      </c>
      <c r="BL199" s="2" t="s">
        <v>97</v>
      </c>
      <c r="BM199" s="2" t="s">
        <v>56</v>
      </c>
      <c r="BN199" s="2">
        <v>3</v>
      </c>
      <c r="BO199" s="23">
        <v>3</v>
      </c>
    </row>
    <row r="200" spans="1:67" ht="16.5" thickTop="1" thickBot="1" x14ac:dyDescent="0.3">
      <c r="A200" s="12">
        <v>199</v>
      </c>
      <c r="B200" s="13" t="s">
        <v>272</v>
      </c>
      <c r="C200" s="86">
        <f>YEAR(Table2[[#This Row],[Date]])</f>
        <v>2024</v>
      </c>
      <c r="D200" s="89" t="str">
        <f>TEXT(Table2[[#This Row],[Date]],"mmmm")</f>
        <v>February</v>
      </c>
      <c r="E200" s="13" t="s">
        <v>65</v>
      </c>
      <c r="F200" s="13" t="s">
        <v>66</v>
      </c>
      <c r="G200" s="13" t="s">
        <v>83</v>
      </c>
      <c r="H200" s="13" t="s">
        <v>74</v>
      </c>
      <c r="I200" s="13" t="s">
        <v>75</v>
      </c>
      <c r="J200" s="13" t="s">
        <v>69</v>
      </c>
      <c r="K200" s="13" t="s">
        <v>53</v>
      </c>
      <c r="L200" s="13" t="s">
        <v>70</v>
      </c>
      <c r="M200" s="13">
        <v>313.20999999999998</v>
      </c>
      <c r="N200" s="13">
        <v>12</v>
      </c>
      <c r="O200" s="13">
        <v>0.25</v>
      </c>
      <c r="P200" s="48" t="str">
        <f>IF(Table2[[#This Row],[Discount]]&gt;20%,"HIGH","LOW")</f>
        <v>HIGH</v>
      </c>
      <c r="Q200" s="13">
        <v>2818.89</v>
      </c>
      <c r="R200" s="60" t="str">
        <f>_xlfn.IFS(Table2[[#This Row],[Revenue]]&lt;1000,"Small",OR(Table2[[#This Row],[Revenue]]&gt;1000,Table2[[#This Row],[Revenue]]&lt;=5000),"Medium",Table2[[#This Row],[Revenue]]&gt;5000,"Large")</f>
        <v>Medium</v>
      </c>
      <c r="S200" s="54" t="str">
        <f>IF(Table2[[#This Row],[Revenue]]&gt;3000,"Premium","Not Premium")</f>
        <v>Not Premium</v>
      </c>
      <c r="T200" s="13">
        <v>1586.1</v>
      </c>
      <c r="U200" s="13">
        <v>1232.79</v>
      </c>
      <c r="V200" s="13" t="s">
        <v>63</v>
      </c>
      <c r="W200" s="13" t="s">
        <v>88</v>
      </c>
      <c r="X200" s="13" t="s">
        <v>37</v>
      </c>
      <c r="Y200" s="13">
        <v>9.3000000000000007</v>
      </c>
      <c r="Z200" s="13">
        <v>6</v>
      </c>
      <c r="AA200" s="51" t="str">
        <f>IF(Table2[[#This Row],[DeliveryDays]]&lt;=3,"FAST DELIVERY","LATE DELIVERY")</f>
        <v>LATE DELIVERY</v>
      </c>
      <c r="AB200" s="13" t="s">
        <v>55</v>
      </c>
      <c r="AC200" s="13" t="s">
        <v>39</v>
      </c>
      <c r="AD200" s="13">
        <v>4</v>
      </c>
      <c r="AE200" s="57" t="str">
        <f>_xlfn.IFS(Table2[[#This Row],[Rating]]=5,"Excellent",Table2[[#This Row],[Rating]]=4,"Good",Table2[[#This Row],[Rating]]=3,"Average",Table2[[#This Row],[Rating]]&lt;=2,"Poor")</f>
        <v>Good</v>
      </c>
      <c r="AF200" s="35">
        <f>Table2[[#This Row],[Cost]]+Table2[[#This Row],[Profit]]+Table2[[#This Row],[ShippingCost]]+Table2[[#This Row],[DeliveryDays]]</f>
        <v>2834.19</v>
      </c>
      <c r="AG200" s="119">
        <f>Table2[[#This Row],[Profit]]/Table2[[#This Row],[Cost]]</f>
        <v>0.77724607527898626</v>
      </c>
      <c r="AQ200" s="22">
        <v>827</v>
      </c>
      <c r="AR200" s="13" t="s">
        <v>342</v>
      </c>
      <c r="AS200" s="13" t="s">
        <v>41</v>
      </c>
      <c r="AT200" s="13" t="s">
        <v>42</v>
      </c>
      <c r="AU200" s="13" t="s">
        <v>29</v>
      </c>
      <c r="AV200" s="13" t="s">
        <v>60</v>
      </c>
      <c r="AW200" s="13" t="s">
        <v>31</v>
      </c>
      <c r="AX200" s="13" t="s">
        <v>32</v>
      </c>
      <c r="AY200" s="13" t="s">
        <v>53</v>
      </c>
      <c r="AZ200" s="13" t="s">
        <v>85</v>
      </c>
      <c r="BA200" s="13">
        <v>472.04</v>
      </c>
      <c r="BB200" s="13">
        <v>15</v>
      </c>
      <c r="BC200" s="13">
        <v>0.26</v>
      </c>
      <c r="BD200" s="13">
        <v>5239.6400000000003</v>
      </c>
      <c r="BE200" s="13">
        <v>4098.45</v>
      </c>
      <c r="BF200" s="13">
        <v>1141.19</v>
      </c>
      <c r="BG200" s="13" t="s">
        <v>35</v>
      </c>
      <c r="BH200" s="13" t="s">
        <v>54</v>
      </c>
      <c r="BI200" s="13" t="s">
        <v>37</v>
      </c>
      <c r="BJ200" s="13">
        <v>41.65</v>
      </c>
      <c r="BK200" s="13">
        <v>7</v>
      </c>
      <c r="BL200" s="13" t="s">
        <v>55</v>
      </c>
      <c r="BM200" s="13" t="s">
        <v>39</v>
      </c>
      <c r="BN200" s="13">
        <v>1</v>
      </c>
      <c r="BO200" s="21">
        <v>12</v>
      </c>
    </row>
    <row r="201" spans="1:67" ht="16.5" thickTop="1" thickBot="1" x14ac:dyDescent="0.3">
      <c r="A201" s="11">
        <v>200</v>
      </c>
      <c r="B201" s="2" t="s">
        <v>273</v>
      </c>
      <c r="C201" s="85">
        <f>YEAR(Table2[[#This Row],[Date]])</f>
        <v>2024</v>
      </c>
      <c r="D201" s="88" t="str">
        <f>TEXT(Table2[[#This Row],[Date]],"mmmm")</f>
        <v>February</v>
      </c>
      <c r="E201" s="2" t="s">
        <v>65</v>
      </c>
      <c r="F201" s="2" t="s">
        <v>66</v>
      </c>
      <c r="G201" s="2" t="s">
        <v>43</v>
      </c>
      <c r="H201" s="2" t="s">
        <v>94</v>
      </c>
      <c r="I201" s="2" t="s">
        <v>31</v>
      </c>
      <c r="J201" s="2" t="s">
        <v>87</v>
      </c>
      <c r="K201" s="2" t="s">
        <v>45</v>
      </c>
      <c r="L201" s="2" t="s">
        <v>34</v>
      </c>
      <c r="M201" s="2">
        <v>256.14</v>
      </c>
      <c r="N201" s="2">
        <v>7</v>
      </c>
      <c r="O201" s="2">
        <v>0.3</v>
      </c>
      <c r="P201" s="48" t="str">
        <f>IF(Table2[[#This Row],[Discount]]&gt;20%,"HIGH","LOW")</f>
        <v>HIGH</v>
      </c>
      <c r="Q201" s="2">
        <v>1255.0899999999999</v>
      </c>
      <c r="R201" s="59" t="str">
        <f>_xlfn.IFS(Table2[[#This Row],[Revenue]]&lt;1000,"Small",OR(Table2[[#This Row],[Revenue]]&gt;1000,Table2[[#This Row],[Revenue]]&lt;=5000),"Medium",Table2[[#This Row],[Revenue]]&gt;5000,"Large")</f>
        <v>Medium</v>
      </c>
      <c r="S201" s="53" t="str">
        <f>IF(Table2[[#This Row],[Revenue]]&gt;3000,"Premium","Not Premium")</f>
        <v>Not Premium</v>
      </c>
      <c r="T201" s="2">
        <v>1027.6500000000001</v>
      </c>
      <c r="U201" s="2">
        <v>227.44</v>
      </c>
      <c r="V201" s="2" t="s">
        <v>63</v>
      </c>
      <c r="W201" s="2" t="s">
        <v>88</v>
      </c>
      <c r="X201" s="2" t="s">
        <v>72</v>
      </c>
      <c r="Y201" s="2">
        <v>25.31</v>
      </c>
      <c r="Z201" s="2">
        <v>7</v>
      </c>
      <c r="AA201" s="50" t="str">
        <f>IF(Table2[[#This Row],[DeliveryDays]]&lt;=3,"FAST DELIVERY","LATE DELIVERY")</f>
        <v>LATE DELIVERY</v>
      </c>
      <c r="AB201" s="2" t="s">
        <v>55</v>
      </c>
      <c r="AC201" s="2" t="s">
        <v>56</v>
      </c>
      <c r="AD201" s="2">
        <v>2</v>
      </c>
      <c r="AE201" s="56" t="str">
        <f>_xlfn.IFS(Table2[[#This Row],[Rating]]=5,"Excellent",Table2[[#This Row],[Rating]]=4,"Good",Table2[[#This Row],[Rating]]=3,"Average",Table2[[#This Row],[Rating]]&lt;=2,"Poor")</f>
        <v>Poor</v>
      </c>
      <c r="AF201" s="35">
        <f>Table2[[#This Row],[Cost]]+Table2[[#This Row],[Profit]]+Table2[[#This Row],[ShippingCost]]+Table2[[#This Row],[DeliveryDays]]</f>
        <v>1287.4000000000001</v>
      </c>
      <c r="AG201" s="119">
        <f>Table2[[#This Row],[Profit]]/Table2[[#This Row],[Cost]]</f>
        <v>0.22132048849316399</v>
      </c>
      <c r="AQ201" s="20">
        <v>834</v>
      </c>
      <c r="AR201" s="2" t="s">
        <v>584</v>
      </c>
      <c r="AS201" s="2" t="s">
        <v>41</v>
      </c>
      <c r="AT201" s="2" t="s">
        <v>28</v>
      </c>
      <c r="AU201" s="2" t="s">
        <v>83</v>
      </c>
      <c r="AV201" s="2" t="s">
        <v>67</v>
      </c>
      <c r="AW201" s="2" t="s">
        <v>31</v>
      </c>
      <c r="AX201" s="2" t="s">
        <v>134</v>
      </c>
      <c r="AY201" s="2" t="s">
        <v>53</v>
      </c>
      <c r="AZ201" s="2" t="s">
        <v>46</v>
      </c>
      <c r="BA201" s="2">
        <v>475.52</v>
      </c>
      <c r="BB201" s="2">
        <v>13</v>
      </c>
      <c r="BC201" s="2">
        <v>0.22</v>
      </c>
      <c r="BD201" s="2">
        <v>4821.7700000000004</v>
      </c>
      <c r="BE201" s="2">
        <v>3715.78</v>
      </c>
      <c r="BF201" s="2">
        <v>1105.99</v>
      </c>
      <c r="BG201" s="2" t="s">
        <v>76</v>
      </c>
      <c r="BH201" s="2" t="s">
        <v>71</v>
      </c>
      <c r="BI201" s="2" t="s">
        <v>72</v>
      </c>
      <c r="BJ201" s="2">
        <v>23.67</v>
      </c>
      <c r="BK201" s="2">
        <v>3</v>
      </c>
      <c r="BL201" s="2" t="s">
        <v>97</v>
      </c>
      <c r="BM201" s="2" t="s">
        <v>39</v>
      </c>
      <c r="BN201" s="2">
        <v>5</v>
      </c>
      <c r="BO201" s="23">
        <v>7</v>
      </c>
    </row>
    <row r="202" spans="1:67" ht="16.5" thickTop="1" thickBot="1" x14ac:dyDescent="0.3">
      <c r="A202" s="12">
        <v>201</v>
      </c>
      <c r="B202" s="13" t="s">
        <v>185</v>
      </c>
      <c r="C202" s="86">
        <f>YEAR(Table2[[#This Row],[Date]])</f>
        <v>2024</v>
      </c>
      <c r="D202" s="89" t="str">
        <f>TEXT(Table2[[#This Row],[Date]],"mmmm")</f>
        <v>February</v>
      </c>
      <c r="E202" s="13" t="s">
        <v>50</v>
      </c>
      <c r="F202" s="13" t="s">
        <v>42</v>
      </c>
      <c r="G202" s="13" t="s">
        <v>93</v>
      </c>
      <c r="H202" s="13" t="s">
        <v>78</v>
      </c>
      <c r="I202" s="13" t="s">
        <v>61</v>
      </c>
      <c r="J202" s="13" t="s">
        <v>79</v>
      </c>
      <c r="K202" s="13" t="s">
        <v>45</v>
      </c>
      <c r="L202" s="13" t="s">
        <v>46</v>
      </c>
      <c r="M202" s="13">
        <v>437.94</v>
      </c>
      <c r="N202" s="13">
        <v>14</v>
      </c>
      <c r="O202" s="13">
        <v>0.04</v>
      </c>
      <c r="P202" s="48" t="str">
        <f>IF(Table2[[#This Row],[Discount]]&gt;20%,"HIGH","LOW")</f>
        <v>LOW</v>
      </c>
      <c r="Q202" s="13">
        <v>5885.91</v>
      </c>
      <c r="R202" s="60" t="str">
        <f>_xlfn.IFS(Table2[[#This Row],[Revenue]]&lt;1000,"Small",OR(Table2[[#This Row],[Revenue]]&gt;1000,Table2[[#This Row],[Revenue]]&lt;=5000),"Medium",Table2[[#This Row],[Revenue]]&gt;5000,"Large")</f>
        <v>Medium</v>
      </c>
      <c r="S202" s="54" t="str">
        <f>IF(Table2[[#This Row],[Revenue]]&gt;3000,"Premium","Not Premium")</f>
        <v>Premium</v>
      </c>
      <c r="T202" s="13">
        <v>5282.07</v>
      </c>
      <c r="U202" s="13">
        <v>603.84</v>
      </c>
      <c r="V202" s="13" t="s">
        <v>76</v>
      </c>
      <c r="W202" s="13" t="s">
        <v>71</v>
      </c>
      <c r="X202" s="13" t="s">
        <v>72</v>
      </c>
      <c r="Y202" s="13">
        <v>33.42</v>
      </c>
      <c r="Z202" s="13">
        <v>4</v>
      </c>
      <c r="AA202" s="51" t="str">
        <f>IF(Table2[[#This Row],[DeliveryDays]]&lt;=3,"FAST DELIVERY","LATE DELIVERY")</f>
        <v>LATE DELIVERY</v>
      </c>
      <c r="AB202" s="13" t="s">
        <v>38</v>
      </c>
      <c r="AC202" s="13" t="s">
        <v>56</v>
      </c>
      <c r="AD202" s="13">
        <v>1</v>
      </c>
      <c r="AE202" s="57" t="str">
        <f>_xlfn.IFS(Table2[[#This Row],[Rating]]=5,"Excellent",Table2[[#This Row],[Rating]]=4,"Good",Table2[[#This Row],[Rating]]=3,"Average",Table2[[#This Row],[Rating]]&lt;=2,"Poor")</f>
        <v>Poor</v>
      </c>
      <c r="AF202" s="35">
        <f>Table2[[#This Row],[Cost]]+Table2[[#This Row],[Profit]]+Table2[[#This Row],[ShippingCost]]+Table2[[#This Row],[DeliveryDays]]</f>
        <v>5923.33</v>
      </c>
      <c r="AG202" s="119">
        <f>Table2[[#This Row],[Profit]]/Table2[[#This Row],[Cost]]</f>
        <v>0.11431881819059575</v>
      </c>
      <c r="AQ202" s="22">
        <v>837</v>
      </c>
      <c r="AR202" s="13" t="s">
        <v>590</v>
      </c>
      <c r="AS202" s="13" t="s">
        <v>65</v>
      </c>
      <c r="AT202" s="13" t="s">
        <v>42</v>
      </c>
      <c r="AU202" s="13" t="s">
        <v>59</v>
      </c>
      <c r="AV202" s="13" t="s">
        <v>78</v>
      </c>
      <c r="AW202" s="13" t="s">
        <v>31</v>
      </c>
      <c r="AX202" s="13" t="s">
        <v>102</v>
      </c>
      <c r="AY202" s="13" t="s">
        <v>45</v>
      </c>
      <c r="AZ202" s="13" t="s">
        <v>80</v>
      </c>
      <c r="BA202" s="13">
        <v>554.48</v>
      </c>
      <c r="BB202" s="13">
        <v>10</v>
      </c>
      <c r="BC202" s="13">
        <v>7.0000000000000007E-2</v>
      </c>
      <c r="BD202" s="13">
        <v>5156.66</v>
      </c>
      <c r="BE202" s="13">
        <v>4357.92</v>
      </c>
      <c r="BF202" s="13">
        <v>798.74</v>
      </c>
      <c r="BG202" s="13" t="s">
        <v>91</v>
      </c>
      <c r="BH202" s="13" t="s">
        <v>54</v>
      </c>
      <c r="BI202" s="13" t="s">
        <v>72</v>
      </c>
      <c r="BJ202" s="13">
        <v>26.6</v>
      </c>
      <c r="BK202" s="13">
        <v>6</v>
      </c>
      <c r="BL202" s="13" t="s">
        <v>97</v>
      </c>
      <c r="BM202" s="13" t="s">
        <v>56</v>
      </c>
      <c r="BN202" s="13">
        <v>5</v>
      </c>
      <c r="BO202" s="23">
        <v>9</v>
      </c>
    </row>
    <row r="203" spans="1:67" ht="16.5" thickTop="1" thickBot="1" x14ac:dyDescent="0.3">
      <c r="A203" s="11">
        <v>202</v>
      </c>
      <c r="B203" s="2" t="s">
        <v>252</v>
      </c>
      <c r="C203" s="85">
        <f>YEAR(Table2[[#This Row],[Date]])</f>
        <v>2023</v>
      </c>
      <c r="D203" s="88" t="str">
        <f>TEXT(Table2[[#This Row],[Date]],"mmmm")</f>
        <v>October</v>
      </c>
      <c r="E203" s="2" t="s">
        <v>65</v>
      </c>
      <c r="F203" s="2" t="s">
        <v>82</v>
      </c>
      <c r="G203" s="2" t="s">
        <v>90</v>
      </c>
      <c r="H203" s="2" t="s">
        <v>60</v>
      </c>
      <c r="I203" s="2" t="s">
        <v>68</v>
      </c>
      <c r="J203" s="2" t="s">
        <v>107</v>
      </c>
      <c r="K203" s="2" t="s">
        <v>45</v>
      </c>
      <c r="L203" s="2" t="s">
        <v>70</v>
      </c>
      <c r="M203" s="2">
        <v>309.08</v>
      </c>
      <c r="N203" s="2">
        <v>6</v>
      </c>
      <c r="O203" s="2">
        <v>0.15</v>
      </c>
      <c r="P203" s="48" t="str">
        <f>IF(Table2[[#This Row],[Discount]]&gt;20%,"HIGH","LOW")</f>
        <v>LOW</v>
      </c>
      <c r="Q203" s="2">
        <v>1576.31</v>
      </c>
      <c r="R203" s="59" t="str">
        <f>_xlfn.IFS(Table2[[#This Row],[Revenue]]&lt;1000,"Small",OR(Table2[[#This Row],[Revenue]]&gt;1000,Table2[[#This Row],[Revenue]]&lt;=5000),"Medium",Table2[[#This Row],[Revenue]]&gt;5000,"Large")</f>
        <v>Medium</v>
      </c>
      <c r="S203" s="53" t="str">
        <f>IF(Table2[[#This Row],[Revenue]]&gt;3000,"Premium","Not Premium")</f>
        <v>Not Premium</v>
      </c>
      <c r="T203" s="2">
        <v>1197.18</v>
      </c>
      <c r="U203" s="2">
        <v>379.13</v>
      </c>
      <c r="V203" s="2" t="s">
        <v>76</v>
      </c>
      <c r="W203" s="2" t="s">
        <v>88</v>
      </c>
      <c r="X203" s="2" t="s">
        <v>48</v>
      </c>
      <c r="Y203" s="2">
        <v>13.25</v>
      </c>
      <c r="Z203" s="2">
        <v>5</v>
      </c>
      <c r="AA203" s="50" t="str">
        <f>IF(Table2[[#This Row],[DeliveryDays]]&lt;=3,"FAST DELIVERY","LATE DELIVERY")</f>
        <v>LATE DELIVERY</v>
      </c>
      <c r="AB203" s="2" t="s">
        <v>38</v>
      </c>
      <c r="AC203" s="2" t="s">
        <v>39</v>
      </c>
      <c r="AD203" s="2">
        <v>1</v>
      </c>
      <c r="AE203" s="56" t="str">
        <f>_xlfn.IFS(Table2[[#This Row],[Rating]]=5,"Excellent",Table2[[#This Row],[Rating]]=4,"Good",Table2[[#This Row],[Rating]]=3,"Average",Table2[[#This Row],[Rating]]&lt;=2,"Poor")</f>
        <v>Poor</v>
      </c>
      <c r="AF203" s="35">
        <f>Table2[[#This Row],[Cost]]+Table2[[#This Row],[Profit]]+Table2[[#This Row],[ShippingCost]]+Table2[[#This Row],[DeliveryDays]]</f>
        <v>1594.56</v>
      </c>
      <c r="AG203" s="119">
        <f>Table2[[#This Row],[Profit]]/Table2[[#This Row],[Cost]]</f>
        <v>0.31668587848109725</v>
      </c>
      <c r="AQ203" s="22">
        <v>847</v>
      </c>
      <c r="AR203" s="13" t="s">
        <v>349</v>
      </c>
      <c r="AS203" s="13" t="s">
        <v>96</v>
      </c>
      <c r="AT203" s="13" t="s">
        <v>28</v>
      </c>
      <c r="AU203" s="13" t="s">
        <v>43</v>
      </c>
      <c r="AV203" s="13" t="s">
        <v>30</v>
      </c>
      <c r="AW203" s="13" t="s">
        <v>31</v>
      </c>
      <c r="AX203" s="13" t="s">
        <v>102</v>
      </c>
      <c r="AY203" s="13" t="s">
        <v>53</v>
      </c>
      <c r="AZ203" s="13" t="s">
        <v>70</v>
      </c>
      <c r="BA203" s="13">
        <v>387.23</v>
      </c>
      <c r="BB203" s="13">
        <v>19</v>
      </c>
      <c r="BC203" s="13">
        <v>0.19</v>
      </c>
      <c r="BD203" s="13">
        <v>5959.47</v>
      </c>
      <c r="BE203" s="13">
        <v>4460.26</v>
      </c>
      <c r="BF203" s="13">
        <v>1499.21</v>
      </c>
      <c r="BG203" s="13" t="s">
        <v>35</v>
      </c>
      <c r="BH203" s="13" t="s">
        <v>71</v>
      </c>
      <c r="BI203" s="13" t="s">
        <v>48</v>
      </c>
      <c r="BJ203" s="13">
        <v>39.14</v>
      </c>
      <c r="BK203" s="13">
        <v>3</v>
      </c>
      <c r="BL203" s="13" t="s">
        <v>38</v>
      </c>
      <c r="BM203" s="13" t="s">
        <v>39</v>
      </c>
      <c r="BN203" s="13">
        <v>3</v>
      </c>
      <c r="BO203" s="21">
        <v>2</v>
      </c>
    </row>
    <row r="204" spans="1:67" ht="16.5" thickTop="1" thickBot="1" x14ac:dyDescent="0.3">
      <c r="A204" s="12">
        <v>203</v>
      </c>
      <c r="B204" s="13" t="s">
        <v>274</v>
      </c>
      <c r="C204" s="86">
        <f>YEAR(Table2[[#This Row],[Date]])</f>
        <v>2024</v>
      </c>
      <c r="D204" s="89" t="str">
        <f>TEXT(Table2[[#This Row],[Date]],"mmmm")</f>
        <v>December</v>
      </c>
      <c r="E204" s="13" t="s">
        <v>127</v>
      </c>
      <c r="F204" s="13" t="s">
        <v>42</v>
      </c>
      <c r="G204" s="13" t="s">
        <v>59</v>
      </c>
      <c r="H204" s="13" t="s">
        <v>30</v>
      </c>
      <c r="I204" s="13" t="s">
        <v>51</v>
      </c>
      <c r="J204" s="13" t="s">
        <v>107</v>
      </c>
      <c r="K204" s="13" t="s">
        <v>45</v>
      </c>
      <c r="L204" s="13" t="s">
        <v>70</v>
      </c>
      <c r="M204" s="13">
        <v>591.34</v>
      </c>
      <c r="N204" s="13">
        <v>13</v>
      </c>
      <c r="O204" s="13">
        <v>0.1</v>
      </c>
      <c r="P204" s="48" t="str">
        <f>IF(Table2[[#This Row],[Discount]]&gt;20%,"HIGH","LOW")</f>
        <v>LOW</v>
      </c>
      <c r="Q204" s="13">
        <v>6918.68</v>
      </c>
      <c r="R204" s="60" t="str">
        <f>_xlfn.IFS(Table2[[#This Row],[Revenue]]&lt;1000,"Small",OR(Table2[[#This Row],[Revenue]]&gt;1000,Table2[[#This Row],[Revenue]]&lt;=5000),"Medium",Table2[[#This Row],[Revenue]]&gt;5000,"Large")</f>
        <v>Medium</v>
      </c>
      <c r="S204" s="54" t="str">
        <f>IF(Table2[[#This Row],[Revenue]]&gt;3000,"Premium","Not Premium")</f>
        <v>Premium</v>
      </c>
      <c r="T204" s="13">
        <v>5342.07</v>
      </c>
      <c r="U204" s="13">
        <v>1576.61</v>
      </c>
      <c r="V204" s="13" t="s">
        <v>47</v>
      </c>
      <c r="W204" s="13" t="s">
        <v>71</v>
      </c>
      <c r="X204" s="13" t="s">
        <v>37</v>
      </c>
      <c r="Y204" s="13">
        <v>37.85</v>
      </c>
      <c r="Z204" s="13">
        <v>2</v>
      </c>
      <c r="AA204" s="51" t="str">
        <f>IF(Table2[[#This Row],[DeliveryDays]]&lt;=3,"FAST DELIVERY","LATE DELIVERY")</f>
        <v>FAST DELIVERY</v>
      </c>
      <c r="AB204" s="13" t="s">
        <v>55</v>
      </c>
      <c r="AC204" s="13" t="s">
        <v>56</v>
      </c>
      <c r="AD204" s="13">
        <v>1</v>
      </c>
      <c r="AE204" s="57" t="str">
        <f>_xlfn.IFS(Table2[[#This Row],[Rating]]=5,"Excellent",Table2[[#This Row],[Rating]]=4,"Good",Table2[[#This Row],[Rating]]=3,"Average",Table2[[#This Row],[Rating]]&lt;=2,"Poor")</f>
        <v>Poor</v>
      </c>
      <c r="AF204" s="35">
        <f>Table2[[#This Row],[Cost]]+Table2[[#This Row],[Profit]]+Table2[[#This Row],[ShippingCost]]+Table2[[#This Row],[DeliveryDays]]</f>
        <v>6958.53</v>
      </c>
      <c r="AG204" s="119">
        <f>Table2[[#This Row],[Profit]]/Table2[[#This Row],[Cost]]</f>
        <v>0.29513091367204097</v>
      </c>
      <c r="AQ204" s="20">
        <v>852</v>
      </c>
      <c r="AR204" s="2" t="s">
        <v>594</v>
      </c>
      <c r="AS204" s="2" t="s">
        <v>96</v>
      </c>
      <c r="AT204" s="2" t="s">
        <v>42</v>
      </c>
      <c r="AU204" s="2" t="s">
        <v>59</v>
      </c>
      <c r="AV204" s="2" t="s">
        <v>67</v>
      </c>
      <c r="AW204" s="2" t="s">
        <v>31</v>
      </c>
      <c r="AX204" s="2" t="s">
        <v>102</v>
      </c>
      <c r="AY204" s="2" t="s">
        <v>45</v>
      </c>
      <c r="AZ204" s="2" t="s">
        <v>85</v>
      </c>
      <c r="BA204" s="2">
        <v>57.65</v>
      </c>
      <c r="BB204" s="2">
        <v>1</v>
      </c>
      <c r="BC204" s="2">
        <v>0.26</v>
      </c>
      <c r="BD204" s="2">
        <v>42.66</v>
      </c>
      <c r="BE204" s="2">
        <v>30.4</v>
      </c>
      <c r="BF204" s="2">
        <v>12.26</v>
      </c>
      <c r="BG204" s="2" t="s">
        <v>47</v>
      </c>
      <c r="BH204" s="2" t="s">
        <v>36</v>
      </c>
      <c r="BI204" s="2" t="s">
        <v>37</v>
      </c>
      <c r="BJ204" s="2">
        <v>35.86</v>
      </c>
      <c r="BK204" s="2">
        <v>2</v>
      </c>
      <c r="BL204" s="2" t="s">
        <v>55</v>
      </c>
      <c r="BM204" s="2" t="s">
        <v>39</v>
      </c>
      <c r="BN204" s="2">
        <v>1</v>
      </c>
      <c r="BO204" s="23">
        <v>10</v>
      </c>
    </row>
    <row r="205" spans="1:67" ht="16.5" thickTop="1" thickBot="1" x14ac:dyDescent="0.3">
      <c r="A205" s="11">
        <v>204</v>
      </c>
      <c r="B205" s="2" t="s">
        <v>275</v>
      </c>
      <c r="C205" s="85">
        <f>YEAR(Table2[[#This Row],[Date]])</f>
        <v>2023</v>
      </c>
      <c r="D205" s="88" t="str">
        <f>TEXT(Table2[[#This Row],[Date]],"mmmm")</f>
        <v>January</v>
      </c>
      <c r="E205" s="2" t="s">
        <v>96</v>
      </c>
      <c r="F205" s="2" t="s">
        <v>82</v>
      </c>
      <c r="G205" s="2" t="s">
        <v>83</v>
      </c>
      <c r="H205" s="2" t="s">
        <v>94</v>
      </c>
      <c r="I205" s="2" t="s">
        <v>68</v>
      </c>
      <c r="J205" s="2" t="s">
        <v>102</v>
      </c>
      <c r="K205" s="2" t="s">
        <v>45</v>
      </c>
      <c r="L205" s="2" t="s">
        <v>70</v>
      </c>
      <c r="M205" s="2">
        <v>79.56</v>
      </c>
      <c r="N205" s="2">
        <v>18</v>
      </c>
      <c r="O205" s="2">
        <v>0.11</v>
      </c>
      <c r="P205" s="48" t="str">
        <f>IF(Table2[[#This Row],[Discount]]&gt;20%,"HIGH","LOW")</f>
        <v>LOW</v>
      </c>
      <c r="Q205" s="2">
        <v>1274.55</v>
      </c>
      <c r="R205" s="59" t="str">
        <f>_xlfn.IFS(Table2[[#This Row],[Revenue]]&lt;1000,"Small",OR(Table2[[#This Row],[Revenue]]&gt;1000,Table2[[#This Row],[Revenue]]&lt;=5000),"Medium",Table2[[#This Row],[Revenue]]&gt;5000,"Large")</f>
        <v>Medium</v>
      </c>
      <c r="S205" s="53" t="str">
        <f>IF(Table2[[#This Row],[Revenue]]&gt;3000,"Premium","Not Premium")</f>
        <v>Not Premium</v>
      </c>
      <c r="T205" s="2">
        <v>1121.47</v>
      </c>
      <c r="U205" s="2">
        <v>153.08000000000001</v>
      </c>
      <c r="V205" s="2" t="s">
        <v>63</v>
      </c>
      <c r="W205" s="2" t="s">
        <v>88</v>
      </c>
      <c r="X205" s="2" t="s">
        <v>72</v>
      </c>
      <c r="Y205" s="2">
        <v>13.76</v>
      </c>
      <c r="Z205" s="2">
        <v>9</v>
      </c>
      <c r="AA205" s="50" t="str">
        <f>IF(Table2[[#This Row],[DeliveryDays]]&lt;=3,"FAST DELIVERY","LATE DELIVERY")</f>
        <v>LATE DELIVERY</v>
      </c>
      <c r="AB205" s="2" t="s">
        <v>38</v>
      </c>
      <c r="AC205" s="2" t="s">
        <v>39</v>
      </c>
      <c r="AD205" s="2">
        <v>2</v>
      </c>
      <c r="AE205" s="56" t="str">
        <f>_xlfn.IFS(Table2[[#This Row],[Rating]]=5,"Excellent",Table2[[#This Row],[Rating]]=4,"Good",Table2[[#This Row],[Rating]]=3,"Average",Table2[[#This Row],[Rating]]&lt;=2,"Poor")</f>
        <v>Poor</v>
      </c>
      <c r="AF205" s="35">
        <f>Table2[[#This Row],[Cost]]+Table2[[#This Row],[Profit]]+Table2[[#This Row],[ShippingCost]]+Table2[[#This Row],[DeliveryDays]]</f>
        <v>1297.31</v>
      </c>
      <c r="AG205" s="119">
        <f>Table2[[#This Row],[Profit]]/Table2[[#This Row],[Cost]]</f>
        <v>0.13649941594514345</v>
      </c>
      <c r="AQ205" s="22">
        <v>855</v>
      </c>
      <c r="AR205" s="13" t="s">
        <v>241</v>
      </c>
      <c r="AS205" s="13" t="s">
        <v>129</v>
      </c>
      <c r="AT205" s="13" t="s">
        <v>28</v>
      </c>
      <c r="AU205" s="13" t="s">
        <v>43</v>
      </c>
      <c r="AV205" s="13" t="s">
        <v>44</v>
      </c>
      <c r="AW205" s="13" t="s">
        <v>31</v>
      </c>
      <c r="AX205" s="13" t="s">
        <v>62</v>
      </c>
      <c r="AY205" s="13" t="s">
        <v>53</v>
      </c>
      <c r="AZ205" s="13" t="s">
        <v>80</v>
      </c>
      <c r="BA205" s="13">
        <v>803.44</v>
      </c>
      <c r="BB205" s="13">
        <v>3</v>
      </c>
      <c r="BC205" s="13">
        <v>0.09</v>
      </c>
      <c r="BD205" s="13">
        <v>2193.39</v>
      </c>
      <c r="BE205" s="13">
        <v>1452.5</v>
      </c>
      <c r="BF205" s="13">
        <v>740.89</v>
      </c>
      <c r="BG205" s="13" t="s">
        <v>76</v>
      </c>
      <c r="BH205" s="13" t="s">
        <v>36</v>
      </c>
      <c r="BI205" s="13" t="s">
        <v>72</v>
      </c>
      <c r="BJ205" s="13">
        <v>9.24</v>
      </c>
      <c r="BK205" s="13">
        <v>6</v>
      </c>
      <c r="BL205" s="13" t="s">
        <v>38</v>
      </c>
      <c r="BM205" s="13" t="s">
        <v>56</v>
      </c>
      <c r="BN205" s="13">
        <v>3</v>
      </c>
      <c r="BO205" s="21">
        <v>5</v>
      </c>
    </row>
    <row r="206" spans="1:67" ht="16.5" thickTop="1" thickBot="1" x14ac:dyDescent="0.3">
      <c r="A206" s="12">
        <v>205</v>
      </c>
      <c r="B206" s="13" t="s">
        <v>174</v>
      </c>
      <c r="C206" s="86">
        <f>YEAR(Table2[[#This Row],[Date]])</f>
        <v>2024</v>
      </c>
      <c r="D206" s="89" t="str">
        <f>TEXT(Table2[[#This Row],[Date]],"mmmm")</f>
        <v>August</v>
      </c>
      <c r="E206" s="13" t="s">
        <v>96</v>
      </c>
      <c r="F206" s="13" t="s">
        <v>82</v>
      </c>
      <c r="G206" s="13" t="s">
        <v>83</v>
      </c>
      <c r="H206" s="13" t="s">
        <v>78</v>
      </c>
      <c r="I206" s="13" t="s">
        <v>31</v>
      </c>
      <c r="J206" s="13" t="s">
        <v>32</v>
      </c>
      <c r="K206" s="13" t="s">
        <v>33</v>
      </c>
      <c r="L206" s="13" t="s">
        <v>34</v>
      </c>
      <c r="M206" s="13">
        <v>726.13</v>
      </c>
      <c r="N206" s="13">
        <v>2</v>
      </c>
      <c r="O206" s="13">
        <v>0.12</v>
      </c>
      <c r="P206" s="48" t="str">
        <f>IF(Table2[[#This Row],[Discount]]&gt;20%,"HIGH","LOW")</f>
        <v>LOW</v>
      </c>
      <c r="Q206" s="13">
        <v>1277.99</v>
      </c>
      <c r="R206" s="60" t="str">
        <f>_xlfn.IFS(Table2[[#This Row],[Revenue]]&lt;1000,"Small",OR(Table2[[#This Row],[Revenue]]&gt;1000,Table2[[#This Row],[Revenue]]&lt;=5000),"Medium",Table2[[#This Row],[Revenue]]&gt;5000,"Large")</f>
        <v>Medium</v>
      </c>
      <c r="S206" s="54" t="str">
        <f>IF(Table2[[#This Row],[Revenue]]&gt;3000,"Premium","Not Premium")</f>
        <v>Not Premium</v>
      </c>
      <c r="T206" s="13">
        <v>902.21</v>
      </c>
      <c r="U206" s="13">
        <v>375.78</v>
      </c>
      <c r="V206" s="13" t="s">
        <v>91</v>
      </c>
      <c r="W206" s="13" t="s">
        <v>54</v>
      </c>
      <c r="X206" s="13" t="s">
        <v>72</v>
      </c>
      <c r="Y206" s="13">
        <v>15.81</v>
      </c>
      <c r="Z206" s="13">
        <v>7</v>
      </c>
      <c r="AA206" s="51" t="str">
        <f>IF(Table2[[#This Row],[DeliveryDays]]&lt;=3,"FAST DELIVERY","LATE DELIVERY")</f>
        <v>LATE DELIVERY</v>
      </c>
      <c r="AB206" s="13" t="s">
        <v>97</v>
      </c>
      <c r="AC206" s="13" t="s">
        <v>39</v>
      </c>
      <c r="AD206" s="13">
        <v>3</v>
      </c>
      <c r="AE206" s="57" t="str">
        <f>_xlfn.IFS(Table2[[#This Row],[Rating]]=5,"Excellent",Table2[[#This Row],[Rating]]=4,"Good",Table2[[#This Row],[Rating]]=3,"Average",Table2[[#This Row],[Rating]]&lt;=2,"Poor")</f>
        <v>Average</v>
      </c>
      <c r="AF206" s="35">
        <f>Table2[[#This Row],[Cost]]+Table2[[#This Row],[Profit]]+Table2[[#This Row],[ShippingCost]]+Table2[[#This Row],[DeliveryDays]]</f>
        <v>1300.8</v>
      </c>
      <c r="AG206" s="119">
        <f>Table2[[#This Row],[Profit]]/Table2[[#This Row],[Cost]]</f>
        <v>0.41651056849292289</v>
      </c>
      <c r="AQ206" s="20">
        <v>862</v>
      </c>
      <c r="AR206" s="2" t="s">
        <v>554</v>
      </c>
      <c r="AS206" s="2" t="s">
        <v>58</v>
      </c>
      <c r="AT206" s="2" t="s">
        <v>42</v>
      </c>
      <c r="AU206" s="2" t="s">
        <v>90</v>
      </c>
      <c r="AV206" s="2" t="s">
        <v>67</v>
      </c>
      <c r="AW206" s="2" t="s">
        <v>31</v>
      </c>
      <c r="AX206" s="2" t="s">
        <v>79</v>
      </c>
      <c r="AY206" s="2" t="s">
        <v>53</v>
      </c>
      <c r="AZ206" s="2" t="s">
        <v>70</v>
      </c>
      <c r="BA206" s="2">
        <v>818.8</v>
      </c>
      <c r="BB206" s="2">
        <v>10</v>
      </c>
      <c r="BC206" s="2">
        <v>0.24</v>
      </c>
      <c r="BD206" s="2">
        <v>6222.88</v>
      </c>
      <c r="BE206" s="2">
        <v>3749.47</v>
      </c>
      <c r="BF206" s="2">
        <v>2473.41</v>
      </c>
      <c r="BG206" s="2" t="s">
        <v>91</v>
      </c>
      <c r="BH206" s="2" t="s">
        <v>88</v>
      </c>
      <c r="BI206" s="2" t="s">
        <v>72</v>
      </c>
      <c r="BJ206" s="2">
        <v>22.47</v>
      </c>
      <c r="BK206" s="2">
        <v>10</v>
      </c>
      <c r="BL206" s="2" t="s">
        <v>97</v>
      </c>
      <c r="BM206" s="2" t="s">
        <v>39</v>
      </c>
      <c r="BN206" s="2">
        <v>3</v>
      </c>
      <c r="BO206" s="23">
        <v>5</v>
      </c>
    </row>
    <row r="207" spans="1:67" ht="16.5" thickTop="1" thickBot="1" x14ac:dyDescent="0.3">
      <c r="A207" s="11">
        <v>206</v>
      </c>
      <c r="B207" s="2" t="s">
        <v>257</v>
      </c>
      <c r="C207" s="85">
        <f>YEAR(Table2[[#This Row],[Date]])</f>
        <v>2023</v>
      </c>
      <c r="D207" s="88" t="str">
        <f>TEXT(Table2[[#This Row],[Date]],"mmmm")</f>
        <v>October</v>
      </c>
      <c r="E207" s="2" t="s">
        <v>96</v>
      </c>
      <c r="F207" s="2" t="s">
        <v>28</v>
      </c>
      <c r="G207" s="2" t="s">
        <v>59</v>
      </c>
      <c r="H207" s="2" t="s">
        <v>44</v>
      </c>
      <c r="I207" s="2" t="s">
        <v>75</v>
      </c>
      <c r="J207" s="2" t="s">
        <v>62</v>
      </c>
      <c r="K207" s="2" t="s">
        <v>33</v>
      </c>
      <c r="L207" s="2" t="s">
        <v>85</v>
      </c>
      <c r="M207" s="2">
        <v>855.96</v>
      </c>
      <c r="N207" s="2">
        <v>18</v>
      </c>
      <c r="O207" s="2">
        <v>0.05</v>
      </c>
      <c r="P207" s="48" t="str">
        <f>IF(Table2[[#This Row],[Discount]]&gt;20%,"HIGH","LOW")</f>
        <v>LOW</v>
      </c>
      <c r="Q207" s="2">
        <v>14636.92</v>
      </c>
      <c r="R207" s="59" t="str">
        <f>_xlfn.IFS(Table2[[#This Row],[Revenue]]&lt;1000,"Small",OR(Table2[[#This Row],[Revenue]]&gt;1000,Table2[[#This Row],[Revenue]]&lt;=5000),"Medium",Table2[[#This Row],[Revenue]]&gt;5000,"Large")</f>
        <v>Medium</v>
      </c>
      <c r="S207" s="53" t="str">
        <f>IF(Table2[[#This Row],[Revenue]]&gt;3000,"Premium","Not Premium")</f>
        <v>Premium</v>
      </c>
      <c r="T207" s="2">
        <v>9912.07</v>
      </c>
      <c r="U207" s="2">
        <v>4724.8500000000004</v>
      </c>
      <c r="V207" s="2" t="s">
        <v>35</v>
      </c>
      <c r="W207" s="2" t="s">
        <v>54</v>
      </c>
      <c r="X207" s="2" t="s">
        <v>48</v>
      </c>
      <c r="Y207" s="2">
        <v>22.55</v>
      </c>
      <c r="Z207" s="2">
        <v>3</v>
      </c>
      <c r="AA207" s="50" t="str">
        <f>IF(Table2[[#This Row],[DeliveryDays]]&lt;=3,"FAST DELIVERY","LATE DELIVERY")</f>
        <v>FAST DELIVERY</v>
      </c>
      <c r="AB207" s="2" t="s">
        <v>38</v>
      </c>
      <c r="AC207" s="2" t="s">
        <v>39</v>
      </c>
      <c r="AD207" s="2">
        <v>2</v>
      </c>
      <c r="AE207" s="56" t="str">
        <f>_xlfn.IFS(Table2[[#This Row],[Rating]]=5,"Excellent",Table2[[#This Row],[Rating]]=4,"Good",Table2[[#This Row],[Rating]]=3,"Average",Table2[[#This Row],[Rating]]&lt;=2,"Poor")</f>
        <v>Poor</v>
      </c>
      <c r="AF207" s="35">
        <f>Table2[[#This Row],[Cost]]+Table2[[#This Row],[Profit]]+Table2[[#This Row],[ShippingCost]]+Table2[[#This Row],[DeliveryDays]]</f>
        <v>14662.47</v>
      </c>
      <c r="AG207" s="119">
        <f>Table2[[#This Row],[Profit]]/Table2[[#This Row],[Cost]]</f>
        <v>0.47667641572345643</v>
      </c>
      <c r="AQ207" s="22">
        <v>867</v>
      </c>
      <c r="AR207" s="13" t="s">
        <v>73</v>
      </c>
      <c r="AS207" s="13" t="s">
        <v>50</v>
      </c>
      <c r="AT207" s="13" t="s">
        <v>82</v>
      </c>
      <c r="AU207" s="13" t="s">
        <v>59</v>
      </c>
      <c r="AV207" s="13" t="s">
        <v>44</v>
      </c>
      <c r="AW207" s="13" t="s">
        <v>31</v>
      </c>
      <c r="AX207" s="13" t="s">
        <v>69</v>
      </c>
      <c r="AY207" s="13" t="s">
        <v>45</v>
      </c>
      <c r="AZ207" s="13" t="s">
        <v>80</v>
      </c>
      <c r="BA207" s="13">
        <v>298.17</v>
      </c>
      <c r="BB207" s="13">
        <v>19</v>
      </c>
      <c r="BC207" s="13">
        <v>0.04</v>
      </c>
      <c r="BD207" s="13">
        <v>5438.62</v>
      </c>
      <c r="BE207" s="13">
        <v>2749.27</v>
      </c>
      <c r="BF207" s="13">
        <v>2689.35</v>
      </c>
      <c r="BG207" s="13" t="s">
        <v>63</v>
      </c>
      <c r="BH207" s="13" t="s">
        <v>88</v>
      </c>
      <c r="BI207" s="13" t="s">
        <v>37</v>
      </c>
      <c r="BJ207" s="13">
        <v>30.22</v>
      </c>
      <c r="BK207" s="13">
        <v>8</v>
      </c>
      <c r="BL207" s="13" t="s">
        <v>97</v>
      </c>
      <c r="BM207" s="13" t="s">
        <v>39</v>
      </c>
      <c r="BN207" s="13">
        <v>3</v>
      </c>
      <c r="BO207" s="21">
        <v>9</v>
      </c>
    </row>
    <row r="208" spans="1:67" ht="16.5" thickTop="1" thickBot="1" x14ac:dyDescent="0.3">
      <c r="A208" s="12">
        <v>207</v>
      </c>
      <c r="B208" s="13" t="s">
        <v>276</v>
      </c>
      <c r="C208" s="86">
        <f>YEAR(Table2[[#This Row],[Date]])</f>
        <v>2023</v>
      </c>
      <c r="D208" s="89" t="str">
        <f>TEXT(Table2[[#This Row],[Date]],"mmmm")</f>
        <v>February</v>
      </c>
      <c r="E208" s="13" t="s">
        <v>129</v>
      </c>
      <c r="F208" s="13" t="s">
        <v>42</v>
      </c>
      <c r="G208" s="13" t="s">
        <v>93</v>
      </c>
      <c r="H208" s="13" t="s">
        <v>60</v>
      </c>
      <c r="I208" s="13" t="s">
        <v>61</v>
      </c>
      <c r="J208" s="13" t="s">
        <v>79</v>
      </c>
      <c r="K208" s="13" t="s">
        <v>33</v>
      </c>
      <c r="L208" s="13" t="s">
        <v>85</v>
      </c>
      <c r="M208" s="13">
        <v>928.17</v>
      </c>
      <c r="N208" s="13">
        <v>12</v>
      </c>
      <c r="O208" s="13">
        <v>0.03</v>
      </c>
      <c r="P208" s="48" t="str">
        <f>IF(Table2[[#This Row],[Discount]]&gt;20%,"HIGH","LOW")</f>
        <v>LOW</v>
      </c>
      <c r="Q208" s="13">
        <v>10803.9</v>
      </c>
      <c r="R208" s="60" t="str">
        <f>_xlfn.IFS(Table2[[#This Row],[Revenue]]&lt;1000,"Small",OR(Table2[[#This Row],[Revenue]]&gt;1000,Table2[[#This Row],[Revenue]]&lt;=5000),"Medium",Table2[[#This Row],[Revenue]]&gt;5000,"Large")</f>
        <v>Medium</v>
      </c>
      <c r="S208" s="54" t="str">
        <f>IF(Table2[[#This Row],[Revenue]]&gt;3000,"Premium","Not Premium")</f>
        <v>Premium</v>
      </c>
      <c r="T208" s="13">
        <v>7529.55</v>
      </c>
      <c r="U208" s="13">
        <v>3274.35</v>
      </c>
      <c r="V208" s="13" t="s">
        <v>76</v>
      </c>
      <c r="W208" s="13" t="s">
        <v>88</v>
      </c>
      <c r="X208" s="13" t="s">
        <v>72</v>
      </c>
      <c r="Y208" s="13">
        <v>14.8</v>
      </c>
      <c r="Z208" s="13">
        <v>9</v>
      </c>
      <c r="AA208" s="51" t="str">
        <f>IF(Table2[[#This Row],[DeliveryDays]]&lt;=3,"FAST DELIVERY","LATE DELIVERY")</f>
        <v>LATE DELIVERY</v>
      </c>
      <c r="AB208" s="13" t="s">
        <v>55</v>
      </c>
      <c r="AC208" s="13" t="s">
        <v>39</v>
      </c>
      <c r="AD208" s="13">
        <v>4</v>
      </c>
      <c r="AE208" s="57" t="str">
        <f>_xlfn.IFS(Table2[[#This Row],[Rating]]=5,"Excellent",Table2[[#This Row],[Rating]]=4,"Good",Table2[[#This Row],[Rating]]=3,"Average",Table2[[#This Row],[Rating]]&lt;=2,"Poor")</f>
        <v>Good</v>
      </c>
      <c r="AF208" s="35">
        <f>Table2[[#This Row],[Cost]]+Table2[[#This Row],[Profit]]+Table2[[#This Row],[ShippingCost]]+Table2[[#This Row],[DeliveryDays]]</f>
        <v>10827.699999999999</v>
      </c>
      <c r="AG208" s="119">
        <f>Table2[[#This Row],[Profit]]/Table2[[#This Row],[Cost]]</f>
        <v>0.4348666254955475</v>
      </c>
      <c r="AQ208" s="20">
        <v>868</v>
      </c>
      <c r="AR208" s="2" t="s">
        <v>430</v>
      </c>
      <c r="AS208" s="2" t="s">
        <v>114</v>
      </c>
      <c r="AT208" s="2" t="s">
        <v>66</v>
      </c>
      <c r="AU208" s="2" t="s">
        <v>59</v>
      </c>
      <c r="AV208" s="2" t="s">
        <v>30</v>
      </c>
      <c r="AW208" s="2" t="s">
        <v>31</v>
      </c>
      <c r="AX208" s="2" t="s">
        <v>69</v>
      </c>
      <c r="AY208" s="2" t="s">
        <v>53</v>
      </c>
      <c r="AZ208" s="2" t="s">
        <v>70</v>
      </c>
      <c r="BA208" s="2">
        <v>911.44</v>
      </c>
      <c r="BB208" s="2">
        <v>4</v>
      </c>
      <c r="BC208" s="2">
        <v>0.1</v>
      </c>
      <c r="BD208" s="2">
        <v>3281.18</v>
      </c>
      <c r="BE208" s="2">
        <v>2689.33</v>
      </c>
      <c r="BF208" s="2">
        <v>591.85</v>
      </c>
      <c r="BG208" s="2" t="s">
        <v>47</v>
      </c>
      <c r="BH208" s="2" t="s">
        <v>88</v>
      </c>
      <c r="BI208" s="2" t="s">
        <v>37</v>
      </c>
      <c r="BJ208" s="2">
        <v>46.32</v>
      </c>
      <c r="BK208" s="2">
        <v>5</v>
      </c>
      <c r="BL208" s="2" t="s">
        <v>38</v>
      </c>
      <c r="BM208" s="2" t="s">
        <v>56</v>
      </c>
      <c r="BN208" s="2">
        <v>4</v>
      </c>
      <c r="BO208" s="23">
        <v>4</v>
      </c>
    </row>
    <row r="209" spans="1:67" ht="16.5" thickTop="1" thickBot="1" x14ac:dyDescent="0.3">
      <c r="A209" s="11">
        <v>208</v>
      </c>
      <c r="B209" s="2" t="s">
        <v>277</v>
      </c>
      <c r="C209" s="85">
        <f>YEAR(Table2[[#This Row],[Date]])</f>
        <v>2023</v>
      </c>
      <c r="D209" s="88" t="str">
        <f>TEXT(Table2[[#This Row],[Date]],"mmmm")</f>
        <v>November</v>
      </c>
      <c r="E209" s="2" t="s">
        <v>114</v>
      </c>
      <c r="F209" s="2" t="s">
        <v>82</v>
      </c>
      <c r="G209" s="2" t="s">
        <v>93</v>
      </c>
      <c r="H209" s="2" t="s">
        <v>67</v>
      </c>
      <c r="I209" s="2" t="s">
        <v>68</v>
      </c>
      <c r="J209" s="2" t="s">
        <v>134</v>
      </c>
      <c r="K209" s="2" t="s">
        <v>53</v>
      </c>
      <c r="L209" s="2" t="s">
        <v>80</v>
      </c>
      <c r="M209" s="2">
        <v>892.67</v>
      </c>
      <c r="N209" s="2">
        <v>8</v>
      </c>
      <c r="O209" s="2">
        <v>0</v>
      </c>
      <c r="P209" s="48" t="str">
        <f>IF(Table2[[#This Row],[Discount]]&gt;20%,"HIGH","LOW")</f>
        <v>LOW</v>
      </c>
      <c r="Q209" s="2">
        <v>7141.36</v>
      </c>
      <c r="R209" s="59" t="str">
        <f>_xlfn.IFS(Table2[[#This Row],[Revenue]]&lt;1000,"Small",OR(Table2[[#This Row],[Revenue]]&gt;1000,Table2[[#This Row],[Revenue]]&lt;=5000),"Medium",Table2[[#This Row],[Revenue]]&gt;5000,"Large")</f>
        <v>Medium</v>
      </c>
      <c r="S209" s="53" t="str">
        <f>IF(Table2[[#This Row],[Revenue]]&gt;3000,"Premium","Not Premium")</f>
        <v>Premium</v>
      </c>
      <c r="T209" s="2">
        <v>6118.58</v>
      </c>
      <c r="U209" s="2">
        <v>1022.78</v>
      </c>
      <c r="V209" s="2" t="s">
        <v>35</v>
      </c>
      <c r="W209" s="2" t="s">
        <v>36</v>
      </c>
      <c r="X209" s="2" t="s">
        <v>37</v>
      </c>
      <c r="Y209" s="2">
        <v>8.4700000000000006</v>
      </c>
      <c r="Z209" s="2">
        <v>9</v>
      </c>
      <c r="AA209" s="50" t="str">
        <f>IF(Table2[[#This Row],[DeliveryDays]]&lt;=3,"FAST DELIVERY","LATE DELIVERY")</f>
        <v>LATE DELIVERY</v>
      </c>
      <c r="AB209" s="2" t="s">
        <v>38</v>
      </c>
      <c r="AC209" s="2" t="s">
        <v>56</v>
      </c>
      <c r="AD209" s="2">
        <v>1</v>
      </c>
      <c r="AE209" s="56" t="str">
        <f>_xlfn.IFS(Table2[[#This Row],[Rating]]=5,"Excellent",Table2[[#This Row],[Rating]]=4,"Good",Table2[[#This Row],[Rating]]=3,"Average",Table2[[#This Row],[Rating]]&lt;=2,"Poor")</f>
        <v>Poor</v>
      </c>
      <c r="AF209" s="35">
        <f>Table2[[#This Row],[Cost]]+Table2[[#This Row],[Profit]]+Table2[[#This Row],[ShippingCost]]+Table2[[#This Row],[DeliveryDays]]</f>
        <v>7158.83</v>
      </c>
      <c r="AG209" s="119">
        <f>Table2[[#This Row],[Profit]]/Table2[[#This Row],[Cost]]</f>
        <v>0.16715970045337317</v>
      </c>
      <c r="AQ209" s="22">
        <v>873</v>
      </c>
      <c r="AR209" s="13" t="s">
        <v>475</v>
      </c>
      <c r="AS209" s="13" t="s">
        <v>65</v>
      </c>
      <c r="AT209" s="13" t="s">
        <v>66</v>
      </c>
      <c r="AU209" s="13" t="s">
        <v>93</v>
      </c>
      <c r="AV209" s="13" t="s">
        <v>78</v>
      </c>
      <c r="AW209" s="13" t="s">
        <v>31</v>
      </c>
      <c r="AX209" s="13" t="s">
        <v>52</v>
      </c>
      <c r="AY209" s="13" t="s">
        <v>53</v>
      </c>
      <c r="AZ209" s="13" t="s">
        <v>70</v>
      </c>
      <c r="BA209" s="13">
        <v>624.59</v>
      </c>
      <c r="BB209" s="13">
        <v>11</v>
      </c>
      <c r="BC209" s="13">
        <v>7.0000000000000007E-2</v>
      </c>
      <c r="BD209" s="13">
        <v>6389.56</v>
      </c>
      <c r="BE209" s="13">
        <v>4650.74</v>
      </c>
      <c r="BF209" s="13">
        <v>1738.82</v>
      </c>
      <c r="BG209" s="13" t="s">
        <v>76</v>
      </c>
      <c r="BH209" s="13" t="s">
        <v>71</v>
      </c>
      <c r="BI209" s="13" t="s">
        <v>48</v>
      </c>
      <c r="BJ209" s="13">
        <v>35.659999999999997</v>
      </c>
      <c r="BK209" s="13">
        <v>2</v>
      </c>
      <c r="BL209" s="13" t="s">
        <v>55</v>
      </c>
      <c r="BM209" s="13" t="s">
        <v>39</v>
      </c>
      <c r="BN209" s="13">
        <v>2</v>
      </c>
      <c r="BO209" s="23">
        <v>12</v>
      </c>
    </row>
    <row r="210" spans="1:67" ht="16.5" thickTop="1" thickBot="1" x14ac:dyDescent="0.3">
      <c r="A210" s="12">
        <v>209</v>
      </c>
      <c r="B210" s="13" t="s">
        <v>278</v>
      </c>
      <c r="C210" s="86">
        <f>YEAR(Table2[[#This Row],[Date]])</f>
        <v>2024</v>
      </c>
      <c r="D210" s="89" t="str">
        <f>TEXT(Table2[[#This Row],[Date]],"mmmm")</f>
        <v>April</v>
      </c>
      <c r="E210" s="13" t="s">
        <v>50</v>
      </c>
      <c r="F210" s="13" t="s">
        <v>42</v>
      </c>
      <c r="G210" s="13" t="s">
        <v>43</v>
      </c>
      <c r="H210" s="13" t="s">
        <v>30</v>
      </c>
      <c r="I210" s="13" t="s">
        <v>75</v>
      </c>
      <c r="J210" s="13" t="s">
        <v>107</v>
      </c>
      <c r="K210" s="13" t="s">
        <v>45</v>
      </c>
      <c r="L210" s="13" t="s">
        <v>46</v>
      </c>
      <c r="M210" s="13">
        <v>759.23</v>
      </c>
      <c r="N210" s="13">
        <v>7</v>
      </c>
      <c r="O210" s="13">
        <v>0.23</v>
      </c>
      <c r="P210" s="48" t="str">
        <f>IF(Table2[[#This Row],[Discount]]&gt;20%,"HIGH","LOW")</f>
        <v>HIGH</v>
      </c>
      <c r="Q210" s="13">
        <v>4092.25</v>
      </c>
      <c r="R210" s="60" t="str">
        <f>_xlfn.IFS(Table2[[#This Row],[Revenue]]&lt;1000,"Small",OR(Table2[[#This Row],[Revenue]]&gt;1000,Table2[[#This Row],[Revenue]]&lt;=5000),"Medium",Table2[[#This Row],[Revenue]]&gt;5000,"Large")</f>
        <v>Medium</v>
      </c>
      <c r="S210" s="54" t="str">
        <f>IF(Table2[[#This Row],[Revenue]]&gt;3000,"Premium","Not Premium")</f>
        <v>Premium</v>
      </c>
      <c r="T210" s="13">
        <v>3372.94</v>
      </c>
      <c r="U210" s="13">
        <v>719.31</v>
      </c>
      <c r="V210" s="13" t="s">
        <v>35</v>
      </c>
      <c r="W210" s="13" t="s">
        <v>36</v>
      </c>
      <c r="X210" s="13" t="s">
        <v>72</v>
      </c>
      <c r="Y210" s="13">
        <v>37.799999999999997</v>
      </c>
      <c r="Z210" s="13">
        <v>9</v>
      </c>
      <c r="AA210" s="51" t="str">
        <f>IF(Table2[[#This Row],[DeliveryDays]]&lt;=3,"FAST DELIVERY","LATE DELIVERY")</f>
        <v>LATE DELIVERY</v>
      </c>
      <c r="AB210" s="13" t="s">
        <v>38</v>
      </c>
      <c r="AC210" s="13" t="s">
        <v>39</v>
      </c>
      <c r="AD210" s="13">
        <v>4</v>
      </c>
      <c r="AE210" s="57" t="str">
        <f>_xlfn.IFS(Table2[[#This Row],[Rating]]=5,"Excellent",Table2[[#This Row],[Rating]]=4,"Good",Table2[[#This Row],[Rating]]=3,"Average",Table2[[#This Row],[Rating]]&lt;=2,"Poor")</f>
        <v>Good</v>
      </c>
      <c r="AF210" s="35">
        <f>Table2[[#This Row],[Cost]]+Table2[[#This Row],[Profit]]+Table2[[#This Row],[ShippingCost]]+Table2[[#This Row],[DeliveryDays]]</f>
        <v>4139.05</v>
      </c>
      <c r="AG210" s="119">
        <f>Table2[[#This Row],[Profit]]/Table2[[#This Row],[Cost]]</f>
        <v>0.21325905589782207</v>
      </c>
      <c r="AQ210" s="22">
        <v>875</v>
      </c>
      <c r="AR210" s="13" t="s">
        <v>337</v>
      </c>
      <c r="AS210" s="13" t="s">
        <v>129</v>
      </c>
      <c r="AT210" s="13" t="s">
        <v>42</v>
      </c>
      <c r="AU210" s="13" t="s">
        <v>90</v>
      </c>
      <c r="AV210" s="13" t="s">
        <v>67</v>
      </c>
      <c r="AW210" s="13" t="s">
        <v>31</v>
      </c>
      <c r="AX210" s="13" t="s">
        <v>84</v>
      </c>
      <c r="AY210" s="13" t="s">
        <v>53</v>
      </c>
      <c r="AZ210" s="13" t="s">
        <v>34</v>
      </c>
      <c r="BA210" s="13">
        <v>240.54</v>
      </c>
      <c r="BB210" s="13">
        <v>7</v>
      </c>
      <c r="BC210" s="13">
        <v>0.21</v>
      </c>
      <c r="BD210" s="13">
        <v>1330.19</v>
      </c>
      <c r="BE210" s="13">
        <v>945.71</v>
      </c>
      <c r="BF210" s="13">
        <v>384.48</v>
      </c>
      <c r="BG210" s="13" t="s">
        <v>76</v>
      </c>
      <c r="BH210" s="13" t="s">
        <v>36</v>
      </c>
      <c r="BI210" s="13" t="s">
        <v>37</v>
      </c>
      <c r="BJ210" s="13">
        <v>36.19</v>
      </c>
      <c r="BK210" s="13">
        <v>6</v>
      </c>
      <c r="BL210" s="13" t="s">
        <v>55</v>
      </c>
      <c r="BM210" s="13" t="s">
        <v>56</v>
      </c>
      <c r="BN210" s="13">
        <v>2</v>
      </c>
      <c r="BO210" s="23">
        <v>6</v>
      </c>
    </row>
    <row r="211" spans="1:67" ht="16.5" thickTop="1" thickBot="1" x14ac:dyDescent="0.3">
      <c r="A211" s="11">
        <v>210</v>
      </c>
      <c r="B211" s="2" t="s">
        <v>221</v>
      </c>
      <c r="C211" s="85">
        <f>YEAR(Table2[[#This Row],[Date]])</f>
        <v>2023</v>
      </c>
      <c r="D211" s="88" t="str">
        <f>TEXT(Table2[[#This Row],[Date]],"mmmm")</f>
        <v>June</v>
      </c>
      <c r="E211" s="2" t="s">
        <v>41</v>
      </c>
      <c r="F211" s="2" t="s">
        <v>42</v>
      </c>
      <c r="G211" s="2" t="s">
        <v>43</v>
      </c>
      <c r="H211" s="2" t="s">
        <v>44</v>
      </c>
      <c r="I211" s="2" t="s">
        <v>61</v>
      </c>
      <c r="J211" s="2" t="s">
        <v>134</v>
      </c>
      <c r="K211" s="2" t="s">
        <v>33</v>
      </c>
      <c r="L211" s="2" t="s">
        <v>46</v>
      </c>
      <c r="M211" s="2">
        <v>454.64</v>
      </c>
      <c r="N211" s="2">
        <v>16</v>
      </c>
      <c r="O211" s="2">
        <v>0.06</v>
      </c>
      <c r="P211" s="48" t="str">
        <f>IF(Table2[[#This Row],[Discount]]&gt;20%,"HIGH","LOW")</f>
        <v>LOW</v>
      </c>
      <c r="Q211" s="2">
        <v>6837.79</v>
      </c>
      <c r="R211" s="59" t="str">
        <f>_xlfn.IFS(Table2[[#This Row],[Revenue]]&lt;1000,"Small",OR(Table2[[#This Row],[Revenue]]&gt;1000,Table2[[#This Row],[Revenue]]&lt;=5000),"Medium",Table2[[#This Row],[Revenue]]&gt;5000,"Large")</f>
        <v>Medium</v>
      </c>
      <c r="S211" s="53" t="str">
        <f>IF(Table2[[#This Row],[Revenue]]&gt;3000,"Premium","Not Premium")</f>
        <v>Premium</v>
      </c>
      <c r="T211" s="2">
        <v>4143.8599999999997</v>
      </c>
      <c r="U211" s="2">
        <v>2693.93</v>
      </c>
      <c r="V211" s="2" t="s">
        <v>91</v>
      </c>
      <c r="W211" s="2" t="s">
        <v>54</v>
      </c>
      <c r="X211" s="2" t="s">
        <v>72</v>
      </c>
      <c r="Y211" s="2">
        <v>20.34</v>
      </c>
      <c r="Z211" s="2">
        <v>4</v>
      </c>
      <c r="AA211" s="50" t="str">
        <f>IF(Table2[[#This Row],[DeliveryDays]]&lt;=3,"FAST DELIVERY","LATE DELIVERY")</f>
        <v>LATE DELIVERY</v>
      </c>
      <c r="AB211" s="2" t="s">
        <v>55</v>
      </c>
      <c r="AC211" s="2" t="s">
        <v>39</v>
      </c>
      <c r="AD211" s="2">
        <v>5</v>
      </c>
      <c r="AE211" s="56" t="str">
        <f>_xlfn.IFS(Table2[[#This Row],[Rating]]=5,"Excellent",Table2[[#This Row],[Rating]]=4,"Good",Table2[[#This Row],[Rating]]=3,"Average",Table2[[#This Row],[Rating]]&lt;=2,"Poor")</f>
        <v>Excellent</v>
      </c>
      <c r="AF211" s="35">
        <f>Table2[[#This Row],[Cost]]+Table2[[#This Row],[Profit]]+Table2[[#This Row],[ShippingCost]]+Table2[[#This Row],[DeliveryDays]]</f>
        <v>6862.1299999999992</v>
      </c>
      <c r="AG211" s="119">
        <f>Table2[[#This Row],[Profit]]/Table2[[#This Row],[Cost]]</f>
        <v>0.65010159609639318</v>
      </c>
      <c r="AQ211" s="22">
        <v>879</v>
      </c>
      <c r="AR211" s="13" t="s">
        <v>462</v>
      </c>
      <c r="AS211" s="13" t="s">
        <v>50</v>
      </c>
      <c r="AT211" s="13" t="s">
        <v>28</v>
      </c>
      <c r="AU211" s="13" t="s">
        <v>43</v>
      </c>
      <c r="AV211" s="13" t="s">
        <v>60</v>
      </c>
      <c r="AW211" s="13" t="s">
        <v>31</v>
      </c>
      <c r="AX211" s="13" t="s">
        <v>69</v>
      </c>
      <c r="AY211" s="13" t="s">
        <v>45</v>
      </c>
      <c r="AZ211" s="13" t="s">
        <v>46</v>
      </c>
      <c r="BA211" s="13">
        <v>433.2</v>
      </c>
      <c r="BB211" s="13">
        <v>4</v>
      </c>
      <c r="BC211" s="13">
        <v>0.25</v>
      </c>
      <c r="BD211" s="13">
        <v>1299.5999999999999</v>
      </c>
      <c r="BE211" s="13">
        <v>832.72</v>
      </c>
      <c r="BF211" s="13">
        <v>466.88</v>
      </c>
      <c r="BG211" s="13" t="s">
        <v>35</v>
      </c>
      <c r="BH211" s="13" t="s">
        <v>71</v>
      </c>
      <c r="BI211" s="13" t="s">
        <v>37</v>
      </c>
      <c r="BJ211" s="13">
        <v>33.76</v>
      </c>
      <c r="BK211" s="13">
        <v>2</v>
      </c>
      <c r="BL211" s="13" t="s">
        <v>55</v>
      </c>
      <c r="BM211" s="13" t="s">
        <v>39</v>
      </c>
      <c r="BN211" s="13">
        <v>3</v>
      </c>
      <c r="BO211" s="21">
        <v>6</v>
      </c>
    </row>
    <row r="212" spans="1:67" ht="16.5" thickTop="1" thickBot="1" x14ac:dyDescent="0.3">
      <c r="A212" s="12">
        <v>211</v>
      </c>
      <c r="B212" s="13" t="s">
        <v>279</v>
      </c>
      <c r="C212" s="86">
        <f>YEAR(Table2[[#This Row],[Date]])</f>
        <v>2024</v>
      </c>
      <c r="D212" s="89" t="str">
        <f>TEXT(Table2[[#This Row],[Date]],"mmmm")</f>
        <v>March</v>
      </c>
      <c r="E212" s="13" t="s">
        <v>118</v>
      </c>
      <c r="F212" s="13" t="s">
        <v>42</v>
      </c>
      <c r="G212" s="13" t="s">
        <v>93</v>
      </c>
      <c r="H212" s="13" t="s">
        <v>78</v>
      </c>
      <c r="I212" s="13" t="s">
        <v>51</v>
      </c>
      <c r="J212" s="13" t="s">
        <v>32</v>
      </c>
      <c r="K212" s="13" t="s">
        <v>33</v>
      </c>
      <c r="L212" s="13" t="s">
        <v>70</v>
      </c>
      <c r="M212" s="13">
        <v>673.68</v>
      </c>
      <c r="N212" s="13">
        <v>9</v>
      </c>
      <c r="O212" s="13">
        <v>0.25</v>
      </c>
      <c r="P212" s="48" t="str">
        <f>IF(Table2[[#This Row],[Discount]]&gt;20%,"HIGH","LOW")</f>
        <v>HIGH</v>
      </c>
      <c r="Q212" s="13">
        <v>4547.34</v>
      </c>
      <c r="R212" s="60" t="str">
        <f>_xlfn.IFS(Table2[[#This Row],[Revenue]]&lt;1000,"Small",OR(Table2[[#This Row],[Revenue]]&gt;1000,Table2[[#This Row],[Revenue]]&lt;=5000),"Medium",Table2[[#This Row],[Revenue]]&gt;5000,"Large")</f>
        <v>Medium</v>
      </c>
      <c r="S212" s="54" t="str">
        <f>IF(Table2[[#This Row],[Revenue]]&gt;3000,"Premium","Not Premium")</f>
        <v>Premium</v>
      </c>
      <c r="T212" s="13">
        <v>3293.78</v>
      </c>
      <c r="U212" s="13">
        <v>1253.56</v>
      </c>
      <c r="V212" s="13" t="s">
        <v>63</v>
      </c>
      <c r="W212" s="13" t="s">
        <v>36</v>
      </c>
      <c r="X212" s="13" t="s">
        <v>48</v>
      </c>
      <c r="Y212" s="13">
        <v>38.04</v>
      </c>
      <c r="Z212" s="13">
        <v>1</v>
      </c>
      <c r="AA212" s="51" t="str">
        <f>IF(Table2[[#This Row],[DeliveryDays]]&lt;=3,"FAST DELIVERY","LATE DELIVERY")</f>
        <v>FAST DELIVERY</v>
      </c>
      <c r="AB212" s="13" t="s">
        <v>97</v>
      </c>
      <c r="AC212" s="13" t="s">
        <v>56</v>
      </c>
      <c r="AD212" s="13">
        <v>5</v>
      </c>
      <c r="AE212" s="57" t="str">
        <f>_xlfn.IFS(Table2[[#This Row],[Rating]]=5,"Excellent",Table2[[#This Row],[Rating]]=4,"Good",Table2[[#This Row],[Rating]]=3,"Average",Table2[[#This Row],[Rating]]&lt;=2,"Poor")</f>
        <v>Excellent</v>
      </c>
      <c r="AF212" s="35">
        <f>Table2[[#This Row],[Cost]]+Table2[[#This Row],[Profit]]+Table2[[#This Row],[ShippingCost]]+Table2[[#This Row],[DeliveryDays]]</f>
        <v>4586.38</v>
      </c>
      <c r="AG212" s="119">
        <f>Table2[[#This Row],[Profit]]/Table2[[#This Row],[Cost]]</f>
        <v>0.38058400986101071</v>
      </c>
      <c r="AQ212" s="20">
        <v>884</v>
      </c>
      <c r="AR212" s="2" t="s">
        <v>362</v>
      </c>
      <c r="AS212" s="2" t="s">
        <v>120</v>
      </c>
      <c r="AT212" s="2" t="s">
        <v>28</v>
      </c>
      <c r="AU212" s="2" t="s">
        <v>90</v>
      </c>
      <c r="AV212" s="2" t="s">
        <v>94</v>
      </c>
      <c r="AW212" s="2" t="s">
        <v>31</v>
      </c>
      <c r="AX212" s="2" t="s">
        <v>107</v>
      </c>
      <c r="AY212" s="2" t="s">
        <v>45</v>
      </c>
      <c r="AZ212" s="2" t="s">
        <v>70</v>
      </c>
      <c r="BA212" s="2">
        <v>846.36</v>
      </c>
      <c r="BB212" s="2">
        <v>9</v>
      </c>
      <c r="BC212" s="2">
        <v>0.01</v>
      </c>
      <c r="BD212" s="2">
        <v>7541.07</v>
      </c>
      <c r="BE212" s="2">
        <v>3980.26</v>
      </c>
      <c r="BF212" s="2">
        <v>3560.81</v>
      </c>
      <c r="BG212" s="2" t="s">
        <v>91</v>
      </c>
      <c r="BH212" s="2" t="s">
        <v>88</v>
      </c>
      <c r="BI212" s="2" t="s">
        <v>37</v>
      </c>
      <c r="BJ212" s="2">
        <v>33.479999999999997</v>
      </c>
      <c r="BK212" s="2">
        <v>5</v>
      </c>
      <c r="BL212" s="2" t="s">
        <v>38</v>
      </c>
      <c r="BM212" s="2" t="s">
        <v>39</v>
      </c>
      <c r="BN212" s="2">
        <v>5</v>
      </c>
      <c r="BO212" s="21">
        <v>6</v>
      </c>
    </row>
    <row r="213" spans="1:67" ht="16.5" thickTop="1" thickBot="1" x14ac:dyDescent="0.3">
      <c r="A213" s="11">
        <v>212</v>
      </c>
      <c r="B213" s="2" t="s">
        <v>260</v>
      </c>
      <c r="C213" s="85">
        <f>YEAR(Table2[[#This Row],[Date]])</f>
        <v>2024</v>
      </c>
      <c r="D213" s="88" t="str">
        <f>TEXT(Table2[[#This Row],[Date]],"mmmm")</f>
        <v>August</v>
      </c>
      <c r="E213" s="2" t="s">
        <v>127</v>
      </c>
      <c r="F213" s="2" t="s">
        <v>82</v>
      </c>
      <c r="G213" s="2" t="s">
        <v>83</v>
      </c>
      <c r="H213" s="2" t="s">
        <v>94</v>
      </c>
      <c r="I213" s="2" t="s">
        <v>31</v>
      </c>
      <c r="J213" s="2" t="s">
        <v>79</v>
      </c>
      <c r="K213" s="2" t="s">
        <v>45</v>
      </c>
      <c r="L213" s="2" t="s">
        <v>80</v>
      </c>
      <c r="M213" s="2">
        <v>39.58</v>
      </c>
      <c r="N213" s="2">
        <v>11</v>
      </c>
      <c r="O213" s="2">
        <v>0.28000000000000003</v>
      </c>
      <c r="P213" s="48" t="str">
        <f>IF(Table2[[#This Row],[Discount]]&gt;20%,"HIGH","LOW")</f>
        <v>HIGH</v>
      </c>
      <c r="Q213" s="2">
        <v>313.47000000000003</v>
      </c>
      <c r="R213" s="59" t="str">
        <f>_xlfn.IFS(Table2[[#This Row],[Revenue]]&lt;1000,"Small",OR(Table2[[#This Row],[Revenue]]&gt;1000,Table2[[#This Row],[Revenue]]&lt;=5000),"Medium",Table2[[#This Row],[Revenue]]&gt;5000,"Large")</f>
        <v>Small</v>
      </c>
      <c r="S213" s="53" t="str">
        <f>IF(Table2[[#This Row],[Revenue]]&gt;3000,"Premium","Not Premium")</f>
        <v>Not Premium</v>
      </c>
      <c r="T213" s="2">
        <v>245.1</v>
      </c>
      <c r="U213" s="2">
        <v>68.37</v>
      </c>
      <c r="V213" s="2" t="s">
        <v>35</v>
      </c>
      <c r="W213" s="2" t="s">
        <v>36</v>
      </c>
      <c r="X213" s="2" t="s">
        <v>37</v>
      </c>
      <c r="Y213" s="2">
        <v>30.03</v>
      </c>
      <c r="Z213" s="2">
        <v>1</v>
      </c>
      <c r="AA213" s="50" t="str">
        <f>IF(Table2[[#This Row],[DeliveryDays]]&lt;=3,"FAST DELIVERY","LATE DELIVERY")</f>
        <v>FAST DELIVERY</v>
      </c>
      <c r="AB213" s="2" t="s">
        <v>55</v>
      </c>
      <c r="AC213" s="2" t="s">
        <v>56</v>
      </c>
      <c r="AD213" s="2">
        <v>4</v>
      </c>
      <c r="AE213" s="56" t="str">
        <f>_xlfn.IFS(Table2[[#This Row],[Rating]]=5,"Excellent",Table2[[#This Row],[Rating]]=4,"Good",Table2[[#This Row],[Rating]]=3,"Average",Table2[[#This Row],[Rating]]&lt;=2,"Poor")</f>
        <v>Good</v>
      </c>
      <c r="AF213" s="35">
        <f>Table2[[#This Row],[Cost]]+Table2[[#This Row],[Profit]]+Table2[[#This Row],[ShippingCost]]+Table2[[#This Row],[DeliveryDays]]</f>
        <v>344.5</v>
      </c>
      <c r="AG213" s="119">
        <f>Table2[[#This Row],[Profit]]/Table2[[#This Row],[Cost]]</f>
        <v>0.27894736842105267</v>
      </c>
      <c r="AQ213" s="20">
        <v>890</v>
      </c>
      <c r="AR213" s="2" t="s">
        <v>365</v>
      </c>
      <c r="AS213" s="2" t="s">
        <v>27</v>
      </c>
      <c r="AT213" s="2" t="s">
        <v>42</v>
      </c>
      <c r="AU213" s="2" t="s">
        <v>90</v>
      </c>
      <c r="AV213" s="2" t="s">
        <v>94</v>
      </c>
      <c r="AW213" s="2" t="s">
        <v>31</v>
      </c>
      <c r="AX213" s="2" t="s">
        <v>107</v>
      </c>
      <c r="AY213" s="2" t="s">
        <v>33</v>
      </c>
      <c r="AZ213" s="2" t="s">
        <v>80</v>
      </c>
      <c r="BA213" s="2">
        <v>208.85</v>
      </c>
      <c r="BB213" s="2">
        <v>16</v>
      </c>
      <c r="BC213" s="2">
        <v>0.23</v>
      </c>
      <c r="BD213" s="2">
        <v>2573.0300000000002</v>
      </c>
      <c r="BE213" s="2">
        <v>1365.46</v>
      </c>
      <c r="BF213" s="2">
        <v>1207.57</v>
      </c>
      <c r="BG213" s="2" t="s">
        <v>47</v>
      </c>
      <c r="BH213" s="2" t="s">
        <v>54</v>
      </c>
      <c r="BI213" s="2" t="s">
        <v>72</v>
      </c>
      <c r="BJ213" s="2">
        <v>43.86</v>
      </c>
      <c r="BK213" s="2">
        <v>2</v>
      </c>
      <c r="BL213" s="2" t="s">
        <v>55</v>
      </c>
      <c r="BM213" s="2" t="s">
        <v>39</v>
      </c>
      <c r="BN213" s="2">
        <v>3</v>
      </c>
      <c r="BO213" s="21">
        <v>7</v>
      </c>
    </row>
    <row r="214" spans="1:67" ht="16.5" thickTop="1" thickBot="1" x14ac:dyDescent="0.3">
      <c r="A214" s="12">
        <v>213</v>
      </c>
      <c r="B214" s="13" t="s">
        <v>101</v>
      </c>
      <c r="C214" s="86">
        <f>YEAR(Table2[[#This Row],[Date]])</f>
        <v>2023</v>
      </c>
      <c r="D214" s="89" t="str">
        <f>TEXT(Table2[[#This Row],[Date]],"mmmm")</f>
        <v>March</v>
      </c>
      <c r="E214" s="13" t="s">
        <v>96</v>
      </c>
      <c r="F214" s="13" t="s">
        <v>66</v>
      </c>
      <c r="G214" s="13" t="s">
        <v>43</v>
      </c>
      <c r="H214" s="13" t="s">
        <v>60</v>
      </c>
      <c r="I214" s="13" t="s">
        <v>51</v>
      </c>
      <c r="J214" s="13" t="s">
        <v>107</v>
      </c>
      <c r="K214" s="13" t="s">
        <v>33</v>
      </c>
      <c r="L214" s="13" t="s">
        <v>34</v>
      </c>
      <c r="M214" s="13">
        <v>123.94</v>
      </c>
      <c r="N214" s="13">
        <v>8</v>
      </c>
      <c r="O214" s="13">
        <v>0.26</v>
      </c>
      <c r="P214" s="48" t="str">
        <f>IF(Table2[[#This Row],[Discount]]&gt;20%,"HIGH","LOW")</f>
        <v>HIGH</v>
      </c>
      <c r="Q214" s="13">
        <v>733.72</v>
      </c>
      <c r="R214" s="60" t="str">
        <f>_xlfn.IFS(Table2[[#This Row],[Revenue]]&lt;1000,"Small",OR(Table2[[#This Row],[Revenue]]&gt;1000,Table2[[#This Row],[Revenue]]&lt;=5000),"Medium",Table2[[#This Row],[Revenue]]&gt;5000,"Large")</f>
        <v>Small</v>
      </c>
      <c r="S214" s="54" t="str">
        <f>IF(Table2[[#This Row],[Revenue]]&gt;3000,"Premium","Not Premium")</f>
        <v>Not Premium</v>
      </c>
      <c r="T214" s="13">
        <v>583.74</v>
      </c>
      <c r="U214" s="13">
        <v>149.97999999999999</v>
      </c>
      <c r="V214" s="13" t="s">
        <v>47</v>
      </c>
      <c r="W214" s="13" t="s">
        <v>54</v>
      </c>
      <c r="X214" s="13" t="s">
        <v>37</v>
      </c>
      <c r="Y214" s="13">
        <v>9.5</v>
      </c>
      <c r="Z214" s="13">
        <v>8</v>
      </c>
      <c r="AA214" s="51" t="str">
        <f>IF(Table2[[#This Row],[DeliveryDays]]&lt;=3,"FAST DELIVERY","LATE DELIVERY")</f>
        <v>LATE DELIVERY</v>
      </c>
      <c r="AB214" s="13" t="s">
        <v>38</v>
      </c>
      <c r="AC214" s="13" t="s">
        <v>39</v>
      </c>
      <c r="AD214" s="13">
        <v>4</v>
      </c>
      <c r="AE214" s="57" t="str">
        <f>_xlfn.IFS(Table2[[#This Row],[Rating]]=5,"Excellent",Table2[[#This Row],[Rating]]=4,"Good",Table2[[#This Row],[Rating]]=3,"Average",Table2[[#This Row],[Rating]]&lt;=2,"Poor")</f>
        <v>Good</v>
      </c>
      <c r="AF214" s="35">
        <f>Table2[[#This Row],[Cost]]+Table2[[#This Row],[Profit]]+Table2[[#This Row],[ShippingCost]]+Table2[[#This Row],[DeliveryDays]]</f>
        <v>751.22</v>
      </c>
      <c r="AG214" s="119">
        <f>Table2[[#This Row],[Profit]]/Table2[[#This Row],[Cost]]</f>
        <v>0.25692945489430224</v>
      </c>
      <c r="AQ214" s="20">
        <v>892</v>
      </c>
      <c r="AR214" s="2" t="s">
        <v>499</v>
      </c>
      <c r="AS214" s="2" t="s">
        <v>50</v>
      </c>
      <c r="AT214" s="2" t="s">
        <v>82</v>
      </c>
      <c r="AU214" s="2" t="s">
        <v>29</v>
      </c>
      <c r="AV214" s="2" t="s">
        <v>30</v>
      </c>
      <c r="AW214" s="2" t="s">
        <v>31</v>
      </c>
      <c r="AX214" s="2" t="s">
        <v>87</v>
      </c>
      <c r="AY214" s="2" t="s">
        <v>53</v>
      </c>
      <c r="AZ214" s="2" t="s">
        <v>34</v>
      </c>
      <c r="BA214" s="2">
        <v>486.85</v>
      </c>
      <c r="BB214" s="2">
        <v>11</v>
      </c>
      <c r="BC214" s="2">
        <v>0.03</v>
      </c>
      <c r="BD214" s="2">
        <v>5194.6899999999996</v>
      </c>
      <c r="BE214" s="2">
        <v>3929.87</v>
      </c>
      <c r="BF214" s="2">
        <v>1264.82</v>
      </c>
      <c r="BG214" s="2" t="s">
        <v>47</v>
      </c>
      <c r="BH214" s="2" t="s">
        <v>71</v>
      </c>
      <c r="BI214" s="2" t="s">
        <v>72</v>
      </c>
      <c r="BJ214" s="2">
        <v>44.79</v>
      </c>
      <c r="BK214" s="2">
        <v>4</v>
      </c>
      <c r="BL214" s="2" t="s">
        <v>55</v>
      </c>
      <c r="BM214" s="2" t="s">
        <v>39</v>
      </c>
      <c r="BN214" s="2">
        <v>4</v>
      </c>
      <c r="BO214" s="23">
        <v>6</v>
      </c>
    </row>
    <row r="215" spans="1:67" ht="16.5" thickTop="1" thickBot="1" x14ac:dyDescent="0.3">
      <c r="A215" s="11">
        <v>214</v>
      </c>
      <c r="B215" s="2" t="s">
        <v>280</v>
      </c>
      <c r="C215" s="85">
        <f>YEAR(Table2[[#This Row],[Date]])</f>
        <v>2023</v>
      </c>
      <c r="D215" s="88" t="str">
        <f>TEXT(Table2[[#This Row],[Date]],"mmmm")</f>
        <v>March</v>
      </c>
      <c r="E215" s="2" t="s">
        <v>127</v>
      </c>
      <c r="F215" s="2" t="s">
        <v>82</v>
      </c>
      <c r="G215" s="2" t="s">
        <v>90</v>
      </c>
      <c r="H215" s="2" t="s">
        <v>60</v>
      </c>
      <c r="I215" s="2" t="s">
        <v>68</v>
      </c>
      <c r="J215" s="2" t="s">
        <v>134</v>
      </c>
      <c r="K215" s="2" t="s">
        <v>45</v>
      </c>
      <c r="L215" s="2" t="s">
        <v>80</v>
      </c>
      <c r="M215" s="2">
        <v>770.35</v>
      </c>
      <c r="N215" s="2">
        <v>4</v>
      </c>
      <c r="O215" s="2">
        <v>0.26</v>
      </c>
      <c r="P215" s="48" t="str">
        <f>IF(Table2[[#This Row],[Discount]]&gt;20%,"HIGH","LOW")</f>
        <v>HIGH</v>
      </c>
      <c r="Q215" s="2">
        <v>2280.2399999999998</v>
      </c>
      <c r="R215" s="59" t="str">
        <f>_xlfn.IFS(Table2[[#This Row],[Revenue]]&lt;1000,"Small",OR(Table2[[#This Row],[Revenue]]&gt;1000,Table2[[#This Row],[Revenue]]&lt;=5000),"Medium",Table2[[#This Row],[Revenue]]&gt;5000,"Large")</f>
        <v>Medium</v>
      </c>
      <c r="S215" s="53" t="str">
        <f>IF(Table2[[#This Row],[Revenue]]&gt;3000,"Premium","Not Premium")</f>
        <v>Not Premium</v>
      </c>
      <c r="T215" s="2">
        <v>1695.59</v>
      </c>
      <c r="U215" s="2">
        <v>584.65</v>
      </c>
      <c r="V215" s="2" t="s">
        <v>91</v>
      </c>
      <c r="W215" s="2" t="s">
        <v>36</v>
      </c>
      <c r="X215" s="2" t="s">
        <v>37</v>
      </c>
      <c r="Y215" s="2">
        <v>17.190000000000001</v>
      </c>
      <c r="Z215" s="2">
        <v>2</v>
      </c>
      <c r="AA215" s="50" t="str">
        <f>IF(Table2[[#This Row],[DeliveryDays]]&lt;=3,"FAST DELIVERY","LATE DELIVERY")</f>
        <v>FAST DELIVERY</v>
      </c>
      <c r="AB215" s="2" t="s">
        <v>97</v>
      </c>
      <c r="AC215" s="2" t="s">
        <v>39</v>
      </c>
      <c r="AD215" s="2">
        <v>5</v>
      </c>
      <c r="AE215" s="56" t="str">
        <f>_xlfn.IFS(Table2[[#This Row],[Rating]]=5,"Excellent",Table2[[#This Row],[Rating]]=4,"Good",Table2[[#This Row],[Rating]]=3,"Average",Table2[[#This Row],[Rating]]&lt;=2,"Poor")</f>
        <v>Excellent</v>
      </c>
      <c r="AF215" s="35">
        <f>Table2[[#This Row],[Cost]]+Table2[[#This Row],[Profit]]+Table2[[#This Row],[ShippingCost]]+Table2[[#This Row],[DeliveryDays]]</f>
        <v>2299.4299999999998</v>
      </c>
      <c r="AG215" s="119">
        <f>Table2[[#This Row],[Profit]]/Table2[[#This Row],[Cost]]</f>
        <v>0.34480623263878651</v>
      </c>
      <c r="AQ215" s="22">
        <v>893</v>
      </c>
      <c r="AR215" s="13" t="s">
        <v>604</v>
      </c>
      <c r="AS215" s="13" t="s">
        <v>129</v>
      </c>
      <c r="AT215" s="13" t="s">
        <v>28</v>
      </c>
      <c r="AU215" s="13" t="s">
        <v>43</v>
      </c>
      <c r="AV215" s="13" t="s">
        <v>44</v>
      </c>
      <c r="AW215" s="13" t="s">
        <v>31</v>
      </c>
      <c r="AX215" s="13" t="s">
        <v>134</v>
      </c>
      <c r="AY215" s="13" t="s">
        <v>33</v>
      </c>
      <c r="AZ215" s="13" t="s">
        <v>46</v>
      </c>
      <c r="BA215" s="13">
        <v>971.96</v>
      </c>
      <c r="BB215" s="13">
        <v>7</v>
      </c>
      <c r="BC215" s="13">
        <v>0.1</v>
      </c>
      <c r="BD215" s="13">
        <v>6123.35</v>
      </c>
      <c r="BE215" s="13">
        <v>4898.59</v>
      </c>
      <c r="BF215" s="13">
        <v>1224.76</v>
      </c>
      <c r="BG215" s="13" t="s">
        <v>91</v>
      </c>
      <c r="BH215" s="13" t="s">
        <v>36</v>
      </c>
      <c r="BI215" s="13" t="s">
        <v>72</v>
      </c>
      <c r="BJ215" s="13">
        <v>36.22</v>
      </c>
      <c r="BK215" s="13">
        <v>1</v>
      </c>
      <c r="BL215" s="13" t="s">
        <v>97</v>
      </c>
      <c r="BM215" s="13" t="s">
        <v>39</v>
      </c>
      <c r="BN215" s="13">
        <v>4</v>
      </c>
      <c r="BO215" s="21">
        <v>6</v>
      </c>
    </row>
    <row r="216" spans="1:67" ht="16.5" thickTop="1" thickBot="1" x14ac:dyDescent="0.3">
      <c r="A216" s="12">
        <v>215</v>
      </c>
      <c r="B216" s="13" t="s">
        <v>281</v>
      </c>
      <c r="C216" s="86">
        <f>YEAR(Table2[[#This Row],[Date]])</f>
        <v>2024</v>
      </c>
      <c r="D216" s="89" t="str">
        <f>TEXT(Table2[[#This Row],[Date]],"mmmm")</f>
        <v>April</v>
      </c>
      <c r="E216" s="13" t="s">
        <v>129</v>
      </c>
      <c r="F216" s="13" t="s">
        <v>42</v>
      </c>
      <c r="G216" s="13" t="s">
        <v>59</v>
      </c>
      <c r="H216" s="13" t="s">
        <v>44</v>
      </c>
      <c r="I216" s="13" t="s">
        <v>61</v>
      </c>
      <c r="J216" s="13" t="s">
        <v>87</v>
      </c>
      <c r="K216" s="13" t="s">
        <v>33</v>
      </c>
      <c r="L216" s="13" t="s">
        <v>46</v>
      </c>
      <c r="M216" s="13">
        <v>13.17</v>
      </c>
      <c r="N216" s="13">
        <v>16</v>
      </c>
      <c r="O216" s="13">
        <v>0.21</v>
      </c>
      <c r="P216" s="48" t="str">
        <f>IF(Table2[[#This Row],[Discount]]&gt;20%,"HIGH","LOW")</f>
        <v>HIGH</v>
      </c>
      <c r="Q216" s="13">
        <v>166.47</v>
      </c>
      <c r="R216" s="60" t="str">
        <f>_xlfn.IFS(Table2[[#This Row],[Revenue]]&lt;1000,"Small",OR(Table2[[#This Row],[Revenue]]&gt;1000,Table2[[#This Row],[Revenue]]&lt;=5000),"Medium",Table2[[#This Row],[Revenue]]&gt;5000,"Large")</f>
        <v>Small</v>
      </c>
      <c r="S216" s="54" t="str">
        <f>IF(Table2[[#This Row],[Revenue]]&gt;3000,"Premium","Not Premium")</f>
        <v>Not Premium</v>
      </c>
      <c r="T216" s="13">
        <v>101.78</v>
      </c>
      <c r="U216" s="13">
        <v>64.69</v>
      </c>
      <c r="V216" s="13" t="s">
        <v>35</v>
      </c>
      <c r="W216" s="13" t="s">
        <v>36</v>
      </c>
      <c r="X216" s="13" t="s">
        <v>37</v>
      </c>
      <c r="Y216" s="13">
        <v>38.479999999999997</v>
      </c>
      <c r="Z216" s="13">
        <v>10</v>
      </c>
      <c r="AA216" s="51" t="str">
        <f>IF(Table2[[#This Row],[DeliveryDays]]&lt;=3,"FAST DELIVERY","LATE DELIVERY")</f>
        <v>LATE DELIVERY</v>
      </c>
      <c r="AB216" s="13" t="s">
        <v>55</v>
      </c>
      <c r="AC216" s="13" t="s">
        <v>39</v>
      </c>
      <c r="AD216" s="13">
        <v>5</v>
      </c>
      <c r="AE216" s="57" t="str">
        <f>_xlfn.IFS(Table2[[#This Row],[Rating]]=5,"Excellent",Table2[[#This Row],[Rating]]=4,"Good",Table2[[#This Row],[Rating]]=3,"Average",Table2[[#This Row],[Rating]]&lt;=2,"Poor")</f>
        <v>Excellent</v>
      </c>
      <c r="AF216" s="35">
        <f>Table2[[#This Row],[Cost]]+Table2[[#This Row],[Profit]]+Table2[[#This Row],[ShippingCost]]+Table2[[#This Row],[DeliveryDays]]</f>
        <v>214.95</v>
      </c>
      <c r="AG216" s="119">
        <f>Table2[[#This Row],[Profit]]/Table2[[#This Row],[Cost]]</f>
        <v>0.63558655924543128</v>
      </c>
      <c r="AQ216" s="20">
        <v>894</v>
      </c>
      <c r="AR216" s="2" t="s">
        <v>242</v>
      </c>
      <c r="AS216" s="2" t="s">
        <v>129</v>
      </c>
      <c r="AT216" s="2" t="s">
        <v>42</v>
      </c>
      <c r="AU216" s="2" t="s">
        <v>59</v>
      </c>
      <c r="AV216" s="2" t="s">
        <v>30</v>
      </c>
      <c r="AW216" s="2" t="s">
        <v>31</v>
      </c>
      <c r="AX216" s="2" t="s">
        <v>84</v>
      </c>
      <c r="AY216" s="2" t="s">
        <v>33</v>
      </c>
      <c r="AZ216" s="2" t="s">
        <v>34</v>
      </c>
      <c r="BA216" s="2">
        <v>193.52</v>
      </c>
      <c r="BB216" s="2">
        <v>4</v>
      </c>
      <c r="BC216" s="2">
        <v>0.28000000000000003</v>
      </c>
      <c r="BD216" s="2">
        <v>557.34</v>
      </c>
      <c r="BE216" s="2">
        <v>281.39</v>
      </c>
      <c r="BF216" s="2">
        <v>275.95</v>
      </c>
      <c r="BG216" s="2" t="s">
        <v>47</v>
      </c>
      <c r="BH216" s="2" t="s">
        <v>54</v>
      </c>
      <c r="BI216" s="2" t="s">
        <v>48</v>
      </c>
      <c r="BJ216" s="2">
        <v>23.82</v>
      </c>
      <c r="BK216" s="2">
        <v>3</v>
      </c>
      <c r="BL216" s="2" t="s">
        <v>38</v>
      </c>
      <c r="BM216" s="2" t="s">
        <v>39</v>
      </c>
      <c r="BN216" s="2">
        <v>1</v>
      </c>
      <c r="BO216" s="23">
        <v>4</v>
      </c>
    </row>
    <row r="217" spans="1:67" ht="16.5" thickTop="1" thickBot="1" x14ac:dyDescent="0.3">
      <c r="A217" s="11">
        <v>216</v>
      </c>
      <c r="B217" s="2" t="s">
        <v>233</v>
      </c>
      <c r="C217" s="85">
        <f>YEAR(Table2[[#This Row],[Date]])</f>
        <v>2024</v>
      </c>
      <c r="D217" s="88" t="str">
        <f>TEXT(Table2[[#This Row],[Date]],"mmmm")</f>
        <v>November</v>
      </c>
      <c r="E217" s="2" t="s">
        <v>50</v>
      </c>
      <c r="F217" s="2" t="s">
        <v>28</v>
      </c>
      <c r="G217" s="2" t="s">
        <v>43</v>
      </c>
      <c r="H217" s="2" t="s">
        <v>74</v>
      </c>
      <c r="I217" s="2" t="s">
        <v>75</v>
      </c>
      <c r="J217" s="2" t="s">
        <v>107</v>
      </c>
      <c r="K217" s="2" t="s">
        <v>33</v>
      </c>
      <c r="L217" s="2" t="s">
        <v>85</v>
      </c>
      <c r="M217" s="2">
        <v>829.56</v>
      </c>
      <c r="N217" s="2">
        <v>17</v>
      </c>
      <c r="O217" s="2">
        <v>0.28000000000000003</v>
      </c>
      <c r="P217" s="48" t="str">
        <f>IF(Table2[[#This Row],[Discount]]&gt;20%,"HIGH","LOW")</f>
        <v>HIGH</v>
      </c>
      <c r="Q217" s="2">
        <v>10153.81</v>
      </c>
      <c r="R217" s="59" t="str">
        <f>_xlfn.IFS(Table2[[#This Row],[Revenue]]&lt;1000,"Small",OR(Table2[[#This Row],[Revenue]]&gt;1000,Table2[[#This Row],[Revenue]]&lt;=5000),"Medium",Table2[[#This Row],[Revenue]]&gt;5000,"Large")</f>
        <v>Medium</v>
      </c>
      <c r="S217" s="53" t="str">
        <f>IF(Table2[[#This Row],[Revenue]]&gt;3000,"Premium","Not Premium")</f>
        <v>Premium</v>
      </c>
      <c r="T217" s="2">
        <v>8905.2099999999991</v>
      </c>
      <c r="U217" s="2">
        <v>1248.5999999999999</v>
      </c>
      <c r="V217" s="2" t="s">
        <v>63</v>
      </c>
      <c r="W217" s="2" t="s">
        <v>71</v>
      </c>
      <c r="X217" s="2" t="s">
        <v>48</v>
      </c>
      <c r="Y217" s="2">
        <v>8</v>
      </c>
      <c r="Z217" s="2">
        <v>1</v>
      </c>
      <c r="AA217" s="50" t="str">
        <f>IF(Table2[[#This Row],[DeliveryDays]]&lt;=3,"FAST DELIVERY","LATE DELIVERY")</f>
        <v>FAST DELIVERY</v>
      </c>
      <c r="AB217" s="2" t="s">
        <v>97</v>
      </c>
      <c r="AC217" s="2" t="s">
        <v>56</v>
      </c>
      <c r="AD217" s="2">
        <v>3</v>
      </c>
      <c r="AE217" s="56" t="str">
        <f>_xlfn.IFS(Table2[[#This Row],[Rating]]=5,"Excellent",Table2[[#This Row],[Rating]]=4,"Good",Table2[[#This Row],[Rating]]=3,"Average",Table2[[#This Row],[Rating]]&lt;=2,"Poor")</f>
        <v>Average</v>
      </c>
      <c r="AF217" s="35">
        <f>Table2[[#This Row],[Cost]]+Table2[[#This Row],[Profit]]+Table2[[#This Row],[ShippingCost]]+Table2[[#This Row],[DeliveryDays]]</f>
        <v>10162.81</v>
      </c>
      <c r="AG217" s="119">
        <f>Table2[[#This Row],[Profit]]/Table2[[#This Row],[Cost]]</f>
        <v>0.14021005680944076</v>
      </c>
      <c r="AQ217" s="22">
        <v>895</v>
      </c>
      <c r="AR217" s="13" t="s">
        <v>522</v>
      </c>
      <c r="AS217" s="13" t="s">
        <v>65</v>
      </c>
      <c r="AT217" s="13" t="s">
        <v>66</v>
      </c>
      <c r="AU217" s="13" t="s">
        <v>93</v>
      </c>
      <c r="AV217" s="13" t="s">
        <v>74</v>
      </c>
      <c r="AW217" s="13" t="s">
        <v>31</v>
      </c>
      <c r="AX217" s="13" t="s">
        <v>107</v>
      </c>
      <c r="AY217" s="13" t="s">
        <v>33</v>
      </c>
      <c r="AZ217" s="13" t="s">
        <v>34</v>
      </c>
      <c r="BA217" s="13">
        <v>281.33</v>
      </c>
      <c r="BB217" s="13">
        <v>12</v>
      </c>
      <c r="BC217" s="13">
        <v>0.06</v>
      </c>
      <c r="BD217" s="13">
        <v>3173.4</v>
      </c>
      <c r="BE217" s="13">
        <v>2716.35</v>
      </c>
      <c r="BF217" s="13">
        <v>457.05</v>
      </c>
      <c r="BG217" s="13" t="s">
        <v>47</v>
      </c>
      <c r="BH217" s="13" t="s">
        <v>36</v>
      </c>
      <c r="BI217" s="13" t="s">
        <v>72</v>
      </c>
      <c r="BJ217" s="13">
        <v>28.31</v>
      </c>
      <c r="BK217" s="13">
        <v>3</v>
      </c>
      <c r="BL217" s="13" t="s">
        <v>38</v>
      </c>
      <c r="BM217" s="13" t="s">
        <v>56</v>
      </c>
      <c r="BN217" s="13">
        <v>3</v>
      </c>
      <c r="BO217" s="21">
        <v>1</v>
      </c>
    </row>
    <row r="218" spans="1:67" ht="16.5" thickTop="1" thickBot="1" x14ac:dyDescent="0.3">
      <c r="A218" s="12">
        <v>217</v>
      </c>
      <c r="B218" s="13" t="s">
        <v>282</v>
      </c>
      <c r="C218" s="86">
        <f>YEAR(Table2[[#This Row],[Date]])</f>
        <v>2024</v>
      </c>
      <c r="D218" s="89" t="str">
        <f>TEXT(Table2[[#This Row],[Date]],"mmmm")</f>
        <v>April</v>
      </c>
      <c r="E218" s="13" t="s">
        <v>118</v>
      </c>
      <c r="F218" s="13" t="s">
        <v>82</v>
      </c>
      <c r="G218" s="13" t="s">
        <v>90</v>
      </c>
      <c r="H218" s="13" t="s">
        <v>30</v>
      </c>
      <c r="I218" s="13" t="s">
        <v>51</v>
      </c>
      <c r="J218" s="13" t="s">
        <v>62</v>
      </c>
      <c r="K218" s="13" t="s">
        <v>45</v>
      </c>
      <c r="L218" s="13" t="s">
        <v>80</v>
      </c>
      <c r="M218" s="13">
        <v>262.99</v>
      </c>
      <c r="N218" s="13">
        <v>15</v>
      </c>
      <c r="O218" s="13">
        <v>0.02</v>
      </c>
      <c r="P218" s="48" t="str">
        <f>IF(Table2[[#This Row],[Discount]]&gt;20%,"HIGH","LOW")</f>
        <v>LOW</v>
      </c>
      <c r="Q218" s="13">
        <v>3865.95</v>
      </c>
      <c r="R218" s="60" t="str">
        <f>_xlfn.IFS(Table2[[#This Row],[Revenue]]&lt;1000,"Small",OR(Table2[[#This Row],[Revenue]]&gt;1000,Table2[[#This Row],[Revenue]]&lt;=5000),"Medium",Table2[[#This Row],[Revenue]]&gt;5000,"Large")</f>
        <v>Medium</v>
      </c>
      <c r="S218" s="54" t="str">
        <f>IF(Table2[[#This Row],[Revenue]]&gt;3000,"Premium","Not Premium")</f>
        <v>Premium</v>
      </c>
      <c r="T218" s="13">
        <v>2211.5300000000002</v>
      </c>
      <c r="U218" s="13">
        <v>1654.42</v>
      </c>
      <c r="V218" s="13" t="s">
        <v>91</v>
      </c>
      <c r="W218" s="13" t="s">
        <v>54</v>
      </c>
      <c r="X218" s="13" t="s">
        <v>72</v>
      </c>
      <c r="Y218" s="13">
        <v>10.01</v>
      </c>
      <c r="Z218" s="13">
        <v>7</v>
      </c>
      <c r="AA218" s="51" t="str">
        <f>IF(Table2[[#This Row],[DeliveryDays]]&lt;=3,"FAST DELIVERY","LATE DELIVERY")</f>
        <v>LATE DELIVERY</v>
      </c>
      <c r="AB218" s="13" t="s">
        <v>38</v>
      </c>
      <c r="AC218" s="13" t="s">
        <v>39</v>
      </c>
      <c r="AD218" s="13">
        <v>1</v>
      </c>
      <c r="AE218" s="57" t="str">
        <f>_xlfn.IFS(Table2[[#This Row],[Rating]]=5,"Excellent",Table2[[#This Row],[Rating]]=4,"Good",Table2[[#This Row],[Rating]]=3,"Average",Table2[[#This Row],[Rating]]&lt;=2,"Poor")</f>
        <v>Poor</v>
      </c>
      <c r="AF218" s="35">
        <f>Table2[[#This Row],[Cost]]+Table2[[#This Row],[Profit]]+Table2[[#This Row],[ShippingCost]]+Table2[[#This Row],[DeliveryDays]]</f>
        <v>3882.9600000000005</v>
      </c>
      <c r="AG218" s="119">
        <f>Table2[[#This Row],[Profit]]/Table2[[#This Row],[Cost]]</f>
        <v>0.74808842746876592</v>
      </c>
      <c r="AQ218" s="20">
        <v>896</v>
      </c>
      <c r="AR218" s="2" t="s">
        <v>154</v>
      </c>
      <c r="AS218" s="2" t="s">
        <v>120</v>
      </c>
      <c r="AT218" s="2" t="s">
        <v>42</v>
      </c>
      <c r="AU218" s="2" t="s">
        <v>29</v>
      </c>
      <c r="AV218" s="2" t="s">
        <v>30</v>
      </c>
      <c r="AW218" s="2" t="s">
        <v>31</v>
      </c>
      <c r="AX218" s="2" t="s">
        <v>134</v>
      </c>
      <c r="AY218" s="2" t="s">
        <v>45</v>
      </c>
      <c r="AZ218" s="2" t="s">
        <v>70</v>
      </c>
      <c r="BA218" s="2">
        <v>855.22</v>
      </c>
      <c r="BB218" s="2">
        <v>3</v>
      </c>
      <c r="BC218" s="2">
        <v>0.04</v>
      </c>
      <c r="BD218" s="2">
        <v>2463.0300000000002</v>
      </c>
      <c r="BE218" s="2">
        <v>1991.51</v>
      </c>
      <c r="BF218" s="2">
        <v>471.52</v>
      </c>
      <c r="BG218" s="2" t="s">
        <v>76</v>
      </c>
      <c r="BH218" s="2" t="s">
        <v>71</v>
      </c>
      <c r="BI218" s="2" t="s">
        <v>48</v>
      </c>
      <c r="BJ218" s="2">
        <v>34.06</v>
      </c>
      <c r="BK218" s="2">
        <v>5</v>
      </c>
      <c r="BL218" s="2" t="s">
        <v>38</v>
      </c>
      <c r="BM218" s="2" t="s">
        <v>56</v>
      </c>
      <c r="BN218" s="2">
        <v>3</v>
      </c>
      <c r="BO218" s="21">
        <v>10</v>
      </c>
    </row>
    <row r="219" spans="1:67" ht="16.5" thickTop="1" thickBot="1" x14ac:dyDescent="0.3">
      <c r="A219" s="11">
        <v>218</v>
      </c>
      <c r="B219" s="2" t="s">
        <v>271</v>
      </c>
      <c r="C219" s="85">
        <f>YEAR(Table2[[#This Row],[Date]])</f>
        <v>2023</v>
      </c>
      <c r="D219" s="88" t="str">
        <f>TEXT(Table2[[#This Row],[Date]],"mmmm")</f>
        <v>June</v>
      </c>
      <c r="E219" s="2" t="s">
        <v>118</v>
      </c>
      <c r="F219" s="2" t="s">
        <v>28</v>
      </c>
      <c r="G219" s="2" t="s">
        <v>93</v>
      </c>
      <c r="H219" s="2" t="s">
        <v>100</v>
      </c>
      <c r="I219" s="2" t="s">
        <v>51</v>
      </c>
      <c r="J219" s="2" t="s">
        <v>79</v>
      </c>
      <c r="K219" s="2" t="s">
        <v>45</v>
      </c>
      <c r="L219" s="2" t="s">
        <v>70</v>
      </c>
      <c r="M219" s="2">
        <v>421.27</v>
      </c>
      <c r="N219" s="2">
        <v>10</v>
      </c>
      <c r="O219" s="2">
        <v>0.12</v>
      </c>
      <c r="P219" s="48" t="str">
        <f>IF(Table2[[#This Row],[Discount]]&gt;20%,"HIGH","LOW")</f>
        <v>LOW</v>
      </c>
      <c r="Q219" s="2">
        <v>3707.18</v>
      </c>
      <c r="R219" s="59" t="str">
        <f>_xlfn.IFS(Table2[[#This Row],[Revenue]]&lt;1000,"Small",OR(Table2[[#This Row],[Revenue]]&gt;1000,Table2[[#This Row],[Revenue]]&lt;=5000),"Medium",Table2[[#This Row],[Revenue]]&gt;5000,"Large")</f>
        <v>Medium</v>
      </c>
      <c r="S219" s="53" t="str">
        <f>IF(Table2[[#This Row],[Revenue]]&gt;3000,"Premium","Not Premium")</f>
        <v>Premium</v>
      </c>
      <c r="T219" s="2">
        <v>3111.49</v>
      </c>
      <c r="U219" s="2">
        <v>595.69000000000005</v>
      </c>
      <c r="V219" s="2" t="s">
        <v>91</v>
      </c>
      <c r="W219" s="2" t="s">
        <v>36</v>
      </c>
      <c r="X219" s="2" t="s">
        <v>48</v>
      </c>
      <c r="Y219" s="2">
        <v>44.92</v>
      </c>
      <c r="Z219" s="2">
        <v>6</v>
      </c>
      <c r="AA219" s="50" t="str">
        <f>IF(Table2[[#This Row],[DeliveryDays]]&lt;=3,"FAST DELIVERY","LATE DELIVERY")</f>
        <v>LATE DELIVERY</v>
      </c>
      <c r="AB219" s="2" t="s">
        <v>38</v>
      </c>
      <c r="AC219" s="2" t="s">
        <v>39</v>
      </c>
      <c r="AD219" s="2">
        <v>4</v>
      </c>
      <c r="AE219" s="56" t="str">
        <f>_xlfn.IFS(Table2[[#This Row],[Rating]]=5,"Excellent",Table2[[#This Row],[Rating]]=4,"Good",Table2[[#This Row],[Rating]]=3,"Average",Table2[[#This Row],[Rating]]&lt;=2,"Poor")</f>
        <v>Good</v>
      </c>
      <c r="AF219" s="35">
        <f>Table2[[#This Row],[Cost]]+Table2[[#This Row],[Profit]]+Table2[[#This Row],[ShippingCost]]+Table2[[#This Row],[DeliveryDays]]</f>
        <v>3758.1</v>
      </c>
      <c r="AG219" s="119">
        <f>Table2[[#This Row],[Profit]]/Table2[[#This Row],[Cost]]</f>
        <v>0.19144847002561477</v>
      </c>
      <c r="AQ219" s="20">
        <v>900</v>
      </c>
      <c r="AR219" s="2" t="s">
        <v>252</v>
      </c>
      <c r="AS219" s="2" t="s">
        <v>27</v>
      </c>
      <c r="AT219" s="2" t="s">
        <v>66</v>
      </c>
      <c r="AU219" s="2" t="s">
        <v>29</v>
      </c>
      <c r="AV219" s="2" t="s">
        <v>94</v>
      </c>
      <c r="AW219" s="2" t="s">
        <v>31</v>
      </c>
      <c r="AX219" s="2" t="s">
        <v>134</v>
      </c>
      <c r="AY219" s="2" t="s">
        <v>45</v>
      </c>
      <c r="AZ219" s="2" t="s">
        <v>70</v>
      </c>
      <c r="BA219" s="2">
        <v>321.86</v>
      </c>
      <c r="BB219" s="2">
        <v>12</v>
      </c>
      <c r="BC219" s="2">
        <v>0.2</v>
      </c>
      <c r="BD219" s="2">
        <v>3089.86</v>
      </c>
      <c r="BE219" s="2">
        <v>2259.8200000000002</v>
      </c>
      <c r="BF219" s="2">
        <v>830.04</v>
      </c>
      <c r="BG219" s="2" t="s">
        <v>76</v>
      </c>
      <c r="BH219" s="2" t="s">
        <v>36</v>
      </c>
      <c r="BI219" s="2" t="s">
        <v>37</v>
      </c>
      <c r="BJ219" s="2">
        <v>20.399999999999999</v>
      </c>
      <c r="BK219" s="2">
        <v>6</v>
      </c>
      <c r="BL219" s="2" t="s">
        <v>55</v>
      </c>
      <c r="BM219" s="2" t="s">
        <v>56</v>
      </c>
      <c r="BN219" s="2">
        <v>5</v>
      </c>
      <c r="BO219" s="23">
        <v>8</v>
      </c>
    </row>
    <row r="220" spans="1:67" ht="16.5" thickTop="1" thickBot="1" x14ac:dyDescent="0.3">
      <c r="A220" s="12">
        <v>219</v>
      </c>
      <c r="B220" s="13" t="s">
        <v>119</v>
      </c>
      <c r="C220" s="86">
        <f>YEAR(Table2[[#This Row],[Date]])</f>
        <v>2023</v>
      </c>
      <c r="D220" s="89" t="str">
        <f>TEXT(Table2[[#This Row],[Date]],"mmmm")</f>
        <v>May</v>
      </c>
      <c r="E220" s="13" t="s">
        <v>41</v>
      </c>
      <c r="F220" s="13" t="s">
        <v>82</v>
      </c>
      <c r="G220" s="13" t="s">
        <v>83</v>
      </c>
      <c r="H220" s="13" t="s">
        <v>67</v>
      </c>
      <c r="I220" s="13" t="s">
        <v>75</v>
      </c>
      <c r="J220" s="13" t="s">
        <v>102</v>
      </c>
      <c r="K220" s="13" t="s">
        <v>45</v>
      </c>
      <c r="L220" s="13" t="s">
        <v>34</v>
      </c>
      <c r="M220" s="13">
        <v>931.21</v>
      </c>
      <c r="N220" s="13">
        <v>11</v>
      </c>
      <c r="O220" s="13">
        <v>0.26</v>
      </c>
      <c r="P220" s="48" t="str">
        <f>IF(Table2[[#This Row],[Discount]]&gt;20%,"HIGH","LOW")</f>
        <v>HIGH</v>
      </c>
      <c r="Q220" s="13">
        <v>7580.05</v>
      </c>
      <c r="R220" s="60" t="str">
        <f>_xlfn.IFS(Table2[[#This Row],[Revenue]]&lt;1000,"Small",OR(Table2[[#This Row],[Revenue]]&gt;1000,Table2[[#This Row],[Revenue]]&lt;=5000),"Medium",Table2[[#This Row],[Revenue]]&gt;5000,"Large")</f>
        <v>Medium</v>
      </c>
      <c r="S220" s="54" t="str">
        <f>IF(Table2[[#This Row],[Revenue]]&gt;3000,"Premium","Not Premium")</f>
        <v>Premium</v>
      </c>
      <c r="T220" s="13">
        <v>6662.4</v>
      </c>
      <c r="U220" s="13">
        <v>917.65</v>
      </c>
      <c r="V220" s="13" t="s">
        <v>63</v>
      </c>
      <c r="W220" s="13" t="s">
        <v>88</v>
      </c>
      <c r="X220" s="13" t="s">
        <v>72</v>
      </c>
      <c r="Y220" s="13">
        <v>6.83</v>
      </c>
      <c r="Z220" s="13">
        <v>8</v>
      </c>
      <c r="AA220" s="51" t="str">
        <f>IF(Table2[[#This Row],[DeliveryDays]]&lt;=3,"FAST DELIVERY","LATE DELIVERY")</f>
        <v>LATE DELIVERY</v>
      </c>
      <c r="AB220" s="13" t="s">
        <v>97</v>
      </c>
      <c r="AC220" s="13" t="s">
        <v>39</v>
      </c>
      <c r="AD220" s="13">
        <v>2</v>
      </c>
      <c r="AE220" s="57" t="str">
        <f>_xlfn.IFS(Table2[[#This Row],[Rating]]=5,"Excellent",Table2[[#This Row],[Rating]]=4,"Good",Table2[[#This Row],[Rating]]=3,"Average",Table2[[#This Row],[Rating]]&lt;=2,"Poor")</f>
        <v>Poor</v>
      </c>
      <c r="AF220" s="35">
        <f>Table2[[#This Row],[Cost]]+Table2[[#This Row],[Profit]]+Table2[[#This Row],[ShippingCost]]+Table2[[#This Row],[DeliveryDays]]</f>
        <v>7594.8799999999992</v>
      </c>
      <c r="AG220" s="119">
        <f>Table2[[#This Row],[Profit]]/Table2[[#This Row],[Cost]]</f>
        <v>0.13773565081652259</v>
      </c>
      <c r="AQ220" s="22">
        <v>903</v>
      </c>
      <c r="AR220" s="13" t="s">
        <v>105</v>
      </c>
      <c r="AS220" s="13" t="s">
        <v>41</v>
      </c>
      <c r="AT220" s="13" t="s">
        <v>66</v>
      </c>
      <c r="AU220" s="13" t="s">
        <v>59</v>
      </c>
      <c r="AV220" s="13" t="s">
        <v>44</v>
      </c>
      <c r="AW220" s="13" t="s">
        <v>31</v>
      </c>
      <c r="AX220" s="13" t="s">
        <v>62</v>
      </c>
      <c r="AY220" s="13" t="s">
        <v>45</v>
      </c>
      <c r="AZ220" s="13" t="s">
        <v>85</v>
      </c>
      <c r="BA220" s="13">
        <v>883.63</v>
      </c>
      <c r="BB220" s="13">
        <v>11</v>
      </c>
      <c r="BC220" s="13">
        <v>0.03</v>
      </c>
      <c r="BD220" s="13">
        <v>9428.33</v>
      </c>
      <c r="BE220" s="13">
        <v>4830.34</v>
      </c>
      <c r="BF220" s="13">
        <v>4597.99</v>
      </c>
      <c r="BG220" s="13" t="s">
        <v>35</v>
      </c>
      <c r="BH220" s="13" t="s">
        <v>36</v>
      </c>
      <c r="BI220" s="13" t="s">
        <v>37</v>
      </c>
      <c r="BJ220" s="13">
        <v>34.71</v>
      </c>
      <c r="BK220" s="13">
        <v>10</v>
      </c>
      <c r="BL220" s="13" t="s">
        <v>38</v>
      </c>
      <c r="BM220" s="13" t="s">
        <v>39</v>
      </c>
      <c r="BN220" s="13">
        <v>5</v>
      </c>
      <c r="BO220" s="23">
        <v>7</v>
      </c>
    </row>
    <row r="221" spans="1:67" ht="16.5" thickTop="1" thickBot="1" x14ac:dyDescent="0.3">
      <c r="A221" s="11">
        <v>220</v>
      </c>
      <c r="B221" s="2" t="s">
        <v>205</v>
      </c>
      <c r="C221" s="85">
        <f>YEAR(Table2[[#This Row],[Date]])</f>
        <v>2023</v>
      </c>
      <c r="D221" s="88" t="str">
        <f>TEXT(Table2[[#This Row],[Date]],"mmmm")</f>
        <v>November</v>
      </c>
      <c r="E221" s="2" t="s">
        <v>41</v>
      </c>
      <c r="F221" s="2" t="s">
        <v>42</v>
      </c>
      <c r="G221" s="2" t="s">
        <v>90</v>
      </c>
      <c r="H221" s="2" t="s">
        <v>30</v>
      </c>
      <c r="I221" s="2" t="s">
        <v>75</v>
      </c>
      <c r="J221" s="2" t="s">
        <v>102</v>
      </c>
      <c r="K221" s="2" t="s">
        <v>33</v>
      </c>
      <c r="L221" s="2" t="s">
        <v>70</v>
      </c>
      <c r="M221" s="2">
        <v>732.81</v>
      </c>
      <c r="N221" s="2">
        <v>19</v>
      </c>
      <c r="O221" s="2">
        <v>0.16</v>
      </c>
      <c r="P221" s="48" t="str">
        <f>IF(Table2[[#This Row],[Discount]]&gt;20%,"HIGH","LOW")</f>
        <v>LOW</v>
      </c>
      <c r="Q221" s="2">
        <v>11695.65</v>
      </c>
      <c r="R221" s="59" t="str">
        <f>_xlfn.IFS(Table2[[#This Row],[Revenue]]&lt;1000,"Small",OR(Table2[[#This Row],[Revenue]]&gt;1000,Table2[[#This Row],[Revenue]]&lt;=5000),"Medium",Table2[[#This Row],[Revenue]]&gt;5000,"Large")</f>
        <v>Medium</v>
      </c>
      <c r="S221" s="53" t="str">
        <f>IF(Table2[[#This Row],[Revenue]]&gt;3000,"Premium","Not Premium")</f>
        <v>Premium</v>
      </c>
      <c r="T221" s="2">
        <v>8301.17</v>
      </c>
      <c r="U221" s="2">
        <v>3394.48</v>
      </c>
      <c r="V221" s="2" t="s">
        <v>47</v>
      </c>
      <c r="W221" s="2" t="s">
        <v>88</v>
      </c>
      <c r="X221" s="2" t="s">
        <v>48</v>
      </c>
      <c r="Y221" s="2">
        <v>6.05</v>
      </c>
      <c r="Z221" s="2">
        <v>2</v>
      </c>
      <c r="AA221" s="50" t="str">
        <f>IF(Table2[[#This Row],[DeliveryDays]]&lt;=3,"FAST DELIVERY","LATE DELIVERY")</f>
        <v>FAST DELIVERY</v>
      </c>
      <c r="AB221" s="2" t="s">
        <v>97</v>
      </c>
      <c r="AC221" s="2" t="s">
        <v>56</v>
      </c>
      <c r="AD221" s="2">
        <v>5</v>
      </c>
      <c r="AE221" s="56" t="str">
        <f>_xlfn.IFS(Table2[[#This Row],[Rating]]=5,"Excellent",Table2[[#This Row],[Rating]]=4,"Good",Table2[[#This Row],[Rating]]=3,"Average",Table2[[#This Row],[Rating]]&lt;=2,"Poor")</f>
        <v>Excellent</v>
      </c>
      <c r="AF221" s="35">
        <f>Table2[[#This Row],[Cost]]+Table2[[#This Row],[Profit]]+Table2[[#This Row],[ShippingCost]]+Table2[[#This Row],[DeliveryDays]]</f>
        <v>11703.699999999999</v>
      </c>
      <c r="AG221" s="119">
        <f>Table2[[#This Row],[Profit]]/Table2[[#This Row],[Cost]]</f>
        <v>0.40891585162091609</v>
      </c>
      <c r="AQ221" s="22">
        <v>911</v>
      </c>
      <c r="AR221" s="13" t="s">
        <v>538</v>
      </c>
      <c r="AS221" s="13" t="s">
        <v>65</v>
      </c>
      <c r="AT221" s="13" t="s">
        <v>28</v>
      </c>
      <c r="AU221" s="13" t="s">
        <v>29</v>
      </c>
      <c r="AV221" s="13" t="s">
        <v>44</v>
      </c>
      <c r="AW221" s="13" t="s">
        <v>31</v>
      </c>
      <c r="AX221" s="13" t="s">
        <v>134</v>
      </c>
      <c r="AY221" s="13" t="s">
        <v>33</v>
      </c>
      <c r="AZ221" s="13" t="s">
        <v>70</v>
      </c>
      <c r="BA221" s="13">
        <v>22.61</v>
      </c>
      <c r="BB221" s="13">
        <v>8</v>
      </c>
      <c r="BC221" s="13">
        <v>0.11</v>
      </c>
      <c r="BD221" s="13">
        <v>160.97999999999999</v>
      </c>
      <c r="BE221" s="13">
        <v>121.12</v>
      </c>
      <c r="BF221" s="13">
        <v>39.86</v>
      </c>
      <c r="BG221" s="13" t="s">
        <v>63</v>
      </c>
      <c r="BH221" s="13" t="s">
        <v>54</v>
      </c>
      <c r="BI221" s="13" t="s">
        <v>37</v>
      </c>
      <c r="BJ221" s="13">
        <v>41.97</v>
      </c>
      <c r="BK221" s="13">
        <v>2</v>
      </c>
      <c r="BL221" s="13" t="s">
        <v>55</v>
      </c>
      <c r="BM221" s="13" t="s">
        <v>39</v>
      </c>
      <c r="BN221" s="13">
        <v>2</v>
      </c>
      <c r="BO221" s="23">
        <v>6</v>
      </c>
    </row>
    <row r="222" spans="1:67" ht="16.5" thickTop="1" thickBot="1" x14ac:dyDescent="0.3">
      <c r="A222" s="12">
        <v>221</v>
      </c>
      <c r="B222" s="13" t="s">
        <v>283</v>
      </c>
      <c r="C222" s="86">
        <f>YEAR(Table2[[#This Row],[Date]])</f>
        <v>2023</v>
      </c>
      <c r="D222" s="89" t="str">
        <f>TEXT(Table2[[#This Row],[Date]],"mmmm")</f>
        <v>May</v>
      </c>
      <c r="E222" s="13" t="s">
        <v>27</v>
      </c>
      <c r="F222" s="13" t="s">
        <v>66</v>
      </c>
      <c r="G222" s="13" t="s">
        <v>43</v>
      </c>
      <c r="H222" s="13" t="s">
        <v>67</v>
      </c>
      <c r="I222" s="13" t="s">
        <v>75</v>
      </c>
      <c r="J222" s="13" t="s">
        <v>32</v>
      </c>
      <c r="K222" s="13" t="s">
        <v>53</v>
      </c>
      <c r="L222" s="13" t="s">
        <v>80</v>
      </c>
      <c r="M222" s="13">
        <v>97.06</v>
      </c>
      <c r="N222" s="13">
        <v>15</v>
      </c>
      <c r="O222" s="13">
        <v>0.11</v>
      </c>
      <c r="P222" s="48" t="str">
        <f>IF(Table2[[#This Row],[Discount]]&gt;20%,"HIGH","LOW")</f>
        <v>LOW</v>
      </c>
      <c r="Q222" s="13">
        <v>1295.75</v>
      </c>
      <c r="R222" s="60" t="str">
        <f>_xlfn.IFS(Table2[[#This Row],[Revenue]]&lt;1000,"Small",OR(Table2[[#This Row],[Revenue]]&gt;1000,Table2[[#This Row],[Revenue]]&lt;=5000),"Medium",Table2[[#This Row],[Revenue]]&gt;5000,"Large")</f>
        <v>Medium</v>
      </c>
      <c r="S222" s="54" t="str">
        <f>IF(Table2[[#This Row],[Revenue]]&gt;3000,"Premium","Not Premium")</f>
        <v>Not Premium</v>
      </c>
      <c r="T222" s="13">
        <v>992.99</v>
      </c>
      <c r="U222" s="13">
        <v>302.76</v>
      </c>
      <c r="V222" s="13" t="s">
        <v>63</v>
      </c>
      <c r="W222" s="13" t="s">
        <v>88</v>
      </c>
      <c r="X222" s="13" t="s">
        <v>72</v>
      </c>
      <c r="Y222" s="13">
        <v>24.78</v>
      </c>
      <c r="Z222" s="13">
        <v>5</v>
      </c>
      <c r="AA222" s="51" t="str">
        <f>IF(Table2[[#This Row],[DeliveryDays]]&lt;=3,"FAST DELIVERY","LATE DELIVERY")</f>
        <v>LATE DELIVERY</v>
      </c>
      <c r="AB222" s="13" t="s">
        <v>38</v>
      </c>
      <c r="AC222" s="13" t="s">
        <v>39</v>
      </c>
      <c r="AD222" s="13">
        <v>2</v>
      </c>
      <c r="AE222" s="57" t="str">
        <f>_xlfn.IFS(Table2[[#This Row],[Rating]]=5,"Excellent",Table2[[#This Row],[Rating]]=4,"Good",Table2[[#This Row],[Rating]]=3,"Average",Table2[[#This Row],[Rating]]&lt;=2,"Poor")</f>
        <v>Poor</v>
      </c>
      <c r="AF222" s="35">
        <f>Table2[[#This Row],[Cost]]+Table2[[#This Row],[Profit]]+Table2[[#This Row],[ShippingCost]]+Table2[[#This Row],[DeliveryDays]]</f>
        <v>1325.53</v>
      </c>
      <c r="AG222" s="119">
        <f>Table2[[#This Row],[Profit]]/Table2[[#This Row],[Cost]]</f>
        <v>0.30489733028529992</v>
      </c>
      <c r="AQ222" s="22">
        <v>917</v>
      </c>
      <c r="AR222" s="13" t="s">
        <v>543</v>
      </c>
      <c r="AS222" s="13" t="s">
        <v>27</v>
      </c>
      <c r="AT222" s="13" t="s">
        <v>28</v>
      </c>
      <c r="AU222" s="13" t="s">
        <v>59</v>
      </c>
      <c r="AV222" s="13" t="s">
        <v>100</v>
      </c>
      <c r="AW222" s="13" t="s">
        <v>31</v>
      </c>
      <c r="AX222" s="13" t="s">
        <v>87</v>
      </c>
      <c r="AY222" s="13" t="s">
        <v>33</v>
      </c>
      <c r="AZ222" s="13" t="s">
        <v>85</v>
      </c>
      <c r="BA222" s="13">
        <v>514.41</v>
      </c>
      <c r="BB222" s="13">
        <v>9</v>
      </c>
      <c r="BC222" s="13">
        <v>0.28999999999999998</v>
      </c>
      <c r="BD222" s="13">
        <v>3287.08</v>
      </c>
      <c r="BE222" s="13">
        <v>2846.23</v>
      </c>
      <c r="BF222" s="13">
        <v>440.85</v>
      </c>
      <c r="BG222" s="13" t="s">
        <v>47</v>
      </c>
      <c r="BH222" s="13" t="s">
        <v>71</v>
      </c>
      <c r="BI222" s="13" t="s">
        <v>48</v>
      </c>
      <c r="BJ222" s="13">
        <v>29.27</v>
      </c>
      <c r="BK222" s="13">
        <v>7</v>
      </c>
      <c r="BL222" s="13" t="s">
        <v>97</v>
      </c>
      <c r="BM222" s="13" t="s">
        <v>56</v>
      </c>
      <c r="BN222" s="13">
        <v>4</v>
      </c>
      <c r="BO222" s="21">
        <v>3</v>
      </c>
    </row>
    <row r="223" spans="1:67" ht="16.5" thickTop="1" thickBot="1" x14ac:dyDescent="0.3">
      <c r="A223" s="11">
        <v>222</v>
      </c>
      <c r="B223" s="2" t="s">
        <v>284</v>
      </c>
      <c r="C223" s="85">
        <f>YEAR(Table2[[#This Row],[Date]])</f>
        <v>2024</v>
      </c>
      <c r="D223" s="88" t="str">
        <f>TEXT(Table2[[#This Row],[Date]],"mmmm")</f>
        <v>May</v>
      </c>
      <c r="E223" s="2" t="s">
        <v>120</v>
      </c>
      <c r="F223" s="2" t="s">
        <v>42</v>
      </c>
      <c r="G223" s="2" t="s">
        <v>90</v>
      </c>
      <c r="H223" s="2" t="s">
        <v>44</v>
      </c>
      <c r="I223" s="2" t="s">
        <v>31</v>
      </c>
      <c r="J223" s="2" t="s">
        <v>32</v>
      </c>
      <c r="K223" s="2" t="s">
        <v>33</v>
      </c>
      <c r="L223" s="2" t="s">
        <v>80</v>
      </c>
      <c r="M223" s="2">
        <v>712.23</v>
      </c>
      <c r="N223" s="2">
        <v>5</v>
      </c>
      <c r="O223" s="2">
        <v>0.27</v>
      </c>
      <c r="P223" s="48" t="str">
        <f>IF(Table2[[#This Row],[Discount]]&gt;20%,"HIGH","LOW")</f>
        <v>HIGH</v>
      </c>
      <c r="Q223" s="2">
        <v>2599.64</v>
      </c>
      <c r="R223" s="59" t="str">
        <f>_xlfn.IFS(Table2[[#This Row],[Revenue]]&lt;1000,"Small",OR(Table2[[#This Row],[Revenue]]&gt;1000,Table2[[#This Row],[Revenue]]&lt;=5000),"Medium",Table2[[#This Row],[Revenue]]&gt;5000,"Large")</f>
        <v>Medium</v>
      </c>
      <c r="S223" s="53" t="str">
        <f>IF(Table2[[#This Row],[Revenue]]&gt;3000,"Premium","Not Premium")</f>
        <v>Not Premium</v>
      </c>
      <c r="T223" s="2">
        <v>1735.91</v>
      </c>
      <c r="U223" s="2">
        <v>863.73</v>
      </c>
      <c r="V223" s="2" t="s">
        <v>63</v>
      </c>
      <c r="W223" s="2" t="s">
        <v>54</v>
      </c>
      <c r="X223" s="2" t="s">
        <v>48</v>
      </c>
      <c r="Y223" s="2">
        <v>16.3</v>
      </c>
      <c r="Z223" s="2">
        <v>10</v>
      </c>
      <c r="AA223" s="50" t="str">
        <f>IF(Table2[[#This Row],[DeliveryDays]]&lt;=3,"FAST DELIVERY","LATE DELIVERY")</f>
        <v>LATE DELIVERY</v>
      </c>
      <c r="AB223" s="2" t="s">
        <v>55</v>
      </c>
      <c r="AC223" s="2" t="s">
        <v>56</v>
      </c>
      <c r="AD223" s="2">
        <v>5</v>
      </c>
      <c r="AE223" s="56" t="str">
        <f>_xlfn.IFS(Table2[[#This Row],[Rating]]=5,"Excellent",Table2[[#This Row],[Rating]]=4,"Good",Table2[[#This Row],[Rating]]=3,"Average",Table2[[#This Row],[Rating]]&lt;=2,"Poor")</f>
        <v>Excellent</v>
      </c>
      <c r="AF223" s="35">
        <f>Table2[[#This Row],[Cost]]+Table2[[#This Row],[Profit]]+Table2[[#This Row],[ShippingCost]]+Table2[[#This Row],[DeliveryDays]]</f>
        <v>2625.9400000000005</v>
      </c>
      <c r="AG223" s="119">
        <f>Table2[[#This Row],[Profit]]/Table2[[#This Row],[Cost]]</f>
        <v>0.49756611805911594</v>
      </c>
      <c r="AQ223" s="20">
        <v>920</v>
      </c>
      <c r="AR223" s="2" t="s">
        <v>614</v>
      </c>
      <c r="AS223" s="2" t="s">
        <v>129</v>
      </c>
      <c r="AT223" s="2" t="s">
        <v>28</v>
      </c>
      <c r="AU223" s="2" t="s">
        <v>83</v>
      </c>
      <c r="AV223" s="2" t="s">
        <v>74</v>
      </c>
      <c r="AW223" s="2" t="s">
        <v>31</v>
      </c>
      <c r="AX223" s="2" t="s">
        <v>102</v>
      </c>
      <c r="AY223" s="2" t="s">
        <v>33</v>
      </c>
      <c r="AZ223" s="2" t="s">
        <v>70</v>
      </c>
      <c r="BA223" s="2">
        <v>713.9</v>
      </c>
      <c r="BB223" s="2">
        <v>13</v>
      </c>
      <c r="BC223" s="2">
        <v>0.08</v>
      </c>
      <c r="BD223" s="2">
        <v>8538.24</v>
      </c>
      <c r="BE223" s="2">
        <v>7661.68</v>
      </c>
      <c r="BF223" s="2">
        <v>876.56</v>
      </c>
      <c r="BG223" s="2" t="s">
        <v>47</v>
      </c>
      <c r="BH223" s="2" t="s">
        <v>88</v>
      </c>
      <c r="BI223" s="2" t="s">
        <v>72</v>
      </c>
      <c r="BJ223" s="2">
        <v>31.28</v>
      </c>
      <c r="BK223" s="2">
        <v>6</v>
      </c>
      <c r="BL223" s="2" t="s">
        <v>38</v>
      </c>
      <c r="BM223" s="2" t="s">
        <v>56</v>
      </c>
      <c r="BN223" s="2">
        <v>3</v>
      </c>
      <c r="BO223" s="21">
        <v>2</v>
      </c>
    </row>
    <row r="224" spans="1:67" ht="16.5" thickTop="1" thickBot="1" x14ac:dyDescent="0.3">
      <c r="A224" s="12">
        <v>223</v>
      </c>
      <c r="B224" s="13" t="s">
        <v>285</v>
      </c>
      <c r="C224" s="86">
        <f>YEAR(Table2[[#This Row],[Date]])</f>
        <v>2023</v>
      </c>
      <c r="D224" s="89" t="str">
        <f>TEXT(Table2[[#This Row],[Date]],"mmmm")</f>
        <v>December</v>
      </c>
      <c r="E224" s="13" t="s">
        <v>96</v>
      </c>
      <c r="F224" s="13" t="s">
        <v>66</v>
      </c>
      <c r="G224" s="13" t="s">
        <v>59</v>
      </c>
      <c r="H224" s="13" t="s">
        <v>30</v>
      </c>
      <c r="I224" s="13" t="s">
        <v>68</v>
      </c>
      <c r="J224" s="13" t="s">
        <v>69</v>
      </c>
      <c r="K224" s="13" t="s">
        <v>33</v>
      </c>
      <c r="L224" s="13" t="s">
        <v>70</v>
      </c>
      <c r="M224" s="13">
        <v>219.97</v>
      </c>
      <c r="N224" s="13">
        <v>3</v>
      </c>
      <c r="O224" s="13">
        <v>0.19</v>
      </c>
      <c r="P224" s="48" t="str">
        <f>IF(Table2[[#This Row],[Discount]]&gt;20%,"HIGH","LOW")</f>
        <v>LOW</v>
      </c>
      <c r="Q224" s="13">
        <v>534.53</v>
      </c>
      <c r="R224" s="60" t="str">
        <f>_xlfn.IFS(Table2[[#This Row],[Revenue]]&lt;1000,"Small",OR(Table2[[#This Row],[Revenue]]&gt;1000,Table2[[#This Row],[Revenue]]&lt;=5000),"Medium",Table2[[#This Row],[Revenue]]&gt;5000,"Large")</f>
        <v>Small</v>
      </c>
      <c r="S224" s="54" t="str">
        <f>IF(Table2[[#This Row],[Revenue]]&gt;3000,"Premium","Not Premium")</f>
        <v>Not Premium</v>
      </c>
      <c r="T224" s="13">
        <v>277.02</v>
      </c>
      <c r="U224" s="13">
        <v>257.51</v>
      </c>
      <c r="V224" s="13" t="s">
        <v>76</v>
      </c>
      <c r="W224" s="13" t="s">
        <v>71</v>
      </c>
      <c r="X224" s="13" t="s">
        <v>37</v>
      </c>
      <c r="Y224" s="13">
        <v>41.99</v>
      </c>
      <c r="Z224" s="13">
        <v>9</v>
      </c>
      <c r="AA224" s="51" t="str">
        <f>IF(Table2[[#This Row],[DeliveryDays]]&lt;=3,"FAST DELIVERY","LATE DELIVERY")</f>
        <v>LATE DELIVERY</v>
      </c>
      <c r="AB224" s="13" t="s">
        <v>38</v>
      </c>
      <c r="AC224" s="13" t="s">
        <v>39</v>
      </c>
      <c r="AD224" s="13">
        <v>2</v>
      </c>
      <c r="AE224" s="57" t="str">
        <f>_xlfn.IFS(Table2[[#This Row],[Rating]]=5,"Excellent",Table2[[#This Row],[Rating]]=4,"Good",Table2[[#This Row],[Rating]]=3,"Average",Table2[[#This Row],[Rating]]&lt;=2,"Poor")</f>
        <v>Poor</v>
      </c>
      <c r="AF224" s="35">
        <f>Table2[[#This Row],[Cost]]+Table2[[#This Row],[Profit]]+Table2[[#This Row],[ShippingCost]]+Table2[[#This Row],[DeliveryDays]]</f>
        <v>585.52</v>
      </c>
      <c r="AG224" s="119">
        <f>Table2[[#This Row],[Profit]]/Table2[[#This Row],[Cost]]</f>
        <v>0.92957187206699876</v>
      </c>
      <c r="AQ224" s="20">
        <v>926</v>
      </c>
      <c r="AR224" s="2" t="s">
        <v>410</v>
      </c>
      <c r="AS224" s="2" t="s">
        <v>27</v>
      </c>
      <c r="AT224" s="2" t="s">
        <v>42</v>
      </c>
      <c r="AU224" s="2" t="s">
        <v>43</v>
      </c>
      <c r="AV224" s="2" t="s">
        <v>100</v>
      </c>
      <c r="AW224" s="2" t="s">
        <v>31</v>
      </c>
      <c r="AX224" s="2" t="s">
        <v>62</v>
      </c>
      <c r="AY224" s="2" t="s">
        <v>33</v>
      </c>
      <c r="AZ224" s="2" t="s">
        <v>85</v>
      </c>
      <c r="BA224" s="2">
        <v>35.49</v>
      </c>
      <c r="BB224" s="2">
        <v>11</v>
      </c>
      <c r="BC224" s="2">
        <v>0.27</v>
      </c>
      <c r="BD224" s="2">
        <v>284.98</v>
      </c>
      <c r="BE224" s="2">
        <v>184.38</v>
      </c>
      <c r="BF224" s="2">
        <v>100.6</v>
      </c>
      <c r="BG224" s="2" t="s">
        <v>91</v>
      </c>
      <c r="BH224" s="2" t="s">
        <v>54</v>
      </c>
      <c r="BI224" s="2" t="s">
        <v>48</v>
      </c>
      <c r="BJ224" s="2">
        <v>28.39</v>
      </c>
      <c r="BK224" s="2">
        <v>8</v>
      </c>
      <c r="BL224" s="2" t="s">
        <v>38</v>
      </c>
      <c r="BM224" s="2" t="s">
        <v>56</v>
      </c>
      <c r="BN224" s="2">
        <v>3</v>
      </c>
      <c r="BO224" s="21">
        <v>4</v>
      </c>
    </row>
    <row r="225" spans="1:67" ht="16.5" thickTop="1" thickBot="1" x14ac:dyDescent="0.3">
      <c r="A225" s="11">
        <v>224</v>
      </c>
      <c r="B225" s="2" t="s">
        <v>286</v>
      </c>
      <c r="C225" s="85">
        <f>YEAR(Table2[[#This Row],[Date]])</f>
        <v>2023</v>
      </c>
      <c r="D225" s="88" t="str">
        <f>TEXT(Table2[[#This Row],[Date]],"mmmm")</f>
        <v>October</v>
      </c>
      <c r="E225" s="2" t="s">
        <v>127</v>
      </c>
      <c r="F225" s="2" t="s">
        <v>82</v>
      </c>
      <c r="G225" s="2" t="s">
        <v>43</v>
      </c>
      <c r="H225" s="2" t="s">
        <v>60</v>
      </c>
      <c r="I225" s="2" t="s">
        <v>31</v>
      </c>
      <c r="J225" s="2" t="s">
        <v>62</v>
      </c>
      <c r="K225" s="2" t="s">
        <v>33</v>
      </c>
      <c r="L225" s="2" t="s">
        <v>85</v>
      </c>
      <c r="M225" s="2">
        <v>929.57</v>
      </c>
      <c r="N225" s="2">
        <v>19</v>
      </c>
      <c r="O225" s="2">
        <v>0.15</v>
      </c>
      <c r="P225" s="48" t="str">
        <f>IF(Table2[[#This Row],[Discount]]&gt;20%,"HIGH","LOW")</f>
        <v>LOW</v>
      </c>
      <c r="Q225" s="2">
        <v>15012.56</v>
      </c>
      <c r="R225" s="59" t="str">
        <f>_xlfn.IFS(Table2[[#This Row],[Revenue]]&lt;1000,"Small",OR(Table2[[#This Row],[Revenue]]&gt;1000,Table2[[#This Row],[Revenue]]&lt;=5000),"Medium",Table2[[#This Row],[Revenue]]&gt;5000,"Large")</f>
        <v>Medium</v>
      </c>
      <c r="S225" s="53" t="str">
        <f>IF(Table2[[#This Row],[Revenue]]&gt;3000,"Premium","Not Premium")</f>
        <v>Premium</v>
      </c>
      <c r="T225" s="2">
        <v>9065.14</v>
      </c>
      <c r="U225" s="2">
        <v>5947.42</v>
      </c>
      <c r="V225" s="2" t="s">
        <v>63</v>
      </c>
      <c r="W225" s="2" t="s">
        <v>88</v>
      </c>
      <c r="X225" s="2" t="s">
        <v>48</v>
      </c>
      <c r="Y225" s="2">
        <v>30.07</v>
      </c>
      <c r="Z225" s="2">
        <v>3</v>
      </c>
      <c r="AA225" s="50" t="str">
        <f>IF(Table2[[#This Row],[DeliveryDays]]&lt;=3,"FAST DELIVERY","LATE DELIVERY")</f>
        <v>FAST DELIVERY</v>
      </c>
      <c r="AB225" s="2" t="s">
        <v>38</v>
      </c>
      <c r="AC225" s="2" t="s">
        <v>56</v>
      </c>
      <c r="AD225" s="2">
        <v>1</v>
      </c>
      <c r="AE225" s="56" t="str">
        <f>_xlfn.IFS(Table2[[#This Row],[Rating]]=5,"Excellent",Table2[[#This Row],[Rating]]=4,"Good",Table2[[#This Row],[Rating]]=3,"Average",Table2[[#This Row],[Rating]]&lt;=2,"Poor")</f>
        <v>Poor</v>
      </c>
      <c r="AF225" s="35">
        <f>Table2[[#This Row],[Cost]]+Table2[[#This Row],[Profit]]+Table2[[#This Row],[ShippingCost]]+Table2[[#This Row],[DeliveryDays]]</f>
        <v>15045.63</v>
      </c>
      <c r="AG225" s="119">
        <f>Table2[[#This Row],[Profit]]/Table2[[#This Row],[Cost]]</f>
        <v>0.65607591278237298</v>
      </c>
      <c r="AQ225" s="20">
        <v>930</v>
      </c>
      <c r="AR225" s="2" t="s">
        <v>617</v>
      </c>
      <c r="AS225" s="2" t="s">
        <v>129</v>
      </c>
      <c r="AT225" s="2" t="s">
        <v>82</v>
      </c>
      <c r="AU225" s="2" t="s">
        <v>93</v>
      </c>
      <c r="AV225" s="2" t="s">
        <v>78</v>
      </c>
      <c r="AW225" s="2" t="s">
        <v>31</v>
      </c>
      <c r="AX225" s="2" t="s">
        <v>102</v>
      </c>
      <c r="AY225" s="2" t="s">
        <v>53</v>
      </c>
      <c r="AZ225" s="2" t="s">
        <v>85</v>
      </c>
      <c r="BA225" s="2">
        <v>23.94</v>
      </c>
      <c r="BB225" s="2">
        <v>2</v>
      </c>
      <c r="BC225" s="2">
        <v>0.28999999999999998</v>
      </c>
      <c r="BD225" s="2">
        <v>33.99</v>
      </c>
      <c r="BE225" s="2">
        <v>22.32</v>
      </c>
      <c r="BF225" s="2">
        <v>11.67</v>
      </c>
      <c r="BG225" s="2" t="s">
        <v>76</v>
      </c>
      <c r="BH225" s="2" t="s">
        <v>71</v>
      </c>
      <c r="BI225" s="2" t="s">
        <v>72</v>
      </c>
      <c r="BJ225" s="2">
        <v>27.52</v>
      </c>
      <c r="BK225" s="2">
        <v>4</v>
      </c>
      <c r="BL225" s="2" t="s">
        <v>38</v>
      </c>
      <c r="BM225" s="2" t="s">
        <v>56</v>
      </c>
      <c r="BN225" s="2">
        <v>5</v>
      </c>
      <c r="BO225" s="21">
        <v>9</v>
      </c>
    </row>
    <row r="226" spans="1:67" ht="16.5" thickTop="1" thickBot="1" x14ac:dyDescent="0.3">
      <c r="A226" s="12">
        <v>225</v>
      </c>
      <c r="B226" s="13" t="s">
        <v>287</v>
      </c>
      <c r="C226" s="86">
        <f>YEAR(Table2[[#This Row],[Date]])</f>
        <v>2024</v>
      </c>
      <c r="D226" s="89" t="str">
        <f>TEXT(Table2[[#This Row],[Date]],"mmmm")</f>
        <v>January</v>
      </c>
      <c r="E226" s="13" t="s">
        <v>114</v>
      </c>
      <c r="F226" s="13" t="s">
        <v>82</v>
      </c>
      <c r="G226" s="13" t="s">
        <v>90</v>
      </c>
      <c r="H226" s="13" t="s">
        <v>74</v>
      </c>
      <c r="I226" s="13" t="s">
        <v>75</v>
      </c>
      <c r="J226" s="13" t="s">
        <v>32</v>
      </c>
      <c r="K226" s="13" t="s">
        <v>53</v>
      </c>
      <c r="L226" s="13" t="s">
        <v>46</v>
      </c>
      <c r="M226" s="13">
        <v>543.08000000000004</v>
      </c>
      <c r="N226" s="13">
        <v>1</v>
      </c>
      <c r="O226" s="13">
        <v>0.17</v>
      </c>
      <c r="P226" s="48" t="str">
        <f>IF(Table2[[#This Row],[Discount]]&gt;20%,"HIGH","LOW")</f>
        <v>LOW</v>
      </c>
      <c r="Q226" s="13">
        <v>450.76</v>
      </c>
      <c r="R226" s="60" t="str">
        <f>_xlfn.IFS(Table2[[#This Row],[Revenue]]&lt;1000,"Small",OR(Table2[[#This Row],[Revenue]]&gt;1000,Table2[[#This Row],[Revenue]]&lt;=5000),"Medium",Table2[[#This Row],[Revenue]]&gt;5000,"Large")</f>
        <v>Small</v>
      </c>
      <c r="S226" s="54" t="str">
        <f>IF(Table2[[#This Row],[Revenue]]&gt;3000,"Premium","Not Premium")</f>
        <v>Not Premium</v>
      </c>
      <c r="T226" s="13">
        <v>382.61</v>
      </c>
      <c r="U226" s="13">
        <v>68.150000000000006</v>
      </c>
      <c r="V226" s="13" t="s">
        <v>35</v>
      </c>
      <c r="W226" s="13" t="s">
        <v>71</v>
      </c>
      <c r="X226" s="13" t="s">
        <v>37</v>
      </c>
      <c r="Y226" s="13">
        <v>21.4</v>
      </c>
      <c r="Z226" s="13">
        <v>9</v>
      </c>
      <c r="AA226" s="51" t="str">
        <f>IF(Table2[[#This Row],[DeliveryDays]]&lt;=3,"FAST DELIVERY","LATE DELIVERY")</f>
        <v>LATE DELIVERY</v>
      </c>
      <c r="AB226" s="13" t="s">
        <v>55</v>
      </c>
      <c r="AC226" s="13" t="s">
        <v>56</v>
      </c>
      <c r="AD226" s="13">
        <v>1</v>
      </c>
      <c r="AE226" s="57" t="str">
        <f>_xlfn.IFS(Table2[[#This Row],[Rating]]=5,"Excellent",Table2[[#This Row],[Rating]]=4,"Good",Table2[[#This Row],[Rating]]=3,"Average",Table2[[#This Row],[Rating]]&lt;=2,"Poor")</f>
        <v>Poor</v>
      </c>
      <c r="AF226" s="35">
        <f>Table2[[#This Row],[Cost]]+Table2[[#This Row],[Profit]]+Table2[[#This Row],[ShippingCost]]+Table2[[#This Row],[DeliveryDays]]</f>
        <v>481.15999999999997</v>
      </c>
      <c r="AG226" s="119">
        <f>Table2[[#This Row],[Profit]]/Table2[[#This Row],[Cost]]</f>
        <v>0.17811871095893991</v>
      </c>
      <c r="AQ226" s="20">
        <v>936</v>
      </c>
      <c r="AR226" s="2" t="s">
        <v>621</v>
      </c>
      <c r="AS226" s="2" t="s">
        <v>58</v>
      </c>
      <c r="AT226" s="2" t="s">
        <v>82</v>
      </c>
      <c r="AU226" s="2" t="s">
        <v>43</v>
      </c>
      <c r="AV226" s="2" t="s">
        <v>30</v>
      </c>
      <c r="AW226" s="2" t="s">
        <v>31</v>
      </c>
      <c r="AX226" s="2" t="s">
        <v>87</v>
      </c>
      <c r="AY226" s="2" t="s">
        <v>45</v>
      </c>
      <c r="AZ226" s="2" t="s">
        <v>70</v>
      </c>
      <c r="BA226" s="2">
        <v>812.46</v>
      </c>
      <c r="BB226" s="2">
        <v>2</v>
      </c>
      <c r="BC226" s="2">
        <v>7.0000000000000007E-2</v>
      </c>
      <c r="BD226" s="2">
        <v>1511.18</v>
      </c>
      <c r="BE226" s="2">
        <v>1267.8499999999999</v>
      </c>
      <c r="BF226" s="2">
        <v>243.33</v>
      </c>
      <c r="BG226" s="2" t="s">
        <v>63</v>
      </c>
      <c r="BH226" s="2" t="s">
        <v>71</v>
      </c>
      <c r="BI226" s="2" t="s">
        <v>72</v>
      </c>
      <c r="BJ226" s="2">
        <v>7.98</v>
      </c>
      <c r="BK226" s="2">
        <v>6</v>
      </c>
      <c r="BL226" s="2" t="s">
        <v>38</v>
      </c>
      <c r="BM226" s="2" t="s">
        <v>56</v>
      </c>
      <c r="BN226" s="2">
        <v>3</v>
      </c>
      <c r="BO226" s="23">
        <v>6</v>
      </c>
    </row>
    <row r="227" spans="1:67" ht="16.5" thickTop="1" thickBot="1" x14ac:dyDescent="0.3">
      <c r="A227" s="11">
        <v>226</v>
      </c>
      <c r="B227" s="2" t="s">
        <v>263</v>
      </c>
      <c r="C227" s="85">
        <f>YEAR(Table2[[#This Row],[Date]])</f>
        <v>2024</v>
      </c>
      <c r="D227" s="88" t="str">
        <f>TEXT(Table2[[#This Row],[Date]],"mmmm")</f>
        <v>February</v>
      </c>
      <c r="E227" s="2" t="s">
        <v>65</v>
      </c>
      <c r="F227" s="2" t="s">
        <v>66</v>
      </c>
      <c r="G227" s="2" t="s">
        <v>83</v>
      </c>
      <c r="H227" s="2" t="s">
        <v>94</v>
      </c>
      <c r="I227" s="2" t="s">
        <v>61</v>
      </c>
      <c r="J227" s="2" t="s">
        <v>102</v>
      </c>
      <c r="K227" s="2" t="s">
        <v>33</v>
      </c>
      <c r="L227" s="2" t="s">
        <v>46</v>
      </c>
      <c r="M227" s="2">
        <v>38.82</v>
      </c>
      <c r="N227" s="2">
        <v>9</v>
      </c>
      <c r="O227" s="2">
        <v>0.27</v>
      </c>
      <c r="P227" s="48" t="str">
        <f>IF(Table2[[#This Row],[Discount]]&gt;20%,"HIGH","LOW")</f>
        <v>HIGH</v>
      </c>
      <c r="Q227" s="2">
        <v>255.05</v>
      </c>
      <c r="R227" s="59" t="str">
        <f>_xlfn.IFS(Table2[[#This Row],[Revenue]]&lt;1000,"Small",OR(Table2[[#This Row],[Revenue]]&gt;1000,Table2[[#This Row],[Revenue]]&lt;=5000),"Medium",Table2[[#This Row],[Revenue]]&gt;5000,"Large")</f>
        <v>Small</v>
      </c>
      <c r="S227" s="53" t="str">
        <f>IF(Table2[[#This Row],[Revenue]]&gt;3000,"Premium","Not Premium")</f>
        <v>Not Premium</v>
      </c>
      <c r="T227" s="2">
        <v>142.22999999999999</v>
      </c>
      <c r="U227" s="2">
        <v>112.82</v>
      </c>
      <c r="V227" s="2" t="s">
        <v>91</v>
      </c>
      <c r="W227" s="2" t="s">
        <v>88</v>
      </c>
      <c r="X227" s="2" t="s">
        <v>48</v>
      </c>
      <c r="Y227" s="2">
        <v>44.52</v>
      </c>
      <c r="Z227" s="2">
        <v>3</v>
      </c>
      <c r="AA227" s="50" t="str">
        <f>IF(Table2[[#This Row],[DeliveryDays]]&lt;=3,"FAST DELIVERY","LATE DELIVERY")</f>
        <v>FAST DELIVERY</v>
      </c>
      <c r="AB227" s="2" t="s">
        <v>55</v>
      </c>
      <c r="AC227" s="2" t="s">
        <v>56</v>
      </c>
      <c r="AD227" s="2">
        <v>1</v>
      </c>
      <c r="AE227" s="56" t="str">
        <f>_xlfn.IFS(Table2[[#This Row],[Rating]]=5,"Excellent",Table2[[#This Row],[Rating]]=4,"Good",Table2[[#This Row],[Rating]]=3,"Average",Table2[[#This Row],[Rating]]&lt;=2,"Poor")</f>
        <v>Poor</v>
      </c>
      <c r="AF227" s="35">
        <f>Table2[[#This Row],[Cost]]+Table2[[#This Row],[Profit]]+Table2[[#This Row],[ShippingCost]]+Table2[[#This Row],[DeliveryDays]]</f>
        <v>302.57</v>
      </c>
      <c r="AG227" s="119">
        <f>Table2[[#This Row],[Profit]]/Table2[[#This Row],[Cost]]</f>
        <v>0.79322224565844057</v>
      </c>
      <c r="AQ227" s="22">
        <v>965</v>
      </c>
      <c r="AR227" s="13" t="s">
        <v>162</v>
      </c>
      <c r="AS227" s="13" t="s">
        <v>127</v>
      </c>
      <c r="AT227" s="13" t="s">
        <v>66</v>
      </c>
      <c r="AU227" s="13" t="s">
        <v>59</v>
      </c>
      <c r="AV227" s="13" t="s">
        <v>67</v>
      </c>
      <c r="AW227" s="13" t="s">
        <v>31</v>
      </c>
      <c r="AX227" s="13" t="s">
        <v>62</v>
      </c>
      <c r="AY227" s="13" t="s">
        <v>53</v>
      </c>
      <c r="AZ227" s="13" t="s">
        <v>85</v>
      </c>
      <c r="BA227" s="13">
        <v>39.85</v>
      </c>
      <c r="BB227" s="13">
        <v>5</v>
      </c>
      <c r="BC227" s="13">
        <v>7.0000000000000007E-2</v>
      </c>
      <c r="BD227" s="13">
        <v>185.3</v>
      </c>
      <c r="BE227" s="13">
        <v>125.47</v>
      </c>
      <c r="BF227" s="13">
        <v>59.83</v>
      </c>
      <c r="BG227" s="13" t="s">
        <v>63</v>
      </c>
      <c r="BH227" s="13" t="s">
        <v>71</v>
      </c>
      <c r="BI227" s="13" t="s">
        <v>72</v>
      </c>
      <c r="BJ227" s="13">
        <v>34.07</v>
      </c>
      <c r="BK227" s="13">
        <v>1</v>
      </c>
      <c r="BL227" s="13" t="s">
        <v>38</v>
      </c>
      <c r="BM227" s="13" t="s">
        <v>39</v>
      </c>
      <c r="BN227" s="13">
        <v>5</v>
      </c>
      <c r="BO227" s="21">
        <v>12</v>
      </c>
    </row>
    <row r="228" spans="1:67" ht="16.5" thickTop="1" thickBot="1" x14ac:dyDescent="0.3">
      <c r="A228" s="12">
        <v>227</v>
      </c>
      <c r="B228" s="13" t="s">
        <v>288</v>
      </c>
      <c r="C228" s="86">
        <f>YEAR(Table2[[#This Row],[Date]])</f>
        <v>2024</v>
      </c>
      <c r="D228" s="89" t="str">
        <f>TEXT(Table2[[#This Row],[Date]],"mmmm")</f>
        <v>July</v>
      </c>
      <c r="E228" s="13" t="s">
        <v>58</v>
      </c>
      <c r="F228" s="13" t="s">
        <v>82</v>
      </c>
      <c r="G228" s="13" t="s">
        <v>93</v>
      </c>
      <c r="H228" s="13" t="s">
        <v>94</v>
      </c>
      <c r="I228" s="13" t="s">
        <v>51</v>
      </c>
      <c r="J228" s="13" t="s">
        <v>69</v>
      </c>
      <c r="K228" s="13" t="s">
        <v>45</v>
      </c>
      <c r="L228" s="13" t="s">
        <v>34</v>
      </c>
      <c r="M228" s="13">
        <v>976.04</v>
      </c>
      <c r="N228" s="13">
        <v>18</v>
      </c>
      <c r="O228" s="13">
        <v>0.06</v>
      </c>
      <c r="P228" s="48" t="str">
        <f>IF(Table2[[#This Row],[Discount]]&gt;20%,"HIGH","LOW")</f>
        <v>LOW</v>
      </c>
      <c r="Q228" s="13">
        <v>16514.599999999999</v>
      </c>
      <c r="R228" s="60" t="str">
        <f>_xlfn.IFS(Table2[[#This Row],[Revenue]]&lt;1000,"Small",OR(Table2[[#This Row],[Revenue]]&gt;1000,Table2[[#This Row],[Revenue]]&lt;=5000),"Medium",Table2[[#This Row],[Revenue]]&gt;5000,"Large")</f>
        <v>Medium</v>
      </c>
      <c r="S228" s="54" t="str">
        <f>IF(Table2[[#This Row],[Revenue]]&gt;3000,"Premium","Not Premium")</f>
        <v>Premium</v>
      </c>
      <c r="T228" s="13">
        <v>10513.9</v>
      </c>
      <c r="U228" s="13">
        <v>6000.7</v>
      </c>
      <c r="V228" s="13" t="s">
        <v>76</v>
      </c>
      <c r="W228" s="13" t="s">
        <v>36</v>
      </c>
      <c r="X228" s="13" t="s">
        <v>37</v>
      </c>
      <c r="Y228" s="13">
        <v>25.29</v>
      </c>
      <c r="Z228" s="13">
        <v>5</v>
      </c>
      <c r="AA228" s="51" t="str">
        <f>IF(Table2[[#This Row],[DeliveryDays]]&lt;=3,"FAST DELIVERY","LATE DELIVERY")</f>
        <v>LATE DELIVERY</v>
      </c>
      <c r="AB228" s="13" t="s">
        <v>38</v>
      </c>
      <c r="AC228" s="13" t="s">
        <v>39</v>
      </c>
      <c r="AD228" s="13">
        <v>4</v>
      </c>
      <c r="AE228" s="57" t="str">
        <f>_xlfn.IFS(Table2[[#This Row],[Rating]]=5,"Excellent",Table2[[#This Row],[Rating]]=4,"Good",Table2[[#This Row],[Rating]]=3,"Average",Table2[[#This Row],[Rating]]&lt;=2,"Poor")</f>
        <v>Good</v>
      </c>
      <c r="AF228" s="35">
        <f>Table2[[#This Row],[Cost]]+Table2[[#This Row],[Profit]]+Table2[[#This Row],[ShippingCost]]+Table2[[#This Row],[DeliveryDays]]</f>
        <v>16544.89</v>
      </c>
      <c r="AG228" s="119">
        <f>Table2[[#This Row],[Profit]]/Table2[[#This Row],[Cost]]</f>
        <v>0.57073968746136072</v>
      </c>
      <c r="AQ228" s="20">
        <v>966</v>
      </c>
      <c r="AR228" s="2" t="s">
        <v>629</v>
      </c>
      <c r="AS228" s="2" t="s">
        <v>127</v>
      </c>
      <c r="AT228" s="2" t="s">
        <v>66</v>
      </c>
      <c r="AU228" s="2" t="s">
        <v>59</v>
      </c>
      <c r="AV228" s="2" t="s">
        <v>74</v>
      </c>
      <c r="AW228" s="2" t="s">
        <v>31</v>
      </c>
      <c r="AX228" s="2" t="s">
        <v>32</v>
      </c>
      <c r="AY228" s="2" t="s">
        <v>53</v>
      </c>
      <c r="AZ228" s="2" t="s">
        <v>85</v>
      </c>
      <c r="BA228" s="2">
        <v>156.97</v>
      </c>
      <c r="BB228" s="2">
        <v>19</v>
      </c>
      <c r="BC228" s="2">
        <v>0.2</v>
      </c>
      <c r="BD228" s="2">
        <v>2385.94</v>
      </c>
      <c r="BE228" s="2">
        <v>2083.17</v>
      </c>
      <c r="BF228" s="2">
        <v>302.77</v>
      </c>
      <c r="BG228" s="2" t="s">
        <v>35</v>
      </c>
      <c r="BH228" s="2" t="s">
        <v>71</v>
      </c>
      <c r="BI228" s="2" t="s">
        <v>37</v>
      </c>
      <c r="BJ228" s="2">
        <v>24.25</v>
      </c>
      <c r="BK228" s="2">
        <v>4</v>
      </c>
      <c r="BL228" s="2" t="s">
        <v>55</v>
      </c>
      <c r="BM228" s="2" t="s">
        <v>56</v>
      </c>
      <c r="BN228" s="2">
        <v>2</v>
      </c>
      <c r="BO228" s="21">
        <v>12</v>
      </c>
    </row>
    <row r="229" spans="1:67" ht="16.5" thickTop="1" thickBot="1" x14ac:dyDescent="0.3">
      <c r="A229" s="11">
        <v>228</v>
      </c>
      <c r="B229" s="2" t="s">
        <v>289</v>
      </c>
      <c r="C229" s="85">
        <f>YEAR(Table2[[#This Row],[Date]])</f>
        <v>2023</v>
      </c>
      <c r="D229" s="88" t="str">
        <f>TEXT(Table2[[#This Row],[Date]],"mmmm")</f>
        <v>November</v>
      </c>
      <c r="E229" s="2" t="s">
        <v>99</v>
      </c>
      <c r="F229" s="2" t="s">
        <v>82</v>
      </c>
      <c r="G229" s="2" t="s">
        <v>29</v>
      </c>
      <c r="H229" s="2" t="s">
        <v>94</v>
      </c>
      <c r="I229" s="2" t="s">
        <v>31</v>
      </c>
      <c r="J229" s="2" t="s">
        <v>84</v>
      </c>
      <c r="K229" s="2" t="s">
        <v>33</v>
      </c>
      <c r="L229" s="2" t="s">
        <v>46</v>
      </c>
      <c r="M229" s="2">
        <v>45.33</v>
      </c>
      <c r="N229" s="2">
        <v>20</v>
      </c>
      <c r="O229" s="2">
        <v>0.23</v>
      </c>
      <c r="P229" s="48" t="str">
        <f>IF(Table2[[#This Row],[Discount]]&gt;20%,"HIGH","LOW")</f>
        <v>HIGH</v>
      </c>
      <c r="Q229" s="2">
        <v>698.08</v>
      </c>
      <c r="R229" s="59" t="str">
        <f>_xlfn.IFS(Table2[[#This Row],[Revenue]]&lt;1000,"Small",OR(Table2[[#This Row],[Revenue]]&gt;1000,Table2[[#This Row],[Revenue]]&lt;=5000),"Medium",Table2[[#This Row],[Revenue]]&gt;5000,"Large")</f>
        <v>Small</v>
      </c>
      <c r="S229" s="53" t="str">
        <f>IF(Table2[[#This Row],[Revenue]]&gt;3000,"Premium","Not Premium")</f>
        <v>Not Premium</v>
      </c>
      <c r="T229" s="2">
        <v>430.11</v>
      </c>
      <c r="U229" s="2">
        <v>267.97000000000003</v>
      </c>
      <c r="V229" s="2" t="s">
        <v>47</v>
      </c>
      <c r="W229" s="2" t="s">
        <v>36</v>
      </c>
      <c r="X229" s="2" t="s">
        <v>48</v>
      </c>
      <c r="Y229" s="2">
        <v>26.93</v>
      </c>
      <c r="Z229" s="2">
        <v>8</v>
      </c>
      <c r="AA229" s="50" t="str">
        <f>IF(Table2[[#This Row],[DeliveryDays]]&lt;=3,"FAST DELIVERY","LATE DELIVERY")</f>
        <v>LATE DELIVERY</v>
      </c>
      <c r="AB229" s="2" t="s">
        <v>55</v>
      </c>
      <c r="AC229" s="2" t="s">
        <v>39</v>
      </c>
      <c r="AD229" s="2">
        <v>1</v>
      </c>
      <c r="AE229" s="56" t="str">
        <f>_xlfn.IFS(Table2[[#This Row],[Rating]]=5,"Excellent",Table2[[#This Row],[Rating]]=4,"Good",Table2[[#This Row],[Rating]]=3,"Average",Table2[[#This Row],[Rating]]&lt;=2,"Poor")</f>
        <v>Poor</v>
      </c>
      <c r="AF229" s="35">
        <f>Table2[[#This Row],[Cost]]+Table2[[#This Row],[Profit]]+Table2[[#This Row],[ShippingCost]]+Table2[[#This Row],[DeliveryDays]]</f>
        <v>733.01</v>
      </c>
      <c r="AG229" s="119">
        <f>Table2[[#This Row],[Profit]]/Table2[[#This Row],[Cost]]</f>
        <v>0.62302666759666137</v>
      </c>
      <c r="AQ229" s="20">
        <v>970</v>
      </c>
      <c r="AR229" s="2" t="s">
        <v>262</v>
      </c>
      <c r="AS229" s="2" t="s">
        <v>129</v>
      </c>
      <c r="AT229" s="2" t="s">
        <v>28</v>
      </c>
      <c r="AU229" s="2" t="s">
        <v>43</v>
      </c>
      <c r="AV229" s="2" t="s">
        <v>60</v>
      </c>
      <c r="AW229" s="2" t="s">
        <v>31</v>
      </c>
      <c r="AX229" s="2" t="s">
        <v>102</v>
      </c>
      <c r="AY229" s="2" t="s">
        <v>53</v>
      </c>
      <c r="AZ229" s="2" t="s">
        <v>80</v>
      </c>
      <c r="BA229" s="2">
        <v>591.79</v>
      </c>
      <c r="BB229" s="2">
        <v>1</v>
      </c>
      <c r="BC229" s="2">
        <v>0.24</v>
      </c>
      <c r="BD229" s="2">
        <v>449.76</v>
      </c>
      <c r="BE229" s="2">
        <v>274.23</v>
      </c>
      <c r="BF229" s="2">
        <v>175.53</v>
      </c>
      <c r="BG229" s="2" t="s">
        <v>47</v>
      </c>
      <c r="BH229" s="2" t="s">
        <v>71</v>
      </c>
      <c r="BI229" s="2" t="s">
        <v>48</v>
      </c>
      <c r="BJ229" s="2">
        <v>47.46</v>
      </c>
      <c r="BK229" s="2">
        <v>5</v>
      </c>
      <c r="BL229" s="2" t="s">
        <v>38</v>
      </c>
      <c r="BM229" s="2" t="s">
        <v>56</v>
      </c>
      <c r="BN229" s="2">
        <v>1</v>
      </c>
      <c r="BO229" s="23">
        <v>1</v>
      </c>
    </row>
    <row r="230" spans="1:67" ht="16.5" thickTop="1" thickBot="1" x14ac:dyDescent="0.3">
      <c r="A230" s="12">
        <v>229</v>
      </c>
      <c r="B230" s="13" t="s">
        <v>290</v>
      </c>
      <c r="C230" s="86">
        <f>YEAR(Table2[[#This Row],[Date]])</f>
        <v>2023</v>
      </c>
      <c r="D230" s="89" t="str">
        <f>TEXT(Table2[[#This Row],[Date]],"mmmm")</f>
        <v>March</v>
      </c>
      <c r="E230" s="13" t="s">
        <v>96</v>
      </c>
      <c r="F230" s="13" t="s">
        <v>28</v>
      </c>
      <c r="G230" s="13" t="s">
        <v>43</v>
      </c>
      <c r="H230" s="13" t="s">
        <v>74</v>
      </c>
      <c r="I230" s="13" t="s">
        <v>31</v>
      </c>
      <c r="J230" s="13" t="s">
        <v>32</v>
      </c>
      <c r="K230" s="13" t="s">
        <v>45</v>
      </c>
      <c r="L230" s="13" t="s">
        <v>80</v>
      </c>
      <c r="M230" s="13">
        <v>969.17</v>
      </c>
      <c r="N230" s="13">
        <v>6</v>
      </c>
      <c r="O230" s="13">
        <v>0.24</v>
      </c>
      <c r="P230" s="48" t="str">
        <f>IF(Table2[[#This Row],[Discount]]&gt;20%,"HIGH","LOW")</f>
        <v>HIGH</v>
      </c>
      <c r="Q230" s="13">
        <v>4419.42</v>
      </c>
      <c r="R230" s="60" t="str">
        <f>_xlfn.IFS(Table2[[#This Row],[Revenue]]&lt;1000,"Small",OR(Table2[[#This Row],[Revenue]]&gt;1000,Table2[[#This Row],[Revenue]]&lt;=5000),"Medium",Table2[[#This Row],[Revenue]]&gt;5000,"Large")</f>
        <v>Medium</v>
      </c>
      <c r="S230" s="54" t="str">
        <f>IF(Table2[[#This Row],[Revenue]]&gt;3000,"Premium","Not Premium")</f>
        <v>Premium</v>
      </c>
      <c r="T230" s="13">
        <v>2953.63</v>
      </c>
      <c r="U230" s="13">
        <v>1465.79</v>
      </c>
      <c r="V230" s="13" t="s">
        <v>47</v>
      </c>
      <c r="W230" s="13" t="s">
        <v>88</v>
      </c>
      <c r="X230" s="13" t="s">
        <v>72</v>
      </c>
      <c r="Y230" s="13">
        <v>47.44</v>
      </c>
      <c r="Z230" s="13">
        <v>10</v>
      </c>
      <c r="AA230" s="51" t="str">
        <f>IF(Table2[[#This Row],[DeliveryDays]]&lt;=3,"FAST DELIVERY","LATE DELIVERY")</f>
        <v>LATE DELIVERY</v>
      </c>
      <c r="AB230" s="13" t="s">
        <v>38</v>
      </c>
      <c r="AC230" s="13" t="s">
        <v>39</v>
      </c>
      <c r="AD230" s="13">
        <v>3</v>
      </c>
      <c r="AE230" s="57" t="str">
        <f>_xlfn.IFS(Table2[[#This Row],[Rating]]=5,"Excellent",Table2[[#This Row],[Rating]]=4,"Good",Table2[[#This Row],[Rating]]=3,"Average",Table2[[#This Row],[Rating]]&lt;=2,"Poor")</f>
        <v>Average</v>
      </c>
      <c r="AF230" s="35">
        <f>Table2[[#This Row],[Cost]]+Table2[[#This Row],[Profit]]+Table2[[#This Row],[ShippingCost]]+Table2[[#This Row],[DeliveryDays]]</f>
        <v>4476.8599999999997</v>
      </c>
      <c r="AG230" s="119">
        <f>Table2[[#This Row],[Profit]]/Table2[[#This Row],[Cost]]</f>
        <v>0.49626730497726523</v>
      </c>
      <c r="AQ230" s="22">
        <v>973</v>
      </c>
      <c r="AR230" s="13" t="s">
        <v>230</v>
      </c>
      <c r="AS230" s="13" t="s">
        <v>41</v>
      </c>
      <c r="AT230" s="13" t="s">
        <v>82</v>
      </c>
      <c r="AU230" s="13" t="s">
        <v>93</v>
      </c>
      <c r="AV230" s="13" t="s">
        <v>44</v>
      </c>
      <c r="AW230" s="13" t="s">
        <v>31</v>
      </c>
      <c r="AX230" s="13" t="s">
        <v>84</v>
      </c>
      <c r="AY230" s="13" t="s">
        <v>53</v>
      </c>
      <c r="AZ230" s="13" t="s">
        <v>70</v>
      </c>
      <c r="BA230" s="13">
        <v>574.04999999999995</v>
      </c>
      <c r="BB230" s="13">
        <v>11</v>
      </c>
      <c r="BC230" s="13">
        <v>0.18</v>
      </c>
      <c r="BD230" s="13">
        <v>5177.93</v>
      </c>
      <c r="BE230" s="13">
        <v>3084.24</v>
      </c>
      <c r="BF230" s="13">
        <v>2093.69</v>
      </c>
      <c r="BG230" s="13" t="s">
        <v>91</v>
      </c>
      <c r="BH230" s="13" t="s">
        <v>88</v>
      </c>
      <c r="BI230" s="13" t="s">
        <v>37</v>
      </c>
      <c r="BJ230" s="13">
        <v>32.75</v>
      </c>
      <c r="BK230" s="13">
        <v>5</v>
      </c>
      <c r="BL230" s="13" t="s">
        <v>97</v>
      </c>
      <c r="BM230" s="13" t="s">
        <v>39</v>
      </c>
      <c r="BN230" s="13">
        <v>1</v>
      </c>
      <c r="BO230" s="23">
        <v>9</v>
      </c>
    </row>
    <row r="231" spans="1:67" ht="16.5" thickTop="1" thickBot="1" x14ac:dyDescent="0.3">
      <c r="A231" s="11">
        <v>230</v>
      </c>
      <c r="B231" s="2" t="s">
        <v>291</v>
      </c>
      <c r="C231" s="85">
        <f>YEAR(Table2[[#This Row],[Date]])</f>
        <v>2024</v>
      </c>
      <c r="D231" s="88" t="str">
        <f>TEXT(Table2[[#This Row],[Date]],"mmmm")</f>
        <v>April</v>
      </c>
      <c r="E231" s="2" t="s">
        <v>41</v>
      </c>
      <c r="F231" s="2" t="s">
        <v>42</v>
      </c>
      <c r="G231" s="2" t="s">
        <v>83</v>
      </c>
      <c r="H231" s="2" t="s">
        <v>94</v>
      </c>
      <c r="I231" s="2" t="s">
        <v>75</v>
      </c>
      <c r="J231" s="2" t="s">
        <v>84</v>
      </c>
      <c r="K231" s="2" t="s">
        <v>53</v>
      </c>
      <c r="L231" s="2" t="s">
        <v>70</v>
      </c>
      <c r="M231" s="2">
        <v>213.75</v>
      </c>
      <c r="N231" s="2">
        <v>12</v>
      </c>
      <c r="O231" s="2">
        <v>0.22</v>
      </c>
      <c r="P231" s="48" t="str">
        <f>IF(Table2[[#This Row],[Discount]]&gt;20%,"HIGH","LOW")</f>
        <v>HIGH</v>
      </c>
      <c r="Q231" s="2">
        <v>2000.7</v>
      </c>
      <c r="R231" s="59" t="str">
        <f>_xlfn.IFS(Table2[[#This Row],[Revenue]]&lt;1000,"Small",OR(Table2[[#This Row],[Revenue]]&gt;1000,Table2[[#This Row],[Revenue]]&lt;=5000),"Medium",Table2[[#This Row],[Revenue]]&gt;5000,"Large")</f>
        <v>Medium</v>
      </c>
      <c r="S231" s="53" t="str">
        <f>IF(Table2[[#This Row],[Revenue]]&gt;3000,"Premium","Not Premium")</f>
        <v>Not Premium</v>
      </c>
      <c r="T231" s="2">
        <v>1400.57</v>
      </c>
      <c r="U231" s="2">
        <v>600.13</v>
      </c>
      <c r="V231" s="2" t="s">
        <v>76</v>
      </c>
      <c r="W231" s="2" t="s">
        <v>36</v>
      </c>
      <c r="X231" s="2" t="s">
        <v>37</v>
      </c>
      <c r="Y231" s="2">
        <v>19.39</v>
      </c>
      <c r="Z231" s="2">
        <v>10</v>
      </c>
      <c r="AA231" s="50" t="str">
        <f>IF(Table2[[#This Row],[DeliveryDays]]&lt;=3,"FAST DELIVERY","LATE DELIVERY")</f>
        <v>LATE DELIVERY</v>
      </c>
      <c r="AB231" s="2" t="s">
        <v>55</v>
      </c>
      <c r="AC231" s="2" t="s">
        <v>39</v>
      </c>
      <c r="AD231" s="2">
        <v>2</v>
      </c>
      <c r="AE231" s="56" t="str">
        <f>_xlfn.IFS(Table2[[#This Row],[Rating]]=5,"Excellent",Table2[[#This Row],[Rating]]=4,"Good",Table2[[#This Row],[Rating]]=3,"Average",Table2[[#This Row],[Rating]]&lt;=2,"Poor")</f>
        <v>Poor</v>
      </c>
      <c r="AF231" s="35">
        <f>Table2[[#This Row],[Cost]]+Table2[[#This Row],[Profit]]+Table2[[#This Row],[ShippingCost]]+Table2[[#This Row],[DeliveryDays]]</f>
        <v>2030.09</v>
      </c>
      <c r="AG231" s="119">
        <f>Table2[[#This Row],[Profit]]/Table2[[#This Row],[Cost]]</f>
        <v>0.4284898291409926</v>
      </c>
      <c r="AQ231" s="22">
        <v>975</v>
      </c>
      <c r="AR231" s="13" t="s">
        <v>349</v>
      </c>
      <c r="AS231" s="13" t="s">
        <v>120</v>
      </c>
      <c r="AT231" s="13" t="s">
        <v>42</v>
      </c>
      <c r="AU231" s="13" t="s">
        <v>43</v>
      </c>
      <c r="AV231" s="13" t="s">
        <v>44</v>
      </c>
      <c r="AW231" s="13" t="s">
        <v>31</v>
      </c>
      <c r="AX231" s="13" t="s">
        <v>62</v>
      </c>
      <c r="AY231" s="13" t="s">
        <v>45</v>
      </c>
      <c r="AZ231" s="13" t="s">
        <v>46</v>
      </c>
      <c r="BA231" s="13">
        <v>759.18</v>
      </c>
      <c r="BB231" s="13">
        <v>5</v>
      </c>
      <c r="BC231" s="13">
        <v>0.05</v>
      </c>
      <c r="BD231" s="13">
        <v>3606.1</v>
      </c>
      <c r="BE231" s="13">
        <v>2870.97</v>
      </c>
      <c r="BF231" s="13">
        <v>735.13</v>
      </c>
      <c r="BG231" s="13" t="s">
        <v>91</v>
      </c>
      <c r="BH231" s="13" t="s">
        <v>71</v>
      </c>
      <c r="BI231" s="13" t="s">
        <v>48</v>
      </c>
      <c r="BJ231" s="13">
        <v>47.66</v>
      </c>
      <c r="BK231" s="13">
        <v>7</v>
      </c>
      <c r="BL231" s="13" t="s">
        <v>55</v>
      </c>
      <c r="BM231" s="13" t="s">
        <v>56</v>
      </c>
      <c r="BN231" s="13">
        <v>3</v>
      </c>
      <c r="BO231" s="21">
        <v>11</v>
      </c>
    </row>
    <row r="232" spans="1:67" ht="16.5" thickTop="1" thickBot="1" x14ac:dyDescent="0.3">
      <c r="A232" s="12">
        <v>231</v>
      </c>
      <c r="B232" s="13" t="s">
        <v>206</v>
      </c>
      <c r="C232" s="86">
        <f>YEAR(Table2[[#This Row],[Date]])</f>
        <v>2024</v>
      </c>
      <c r="D232" s="89" t="str">
        <f>TEXT(Table2[[#This Row],[Date]],"mmmm")</f>
        <v>June</v>
      </c>
      <c r="E232" s="13" t="s">
        <v>99</v>
      </c>
      <c r="F232" s="13" t="s">
        <v>66</v>
      </c>
      <c r="G232" s="13" t="s">
        <v>83</v>
      </c>
      <c r="H232" s="13" t="s">
        <v>30</v>
      </c>
      <c r="I232" s="13" t="s">
        <v>75</v>
      </c>
      <c r="J232" s="13" t="s">
        <v>69</v>
      </c>
      <c r="K232" s="13" t="s">
        <v>45</v>
      </c>
      <c r="L232" s="13" t="s">
        <v>85</v>
      </c>
      <c r="M232" s="13">
        <v>738.98</v>
      </c>
      <c r="N232" s="13">
        <v>1</v>
      </c>
      <c r="O232" s="13">
        <v>0.09</v>
      </c>
      <c r="P232" s="48" t="str">
        <f>IF(Table2[[#This Row],[Discount]]&gt;20%,"HIGH","LOW")</f>
        <v>LOW</v>
      </c>
      <c r="Q232" s="13">
        <v>672.47</v>
      </c>
      <c r="R232" s="60" t="str">
        <f>_xlfn.IFS(Table2[[#This Row],[Revenue]]&lt;1000,"Small",OR(Table2[[#This Row],[Revenue]]&gt;1000,Table2[[#This Row],[Revenue]]&lt;=5000),"Medium",Table2[[#This Row],[Revenue]]&gt;5000,"Large")</f>
        <v>Small</v>
      </c>
      <c r="S232" s="54" t="str">
        <f>IF(Table2[[#This Row],[Revenue]]&gt;3000,"Premium","Not Premium")</f>
        <v>Not Premium</v>
      </c>
      <c r="T232" s="13">
        <v>377.77</v>
      </c>
      <c r="U232" s="13">
        <v>294.7</v>
      </c>
      <c r="V232" s="13" t="s">
        <v>63</v>
      </c>
      <c r="W232" s="13" t="s">
        <v>54</v>
      </c>
      <c r="X232" s="13" t="s">
        <v>72</v>
      </c>
      <c r="Y232" s="13">
        <v>15.41</v>
      </c>
      <c r="Z232" s="13">
        <v>4</v>
      </c>
      <c r="AA232" s="51" t="str">
        <f>IF(Table2[[#This Row],[DeliveryDays]]&lt;=3,"FAST DELIVERY","LATE DELIVERY")</f>
        <v>LATE DELIVERY</v>
      </c>
      <c r="AB232" s="13" t="s">
        <v>55</v>
      </c>
      <c r="AC232" s="13" t="s">
        <v>56</v>
      </c>
      <c r="AD232" s="13">
        <v>2</v>
      </c>
      <c r="AE232" s="57" t="str">
        <f>_xlfn.IFS(Table2[[#This Row],[Rating]]=5,"Excellent",Table2[[#This Row],[Rating]]=4,"Good",Table2[[#This Row],[Rating]]=3,"Average",Table2[[#This Row],[Rating]]&lt;=2,"Poor")</f>
        <v>Poor</v>
      </c>
      <c r="AF232" s="35">
        <f>Table2[[#This Row],[Cost]]+Table2[[#This Row],[Profit]]+Table2[[#This Row],[ShippingCost]]+Table2[[#This Row],[DeliveryDays]]</f>
        <v>691.88</v>
      </c>
      <c r="AG232" s="119">
        <f>Table2[[#This Row],[Profit]]/Table2[[#This Row],[Cost]]</f>
        <v>0.78010429626492306</v>
      </c>
      <c r="AQ232" s="20">
        <v>976</v>
      </c>
      <c r="AR232" s="2" t="s">
        <v>532</v>
      </c>
      <c r="AS232" s="2" t="s">
        <v>41</v>
      </c>
      <c r="AT232" s="2" t="s">
        <v>42</v>
      </c>
      <c r="AU232" s="2" t="s">
        <v>59</v>
      </c>
      <c r="AV232" s="2" t="s">
        <v>78</v>
      </c>
      <c r="AW232" s="2" t="s">
        <v>31</v>
      </c>
      <c r="AX232" s="2" t="s">
        <v>62</v>
      </c>
      <c r="AY232" s="2" t="s">
        <v>45</v>
      </c>
      <c r="AZ232" s="2" t="s">
        <v>70</v>
      </c>
      <c r="BA232" s="2">
        <v>41.64</v>
      </c>
      <c r="BB232" s="2">
        <v>3</v>
      </c>
      <c r="BC232" s="2">
        <v>0.25</v>
      </c>
      <c r="BD232" s="2">
        <v>93.69</v>
      </c>
      <c r="BE232" s="2">
        <v>81.62</v>
      </c>
      <c r="BF232" s="2">
        <v>12.07</v>
      </c>
      <c r="BG232" s="2" t="s">
        <v>35</v>
      </c>
      <c r="BH232" s="2" t="s">
        <v>54</v>
      </c>
      <c r="BI232" s="2" t="s">
        <v>48</v>
      </c>
      <c r="BJ232" s="2">
        <v>5.05</v>
      </c>
      <c r="BK232" s="2">
        <v>8</v>
      </c>
      <c r="BL232" s="2" t="s">
        <v>55</v>
      </c>
      <c r="BM232" s="2" t="s">
        <v>39</v>
      </c>
      <c r="BN232" s="2">
        <v>3</v>
      </c>
      <c r="BO232" s="21">
        <v>1</v>
      </c>
    </row>
    <row r="233" spans="1:67" ht="16.5" thickTop="1" thickBot="1" x14ac:dyDescent="0.3">
      <c r="A233" s="11">
        <v>232</v>
      </c>
      <c r="B233" s="2" t="s">
        <v>292</v>
      </c>
      <c r="C233" s="85">
        <f>YEAR(Table2[[#This Row],[Date]])</f>
        <v>2024</v>
      </c>
      <c r="D233" s="88" t="str">
        <f>TEXT(Table2[[#This Row],[Date]],"mmmm")</f>
        <v>October</v>
      </c>
      <c r="E233" s="2" t="s">
        <v>96</v>
      </c>
      <c r="F233" s="2" t="s">
        <v>42</v>
      </c>
      <c r="G233" s="2" t="s">
        <v>29</v>
      </c>
      <c r="H233" s="2" t="s">
        <v>94</v>
      </c>
      <c r="I233" s="2" t="s">
        <v>31</v>
      </c>
      <c r="J233" s="2" t="s">
        <v>107</v>
      </c>
      <c r="K233" s="2" t="s">
        <v>53</v>
      </c>
      <c r="L233" s="2" t="s">
        <v>34</v>
      </c>
      <c r="M233" s="2">
        <v>685</v>
      </c>
      <c r="N233" s="2">
        <v>15</v>
      </c>
      <c r="O233" s="2">
        <v>0.04</v>
      </c>
      <c r="P233" s="48" t="str">
        <f>IF(Table2[[#This Row],[Discount]]&gt;20%,"HIGH","LOW")</f>
        <v>LOW</v>
      </c>
      <c r="Q233" s="2">
        <v>9864</v>
      </c>
      <c r="R233" s="59" t="str">
        <f>_xlfn.IFS(Table2[[#This Row],[Revenue]]&lt;1000,"Small",OR(Table2[[#This Row],[Revenue]]&gt;1000,Table2[[#This Row],[Revenue]]&lt;=5000),"Medium",Table2[[#This Row],[Revenue]]&gt;5000,"Large")</f>
        <v>Medium</v>
      </c>
      <c r="S233" s="53" t="str">
        <f>IF(Table2[[#This Row],[Revenue]]&gt;3000,"Premium","Not Premium")</f>
        <v>Premium</v>
      </c>
      <c r="T233" s="2">
        <v>5426.79</v>
      </c>
      <c r="U233" s="2">
        <v>4437.21</v>
      </c>
      <c r="V233" s="2" t="s">
        <v>35</v>
      </c>
      <c r="W233" s="2" t="s">
        <v>36</v>
      </c>
      <c r="X233" s="2" t="s">
        <v>72</v>
      </c>
      <c r="Y233" s="2">
        <v>35.79</v>
      </c>
      <c r="Z233" s="2">
        <v>4</v>
      </c>
      <c r="AA233" s="50" t="str">
        <f>IF(Table2[[#This Row],[DeliveryDays]]&lt;=3,"FAST DELIVERY","LATE DELIVERY")</f>
        <v>LATE DELIVERY</v>
      </c>
      <c r="AB233" s="2" t="s">
        <v>38</v>
      </c>
      <c r="AC233" s="2" t="s">
        <v>56</v>
      </c>
      <c r="AD233" s="2">
        <v>4</v>
      </c>
      <c r="AE233" s="56" t="str">
        <f>_xlfn.IFS(Table2[[#This Row],[Rating]]=5,"Excellent",Table2[[#This Row],[Rating]]=4,"Good",Table2[[#This Row],[Rating]]=3,"Average",Table2[[#This Row],[Rating]]&lt;=2,"Poor")</f>
        <v>Good</v>
      </c>
      <c r="AF233" s="35">
        <f>Table2[[#This Row],[Cost]]+Table2[[#This Row],[Profit]]+Table2[[#This Row],[ShippingCost]]+Table2[[#This Row],[DeliveryDays]]</f>
        <v>9903.7900000000009</v>
      </c>
      <c r="AG233" s="119">
        <f>Table2[[#This Row],[Profit]]/Table2[[#This Row],[Cost]]</f>
        <v>0.81764910748342945</v>
      </c>
      <c r="AQ233" s="20">
        <v>980</v>
      </c>
      <c r="AR233" s="2" t="s">
        <v>634</v>
      </c>
      <c r="AS233" s="2" t="s">
        <v>114</v>
      </c>
      <c r="AT233" s="2" t="s">
        <v>42</v>
      </c>
      <c r="AU233" s="2" t="s">
        <v>90</v>
      </c>
      <c r="AV233" s="2" t="s">
        <v>78</v>
      </c>
      <c r="AW233" s="2" t="s">
        <v>31</v>
      </c>
      <c r="AX233" s="2" t="s">
        <v>62</v>
      </c>
      <c r="AY233" s="2" t="s">
        <v>33</v>
      </c>
      <c r="AZ233" s="2" t="s">
        <v>80</v>
      </c>
      <c r="BA233" s="2">
        <v>354.06</v>
      </c>
      <c r="BB233" s="2">
        <v>20</v>
      </c>
      <c r="BC233" s="2">
        <v>0.27</v>
      </c>
      <c r="BD233" s="2">
        <v>5169.28</v>
      </c>
      <c r="BE233" s="2">
        <v>3055.38</v>
      </c>
      <c r="BF233" s="2">
        <v>2113.9</v>
      </c>
      <c r="BG233" s="2" t="s">
        <v>91</v>
      </c>
      <c r="BH233" s="2" t="s">
        <v>36</v>
      </c>
      <c r="BI233" s="2" t="s">
        <v>72</v>
      </c>
      <c r="BJ233" s="2">
        <v>13.88</v>
      </c>
      <c r="BK233" s="2">
        <v>10</v>
      </c>
      <c r="BL233" s="2" t="s">
        <v>38</v>
      </c>
      <c r="BM233" s="2" t="s">
        <v>39</v>
      </c>
      <c r="BN233" s="2">
        <v>5</v>
      </c>
      <c r="BO233" s="23">
        <v>2</v>
      </c>
    </row>
    <row r="234" spans="1:67" ht="16.5" thickTop="1" thickBot="1" x14ac:dyDescent="0.3">
      <c r="A234" s="12">
        <v>233</v>
      </c>
      <c r="B234" s="13" t="s">
        <v>292</v>
      </c>
      <c r="C234" s="86">
        <f>YEAR(Table2[[#This Row],[Date]])</f>
        <v>2024</v>
      </c>
      <c r="D234" s="89" t="str">
        <f>TEXT(Table2[[#This Row],[Date]],"mmmm")</f>
        <v>October</v>
      </c>
      <c r="E234" s="13" t="s">
        <v>50</v>
      </c>
      <c r="F234" s="13" t="s">
        <v>66</v>
      </c>
      <c r="G234" s="13" t="s">
        <v>83</v>
      </c>
      <c r="H234" s="13" t="s">
        <v>100</v>
      </c>
      <c r="I234" s="13" t="s">
        <v>51</v>
      </c>
      <c r="J234" s="13" t="s">
        <v>79</v>
      </c>
      <c r="K234" s="13" t="s">
        <v>53</v>
      </c>
      <c r="L234" s="13" t="s">
        <v>34</v>
      </c>
      <c r="M234" s="13">
        <v>442.49</v>
      </c>
      <c r="N234" s="13">
        <v>8</v>
      </c>
      <c r="O234" s="13">
        <v>0.26</v>
      </c>
      <c r="P234" s="48" t="str">
        <f>IF(Table2[[#This Row],[Discount]]&gt;20%,"HIGH","LOW")</f>
        <v>HIGH</v>
      </c>
      <c r="Q234" s="13">
        <v>2619.54</v>
      </c>
      <c r="R234" s="60" t="str">
        <f>_xlfn.IFS(Table2[[#This Row],[Revenue]]&lt;1000,"Small",OR(Table2[[#This Row],[Revenue]]&gt;1000,Table2[[#This Row],[Revenue]]&lt;=5000),"Medium",Table2[[#This Row],[Revenue]]&gt;5000,"Large")</f>
        <v>Medium</v>
      </c>
      <c r="S234" s="54" t="str">
        <f>IF(Table2[[#This Row],[Revenue]]&gt;3000,"Premium","Not Premium")</f>
        <v>Not Premium</v>
      </c>
      <c r="T234" s="13">
        <v>1885.92</v>
      </c>
      <c r="U234" s="13">
        <v>733.62</v>
      </c>
      <c r="V234" s="13" t="s">
        <v>91</v>
      </c>
      <c r="W234" s="13" t="s">
        <v>36</v>
      </c>
      <c r="X234" s="13" t="s">
        <v>37</v>
      </c>
      <c r="Y234" s="13">
        <v>32.549999999999997</v>
      </c>
      <c r="Z234" s="13">
        <v>3</v>
      </c>
      <c r="AA234" s="51" t="str">
        <f>IF(Table2[[#This Row],[DeliveryDays]]&lt;=3,"FAST DELIVERY","LATE DELIVERY")</f>
        <v>FAST DELIVERY</v>
      </c>
      <c r="AB234" s="13" t="s">
        <v>55</v>
      </c>
      <c r="AC234" s="13" t="s">
        <v>56</v>
      </c>
      <c r="AD234" s="13">
        <v>3</v>
      </c>
      <c r="AE234" s="57" t="str">
        <f>_xlfn.IFS(Table2[[#This Row],[Rating]]=5,"Excellent",Table2[[#This Row],[Rating]]=4,"Good",Table2[[#This Row],[Rating]]=3,"Average",Table2[[#This Row],[Rating]]&lt;=2,"Poor")</f>
        <v>Average</v>
      </c>
      <c r="AF234" s="35">
        <f>Table2[[#This Row],[Cost]]+Table2[[#This Row],[Profit]]+Table2[[#This Row],[ShippingCost]]+Table2[[#This Row],[DeliveryDays]]</f>
        <v>2655.09</v>
      </c>
      <c r="AG234" s="119">
        <f>Table2[[#This Row],[Profit]]/Table2[[#This Row],[Cost]]</f>
        <v>0.38899847289386613</v>
      </c>
      <c r="AQ234" s="22">
        <v>981</v>
      </c>
      <c r="AR234" s="13" t="s">
        <v>376</v>
      </c>
      <c r="AS234" s="13" t="s">
        <v>129</v>
      </c>
      <c r="AT234" s="13" t="s">
        <v>42</v>
      </c>
      <c r="AU234" s="13" t="s">
        <v>90</v>
      </c>
      <c r="AV234" s="13" t="s">
        <v>67</v>
      </c>
      <c r="AW234" s="13" t="s">
        <v>31</v>
      </c>
      <c r="AX234" s="13" t="s">
        <v>62</v>
      </c>
      <c r="AY234" s="13" t="s">
        <v>45</v>
      </c>
      <c r="AZ234" s="13" t="s">
        <v>70</v>
      </c>
      <c r="BA234" s="13">
        <v>108.82</v>
      </c>
      <c r="BB234" s="13">
        <v>8</v>
      </c>
      <c r="BC234" s="13">
        <v>0.26</v>
      </c>
      <c r="BD234" s="13">
        <v>644.21</v>
      </c>
      <c r="BE234" s="13">
        <v>571.59</v>
      </c>
      <c r="BF234" s="13">
        <v>72.62</v>
      </c>
      <c r="BG234" s="13" t="s">
        <v>91</v>
      </c>
      <c r="BH234" s="13" t="s">
        <v>71</v>
      </c>
      <c r="BI234" s="13" t="s">
        <v>37</v>
      </c>
      <c r="BJ234" s="13">
        <v>12.09</v>
      </c>
      <c r="BK234" s="13">
        <v>6</v>
      </c>
      <c r="BL234" s="13" t="s">
        <v>38</v>
      </c>
      <c r="BM234" s="13" t="s">
        <v>39</v>
      </c>
      <c r="BN234" s="13">
        <v>2</v>
      </c>
      <c r="BO234" s="23">
        <v>1</v>
      </c>
    </row>
    <row r="235" spans="1:67" ht="16.5" thickTop="1" thickBot="1" x14ac:dyDescent="0.3">
      <c r="A235" s="11">
        <v>234</v>
      </c>
      <c r="B235" s="2" t="s">
        <v>293</v>
      </c>
      <c r="C235" s="85">
        <f>YEAR(Table2[[#This Row],[Date]])</f>
        <v>2024</v>
      </c>
      <c r="D235" s="88" t="str">
        <f>TEXT(Table2[[#This Row],[Date]],"mmmm")</f>
        <v>March</v>
      </c>
      <c r="E235" s="2" t="s">
        <v>99</v>
      </c>
      <c r="F235" s="2" t="s">
        <v>66</v>
      </c>
      <c r="G235" s="2" t="s">
        <v>83</v>
      </c>
      <c r="H235" s="2" t="s">
        <v>67</v>
      </c>
      <c r="I235" s="2" t="s">
        <v>61</v>
      </c>
      <c r="J235" s="2" t="s">
        <v>52</v>
      </c>
      <c r="K235" s="2" t="s">
        <v>33</v>
      </c>
      <c r="L235" s="2" t="s">
        <v>85</v>
      </c>
      <c r="M235" s="2">
        <v>993.06</v>
      </c>
      <c r="N235" s="2">
        <v>6</v>
      </c>
      <c r="O235" s="2">
        <v>0.24</v>
      </c>
      <c r="P235" s="48" t="str">
        <f>IF(Table2[[#This Row],[Discount]]&gt;20%,"HIGH","LOW")</f>
        <v>HIGH</v>
      </c>
      <c r="Q235" s="2">
        <v>4528.3500000000004</v>
      </c>
      <c r="R235" s="59" t="str">
        <f>_xlfn.IFS(Table2[[#This Row],[Revenue]]&lt;1000,"Small",OR(Table2[[#This Row],[Revenue]]&gt;1000,Table2[[#This Row],[Revenue]]&lt;=5000),"Medium",Table2[[#This Row],[Revenue]]&gt;5000,"Large")</f>
        <v>Medium</v>
      </c>
      <c r="S235" s="53" t="str">
        <f>IF(Table2[[#This Row],[Revenue]]&gt;3000,"Premium","Not Premium")</f>
        <v>Premium</v>
      </c>
      <c r="T235" s="2">
        <v>2287.0100000000002</v>
      </c>
      <c r="U235" s="2">
        <v>2241.34</v>
      </c>
      <c r="V235" s="2" t="s">
        <v>63</v>
      </c>
      <c r="W235" s="2" t="s">
        <v>88</v>
      </c>
      <c r="X235" s="2" t="s">
        <v>72</v>
      </c>
      <c r="Y235" s="2">
        <v>41.33</v>
      </c>
      <c r="Z235" s="2">
        <v>7</v>
      </c>
      <c r="AA235" s="50" t="str">
        <f>IF(Table2[[#This Row],[DeliveryDays]]&lt;=3,"FAST DELIVERY","LATE DELIVERY")</f>
        <v>LATE DELIVERY</v>
      </c>
      <c r="AB235" s="2" t="s">
        <v>38</v>
      </c>
      <c r="AC235" s="2" t="s">
        <v>56</v>
      </c>
      <c r="AD235" s="2">
        <v>2</v>
      </c>
      <c r="AE235" s="56" t="str">
        <f>_xlfn.IFS(Table2[[#This Row],[Rating]]=5,"Excellent",Table2[[#This Row],[Rating]]=4,"Good",Table2[[#This Row],[Rating]]=3,"Average",Table2[[#This Row],[Rating]]&lt;=2,"Poor")</f>
        <v>Poor</v>
      </c>
      <c r="AF235" s="35">
        <f>Table2[[#This Row],[Cost]]+Table2[[#This Row],[Profit]]+Table2[[#This Row],[ShippingCost]]+Table2[[#This Row],[DeliveryDays]]</f>
        <v>4576.68</v>
      </c>
      <c r="AG235" s="119">
        <f>Table2[[#This Row],[Profit]]/Table2[[#This Row],[Cost]]</f>
        <v>0.9800306950997153</v>
      </c>
      <c r="AQ235" s="22">
        <v>983</v>
      </c>
      <c r="AR235" s="13" t="s">
        <v>635</v>
      </c>
      <c r="AS235" s="13" t="s">
        <v>96</v>
      </c>
      <c r="AT235" s="13" t="s">
        <v>66</v>
      </c>
      <c r="AU235" s="13" t="s">
        <v>59</v>
      </c>
      <c r="AV235" s="13" t="s">
        <v>78</v>
      </c>
      <c r="AW235" s="13" t="s">
        <v>31</v>
      </c>
      <c r="AX235" s="13" t="s">
        <v>52</v>
      </c>
      <c r="AY235" s="13" t="s">
        <v>53</v>
      </c>
      <c r="AZ235" s="13" t="s">
        <v>85</v>
      </c>
      <c r="BA235" s="13">
        <v>277.76</v>
      </c>
      <c r="BB235" s="13">
        <v>18</v>
      </c>
      <c r="BC235" s="13">
        <v>0.05</v>
      </c>
      <c r="BD235" s="13">
        <v>4749.7</v>
      </c>
      <c r="BE235" s="13">
        <v>2745.82</v>
      </c>
      <c r="BF235" s="13">
        <v>2003.88</v>
      </c>
      <c r="BG235" s="13" t="s">
        <v>63</v>
      </c>
      <c r="BH235" s="13" t="s">
        <v>54</v>
      </c>
      <c r="BI235" s="13" t="s">
        <v>37</v>
      </c>
      <c r="BJ235" s="13">
        <v>9.56</v>
      </c>
      <c r="BK235" s="13">
        <v>6</v>
      </c>
      <c r="BL235" s="13" t="s">
        <v>97</v>
      </c>
      <c r="BM235" s="13" t="s">
        <v>39</v>
      </c>
      <c r="BN235" s="13">
        <v>1</v>
      </c>
      <c r="BO235" s="23">
        <v>12</v>
      </c>
    </row>
    <row r="236" spans="1:67" ht="16.5" thickTop="1" thickBot="1" x14ac:dyDescent="0.3">
      <c r="A236" s="12">
        <v>235</v>
      </c>
      <c r="B236" s="13" t="s">
        <v>235</v>
      </c>
      <c r="C236" s="86">
        <f>YEAR(Table2[[#This Row],[Date]])</f>
        <v>2023</v>
      </c>
      <c r="D236" s="89" t="str">
        <f>TEXT(Table2[[#This Row],[Date]],"mmmm")</f>
        <v>January</v>
      </c>
      <c r="E236" s="13" t="s">
        <v>127</v>
      </c>
      <c r="F236" s="13" t="s">
        <v>28</v>
      </c>
      <c r="G236" s="13" t="s">
        <v>90</v>
      </c>
      <c r="H236" s="13" t="s">
        <v>100</v>
      </c>
      <c r="I236" s="13" t="s">
        <v>75</v>
      </c>
      <c r="J236" s="13" t="s">
        <v>84</v>
      </c>
      <c r="K236" s="13" t="s">
        <v>33</v>
      </c>
      <c r="L236" s="13" t="s">
        <v>70</v>
      </c>
      <c r="M236" s="13">
        <v>335.12</v>
      </c>
      <c r="N236" s="13">
        <v>8</v>
      </c>
      <c r="O236" s="13">
        <v>7.0000000000000007E-2</v>
      </c>
      <c r="P236" s="48" t="str">
        <f>IF(Table2[[#This Row],[Discount]]&gt;20%,"HIGH","LOW")</f>
        <v>LOW</v>
      </c>
      <c r="Q236" s="13">
        <v>2493.29</v>
      </c>
      <c r="R236" s="60" t="str">
        <f>_xlfn.IFS(Table2[[#This Row],[Revenue]]&lt;1000,"Small",OR(Table2[[#This Row],[Revenue]]&gt;1000,Table2[[#This Row],[Revenue]]&lt;=5000),"Medium",Table2[[#This Row],[Revenue]]&gt;5000,"Large")</f>
        <v>Medium</v>
      </c>
      <c r="S236" s="54" t="str">
        <f>IF(Table2[[#This Row],[Revenue]]&gt;3000,"Premium","Not Premium")</f>
        <v>Not Premium</v>
      </c>
      <c r="T236" s="13">
        <v>1323.58</v>
      </c>
      <c r="U236" s="13">
        <v>1169.71</v>
      </c>
      <c r="V236" s="13" t="s">
        <v>63</v>
      </c>
      <c r="W236" s="13" t="s">
        <v>88</v>
      </c>
      <c r="X236" s="13" t="s">
        <v>48</v>
      </c>
      <c r="Y236" s="13">
        <v>9.76</v>
      </c>
      <c r="Z236" s="13">
        <v>3</v>
      </c>
      <c r="AA236" s="51" t="str">
        <f>IF(Table2[[#This Row],[DeliveryDays]]&lt;=3,"FAST DELIVERY","LATE DELIVERY")</f>
        <v>FAST DELIVERY</v>
      </c>
      <c r="AB236" s="13" t="s">
        <v>97</v>
      </c>
      <c r="AC236" s="13" t="s">
        <v>39</v>
      </c>
      <c r="AD236" s="13">
        <v>5</v>
      </c>
      <c r="AE236" s="57" t="str">
        <f>_xlfn.IFS(Table2[[#This Row],[Rating]]=5,"Excellent",Table2[[#This Row],[Rating]]=4,"Good",Table2[[#This Row],[Rating]]=3,"Average",Table2[[#This Row],[Rating]]&lt;=2,"Poor")</f>
        <v>Excellent</v>
      </c>
      <c r="AF236" s="35">
        <f>Table2[[#This Row],[Cost]]+Table2[[#This Row],[Profit]]+Table2[[#This Row],[ShippingCost]]+Table2[[#This Row],[DeliveryDays]]</f>
        <v>2506.0500000000002</v>
      </c>
      <c r="AG236" s="119">
        <f>Table2[[#This Row],[Profit]]/Table2[[#This Row],[Cost]]</f>
        <v>0.88374711011045803</v>
      </c>
      <c r="AQ236" s="22">
        <v>987</v>
      </c>
      <c r="AR236" s="13" t="s">
        <v>146</v>
      </c>
      <c r="AS236" s="13" t="s">
        <v>41</v>
      </c>
      <c r="AT236" s="13" t="s">
        <v>28</v>
      </c>
      <c r="AU236" s="13" t="s">
        <v>43</v>
      </c>
      <c r="AV236" s="13" t="s">
        <v>74</v>
      </c>
      <c r="AW236" s="13" t="s">
        <v>31</v>
      </c>
      <c r="AX236" s="13" t="s">
        <v>87</v>
      </c>
      <c r="AY236" s="13" t="s">
        <v>53</v>
      </c>
      <c r="AZ236" s="13" t="s">
        <v>46</v>
      </c>
      <c r="BA236" s="13">
        <v>894.32</v>
      </c>
      <c r="BB236" s="13">
        <v>16</v>
      </c>
      <c r="BC236" s="13">
        <v>0.21</v>
      </c>
      <c r="BD236" s="13">
        <v>11304.2</v>
      </c>
      <c r="BE236" s="13">
        <v>7840.89</v>
      </c>
      <c r="BF236" s="13">
        <v>3463.31</v>
      </c>
      <c r="BG236" s="13" t="s">
        <v>47</v>
      </c>
      <c r="BH236" s="13" t="s">
        <v>71</v>
      </c>
      <c r="BI236" s="13" t="s">
        <v>72</v>
      </c>
      <c r="BJ236" s="13">
        <v>5.99</v>
      </c>
      <c r="BK236" s="13">
        <v>9</v>
      </c>
      <c r="BL236" s="13" t="s">
        <v>38</v>
      </c>
      <c r="BM236" s="13" t="s">
        <v>56</v>
      </c>
      <c r="BN236" s="13">
        <v>2</v>
      </c>
      <c r="BO236" s="26">
        <v>4</v>
      </c>
    </row>
    <row r="237" spans="1:67" ht="16.5" thickTop="1" thickBot="1" x14ac:dyDescent="0.3">
      <c r="A237" s="11">
        <v>236</v>
      </c>
      <c r="B237" s="2" t="s">
        <v>224</v>
      </c>
      <c r="C237" s="85">
        <f>YEAR(Table2[[#This Row],[Date]])</f>
        <v>2023</v>
      </c>
      <c r="D237" s="88" t="str">
        <f>TEXT(Table2[[#This Row],[Date]],"mmmm")</f>
        <v>September</v>
      </c>
      <c r="E237" s="2" t="s">
        <v>127</v>
      </c>
      <c r="F237" s="2" t="s">
        <v>82</v>
      </c>
      <c r="G237" s="2" t="s">
        <v>83</v>
      </c>
      <c r="H237" s="2" t="s">
        <v>74</v>
      </c>
      <c r="I237" s="2" t="s">
        <v>31</v>
      </c>
      <c r="J237" s="2" t="s">
        <v>134</v>
      </c>
      <c r="K237" s="2" t="s">
        <v>45</v>
      </c>
      <c r="L237" s="2" t="s">
        <v>34</v>
      </c>
      <c r="M237" s="2">
        <v>725.75</v>
      </c>
      <c r="N237" s="2">
        <v>5</v>
      </c>
      <c r="O237" s="2">
        <v>0.3</v>
      </c>
      <c r="P237" s="48" t="str">
        <f>IF(Table2[[#This Row],[Discount]]&gt;20%,"HIGH","LOW")</f>
        <v>HIGH</v>
      </c>
      <c r="Q237" s="2">
        <v>2540.12</v>
      </c>
      <c r="R237" s="59" t="str">
        <f>_xlfn.IFS(Table2[[#This Row],[Revenue]]&lt;1000,"Small",OR(Table2[[#This Row],[Revenue]]&gt;1000,Table2[[#This Row],[Revenue]]&lt;=5000),"Medium",Table2[[#This Row],[Revenue]]&gt;5000,"Large")</f>
        <v>Medium</v>
      </c>
      <c r="S237" s="53" t="str">
        <f>IF(Table2[[#This Row],[Revenue]]&gt;3000,"Premium","Not Premium")</f>
        <v>Not Premium</v>
      </c>
      <c r="T237" s="2">
        <v>1834.91</v>
      </c>
      <c r="U237" s="2">
        <v>705.21</v>
      </c>
      <c r="V237" s="2" t="s">
        <v>76</v>
      </c>
      <c r="W237" s="2" t="s">
        <v>36</v>
      </c>
      <c r="X237" s="2" t="s">
        <v>48</v>
      </c>
      <c r="Y237" s="2">
        <v>23.12</v>
      </c>
      <c r="Z237" s="2">
        <v>4</v>
      </c>
      <c r="AA237" s="50" t="str">
        <f>IF(Table2[[#This Row],[DeliveryDays]]&lt;=3,"FAST DELIVERY","LATE DELIVERY")</f>
        <v>LATE DELIVERY</v>
      </c>
      <c r="AB237" s="2" t="s">
        <v>55</v>
      </c>
      <c r="AC237" s="2" t="s">
        <v>56</v>
      </c>
      <c r="AD237" s="2">
        <v>1</v>
      </c>
      <c r="AE237" s="56" t="str">
        <f>_xlfn.IFS(Table2[[#This Row],[Rating]]=5,"Excellent",Table2[[#This Row],[Rating]]=4,"Good",Table2[[#This Row],[Rating]]=3,"Average",Table2[[#This Row],[Rating]]&lt;=2,"Poor")</f>
        <v>Poor</v>
      </c>
      <c r="AF237" s="35">
        <f>Table2[[#This Row],[Cost]]+Table2[[#This Row],[Profit]]+Table2[[#This Row],[ShippingCost]]+Table2[[#This Row],[DeliveryDays]]</f>
        <v>2567.2399999999998</v>
      </c>
      <c r="AG237" s="119">
        <f>Table2[[#This Row],[Profit]]/Table2[[#This Row],[Cost]]</f>
        <v>0.38432947665008094</v>
      </c>
      <c r="AQ237" s="24">
        <v>994</v>
      </c>
      <c r="AR237" s="25" t="s">
        <v>296</v>
      </c>
      <c r="AS237" s="25" t="s">
        <v>65</v>
      </c>
      <c r="AT237" s="25" t="s">
        <v>66</v>
      </c>
      <c r="AU237" s="25" t="s">
        <v>83</v>
      </c>
      <c r="AV237" s="25" t="s">
        <v>60</v>
      </c>
      <c r="AW237" s="25" t="s">
        <v>31</v>
      </c>
      <c r="AX237" s="25" t="s">
        <v>32</v>
      </c>
      <c r="AY237" s="25" t="s">
        <v>33</v>
      </c>
      <c r="AZ237" s="25" t="s">
        <v>70</v>
      </c>
      <c r="BA237" s="25">
        <v>789.68</v>
      </c>
      <c r="BB237" s="25">
        <v>11</v>
      </c>
      <c r="BC237" s="25">
        <v>0.02</v>
      </c>
      <c r="BD237" s="25">
        <v>8512.75</v>
      </c>
      <c r="BE237" s="25">
        <v>4347.32</v>
      </c>
      <c r="BF237" s="25">
        <v>4165.43</v>
      </c>
      <c r="BG237" s="25" t="s">
        <v>91</v>
      </c>
      <c r="BH237" s="25" t="s">
        <v>88</v>
      </c>
      <c r="BI237" s="25" t="s">
        <v>72</v>
      </c>
      <c r="BJ237" s="25">
        <v>39.369999999999997</v>
      </c>
      <c r="BK237" s="25">
        <v>9</v>
      </c>
      <c r="BL237" s="25" t="s">
        <v>38</v>
      </c>
      <c r="BM237" s="25" t="s">
        <v>56</v>
      </c>
      <c r="BN237" s="25">
        <v>5</v>
      </c>
    </row>
    <row r="238" spans="1:67" ht="16.5" thickTop="1" thickBot="1" x14ac:dyDescent="0.3">
      <c r="A238" s="12">
        <v>237</v>
      </c>
      <c r="B238" s="13" t="s">
        <v>210</v>
      </c>
      <c r="C238" s="86">
        <f>YEAR(Table2[[#This Row],[Date]])</f>
        <v>2023</v>
      </c>
      <c r="D238" s="89" t="str">
        <f>TEXT(Table2[[#This Row],[Date]],"mmmm")</f>
        <v>August</v>
      </c>
      <c r="E238" s="13" t="s">
        <v>50</v>
      </c>
      <c r="F238" s="13" t="s">
        <v>82</v>
      </c>
      <c r="G238" s="13" t="s">
        <v>43</v>
      </c>
      <c r="H238" s="13" t="s">
        <v>100</v>
      </c>
      <c r="I238" s="13" t="s">
        <v>51</v>
      </c>
      <c r="J238" s="13" t="s">
        <v>102</v>
      </c>
      <c r="K238" s="13" t="s">
        <v>33</v>
      </c>
      <c r="L238" s="13" t="s">
        <v>46</v>
      </c>
      <c r="M238" s="13">
        <v>888.49</v>
      </c>
      <c r="N238" s="13">
        <v>11</v>
      </c>
      <c r="O238" s="13">
        <v>0.09</v>
      </c>
      <c r="P238" s="48" t="str">
        <f>IF(Table2[[#This Row],[Discount]]&gt;20%,"HIGH","LOW")</f>
        <v>LOW</v>
      </c>
      <c r="Q238" s="13">
        <v>8893.7800000000007</v>
      </c>
      <c r="R238" s="60" t="str">
        <f>_xlfn.IFS(Table2[[#This Row],[Revenue]]&lt;1000,"Small",OR(Table2[[#This Row],[Revenue]]&gt;1000,Table2[[#This Row],[Revenue]]&lt;=5000),"Medium",Table2[[#This Row],[Revenue]]&gt;5000,"Large")</f>
        <v>Medium</v>
      </c>
      <c r="S238" s="54" t="str">
        <f>IF(Table2[[#This Row],[Revenue]]&gt;3000,"Premium","Not Premium")</f>
        <v>Premium</v>
      </c>
      <c r="T238" s="13">
        <v>7729.69</v>
      </c>
      <c r="U238" s="13">
        <v>1164.0899999999999</v>
      </c>
      <c r="V238" s="13" t="s">
        <v>76</v>
      </c>
      <c r="W238" s="13" t="s">
        <v>71</v>
      </c>
      <c r="X238" s="13" t="s">
        <v>37</v>
      </c>
      <c r="Y238" s="13">
        <v>42.01</v>
      </c>
      <c r="Z238" s="13">
        <v>2</v>
      </c>
      <c r="AA238" s="51" t="str">
        <f>IF(Table2[[#This Row],[DeliveryDays]]&lt;=3,"FAST DELIVERY","LATE DELIVERY")</f>
        <v>FAST DELIVERY</v>
      </c>
      <c r="AB238" s="13" t="s">
        <v>55</v>
      </c>
      <c r="AC238" s="13" t="s">
        <v>56</v>
      </c>
      <c r="AD238" s="13">
        <v>1</v>
      </c>
      <c r="AE238" s="57" t="str">
        <f>_xlfn.IFS(Table2[[#This Row],[Rating]]=5,"Excellent",Table2[[#This Row],[Rating]]=4,"Good",Table2[[#This Row],[Rating]]=3,"Average",Table2[[#This Row],[Rating]]&lt;=2,"Poor")</f>
        <v>Poor</v>
      </c>
      <c r="AF238" s="35">
        <f>Table2[[#This Row],[Cost]]+Table2[[#This Row],[Profit]]+Table2[[#This Row],[ShippingCost]]+Table2[[#This Row],[DeliveryDays]]</f>
        <v>8937.7899999999991</v>
      </c>
      <c r="AG238" s="119">
        <f>Table2[[#This Row],[Profit]]/Table2[[#This Row],[Cost]]</f>
        <v>0.15059983000611926</v>
      </c>
    </row>
    <row r="239" spans="1:67" ht="16.5" thickTop="1" thickBot="1" x14ac:dyDescent="0.3">
      <c r="A239" s="11">
        <v>238</v>
      </c>
      <c r="B239" s="2" t="s">
        <v>294</v>
      </c>
      <c r="C239" s="85">
        <f>YEAR(Table2[[#This Row],[Date]])</f>
        <v>2023</v>
      </c>
      <c r="D239" s="88" t="str">
        <f>TEXT(Table2[[#This Row],[Date]],"mmmm")</f>
        <v>October</v>
      </c>
      <c r="E239" s="2" t="s">
        <v>120</v>
      </c>
      <c r="F239" s="2" t="s">
        <v>66</v>
      </c>
      <c r="G239" s="2" t="s">
        <v>83</v>
      </c>
      <c r="H239" s="2" t="s">
        <v>67</v>
      </c>
      <c r="I239" s="2" t="s">
        <v>68</v>
      </c>
      <c r="J239" s="2" t="s">
        <v>79</v>
      </c>
      <c r="K239" s="2" t="s">
        <v>45</v>
      </c>
      <c r="L239" s="2" t="s">
        <v>85</v>
      </c>
      <c r="M239" s="2">
        <v>908.86</v>
      </c>
      <c r="N239" s="2">
        <v>12</v>
      </c>
      <c r="O239" s="2">
        <v>0.04</v>
      </c>
      <c r="P239" s="48" t="str">
        <f>IF(Table2[[#This Row],[Discount]]&gt;20%,"HIGH","LOW")</f>
        <v>LOW</v>
      </c>
      <c r="Q239" s="2">
        <v>10470.07</v>
      </c>
      <c r="R239" s="59" t="str">
        <f>_xlfn.IFS(Table2[[#This Row],[Revenue]]&lt;1000,"Small",OR(Table2[[#This Row],[Revenue]]&gt;1000,Table2[[#This Row],[Revenue]]&lt;=5000),"Medium",Table2[[#This Row],[Revenue]]&gt;5000,"Large")</f>
        <v>Medium</v>
      </c>
      <c r="S239" s="53" t="str">
        <f>IF(Table2[[#This Row],[Revenue]]&gt;3000,"Premium","Not Premium")</f>
        <v>Premium</v>
      </c>
      <c r="T239" s="2">
        <v>8845.52</v>
      </c>
      <c r="U239" s="2">
        <v>1624.55</v>
      </c>
      <c r="V239" s="2" t="s">
        <v>47</v>
      </c>
      <c r="W239" s="2" t="s">
        <v>88</v>
      </c>
      <c r="X239" s="2" t="s">
        <v>72</v>
      </c>
      <c r="Y239" s="2">
        <v>42.15</v>
      </c>
      <c r="Z239" s="2">
        <v>7</v>
      </c>
      <c r="AA239" s="50" t="str">
        <f>IF(Table2[[#This Row],[DeliveryDays]]&lt;=3,"FAST DELIVERY","LATE DELIVERY")</f>
        <v>LATE DELIVERY</v>
      </c>
      <c r="AB239" s="2" t="s">
        <v>55</v>
      </c>
      <c r="AC239" s="2" t="s">
        <v>56</v>
      </c>
      <c r="AD239" s="2">
        <v>3</v>
      </c>
      <c r="AE239" s="56" t="str">
        <f>_xlfn.IFS(Table2[[#This Row],[Rating]]=5,"Excellent",Table2[[#This Row],[Rating]]=4,"Good",Table2[[#This Row],[Rating]]=3,"Average",Table2[[#This Row],[Rating]]&lt;=2,"Poor")</f>
        <v>Average</v>
      </c>
      <c r="AF239" s="35">
        <f>Table2[[#This Row],[Cost]]+Table2[[#This Row],[Profit]]+Table2[[#This Row],[ShippingCost]]+Table2[[#This Row],[DeliveryDays]]</f>
        <v>10519.22</v>
      </c>
      <c r="AG239" s="119">
        <f>Table2[[#This Row],[Profit]]/Table2[[#This Row],[Cost]]</f>
        <v>0.18365794209950345</v>
      </c>
      <c r="AQ239" s="136" t="s">
        <v>661</v>
      </c>
      <c r="AR239" s="137"/>
      <c r="AS239" s="137"/>
      <c r="AT239" s="137"/>
      <c r="AU239" s="137"/>
      <c r="AV239" s="137"/>
      <c r="AW239" s="137"/>
      <c r="AX239" s="137"/>
      <c r="AY239" s="138"/>
    </row>
    <row r="240" spans="1:67" ht="16.5" thickTop="1" thickBot="1" x14ac:dyDescent="0.3">
      <c r="A240" s="12">
        <v>239</v>
      </c>
      <c r="B240" s="13" t="s">
        <v>295</v>
      </c>
      <c r="C240" s="86">
        <f>YEAR(Table2[[#This Row],[Date]])</f>
        <v>2023</v>
      </c>
      <c r="D240" s="89" t="str">
        <f>TEXT(Table2[[#This Row],[Date]],"mmmm")</f>
        <v>December</v>
      </c>
      <c r="E240" s="13" t="s">
        <v>50</v>
      </c>
      <c r="F240" s="13" t="s">
        <v>82</v>
      </c>
      <c r="G240" s="13" t="s">
        <v>83</v>
      </c>
      <c r="H240" s="13" t="s">
        <v>44</v>
      </c>
      <c r="I240" s="13" t="s">
        <v>68</v>
      </c>
      <c r="J240" s="13" t="s">
        <v>102</v>
      </c>
      <c r="K240" s="13" t="s">
        <v>53</v>
      </c>
      <c r="L240" s="13" t="s">
        <v>80</v>
      </c>
      <c r="M240" s="13">
        <v>288.3</v>
      </c>
      <c r="N240" s="13">
        <v>20</v>
      </c>
      <c r="O240" s="13">
        <v>0.25</v>
      </c>
      <c r="P240" s="48" t="str">
        <f>IF(Table2[[#This Row],[Discount]]&gt;20%,"HIGH","LOW")</f>
        <v>HIGH</v>
      </c>
      <c r="Q240" s="13">
        <v>4324.5</v>
      </c>
      <c r="R240" s="60" t="str">
        <f>_xlfn.IFS(Table2[[#This Row],[Revenue]]&lt;1000,"Small",OR(Table2[[#This Row],[Revenue]]&gt;1000,Table2[[#This Row],[Revenue]]&lt;=5000),"Medium",Table2[[#This Row],[Revenue]]&gt;5000,"Large")</f>
        <v>Medium</v>
      </c>
      <c r="S240" s="54" t="str">
        <f>IF(Table2[[#This Row],[Revenue]]&gt;3000,"Premium","Not Premium")</f>
        <v>Premium</v>
      </c>
      <c r="T240" s="13">
        <v>2356.69</v>
      </c>
      <c r="U240" s="13">
        <v>1967.81</v>
      </c>
      <c r="V240" s="13" t="s">
        <v>47</v>
      </c>
      <c r="W240" s="13" t="s">
        <v>71</v>
      </c>
      <c r="X240" s="13" t="s">
        <v>72</v>
      </c>
      <c r="Y240" s="13">
        <v>38.97</v>
      </c>
      <c r="Z240" s="13">
        <v>1</v>
      </c>
      <c r="AA240" s="51" t="str">
        <f>IF(Table2[[#This Row],[DeliveryDays]]&lt;=3,"FAST DELIVERY","LATE DELIVERY")</f>
        <v>FAST DELIVERY</v>
      </c>
      <c r="AB240" s="13" t="s">
        <v>97</v>
      </c>
      <c r="AC240" s="13" t="s">
        <v>56</v>
      </c>
      <c r="AD240" s="13">
        <v>4</v>
      </c>
      <c r="AE240" s="57" t="str">
        <f>_xlfn.IFS(Table2[[#This Row],[Rating]]=5,"Excellent",Table2[[#This Row],[Rating]]=4,"Good",Table2[[#This Row],[Rating]]=3,"Average",Table2[[#This Row],[Rating]]&lt;=2,"Poor")</f>
        <v>Good</v>
      </c>
      <c r="AF240" s="35">
        <f>Table2[[#This Row],[Cost]]+Table2[[#This Row],[Profit]]+Table2[[#This Row],[ShippingCost]]+Table2[[#This Row],[DeliveryDays]]</f>
        <v>4364.47</v>
      </c>
      <c r="AG240" s="119">
        <f>Table2[[#This Row],[Profit]]/Table2[[#This Row],[Cost]]</f>
        <v>0.83498890392881542</v>
      </c>
      <c r="AQ240" s="29" t="s">
        <v>5</v>
      </c>
    </row>
    <row r="241" spans="1:67" ht="16.5" thickTop="1" thickBot="1" x14ac:dyDescent="0.3">
      <c r="A241" s="11">
        <v>240</v>
      </c>
      <c r="B241" s="2" t="s">
        <v>173</v>
      </c>
      <c r="C241" s="85">
        <f>YEAR(Table2[[#This Row],[Date]])</f>
        <v>2024</v>
      </c>
      <c r="D241" s="88" t="str">
        <f>TEXT(Table2[[#This Row],[Date]],"mmmm")</f>
        <v>January</v>
      </c>
      <c r="E241" s="2" t="s">
        <v>118</v>
      </c>
      <c r="F241" s="2" t="s">
        <v>42</v>
      </c>
      <c r="G241" s="2" t="s">
        <v>90</v>
      </c>
      <c r="H241" s="2" t="s">
        <v>60</v>
      </c>
      <c r="I241" s="2" t="s">
        <v>68</v>
      </c>
      <c r="J241" s="2" t="s">
        <v>84</v>
      </c>
      <c r="K241" s="2" t="s">
        <v>33</v>
      </c>
      <c r="L241" s="2" t="s">
        <v>46</v>
      </c>
      <c r="M241" s="2">
        <v>947.75</v>
      </c>
      <c r="N241" s="2">
        <v>20</v>
      </c>
      <c r="O241" s="2">
        <v>7.0000000000000007E-2</v>
      </c>
      <c r="P241" s="48" t="str">
        <f>IF(Table2[[#This Row],[Discount]]&gt;20%,"HIGH","LOW")</f>
        <v>LOW</v>
      </c>
      <c r="Q241" s="2">
        <v>17628.150000000001</v>
      </c>
      <c r="R241" s="59" t="str">
        <f>_xlfn.IFS(Table2[[#This Row],[Revenue]]&lt;1000,"Small",OR(Table2[[#This Row],[Revenue]]&gt;1000,Table2[[#This Row],[Revenue]]&lt;=5000),"Medium",Table2[[#This Row],[Revenue]]&gt;5000,"Large")</f>
        <v>Medium</v>
      </c>
      <c r="S241" s="53" t="str">
        <f>IF(Table2[[#This Row],[Revenue]]&gt;3000,"Premium","Not Premium")</f>
        <v>Premium</v>
      </c>
      <c r="T241" s="2">
        <v>14573.41</v>
      </c>
      <c r="U241" s="2">
        <v>3054.74</v>
      </c>
      <c r="V241" s="2" t="s">
        <v>76</v>
      </c>
      <c r="W241" s="2" t="s">
        <v>71</v>
      </c>
      <c r="X241" s="2" t="s">
        <v>37</v>
      </c>
      <c r="Y241" s="2">
        <v>18.059999999999999</v>
      </c>
      <c r="Z241" s="2">
        <v>4</v>
      </c>
      <c r="AA241" s="50" t="str">
        <f>IF(Table2[[#This Row],[DeliveryDays]]&lt;=3,"FAST DELIVERY","LATE DELIVERY")</f>
        <v>LATE DELIVERY</v>
      </c>
      <c r="AB241" s="2" t="s">
        <v>97</v>
      </c>
      <c r="AC241" s="2" t="s">
        <v>56</v>
      </c>
      <c r="AD241" s="2">
        <v>1</v>
      </c>
      <c r="AE241" s="56" t="str">
        <f>_xlfn.IFS(Table2[[#This Row],[Rating]]=5,"Excellent",Table2[[#This Row],[Rating]]=4,"Good",Table2[[#This Row],[Rating]]=3,"Average",Table2[[#This Row],[Rating]]&lt;=2,"Poor")</f>
        <v>Poor</v>
      </c>
      <c r="AF241" s="35">
        <f>Table2[[#This Row],[Cost]]+Table2[[#This Row],[Profit]]+Table2[[#This Row],[ShippingCost]]+Table2[[#This Row],[DeliveryDays]]</f>
        <v>17650.210000000003</v>
      </c>
      <c r="AG241" s="119">
        <f>Table2[[#This Row],[Profit]]/Table2[[#This Row],[Cost]]</f>
        <v>0.20961051668758374</v>
      </c>
      <c r="AQ241" s="28" t="s">
        <v>59</v>
      </c>
    </row>
    <row r="242" spans="1:67" ht="16.5" thickTop="1" thickBot="1" x14ac:dyDescent="0.3">
      <c r="A242" s="12">
        <v>241</v>
      </c>
      <c r="B242" s="13" t="s">
        <v>296</v>
      </c>
      <c r="C242" s="86">
        <f>YEAR(Table2[[#This Row],[Date]])</f>
        <v>2023</v>
      </c>
      <c r="D242" s="89" t="str">
        <f>TEXT(Table2[[#This Row],[Date]],"mmmm")</f>
        <v>April</v>
      </c>
      <c r="E242" s="13" t="s">
        <v>41</v>
      </c>
      <c r="F242" s="13" t="s">
        <v>28</v>
      </c>
      <c r="G242" s="13" t="s">
        <v>59</v>
      </c>
      <c r="H242" s="13" t="s">
        <v>60</v>
      </c>
      <c r="I242" s="13" t="s">
        <v>51</v>
      </c>
      <c r="J242" s="13" t="s">
        <v>107</v>
      </c>
      <c r="K242" s="13" t="s">
        <v>53</v>
      </c>
      <c r="L242" s="13" t="s">
        <v>70</v>
      </c>
      <c r="M242" s="13">
        <v>416.66</v>
      </c>
      <c r="N242" s="13">
        <v>14</v>
      </c>
      <c r="O242" s="13">
        <v>0.19</v>
      </c>
      <c r="P242" s="48" t="str">
        <f>IF(Table2[[#This Row],[Discount]]&gt;20%,"HIGH","LOW")</f>
        <v>LOW</v>
      </c>
      <c r="Q242" s="13">
        <v>4724.92</v>
      </c>
      <c r="R242" s="60" t="str">
        <f>_xlfn.IFS(Table2[[#This Row],[Revenue]]&lt;1000,"Small",OR(Table2[[#This Row],[Revenue]]&gt;1000,Table2[[#This Row],[Revenue]]&lt;=5000),"Medium",Table2[[#This Row],[Revenue]]&gt;5000,"Large")</f>
        <v>Medium</v>
      </c>
      <c r="S242" s="54" t="str">
        <f>IF(Table2[[#This Row],[Revenue]]&gt;3000,"Premium","Not Premium")</f>
        <v>Premium</v>
      </c>
      <c r="T242" s="13">
        <v>3422.1</v>
      </c>
      <c r="U242" s="13">
        <v>1302.82</v>
      </c>
      <c r="V242" s="13" t="s">
        <v>63</v>
      </c>
      <c r="W242" s="13" t="s">
        <v>88</v>
      </c>
      <c r="X242" s="13" t="s">
        <v>37</v>
      </c>
      <c r="Y242" s="13">
        <v>11.97</v>
      </c>
      <c r="Z242" s="13">
        <v>4</v>
      </c>
      <c r="AA242" s="51" t="str">
        <f>IF(Table2[[#This Row],[DeliveryDays]]&lt;=3,"FAST DELIVERY","LATE DELIVERY")</f>
        <v>LATE DELIVERY</v>
      </c>
      <c r="AB242" s="13" t="s">
        <v>55</v>
      </c>
      <c r="AC242" s="13" t="s">
        <v>39</v>
      </c>
      <c r="AD242" s="13">
        <v>5</v>
      </c>
      <c r="AE242" s="57" t="str">
        <f>_xlfn.IFS(Table2[[#This Row],[Rating]]=5,"Excellent",Table2[[#This Row],[Rating]]=4,"Good",Table2[[#This Row],[Rating]]=3,"Average",Table2[[#This Row],[Rating]]&lt;=2,"Poor")</f>
        <v>Excellent</v>
      </c>
      <c r="AF242" s="35">
        <f>Table2[[#This Row],[Cost]]+Table2[[#This Row],[Profit]]+Table2[[#This Row],[ShippingCost]]+Table2[[#This Row],[DeliveryDays]]</f>
        <v>4740.8900000000003</v>
      </c>
      <c r="AG242" s="119">
        <f>Table2[[#This Row],[Profit]]/Table2[[#This Row],[Cost]]</f>
        <v>0.38070775254960404</v>
      </c>
      <c r="BO242" s="17" t="s">
        <v>25</v>
      </c>
    </row>
    <row r="243" spans="1:67" ht="16.5" thickTop="1" thickBot="1" x14ac:dyDescent="0.3">
      <c r="A243" s="11">
        <v>242</v>
      </c>
      <c r="B243" s="2" t="s">
        <v>147</v>
      </c>
      <c r="C243" s="85">
        <f>YEAR(Table2[[#This Row],[Date]])</f>
        <v>2024</v>
      </c>
      <c r="D243" s="88" t="str">
        <f>TEXT(Table2[[#This Row],[Date]],"mmmm")</f>
        <v>September</v>
      </c>
      <c r="E243" s="2" t="s">
        <v>127</v>
      </c>
      <c r="F243" s="2" t="s">
        <v>28</v>
      </c>
      <c r="G243" s="2" t="s">
        <v>93</v>
      </c>
      <c r="H243" s="2" t="s">
        <v>67</v>
      </c>
      <c r="I243" s="2" t="s">
        <v>31</v>
      </c>
      <c r="J243" s="2" t="s">
        <v>32</v>
      </c>
      <c r="K243" s="2" t="s">
        <v>53</v>
      </c>
      <c r="L243" s="2" t="s">
        <v>34</v>
      </c>
      <c r="M243" s="2">
        <v>698.88</v>
      </c>
      <c r="N243" s="2">
        <v>11</v>
      </c>
      <c r="O243" s="2">
        <v>0.1</v>
      </c>
      <c r="P243" s="48" t="str">
        <f>IF(Table2[[#This Row],[Discount]]&gt;20%,"HIGH","LOW")</f>
        <v>LOW</v>
      </c>
      <c r="Q243" s="2">
        <v>6918.91</v>
      </c>
      <c r="R243" s="59" t="str">
        <f>_xlfn.IFS(Table2[[#This Row],[Revenue]]&lt;1000,"Small",OR(Table2[[#This Row],[Revenue]]&gt;1000,Table2[[#This Row],[Revenue]]&lt;=5000),"Medium",Table2[[#This Row],[Revenue]]&gt;5000,"Large")</f>
        <v>Medium</v>
      </c>
      <c r="S243" s="53" t="str">
        <f>IF(Table2[[#This Row],[Revenue]]&gt;3000,"Premium","Not Premium")</f>
        <v>Premium</v>
      </c>
      <c r="T243" s="2">
        <v>4239.7</v>
      </c>
      <c r="U243" s="2">
        <v>2679.21</v>
      </c>
      <c r="V243" s="2" t="s">
        <v>91</v>
      </c>
      <c r="W243" s="2" t="s">
        <v>54</v>
      </c>
      <c r="X243" s="2" t="s">
        <v>37</v>
      </c>
      <c r="Y243" s="2">
        <v>37.4</v>
      </c>
      <c r="Z243" s="2">
        <v>4</v>
      </c>
      <c r="AA243" s="50" t="str">
        <f>IF(Table2[[#This Row],[DeliveryDays]]&lt;=3,"FAST DELIVERY","LATE DELIVERY")</f>
        <v>LATE DELIVERY</v>
      </c>
      <c r="AB243" s="2" t="s">
        <v>38</v>
      </c>
      <c r="AC243" s="2" t="s">
        <v>39</v>
      </c>
      <c r="AD243" s="2">
        <v>3</v>
      </c>
      <c r="AE243" s="56" t="str">
        <f>_xlfn.IFS(Table2[[#This Row],[Rating]]=5,"Excellent",Table2[[#This Row],[Rating]]=4,"Good",Table2[[#This Row],[Rating]]=3,"Average",Table2[[#This Row],[Rating]]&lt;=2,"Poor")</f>
        <v>Average</v>
      </c>
      <c r="AF243" s="35">
        <f>Table2[[#This Row],[Cost]]+Table2[[#This Row],[Profit]]+Table2[[#This Row],[ShippingCost]]+Table2[[#This Row],[DeliveryDays]]</f>
        <v>6960.3099999999995</v>
      </c>
      <c r="AG243" s="119">
        <f>Table2[[#This Row],[Profit]]/Table2[[#This Row],[Cost]]</f>
        <v>0.63193386324504097</v>
      </c>
      <c r="AQ243" s="15" t="s">
        <v>1</v>
      </c>
      <c r="AR243" s="16" t="s">
        <v>2</v>
      </c>
      <c r="AS243" s="16" t="s">
        <v>3</v>
      </c>
      <c r="AT243" s="16" t="s">
        <v>4</v>
      </c>
      <c r="AU243" s="16" t="s">
        <v>5</v>
      </c>
      <c r="AV243" s="16" t="s">
        <v>6</v>
      </c>
      <c r="AW243" s="16" t="s">
        <v>7</v>
      </c>
      <c r="AX243" s="16" t="s">
        <v>8</v>
      </c>
      <c r="AY243" s="16" t="s">
        <v>9</v>
      </c>
      <c r="AZ243" s="16" t="s">
        <v>10</v>
      </c>
      <c r="BA243" s="16" t="s">
        <v>11</v>
      </c>
      <c r="BB243" s="16" t="s">
        <v>12</v>
      </c>
      <c r="BC243" s="16" t="s">
        <v>13</v>
      </c>
      <c r="BD243" s="16" t="s">
        <v>14</v>
      </c>
      <c r="BE243" s="16" t="s">
        <v>15</v>
      </c>
      <c r="BF243" s="16" t="s">
        <v>16</v>
      </c>
      <c r="BG243" s="16" t="s">
        <v>17</v>
      </c>
      <c r="BH243" s="16" t="s">
        <v>18</v>
      </c>
      <c r="BI243" s="16" t="s">
        <v>19</v>
      </c>
      <c r="BJ243" s="16" t="s">
        <v>20</v>
      </c>
      <c r="BK243" s="16" t="s">
        <v>21</v>
      </c>
      <c r="BL243" s="16" t="s">
        <v>22</v>
      </c>
      <c r="BM243" s="16" t="s">
        <v>23</v>
      </c>
      <c r="BN243" s="16" t="s">
        <v>24</v>
      </c>
      <c r="BO243" s="21">
        <v>1</v>
      </c>
    </row>
    <row r="244" spans="1:67" ht="16.5" thickTop="1" thickBot="1" x14ac:dyDescent="0.3">
      <c r="A244" s="12">
        <v>243</v>
      </c>
      <c r="B244" s="13" t="s">
        <v>189</v>
      </c>
      <c r="C244" s="86">
        <f>YEAR(Table2[[#This Row],[Date]])</f>
        <v>2023</v>
      </c>
      <c r="D244" s="89" t="str">
        <f>TEXT(Table2[[#This Row],[Date]],"mmmm")</f>
        <v>March</v>
      </c>
      <c r="E244" s="13" t="s">
        <v>50</v>
      </c>
      <c r="F244" s="13" t="s">
        <v>66</v>
      </c>
      <c r="G244" s="13" t="s">
        <v>43</v>
      </c>
      <c r="H244" s="13" t="s">
        <v>30</v>
      </c>
      <c r="I244" s="13" t="s">
        <v>75</v>
      </c>
      <c r="J244" s="13" t="s">
        <v>134</v>
      </c>
      <c r="K244" s="13" t="s">
        <v>45</v>
      </c>
      <c r="L244" s="13" t="s">
        <v>80</v>
      </c>
      <c r="M244" s="13">
        <v>99.85</v>
      </c>
      <c r="N244" s="13">
        <v>2</v>
      </c>
      <c r="O244" s="13">
        <v>0.23</v>
      </c>
      <c r="P244" s="48" t="str">
        <f>IF(Table2[[#This Row],[Discount]]&gt;20%,"HIGH","LOW")</f>
        <v>HIGH</v>
      </c>
      <c r="Q244" s="13">
        <v>153.77000000000001</v>
      </c>
      <c r="R244" s="60" t="str">
        <f>_xlfn.IFS(Table2[[#This Row],[Revenue]]&lt;1000,"Small",OR(Table2[[#This Row],[Revenue]]&gt;1000,Table2[[#This Row],[Revenue]]&lt;=5000),"Medium",Table2[[#This Row],[Revenue]]&gt;5000,"Large")</f>
        <v>Small</v>
      </c>
      <c r="S244" s="54" t="str">
        <f>IF(Table2[[#This Row],[Revenue]]&gt;3000,"Premium","Not Premium")</f>
        <v>Not Premium</v>
      </c>
      <c r="T244" s="13">
        <v>121.37</v>
      </c>
      <c r="U244" s="13">
        <v>32.4</v>
      </c>
      <c r="V244" s="13" t="s">
        <v>76</v>
      </c>
      <c r="W244" s="13" t="s">
        <v>88</v>
      </c>
      <c r="X244" s="13" t="s">
        <v>72</v>
      </c>
      <c r="Y244" s="13">
        <v>47.68</v>
      </c>
      <c r="Z244" s="13">
        <v>7</v>
      </c>
      <c r="AA244" s="51" t="str">
        <f>IF(Table2[[#This Row],[DeliveryDays]]&lt;=3,"FAST DELIVERY","LATE DELIVERY")</f>
        <v>LATE DELIVERY</v>
      </c>
      <c r="AB244" s="13" t="s">
        <v>97</v>
      </c>
      <c r="AC244" s="13" t="s">
        <v>56</v>
      </c>
      <c r="AD244" s="13">
        <v>5</v>
      </c>
      <c r="AE244" s="57" t="str">
        <f>_xlfn.IFS(Table2[[#This Row],[Rating]]=5,"Excellent",Table2[[#This Row],[Rating]]=4,"Good",Table2[[#This Row],[Rating]]=3,"Average",Table2[[#This Row],[Rating]]&lt;=2,"Poor")</f>
        <v>Excellent</v>
      </c>
      <c r="AF244" s="35">
        <f>Table2[[#This Row],[Cost]]+Table2[[#This Row],[Profit]]+Table2[[#This Row],[ShippingCost]]+Table2[[#This Row],[DeliveryDays]]</f>
        <v>208.45000000000002</v>
      </c>
      <c r="AG244" s="119">
        <f>Table2[[#This Row],[Profit]]/Table2[[#This Row],[Cost]]</f>
        <v>0.26695229463623626</v>
      </c>
      <c r="AQ244" s="20">
        <v>4</v>
      </c>
      <c r="AR244" s="2" t="s">
        <v>57</v>
      </c>
      <c r="AS244" s="2" t="s">
        <v>58</v>
      </c>
      <c r="AT244" s="2" t="s">
        <v>42</v>
      </c>
      <c r="AU244" s="2" t="s">
        <v>59</v>
      </c>
      <c r="AV244" s="2" t="s">
        <v>60</v>
      </c>
      <c r="AW244" s="2" t="s">
        <v>61</v>
      </c>
      <c r="AX244" s="2" t="s">
        <v>62</v>
      </c>
      <c r="AY244" s="2" t="s">
        <v>33</v>
      </c>
      <c r="AZ244" s="2" t="s">
        <v>34</v>
      </c>
      <c r="BA244" s="2">
        <v>438.12</v>
      </c>
      <c r="BB244" s="2">
        <v>16</v>
      </c>
      <c r="BC244" s="2">
        <v>0.28000000000000003</v>
      </c>
      <c r="BD244" s="2">
        <v>5047.1400000000003</v>
      </c>
      <c r="BE244" s="2">
        <v>2684.67</v>
      </c>
      <c r="BF244" s="2">
        <v>2362.4699999999998</v>
      </c>
      <c r="BG244" s="2" t="s">
        <v>63</v>
      </c>
      <c r="BH244" s="2" t="s">
        <v>54</v>
      </c>
      <c r="BI244" s="2" t="s">
        <v>48</v>
      </c>
      <c r="BJ244" s="2">
        <v>23.41</v>
      </c>
      <c r="BK244" s="2">
        <v>3</v>
      </c>
      <c r="BL244" s="2" t="s">
        <v>38</v>
      </c>
      <c r="BM244" s="2" t="s">
        <v>56</v>
      </c>
      <c r="BN244" s="2">
        <v>1</v>
      </c>
      <c r="BO244" s="23">
        <v>5</v>
      </c>
    </row>
    <row r="245" spans="1:67" ht="16.5" thickTop="1" thickBot="1" x14ac:dyDescent="0.3">
      <c r="A245" s="11">
        <v>244</v>
      </c>
      <c r="B245" s="2" t="s">
        <v>280</v>
      </c>
      <c r="C245" s="85">
        <f>YEAR(Table2[[#This Row],[Date]])</f>
        <v>2023</v>
      </c>
      <c r="D245" s="88" t="str">
        <f>TEXT(Table2[[#This Row],[Date]],"mmmm")</f>
        <v>March</v>
      </c>
      <c r="E245" s="2" t="s">
        <v>114</v>
      </c>
      <c r="F245" s="2" t="s">
        <v>42</v>
      </c>
      <c r="G245" s="2" t="s">
        <v>90</v>
      </c>
      <c r="H245" s="2" t="s">
        <v>74</v>
      </c>
      <c r="I245" s="2" t="s">
        <v>51</v>
      </c>
      <c r="J245" s="2" t="s">
        <v>62</v>
      </c>
      <c r="K245" s="2" t="s">
        <v>33</v>
      </c>
      <c r="L245" s="2" t="s">
        <v>34</v>
      </c>
      <c r="M245" s="2">
        <v>77.23</v>
      </c>
      <c r="N245" s="2">
        <v>14</v>
      </c>
      <c r="O245" s="2">
        <v>0.22</v>
      </c>
      <c r="P245" s="48" t="str">
        <f>IF(Table2[[#This Row],[Discount]]&gt;20%,"HIGH","LOW")</f>
        <v>HIGH</v>
      </c>
      <c r="Q245" s="2">
        <v>843.35</v>
      </c>
      <c r="R245" s="59" t="str">
        <f>_xlfn.IFS(Table2[[#This Row],[Revenue]]&lt;1000,"Small",OR(Table2[[#This Row],[Revenue]]&gt;1000,Table2[[#This Row],[Revenue]]&lt;=5000),"Medium",Table2[[#This Row],[Revenue]]&gt;5000,"Large")</f>
        <v>Small</v>
      </c>
      <c r="S245" s="53" t="str">
        <f>IF(Table2[[#This Row],[Revenue]]&gt;3000,"Premium","Not Premium")</f>
        <v>Not Premium</v>
      </c>
      <c r="T245" s="2">
        <v>488.82</v>
      </c>
      <c r="U245" s="2">
        <v>354.53</v>
      </c>
      <c r="V245" s="2" t="s">
        <v>47</v>
      </c>
      <c r="W245" s="2" t="s">
        <v>36</v>
      </c>
      <c r="X245" s="2" t="s">
        <v>72</v>
      </c>
      <c r="Y245" s="2">
        <v>5.77</v>
      </c>
      <c r="Z245" s="2">
        <v>1</v>
      </c>
      <c r="AA245" s="50" t="str">
        <f>IF(Table2[[#This Row],[DeliveryDays]]&lt;=3,"FAST DELIVERY","LATE DELIVERY")</f>
        <v>FAST DELIVERY</v>
      </c>
      <c r="AB245" s="2" t="s">
        <v>97</v>
      </c>
      <c r="AC245" s="2" t="s">
        <v>39</v>
      </c>
      <c r="AD245" s="2">
        <v>5</v>
      </c>
      <c r="AE245" s="56" t="str">
        <f>_xlfn.IFS(Table2[[#This Row],[Rating]]=5,"Excellent",Table2[[#This Row],[Rating]]=4,"Good",Table2[[#This Row],[Rating]]=3,"Average",Table2[[#This Row],[Rating]]&lt;=2,"Poor")</f>
        <v>Excellent</v>
      </c>
      <c r="AF245" s="35">
        <f>Table2[[#This Row],[Cost]]+Table2[[#This Row],[Profit]]+Table2[[#This Row],[ShippingCost]]+Table2[[#This Row],[DeliveryDays]]</f>
        <v>850.11999999999989</v>
      </c>
      <c r="AG245" s="119">
        <f>Table2[[#This Row],[Profit]]/Table2[[#This Row],[Cost]]</f>
        <v>0.72527719815064851</v>
      </c>
      <c r="AQ245" s="22">
        <v>5</v>
      </c>
      <c r="AR245" s="13" t="s">
        <v>64</v>
      </c>
      <c r="AS245" s="13" t="s">
        <v>65</v>
      </c>
      <c r="AT245" s="13" t="s">
        <v>66</v>
      </c>
      <c r="AU245" s="13" t="s">
        <v>59</v>
      </c>
      <c r="AV245" s="13" t="s">
        <v>67</v>
      </c>
      <c r="AW245" s="13" t="s">
        <v>68</v>
      </c>
      <c r="AX245" s="13" t="s">
        <v>69</v>
      </c>
      <c r="AY245" s="13" t="s">
        <v>33</v>
      </c>
      <c r="AZ245" s="13" t="s">
        <v>70</v>
      </c>
      <c r="BA245" s="13">
        <v>80.22</v>
      </c>
      <c r="BB245" s="13">
        <v>15</v>
      </c>
      <c r="BC245" s="13">
        <v>0</v>
      </c>
      <c r="BD245" s="13">
        <v>1203.3</v>
      </c>
      <c r="BE245" s="13">
        <v>745.46</v>
      </c>
      <c r="BF245" s="13">
        <v>457.84</v>
      </c>
      <c r="BG245" s="13" t="s">
        <v>35</v>
      </c>
      <c r="BH245" s="13" t="s">
        <v>71</v>
      </c>
      <c r="BI245" s="13" t="s">
        <v>72</v>
      </c>
      <c r="BJ245" s="13">
        <v>29.52</v>
      </c>
      <c r="BK245" s="13">
        <v>8</v>
      </c>
      <c r="BL245" s="13" t="s">
        <v>38</v>
      </c>
      <c r="BM245" s="13" t="s">
        <v>56</v>
      </c>
      <c r="BN245" s="13">
        <v>1</v>
      </c>
      <c r="BO245" s="21">
        <v>5</v>
      </c>
    </row>
    <row r="246" spans="1:67" ht="16.5" thickTop="1" thickBot="1" x14ac:dyDescent="0.3">
      <c r="A246" s="12">
        <v>245</v>
      </c>
      <c r="B246" s="13" t="s">
        <v>297</v>
      </c>
      <c r="C246" s="86">
        <f>YEAR(Table2[[#This Row],[Date]])</f>
        <v>2024</v>
      </c>
      <c r="D246" s="89" t="str">
        <f>TEXT(Table2[[#This Row],[Date]],"mmmm")</f>
        <v>February</v>
      </c>
      <c r="E246" s="13" t="s">
        <v>58</v>
      </c>
      <c r="F246" s="13" t="s">
        <v>66</v>
      </c>
      <c r="G246" s="13" t="s">
        <v>90</v>
      </c>
      <c r="H246" s="13" t="s">
        <v>78</v>
      </c>
      <c r="I246" s="13" t="s">
        <v>61</v>
      </c>
      <c r="J246" s="13" t="s">
        <v>79</v>
      </c>
      <c r="K246" s="13" t="s">
        <v>45</v>
      </c>
      <c r="L246" s="13" t="s">
        <v>80</v>
      </c>
      <c r="M246" s="13">
        <v>341.25</v>
      </c>
      <c r="N246" s="13">
        <v>6</v>
      </c>
      <c r="O246" s="13">
        <v>0.19</v>
      </c>
      <c r="P246" s="48" t="str">
        <f>IF(Table2[[#This Row],[Discount]]&gt;20%,"HIGH","LOW")</f>
        <v>LOW</v>
      </c>
      <c r="Q246" s="13">
        <v>1658.48</v>
      </c>
      <c r="R246" s="60" t="str">
        <f>_xlfn.IFS(Table2[[#This Row],[Revenue]]&lt;1000,"Small",OR(Table2[[#This Row],[Revenue]]&gt;1000,Table2[[#This Row],[Revenue]]&lt;=5000),"Medium",Table2[[#This Row],[Revenue]]&gt;5000,"Large")</f>
        <v>Medium</v>
      </c>
      <c r="S246" s="54" t="str">
        <f>IF(Table2[[#This Row],[Revenue]]&gt;3000,"Premium","Not Premium")</f>
        <v>Not Premium</v>
      </c>
      <c r="T246" s="13">
        <v>976.94</v>
      </c>
      <c r="U246" s="13">
        <v>681.54</v>
      </c>
      <c r="V246" s="13" t="s">
        <v>35</v>
      </c>
      <c r="W246" s="13" t="s">
        <v>71</v>
      </c>
      <c r="X246" s="13" t="s">
        <v>48</v>
      </c>
      <c r="Y246" s="13">
        <v>29.56</v>
      </c>
      <c r="Z246" s="13">
        <v>8</v>
      </c>
      <c r="AA246" s="51" t="str">
        <f>IF(Table2[[#This Row],[DeliveryDays]]&lt;=3,"FAST DELIVERY","LATE DELIVERY")</f>
        <v>LATE DELIVERY</v>
      </c>
      <c r="AB246" s="13" t="s">
        <v>55</v>
      </c>
      <c r="AC246" s="13" t="s">
        <v>39</v>
      </c>
      <c r="AD246" s="13">
        <v>4</v>
      </c>
      <c r="AE246" s="57" t="str">
        <f>_xlfn.IFS(Table2[[#This Row],[Rating]]=5,"Excellent",Table2[[#This Row],[Rating]]=4,"Good",Table2[[#This Row],[Rating]]=3,"Average",Table2[[#This Row],[Rating]]&lt;=2,"Poor")</f>
        <v>Good</v>
      </c>
      <c r="AF246" s="35">
        <f>Table2[[#This Row],[Cost]]+Table2[[#This Row],[Profit]]+Table2[[#This Row],[ShippingCost]]+Table2[[#This Row],[DeliveryDays]]</f>
        <v>1696.04</v>
      </c>
      <c r="AG246" s="119">
        <f>Table2[[#This Row],[Profit]]/Table2[[#This Row],[Cost]]</f>
        <v>0.69762728519663431</v>
      </c>
      <c r="AQ246" s="20">
        <v>6</v>
      </c>
      <c r="AR246" s="2" t="s">
        <v>73</v>
      </c>
      <c r="AS246" s="2" t="s">
        <v>58</v>
      </c>
      <c r="AT246" s="2" t="s">
        <v>66</v>
      </c>
      <c r="AU246" s="2" t="s">
        <v>59</v>
      </c>
      <c r="AV246" s="2" t="s">
        <v>74</v>
      </c>
      <c r="AW246" s="2" t="s">
        <v>75</v>
      </c>
      <c r="AX246" s="2" t="s">
        <v>32</v>
      </c>
      <c r="AY246" s="2" t="s">
        <v>53</v>
      </c>
      <c r="AZ246" s="2" t="s">
        <v>70</v>
      </c>
      <c r="BA246" s="2">
        <v>956.16</v>
      </c>
      <c r="BB246" s="2">
        <v>2</v>
      </c>
      <c r="BC246" s="2">
        <v>0</v>
      </c>
      <c r="BD246" s="2">
        <v>1912.32</v>
      </c>
      <c r="BE246" s="2">
        <v>1376.98</v>
      </c>
      <c r="BF246" s="2">
        <v>535.34</v>
      </c>
      <c r="BG246" s="2" t="s">
        <v>76</v>
      </c>
      <c r="BH246" s="2" t="s">
        <v>71</v>
      </c>
      <c r="BI246" s="2" t="s">
        <v>72</v>
      </c>
      <c r="BJ246" s="2">
        <v>7.77</v>
      </c>
      <c r="BK246" s="2">
        <v>2</v>
      </c>
      <c r="BL246" s="2" t="s">
        <v>55</v>
      </c>
      <c r="BM246" s="2" t="s">
        <v>56</v>
      </c>
      <c r="BN246" s="2">
        <v>4</v>
      </c>
      <c r="BO246" s="23">
        <v>6</v>
      </c>
    </row>
    <row r="247" spans="1:67" ht="16.5" thickTop="1" thickBot="1" x14ac:dyDescent="0.3">
      <c r="A247" s="11">
        <v>246</v>
      </c>
      <c r="B247" s="2" t="s">
        <v>298</v>
      </c>
      <c r="C247" s="85">
        <f>YEAR(Table2[[#This Row],[Date]])</f>
        <v>2023</v>
      </c>
      <c r="D247" s="88" t="str">
        <f>TEXT(Table2[[#This Row],[Date]],"mmmm")</f>
        <v>December</v>
      </c>
      <c r="E247" s="2" t="s">
        <v>120</v>
      </c>
      <c r="F247" s="2" t="s">
        <v>42</v>
      </c>
      <c r="G247" s="2" t="s">
        <v>29</v>
      </c>
      <c r="H247" s="2" t="s">
        <v>30</v>
      </c>
      <c r="I247" s="2" t="s">
        <v>31</v>
      </c>
      <c r="J247" s="2" t="s">
        <v>84</v>
      </c>
      <c r="K247" s="2" t="s">
        <v>53</v>
      </c>
      <c r="L247" s="2" t="s">
        <v>34</v>
      </c>
      <c r="M247" s="2">
        <v>175.54</v>
      </c>
      <c r="N247" s="2">
        <v>12</v>
      </c>
      <c r="O247" s="2">
        <v>0.27</v>
      </c>
      <c r="P247" s="48" t="str">
        <f>IF(Table2[[#This Row],[Discount]]&gt;20%,"HIGH","LOW")</f>
        <v>HIGH</v>
      </c>
      <c r="Q247" s="2">
        <v>1537.73</v>
      </c>
      <c r="R247" s="59" t="str">
        <f>_xlfn.IFS(Table2[[#This Row],[Revenue]]&lt;1000,"Small",OR(Table2[[#This Row],[Revenue]]&gt;1000,Table2[[#This Row],[Revenue]]&lt;=5000),"Medium",Table2[[#This Row],[Revenue]]&gt;5000,"Large")</f>
        <v>Medium</v>
      </c>
      <c r="S247" s="53" t="str">
        <f>IF(Table2[[#This Row],[Revenue]]&gt;3000,"Premium","Not Premium")</f>
        <v>Not Premium</v>
      </c>
      <c r="T247" s="2">
        <v>854.29</v>
      </c>
      <c r="U247" s="2">
        <v>683.44</v>
      </c>
      <c r="V247" s="2" t="s">
        <v>63</v>
      </c>
      <c r="W247" s="2" t="s">
        <v>71</v>
      </c>
      <c r="X247" s="2" t="s">
        <v>37</v>
      </c>
      <c r="Y247" s="2">
        <v>42.86</v>
      </c>
      <c r="Z247" s="2">
        <v>7</v>
      </c>
      <c r="AA247" s="50" t="str">
        <f>IF(Table2[[#This Row],[DeliveryDays]]&lt;=3,"FAST DELIVERY","LATE DELIVERY")</f>
        <v>LATE DELIVERY</v>
      </c>
      <c r="AB247" s="2" t="s">
        <v>55</v>
      </c>
      <c r="AC247" s="2" t="s">
        <v>56</v>
      </c>
      <c r="AD247" s="2">
        <v>1</v>
      </c>
      <c r="AE247" s="56" t="str">
        <f>_xlfn.IFS(Table2[[#This Row],[Rating]]=5,"Excellent",Table2[[#This Row],[Rating]]=4,"Good",Table2[[#This Row],[Rating]]=3,"Average",Table2[[#This Row],[Rating]]&lt;=2,"Poor")</f>
        <v>Poor</v>
      </c>
      <c r="AF247" s="35">
        <f>Table2[[#This Row],[Cost]]+Table2[[#This Row],[Profit]]+Table2[[#This Row],[ShippingCost]]+Table2[[#This Row],[DeliveryDays]]</f>
        <v>1587.59</v>
      </c>
      <c r="AG247" s="119">
        <f>Table2[[#This Row],[Profit]]/Table2[[#This Row],[Cost]]</f>
        <v>0.80000936450151594</v>
      </c>
      <c r="AQ247" s="22">
        <v>7</v>
      </c>
      <c r="AR247" s="13" t="s">
        <v>77</v>
      </c>
      <c r="AS247" s="13" t="s">
        <v>50</v>
      </c>
      <c r="AT247" s="13" t="s">
        <v>66</v>
      </c>
      <c r="AU247" s="13" t="s">
        <v>59</v>
      </c>
      <c r="AV247" s="13" t="s">
        <v>78</v>
      </c>
      <c r="AW247" s="13" t="s">
        <v>68</v>
      </c>
      <c r="AX247" s="13" t="s">
        <v>79</v>
      </c>
      <c r="AY247" s="13" t="s">
        <v>33</v>
      </c>
      <c r="AZ247" s="13" t="s">
        <v>80</v>
      </c>
      <c r="BA247" s="13">
        <v>342.02</v>
      </c>
      <c r="BB247" s="13">
        <v>20</v>
      </c>
      <c r="BC247" s="13">
        <v>0.08</v>
      </c>
      <c r="BD247" s="13">
        <v>6293.17</v>
      </c>
      <c r="BE247" s="13">
        <v>3483.81</v>
      </c>
      <c r="BF247" s="13">
        <v>2809.36</v>
      </c>
      <c r="BG247" s="13" t="s">
        <v>76</v>
      </c>
      <c r="BH247" s="13" t="s">
        <v>71</v>
      </c>
      <c r="BI247" s="13" t="s">
        <v>37</v>
      </c>
      <c r="BJ247" s="13">
        <v>32.24</v>
      </c>
      <c r="BK247" s="13">
        <v>2</v>
      </c>
      <c r="BL247" s="13" t="s">
        <v>38</v>
      </c>
      <c r="BM247" s="13" t="s">
        <v>56</v>
      </c>
      <c r="BN247" s="13">
        <v>3</v>
      </c>
      <c r="BO247" s="23">
        <v>4</v>
      </c>
    </row>
    <row r="248" spans="1:67" ht="16.5" thickTop="1" thickBot="1" x14ac:dyDescent="0.3">
      <c r="A248" s="12">
        <v>247</v>
      </c>
      <c r="B248" s="13" t="s">
        <v>299</v>
      </c>
      <c r="C248" s="86">
        <f>YEAR(Table2[[#This Row],[Date]])</f>
        <v>2024</v>
      </c>
      <c r="D248" s="89" t="str">
        <f>TEXT(Table2[[#This Row],[Date]],"mmmm")</f>
        <v>July</v>
      </c>
      <c r="E248" s="13" t="s">
        <v>99</v>
      </c>
      <c r="F248" s="13" t="s">
        <v>28</v>
      </c>
      <c r="G248" s="13" t="s">
        <v>29</v>
      </c>
      <c r="H248" s="13" t="s">
        <v>74</v>
      </c>
      <c r="I248" s="13" t="s">
        <v>68</v>
      </c>
      <c r="J248" s="13" t="s">
        <v>102</v>
      </c>
      <c r="K248" s="13" t="s">
        <v>33</v>
      </c>
      <c r="L248" s="13" t="s">
        <v>34</v>
      </c>
      <c r="M248" s="13">
        <v>473.6</v>
      </c>
      <c r="N248" s="13">
        <v>10</v>
      </c>
      <c r="O248" s="13">
        <v>7.0000000000000007E-2</v>
      </c>
      <c r="P248" s="48" t="str">
        <f>IF(Table2[[#This Row],[Discount]]&gt;20%,"HIGH","LOW")</f>
        <v>LOW</v>
      </c>
      <c r="Q248" s="13">
        <v>4404.4799999999996</v>
      </c>
      <c r="R248" s="60" t="str">
        <f>_xlfn.IFS(Table2[[#This Row],[Revenue]]&lt;1000,"Small",OR(Table2[[#This Row],[Revenue]]&gt;1000,Table2[[#This Row],[Revenue]]&lt;=5000),"Medium",Table2[[#This Row],[Revenue]]&gt;5000,"Large")</f>
        <v>Medium</v>
      </c>
      <c r="S248" s="54" t="str">
        <f>IF(Table2[[#This Row],[Revenue]]&gt;3000,"Premium","Not Premium")</f>
        <v>Premium</v>
      </c>
      <c r="T248" s="13">
        <v>3517.21</v>
      </c>
      <c r="U248" s="13">
        <v>887.27</v>
      </c>
      <c r="V248" s="13" t="s">
        <v>35</v>
      </c>
      <c r="W248" s="13" t="s">
        <v>36</v>
      </c>
      <c r="X248" s="13" t="s">
        <v>72</v>
      </c>
      <c r="Y248" s="13">
        <v>25.72</v>
      </c>
      <c r="Z248" s="13">
        <v>1</v>
      </c>
      <c r="AA248" s="51" t="str">
        <f>IF(Table2[[#This Row],[DeliveryDays]]&lt;=3,"FAST DELIVERY","LATE DELIVERY")</f>
        <v>FAST DELIVERY</v>
      </c>
      <c r="AB248" s="13" t="s">
        <v>97</v>
      </c>
      <c r="AC248" s="13" t="s">
        <v>39</v>
      </c>
      <c r="AD248" s="13">
        <v>2</v>
      </c>
      <c r="AE248" s="57" t="str">
        <f>_xlfn.IFS(Table2[[#This Row],[Rating]]=5,"Excellent",Table2[[#This Row],[Rating]]=4,"Good",Table2[[#This Row],[Rating]]=3,"Average",Table2[[#This Row],[Rating]]&lt;=2,"Poor")</f>
        <v>Poor</v>
      </c>
      <c r="AF248" s="35">
        <f>Table2[[#This Row],[Cost]]+Table2[[#This Row],[Profit]]+Table2[[#This Row],[ShippingCost]]+Table2[[#This Row],[DeliveryDays]]</f>
        <v>4431.2</v>
      </c>
      <c r="AG248" s="119">
        <f>Table2[[#This Row],[Profit]]/Table2[[#This Row],[Cost]]</f>
        <v>0.25226528981778168</v>
      </c>
      <c r="AQ248" s="22">
        <v>27</v>
      </c>
      <c r="AR248" s="13" t="s">
        <v>117</v>
      </c>
      <c r="AS248" s="13" t="s">
        <v>118</v>
      </c>
      <c r="AT248" s="13" t="s">
        <v>28</v>
      </c>
      <c r="AU248" s="13" t="s">
        <v>59</v>
      </c>
      <c r="AV248" s="13" t="s">
        <v>78</v>
      </c>
      <c r="AW248" s="13" t="s">
        <v>31</v>
      </c>
      <c r="AX248" s="13" t="s">
        <v>87</v>
      </c>
      <c r="AY248" s="13" t="s">
        <v>45</v>
      </c>
      <c r="AZ248" s="13" t="s">
        <v>85</v>
      </c>
      <c r="BA248" s="13">
        <v>600.42999999999995</v>
      </c>
      <c r="BB248" s="13">
        <v>17</v>
      </c>
      <c r="BC248" s="13">
        <v>0.17</v>
      </c>
      <c r="BD248" s="13">
        <v>8472.07</v>
      </c>
      <c r="BE248" s="13">
        <v>4854.92</v>
      </c>
      <c r="BF248" s="13">
        <v>3617.15</v>
      </c>
      <c r="BG248" s="13" t="s">
        <v>47</v>
      </c>
      <c r="BH248" s="13" t="s">
        <v>71</v>
      </c>
      <c r="BI248" s="13" t="s">
        <v>48</v>
      </c>
      <c r="BJ248" s="13">
        <v>12.96</v>
      </c>
      <c r="BK248" s="13">
        <v>6</v>
      </c>
      <c r="BL248" s="13" t="s">
        <v>38</v>
      </c>
      <c r="BM248" s="13" t="s">
        <v>56</v>
      </c>
      <c r="BN248" s="13">
        <v>5</v>
      </c>
      <c r="BO248" s="21">
        <v>5</v>
      </c>
    </row>
    <row r="249" spans="1:67" ht="16.5" thickTop="1" thickBot="1" x14ac:dyDescent="0.3">
      <c r="A249" s="11">
        <v>248</v>
      </c>
      <c r="B249" s="2" t="s">
        <v>300</v>
      </c>
      <c r="C249" s="85">
        <f>YEAR(Table2[[#This Row],[Date]])</f>
        <v>2023</v>
      </c>
      <c r="D249" s="88" t="str">
        <f>TEXT(Table2[[#This Row],[Date]],"mmmm")</f>
        <v>August</v>
      </c>
      <c r="E249" s="2" t="s">
        <v>114</v>
      </c>
      <c r="F249" s="2" t="s">
        <v>66</v>
      </c>
      <c r="G249" s="2" t="s">
        <v>59</v>
      </c>
      <c r="H249" s="2" t="s">
        <v>30</v>
      </c>
      <c r="I249" s="2" t="s">
        <v>61</v>
      </c>
      <c r="J249" s="2" t="s">
        <v>87</v>
      </c>
      <c r="K249" s="2" t="s">
        <v>53</v>
      </c>
      <c r="L249" s="2" t="s">
        <v>85</v>
      </c>
      <c r="M249" s="2">
        <v>355.28</v>
      </c>
      <c r="N249" s="2">
        <v>3</v>
      </c>
      <c r="O249" s="2">
        <v>0.25</v>
      </c>
      <c r="P249" s="48" t="str">
        <f>IF(Table2[[#This Row],[Discount]]&gt;20%,"HIGH","LOW")</f>
        <v>HIGH</v>
      </c>
      <c r="Q249" s="2">
        <v>799.38</v>
      </c>
      <c r="R249" s="59" t="str">
        <f>_xlfn.IFS(Table2[[#This Row],[Revenue]]&lt;1000,"Small",OR(Table2[[#This Row],[Revenue]]&gt;1000,Table2[[#This Row],[Revenue]]&lt;=5000),"Medium",Table2[[#This Row],[Revenue]]&gt;5000,"Large")</f>
        <v>Small</v>
      </c>
      <c r="S249" s="53" t="str">
        <f>IF(Table2[[#This Row],[Revenue]]&gt;3000,"Premium","Not Premium")</f>
        <v>Not Premium</v>
      </c>
      <c r="T249" s="2">
        <v>607.36</v>
      </c>
      <c r="U249" s="2">
        <v>192.02</v>
      </c>
      <c r="V249" s="2" t="s">
        <v>35</v>
      </c>
      <c r="W249" s="2" t="s">
        <v>36</v>
      </c>
      <c r="X249" s="2" t="s">
        <v>48</v>
      </c>
      <c r="Y249" s="2">
        <v>23.95</v>
      </c>
      <c r="Z249" s="2">
        <v>3</v>
      </c>
      <c r="AA249" s="50" t="str">
        <f>IF(Table2[[#This Row],[DeliveryDays]]&lt;=3,"FAST DELIVERY","LATE DELIVERY")</f>
        <v>FAST DELIVERY</v>
      </c>
      <c r="AB249" s="2" t="s">
        <v>97</v>
      </c>
      <c r="AC249" s="2" t="s">
        <v>56</v>
      </c>
      <c r="AD249" s="2">
        <v>5</v>
      </c>
      <c r="AE249" s="56" t="str">
        <f>_xlfn.IFS(Table2[[#This Row],[Rating]]=5,"Excellent",Table2[[#This Row],[Rating]]=4,"Good",Table2[[#This Row],[Rating]]=3,"Average",Table2[[#This Row],[Rating]]&lt;=2,"Poor")</f>
        <v>Excellent</v>
      </c>
      <c r="AF249" s="35">
        <f>Table2[[#This Row],[Cost]]+Table2[[#This Row],[Profit]]+Table2[[#This Row],[ShippingCost]]+Table2[[#This Row],[DeliveryDays]]</f>
        <v>826.33</v>
      </c>
      <c r="AG249" s="119">
        <f>Table2[[#This Row],[Profit]]/Table2[[#This Row],[Cost]]</f>
        <v>0.31615516332982085</v>
      </c>
      <c r="AQ249" s="20">
        <v>28</v>
      </c>
      <c r="AR249" s="2" t="s">
        <v>119</v>
      </c>
      <c r="AS249" s="2" t="s">
        <v>120</v>
      </c>
      <c r="AT249" s="2" t="s">
        <v>28</v>
      </c>
      <c r="AU249" s="2" t="s">
        <v>59</v>
      </c>
      <c r="AV249" s="2" t="s">
        <v>100</v>
      </c>
      <c r="AW249" s="2" t="s">
        <v>31</v>
      </c>
      <c r="AX249" s="2" t="s">
        <v>84</v>
      </c>
      <c r="AY249" s="2" t="s">
        <v>33</v>
      </c>
      <c r="AZ249" s="2" t="s">
        <v>34</v>
      </c>
      <c r="BA249" s="2">
        <v>697.99</v>
      </c>
      <c r="BB249" s="2">
        <v>7</v>
      </c>
      <c r="BC249" s="2">
        <v>0.1</v>
      </c>
      <c r="BD249" s="2">
        <v>4397.34</v>
      </c>
      <c r="BE249" s="2">
        <v>2823.58</v>
      </c>
      <c r="BF249" s="2">
        <v>1573.76</v>
      </c>
      <c r="BG249" s="2" t="s">
        <v>91</v>
      </c>
      <c r="BH249" s="2" t="s">
        <v>54</v>
      </c>
      <c r="BI249" s="2" t="s">
        <v>48</v>
      </c>
      <c r="BJ249" s="2">
        <v>27.37</v>
      </c>
      <c r="BK249" s="2">
        <v>1</v>
      </c>
      <c r="BL249" s="2" t="s">
        <v>97</v>
      </c>
      <c r="BM249" s="2" t="s">
        <v>56</v>
      </c>
      <c r="BN249" s="2">
        <v>5</v>
      </c>
      <c r="BO249" s="21">
        <v>4</v>
      </c>
    </row>
    <row r="250" spans="1:67" ht="16.5" thickTop="1" thickBot="1" x14ac:dyDescent="0.3">
      <c r="A250" s="12">
        <v>249</v>
      </c>
      <c r="B250" s="13" t="s">
        <v>301</v>
      </c>
      <c r="C250" s="86">
        <f>YEAR(Table2[[#This Row],[Date]])</f>
        <v>2024</v>
      </c>
      <c r="D250" s="89" t="str">
        <f>TEXT(Table2[[#This Row],[Date]],"mmmm")</f>
        <v>August</v>
      </c>
      <c r="E250" s="13" t="s">
        <v>127</v>
      </c>
      <c r="F250" s="13" t="s">
        <v>82</v>
      </c>
      <c r="G250" s="13" t="s">
        <v>59</v>
      </c>
      <c r="H250" s="13" t="s">
        <v>44</v>
      </c>
      <c r="I250" s="13" t="s">
        <v>61</v>
      </c>
      <c r="J250" s="13" t="s">
        <v>84</v>
      </c>
      <c r="K250" s="13" t="s">
        <v>45</v>
      </c>
      <c r="L250" s="13" t="s">
        <v>46</v>
      </c>
      <c r="M250" s="13">
        <v>575.63</v>
      </c>
      <c r="N250" s="13">
        <v>16</v>
      </c>
      <c r="O250" s="13">
        <v>0</v>
      </c>
      <c r="P250" s="48" t="str">
        <f>IF(Table2[[#This Row],[Discount]]&gt;20%,"HIGH","LOW")</f>
        <v>LOW</v>
      </c>
      <c r="Q250" s="13">
        <v>9210.08</v>
      </c>
      <c r="R250" s="60" t="str">
        <f>_xlfn.IFS(Table2[[#This Row],[Revenue]]&lt;1000,"Small",OR(Table2[[#This Row],[Revenue]]&gt;1000,Table2[[#This Row],[Revenue]]&lt;=5000),"Medium",Table2[[#This Row],[Revenue]]&gt;5000,"Large")</f>
        <v>Medium</v>
      </c>
      <c r="S250" s="54" t="str">
        <f>IF(Table2[[#This Row],[Revenue]]&gt;3000,"Premium","Not Premium")</f>
        <v>Premium</v>
      </c>
      <c r="T250" s="13">
        <v>7741.91</v>
      </c>
      <c r="U250" s="13">
        <v>1468.17</v>
      </c>
      <c r="V250" s="13" t="s">
        <v>47</v>
      </c>
      <c r="W250" s="13" t="s">
        <v>54</v>
      </c>
      <c r="X250" s="13" t="s">
        <v>37</v>
      </c>
      <c r="Y250" s="13">
        <v>11.19</v>
      </c>
      <c r="Z250" s="13">
        <v>4</v>
      </c>
      <c r="AA250" s="51" t="str">
        <f>IF(Table2[[#This Row],[DeliveryDays]]&lt;=3,"FAST DELIVERY","LATE DELIVERY")</f>
        <v>LATE DELIVERY</v>
      </c>
      <c r="AB250" s="13" t="s">
        <v>55</v>
      </c>
      <c r="AC250" s="13" t="s">
        <v>56</v>
      </c>
      <c r="AD250" s="13">
        <v>1</v>
      </c>
      <c r="AE250" s="57" t="str">
        <f>_xlfn.IFS(Table2[[#This Row],[Rating]]=5,"Excellent",Table2[[#This Row],[Rating]]=4,"Good",Table2[[#This Row],[Rating]]=3,"Average",Table2[[#This Row],[Rating]]&lt;=2,"Poor")</f>
        <v>Poor</v>
      </c>
      <c r="AF250" s="35">
        <f>Table2[[#This Row],[Cost]]+Table2[[#This Row],[Profit]]+Table2[[#This Row],[ShippingCost]]+Table2[[#This Row],[DeliveryDays]]</f>
        <v>9225.27</v>
      </c>
      <c r="AG250" s="119">
        <f>Table2[[#This Row],[Profit]]/Table2[[#This Row],[Cost]]</f>
        <v>0.18963924922919539</v>
      </c>
      <c r="AQ250" s="20">
        <v>30</v>
      </c>
      <c r="AR250" s="2" t="s">
        <v>122</v>
      </c>
      <c r="AS250" s="2" t="s">
        <v>99</v>
      </c>
      <c r="AT250" s="2" t="s">
        <v>66</v>
      </c>
      <c r="AU250" s="2" t="s">
        <v>59</v>
      </c>
      <c r="AV250" s="2" t="s">
        <v>30</v>
      </c>
      <c r="AW250" s="2" t="s">
        <v>61</v>
      </c>
      <c r="AX250" s="2" t="s">
        <v>84</v>
      </c>
      <c r="AY250" s="2" t="s">
        <v>45</v>
      </c>
      <c r="AZ250" s="2" t="s">
        <v>85</v>
      </c>
      <c r="BA250" s="2">
        <v>471.7</v>
      </c>
      <c r="BB250" s="2">
        <v>14</v>
      </c>
      <c r="BC250" s="2">
        <v>0.27</v>
      </c>
      <c r="BD250" s="2">
        <v>4820.7700000000004</v>
      </c>
      <c r="BE250" s="2">
        <v>3546.14</v>
      </c>
      <c r="BF250" s="2">
        <v>1274.6300000000001</v>
      </c>
      <c r="BG250" s="2" t="s">
        <v>35</v>
      </c>
      <c r="BH250" s="2" t="s">
        <v>36</v>
      </c>
      <c r="BI250" s="2" t="s">
        <v>72</v>
      </c>
      <c r="BJ250" s="2">
        <v>29.81</v>
      </c>
      <c r="BK250" s="2">
        <v>2</v>
      </c>
      <c r="BL250" s="2" t="s">
        <v>97</v>
      </c>
      <c r="BM250" s="2" t="s">
        <v>39</v>
      </c>
      <c r="BN250" s="2">
        <v>5</v>
      </c>
      <c r="BO250" s="23">
        <v>3</v>
      </c>
    </row>
    <row r="251" spans="1:67" ht="16.5" thickTop="1" thickBot="1" x14ac:dyDescent="0.3">
      <c r="A251" s="11">
        <v>250</v>
      </c>
      <c r="B251" s="2" t="s">
        <v>302</v>
      </c>
      <c r="C251" s="85">
        <f>YEAR(Table2[[#This Row],[Date]])</f>
        <v>2024</v>
      </c>
      <c r="D251" s="88" t="str">
        <f>TEXT(Table2[[#This Row],[Date]],"mmmm")</f>
        <v>March</v>
      </c>
      <c r="E251" s="2" t="s">
        <v>96</v>
      </c>
      <c r="F251" s="2" t="s">
        <v>66</v>
      </c>
      <c r="G251" s="2" t="s">
        <v>90</v>
      </c>
      <c r="H251" s="2" t="s">
        <v>44</v>
      </c>
      <c r="I251" s="2" t="s">
        <v>68</v>
      </c>
      <c r="J251" s="2" t="s">
        <v>32</v>
      </c>
      <c r="K251" s="2" t="s">
        <v>45</v>
      </c>
      <c r="L251" s="2" t="s">
        <v>46</v>
      </c>
      <c r="M251" s="2">
        <v>221.98</v>
      </c>
      <c r="N251" s="2">
        <v>11</v>
      </c>
      <c r="O251" s="2">
        <v>0.08</v>
      </c>
      <c r="P251" s="48" t="str">
        <f>IF(Table2[[#This Row],[Discount]]&gt;20%,"HIGH","LOW")</f>
        <v>LOW</v>
      </c>
      <c r="Q251" s="2">
        <v>2246.44</v>
      </c>
      <c r="R251" s="59" t="str">
        <f>_xlfn.IFS(Table2[[#This Row],[Revenue]]&lt;1000,"Small",OR(Table2[[#This Row],[Revenue]]&gt;1000,Table2[[#This Row],[Revenue]]&lt;=5000),"Medium",Table2[[#This Row],[Revenue]]&gt;5000,"Large")</f>
        <v>Medium</v>
      </c>
      <c r="S251" s="53" t="str">
        <f>IF(Table2[[#This Row],[Revenue]]&gt;3000,"Premium","Not Premium")</f>
        <v>Not Premium</v>
      </c>
      <c r="T251" s="2">
        <v>2013.81</v>
      </c>
      <c r="U251" s="2">
        <v>232.63</v>
      </c>
      <c r="V251" s="2" t="s">
        <v>47</v>
      </c>
      <c r="W251" s="2" t="s">
        <v>71</v>
      </c>
      <c r="X251" s="2" t="s">
        <v>72</v>
      </c>
      <c r="Y251" s="2">
        <v>10.42</v>
      </c>
      <c r="Z251" s="2">
        <v>7</v>
      </c>
      <c r="AA251" s="50" t="str">
        <f>IF(Table2[[#This Row],[DeliveryDays]]&lt;=3,"FAST DELIVERY","LATE DELIVERY")</f>
        <v>LATE DELIVERY</v>
      </c>
      <c r="AB251" s="2" t="s">
        <v>97</v>
      </c>
      <c r="AC251" s="2" t="s">
        <v>56</v>
      </c>
      <c r="AD251" s="2">
        <v>1</v>
      </c>
      <c r="AE251" s="56" t="str">
        <f>_xlfn.IFS(Table2[[#This Row],[Rating]]=5,"Excellent",Table2[[#This Row],[Rating]]=4,"Good",Table2[[#This Row],[Rating]]=3,"Average",Table2[[#This Row],[Rating]]&lt;=2,"Poor")</f>
        <v>Poor</v>
      </c>
      <c r="AF251" s="35">
        <f>Table2[[#This Row],[Cost]]+Table2[[#This Row],[Profit]]+Table2[[#This Row],[ShippingCost]]+Table2[[#This Row],[DeliveryDays]]</f>
        <v>2263.86</v>
      </c>
      <c r="AG251" s="119">
        <f>Table2[[#This Row],[Profit]]/Table2[[#This Row],[Cost]]</f>
        <v>0.11551735267974635</v>
      </c>
      <c r="AQ251" s="22">
        <v>33</v>
      </c>
      <c r="AR251" s="13" t="s">
        <v>125</v>
      </c>
      <c r="AS251" s="13" t="s">
        <v>118</v>
      </c>
      <c r="AT251" s="13" t="s">
        <v>82</v>
      </c>
      <c r="AU251" s="13" t="s">
        <v>59</v>
      </c>
      <c r="AV251" s="13" t="s">
        <v>78</v>
      </c>
      <c r="AW251" s="13" t="s">
        <v>61</v>
      </c>
      <c r="AX251" s="13" t="s">
        <v>32</v>
      </c>
      <c r="AY251" s="13" t="s">
        <v>53</v>
      </c>
      <c r="AZ251" s="13" t="s">
        <v>34</v>
      </c>
      <c r="BA251" s="13">
        <v>103.94</v>
      </c>
      <c r="BB251" s="13">
        <v>4</v>
      </c>
      <c r="BC251" s="13">
        <v>0.15</v>
      </c>
      <c r="BD251" s="13">
        <v>353.4</v>
      </c>
      <c r="BE251" s="13">
        <v>206.51</v>
      </c>
      <c r="BF251" s="13">
        <v>146.88999999999999</v>
      </c>
      <c r="BG251" s="13" t="s">
        <v>47</v>
      </c>
      <c r="BH251" s="13" t="s">
        <v>71</v>
      </c>
      <c r="BI251" s="13" t="s">
        <v>48</v>
      </c>
      <c r="BJ251" s="13">
        <v>29.93</v>
      </c>
      <c r="BK251" s="13">
        <v>3</v>
      </c>
      <c r="BL251" s="13" t="s">
        <v>55</v>
      </c>
      <c r="BM251" s="13" t="s">
        <v>56</v>
      </c>
      <c r="BN251" s="13">
        <v>5</v>
      </c>
      <c r="BO251" s="21">
        <v>10</v>
      </c>
    </row>
    <row r="252" spans="1:67" ht="16.5" thickTop="1" thickBot="1" x14ac:dyDescent="0.3">
      <c r="A252" s="12">
        <v>251</v>
      </c>
      <c r="B252" s="13" t="s">
        <v>297</v>
      </c>
      <c r="C252" s="86">
        <f>YEAR(Table2[[#This Row],[Date]])</f>
        <v>2024</v>
      </c>
      <c r="D252" s="89" t="str">
        <f>TEXT(Table2[[#This Row],[Date]],"mmmm")</f>
        <v>February</v>
      </c>
      <c r="E252" s="13" t="s">
        <v>58</v>
      </c>
      <c r="F252" s="13" t="s">
        <v>28</v>
      </c>
      <c r="G252" s="13" t="s">
        <v>59</v>
      </c>
      <c r="H252" s="13" t="s">
        <v>67</v>
      </c>
      <c r="I252" s="13" t="s">
        <v>31</v>
      </c>
      <c r="J252" s="13" t="s">
        <v>69</v>
      </c>
      <c r="K252" s="13" t="s">
        <v>53</v>
      </c>
      <c r="L252" s="13" t="s">
        <v>85</v>
      </c>
      <c r="M252" s="13">
        <v>826.99</v>
      </c>
      <c r="N252" s="13">
        <v>5</v>
      </c>
      <c r="O252" s="13">
        <v>0.14000000000000001</v>
      </c>
      <c r="P252" s="48" t="str">
        <f>IF(Table2[[#This Row],[Discount]]&gt;20%,"HIGH","LOW")</f>
        <v>LOW</v>
      </c>
      <c r="Q252" s="13">
        <v>3556.06</v>
      </c>
      <c r="R252" s="60" t="str">
        <f>_xlfn.IFS(Table2[[#This Row],[Revenue]]&lt;1000,"Small",OR(Table2[[#This Row],[Revenue]]&gt;1000,Table2[[#This Row],[Revenue]]&lt;=5000),"Medium",Table2[[#This Row],[Revenue]]&gt;5000,"Large")</f>
        <v>Medium</v>
      </c>
      <c r="S252" s="54" t="str">
        <f>IF(Table2[[#This Row],[Revenue]]&gt;3000,"Premium","Not Premium")</f>
        <v>Premium</v>
      </c>
      <c r="T252" s="13">
        <v>1925.75</v>
      </c>
      <c r="U252" s="13">
        <v>1630.31</v>
      </c>
      <c r="V252" s="13" t="s">
        <v>35</v>
      </c>
      <c r="W252" s="13" t="s">
        <v>88</v>
      </c>
      <c r="X252" s="13" t="s">
        <v>72</v>
      </c>
      <c r="Y252" s="13">
        <v>41.39</v>
      </c>
      <c r="Z252" s="13">
        <v>9</v>
      </c>
      <c r="AA252" s="51" t="str">
        <f>IF(Table2[[#This Row],[DeliveryDays]]&lt;=3,"FAST DELIVERY","LATE DELIVERY")</f>
        <v>LATE DELIVERY</v>
      </c>
      <c r="AB252" s="13" t="s">
        <v>97</v>
      </c>
      <c r="AC252" s="13" t="s">
        <v>39</v>
      </c>
      <c r="AD252" s="13">
        <v>2</v>
      </c>
      <c r="AE252" s="57" t="str">
        <f>_xlfn.IFS(Table2[[#This Row],[Rating]]=5,"Excellent",Table2[[#This Row],[Rating]]=4,"Good",Table2[[#This Row],[Rating]]=3,"Average",Table2[[#This Row],[Rating]]&lt;=2,"Poor")</f>
        <v>Poor</v>
      </c>
      <c r="AF252" s="35">
        <f>Table2[[#This Row],[Cost]]+Table2[[#This Row],[Profit]]+Table2[[#This Row],[ShippingCost]]+Table2[[#This Row],[DeliveryDays]]</f>
        <v>3606.45</v>
      </c>
      <c r="AG252" s="119">
        <f>Table2[[#This Row],[Profit]]/Table2[[#This Row],[Cost]]</f>
        <v>0.84658444761781126</v>
      </c>
      <c r="AQ252" s="20">
        <v>38</v>
      </c>
      <c r="AR252" s="2" t="s">
        <v>132</v>
      </c>
      <c r="AS252" s="2" t="s">
        <v>58</v>
      </c>
      <c r="AT252" s="2" t="s">
        <v>42</v>
      </c>
      <c r="AU252" s="2" t="s">
        <v>59</v>
      </c>
      <c r="AV252" s="2" t="s">
        <v>100</v>
      </c>
      <c r="AW252" s="2" t="s">
        <v>75</v>
      </c>
      <c r="AX252" s="2" t="s">
        <v>84</v>
      </c>
      <c r="AY252" s="2" t="s">
        <v>45</v>
      </c>
      <c r="AZ252" s="2" t="s">
        <v>34</v>
      </c>
      <c r="BA252" s="2">
        <v>804.65</v>
      </c>
      <c r="BB252" s="2">
        <v>5</v>
      </c>
      <c r="BC252" s="2">
        <v>0.13</v>
      </c>
      <c r="BD252" s="2">
        <v>3500.23</v>
      </c>
      <c r="BE252" s="2">
        <v>2149.83</v>
      </c>
      <c r="BF252" s="2">
        <v>1350.4</v>
      </c>
      <c r="BG252" s="2" t="s">
        <v>63</v>
      </c>
      <c r="BH252" s="2" t="s">
        <v>71</v>
      </c>
      <c r="BI252" s="2" t="s">
        <v>72</v>
      </c>
      <c r="BJ252" s="2">
        <v>11.72</v>
      </c>
      <c r="BK252" s="2">
        <v>1</v>
      </c>
      <c r="BL252" s="2" t="s">
        <v>38</v>
      </c>
      <c r="BM252" s="2" t="s">
        <v>56</v>
      </c>
      <c r="BN252" s="2">
        <v>2</v>
      </c>
      <c r="BO252" s="21">
        <v>6</v>
      </c>
    </row>
    <row r="253" spans="1:67" ht="16.5" thickTop="1" thickBot="1" x14ac:dyDescent="0.3">
      <c r="A253" s="11">
        <v>252</v>
      </c>
      <c r="B253" s="2" t="s">
        <v>303</v>
      </c>
      <c r="C253" s="85">
        <f>YEAR(Table2[[#This Row],[Date]])</f>
        <v>2024</v>
      </c>
      <c r="D253" s="88" t="str">
        <f>TEXT(Table2[[#This Row],[Date]],"mmmm")</f>
        <v>December</v>
      </c>
      <c r="E253" s="2" t="s">
        <v>114</v>
      </c>
      <c r="F253" s="2" t="s">
        <v>42</v>
      </c>
      <c r="G253" s="2" t="s">
        <v>29</v>
      </c>
      <c r="H253" s="2" t="s">
        <v>44</v>
      </c>
      <c r="I253" s="2" t="s">
        <v>31</v>
      </c>
      <c r="J253" s="2" t="s">
        <v>102</v>
      </c>
      <c r="K253" s="2" t="s">
        <v>45</v>
      </c>
      <c r="L253" s="2" t="s">
        <v>85</v>
      </c>
      <c r="M253" s="2">
        <v>345.15</v>
      </c>
      <c r="N253" s="2">
        <v>19</v>
      </c>
      <c r="O253" s="2">
        <v>0.22</v>
      </c>
      <c r="P253" s="48" t="str">
        <f>IF(Table2[[#This Row],[Discount]]&gt;20%,"HIGH","LOW")</f>
        <v>HIGH</v>
      </c>
      <c r="Q253" s="2">
        <v>5115.12</v>
      </c>
      <c r="R253" s="59" t="str">
        <f>_xlfn.IFS(Table2[[#This Row],[Revenue]]&lt;1000,"Small",OR(Table2[[#This Row],[Revenue]]&gt;1000,Table2[[#This Row],[Revenue]]&lt;=5000),"Medium",Table2[[#This Row],[Revenue]]&gt;5000,"Large")</f>
        <v>Medium</v>
      </c>
      <c r="S253" s="53" t="str">
        <f>IF(Table2[[#This Row],[Revenue]]&gt;3000,"Premium","Not Premium")</f>
        <v>Premium</v>
      </c>
      <c r="T253" s="2">
        <v>3453.11</v>
      </c>
      <c r="U253" s="2">
        <v>1662.01</v>
      </c>
      <c r="V253" s="2" t="s">
        <v>47</v>
      </c>
      <c r="W253" s="2" t="s">
        <v>54</v>
      </c>
      <c r="X253" s="2" t="s">
        <v>37</v>
      </c>
      <c r="Y253" s="2">
        <v>11.58</v>
      </c>
      <c r="Z253" s="2">
        <v>2</v>
      </c>
      <c r="AA253" s="50" t="str">
        <f>IF(Table2[[#This Row],[DeliveryDays]]&lt;=3,"FAST DELIVERY","LATE DELIVERY")</f>
        <v>FAST DELIVERY</v>
      </c>
      <c r="AB253" s="2" t="s">
        <v>38</v>
      </c>
      <c r="AC253" s="2" t="s">
        <v>56</v>
      </c>
      <c r="AD253" s="2">
        <v>2</v>
      </c>
      <c r="AE253" s="56" t="str">
        <f>_xlfn.IFS(Table2[[#This Row],[Rating]]=5,"Excellent",Table2[[#This Row],[Rating]]=4,"Good",Table2[[#This Row],[Rating]]=3,"Average",Table2[[#This Row],[Rating]]&lt;=2,"Poor")</f>
        <v>Poor</v>
      </c>
      <c r="AF253" s="35">
        <f>Table2[[#This Row],[Cost]]+Table2[[#This Row],[Profit]]+Table2[[#This Row],[ShippingCost]]+Table2[[#This Row],[DeliveryDays]]</f>
        <v>5128.7</v>
      </c>
      <c r="AG253" s="119">
        <f>Table2[[#This Row],[Profit]]/Table2[[#This Row],[Cost]]</f>
        <v>0.48130815409876893</v>
      </c>
      <c r="AQ253" s="20">
        <v>46</v>
      </c>
      <c r="AR253" s="2" t="s">
        <v>140</v>
      </c>
      <c r="AS253" s="2" t="s">
        <v>27</v>
      </c>
      <c r="AT253" s="2" t="s">
        <v>28</v>
      </c>
      <c r="AU253" s="2" t="s">
        <v>59</v>
      </c>
      <c r="AV253" s="2" t="s">
        <v>30</v>
      </c>
      <c r="AW253" s="2" t="s">
        <v>61</v>
      </c>
      <c r="AX253" s="2" t="s">
        <v>107</v>
      </c>
      <c r="AY253" s="2" t="s">
        <v>53</v>
      </c>
      <c r="AZ253" s="2" t="s">
        <v>34</v>
      </c>
      <c r="BA253" s="2">
        <v>256.77</v>
      </c>
      <c r="BB253" s="2">
        <v>16</v>
      </c>
      <c r="BC253" s="2">
        <v>0.23</v>
      </c>
      <c r="BD253" s="2">
        <v>3163.41</v>
      </c>
      <c r="BE253" s="2">
        <v>1847.04</v>
      </c>
      <c r="BF253" s="2">
        <v>1316.37</v>
      </c>
      <c r="BG253" s="2" t="s">
        <v>91</v>
      </c>
      <c r="BH253" s="2" t="s">
        <v>88</v>
      </c>
      <c r="BI253" s="2" t="s">
        <v>37</v>
      </c>
      <c r="BJ253" s="2">
        <v>49.27</v>
      </c>
      <c r="BK253" s="2">
        <v>10</v>
      </c>
      <c r="BL253" s="2" t="s">
        <v>97</v>
      </c>
      <c r="BM253" s="2" t="s">
        <v>56</v>
      </c>
      <c r="BN253" s="2">
        <v>2</v>
      </c>
      <c r="BO253" s="21">
        <v>7</v>
      </c>
    </row>
    <row r="254" spans="1:67" ht="16.5" thickTop="1" thickBot="1" x14ac:dyDescent="0.3">
      <c r="A254" s="12">
        <v>253</v>
      </c>
      <c r="B254" s="13" t="s">
        <v>168</v>
      </c>
      <c r="C254" s="86">
        <f>YEAR(Table2[[#This Row],[Date]])</f>
        <v>2024</v>
      </c>
      <c r="D254" s="89" t="str">
        <f>TEXT(Table2[[#This Row],[Date]],"mmmm")</f>
        <v>March</v>
      </c>
      <c r="E254" s="13" t="s">
        <v>96</v>
      </c>
      <c r="F254" s="13" t="s">
        <v>66</v>
      </c>
      <c r="G254" s="13" t="s">
        <v>93</v>
      </c>
      <c r="H254" s="13" t="s">
        <v>30</v>
      </c>
      <c r="I254" s="13" t="s">
        <v>51</v>
      </c>
      <c r="J254" s="13" t="s">
        <v>79</v>
      </c>
      <c r="K254" s="13" t="s">
        <v>45</v>
      </c>
      <c r="L254" s="13" t="s">
        <v>80</v>
      </c>
      <c r="M254" s="13">
        <v>258.85000000000002</v>
      </c>
      <c r="N254" s="13">
        <v>16</v>
      </c>
      <c r="O254" s="13">
        <v>0.02</v>
      </c>
      <c r="P254" s="48" t="str">
        <f>IF(Table2[[#This Row],[Discount]]&gt;20%,"HIGH","LOW")</f>
        <v>LOW</v>
      </c>
      <c r="Q254" s="13">
        <v>4058.77</v>
      </c>
      <c r="R254" s="60" t="str">
        <f>_xlfn.IFS(Table2[[#This Row],[Revenue]]&lt;1000,"Small",OR(Table2[[#This Row],[Revenue]]&gt;1000,Table2[[#This Row],[Revenue]]&lt;=5000),"Medium",Table2[[#This Row],[Revenue]]&gt;5000,"Large")</f>
        <v>Medium</v>
      </c>
      <c r="S254" s="54" t="str">
        <f>IF(Table2[[#This Row],[Revenue]]&gt;3000,"Premium","Not Premium")</f>
        <v>Premium</v>
      </c>
      <c r="T254" s="13">
        <v>2049.6999999999998</v>
      </c>
      <c r="U254" s="13">
        <v>2009.07</v>
      </c>
      <c r="V254" s="13" t="s">
        <v>35</v>
      </c>
      <c r="W254" s="13" t="s">
        <v>71</v>
      </c>
      <c r="X254" s="13" t="s">
        <v>48</v>
      </c>
      <c r="Y254" s="13">
        <v>28.14</v>
      </c>
      <c r="Z254" s="13">
        <v>9</v>
      </c>
      <c r="AA254" s="51" t="str">
        <f>IF(Table2[[#This Row],[DeliveryDays]]&lt;=3,"FAST DELIVERY","LATE DELIVERY")</f>
        <v>LATE DELIVERY</v>
      </c>
      <c r="AB254" s="13" t="s">
        <v>55</v>
      </c>
      <c r="AC254" s="13" t="s">
        <v>39</v>
      </c>
      <c r="AD254" s="13">
        <v>1</v>
      </c>
      <c r="AE254" s="57" t="str">
        <f>_xlfn.IFS(Table2[[#This Row],[Rating]]=5,"Excellent",Table2[[#This Row],[Rating]]=4,"Good",Table2[[#This Row],[Rating]]=3,"Average",Table2[[#This Row],[Rating]]&lt;=2,"Poor")</f>
        <v>Poor</v>
      </c>
      <c r="AF254" s="35">
        <f>Table2[[#This Row],[Cost]]+Table2[[#This Row],[Profit]]+Table2[[#This Row],[ShippingCost]]+Table2[[#This Row],[DeliveryDays]]</f>
        <v>4095.9099999999994</v>
      </c>
      <c r="AG254" s="119">
        <f>Table2[[#This Row],[Profit]]/Table2[[#This Row],[Cost]]</f>
        <v>0.98017758696394597</v>
      </c>
      <c r="AQ254" s="20">
        <v>48</v>
      </c>
      <c r="AR254" s="2" t="s">
        <v>142</v>
      </c>
      <c r="AS254" s="2" t="s">
        <v>114</v>
      </c>
      <c r="AT254" s="2" t="s">
        <v>82</v>
      </c>
      <c r="AU254" s="2" t="s">
        <v>59</v>
      </c>
      <c r="AV254" s="2" t="s">
        <v>100</v>
      </c>
      <c r="AW254" s="2" t="s">
        <v>61</v>
      </c>
      <c r="AX254" s="2" t="s">
        <v>52</v>
      </c>
      <c r="AY254" s="2" t="s">
        <v>33</v>
      </c>
      <c r="AZ254" s="2" t="s">
        <v>34</v>
      </c>
      <c r="BA254" s="2">
        <v>398.28</v>
      </c>
      <c r="BB254" s="2">
        <v>19</v>
      </c>
      <c r="BC254" s="2">
        <v>0.08</v>
      </c>
      <c r="BD254" s="2">
        <v>6961.93</v>
      </c>
      <c r="BE254" s="2">
        <v>4606.63</v>
      </c>
      <c r="BF254" s="2">
        <v>2355.3000000000002</v>
      </c>
      <c r="BG254" s="2" t="s">
        <v>47</v>
      </c>
      <c r="BH254" s="2" t="s">
        <v>71</v>
      </c>
      <c r="BI254" s="2" t="s">
        <v>37</v>
      </c>
      <c r="BJ254" s="2">
        <v>29.83</v>
      </c>
      <c r="BK254" s="2">
        <v>2</v>
      </c>
      <c r="BL254" s="2" t="s">
        <v>97</v>
      </c>
      <c r="BM254" s="2" t="s">
        <v>39</v>
      </c>
      <c r="BN254" s="2">
        <v>3</v>
      </c>
      <c r="BO254" s="21">
        <v>3</v>
      </c>
    </row>
    <row r="255" spans="1:67" ht="16.5" thickTop="1" thickBot="1" x14ac:dyDescent="0.3">
      <c r="A255" s="11">
        <v>254</v>
      </c>
      <c r="B255" s="2" t="s">
        <v>304</v>
      </c>
      <c r="C255" s="85">
        <f>YEAR(Table2[[#This Row],[Date]])</f>
        <v>2024</v>
      </c>
      <c r="D255" s="88" t="str">
        <f>TEXT(Table2[[#This Row],[Date]],"mmmm")</f>
        <v>July</v>
      </c>
      <c r="E255" s="2" t="s">
        <v>27</v>
      </c>
      <c r="F255" s="2" t="s">
        <v>42</v>
      </c>
      <c r="G255" s="2" t="s">
        <v>93</v>
      </c>
      <c r="H255" s="2" t="s">
        <v>60</v>
      </c>
      <c r="I255" s="2" t="s">
        <v>31</v>
      </c>
      <c r="J255" s="2" t="s">
        <v>62</v>
      </c>
      <c r="K255" s="2" t="s">
        <v>45</v>
      </c>
      <c r="L255" s="2" t="s">
        <v>70</v>
      </c>
      <c r="M255" s="2">
        <v>131.55000000000001</v>
      </c>
      <c r="N255" s="2">
        <v>18</v>
      </c>
      <c r="O255" s="2">
        <v>0.19</v>
      </c>
      <c r="P255" s="48" t="str">
        <f>IF(Table2[[#This Row],[Discount]]&gt;20%,"HIGH","LOW")</f>
        <v>LOW</v>
      </c>
      <c r="Q255" s="2">
        <v>1918</v>
      </c>
      <c r="R255" s="59" t="str">
        <f>_xlfn.IFS(Table2[[#This Row],[Revenue]]&lt;1000,"Small",OR(Table2[[#This Row],[Revenue]]&gt;1000,Table2[[#This Row],[Revenue]]&lt;=5000),"Medium",Table2[[#This Row],[Revenue]]&gt;5000,"Large")</f>
        <v>Medium</v>
      </c>
      <c r="S255" s="53" t="str">
        <f>IF(Table2[[#This Row],[Revenue]]&gt;3000,"Premium","Not Premium")</f>
        <v>Not Premium</v>
      </c>
      <c r="T255" s="2">
        <v>1523.69</v>
      </c>
      <c r="U255" s="2">
        <v>394.31</v>
      </c>
      <c r="V255" s="2" t="s">
        <v>35</v>
      </c>
      <c r="W255" s="2" t="s">
        <v>36</v>
      </c>
      <c r="X255" s="2" t="s">
        <v>72</v>
      </c>
      <c r="Y255" s="2">
        <v>20.94</v>
      </c>
      <c r="Z255" s="2">
        <v>8</v>
      </c>
      <c r="AA255" s="50" t="str">
        <f>IF(Table2[[#This Row],[DeliveryDays]]&lt;=3,"FAST DELIVERY","LATE DELIVERY")</f>
        <v>LATE DELIVERY</v>
      </c>
      <c r="AB255" s="2" t="s">
        <v>97</v>
      </c>
      <c r="AC255" s="2" t="s">
        <v>39</v>
      </c>
      <c r="AD255" s="2">
        <v>2</v>
      </c>
      <c r="AE255" s="56" t="str">
        <f>_xlfn.IFS(Table2[[#This Row],[Rating]]=5,"Excellent",Table2[[#This Row],[Rating]]=4,"Good",Table2[[#This Row],[Rating]]=3,"Average",Table2[[#This Row],[Rating]]&lt;=2,"Poor")</f>
        <v>Poor</v>
      </c>
      <c r="AF255" s="35">
        <f>Table2[[#This Row],[Cost]]+Table2[[#This Row],[Profit]]+Table2[[#This Row],[ShippingCost]]+Table2[[#This Row],[DeliveryDays]]</f>
        <v>1946.94</v>
      </c>
      <c r="AG255" s="119">
        <f>Table2[[#This Row],[Profit]]/Table2[[#This Row],[Cost]]</f>
        <v>0.25878623604538981</v>
      </c>
      <c r="AQ255" s="20">
        <v>54</v>
      </c>
      <c r="AR255" s="2" t="s">
        <v>148</v>
      </c>
      <c r="AS255" s="2" t="s">
        <v>114</v>
      </c>
      <c r="AT255" s="2" t="s">
        <v>42</v>
      </c>
      <c r="AU255" s="2" t="s">
        <v>59</v>
      </c>
      <c r="AV255" s="2" t="s">
        <v>67</v>
      </c>
      <c r="AW255" s="2" t="s">
        <v>31</v>
      </c>
      <c r="AX255" s="2" t="s">
        <v>87</v>
      </c>
      <c r="AY255" s="2" t="s">
        <v>45</v>
      </c>
      <c r="AZ255" s="2" t="s">
        <v>70</v>
      </c>
      <c r="BA255" s="2">
        <v>288.68</v>
      </c>
      <c r="BB255" s="2">
        <v>2</v>
      </c>
      <c r="BC255" s="2">
        <v>0.02</v>
      </c>
      <c r="BD255" s="2">
        <v>565.80999999999995</v>
      </c>
      <c r="BE255" s="2">
        <v>451.49</v>
      </c>
      <c r="BF255" s="2">
        <v>114.32</v>
      </c>
      <c r="BG255" s="2" t="s">
        <v>35</v>
      </c>
      <c r="BH255" s="2" t="s">
        <v>88</v>
      </c>
      <c r="BI255" s="2" t="s">
        <v>37</v>
      </c>
      <c r="BJ255" s="2">
        <v>36.450000000000003</v>
      </c>
      <c r="BK255" s="2">
        <v>7</v>
      </c>
      <c r="BL255" s="2" t="s">
        <v>38</v>
      </c>
      <c r="BM255" s="2" t="s">
        <v>56</v>
      </c>
      <c r="BN255" s="2">
        <v>5</v>
      </c>
      <c r="BO255" s="23">
        <v>2</v>
      </c>
    </row>
    <row r="256" spans="1:67" ht="16.5" thickTop="1" thickBot="1" x14ac:dyDescent="0.3">
      <c r="A256" s="12">
        <v>255</v>
      </c>
      <c r="B256" s="13" t="s">
        <v>133</v>
      </c>
      <c r="C256" s="86">
        <f>YEAR(Table2[[#This Row],[Date]])</f>
        <v>2023</v>
      </c>
      <c r="D256" s="89" t="str">
        <f>TEXT(Table2[[#This Row],[Date]],"mmmm")</f>
        <v>June</v>
      </c>
      <c r="E256" s="13" t="s">
        <v>65</v>
      </c>
      <c r="F256" s="13" t="s">
        <v>28</v>
      </c>
      <c r="G256" s="13" t="s">
        <v>43</v>
      </c>
      <c r="H256" s="13" t="s">
        <v>60</v>
      </c>
      <c r="I256" s="13" t="s">
        <v>68</v>
      </c>
      <c r="J256" s="13" t="s">
        <v>52</v>
      </c>
      <c r="K256" s="13" t="s">
        <v>53</v>
      </c>
      <c r="L256" s="13" t="s">
        <v>46</v>
      </c>
      <c r="M256" s="13">
        <v>186.02</v>
      </c>
      <c r="N256" s="13">
        <v>16</v>
      </c>
      <c r="O256" s="13">
        <v>0.27</v>
      </c>
      <c r="P256" s="48" t="str">
        <f>IF(Table2[[#This Row],[Discount]]&gt;20%,"HIGH","LOW")</f>
        <v>HIGH</v>
      </c>
      <c r="Q256" s="13">
        <v>2172.71</v>
      </c>
      <c r="R256" s="60" t="str">
        <f>_xlfn.IFS(Table2[[#This Row],[Revenue]]&lt;1000,"Small",OR(Table2[[#This Row],[Revenue]]&gt;1000,Table2[[#This Row],[Revenue]]&lt;=5000),"Medium",Table2[[#This Row],[Revenue]]&gt;5000,"Large")</f>
        <v>Medium</v>
      </c>
      <c r="S256" s="54" t="str">
        <f>IF(Table2[[#This Row],[Revenue]]&gt;3000,"Premium","Not Premium")</f>
        <v>Not Premium</v>
      </c>
      <c r="T256" s="13">
        <v>1861.63</v>
      </c>
      <c r="U256" s="13">
        <v>311.08</v>
      </c>
      <c r="V256" s="13" t="s">
        <v>91</v>
      </c>
      <c r="W256" s="13" t="s">
        <v>88</v>
      </c>
      <c r="X256" s="13" t="s">
        <v>37</v>
      </c>
      <c r="Y256" s="13">
        <v>6.38</v>
      </c>
      <c r="Z256" s="13">
        <v>3</v>
      </c>
      <c r="AA256" s="51" t="str">
        <f>IF(Table2[[#This Row],[DeliveryDays]]&lt;=3,"FAST DELIVERY","LATE DELIVERY")</f>
        <v>FAST DELIVERY</v>
      </c>
      <c r="AB256" s="13" t="s">
        <v>55</v>
      </c>
      <c r="AC256" s="13" t="s">
        <v>56</v>
      </c>
      <c r="AD256" s="13">
        <v>3</v>
      </c>
      <c r="AE256" s="57" t="str">
        <f>_xlfn.IFS(Table2[[#This Row],[Rating]]=5,"Excellent",Table2[[#This Row],[Rating]]=4,"Good",Table2[[#This Row],[Rating]]=3,"Average",Table2[[#This Row],[Rating]]&lt;=2,"Poor")</f>
        <v>Average</v>
      </c>
      <c r="AF256" s="35">
        <f>Table2[[#This Row],[Cost]]+Table2[[#This Row],[Profit]]+Table2[[#This Row],[ShippingCost]]+Table2[[#This Row],[DeliveryDays]]</f>
        <v>2182.09</v>
      </c>
      <c r="AG256" s="119">
        <f>Table2[[#This Row],[Profit]]/Table2[[#This Row],[Cost]]</f>
        <v>0.16710087396528847</v>
      </c>
      <c r="AQ256" s="22">
        <v>57</v>
      </c>
      <c r="AR256" s="13" t="s">
        <v>141</v>
      </c>
      <c r="AS256" s="13" t="s">
        <v>65</v>
      </c>
      <c r="AT256" s="13" t="s">
        <v>28</v>
      </c>
      <c r="AU256" s="13" t="s">
        <v>59</v>
      </c>
      <c r="AV256" s="13" t="s">
        <v>30</v>
      </c>
      <c r="AW256" s="13" t="s">
        <v>75</v>
      </c>
      <c r="AX256" s="13" t="s">
        <v>102</v>
      </c>
      <c r="AY256" s="13" t="s">
        <v>53</v>
      </c>
      <c r="AZ256" s="13" t="s">
        <v>85</v>
      </c>
      <c r="BA256" s="13">
        <v>985.44</v>
      </c>
      <c r="BB256" s="13">
        <v>16</v>
      </c>
      <c r="BC256" s="13">
        <v>0.27</v>
      </c>
      <c r="BD256" s="13">
        <v>11509.94</v>
      </c>
      <c r="BE256" s="13">
        <v>7544.45</v>
      </c>
      <c r="BF256" s="13">
        <v>3965.49</v>
      </c>
      <c r="BG256" s="13" t="s">
        <v>63</v>
      </c>
      <c r="BH256" s="13" t="s">
        <v>36</v>
      </c>
      <c r="BI256" s="13" t="s">
        <v>48</v>
      </c>
      <c r="BJ256" s="13">
        <v>42.71</v>
      </c>
      <c r="BK256" s="13">
        <v>1</v>
      </c>
      <c r="BL256" s="13" t="s">
        <v>38</v>
      </c>
      <c r="BM256" s="13" t="s">
        <v>39</v>
      </c>
      <c r="BN256" s="13">
        <v>2</v>
      </c>
      <c r="BO256" s="21">
        <v>3</v>
      </c>
    </row>
    <row r="257" spans="1:67" ht="16.5" thickTop="1" thickBot="1" x14ac:dyDescent="0.3">
      <c r="A257" s="11">
        <v>256</v>
      </c>
      <c r="B257" s="2" t="s">
        <v>305</v>
      </c>
      <c r="C257" s="85">
        <f>YEAR(Table2[[#This Row],[Date]])</f>
        <v>2024</v>
      </c>
      <c r="D257" s="88" t="str">
        <f>TEXT(Table2[[#This Row],[Date]],"mmmm")</f>
        <v>November</v>
      </c>
      <c r="E257" s="2" t="s">
        <v>50</v>
      </c>
      <c r="F257" s="2" t="s">
        <v>42</v>
      </c>
      <c r="G257" s="2" t="s">
        <v>59</v>
      </c>
      <c r="H257" s="2" t="s">
        <v>44</v>
      </c>
      <c r="I257" s="2" t="s">
        <v>51</v>
      </c>
      <c r="J257" s="2" t="s">
        <v>62</v>
      </c>
      <c r="K257" s="2" t="s">
        <v>53</v>
      </c>
      <c r="L257" s="2" t="s">
        <v>46</v>
      </c>
      <c r="M257" s="2">
        <v>480.43</v>
      </c>
      <c r="N257" s="2">
        <v>12</v>
      </c>
      <c r="O257" s="2">
        <v>0.12</v>
      </c>
      <c r="P257" s="48" t="str">
        <f>IF(Table2[[#This Row],[Discount]]&gt;20%,"HIGH","LOW")</f>
        <v>LOW</v>
      </c>
      <c r="Q257" s="2">
        <v>5073.34</v>
      </c>
      <c r="R257" s="59" t="str">
        <f>_xlfn.IFS(Table2[[#This Row],[Revenue]]&lt;1000,"Small",OR(Table2[[#This Row],[Revenue]]&gt;1000,Table2[[#This Row],[Revenue]]&lt;=5000),"Medium",Table2[[#This Row],[Revenue]]&gt;5000,"Large")</f>
        <v>Medium</v>
      </c>
      <c r="S257" s="53" t="str">
        <f>IF(Table2[[#This Row],[Revenue]]&gt;3000,"Premium","Not Premium")</f>
        <v>Premium</v>
      </c>
      <c r="T257" s="2">
        <v>4252.1400000000003</v>
      </c>
      <c r="U257" s="2">
        <v>821.2</v>
      </c>
      <c r="V257" s="2" t="s">
        <v>47</v>
      </c>
      <c r="W257" s="2" t="s">
        <v>71</v>
      </c>
      <c r="X257" s="2" t="s">
        <v>37</v>
      </c>
      <c r="Y257" s="2">
        <v>38.979999999999997</v>
      </c>
      <c r="Z257" s="2">
        <v>8</v>
      </c>
      <c r="AA257" s="50" t="str">
        <f>IF(Table2[[#This Row],[DeliveryDays]]&lt;=3,"FAST DELIVERY","LATE DELIVERY")</f>
        <v>LATE DELIVERY</v>
      </c>
      <c r="AB257" s="2" t="s">
        <v>55</v>
      </c>
      <c r="AC257" s="2" t="s">
        <v>39</v>
      </c>
      <c r="AD257" s="2">
        <v>5</v>
      </c>
      <c r="AE257" s="56" t="str">
        <f>_xlfn.IFS(Table2[[#This Row],[Rating]]=5,"Excellent",Table2[[#This Row],[Rating]]=4,"Good",Table2[[#This Row],[Rating]]=3,"Average",Table2[[#This Row],[Rating]]&lt;=2,"Poor")</f>
        <v>Excellent</v>
      </c>
      <c r="AF257" s="35">
        <f>Table2[[#This Row],[Cost]]+Table2[[#This Row],[Profit]]+Table2[[#This Row],[ShippingCost]]+Table2[[#This Row],[DeliveryDays]]</f>
        <v>5120.32</v>
      </c>
      <c r="AG257" s="119">
        <f>Table2[[#This Row],[Profit]]/Table2[[#This Row],[Cost]]</f>
        <v>0.19312628464725998</v>
      </c>
      <c r="AQ257" s="20">
        <v>60</v>
      </c>
      <c r="AR257" s="2" t="s">
        <v>153</v>
      </c>
      <c r="AS257" s="2" t="s">
        <v>120</v>
      </c>
      <c r="AT257" s="2" t="s">
        <v>28</v>
      </c>
      <c r="AU257" s="2" t="s">
        <v>59</v>
      </c>
      <c r="AV257" s="2" t="s">
        <v>60</v>
      </c>
      <c r="AW257" s="2" t="s">
        <v>51</v>
      </c>
      <c r="AX257" s="2" t="s">
        <v>69</v>
      </c>
      <c r="AY257" s="2" t="s">
        <v>53</v>
      </c>
      <c r="AZ257" s="2" t="s">
        <v>70</v>
      </c>
      <c r="BA257" s="2">
        <v>931.23</v>
      </c>
      <c r="BB257" s="2">
        <v>18</v>
      </c>
      <c r="BC257" s="2">
        <v>0.15</v>
      </c>
      <c r="BD257" s="2">
        <v>14247.82</v>
      </c>
      <c r="BE257" s="2">
        <v>8332.07</v>
      </c>
      <c r="BF257" s="2">
        <v>5915.75</v>
      </c>
      <c r="BG257" s="2" t="s">
        <v>35</v>
      </c>
      <c r="BH257" s="2" t="s">
        <v>88</v>
      </c>
      <c r="BI257" s="2" t="s">
        <v>72</v>
      </c>
      <c r="BJ257" s="2">
        <v>15.24</v>
      </c>
      <c r="BK257" s="2">
        <v>4</v>
      </c>
      <c r="BL257" s="2" t="s">
        <v>38</v>
      </c>
      <c r="BM257" s="2" t="s">
        <v>56</v>
      </c>
      <c r="BN257" s="2">
        <v>3</v>
      </c>
      <c r="BO257" s="23">
        <v>5</v>
      </c>
    </row>
    <row r="258" spans="1:67" ht="16.5" thickTop="1" thickBot="1" x14ac:dyDescent="0.3">
      <c r="A258" s="12">
        <v>257</v>
      </c>
      <c r="B258" s="13" t="s">
        <v>306</v>
      </c>
      <c r="C258" s="86">
        <f>YEAR(Table2[[#This Row],[Date]])</f>
        <v>2024</v>
      </c>
      <c r="D258" s="89" t="str">
        <f>TEXT(Table2[[#This Row],[Date]],"mmmm")</f>
        <v>December</v>
      </c>
      <c r="E258" s="13" t="s">
        <v>27</v>
      </c>
      <c r="F258" s="13" t="s">
        <v>82</v>
      </c>
      <c r="G258" s="13" t="s">
        <v>59</v>
      </c>
      <c r="H258" s="13" t="s">
        <v>94</v>
      </c>
      <c r="I258" s="13" t="s">
        <v>51</v>
      </c>
      <c r="J258" s="13" t="s">
        <v>52</v>
      </c>
      <c r="K258" s="13" t="s">
        <v>33</v>
      </c>
      <c r="L258" s="13" t="s">
        <v>34</v>
      </c>
      <c r="M258" s="13">
        <v>509.34</v>
      </c>
      <c r="N258" s="13">
        <v>10</v>
      </c>
      <c r="O258" s="13">
        <v>0.03</v>
      </c>
      <c r="P258" s="48" t="str">
        <f>IF(Table2[[#This Row],[Discount]]&gt;20%,"HIGH","LOW")</f>
        <v>LOW</v>
      </c>
      <c r="Q258" s="13">
        <v>4940.6000000000004</v>
      </c>
      <c r="R258" s="60" t="str">
        <f>_xlfn.IFS(Table2[[#This Row],[Revenue]]&lt;1000,"Small",OR(Table2[[#This Row],[Revenue]]&gt;1000,Table2[[#This Row],[Revenue]]&lt;=5000),"Medium",Table2[[#This Row],[Revenue]]&gt;5000,"Large")</f>
        <v>Medium</v>
      </c>
      <c r="S258" s="54" t="str">
        <f>IF(Table2[[#This Row],[Revenue]]&gt;3000,"Premium","Not Premium")</f>
        <v>Premium</v>
      </c>
      <c r="T258" s="13">
        <v>4177.7</v>
      </c>
      <c r="U258" s="13">
        <v>762.9</v>
      </c>
      <c r="V258" s="13" t="s">
        <v>91</v>
      </c>
      <c r="W258" s="13" t="s">
        <v>71</v>
      </c>
      <c r="X258" s="13" t="s">
        <v>37</v>
      </c>
      <c r="Y258" s="13">
        <v>7.02</v>
      </c>
      <c r="Z258" s="13">
        <v>10</v>
      </c>
      <c r="AA258" s="51" t="str">
        <f>IF(Table2[[#This Row],[DeliveryDays]]&lt;=3,"FAST DELIVERY","LATE DELIVERY")</f>
        <v>LATE DELIVERY</v>
      </c>
      <c r="AB258" s="13" t="s">
        <v>38</v>
      </c>
      <c r="AC258" s="13" t="s">
        <v>56</v>
      </c>
      <c r="AD258" s="13">
        <v>2</v>
      </c>
      <c r="AE258" s="57" t="str">
        <f>_xlfn.IFS(Table2[[#This Row],[Rating]]=5,"Excellent",Table2[[#This Row],[Rating]]=4,"Good",Table2[[#This Row],[Rating]]=3,"Average",Table2[[#This Row],[Rating]]&lt;=2,"Poor")</f>
        <v>Poor</v>
      </c>
      <c r="AF258" s="35">
        <f>Table2[[#This Row],[Cost]]+Table2[[#This Row],[Profit]]+Table2[[#This Row],[ShippingCost]]+Table2[[#This Row],[DeliveryDays]]</f>
        <v>4957.62</v>
      </c>
      <c r="AG258" s="119">
        <f>Table2[[#This Row],[Profit]]/Table2[[#This Row],[Cost]]</f>
        <v>0.18261244225291429</v>
      </c>
      <c r="AQ258" s="22">
        <v>63</v>
      </c>
      <c r="AR258" s="13" t="s">
        <v>156</v>
      </c>
      <c r="AS258" s="13" t="s">
        <v>129</v>
      </c>
      <c r="AT258" s="13" t="s">
        <v>82</v>
      </c>
      <c r="AU258" s="13" t="s">
        <v>59</v>
      </c>
      <c r="AV258" s="13" t="s">
        <v>44</v>
      </c>
      <c r="AW258" s="13" t="s">
        <v>51</v>
      </c>
      <c r="AX258" s="13" t="s">
        <v>102</v>
      </c>
      <c r="AY258" s="13" t="s">
        <v>33</v>
      </c>
      <c r="AZ258" s="13" t="s">
        <v>70</v>
      </c>
      <c r="BA258" s="13">
        <v>487.24</v>
      </c>
      <c r="BB258" s="13">
        <v>13</v>
      </c>
      <c r="BC258" s="13">
        <v>0.19</v>
      </c>
      <c r="BD258" s="13">
        <v>5130.6400000000003</v>
      </c>
      <c r="BE258" s="13">
        <v>4266.87</v>
      </c>
      <c r="BF258" s="13">
        <v>863.77</v>
      </c>
      <c r="BG258" s="13" t="s">
        <v>47</v>
      </c>
      <c r="BH258" s="13" t="s">
        <v>88</v>
      </c>
      <c r="BI258" s="13" t="s">
        <v>72</v>
      </c>
      <c r="BJ258" s="13">
        <v>12.54</v>
      </c>
      <c r="BK258" s="13">
        <v>9</v>
      </c>
      <c r="BL258" s="13" t="s">
        <v>55</v>
      </c>
      <c r="BM258" s="13" t="s">
        <v>39</v>
      </c>
      <c r="BN258" s="13">
        <v>3</v>
      </c>
      <c r="BO258" s="21">
        <v>12</v>
      </c>
    </row>
    <row r="259" spans="1:67" ht="16.5" thickTop="1" thickBot="1" x14ac:dyDescent="0.3">
      <c r="A259" s="11">
        <v>258</v>
      </c>
      <c r="B259" s="2" t="s">
        <v>307</v>
      </c>
      <c r="C259" s="85">
        <f>YEAR(Table2[[#This Row],[Date]])</f>
        <v>2023</v>
      </c>
      <c r="D259" s="88" t="str">
        <f>TEXT(Table2[[#This Row],[Date]],"mmmm")</f>
        <v>May</v>
      </c>
      <c r="E259" s="2" t="s">
        <v>129</v>
      </c>
      <c r="F259" s="2" t="s">
        <v>66</v>
      </c>
      <c r="G259" s="2" t="s">
        <v>90</v>
      </c>
      <c r="H259" s="2" t="s">
        <v>100</v>
      </c>
      <c r="I259" s="2" t="s">
        <v>51</v>
      </c>
      <c r="J259" s="2" t="s">
        <v>32</v>
      </c>
      <c r="K259" s="2" t="s">
        <v>53</v>
      </c>
      <c r="L259" s="2" t="s">
        <v>80</v>
      </c>
      <c r="M259" s="2">
        <v>992.38</v>
      </c>
      <c r="N259" s="2">
        <v>19</v>
      </c>
      <c r="O259" s="2">
        <v>0.15</v>
      </c>
      <c r="P259" s="48" t="str">
        <f>IF(Table2[[#This Row],[Discount]]&gt;20%,"HIGH","LOW")</f>
        <v>LOW</v>
      </c>
      <c r="Q259" s="2">
        <v>16026.94</v>
      </c>
      <c r="R259" s="59" t="str">
        <f>_xlfn.IFS(Table2[[#This Row],[Revenue]]&lt;1000,"Small",OR(Table2[[#This Row],[Revenue]]&gt;1000,Table2[[#This Row],[Revenue]]&lt;=5000),"Medium",Table2[[#This Row],[Revenue]]&gt;5000,"Large")</f>
        <v>Medium</v>
      </c>
      <c r="S259" s="53" t="str">
        <f>IF(Table2[[#This Row],[Revenue]]&gt;3000,"Premium","Not Premium")</f>
        <v>Premium</v>
      </c>
      <c r="T259" s="2">
        <v>9127.4699999999993</v>
      </c>
      <c r="U259" s="2">
        <v>6899.47</v>
      </c>
      <c r="V259" s="2" t="s">
        <v>91</v>
      </c>
      <c r="W259" s="2" t="s">
        <v>54</v>
      </c>
      <c r="X259" s="2" t="s">
        <v>72</v>
      </c>
      <c r="Y259" s="2">
        <v>13.93</v>
      </c>
      <c r="Z259" s="2">
        <v>3</v>
      </c>
      <c r="AA259" s="50" t="str">
        <f>IF(Table2[[#This Row],[DeliveryDays]]&lt;=3,"FAST DELIVERY","LATE DELIVERY")</f>
        <v>FAST DELIVERY</v>
      </c>
      <c r="AB259" s="2" t="s">
        <v>55</v>
      </c>
      <c r="AC259" s="2" t="s">
        <v>56</v>
      </c>
      <c r="AD259" s="2">
        <v>4</v>
      </c>
      <c r="AE259" s="56" t="str">
        <f>_xlfn.IFS(Table2[[#This Row],[Rating]]=5,"Excellent",Table2[[#This Row],[Rating]]=4,"Good",Table2[[#This Row],[Rating]]=3,"Average",Table2[[#This Row],[Rating]]&lt;=2,"Poor")</f>
        <v>Good</v>
      </c>
      <c r="AF259" s="35">
        <f>Table2[[#This Row],[Cost]]+Table2[[#This Row],[Profit]]+Table2[[#This Row],[ShippingCost]]+Table2[[#This Row],[DeliveryDays]]</f>
        <v>16043.869999999999</v>
      </c>
      <c r="AG259" s="119">
        <f>Table2[[#This Row],[Profit]]/Table2[[#This Row],[Cost]]</f>
        <v>0.75590169017263276</v>
      </c>
      <c r="AQ259" s="20">
        <v>66</v>
      </c>
      <c r="AR259" s="2" t="s">
        <v>159</v>
      </c>
      <c r="AS259" s="2" t="s">
        <v>129</v>
      </c>
      <c r="AT259" s="2" t="s">
        <v>66</v>
      </c>
      <c r="AU259" s="2" t="s">
        <v>59</v>
      </c>
      <c r="AV259" s="2" t="s">
        <v>30</v>
      </c>
      <c r="AW259" s="2" t="s">
        <v>68</v>
      </c>
      <c r="AX259" s="2" t="s">
        <v>69</v>
      </c>
      <c r="AY259" s="2" t="s">
        <v>45</v>
      </c>
      <c r="AZ259" s="2" t="s">
        <v>34</v>
      </c>
      <c r="BA259" s="2">
        <v>363.44</v>
      </c>
      <c r="BB259" s="2">
        <v>16</v>
      </c>
      <c r="BC259" s="2">
        <v>0.24</v>
      </c>
      <c r="BD259" s="2">
        <v>4419.43</v>
      </c>
      <c r="BE259" s="2">
        <v>3371.74</v>
      </c>
      <c r="BF259" s="2">
        <v>1047.69</v>
      </c>
      <c r="BG259" s="2" t="s">
        <v>63</v>
      </c>
      <c r="BH259" s="2" t="s">
        <v>71</v>
      </c>
      <c r="BI259" s="2" t="s">
        <v>48</v>
      </c>
      <c r="BJ259" s="2">
        <v>44.15</v>
      </c>
      <c r="BK259" s="2">
        <v>5</v>
      </c>
      <c r="BL259" s="2" t="s">
        <v>97</v>
      </c>
      <c r="BM259" s="2" t="s">
        <v>39</v>
      </c>
      <c r="BN259" s="2">
        <v>1</v>
      </c>
      <c r="BO259" s="23">
        <v>6</v>
      </c>
    </row>
    <row r="260" spans="1:67" ht="16.5" thickTop="1" thickBot="1" x14ac:dyDescent="0.3">
      <c r="A260" s="12">
        <v>259</v>
      </c>
      <c r="B260" s="13" t="s">
        <v>106</v>
      </c>
      <c r="C260" s="86">
        <f>YEAR(Table2[[#This Row],[Date]])</f>
        <v>2024</v>
      </c>
      <c r="D260" s="89" t="str">
        <f>TEXT(Table2[[#This Row],[Date]],"mmmm")</f>
        <v>November</v>
      </c>
      <c r="E260" s="13" t="s">
        <v>120</v>
      </c>
      <c r="F260" s="13" t="s">
        <v>42</v>
      </c>
      <c r="G260" s="13" t="s">
        <v>29</v>
      </c>
      <c r="H260" s="13" t="s">
        <v>30</v>
      </c>
      <c r="I260" s="13" t="s">
        <v>31</v>
      </c>
      <c r="J260" s="13" t="s">
        <v>62</v>
      </c>
      <c r="K260" s="13" t="s">
        <v>45</v>
      </c>
      <c r="L260" s="13" t="s">
        <v>46</v>
      </c>
      <c r="M260" s="13">
        <v>254.08</v>
      </c>
      <c r="N260" s="13">
        <v>8</v>
      </c>
      <c r="O260" s="13">
        <v>0.17</v>
      </c>
      <c r="P260" s="48" t="str">
        <f>IF(Table2[[#This Row],[Discount]]&gt;20%,"HIGH","LOW")</f>
        <v>LOW</v>
      </c>
      <c r="Q260" s="13">
        <v>1687.09</v>
      </c>
      <c r="R260" s="60" t="str">
        <f>_xlfn.IFS(Table2[[#This Row],[Revenue]]&lt;1000,"Small",OR(Table2[[#This Row],[Revenue]]&gt;1000,Table2[[#This Row],[Revenue]]&lt;=5000),"Medium",Table2[[#This Row],[Revenue]]&gt;5000,"Large")</f>
        <v>Medium</v>
      </c>
      <c r="S260" s="54" t="str">
        <f>IF(Table2[[#This Row],[Revenue]]&gt;3000,"Premium","Not Premium")</f>
        <v>Not Premium</v>
      </c>
      <c r="T260" s="13">
        <v>1333.4</v>
      </c>
      <c r="U260" s="13">
        <v>353.69</v>
      </c>
      <c r="V260" s="13" t="s">
        <v>91</v>
      </c>
      <c r="W260" s="13" t="s">
        <v>36</v>
      </c>
      <c r="X260" s="13" t="s">
        <v>37</v>
      </c>
      <c r="Y260" s="13">
        <v>18.25</v>
      </c>
      <c r="Z260" s="13">
        <v>1</v>
      </c>
      <c r="AA260" s="51" t="str">
        <f>IF(Table2[[#This Row],[DeliveryDays]]&lt;=3,"FAST DELIVERY","LATE DELIVERY")</f>
        <v>FAST DELIVERY</v>
      </c>
      <c r="AB260" s="13" t="s">
        <v>55</v>
      </c>
      <c r="AC260" s="13" t="s">
        <v>39</v>
      </c>
      <c r="AD260" s="13">
        <v>1</v>
      </c>
      <c r="AE260" s="57" t="str">
        <f>_xlfn.IFS(Table2[[#This Row],[Rating]]=5,"Excellent",Table2[[#This Row],[Rating]]=4,"Good",Table2[[#This Row],[Rating]]=3,"Average",Table2[[#This Row],[Rating]]&lt;=2,"Poor")</f>
        <v>Poor</v>
      </c>
      <c r="AF260" s="35">
        <f>Table2[[#This Row],[Cost]]+Table2[[#This Row],[Profit]]+Table2[[#This Row],[ShippingCost]]+Table2[[#This Row],[DeliveryDays]]</f>
        <v>1706.3400000000001</v>
      </c>
      <c r="AG260" s="119">
        <f>Table2[[#This Row],[Profit]]/Table2[[#This Row],[Cost]]</f>
        <v>0.26525423728813557</v>
      </c>
      <c r="AQ260" s="22">
        <v>69</v>
      </c>
      <c r="AR260" s="13" t="s">
        <v>162</v>
      </c>
      <c r="AS260" s="13" t="s">
        <v>129</v>
      </c>
      <c r="AT260" s="13" t="s">
        <v>42</v>
      </c>
      <c r="AU260" s="13" t="s">
        <v>59</v>
      </c>
      <c r="AV260" s="13" t="s">
        <v>100</v>
      </c>
      <c r="AW260" s="13" t="s">
        <v>75</v>
      </c>
      <c r="AX260" s="13" t="s">
        <v>79</v>
      </c>
      <c r="AY260" s="13" t="s">
        <v>53</v>
      </c>
      <c r="AZ260" s="13" t="s">
        <v>34</v>
      </c>
      <c r="BA260" s="13">
        <v>70.099999999999994</v>
      </c>
      <c r="BB260" s="13">
        <v>13</v>
      </c>
      <c r="BC260" s="13">
        <v>0.23</v>
      </c>
      <c r="BD260" s="13">
        <v>701.7</v>
      </c>
      <c r="BE260" s="13">
        <v>539.09</v>
      </c>
      <c r="BF260" s="13">
        <v>162.61000000000001</v>
      </c>
      <c r="BG260" s="13" t="s">
        <v>76</v>
      </c>
      <c r="BH260" s="13" t="s">
        <v>71</v>
      </c>
      <c r="BI260" s="13" t="s">
        <v>37</v>
      </c>
      <c r="BJ260" s="13">
        <v>41.41</v>
      </c>
      <c r="BK260" s="13">
        <v>1</v>
      </c>
      <c r="BL260" s="13" t="s">
        <v>38</v>
      </c>
      <c r="BM260" s="13" t="s">
        <v>39</v>
      </c>
      <c r="BN260" s="13">
        <v>1</v>
      </c>
      <c r="BO260" s="21">
        <v>4</v>
      </c>
    </row>
    <row r="261" spans="1:67" ht="16.5" thickTop="1" thickBot="1" x14ac:dyDescent="0.3">
      <c r="A261" s="11">
        <v>260</v>
      </c>
      <c r="B261" s="2" t="s">
        <v>104</v>
      </c>
      <c r="C261" s="85">
        <f>YEAR(Table2[[#This Row],[Date]])</f>
        <v>2024</v>
      </c>
      <c r="D261" s="88" t="str">
        <f>TEXT(Table2[[#This Row],[Date]],"mmmm")</f>
        <v>December</v>
      </c>
      <c r="E261" s="2" t="s">
        <v>129</v>
      </c>
      <c r="F261" s="2" t="s">
        <v>82</v>
      </c>
      <c r="G261" s="2" t="s">
        <v>29</v>
      </c>
      <c r="H261" s="2" t="s">
        <v>78</v>
      </c>
      <c r="I261" s="2" t="s">
        <v>61</v>
      </c>
      <c r="J261" s="2" t="s">
        <v>79</v>
      </c>
      <c r="K261" s="2" t="s">
        <v>33</v>
      </c>
      <c r="L261" s="2" t="s">
        <v>34</v>
      </c>
      <c r="M261" s="2">
        <v>200.41</v>
      </c>
      <c r="N261" s="2">
        <v>7</v>
      </c>
      <c r="O261" s="2">
        <v>0.22</v>
      </c>
      <c r="P261" s="48" t="str">
        <f>IF(Table2[[#This Row],[Discount]]&gt;20%,"HIGH","LOW")</f>
        <v>HIGH</v>
      </c>
      <c r="Q261" s="2">
        <v>1094.24</v>
      </c>
      <c r="R261" s="59" t="str">
        <f>_xlfn.IFS(Table2[[#This Row],[Revenue]]&lt;1000,"Small",OR(Table2[[#This Row],[Revenue]]&gt;1000,Table2[[#This Row],[Revenue]]&lt;=5000),"Medium",Table2[[#This Row],[Revenue]]&gt;5000,"Large")</f>
        <v>Medium</v>
      </c>
      <c r="S261" s="53" t="str">
        <f>IF(Table2[[#This Row],[Revenue]]&gt;3000,"Premium","Not Premium")</f>
        <v>Not Premium</v>
      </c>
      <c r="T261" s="2">
        <v>612.11</v>
      </c>
      <c r="U261" s="2">
        <v>482.13</v>
      </c>
      <c r="V261" s="2" t="s">
        <v>63</v>
      </c>
      <c r="W261" s="2" t="s">
        <v>36</v>
      </c>
      <c r="X261" s="2" t="s">
        <v>37</v>
      </c>
      <c r="Y261" s="2">
        <v>42.65</v>
      </c>
      <c r="Z261" s="2">
        <v>10</v>
      </c>
      <c r="AA261" s="50" t="str">
        <f>IF(Table2[[#This Row],[DeliveryDays]]&lt;=3,"FAST DELIVERY","LATE DELIVERY")</f>
        <v>LATE DELIVERY</v>
      </c>
      <c r="AB261" s="2" t="s">
        <v>55</v>
      </c>
      <c r="AC261" s="2" t="s">
        <v>56</v>
      </c>
      <c r="AD261" s="2">
        <v>2</v>
      </c>
      <c r="AE261" s="56" t="str">
        <f>_xlfn.IFS(Table2[[#This Row],[Rating]]=5,"Excellent",Table2[[#This Row],[Rating]]=4,"Good",Table2[[#This Row],[Rating]]=3,"Average",Table2[[#This Row],[Rating]]&lt;=2,"Poor")</f>
        <v>Poor</v>
      </c>
      <c r="AF261" s="35">
        <f>Table2[[#This Row],[Cost]]+Table2[[#This Row],[Profit]]+Table2[[#This Row],[ShippingCost]]+Table2[[#This Row],[DeliveryDays]]</f>
        <v>1146.8900000000001</v>
      </c>
      <c r="AG261" s="119">
        <f>Table2[[#This Row],[Profit]]/Table2[[#This Row],[Cost]]</f>
        <v>0.78765254611099311</v>
      </c>
      <c r="AQ261" s="20">
        <v>74</v>
      </c>
      <c r="AR261" s="2" t="s">
        <v>167</v>
      </c>
      <c r="AS261" s="2" t="s">
        <v>58</v>
      </c>
      <c r="AT261" s="2" t="s">
        <v>66</v>
      </c>
      <c r="AU261" s="2" t="s">
        <v>59</v>
      </c>
      <c r="AV261" s="2" t="s">
        <v>74</v>
      </c>
      <c r="AW261" s="2" t="s">
        <v>51</v>
      </c>
      <c r="AX261" s="2" t="s">
        <v>102</v>
      </c>
      <c r="AY261" s="2" t="s">
        <v>45</v>
      </c>
      <c r="AZ261" s="2" t="s">
        <v>70</v>
      </c>
      <c r="BA261" s="2">
        <v>942.81</v>
      </c>
      <c r="BB261" s="2">
        <v>4</v>
      </c>
      <c r="BC261" s="2">
        <v>0.18</v>
      </c>
      <c r="BD261" s="2">
        <v>3092.42</v>
      </c>
      <c r="BE261" s="2">
        <v>1623.7</v>
      </c>
      <c r="BF261" s="2">
        <v>1468.72</v>
      </c>
      <c r="BG261" s="2" t="s">
        <v>35</v>
      </c>
      <c r="BH261" s="2" t="s">
        <v>54</v>
      </c>
      <c r="BI261" s="2" t="s">
        <v>37</v>
      </c>
      <c r="BJ261" s="2">
        <v>43.65</v>
      </c>
      <c r="BK261" s="2">
        <v>6</v>
      </c>
      <c r="BL261" s="2" t="s">
        <v>38</v>
      </c>
      <c r="BM261" s="2" t="s">
        <v>39</v>
      </c>
      <c r="BN261" s="2">
        <v>2</v>
      </c>
      <c r="BO261" s="21">
        <v>8</v>
      </c>
    </row>
    <row r="262" spans="1:67" ht="16.5" thickTop="1" thickBot="1" x14ac:dyDescent="0.3">
      <c r="A262" s="12">
        <v>261</v>
      </c>
      <c r="B262" s="13" t="s">
        <v>308</v>
      </c>
      <c r="C262" s="86">
        <f>YEAR(Table2[[#This Row],[Date]])</f>
        <v>2024</v>
      </c>
      <c r="D262" s="89" t="str">
        <f>TEXT(Table2[[#This Row],[Date]],"mmmm")</f>
        <v>January</v>
      </c>
      <c r="E262" s="13" t="s">
        <v>127</v>
      </c>
      <c r="F262" s="13" t="s">
        <v>82</v>
      </c>
      <c r="G262" s="13" t="s">
        <v>43</v>
      </c>
      <c r="H262" s="13" t="s">
        <v>78</v>
      </c>
      <c r="I262" s="13" t="s">
        <v>75</v>
      </c>
      <c r="J262" s="13" t="s">
        <v>69</v>
      </c>
      <c r="K262" s="13" t="s">
        <v>33</v>
      </c>
      <c r="L262" s="13" t="s">
        <v>80</v>
      </c>
      <c r="M262" s="13">
        <v>52.91</v>
      </c>
      <c r="N262" s="13">
        <v>16</v>
      </c>
      <c r="O262" s="13">
        <v>0.04</v>
      </c>
      <c r="P262" s="48" t="str">
        <f>IF(Table2[[#This Row],[Discount]]&gt;20%,"HIGH","LOW")</f>
        <v>LOW</v>
      </c>
      <c r="Q262" s="13">
        <v>812.7</v>
      </c>
      <c r="R262" s="60" t="str">
        <f>_xlfn.IFS(Table2[[#This Row],[Revenue]]&lt;1000,"Small",OR(Table2[[#This Row],[Revenue]]&gt;1000,Table2[[#This Row],[Revenue]]&lt;=5000),"Medium",Table2[[#This Row],[Revenue]]&gt;5000,"Large")</f>
        <v>Small</v>
      </c>
      <c r="S262" s="54" t="str">
        <f>IF(Table2[[#This Row],[Revenue]]&gt;3000,"Premium","Not Premium")</f>
        <v>Not Premium</v>
      </c>
      <c r="T262" s="13">
        <v>713.23</v>
      </c>
      <c r="U262" s="13">
        <v>99.47</v>
      </c>
      <c r="V262" s="13" t="s">
        <v>63</v>
      </c>
      <c r="W262" s="13" t="s">
        <v>54</v>
      </c>
      <c r="X262" s="13" t="s">
        <v>48</v>
      </c>
      <c r="Y262" s="13">
        <v>9.7799999999999994</v>
      </c>
      <c r="Z262" s="13">
        <v>1</v>
      </c>
      <c r="AA262" s="51" t="str">
        <f>IF(Table2[[#This Row],[DeliveryDays]]&lt;=3,"FAST DELIVERY","LATE DELIVERY")</f>
        <v>FAST DELIVERY</v>
      </c>
      <c r="AB262" s="13" t="s">
        <v>38</v>
      </c>
      <c r="AC262" s="13" t="s">
        <v>56</v>
      </c>
      <c r="AD262" s="13">
        <v>4</v>
      </c>
      <c r="AE262" s="57" t="str">
        <f>_xlfn.IFS(Table2[[#This Row],[Rating]]=5,"Excellent",Table2[[#This Row],[Rating]]=4,"Good",Table2[[#This Row],[Rating]]=3,"Average",Table2[[#This Row],[Rating]]&lt;=2,"Poor")</f>
        <v>Good</v>
      </c>
      <c r="AF262" s="35">
        <f>Table2[[#This Row],[Cost]]+Table2[[#This Row],[Profit]]+Table2[[#This Row],[ShippingCost]]+Table2[[#This Row],[DeliveryDays]]</f>
        <v>823.48</v>
      </c>
      <c r="AG262" s="119">
        <f>Table2[[#This Row],[Profit]]/Table2[[#This Row],[Cost]]</f>
        <v>0.13946412798115615</v>
      </c>
      <c r="AQ262" s="20">
        <v>78</v>
      </c>
      <c r="AR262" s="2" t="s">
        <v>171</v>
      </c>
      <c r="AS262" s="2" t="s">
        <v>27</v>
      </c>
      <c r="AT262" s="2" t="s">
        <v>28</v>
      </c>
      <c r="AU262" s="2" t="s">
        <v>59</v>
      </c>
      <c r="AV262" s="2" t="s">
        <v>30</v>
      </c>
      <c r="AW262" s="2" t="s">
        <v>68</v>
      </c>
      <c r="AX262" s="2" t="s">
        <v>107</v>
      </c>
      <c r="AY262" s="2" t="s">
        <v>53</v>
      </c>
      <c r="AZ262" s="2" t="s">
        <v>34</v>
      </c>
      <c r="BA262" s="2">
        <v>739.42</v>
      </c>
      <c r="BB262" s="2">
        <v>10</v>
      </c>
      <c r="BC262" s="2">
        <v>0.11</v>
      </c>
      <c r="BD262" s="2">
        <v>6580.84</v>
      </c>
      <c r="BE262" s="2">
        <v>4883.6099999999997</v>
      </c>
      <c r="BF262" s="2">
        <v>1697.23</v>
      </c>
      <c r="BG262" s="2" t="s">
        <v>35</v>
      </c>
      <c r="BH262" s="2" t="s">
        <v>88</v>
      </c>
      <c r="BI262" s="2" t="s">
        <v>37</v>
      </c>
      <c r="BJ262" s="2">
        <v>5.59</v>
      </c>
      <c r="BK262" s="2">
        <v>7</v>
      </c>
      <c r="BL262" s="2" t="s">
        <v>97</v>
      </c>
      <c r="BM262" s="2" t="s">
        <v>39</v>
      </c>
      <c r="BN262" s="2">
        <v>5</v>
      </c>
      <c r="BO262" s="21">
        <v>10</v>
      </c>
    </row>
    <row r="263" spans="1:67" ht="16.5" thickTop="1" thickBot="1" x14ac:dyDescent="0.3">
      <c r="A263" s="11">
        <v>262</v>
      </c>
      <c r="B263" s="2" t="s">
        <v>237</v>
      </c>
      <c r="C263" s="85">
        <f>YEAR(Table2[[#This Row],[Date]])</f>
        <v>2024</v>
      </c>
      <c r="D263" s="88" t="str">
        <f>TEXT(Table2[[#This Row],[Date]],"mmmm")</f>
        <v>June</v>
      </c>
      <c r="E263" s="2" t="s">
        <v>118</v>
      </c>
      <c r="F263" s="2" t="s">
        <v>66</v>
      </c>
      <c r="G263" s="2" t="s">
        <v>43</v>
      </c>
      <c r="H263" s="2" t="s">
        <v>94</v>
      </c>
      <c r="I263" s="2" t="s">
        <v>61</v>
      </c>
      <c r="J263" s="2" t="s">
        <v>69</v>
      </c>
      <c r="K263" s="2" t="s">
        <v>53</v>
      </c>
      <c r="L263" s="2" t="s">
        <v>34</v>
      </c>
      <c r="M263" s="2">
        <v>561.09</v>
      </c>
      <c r="N263" s="2">
        <v>1</v>
      </c>
      <c r="O263" s="2">
        <v>0.27</v>
      </c>
      <c r="P263" s="48" t="str">
        <f>IF(Table2[[#This Row],[Discount]]&gt;20%,"HIGH","LOW")</f>
        <v>HIGH</v>
      </c>
      <c r="Q263" s="2">
        <v>409.6</v>
      </c>
      <c r="R263" s="59" t="str">
        <f>_xlfn.IFS(Table2[[#This Row],[Revenue]]&lt;1000,"Small",OR(Table2[[#This Row],[Revenue]]&gt;1000,Table2[[#This Row],[Revenue]]&lt;=5000),"Medium",Table2[[#This Row],[Revenue]]&gt;5000,"Large")</f>
        <v>Small</v>
      </c>
      <c r="S263" s="53" t="str">
        <f>IF(Table2[[#This Row],[Revenue]]&gt;3000,"Premium","Not Premium")</f>
        <v>Not Premium</v>
      </c>
      <c r="T263" s="2">
        <v>217.35</v>
      </c>
      <c r="U263" s="2">
        <v>192.25</v>
      </c>
      <c r="V263" s="2" t="s">
        <v>91</v>
      </c>
      <c r="W263" s="2" t="s">
        <v>71</v>
      </c>
      <c r="X263" s="2" t="s">
        <v>72</v>
      </c>
      <c r="Y263" s="2">
        <v>27.89</v>
      </c>
      <c r="Z263" s="2">
        <v>7</v>
      </c>
      <c r="AA263" s="50" t="str">
        <f>IF(Table2[[#This Row],[DeliveryDays]]&lt;=3,"FAST DELIVERY","LATE DELIVERY")</f>
        <v>LATE DELIVERY</v>
      </c>
      <c r="AB263" s="2" t="s">
        <v>38</v>
      </c>
      <c r="AC263" s="2" t="s">
        <v>39</v>
      </c>
      <c r="AD263" s="2">
        <v>1</v>
      </c>
      <c r="AE263" s="56" t="str">
        <f>_xlfn.IFS(Table2[[#This Row],[Rating]]=5,"Excellent",Table2[[#This Row],[Rating]]=4,"Good",Table2[[#This Row],[Rating]]=3,"Average",Table2[[#This Row],[Rating]]&lt;=2,"Poor")</f>
        <v>Poor</v>
      </c>
      <c r="AF263" s="35">
        <f>Table2[[#This Row],[Cost]]+Table2[[#This Row],[Profit]]+Table2[[#This Row],[ShippingCost]]+Table2[[#This Row],[DeliveryDays]]</f>
        <v>444.49</v>
      </c>
      <c r="AG263" s="119">
        <f>Table2[[#This Row],[Profit]]/Table2[[#This Row],[Cost]]</f>
        <v>0.88451805843110198</v>
      </c>
      <c r="AQ263" s="20">
        <v>90</v>
      </c>
      <c r="AR263" s="2" t="s">
        <v>182</v>
      </c>
      <c r="AS263" s="2" t="s">
        <v>120</v>
      </c>
      <c r="AT263" s="2" t="s">
        <v>82</v>
      </c>
      <c r="AU263" s="2" t="s">
        <v>59</v>
      </c>
      <c r="AV263" s="2" t="s">
        <v>67</v>
      </c>
      <c r="AW263" s="2" t="s">
        <v>75</v>
      </c>
      <c r="AX263" s="2" t="s">
        <v>69</v>
      </c>
      <c r="AY263" s="2" t="s">
        <v>45</v>
      </c>
      <c r="AZ263" s="2" t="s">
        <v>85</v>
      </c>
      <c r="BA263" s="2">
        <v>377.65</v>
      </c>
      <c r="BB263" s="2">
        <v>11</v>
      </c>
      <c r="BC263" s="2">
        <v>0.28999999999999998</v>
      </c>
      <c r="BD263" s="2">
        <v>2949.45</v>
      </c>
      <c r="BE263" s="2">
        <v>2162.5</v>
      </c>
      <c r="BF263" s="2">
        <v>786.95</v>
      </c>
      <c r="BG263" s="2" t="s">
        <v>63</v>
      </c>
      <c r="BH263" s="2" t="s">
        <v>36</v>
      </c>
      <c r="BI263" s="2" t="s">
        <v>48</v>
      </c>
      <c r="BJ263" s="2">
        <v>31.69</v>
      </c>
      <c r="BK263" s="2">
        <v>7</v>
      </c>
      <c r="BL263" s="2" t="s">
        <v>55</v>
      </c>
      <c r="BM263" s="2" t="s">
        <v>56</v>
      </c>
      <c r="BN263" s="2">
        <v>2</v>
      </c>
      <c r="BO263" s="21">
        <v>5</v>
      </c>
    </row>
    <row r="264" spans="1:67" ht="16.5" thickTop="1" thickBot="1" x14ac:dyDescent="0.3">
      <c r="A264" s="12">
        <v>263</v>
      </c>
      <c r="B264" s="13" t="s">
        <v>112</v>
      </c>
      <c r="C264" s="86">
        <f>YEAR(Table2[[#This Row],[Date]])</f>
        <v>2023</v>
      </c>
      <c r="D264" s="89" t="str">
        <f>TEXT(Table2[[#This Row],[Date]],"mmmm")</f>
        <v>January</v>
      </c>
      <c r="E264" s="13" t="s">
        <v>118</v>
      </c>
      <c r="F264" s="13" t="s">
        <v>42</v>
      </c>
      <c r="G264" s="13" t="s">
        <v>59</v>
      </c>
      <c r="H264" s="13" t="s">
        <v>100</v>
      </c>
      <c r="I264" s="13" t="s">
        <v>61</v>
      </c>
      <c r="J264" s="13" t="s">
        <v>79</v>
      </c>
      <c r="K264" s="13" t="s">
        <v>33</v>
      </c>
      <c r="L264" s="13" t="s">
        <v>46</v>
      </c>
      <c r="M264" s="13">
        <v>856.69</v>
      </c>
      <c r="N264" s="13">
        <v>6</v>
      </c>
      <c r="O264" s="13">
        <v>0.28000000000000003</v>
      </c>
      <c r="P264" s="48" t="str">
        <f>IF(Table2[[#This Row],[Discount]]&gt;20%,"HIGH","LOW")</f>
        <v>HIGH</v>
      </c>
      <c r="Q264" s="13">
        <v>3700.9</v>
      </c>
      <c r="R264" s="60" t="str">
        <f>_xlfn.IFS(Table2[[#This Row],[Revenue]]&lt;1000,"Small",OR(Table2[[#This Row],[Revenue]]&gt;1000,Table2[[#This Row],[Revenue]]&lt;=5000),"Medium",Table2[[#This Row],[Revenue]]&gt;5000,"Large")</f>
        <v>Medium</v>
      </c>
      <c r="S264" s="54" t="str">
        <f>IF(Table2[[#This Row],[Revenue]]&gt;3000,"Premium","Not Premium")</f>
        <v>Premium</v>
      </c>
      <c r="T264" s="13">
        <v>3071.54</v>
      </c>
      <c r="U264" s="13">
        <v>629.36</v>
      </c>
      <c r="V264" s="13" t="s">
        <v>63</v>
      </c>
      <c r="W264" s="13" t="s">
        <v>71</v>
      </c>
      <c r="X264" s="13" t="s">
        <v>72</v>
      </c>
      <c r="Y264" s="13">
        <v>47.14</v>
      </c>
      <c r="Z264" s="13">
        <v>10</v>
      </c>
      <c r="AA264" s="51" t="str">
        <f>IF(Table2[[#This Row],[DeliveryDays]]&lt;=3,"FAST DELIVERY","LATE DELIVERY")</f>
        <v>LATE DELIVERY</v>
      </c>
      <c r="AB264" s="13" t="s">
        <v>97</v>
      </c>
      <c r="AC264" s="13" t="s">
        <v>56</v>
      </c>
      <c r="AD264" s="13">
        <v>3</v>
      </c>
      <c r="AE264" s="57" t="str">
        <f>_xlfn.IFS(Table2[[#This Row],[Rating]]=5,"Excellent",Table2[[#This Row],[Rating]]=4,"Good",Table2[[#This Row],[Rating]]=3,"Average",Table2[[#This Row],[Rating]]&lt;=2,"Poor")</f>
        <v>Average</v>
      </c>
      <c r="AF264" s="35">
        <f>Table2[[#This Row],[Cost]]+Table2[[#This Row],[Profit]]+Table2[[#This Row],[ShippingCost]]+Table2[[#This Row],[DeliveryDays]]</f>
        <v>3758.04</v>
      </c>
      <c r="AG264" s="119">
        <f>Table2[[#This Row],[Profit]]/Table2[[#This Row],[Cost]]</f>
        <v>0.20490047337817513</v>
      </c>
      <c r="AQ264" s="20">
        <v>92</v>
      </c>
      <c r="AR264" s="2" t="s">
        <v>184</v>
      </c>
      <c r="AS264" s="2" t="s">
        <v>58</v>
      </c>
      <c r="AT264" s="2" t="s">
        <v>82</v>
      </c>
      <c r="AU264" s="2" t="s">
        <v>59</v>
      </c>
      <c r="AV264" s="2" t="s">
        <v>94</v>
      </c>
      <c r="AW264" s="2" t="s">
        <v>75</v>
      </c>
      <c r="AX264" s="2" t="s">
        <v>134</v>
      </c>
      <c r="AY264" s="2" t="s">
        <v>33</v>
      </c>
      <c r="AZ264" s="2" t="s">
        <v>80</v>
      </c>
      <c r="BA264" s="2">
        <v>527.30999999999995</v>
      </c>
      <c r="BB264" s="2">
        <v>13</v>
      </c>
      <c r="BC264" s="2">
        <v>0.16</v>
      </c>
      <c r="BD264" s="2">
        <v>5758.23</v>
      </c>
      <c r="BE264" s="2">
        <v>3358.29</v>
      </c>
      <c r="BF264" s="2">
        <v>2399.94</v>
      </c>
      <c r="BG264" s="2" t="s">
        <v>47</v>
      </c>
      <c r="BH264" s="2" t="s">
        <v>88</v>
      </c>
      <c r="BI264" s="2" t="s">
        <v>72</v>
      </c>
      <c r="BJ264" s="2">
        <v>5.91</v>
      </c>
      <c r="BK264" s="2">
        <v>5</v>
      </c>
      <c r="BL264" s="2" t="s">
        <v>38</v>
      </c>
      <c r="BM264" s="2" t="s">
        <v>39</v>
      </c>
      <c r="BN264" s="2">
        <v>4</v>
      </c>
      <c r="BO264" s="21">
        <v>12</v>
      </c>
    </row>
    <row r="265" spans="1:67" ht="16.5" thickTop="1" thickBot="1" x14ac:dyDescent="0.3">
      <c r="A265" s="11">
        <v>264</v>
      </c>
      <c r="B265" s="2" t="s">
        <v>309</v>
      </c>
      <c r="C265" s="85">
        <f>YEAR(Table2[[#This Row],[Date]])</f>
        <v>2024</v>
      </c>
      <c r="D265" s="88" t="str">
        <f>TEXT(Table2[[#This Row],[Date]],"mmmm")</f>
        <v>July</v>
      </c>
      <c r="E265" s="2" t="s">
        <v>114</v>
      </c>
      <c r="F265" s="2" t="s">
        <v>66</v>
      </c>
      <c r="G265" s="2" t="s">
        <v>43</v>
      </c>
      <c r="H265" s="2" t="s">
        <v>78</v>
      </c>
      <c r="I265" s="2" t="s">
        <v>68</v>
      </c>
      <c r="J265" s="2" t="s">
        <v>69</v>
      </c>
      <c r="K265" s="2" t="s">
        <v>33</v>
      </c>
      <c r="L265" s="2" t="s">
        <v>46</v>
      </c>
      <c r="M265" s="2">
        <v>226.68</v>
      </c>
      <c r="N265" s="2">
        <v>7</v>
      </c>
      <c r="O265" s="2">
        <v>7.0000000000000007E-2</v>
      </c>
      <c r="P265" s="48" t="str">
        <f>IF(Table2[[#This Row],[Discount]]&gt;20%,"HIGH","LOW")</f>
        <v>LOW</v>
      </c>
      <c r="Q265" s="2">
        <v>1475.69</v>
      </c>
      <c r="R265" s="59" t="str">
        <f>_xlfn.IFS(Table2[[#This Row],[Revenue]]&lt;1000,"Small",OR(Table2[[#This Row],[Revenue]]&gt;1000,Table2[[#This Row],[Revenue]]&lt;=5000),"Medium",Table2[[#This Row],[Revenue]]&gt;5000,"Large")</f>
        <v>Medium</v>
      </c>
      <c r="S265" s="53" t="str">
        <f>IF(Table2[[#This Row],[Revenue]]&gt;3000,"Premium","Not Premium")</f>
        <v>Not Premium</v>
      </c>
      <c r="T265" s="2">
        <v>1042.03</v>
      </c>
      <c r="U265" s="2">
        <v>433.66</v>
      </c>
      <c r="V265" s="2" t="s">
        <v>35</v>
      </c>
      <c r="W265" s="2" t="s">
        <v>54</v>
      </c>
      <c r="X265" s="2" t="s">
        <v>48</v>
      </c>
      <c r="Y265" s="2">
        <v>22.06</v>
      </c>
      <c r="Z265" s="2">
        <v>2</v>
      </c>
      <c r="AA265" s="50" t="str">
        <f>IF(Table2[[#This Row],[DeliveryDays]]&lt;=3,"FAST DELIVERY","LATE DELIVERY")</f>
        <v>FAST DELIVERY</v>
      </c>
      <c r="AB265" s="2" t="s">
        <v>38</v>
      </c>
      <c r="AC265" s="2" t="s">
        <v>56</v>
      </c>
      <c r="AD265" s="2">
        <v>1</v>
      </c>
      <c r="AE265" s="56" t="str">
        <f>_xlfn.IFS(Table2[[#This Row],[Rating]]=5,"Excellent",Table2[[#This Row],[Rating]]=4,"Good",Table2[[#This Row],[Rating]]=3,"Average",Table2[[#This Row],[Rating]]&lt;=2,"Poor")</f>
        <v>Poor</v>
      </c>
      <c r="AF265" s="35">
        <f>Table2[[#This Row],[Cost]]+Table2[[#This Row],[Profit]]+Table2[[#This Row],[ShippingCost]]+Table2[[#This Row],[DeliveryDays]]</f>
        <v>1499.75</v>
      </c>
      <c r="AG265" s="119">
        <f>Table2[[#This Row],[Profit]]/Table2[[#This Row],[Cost]]</f>
        <v>0.4161684404479718</v>
      </c>
      <c r="AQ265" s="20">
        <v>94</v>
      </c>
      <c r="AR265" s="2" t="s">
        <v>159</v>
      </c>
      <c r="AS265" s="2" t="s">
        <v>114</v>
      </c>
      <c r="AT265" s="2" t="s">
        <v>28</v>
      </c>
      <c r="AU265" s="2" t="s">
        <v>59</v>
      </c>
      <c r="AV265" s="2" t="s">
        <v>94</v>
      </c>
      <c r="AW265" s="2" t="s">
        <v>51</v>
      </c>
      <c r="AX265" s="2" t="s">
        <v>87</v>
      </c>
      <c r="AY265" s="2" t="s">
        <v>45</v>
      </c>
      <c r="AZ265" s="2" t="s">
        <v>34</v>
      </c>
      <c r="BA265" s="2">
        <v>914.19</v>
      </c>
      <c r="BB265" s="2">
        <v>1</v>
      </c>
      <c r="BC265" s="2">
        <v>0.27</v>
      </c>
      <c r="BD265" s="2">
        <v>667.36</v>
      </c>
      <c r="BE265" s="2">
        <v>460.6</v>
      </c>
      <c r="BF265" s="2">
        <v>206.76</v>
      </c>
      <c r="BG265" s="2" t="s">
        <v>76</v>
      </c>
      <c r="BH265" s="2" t="s">
        <v>71</v>
      </c>
      <c r="BI265" s="2" t="s">
        <v>37</v>
      </c>
      <c r="BJ265" s="2">
        <v>21.87</v>
      </c>
      <c r="BK265" s="2">
        <v>5</v>
      </c>
      <c r="BL265" s="2" t="s">
        <v>38</v>
      </c>
      <c r="BM265" s="2" t="s">
        <v>39</v>
      </c>
      <c r="BN265" s="2">
        <v>1</v>
      </c>
      <c r="BO265" s="21">
        <v>2</v>
      </c>
    </row>
    <row r="266" spans="1:67" ht="16.5" thickTop="1" thickBot="1" x14ac:dyDescent="0.3">
      <c r="A266" s="12">
        <v>265</v>
      </c>
      <c r="B266" s="13" t="s">
        <v>182</v>
      </c>
      <c r="C266" s="86">
        <f>YEAR(Table2[[#This Row],[Date]])</f>
        <v>2024</v>
      </c>
      <c r="D266" s="89" t="str">
        <f>TEXT(Table2[[#This Row],[Date]],"mmmm")</f>
        <v>October</v>
      </c>
      <c r="E266" s="13" t="s">
        <v>118</v>
      </c>
      <c r="F266" s="13" t="s">
        <v>82</v>
      </c>
      <c r="G266" s="13" t="s">
        <v>90</v>
      </c>
      <c r="H266" s="13" t="s">
        <v>78</v>
      </c>
      <c r="I266" s="13" t="s">
        <v>61</v>
      </c>
      <c r="J266" s="13" t="s">
        <v>102</v>
      </c>
      <c r="K266" s="13" t="s">
        <v>53</v>
      </c>
      <c r="L266" s="13" t="s">
        <v>80</v>
      </c>
      <c r="M266" s="13">
        <v>806</v>
      </c>
      <c r="N266" s="13">
        <v>15</v>
      </c>
      <c r="O266" s="13">
        <v>0.25</v>
      </c>
      <c r="P266" s="48" t="str">
        <f>IF(Table2[[#This Row],[Discount]]&gt;20%,"HIGH","LOW")</f>
        <v>HIGH</v>
      </c>
      <c r="Q266" s="13">
        <v>9067.5</v>
      </c>
      <c r="R266" s="60" t="str">
        <f>_xlfn.IFS(Table2[[#This Row],[Revenue]]&lt;1000,"Small",OR(Table2[[#This Row],[Revenue]]&gt;1000,Table2[[#This Row],[Revenue]]&lt;=5000),"Medium",Table2[[#This Row],[Revenue]]&gt;5000,"Large")</f>
        <v>Medium</v>
      </c>
      <c r="S266" s="54" t="str">
        <f>IF(Table2[[#This Row],[Revenue]]&gt;3000,"Premium","Not Premium")</f>
        <v>Premium</v>
      </c>
      <c r="T266" s="13">
        <v>6825.04</v>
      </c>
      <c r="U266" s="13">
        <v>2242.46</v>
      </c>
      <c r="V266" s="13" t="s">
        <v>35</v>
      </c>
      <c r="W266" s="13" t="s">
        <v>54</v>
      </c>
      <c r="X266" s="13" t="s">
        <v>37</v>
      </c>
      <c r="Y266" s="13">
        <v>42.73</v>
      </c>
      <c r="Z266" s="13">
        <v>7</v>
      </c>
      <c r="AA266" s="51" t="str">
        <f>IF(Table2[[#This Row],[DeliveryDays]]&lt;=3,"FAST DELIVERY","LATE DELIVERY")</f>
        <v>LATE DELIVERY</v>
      </c>
      <c r="AB266" s="13" t="s">
        <v>97</v>
      </c>
      <c r="AC266" s="13" t="s">
        <v>39</v>
      </c>
      <c r="AD266" s="13">
        <v>2</v>
      </c>
      <c r="AE266" s="57" t="str">
        <f>_xlfn.IFS(Table2[[#This Row],[Rating]]=5,"Excellent",Table2[[#This Row],[Rating]]=4,"Good",Table2[[#This Row],[Rating]]=3,"Average",Table2[[#This Row],[Rating]]&lt;=2,"Poor")</f>
        <v>Poor</v>
      </c>
      <c r="AF266" s="35">
        <f>Table2[[#This Row],[Cost]]+Table2[[#This Row],[Profit]]+Table2[[#This Row],[ShippingCost]]+Table2[[#This Row],[DeliveryDays]]</f>
        <v>9117.23</v>
      </c>
      <c r="AG266" s="119">
        <f>Table2[[#This Row],[Profit]]/Table2[[#This Row],[Cost]]</f>
        <v>0.32856364211784839</v>
      </c>
      <c r="AQ266" s="20">
        <v>96</v>
      </c>
      <c r="AR266" s="2" t="s">
        <v>187</v>
      </c>
      <c r="AS266" s="2" t="s">
        <v>127</v>
      </c>
      <c r="AT266" s="2" t="s">
        <v>82</v>
      </c>
      <c r="AU266" s="2" t="s">
        <v>59</v>
      </c>
      <c r="AV266" s="2" t="s">
        <v>44</v>
      </c>
      <c r="AW266" s="2" t="s">
        <v>51</v>
      </c>
      <c r="AX266" s="2" t="s">
        <v>84</v>
      </c>
      <c r="AY266" s="2" t="s">
        <v>53</v>
      </c>
      <c r="AZ266" s="2" t="s">
        <v>80</v>
      </c>
      <c r="BA266" s="2">
        <v>611.96</v>
      </c>
      <c r="BB266" s="2">
        <v>9</v>
      </c>
      <c r="BC266" s="2">
        <v>0.28999999999999998</v>
      </c>
      <c r="BD266" s="2">
        <v>3910.42</v>
      </c>
      <c r="BE266" s="2">
        <v>2957.38</v>
      </c>
      <c r="BF266" s="2">
        <v>953.04</v>
      </c>
      <c r="BG266" s="2" t="s">
        <v>91</v>
      </c>
      <c r="BH266" s="2" t="s">
        <v>36</v>
      </c>
      <c r="BI266" s="2" t="s">
        <v>72</v>
      </c>
      <c r="BJ266" s="2">
        <v>14.11</v>
      </c>
      <c r="BK266" s="2">
        <v>1</v>
      </c>
      <c r="BL266" s="2" t="s">
        <v>97</v>
      </c>
      <c r="BM266" s="2" t="s">
        <v>56</v>
      </c>
      <c r="BN266" s="2">
        <v>3</v>
      </c>
      <c r="BO266" s="21">
        <v>10</v>
      </c>
    </row>
    <row r="267" spans="1:67" ht="16.5" thickTop="1" thickBot="1" x14ac:dyDescent="0.3">
      <c r="A267" s="11">
        <v>266</v>
      </c>
      <c r="B267" s="2" t="s">
        <v>310</v>
      </c>
      <c r="C267" s="85">
        <f>YEAR(Table2[[#This Row],[Date]])</f>
        <v>2023</v>
      </c>
      <c r="D267" s="88" t="str">
        <f>TEXT(Table2[[#This Row],[Date]],"mmmm")</f>
        <v>January</v>
      </c>
      <c r="E267" s="2" t="s">
        <v>118</v>
      </c>
      <c r="F267" s="2" t="s">
        <v>66</v>
      </c>
      <c r="G267" s="2" t="s">
        <v>90</v>
      </c>
      <c r="H267" s="2" t="s">
        <v>44</v>
      </c>
      <c r="I267" s="2" t="s">
        <v>31</v>
      </c>
      <c r="J267" s="2" t="s">
        <v>79</v>
      </c>
      <c r="K267" s="2" t="s">
        <v>45</v>
      </c>
      <c r="L267" s="2" t="s">
        <v>70</v>
      </c>
      <c r="M267" s="2">
        <v>853.05</v>
      </c>
      <c r="N267" s="2">
        <v>8</v>
      </c>
      <c r="O267" s="2">
        <v>7.0000000000000007E-2</v>
      </c>
      <c r="P267" s="48" t="str">
        <f>IF(Table2[[#This Row],[Discount]]&gt;20%,"HIGH","LOW")</f>
        <v>LOW</v>
      </c>
      <c r="Q267" s="2">
        <v>6346.69</v>
      </c>
      <c r="R267" s="59" t="str">
        <f>_xlfn.IFS(Table2[[#This Row],[Revenue]]&lt;1000,"Small",OR(Table2[[#This Row],[Revenue]]&gt;1000,Table2[[#This Row],[Revenue]]&lt;=5000),"Medium",Table2[[#This Row],[Revenue]]&gt;5000,"Large")</f>
        <v>Medium</v>
      </c>
      <c r="S267" s="53" t="str">
        <f>IF(Table2[[#This Row],[Revenue]]&gt;3000,"Premium","Not Premium")</f>
        <v>Premium</v>
      </c>
      <c r="T267" s="2">
        <v>3692.07</v>
      </c>
      <c r="U267" s="2">
        <v>2654.62</v>
      </c>
      <c r="V267" s="2" t="s">
        <v>35</v>
      </c>
      <c r="W267" s="2" t="s">
        <v>36</v>
      </c>
      <c r="X267" s="2" t="s">
        <v>48</v>
      </c>
      <c r="Y267" s="2">
        <v>49.64</v>
      </c>
      <c r="Z267" s="2">
        <v>1</v>
      </c>
      <c r="AA267" s="50" t="str">
        <f>IF(Table2[[#This Row],[DeliveryDays]]&lt;=3,"FAST DELIVERY","LATE DELIVERY")</f>
        <v>FAST DELIVERY</v>
      </c>
      <c r="AB267" s="2" t="s">
        <v>55</v>
      </c>
      <c r="AC267" s="2" t="s">
        <v>39</v>
      </c>
      <c r="AD267" s="2">
        <v>4</v>
      </c>
      <c r="AE267" s="56" t="str">
        <f>_xlfn.IFS(Table2[[#This Row],[Rating]]=5,"Excellent",Table2[[#This Row],[Rating]]=4,"Good",Table2[[#This Row],[Rating]]=3,"Average",Table2[[#This Row],[Rating]]&lt;=2,"Poor")</f>
        <v>Good</v>
      </c>
      <c r="AF267" s="35">
        <f>Table2[[#This Row],[Cost]]+Table2[[#This Row],[Profit]]+Table2[[#This Row],[ShippingCost]]+Table2[[#This Row],[DeliveryDays]]</f>
        <v>6397.3300000000008</v>
      </c>
      <c r="AG267" s="119">
        <f>Table2[[#This Row],[Profit]]/Table2[[#This Row],[Cost]]</f>
        <v>0.71900586933617183</v>
      </c>
      <c r="AQ267" s="20">
        <v>106</v>
      </c>
      <c r="AR267" s="2" t="s">
        <v>195</v>
      </c>
      <c r="AS267" s="2" t="s">
        <v>50</v>
      </c>
      <c r="AT267" s="2" t="s">
        <v>28</v>
      </c>
      <c r="AU267" s="2" t="s">
        <v>59</v>
      </c>
      <c r="AV267" s="2" t="s">
        <v>44</v>
      </c>
      <c r="AW267" s="2" t="s">
        <v>31</v>
      </c>
      <c r="AX267" s="2" t="s">
        <v>32</v>
      </c>
      <c r="AY267" s="2" t="s">
        <v>33</v>
      </c>
      <c r="AZ267" s="2" t="s">
        <v>80</v>
      </c>
      <c r="BA267" s="2">
        <v>714.37</v>
      </c>
      <c r="BB267" s="2">
        <v>17</v>
      </c>
      <c r="BC267" s="2">
        <v>0.05</v>
      </c>
      <c r="BD267" s="2">
        <v>11537.08</v>
      </c>
      <c r="BE267" s="2">
        <v>8708.1299999999992</v>
      </c>
      <c r="BF267" s="2">
        <v>2828.95</v>
      </c>
      <c r="BG267" s="2" t="s">
        <v>91</v>
      </c>
      <c r="BH267" s="2" t="s">
        <v>54</v>
      </c>
      <c r="BI267" s="2" t="s">
        <v>48</v>
      </c>
      <c r="BJ267" s="2">
        <v>40.700000000000003</v>
      </c>
      <c r="BK267" s="2">
        <v>9</v>
      </c>
      <c r="BL267" s="2" t="s">
        <v>55</v>
      </c>
      <c r="BM267" s="2" t="s">
        <v>39</v>
      </c>
      <c r="BN267" s="2">
        <v>1</v>
      </c>
      <c r="BO267" s="21">
        <v>9</v>
      </c>
    </row>
    <row r="268" spans="1:67" ht="16.5" thickTop="1" thickBot="1" x14ac:dyDescent="0.3">
      <c r="A268" s="12">
        <v>267</v>
      </c>
      <c r="B268" s="13" t="s">
        <v>311</v>
      </c>
      <c r="C268" s="86">
        <f>YEAR(Table2[[#This Row],[Date]])</f>
        <v>2023</v>
      </c>
      <c r="D268" s="89" t="str">
        <f>TEXT(Table2[[#This Row],[Date]],"mmmm")</f>
        <v>March</v>
      </c>
      <c r="E268" s="13" t="s">
        <v>120</v>
      </c>
      <c r="F268" s="13" t="s">
        <v>82</v>
      </c>
      <c r="G268" s="13" t="s">
        <v>43</v>
      </c>
      <c r="H268" s="13" t="s">
        <v>94</v>
      </c>
      <c r="I268" s="13" t="s">
        <v>68</v>
      </c>
      <c r="J268" s="13" t="s">
        <v>32</v>
      </c>
      <c r="K268" s="13" t="s">
        <v>53</v>
      </c>
      <c r="L268" s="13" t="s">
        <v>70</v>
      </c>
      <c r="M268" s="13">
        <v>726.91</v>
      </c>
      <c r="N268" s="13">
        <v>19</v>
      </c>
      <c r="O268" s="13">
        <v>0.15</v>
      </c>
      <c r="P268" s="48" t="str">
        <f>IF(Table2[[#This Row],[Discount]]&gt;20%,"HIGH","LOW")</f>
        <v>LOW</v>
      </c>
      <c r="Q268" s="13">
        <v>11739.6</v>
      </c>
      <c r="R268" s="60" t="str">
        <f>_xlfn.IFS(Table2[[#This Row],[Revenue]]&lt;1000,"Small",OR(Table2[[#This Row],[Revenue]]&gt;1000,Table2[[#This Row],[Revenue]]&lt;=5000),"Medium",Table2[[#This Row],[Revenue]]&gt;5000,"Large")</f>
        <v>Medium</v>
      </c>
      <c r="S268" s="54" t="str">
        <f>IF(Table2[[#This Row],[Revenue]]&gt;3000,"Premium","Not Premium")</f>
        <v>Premium</v>
      </c>
      <c r="T268" s="13">
        <v>9144.23</v>
      </c>
      <c r="U268" s="13">
        <v>2595.37</v>
      </c>
      <c r="V268" s="13" t="s">
        <v>76</v>
      </c>
      <c r="W268" s="13" t="s">
        <v>71</v>
      </c>
      <c r="X268" s="13" t="s">
        <v>48</v>
      </c>
      <c r="Y268" s="13">
        <v>34.32</v>
      </c>
      <c r="Z268" s="13">
        <v>3</v>
      </c>
      <c r="AA268" s="51" t="str">
        <f>IF(Table2[[#This Row],[DeliveryDays]]&lt;=3,"FAST DELIVERY","LATE DELIVERY")</f>
        <v>FAST DELIVERY</v>
      </c>
      <c r="AB268" s="13" t="s">
        <v>55</v>
      </c>
      <c r="AC268" s="13" t="s">
        <v>56</v>
      </c>
      <c r="AD268" s="13">
        <v>5</v>
      </c>
      <c r="AE268" s="57" t="str">
        <f>_xlfn.IFS(Table2[[#This Row],[Rating]]=5,"Excellent",Table2[[#This Row],[Rating]]=4,"Good",Table2[[#This Row],[Rating]]=3,"Average",Table2[[#This Row],[Rating]]&lt;=2,"Poor")</f>
        <v>Excellent</v>
      </c>
      <c r="AF268" s="35">
        <f>Table2[[#This Row],[Cost]]+Table2[[#This Row],[Profit]]+Table2[[#This Row],[ShippingCost]]+Table2[[#This Row],[DeliveryDays]]</f>
        <v>11776.919999999998</v>
      </c>
      <c r="AG268" s="119">
        <f>Table2[[#This Row],[Profit]]/Table2[[#This Row],[Cost]]</f>
        <v>0.28382597550586547</v>
      </c>
      <c r="AQ268" s="20">
        <v>110</v>
      </c>
      <c r="AR268" s="2" t="s">
        <v>199</v>
      </c>
      <c r="AS268" s="2" t="s">
        <v>118</v>
      </c>
      <c r="AT268" s="2" t="s">
        <v>82</v>
      </c>
      <c r="AU268" s="2" t="s">
        <v>59</v>
      </c>
      <c r="AV268" s="2" t="s">
        <v>67</v>
      </c>
      <c r="AW268" s="2" t="s">
        <v>75</v>
      </c>
      <c r="AX268" s="2" t="s">
        <v>102</v>
      </c>
      <c r="AY268" s="2" t="s">
        <v>53</v>
      </c>
      <c r="AZ268" s="2" t="s">
        <v>34</v>
      </c>
      <c r="BA268" s="2">
        <v>956.13</v>
      </c>
      <c r="BB268" s="2">
        <v>3</v>
      </c>
      <c r="BC268" s="2">
        <v>0.17</v>
      </c>
      <c r="BD268" s="2">
        <v>2380.7600000000002</v>
      </c>
      <c r="BE268" s="2">
        <v>1540.13</v>
      </c>
      <c r="BF268" s="2">
        <v>840.63</v>
      </c>
      <c r="BG268" s="2" t="s">
        <v>47</v>
      </c>
      <c r="BH268" s="2" t="s">
        <v>36</v>
      </c>
      <c r="BI268" s="2" t="s">
        <v>37</v>
      </c>
      <c r="BJ268" s="2">
        <v>7.29</v>
      </c>
      <c r="BK268" s="2">
        <v>10</v>
      </c>
      <c r="BL268" s="2" t="s">
        <v>97</v>
      </c>
      <c r="BM268" s="2" t="s">
        <v>56</v>
      </c>
      <c r="BN268" s="2">
        <v>5</v>
      </c>
      <c r="BO268" s="21">
        <v>1</v>
      </c>
    </row>
    <row r="269" spans="1:67" ht="16.5" thickTop="1" thickBot="1" x14ac:dyDescent="0.3">
      <c r="A269" s="11">
        <v>268</v>
      </c>
      <c r="B269" s="2" t="s">
        <v>312</v>
      </c>
      <c r="C269" s="85">
        <f>YEAR(Table2[[#This Row],[Date]])</f>
        <v>2023</v>
      </c>
      <c r="D269" s="88" t="str">
        <f>TEXT(Table2[[#This Row],[Date]],"mmmm")</f>
        <v>April</v>
      </c>
      <c r="E269" s="2" t="s">
        <v>127</v>
      </c>
      <c r="F269" s="2" t="s">
        <v>66</v>
      </c>
      <c r="G269" s="2" t="s">
        <v>90</v>
      </c>
      <c r="H269" s="2" t="s">
        <v>94</v>
      </c>
      <c r="I269" s="2" t="s">
        <v>75</v>
      </c>
      <c r="J269" s="2" t="s">
        <v>62</v>
      </c>
      <c r="K269" s="2" t="s">
        <v>45</v>
      </c>
      <c r="L269" s="2" t="s">
        <v>46</v>
      </c>
      <c r="M269" s="2">
        <v>846.28</v>
      </c>
      <c r="N269" s="2">
        <v>9</v>
      </c>
      <c r="O269" s="2">
        <v>0.02</v>
      </c>
      <c r="P269" s="48" t="str">
        <f>IF(Table2[[#This Row],[Discount]]&gt;20%,"HIGH","LOW")</f>
        <v>LOW</v>
      </c>
      <c r="Q269" s="2">
        <v>7464.19</v>
      </c>
      <c r="R269" s="59" t="str">
        <f>_xlfn.IFS(Table2[[#This Row],[Revenue]]&lt;1000,"Small",OR(Table2[[#This Row],[Revenue]]&gt;1000,Table2[[#This Row],[Revenue]]&lt;=5000),"Medium",Table2[[#This Row],[Revenue]]&gt;5000,"Large")</f>
        <v>Medium</v>
      </c>
      <c r="S269" s="53" t="str">
        <f>IF(Table2[[#This Row],[Revenue]]&gt;3000,"Premium","Not Premium")</f>
        <v>Premium</v>
      </c>
      <c r="T269" s="2">
        <v>6180.52</v>
      </c>
      <c r="U269" s="2">
        <v>1283.67</v>
      </c>
      <c r="V269" s="2" t="s">
        <v>47</v>
      </c>
      <c r="W269" s="2" t="s">
        <v>71</v>
      </c>
      <c r="X269" s="2" t="s">
        <v>48</v>
      </c>
      <c r="Y269" s="2">
        <v>45.26</v>
      </c>
      <c r="Z269" s="2">
        <v>5</v>
      </c>
      <c r="AA269" s="50" t="str">
        <f>IF(Table2[[#This Row],[DeliveryDays]]&lt;=3,"FAST DELIVERY","LATE DELIVERY")</f>
        <v>LATE DELIVERY</v>
      </c>
      <c r="AB269" s="2" t="s">
        <v>97</v>
      </c>
      <c r="AC269" s="2" t="s">
        <v>39</v>
      </c>
      <c r="AD269" s="2">
        <v>5</v>
      </c>
      <c r="AE269" s="56" t="str">
        <f>_xlfn.IFS(Table2[[#This Row],[Rating]]=5,"Excellent",Table2[[#This Row],[Rating]]=4,"Good",Table2[[#This Row],[Rating]]=3,"Average",Table2[[#This Row],[Rating]]&lt;=2,"Poor")</f>
        <v>Excellent</v>
      </c>
      <c r="AF269" s="35">
        <f>Table2[[#This Row],[Cost]]+Table2[[#This Row],[Profit]]+Table2[[#This Row],[ShippingCost]]+Table2[[#This Row],[DeliveryDays]]</f>
        <v>7514.4500000000007</v>
      </c>
      <c r="AG269" s="119">
        <f>Table2[[#This Row],[Profit]]/Table2[[#This Row],[Cost]]</f>
        <v>0.20769611618439873</v>
      </c>
      <c r="AQ269" s="20">
        <v>112</v>
      </c>
      <c r="AR269" s="2" t="s">
        <v>201</v>
      </c>
      <c r="AS269" s="2" t="s">
        <v>50</v>
      </c>
      <c r="AT269" s="2" t="s">
        <v>66</v>
      </c>
      <c r="AU269" s="2" t="s">
        <v>59</v>
      </c>
      <c r="AV269" s="2" t="s">
        <v>30</v>
      </c>
      <c r="AW269" s="2" t="s">
        <v>61</v>
      </c>
      <c r="AX269" s="2" t="s">
        <v>69</v>
      </c>
      <c r="AY269" s="2" t="s">
        <v>45</v>
      </c>
      <c r="AZ269" s="2" t="s">
        <v>80</v>
      </c>
      <c r="BA269" s="2">
        <v>360.86</v>
      </c>
      <c r="BB269" s="2">
        <v>18</v>
      </c>
      <c r="BC269" s="2">
        <v>0.08</v>
      </c>
      <c r="BD269" s="2">
        <v>5975.84</v>
      </c>
      <c r="BE269" s="2">
        <v>5216.55</v>
      </c>
      <c r="BF269" s="2">
        <v>759.29</v>
      </c>
      <c r="BG269" s="2" t="s">
        <v>91</v>
      </c>
      <c r="BH269" s="2" t="s">
        <v>88</v>
      </c>
      <c r="BI269" s="2" t="s">
        <v>37</v>
      </c>
      <c r="BJ269" s="2">
        <v>30.08</v>
      </c>
      <c r="BK269" s="2">
        <v>7</v>
      </c>
      <c r="BL269" s="2" t="s">
        <v>97</v>
      </c>
      <c r="BM269" s="2" t="s">
        <v>56</v>
      </c>
      <c r="BN269" s="2">
        <v>4</v>
      </c>
      <c r="BO269" s="21">
        <v>8</v>
      </c>
    </row>
    <row r="270" spans="1:67" ht="16.5" thickTop="1" thickBot="1" x14ac:dyDescent="0.3">
      <c r="A270" s="12">
        <v>269</v>
      </c>
      <c r="B270" s="13" t="s">
        <v>313</v>
      </c>
      <c r="C270" s="86">
        <f>YEAR(Table2[[#This Row],[Date]])</f>
        <v>2024</v>
      </c>
      <c r="D270" s="89" t="str">
        <f>TEXT(Table2[[#This Row],[Date]],"mmmm")</f>
        <v>October</v>
      </c>
      <c r="E270" s="13" t="s">
        <v>118</v>
      </c>
      <c r="F270" s="13" t="s">
        <v>42</v>
      </c>
      <c r="G270" s="13" t="s">
        <v>29</v>
      </c>
      <c r="H270" s="13" t="s">
        <v>94</v>
      </c>
      <c r="I270" s="13" t="s">
        <v>68</v>
      </c>
      <c r="J270" s="13" t="s">
        <v>84</v>
      </c>
      <c r="K270" s="13" t="s">
        <v>33</v>
      </c>
      <c r="L270" s="13" t="s">
        <v>70</v>
      </c>
      <c r="M270" s="13">
        <v>688.88</v>
      </c>
      <c r="N270" s="13">
        <v>6</v>
      </c>
      <c r="O270" s="13">
        <v>0.2</v>
      </c>
      <c r="P270" s="48" t="str">
        <f>IF(Table2[[#This Row],[Discount]]&gt;20%,"HIGH","LOW")</f>
        <v>LOW</v>
      </c>
      <c r="Q270" s="13">
        <v>3306.62</v>
      </c>
      <c r="R270" s="60" t="str">
        <f>_xlfn.IFS(Table2[[#This Row],[Revenue]]&lt;1000,"Small",OR(Table2[[#This Row],[Revenue]]&gt;1000,Table2[[#This Row],[Revenue]]&lt;=5000),"Medium",Table2[[#This Row],[Revenue]]&gt;5000,"Large")</f>
        <v>Medium</v>
      </c>
      <c r="S270" s="54" t="str">
        <f>IF(Table2[[#This Row],[Revenue]]&gt;3000,"Premium","Not Premium")</f>
        <v>Premium</v>
      </c>
      <c r="T270" s="13">
        <v>2027.76</v>
      </c>
      <c r="U270" s="13">
        <v>1278.8599999999999</v>
      </c>
      <c r="V270" s="13" t="s">
        <v>91</v>
      </c>
      <c r="W270" s="13" t="s">
        <v>36</v>
      </c>
      <c r="X270" s="13" t="s">
        <v>37</v>
      </c>
      <c r="Y270" s="13">
        <v>46.03</v>
      </c>
      <c r="Z270" s="13">
        <v>5</v>
      </c>
      <c r="AA270" s="51" t="str">
        <f>IF(Table2[[#This Row],[DeliveryDays]]&lt;=3,"FAST DELIVERY","LATE DELIVERY")</f>
        <v>LATE DELIVERY</v>
      </c>
      <c r="AB270" s="13" t="s">
        <v>38</v>
      </c>
      <c r="AC270" s="13" t="s">
        <v>39</v>
      </c>
      <c r="AD270" s="13">
        <v>5</v>
      </c>
      <c r="AE270" s="57" t="str">
        <f>_xlfn.IFS(Table2[[#This Row],[Rating]]=5,"Excellent",Table2[[#This Row],[Rating]]=4,"Good",Table2[[#This Row],[Rating]]=3,"Average",Table2[[#This Row],[Rating]]&lt;=2,"Poor")</f>
        <v>Excellent</v>
      </c>
      <c r="AF270" s="35">
        <f>Table2[[#This Row],[Cost]]+Table2[[#This Row],[Profit]]+Table2[[#This Row],[ShippingCost]]+Table2[[#This Row],[DeliveryDays]]</f>
        <v>3357.65</v>
      </c>
      <c r="AG270" s="119">
        <f>Table2[[#This Row],[Profit]]/Table2[[#This Row],[Cost]]</f>
        <v>0.63067621414763086</v>
      </c>
      <c r="AQ270" s="20">
        <v>116</v>
      </c>
      <c r="AR270" s="2" t="s">
        <v>204</v>
      </c>
      <c r="AS270" s="2" t="s">
        <v>50</v>
      </c>
      <c r="AT270" s="2" t="s">
        <v>42</v>
      </c>
      <c r="AU270" s="2" t="s">
        <v>59</v>
      </c>
      <c r="AV270" s="2" t="s">
        <v>67</v>
      </c>
      <c r="AW270" s="2" t="s">
        <v>31</v>
      </c>
      <c r="AX270" s="2" t="s">
        <v>84</v>
      </c>
      <c r="AY270" s="2" t="s">
        <v>45</v>
      </c>
      <c r="AZ270" s="2" t="s">
        <v>70</v>
      </c>
      <c r="BA270" s="2">
        <v>201.44</v>
      </c>
      <c r="BB270" s="2">
        <v>2</v>
      </c>
      <c r="BC270" s="2">
        <v>0.15</v>
      </c>
      <c r="BD270" s="2">
        <v>342.45</v>
      </c>
      <c r="BE270" s="2">
        <v>230.54</v>
      </c>
      <c r="BF270" s="2">
        <v>111.91</v>
      </c>
      <c r="BG270" s="2" t="s">
        <v>76</v>
      </c>
      <c r="BH270" s="2" t="s">
        <v>36</v>
      </c>
      <c r="BI270" s="2" t="s">
        <v>72</v>
      </c>
      <c r="BJ270" s="2">
        <v>11.08</v>
      </c>
      <c r="BK270" s="2">
        <v>3</v>
      </c>
      <c r="BL270" s="2" t="s">
        <v>55</v>
      </c>
      <c r="BM270" s="2" t="s">
        <v>56</v>
      </c>
      <c r="BN270" s="2">
        <v>3</v>
      </c>
      <c r="BO270" s="23">
        <v>10</v>
      </c>
    </row>
    <row r="271" spans="1:67" ht="16.5" thickTop="1" thickBot="1" x14ac:dyDescent="0.3">
      <c r="A271" s="11">
        <v>270</v>
      </c>
      <c r="B271" s="2" t="s">
        <v>314</v>
      </c>
      <c r="C271" s="85">
        <f>YEAR(Table2[[#This Row],[Date]])</f>
        <v>2024</v>
      </c>
      <c r="D271" s="88" t="str">
        <f>TEXT(Table2[[#This Row],[Date]],"mmmm")</f>
        <v>May</v>
      </c>
      <c r="E271" s="2" t="s">
        <v>41</v>
      </c>
      <c r="F271" s="2" t="s">
        <v>82</v>
      </c>
      <c r="G271" s="2" t="s">
        <v>43</v>
      </c>
      <c r="H271" s="2" t="s">
        <v>30</v>
      </c>
      <c r="I271" s="2" t="s">
        <v>51</v>
      </c>
      <c r="J271" s="2" t="s">
        <v>32</v>
      </c>
      <c r="K271" s="2" t="s">
        <v>33</v>
      </c>
      <c r="L271" s="2" t="s">
        <v>70</v>
      </c>
      <c r="M271" s="2">
        <v>865.27</v>
      </c>
      <c r="N271" s="2">
        <v>19</v>
      </c>
      <c r="O271" s="2">
        <v>0.1</v>
      </c>
      <c r="P271" s="48" t="str">
        <f>IF(Table2[[#This Row],[Discount]]&gt;20%,"HIGH","LOW")</f>
        <v>LOW</v>
      </c>
      <c r="Q271" s="2">
        <v>14796.12</v>
      </c>
      <c r="R271" s="59" t="str">
        <f>_xlfn.IFS(Table2[[#This Row],[Revenue]]&lt;1000,"Small",OR(Table2[[#This Row],[Revenue]]&gt;1000,Table2[[#This Row],[Revenue]]&lt;=5000),"Medium",Table2[[#This Row],[Revenue]]&gt;5000,"Large")</f>
        <v>Medium</v>
      </c>
      <c r="S271" s="53" t="str">
        <f>IF(Table2[[#This Row],[Revenue]]&gt;3000,"Premium","Not Premium")</f>
        <v>Premium</v>
      </c>
      <c r="T271" s="2">
        <v>11185.62</v>
      </c>
      <c r="U271" s="2">
        <v>3610.5</v>
      </c>
      <c r="V271" s="2" t="s">
        <v>76</v>
      </c>
      <c r="W271" s="2" t="s">
        <v>71</v>
      </c>
      <c r="X271" s="2" t="s">
        <v>72</v>
      </c>
      <c r="Y271" s="2">
        <v>22.87</v>
      </c>
      <c r="Z271" s="2">
        <v>7</v>
      </c>
      <c r="AA271" s="50" t="str">
        <f>IF(Table2[[#This Row],[DeliveryDays]]&lt;=3,"FAST DELIVERY","LATE DELIVERY")</f>
        <v>LATE DELIVERY</v>
      </c>
      <c r="AB271" s="2" t="s">
        <v>38</v>
      </c>
      <c r="AC271" s="2" t="s">
        <v>56</v>
      </c>
      <c r="AD271" s="2">
        <v>4</v>
      </c>
      <c r="AE271" s="56" t="str">
        <f>_xlfn.IFS(Table2[[#This Row],[Rating]]=5,"Excellent",Table2[[#This Row],[Rating]]=4,"Good",Table2[[#This Row],[Rating]]=3,"Average",Table2[[#This Row],[Rating]]&lt;=2,"Poor")</f>
        <v>Good</v>
      </c>
      <c r="AF271" s="35">
        <f>Table2[[#This Row],[Cost]]+Table2[[#This Row],[Profit]]+Table2[[#This Row],[ShippingCost]]+Table2[[#This Row],[DeliveryDays]]</f>
        <v>14825.990000000002</v>
      </c>
      <c r="AG271" s="119">
        <f>Table2[[#This Row],[Profit]]/Table2[[#This Row],[Cost]]</f>
        <v>0.32278049853293778</v>
      </c>
      <c r="AQ271" s="22">
        <v>121</v>
      </c>
      <c r="AR271" s="13" t="s">
        <v>208</v>
      </c>
      <c r="AS271" s="13" t="s">
        <v>127</v>
      </c>
      <c r="AT271" s="13" t="s">
        <v>82</v>
      </c>
      <c r="AU271" s="13" t="s">
        <v>59</v>
      </c>
      <c r="AV271" s="13" t="s">
        <v>94</v>
      </c>
      <c r="AW271" s="13" t="s">
        <v>61</v>
      </c>
      <c r="AX271" s="13" t="s">
        <v>134</v>
      </c>
      <c r="AY271" s="13" t="s">
        <v>33</v>
      </c>
      <c r="AZ271" s="13" t="s">
        <v>70</v>
      </c>
      <c r="BA271" s="13">
        <v>739.06</v>
      </c>
      <c r="BB271" s="13">
        <v>1</v>
      </c>
      <c r="BC271" s="13">
        <v>7.0000000000000007E-2</v>
      </c>
      <c r="BD271" s="13">
        <v>687.33</v>
      </c>
      <c r="BE271" s="13">
        <v>598.77</v>
      </c>
      <c r="BF271" s="13">
        <v>88.56</v>
      </c>
      <c r="BG271" s="13" t="s">
        <v>47</v>
      </c>
      <c r="BH271" s="13" t="s">
        <v>71</v>
      </c>
      <c r="BI271" s="13" t="s">
        <v>72</v>
      </c>
      <c r="BJ271" s="13">
        <v>23.41</v>
      </c>
      <c r="BK271" s="13">
        <v>9</v>
      </c>
      <c r="BL271" s="13" t="s">
        <v>97</v>
      </c>
      <c r="BM271" s="13" t="s">
        <v>39</v>
      </c>
      <c r="BN271" s="13">
        <v>2</v>
      </c>
      <c r="BO271" s="23">
        <v>11</v>
      </c>
    </row>
    <row r="272" spans="1:67" ht="16.5" thickTop="1" thickBot="1" x14ac:dyDescent="0.3">
      <c r="A272" s="12">
        <v>271</v>
      </c>
      <c r="B272" s="13" t="s">
        <v>214</v>
      </c>
      <c r="C272" s="86">
        <f>YEAR(Table2[[#This Row],[Date]])</f>
        <v>2024</v>
      </c>
      <c r="D272" s="89" t="str">
        <f>TEXT(Table2[[#This Row],[Date]],"mmmm")</f>
        <v>October</v>
      </c>
      <c r="E272" s="13" t="s">
        <v>99</v>
      </c>
      <c r="F272" s="13" t="s">
        <v>66</v>
      </c>
      <c r="G272" s="13" t="s">
        <v>83</v>
      </c>
      <c r="H272" s="13" t="s">
        <v>44</v>
      </c>
      <c r="I272" s="13" t="s">
        <v>51</v>
      </c>
      <c r="J272" s="13" t="s">
        <v>84</v>
      </c>
      <c r="K272" s="13" t="s">
        <v>53</v>
      </c>
      <c r="L272" s="13" t="s">
        <v>70</v>
      </c>
      <c r="M272" s="13">
        <v>598.25</v>
      </c>
      <c r="N272" s="13">
        <v>3</v>
      </c>
      <c r="O272" s="13">
        <v>0.16</v>
      </c>
      <c r="P272" s="48" t="str">
        <f>IF(Table2[[#This Row],[Discount]]&gt;20%,"HIGH","LOW")</f>
        <v>LOW</v>
      </c>
      <c r="Q272" s="13">
        <v>1507.59</v>
      </c>
      <c r="R272" s="60" t="str">
        <f>_xlfn.IFS(Table2[[#This Row],[Revenue]]&lt;1000,"Small",OR(Table2[[#This Row],[Revenue]]&gt;1000,Table2[[#This Row],[Revenue]]&lt;=5000),"Medium",Table2[[#This Row],[Revenue]]&gt;5000,"Large")</f>
        <v>Medium</v>
      </c>
      <c r="S272" s="54" t="str">
        <f>IF(Table2[[#This Row],[Revenue]]&gt;3000,"Premium","Not Premium")</f>
        <v>Not Premium</v>
      </c>
      <c r="T272" s="13">
        <v>952.69</v>
      </c>
      <c r="U272" s="13">
        <v>554.9</v>
      </c>
      <c r="V272" s="13" t="s">
        <v>63</v>
      </c>
      <c r="W272" s="13" t="s">
        <v>36</v>
      </c>
      <c r="X272" s="13" t="s">
        <v>48</v>
      </c>
      <c r="Y272" s="13">
        <v>8.14</v>
      </c>
      <c r="Z272" s="13">
        <v>4</v>
      </c>
      <c r="AA272" s="51" t="str">
        <f>IF(Table2[[#This Row],[DeliveryDays]]&lt;=3,"FAST DELIVERY","LATE DELIVERY")</f>
        <v>LATE DELIVERY</v>
      </c>
      <c r="AB272" s="13" t="s">
        <v>55</v>
      </c>
      <c r="AC272" s="13" t="s">
        <v>56</v>
      </c>
      <c r="AD272" s="13">
        <v>1</v>
      </c>
      <c r="AE272" s="57" t="str">
        <f>_xlfn.IFS(Table2[[#This Row],[Rating]]=5,"Excellent",Table2[[#This Row],[Rating]]=4,"Good",Table2[[#This Row],[Rating]]=3,"Average",Table2[[#This Row],[Rating]]&lt;=2,"Poor")</f>
        <v>Poor</v>
      </c>
      <c r="AF272" s="35">
        <f>Table2[[#This Row],[Cost]]+Table2[[#This Row],[Profit]]+Table2[[#This Row],[ShippingCost]]+Table2[[#This Row],[DeliveryDays]]</f>
        <v>1519.7300000000002</v>
      </c>
      <c r="AG272" s="119">
        <f>Table2[[#This Row],[Profit]]/Table2[[#This Row],[Cost]]</f>
        <v>0.58245599303026163</v>
      </c>
      <c r="AQ272" s="22">
        <v>125</v>
      </c>
      <c r="AR272" s="13" t="s">
        <v>169</v>
      </c>
      <c r="AS272" s="13" t="s">
        <v>65</v>
      </c>
      <c r="AT272" s="13" t="s">
        <v>42</v>
      </c>
      <c r="AU272" s="13" t="s">
        <v>59</v>
      </c>
      <c r="AV272" s="13" t="s">
        <v>94</v>
      </c>
      <c r="AW272" s="13" t="s">
        <v>51</v>
      </c>
      <c r="AX272" s="13" t="s">
        <v>84</v>
      </c>
      <c r="AY272" s="13" t="s">
        <v>53</v>
      </c>
      <c r="AZ272" s="13" t="s">
        <v>85</v>
      </c>
      <c r="BA272" s="13">
        <v>978.65</v>
      </c>
      <c r="BB272" s="13">
        <v>4</v>
      </c>
      <c r="BC272" s="13">
        <v>0.17</v>
      </c>
      <c r="BD272" s="13">
        <v>3249.12</v>
      </c>
      <c r="BE272" s="13">
        <v>2487.37</v>
      </c>
      <c r="BF272" s="13">
        <v>761.75</v>
      </c>
      <c r="BG272" s="13" t="s">
        <v>76</v>
      </c>
      <c r="BH272" s="13" t="s">
        <v>36</v>
      </c>
      <c r="BI272" s="13" t="s">
        <v>48</v>
      </c>
      <c r="BJ272" s="13">
        <v>6.51</v>
      </c>
      <c r="BK272" s="13">
        <v>2</v>
      </c>
      <c r="BL272" s="13" t="s">
        <v>97</v>
      </c>
      <c r="BM272" s="13" t="s">
        <v>56</v>
      </c>
      <c r="BN272" s="13">
        <v>2</v>
      </c>
      <c r="BO272" s="21">
        <v>10</v>
      </c>
    </row>
    <row r="273" spans="1:67" ht="16.5" thickTop="1" thickBot="1" x14ac:dyDescent="0.3">
      <c r="A273" s="11">
        <v>272</v>
      </c>
      <c r="B273" s="2" t="s">
        <v>315</v>
      </c>
      <c r="C273" s="85">
        <f>YEAR(Table2[[#This Row],[Date]])</f>
        <v>2024</v>
      </c>
      <c r="D273" s="88" t="str">
        <f>TEXT(Table2[[#This Row],[Date]],"mmmm")</f>
        <v>September</v>
      </c>
      <c r="E273" s="2" t="s">
        <v>58</v>
      </c>
      <c r="F273" s="2" t="s">
        <v>66</v>
      </c>
      <c r="G273" s="2" t="s">
        <v>43</v>
      </c>
      <c r="H273" s="2" t="s">
        <v>100</v>
      </c>
      <c r="I273" s="2" t="s">
        <v>31</v>
      </c>
      <c r="J273" s="2" t="s">
        <v>32</v>
      </c>
      <c r="K273" s="2" t="s">
        <v>53</v>
      </c>
      <c r="L273" s="2" t="s">
        <v>34</v>
      </c>
      <c r="M273" s="2">
        <v>962.58</v>
      </c>
      <c r="N273" s="2">
        <v>12</v>
      </c>
      <c r="O273" s="2">
        <v>0.13</v>
      </c>
      <c r="P273" s="48" t="str">
        <f>IF(Table2[[#This Row],[Discount]]&gt;20%,"HIGH","LOW")</f>
        <v>LOW</v>
      </c>
      <c r="Q273" s="2">
        <v>10049.34</v>
      </c>
      <c r="R273" s="59" t="str">
        <f>_xlfn.IFS(Table2[[#This Row],[Revenue]]&lt;1000,"Small",OR(Table2[[#This Row],[Revenue]]&gt;1000,Table2[[#This Row],[Revenue]]&lt;=5000),"Medium",Table2[[#This Row],[Revenue]]&gt;5000,"Large")</f>
        <v>Medium</v>
      </c>
      <c r="S273" s="53" t="str">
        <f>IF(Table2[[#This Row],[Revenue]]&gt;3000,"Premium","Not Premium")</f>
        <v>Premium</v>
      </c>
      <c r="T273" s="2">
        <v>5161.2299999999996</v>
      </c>
      <c r="U273" s="2">
        <v>4888.1099999999997</v>
      </c>
      <c r="V273" s="2" t="s">
        <v>76</v>
      </c>
      <c r="W273" s="2" t="s">
        <v>71</v>
      </c>
      <c r="X273" s="2" t="s">
        <v>48</v>
      </c>
      <c r="Y273" s="2">
        <v>14.11</v>
      </c>
      <c r="Z273" s="2">
        <v>4</v>
      </c>
      <c r="AA273" s="50" t="str">
        <f>IF(Table2[[#This Row],[DeliveryDays]]&lt;=3,"FAST DELIVERY","LATE DELIVERY")</f>
        <v>LATE DELIVERY</v>
      </c>
      <c r="AB273" s="2" t="s">
        <v>38</v>
      </c>
      <c r="AC273" s="2" t="s">
        <v>39</v>
      </c>
      <c r="AD273" s="2">
        <v>1</v>
      </c>
      <c r="AE273" s="56" t="str">
        <f>_xlfn.IFS(Table2[[#This Row],[Rating]]=5,"Excellent",Table2[[#This Row],[Rating]]=4,"Good",Table2[[#This Row],[Rating]]=3,"Average",Table2[[#This Row],[Rating]]&lt;=2,"Poor")</f>
        <v>Poor</v>
      </c>
      <c r="AF273" s="35">
        <f>Table2[[#This Row],[Cost]]+Table2[[#This Row],[Profit]]+Table2[[#This Row],[ShippingCost]]+Table2[[#This Row],[DeliveryDays]]</f>
        <v>10067.450000000001</v>
      </c>
      <c r="AG273" s="119">
        <f>Table2[[#This Row],[Profit]]/Table2[[#This Row],[Cost]]</f>
        <v>0.94708238152533408</v>
      </c>
      <c r="AQ273" s="20">
        <v>132</v>
      </c>
      <c r="AR273" s="2" t="s">
        <v>182</v>
      </c>
      <c r="AS273" s="2" t="s">
        <v>99</v>
      </c>
      <c r="AT273" s="2" t="s">
        <v>28</v>
      </c>
      <c r="AU273" s="2" t="s">
        <v>59</v>
      </c>
      <c r="AV273" s="2" t="s">
        <v>78</v>
      </c>
      <c r="AW273" s="2" t="s">
        <v>61</v>
      </c>
      <c r="AX273" s="2" t="s">
        <v>107</v>
      </c>
      <c r="AY273" s="2" t="s">
        <v>33</v>
      </c>
      <c r="AZ273" s="2" t="s">
        <v>46</v>
      </c>
      <c r="BA273" s="2">
        <v>422.22</v>
      </c>
      <c r="BB273" s="2">
        <v>10</v>
      </c>
      <c r="BC273" s="2">
        <v>0.16</v>
      </c>
      <c r="BD273" s="2">
        <v>3546.65</v>
      </c>
      <c r="BE273" s="2">
        <v>2946.85</v>
      </c>
      <c r="BF273" s="2">
        <v>599.79999999999995</v>
      </c>
      <c r="BG273" s="2" t="s">
        <v>35</v>
      </c>
      <c r="BH273" s="2" t="s">
        <v>36</v>
      </c>
      <c r="BI273" s="2" t="s">
        <v>72</v>
      </c>
      <c r="BJ273" s="2">
        <v>11.74</v>
      </c>
      <c r="BK273" s="2">
        <v>2</v>
      </c>
      <c r="BL273" s="2" t="s">
        <v>55</v>
      </c>
      <c r="BM273" s="2" t="s">
        <v>56</v>
      </c>
      <c r="BN273" s="2">
        <v>3</v>
      </c>
      <c r="BO273" s="21">
        <v>1</v>
      </c>
    </row>
    <row r="274" spans="1:67" ht="16.5" thickTop="1" thickBot="1" x14ac:dyDescent="0.3">
      <c r="A274" s="12">
        <v>273</v>
      </c>
      <c r="B274" s="13" t="s">
        <v>316</v>
      </c>
      <c r="C274" s="86">
        <f>YEAR(Table2[[#This Row],[Date]])</f>
        <v>2024</v>
      </c>
      <c r="D274" s="89" t="str">
        <f>TEXT(Table2[[#This Row],[Date]],"mmmm")</f>
        <v>August</v>
      </c>
      <c r="E274" s="13" t="s">
        <v>129</v>
      </c>
      <c r="F274" s="13" t="s">
        <v>42</v>
      </c>
      <c r="G274" s="13" t="s">
        <v>83</v>
      </c>
      <c r="H274" s="13" t="s">
        <v>60</v>
      </c>
      <c r="I274" s="13" t="s">
        <v>31</v>
      </c>
      <c r="J274" s="13" t="s">
        <v>79</v>
      </c>
      <c r="K274" s="13" t="s">
        <v>33</v>
      </c>
      <c r="L274" s="13" t="s">
        <v>46</v>
      </c>
      <c r="M274" s="13">
        <v>994.82</v>
      </c>
      <c r="N274" s="13">
        <v>18</v>
      </c>
      <c r="O274" s="13">
        <v>0.21</v>
      </c>
      <c r="P274" s="48" t="str">
        <f>IF(Table2[[#This Row],[Discount]]&gt;20%,"HIGH","LOW")</f>
        <v>HIGH</v>
      </c>
      <c r="Q274" s="13">
        <v>14146.34</v>
      </c>
      <c r="R274" s="60" t="str">
        <f>_xlfn.IFS(Table2[[#This Row],[Revenue]]&lt;1000,"Small",OR(Table2[[#This Row],[Revenue]]&gt;1000,Table2[[#This Row],[Revenue]]&lt;=5000),"Medium",Table2[[#This Row],[Revenue]]&gt;5000,"Large")</f>
        <v>Medium</v>
      </c>
      <c r="S274" s="54" t="str">
        <f>IF(Table2[[#This Row],[Revenue]]&gt;3000,"Premium","Not Premium")</f>
        <v>Premium</v>
      </c>
      <c r="T274" s="13">
        <v>8729.67</v>
      </c>
      <c r="U274" s="13">
        <v>5416.67</v>
      </c>
      <c r="V274" s="13" t="s">
        <v>63</v>
      </c>
      <c r="W274" s="13" t="s">
        <v>54</v>
      </c>
      <c r="X274" s="13" t="s">
        <v>72</v>
      </c>
      <c r="Y274" s="13">
        <v>24.07</v>
      </c>
      <c r="Z274" s="13">
        <v>5</v>
      </c>
      <c r="AA274" s="51" t="str">
        <f>IF(Table2[[#This Row],[DeliveryDays]]&lt;=3,"FAST DELIVERY","LATE DELIVERY")</f>
        <v>LATE DELIVERY</v>
      </c>
      <c r="AB274" s="13" t="s">
        <v>55</v>
      </c>
      <c r="AC274" s="13" t="s">
        <v>56</v>
      </c>
      <c r="AD274" s="13">
        <v>1</v>
      </c>
      <c r="AE274" s="57" t="str">
        <f>_xlfn.IFS(Table2[[#This Row],[Rating]]=5,"Excellent",Table2[[#This Row],[Rating]]=4,"Good",Table2[[#This Row],[Rating]]=3,"Average",Table2[[#This Row],[Rating]]&lt;=2,"Poor")</f>
        <v>Poor</v>
      </c>
      <c r="AF274" s="35">
        <f>Table2[[#This Row],[Cost]]+Table2[[#This Row],[Profit]]+Table2[[#This Row],[ShippingCost]]+Table2[[#This Row],[DeliveryDays]]</f>
        <v>14175.41</v>
      </c>
      <c r="AG274" s="119">
        <f>Table2[[#This Row],[Profit]]/Table2[[#This Row],[Cost]]</f>
        <v>0.62048966341224809</v>
      </c>
      <c r="AQ274" s="20">
        <v>140</v>
      </c>
      <c r="AR274" s="2" t="s">
        <v>223</v>
      </c>
      <c r="AS274" s="2" t="s">
        <v>120</v>
      </c>
      <c r="AT274" s="2" t="s">
        <v>66</v>
      </c>
      <c r="AU274" s="2" t="s">
        <v>59</v>
      </c>
      <c r="AV274" s="2" t="s">
        <v>74</v>
      </c>
      <c r="AW274" s="2" t="s">
        <v>68</v>
      </c>
      <c r="AX274" s="2" t="s">
        <v>107</v>
      </c>
      <c r="AY274" s="2" t="s">
        <v>45</v>
      </c>
      <c r="AZ274" s="2" t="s">
        <v>34</v>
      </c>
      <c r="BA274" s="2">
        <v>83.31</v>
      </c>
      <c r="BB274" s="2">
        <v>13</v>
      </c>
      <c r="BC274" s="2">
        <v>0.22</v>
      </c>
      <c r="BD274" s="2">
        <v>844.76</v>
      </c>
      <c r="BE274" s="2">
        <v>625.96</v>
      </c>
      <c r="BF274" s="2">
        <v>218.8</v>
      </c>
      <c r="BG274" s="2" t="s">
        <v>35</v>
      </c>
      <c r="BH274" s="2" t="s">
        <v>88</v>
      </c>
      <c r="BI274" s="2" t="s">
        <v>72</v>
      </c>
      <c r="BJ274" s="2">
        <v>28.64</v>
      </c>
      <c r="BK274" s="2">
        <v>2</v>
      </c>
      <c r="BL274" s="2" t="s">
        <v>55</v>
      </c>
      <c r="BM274" s="2" t="s">
        <v>56</v>
      </c>
      <c r="BN274" s="2">
        <v>2</v>
      </c>
      <c r="BO274" s="23">
        <v>9</v>
      </c>
    </row>
    <row r="275" spans="1:67" ht="16.5" thickTop="1" thickBot="1" x14ac:dyDescent="0.3">
      <c r="A275" s="11">
        <v>274</v>
      </c>
      <c r="B275" s="2" t="s">
        <v>317</v>
      </c>
      <c r="C275" s="85">
        <f>YEAR(Table2[[#This Row],[Date]])</f>
        <v>2023</v>
      </c>
      <c r="D275" s="88" t="str">
        <f>TEXT(Table2[[#This Row],[Date]],"mmmm")</f>
        <v>December</v>
      </c>
      <c r="E275" s="2" t="s">
        <v>118</v>
      </c>
      <c r="F275" s="2" t="s">
        <v>42</v>
      </c>
      <c r="G275" s="2" t="s">
        <v>59</v>
      </c>
      <c r="H275" s="2" t="s">
        <v>67</v>
      </c>
      <c r="I275" s="2" t="s">
        <v>61</v>
      </c>
      <c r="J275" s="2" t="s">
        <v>87</v>
      </c>
      <c r="K275" s="2" t="s">
        <v>53</v>
      </c>
      <c r="L275" s="2" t="s">
        <v>34</v>
      </c>
      <c r="M275" s="2">
        <v>40.19</v>
      </c>
      <c r="N275" s="2">
        <v>5</v>
      </c>
      <c r="O275" s="2">
        <v>0.18</v>
      </c>
      <c r="P275" s="48" t="str">
        <f>IF(Table2[[#This Row],[Discount]]&gt;20%,"HIGH","LOW")</f>
        <v>LOW</v>
      </c>
      <c r="Q275" s="2">
        <v>164.78</v>
      </c>
      <c r="R275" s="59" t="str">
        <f>_xlfn.IFS(Table2[[#This Row],[Revenue]]&lt;1000,"Small",OR(Table2[[#This Row],[Revenue]]&gt;1000,Table2[[#This Row],[Revenue]]&lt;=5000),"Medium",Table2[[#This Row],[Revenue]]&gt;5000,"Large")</f>
        <v>Small</v>
      </c>
      <c r="S275" s="53" t="str">
        <f>IF(Table2[[#This Row],[Revenue]]&gt;3000,"Premium","Not Premium")</f>
        <v>Not Premium</v>
      </c>
      <c r="T275" s="2">
        <v>93.52</v>
      </c>
      <c r="U275" s="2">
        <v>71.260000000000005</v>
      </c>
      <c r="V275" s="2" t="s">
        <v>47</v>
      </c>
      <c r="W275" s="2" t="s">
        <v>71</v>
      </c>
      <c r="X275" s="2" t="s">
        <v>72</v>
      </c>
      <c r="Y275" s="2">
        <v>24.01</v>
      </c>
      <c r="Z275" s="2">
        <v>4</v>
      </c>
      <c r="AA275" s="50" t="str">
        <f>IF(Table2[[#This Row],[DeliveryDays]]&lt;=3,"FAST DELIVERY","LATE DELIVERY")</f>
        <v>LATE DELIVERY</v>
      </c>
      <c r="AB275" s="2" t="s">
        <v>55</v>
      </c>
      <c r="AC275" s="2" t="s">
        <v>39</v>
      </c>
      <c r="AD275" s="2">
        <v>2</v>
      </c>
      <c r="AE275" s="56" t="str">
        <f>_xlfn.IFS(Table2[[#This Row],[Rating]]=5,"Excellent",Table2[[#This Row],[Rating]]=4,"Good",Table2[[#This Row],[Rating]]=3,"Average",Table2[[#This Row],[Rating]]&lt;=2,"Poor")</f>
        <v>Poor</v>
      </c>
      <c r="AF275" s="35">
        <f>Table2[[#This Row],[Cost]]+Table2[[#This Row],[Profit]]+Table2[[#This Row],[ShippingCost]]+Table2[[#This Row],[DeliveryDays]]</f>
        <v>192.79</v>
      </c>
      <c r="AG275" s="119">
        <f>Table2[[#This Row],[Profit]]/Table2[[#This Row],[Cost]]</f>
        <v>0.76197604790419171</v>
      </c>
      <c r="AQ275" s="22">
        <v>141</v>
      </c>
      <c r="AR275" s="13" t="s">
        <v>224</v>
      </c>
      <c r="AS275" s="13" t="s">
        <v>58</v>
      </c>
      <c r="AT275" s="13" t="s">
        <v>28</v>
      </c>
      <c r="AU275" s="13" t="s">
        <v>59</v>
      </c>
      <c r="AV275" s="13" t="s">
        <v>100</v>
      </c>
      <c r="AW275" s="13" t="s">
        <v>51</v>
      </c>
      <c r="AX275" s="13" t="s">
        <v>134</v>
      </c>
      <c r="AY275" s="13" t="s">
        <v>33</v>
      </c>
      <c r="AZ275" s="13" t="s">
        <v>85</v>
      </c>
      <c r="BA275" s="13">
        <v>184.79</v>
      </c>
      <c r="BB275" s="13">
        <v>15</v>
      </c>
      <c r="BC275" s="13">
        <v>0.01</v>
      </c>
      <c r="BD275" s="13">
        <v>2744.13</v>
      </c>
      <c r="BE275" s="13">
        <v>2192.89</v>
      </c>
      <c r="BF275" s="13">
        <v>551.24</v>
      </c>
      <c r="BG275" s="13" t="s">
        <v>47</v>
      </c>
      <c r="BH275" s="13" t="s">
        <v>88</v>
      </c>
      <c r="BI275" s="13" t="s">
        <v>37</v>
      </c>
      <c r="BJ275" s="13">
        <v>5.89</v>
      </c>
      <c r="BK275" s="13">
        <v>8</v>
      </c>
      <c r="BL275" s="13" t="s">
        <v>38</v>
      </c>
      <c r="BM275" s="13" t="s">
        <v>39</v>
      </c>
      <c r="BN275" s="13">
        <v>5</v>
      </c>
      <c r="BO275" s="21">
        <v>8</v>
      </c>
    </row>
    <row r="276" spans="1:67" ht="16.5" thickTop="1" thickBot="1" x14ac:dyDescent="0.3">
      <c r="A276" s="12">
        <v>275</v>
      </c>
      <c r="B276" s="13" t="s">
        <v>318</v>
      </c>
      <c r="C276" s="86">
        <f>YEAR(Table2[[#This Row],[Date]])</f>
        <v>2024</v>
      </c>
      <c r="D276" s="89" t="str">
        <f>TEXT(Table2[[#This Row],[Date]],"mmmm")</f>
        <v>May</v>
      </c>
      <c r="E276" s="13" t="s">
        <v>27</v>
      </c>
      <c r="F276" s="13" t="s">
        <v>82</v>
      </c>
      <c r="G276" s="13" t="s">
        <v>59</v>
      </c>
      <c r="H276" s="13" t="s">
        <v>78</v>
      </c>
      <c r="I276" s="13" t="s">
        <v>31</v>
      </c>
      <c r="J276" s="13" t="s">
        <v>87</v>
      </c>
      <c r="K276" s="13" t="s">
        <v>45</v>
      </c>
      <c r="L276" s="13" t="s">
        <v>85</v>
      </c>
      <c r="M276" s="13">
        <v>120.79</v>
      </c>
      <c r="N276" s="13">
        <v>20</v>
      </c>
      <c r="O276" s="13">
        <v>0.21</v>
      </c>
      <c r="P276" s="48" t="str">
        <f>IF(Table2[[#This Row],[Discount]]&gt;20%,"HIGH","LOW")</f>
        <v>HIGH</v>
      </c>
      <c r="Q276" s="13">
        <v>1908.48</v>
      </c>
      <c r="R276" s="60" t="str">
        <f>_xlfn.IFS(Table2[[#This Row],[Revenue]]&lt;1000,"Small",OR(Table2[[#This Row],[Revenue]]&gt;1000,Table2[[#This Row],[Revenue]]&lt;=5000),"Medium",Table2[[#This Row],[Revenue]]&gt;5000,"Large")</f>
        <v>Medium</v>
      </c>
      <c r="S276" s="54" t="str">
        <f>IF(Table2[[#This Row],[Revenue]]&gt;3000,"Premium","Not Premium")</f>
        <v>Not Premium</v>
      </c>
      <c r="T276" s="13">
        <v>1372.21</v>
      </c>
      <c r="U276" s="13">
        <v>536.27</v>
      </c>
      <c r="V276" s="13" t="s">
        <v>47</v>
      </c>
      <c r="W276" s="13" t="s">
        <v>71</v>
      </c>
      <c r="X276" s="13" t="s">
        <v>37</v>
      </c>
      <c r="Y276" s="13">
        <v>9.6300000000000008</v>
      </c>
      <c r="Z276" s="13">
        <v>1</v>
      </c>
      <c r="AA276" s="51" t="str">
        <f>IF(Table2[[#This Row],[DeliveryDays]]&lt;=3,"FAST DELIVERY","LATE DELIVERY")</f>
        <v>FAST DELIVERY</v>
      </c>
      <c r="AB276" s="13" t="s">
        <v>38</v>
      </c>
      <c r="AC276" s="13" t="s">
        <v>56</v>
      </c>
      <c r="AD276" s="13">
        <v>3</v>
      </c>
      <c r="AE276" s="57" t="str">
        <f>_xlfn.IFS(Table2[[#This Row],[Rating]]=5,"Excellent",Table2[[#This Row],[Rating]]=4,"Good",Table2[[#This Row],[Rating]]=3,"Average",Table2[[#This Row],[Rating]]&lt;=2,"Poor")</f>
        <v>Average</v>
      </c>
      <c r="AF276" s="35">
        <f>Table2[[#This Row],[Cost]]+Table2[[#This Row],[Profit]]+Table2[[#This Row],[ShippingCost]]+Table2[[#This Row],[DeliveryDays]]</f>
        <v>1919.1100000000001</v>
      </c>
      <c r="AG276" s="119">
        <f>Table2[[#This Row],[Profit]]/Table2[[#This Row],[Cost]]</f>
        <v>0.39080752945977654</v>
      </c>
      <c r="AQ276" s="20">
        <v>146</v>
      </c>
      <c r="AR276" s="2" t="s">
        <v>229</v>
      </c>
      <c r="AS276" s="2" t="s">
        <v>129</v>
      </c>
      <c r="AT276" s="2" t="s">
        <v>66</v>
      </c>
      <c r="AU276" s="2" t="s">
        <v>59</v>
      </c>
      <c r="AV276" s="2" t="s">
        <v>44</v>
      </c>
      <c r="AW276" s="2" t="s">
        <v>31</v>
      </c>
      <c r="AX276" s="2" t="s">
        <v>69</v>
      </c>
      <c r="AY276" s="2" t="s">
        <v>45</v>
      </c>
      <c r="AZ276" s="2" t="s">
        <v>85</v>
      </c>
      <c r="BA276" s="2">
        <v>714.71</v>
      </c>
      <c r="BB276" s="2">
        <v>19</v>
      </c>
      <c r="BC276" s="2">
        <v>0.28999999999999998</v>
      </c>
      <c r="BD276" s="2">
        <v>9641.44</v>
      </c>
      <c r="BE276" s="2">
        <v>6530.69</v>
      </c>
      <c r="BF276" s="2">
        <v>3110.75</v>
      </c>
      <c r="BG276" s="2" t="s">
        <v>35</v>
      </c>
      <c r="BH276" s="2" t="s">
        <v>36</v>
      </c>
      <c r="BI276" s="2" t="s">
        <v>72</v>
      </c>
      <c r="BJ276" s="2">
        <v>37.76</v>
      </c>
      <c r="BK276" s="2">
        <v>5</v>
      </c>
      <c r="BL276" s="2" t="s">
        <v>97</v>
      </c>
      <c r="BM276" s="2" t="s">
        <v>56</v>
      </c>
      <c r="BN276" s="2">
        <v>4</v>
      </c>
      <c r="BO276" s="23">
        <v>11</v>
      </c>
    </row>
    <row r="277" spans="1:67" ht="16.5" thickTop="1" thickBot="1" x14ac:dyDescent="0.3">
      <c r="A277" s="11">
        <v>276</v>
      </c>
      <c r="B277" s="2" t="s">
        <v>319</v>
      </c>
      <c r="C277" s="85">
        <f>YEAR(Table2[[#This Row],[Date]])</f>
        <v>2023</v>
      </c>
      <c r="D277" s="88" t="str">
        <f>TEXT(Table2[[#This Row],[Date]],"mmmm")</f>
        <v>August</v>
      </c>
      <c r="E277" s="2" t="s">
        <v>50</v>
      </c>
      <c r="F277" s="2" t="s">
        <v>82</v>
      </c>
      <c r="G277" s="2" t="s">
        <v>83</v>
      </c>
      <c r="H277" s="2" t="s">
        <v>74</v>
      </c>
      <c r="I277" s="2" t="s">
        <v>31</v>
      </c>
      <c r="J277" s="2" t="s">
        <v>32</v>
      </c>
      <c r="K277" s="2" t="s">
        <v>53</v>
      </c>
      <c r="L277" s="2" t="s">
        <v>85</v>
      </c>
      <c r="M277" s="2">
        <v>337.39</v>
      </c>
      <c r="N277" s="2">
        <v>20</v>
      </c>
      <c r="O277" s="2">
        <v>0.27</v>
      </c>
      <c r="P277" s="48" t="str">
        <f>IF(Table2[[#This Row],[Discount]]&gt;20%,"HIGH","LOW")</f>
        <v>HIGH</v>
      </c>
      <c r="Q277" s="2">
        <v>4925.8900000000003</v>
      </c>
      <c r="R277" s="59" t="str">
        <f>_xlfn.IFS(Table2[[#This Row],[Revenue]]&lt;1000,"Small",OR(Table2[[#This Row],[Revenue]]&gt;1000,Table2[[#This Row],[Revenue]]&lt;=5000),"Medium",Table2[[#This Row],[Revenue]]&gt;5000,"Large")</f>
        <v>Medium</v>
      </c>
      <c r="S277" s="53" t="str">
        <f>IF(Table2[[#This Row],[Revenue]]&gt;3000,"Premium","Not Premium")</f>
        <v>Premium</v>
      </c>
      <c r="T277" s="2">
        <v>4326.71</v>
      </c>
      <c r="U277" s="2">
        <v>599.17999999999995</v>
      </c>
      <c r="V277" s="2" t="s">
        <v>63</v>
      </c>
      <c r="W277" s="2" t="s">
        <v>36</v>
      </c>
      <c r="X277" s="2" t="s">
        <v>72</v>
      </c>
      <c r="Y277" s="2">
        <v>20.260000000000002</v>
      </c>
      <c r="Z277" s="2">
        <v>8</v>
      </c>
      <c r="AA277" s="50" t="str">
        <f>IF(Table2[[#This Row],[DeliveryDays]]&lt;=3,"FAST DELIVERY","LATE DELIVERY")</f>
        <v>LATE DELIVERY</v>
      </c>
      <c r="AB277" s="2" t="s">
        <v>38</v>
      </c>
      <c r="AC277" s="2" t="s">
        <v>56</v>
      </c>
      <c r="AD277" s="2">
        <v>4</v>
      </c>
      <c r="AE277" s="56" t="str">
        <f>_xlfn.IFS(Table2[[#This Row],[Rating]]=5,"Excellent",Table2[[#This Row],[Rating]]=4,"Good",Table2[[#This Row],[Rating]]=3,"Average",Table2[[#This Row],[Rating]]&lt;=2,"Poor")</f>
        <v>Good</v>
      </c>
      <c r="AF277" s="35">
        <f>Table2[[#This Row],[Cost]]+Table2[[#This Row],[Profit]]+Table2[[#This Row],[ShippingCost]]+Table2[[#This Row],[DeliveryDays]]</f>
        <v>4954.1500000000005</v>
      </c>
      <c r="AG277" s="119">
        <f>Table2[[#This Row],[Profit]]/Table2[[#This Row],[Cost]]</f>
        <v>0.13848397512197488</v>
      </c>
      <c r="AQ277" s="22">
        <v>155</v>
      </c>
      <c r="AR277" s="13" t="s">
        <v>238</v>
      </c>
      <c r="AS277" s="13" t="s">
        <v>118</v>
      </c>
      <c r="AT277" s="13" t="s">
        <v>28</v>
      </c>
      <c r="AU277" s="13" t="s">
        <v>59</v>
      </c>
      <c r="AV277" s="13" t="s">
        <v>44</v>
      </c>
      <c r="AW277" s="13" t="s">
        <v>61</v>
      </c>
      <c r="AX277" s="13" t="s">
        <v>69</v>
      </c>
      <c r="AY277" s="13" t="s">
        <v>53</v>
      </c>
      <c r="AZ277" s="13" t="s">
        <v>85</v>
      </c>
      <c r="BA277" s="13">
        <v>655.63</v>
      </c>
      <c r="BB277" s="13">
        <v>15</v>
      </c>
      <c r="BC277" s="13">
        <v>0.1</v>
      </c>
      <c r="BD277" s="13">
        <v>8851.01</v>
      </c>
      <c r="BE277" s="13">
        <v>4897.01</v>
      </c>
      <c r="BF277" s="13">
        <v>3954</v>
      </c>
      <c r="BG277" s="13" t="s">
        <v>35</v>
      </c>
      <c r="BH277" s="13" t="s">
        <v>36</v>
      </c>
      <c r="BI277" s="13" t="s">
        <v>48</v>
      </c>
      <c r="BJ277" s="13">
        <v>24.63</v>
      </c>
      <c r="BK277" s="13">
        <v>6</v>
      </c>
      <c r="BL277" s="13" t="s">
        <v>55</v>
      </c>
      <c r="BM277" s="13" t="s">
        <v>39</v>
      </c>
      <c r="BN277" s="13">
        <v>2</v>
      </c>
      <c r="BO277" s="21">
        <v>2</v>
      </c>
    </row>
    <row r="278" spans="1:67" ht="16.5" thickTop="1" thickBot="1" x14ac:dyDescent="0.3">
      <c r="A278" s="12">
        <v>277</v>
      </c>
      <c r="B278" s="13" t="s">
        <v>320</v>
      </c>
      <c r="C278" s="86">
        <f>YEAR(Table2[[#This Row],[Date]])</f>
        <v>2023</v>
      </c>
      <c r="D278" s="89" t="str">
        <f>TEXT(Table2[[#This Row],[Date]],"mmmm")</f>
        <v>December</v>
      </c>
      <c r="E278" s="13" t="s">
        <v>114</v>
      </c>
      <c r="F278" s="13" t="s">
        <v>66</v>
      </c>
      <c r="G278" s="13" t="s">
        <v>83</v>
      </c>
      <c r="H278" s="13" t="s">
        <v>30</v>
      </c>
      <c r="I278" s="13" t="s">
        <v>31</v>
      </c>
      <c r="J278" s="13" t="s">
        <v>62</v>
      </c>
      <c r="K278" s="13" t="s">
        <v>45</v>
      </c>
      <c r="L278" s="13" t="s">
        <v>46</v>
      </c>
      <c r="M278" s="13">
        <v>978.91</v>
      </c>
      <c r="N278" s="13">
        <v>8</v>
      </c>
      <c r="O278" s="13">
        <v>0.03</v>
      </c>
      <c r="P278" s="48" t="str">
        <f>IF(Table2[[#This Row],[Discount]]&gt;20%,"HIGH","LOW")</f>
        <v>LOW</v>
      </c>
      <c r="Q278" s="13">
        <v>7596.34</v>
      </c>
      <c r="R278" s="60" t="str">
        <f>_xlfn.IFS(Table2[[#This Row],[Revenue]]&lt;1000,"Small",OR(Table2[[#This Row],[Revenue]]&gt;1000,Table2[[#This Row],[Revenue]]&lt;=5000),"Medium",Table2[[#This Row],[Revenue]]&gt;5000,"Large")</f>
        <v>Medium</v>
      </c>
      <c r="S278" s="54" t="str">
        <f>IF(Table2[[#This Row],[Revenue]]&gt;3000,"Premium","Not Premium")</f>
        <v>Premium</v>
      </c>
      <c r="T278" s="13">
        <v>6234.12</v>
      </c>
      <c r="U278" s="13">
        <v>1362.22</v>
      </c>
      <c r="V278" s="13" t="s">
        <v>47</v>
      </c>
      <c r="W278" s="13" t="s">
        <v>71</v>
      </c>
      <c r="X278" s="13" t="s">
        <v>37</v>
      </c>
      <c r="Y278" s="13">
        <v>35.200000000000003</v>
      </c>
      <c r="Z278" s="13">
        <v>8</v>
      </c>
      <c r="AA278" s="51" t="str">
        <f>IF(Table2[[#This Row],[DeliveryDays]]&lt;=3,"FAST DELIVERY","LATE DELIVERY")</f>
        <v>LATE DELIVERY</v>
      </c>
      <c r="AB278" s="13" t="s">
        <v>97</v>
      </c>
      <c r="AC278" s="13" t="s">
        <v>39</v>
      </c>
      <c r="AD278" s="13">
        <v>3</v>
      </c>
      <c r="AE278" s="57" t="str">
        <f>_xlfn.IFS(Table2[[#This Row],[Rating]]=5,"Excellent",Table2[[#This Row],[Rating]]=4,"Good",Table2[[#This Row],[Rating]]=3,"Average",Table2[[#This Row],[Rating]]&lt;=2,"Poor")</f>
        <v>Average</v>
      </c>
      <c r="AF278" s="35">
        <f>Table2[[#This Row],[Cost]]+Table2[[#This Row],[Profit]]+Table2[[#This Row],[ShippingCost]]+Table2[[#This Row],[DeliveryDays]]</f>
        <v>7639.54</v>
      </c>
      <c r="AG278" s="119">
        <f>Table2[[#This Row],[Profit]]/Table2[[#This Row],[Cost]]</f>
        <v>0.21851039120196597</v>
      </c>
      <c r="AQ278" s="20">
        <v>156</v>
      </c>
      <c r="AR278" s="2" t="s">
        <v>239</v>
      </c>
      <c r="AS278" s="2" t="s">
        <v>118</v>
      </c>
      <c r="AT278" s="2" t="s">
        <v>82</v>
      </c>
      <c r="AU278" s="2" t="s">
        <v>59</v>
      </c>
      <c r="AV278" s="2" t="s">
        <v>100</v>
      </c>
      <c r="AW278" s="2" t="s">
        <v>51</v>
      </c>
      <c r="AX278" s="2" t="s">
        <v>134</v>
      </c>
      <c r="AY278" s="2" t="s">
        <v>53</v>
      </c>
      <c r="AZ278" s="2" t="s">
        <v>46</v>
      </c>
      <c r="BA278" s="2">
        <v>601.76</v>
      </c>
      <c r="BB278" s="2">
        <v>20</v>
      </c>
      <c r="BC278" s="2">
        <v>0.26</v>
      </c>
      <c r="BD278" s="2">
        <v>8906.0499999999993</v>
      </c>
      <c r="BE278" s="2">
        <v>5261</v>
      </c>
      <c r="BF278" s="2">
        <v>3645.05</v>
      </c>
      <c r="BG278" s="2" t="s">
        <v>76</v>
      </c>
      <c r="BH278" s="2" t="s">
        <v>88</v>
      </c>
      <c r="BI278" s="2" t="s">
        <v>72</v>
      </c>
      <c r="BJ278" s="2">
        <v>30.94</v>
      </c>
      <c r="BK278" s="2">
        <v>6</v>
      </c>
      <c r="BL278" s="2" t="s">
        <v>55</v>
      </c>
      <c r="BM278" s="2" t="s">
        <v>56</v>
      </c>
      <c r="BN278" s="2">
        <v>2</v>
      </c>
      <c r="BO278" s="21">
        <v>10</v>
      </c>
    </row>
    <row r="279" spans="1:67" ht="16.5" thickTop="1" thickBot="1" x14ac:dyDescent="0.3">
      <c r="A279" s="11">
        <v>278</v>
      </c>
      <c r="B279" s="2" t="s">
        <v>321</v>
      </c>
      <c r="C279" s="85">
        <f>YEAR(Table2[[#This Row],[Date]])</f>
        <v>2024</v>
      </c>
      <c r="D279" s="88" t="str">
        <f>TEXT(Table2[[#This Row],[Date]],"mmmm")</f>
        <v>July</v>
      </c>
      <c r="E279" s="2" t="s">
        <v>129</v>
      </c>
      <c r="F279" s="2" t="s">
        <v>66</v>
      </c>
      <c r="G279" s="2" t="s">
        <v>90</v>
      </c>
      <c r="H279" s="2" t="s">
        <v>60</v>
      </c>
      <c r="I279" s="2" t="s">
        <v>31</v>
      </c>
      <c r="J279" s="2" t="s">
        <v>102</v>
      </c>
      <c r="K279" s="2" t="s">
        <v>45</v>
      </c>
      <c r="L279" s="2" t="s">
        <v>34</v>
      </c>
      <c r="M279" s="2">
        <v>538.22</v>
      </c>
      <c r="N279" s="2">
        <v>8</v>
      </c>
      <c r="O279" s="2">
        <v>0.28000000000000003</v>
      </c>
      <c r="P279" s="48" t="str">
        <f>IF(Table2[[#This Row],[Discount]]&gt;20%,"HIGH","LOW")</f>
        <v>HIGH</v>
      </c>
      <c r="Q279" s="2">
        <v>3100.15</v>
      </c>
      <c r="R279" s="59" t="str">
        <f>_xlfn.IFS(Table2[[#This Row],[Revenue]]&lt;1000,"Small",OR(Table2[[#This Row],[Revenue]]&gt;1000,Table2[[#This Row],[Revenue]]&lt;=5000),"Medium",Table2[[#This Row],[Revenue]]&gt;5000,"Large")</f>
        <v>Medium</v>
      </c>
      <c r="S279" s="53" t="str">
        <f>IF(Table2[[#This Row],[Revenue]]&gt;3000,"Premium","Not Premium")</f>
        <v>Premium</v>
      </c>
      <c r="T279" s="2">
        <v>2590.7800000000002</v>
      </c>
      <c r="U279" s="2">
        <v>509.37</v>
      </c>
      <c r="V279" s="2" t="s">
        <v>47</v>
      </c>
      <c r="W279" s="2" t="s">
        <v>54</v>
      </c>
      <c r="X279" s="2" t="s">
        <v>37</v>
      </c>
      <c r="Y279" s="2">
        <v>18.91</v>
      </c>
      <c r="Z279" s="2">
        <v>9</v>
      </c>
      <c r="AA279" s="50" t="str">
        <f>IF(Table2[[#This Row],[DeliveryDays]]&lt;=3,"FAST DELIVERY","LATE DELIVERY")</f>
        <v>LATE DELIVERY</v>
      </c>
      <c r="AB279" s="2" t="s">
        <v>38</v>
      </c>
      <c r="AC279" s="2" t="s">
        <v>39</v>
      </c>
      <c r="AD279" s="2">
        <v>5</v>
      </c>
      <c r="AE279" s="56" t="str">
        <f>_xlfn.IFS(Table2[[#This Row],[Rating]]=5,"Excellent",Table2[[#This Row],[Rating]]=4,"Good",Table2[[#This Row],[Rating]]=3,"Average",Table2[[#This Row],[Rating]]&lt;=2,"Poor")</f>
        <v>Excellent</v>
      </c>
      <c r="AF279" s="35">
        <f>Table2[[#This Row],[Cost]]+Table2[[#This Row],[Profit]]+Table2[[#This Row],[ShippingCost]]+Table2[[#This Row],[DeliveryDays]]</f>
        <v>3128.06</v>
      </c>
      <c r="AG279" s="119">
        <f>Table2[[#This Row],[Profit]]/Table2[[#This Row],[Cost]]</f>
        <v>0.19660874331282469</v>
      </c>
      <c r="AQ279" s="20">
        <v>158</v>
      </c>
      <c r="AR279" s="2" t="s">
        <v>241</v>
      </c>
      <c r="AS279" s="2" t="s">
        <v>129</v>
      </c>
      <c r="AT279" s="2" t="s">
        <v>28</v>
      </c>
      <c r="AU279" s="2" t="s">
        <v>59</v>
      </c>
      <c r="AV279" s="2" t="s">
        <v>74</v>
      </c>
      <c r="AW279" s="2" t="s">
        <v>75</v>
      </c>
      <c r="AX279" s="2" t="s">
        <v>134</v>
      </c>
      <c r="AY279" s="2" t="s">
        <v>45</v>
      </c>
      <c r="AZ279" s="2" t="s">
        <v>80</v>
      </c>
      <c r="BA279" s="2">
        <v>438.84</v>
      </c>
      <c r="BB279" s="2">
        <v>5</v>
      </c>
      <c r="BC279" s="2">
        <v>0.2</v>
      </c>
      <c r="BD279" s="2">
        <v>1755.36</v>
      </c>
      <c r="BE279" s="2">
        <v>1289.01</v>
      </c>
      <c r="BF279" s="2">
        <v>466.35</v>
      </c>
      <c r="BG279" s="2" t="s">
        <v>35</v>
      </c>
      <c r="BH279" s="2" t="s">
        <v>54</v>
      </c>
      <c r="BI279" s="2" t="s">
        <v>72</v>
      </c>
      <c r="BJ279" s="2">
        <v>9.24</v>
      </c>
      <c r="BK279" s="2">
        <v>2</v>
      </c>
      <c r="BL279" s="2" t="s">
        <v>38</v>
      </c>
      <c r="BM279" s="2" t="s">
        <v>39</v>
      </c>
      <c r="BN279" s="2">
        <v>5</v>
      </c>
      <c r="BO279" s="23">
        <v>7</v>
      </c>
    </row>
    <row r="280" spans="1:67" ht="16.5" thickTop="1" thickBot="1" x14ac:dyDescent="0.3">
      <c r="A280" s="12">
        <v>279</v>
      </c>
      <c r="B280" s="13" t="s">
        <v>322</v>
      </c>
      <c r="C280" s="86">
        <f>YEAR(Table2[[#This Row],[Date]])</f>
        <v>2024</v>
      </c>
      <c r="D280" s="89" t="str">
        <f>TEXT(Table2[[#This Row],[Date]],"mmmm")</f>
        <v>December</v>
      </c>
      <c r="E280" s="13" t="s">
        <v>50</v>
      </c>
      <c r="F280" s="13" t="s">
        <v>66</v>
      </c>
      <c r="G280" s="13" t="s">
        <v>93</v>
      </c>
      <c r="H280" s="13" t="s">
        <v>74</v>
      </c>
      <c r="I280" s="13" t="s">
        <v>61</v>
      </c>
      <c r="J280" s="13" t="s">
        <v>134</v>
      </c>
      <c r="K280" s="13" t="s">
        <v>53</v>
      </c>
      <c r="L280" s="13" t="s">
        <v>34</v>
      </c>
      <c r="M280" s="13">
        <v>336.79</v>
      </c>
      <c r="N280" s="13">
        <v>14</v>
      </c>
      <c r="O280" s="13">
        <v>0.03</v>
      </c>
      <c r="P280" s="48" t="str">
        <f>IF(Table2[[#This Row],[Discount]]&gt;20%,"HIGH","LOW")</f>
        <v>LOW</v>
      </c>
      <c r="Q280" s="13">
        <v>4573.6099999999997</v>
      </c>
      <c r="R280" s="60" t="str">
        <f>_xlfn.IFS(Table2[[#This Row],[Revenue]]&lt;1000,"Small",OR(Table2[[#This Row],[Revenue]]&gt;1000,Table2[[#This Row],[Revenue]]&lt;=5000),"Medium",Table2[[#This Row],[Revenue]]&gt;5000,"Large")</f>
        <v>Medium</v>
      </c>
      <c r="S280" s="54" t="str">
        <f>IF(Table2[[#This Row],[Revenue]]&gt;3000,"Premium","Not Premium")</f>
        <v>Premium</v>
      </c>
      <c r="T280" s="13">
        <v>2835.94</v>
      </c>
      <c r="U280" s="13">
        <v>1737.67</v>
      </c>
      <c r="V280" s="13" t="s">
        <v>76</v>
      </c>
      <c r="W280" s="13" t="s">
        <v>54</v>
      </c>
      <c r="X280" s="13" t="s">
        <v>37</v>
      </c>
      <c r="Y280" s="13">
        <v>30.87</v>
      </c>
      <c r="Z280" s="13">
        <v>2</v>
      </c>
      <c r="AA280" s="51" t="str">
        <f>IF(Table2[[#This Row],[DeliveryDays]]&lt;=3,"FAST DELIVERY","LATE DELIVERY")</f>
        <v>FAST DELIVERY</v>
      </c>
      <c r="AB280" s="13" t="s">
        <v>38</v>
      </c>
      <c r="AC280" s="13" t="s">
        <v>56</v>
      </c>
      <c r="AD280" s="13">
        <v>2</v>
      </c>
      <c r="AE280" s="57" t="str">
        <f>_xlfn.IFS(Table2[[#This Row],[Rating]]=5,"Excellent",Table2[[#This Row],[Rating]]=4,"Good",Table2[[#This Row],[Rating]]=3,"Average",Table2[[#This Row],[Rating]]&lt;=2,"Poor")</f>
        <v>Poor</v>
      </c>
      <c r="AF280" s="35">
        <f>Table2[[#This Row],[Cost]]+Table2[[#This Row],[Profit]]+Table2[[#This Row],[ShippingCost]]+Table2[[#This Row],[DeliveryDays]]</f>
        <v>4606.4800000000005</v>
      </c>
      <c r="AG280" s="119">
        <f>Table2[[#This Row],[Profit]]/Table2[[#This Row],[Cost]]</f>
        <v>0.61273158106306902</v>
      </c>
      <c r="AQ280" s="22">
        <v>167</v>
      </c>
      <c r="AR280" s="13" t="s">
        <v>248</v>
      </c>
      <c r="AS280" s="13" t="s">
        <v>129</v>
      </c>
      <c r="AT280" s="13" t="s">
        <v>66</v>
      </c>
      <c r="AU280" s="13" t="s">
        <v>59</v>
      </c>
      <c r="AV280" s="13" t="s">
        <v>67</v>
      </c>
      <c r="AW280" s="13" t="s">
        <v>75</v>
      </c>
      <c r="AX280" s="13" t="s">
        <v>32</v>
      </c>
      <c r="AY280" s="13" t="s">
        <v>53</v>
      </c>
      <c r="AZ280" s="13" t="s">
        <v>80</v>
      </c>
      <c r="BA280" s="13">
        <v>537.01</v>
      </c>
      <c r="BB280" s="13">
        <v>6</v>
      </c>
      <c r="BC280" s="13">
        <v>0.28999999999999998</v>
      </c>
      <c r="BD280" s="13">
        <v>2287.66</v>
      </c>
      <c r="BE280" s="13">
        <v>1888.29</v>
      </c>
      <c r="BF280" s="13">
        <v>399.37</v>
      </c>
      <c r="BG280" s="13" t="s">
        <v>91</v>
      </c>
      <c r="BH280" s="13" t="s">
        <v>36</v>
      </c>
      <c r="BI280" s="13" t="s">
        <v>72</v>
      </c>
      <c r="BJ280" s="13">
        <v>20.440000000000001</v>
      </c>
      <c r="BK280" s="13">
        <v>4</v>
      </c>
      <c r="BL280" s="13" t="s">
        <v>55</v>
      </c>
      <c r="BM280" s="13" t="s">
        <v>39</v>
      </c>
      <c r="BN280" s="13">
        <v>4</v>
      </c>
      <c r="BO280" s="21">
        <v>2</v>
      </c>
    </row>
    <row r="281" spans="1:67" ht="16.5" thickTop="1" thickBot="1" x14ac:dyDescent="0.3">
      <c r="A281" s="11">
        <v>280</v>
      </c>
      <c r="B281" s="2" t="s">
        <v>126</v>
      </c>
      <c r="C281" s="85">
        <f>YEAR(Table2[[#This Row],[Date]])</f>
        <v>2024</v>
      </c>
      <c r="D281" s="88" t="str">
        <f>TEXT(Table2[[#This Row],[Date]],"mmmm")</f>
        <v>January</v>
      </c>
      <c r="E281" s="2" t="s">
        <v>27</v>
      </c>
      <c r="F281" s="2" t="s">
        <v>28</v>
      </c>
      <c r="G281" s="2" t="s">
        <v>90</v>
      </c>
      <c r="H281" s="2" t="s">
        <v>44</v>
      </c>
      <c r="I281" s="2" t="s">
        <v>51</v>
      </c>
      <c r="J281" s="2" t="s">
        <v>134</v>
      </c>
      <c r="K281" s="2" t="s">
        <v>45</v>
      </c>
      <c r="L281" s="2" t="s">
        <v>80</v>
      </c>
      <c r="M281" s="2">
        <v>483.17</v>
      </c>
      <c r="N281" s="2">
        <v>17</v>
      </c>
      <c r="O281" s="2">
        <v>0.05</v>
      </c>
      <c r="P281" s="48" t="str">
        <f>IF(Table2[[#This Row],[Discount]]&gt;20%,"HIGH","LOW")</f>
        <v>LOW</v>
      </c>
      <c r="Q281" s="2">
        <v>7803.2</v>
      </c>
      <c r="R281" s="59" t="str">
        <f>_xlfn.IFS(Table2[[#This Row],[Revenue]]&lt;1000,"Small",OR(Table2[[#This Row],[Revenue]]&gt;1000,Table2[[#This Row],[Revenue]]&lt;=5000),"Medium",Table2[[#This Row],[Revenue]]&gt;5000,"Large")</f>
        <v>Medium</v>
      </c>
      <c r="S281" s="53" t="str">
        <f>IF(Table2[[#This Row],[Revenue]]&gt;3000,"Premium","Not Premium")</f>
        <v>Premium</v>
      </c>
      <c r="T281" s="2">
        <v>3980.85</v>
      </c>
      <c r="U281" s="2">
        <v>3822.35</v>
      </c>
      <c r="V281" s="2" t="s">
        <v>35</v>
      </c>
      <c r="W281" s="2" t="s">
        <v>54</v>
      </c>
      <c r="X281" s="2" t="s">
        <v>72</v>
      </c>
      <c r="Y281" s="2">
        <v>16.739999999999998</v>
      </c>
      <c r="Z281" s="2">
        <v>6</v>
      </c>
      <c r="AA281" s="50" t="str">
        <f>IF(Table2[[#This Row],[DeliveryDays]]&lt;=3,"FAST DELIVERY","LATE DELIVERY")</f>
        <v>LATE DELIVERY</v>
      </c>
      <c r="AB281" s="2" t="s">
        <v>55</v>
      </c>
      <c r="AC281" s="2" t="s">
        <v>39</v>
      </c>
      <c r="AD281" s="2">
        <v>3</v>
      </c>
      <c r="AE281" s="56" t="str">
        <f>_xlfn.IFS(Table2[[#This Row],[Rating]]=5,"Excellent",Table2[[#This Row],[Rating]]=4,"Good",Table2[[#This Row],[Rating]]=3,"Average",Table2[[#This Row],[Rating]]&lt;=2,"Poor")</f>
        <v>Average</v>
      </c>
      <c r="AF281" s="35">
        <f>Table2[[#This Row],[Cost]]+Table2[[#This Row],[Profit]]+Table2[[#This Row],[ShippingCost]]+Table2[[#This Row],[DeliveryDays]]</f>
        <v>7825.94</v>
      </c>
      <c r="AG281" s="119">
        <f>Table2[[#This Row],[Profit]]/Table2[[#This Row],[Cost]]</f>
        <v>0.96018438273233109</v>
      </c>
      <c r="AQ281" s="20">
        <v>168</v>
      </c>
      <c r="AR281" s="2" t="s">
        <v>203</v>
      </c>
      <c r="AS281" s="2" t="s">
        <v>50</v>
      </c>
      <c r="AT281" s="2" t="s">
        <v>82</v>
      </c>
      <c r="AU281" s="2" t="s">
        <v>59</v>
      </c>
      <c r="AV281" s="2" t="s">
        <v>94</v>
      </c>
      <c r="AW281" s="2" t="s">
        <v>75</v>
      </c>
      <c r="AX281" s="2" t="s">
        <v>87</v>
      </c>
      <c r="AY281" s="2" t="s">
        <v>45</v>
      </c>
      <c r="AZ281" s="2" t="s">
        <v>34</v>
      </c>
      <c r="BA281" s="2">
        <v>639.12</v>
      </c>
      <c r="BB281" s="2">
        <v>4</v>
      </c>
      <c r="BC281" s="2">
        <v>0.19</v>
      </c>
      <c r="BD281" s="2">
        <v>2070.75</v>
      </c>
      <c r="BE281" s="2">
        <v>1293.45</v>
      </c>
      <c r="BF281" s="2">
        <v>777.3</v>
      </c>
      <c r="BG281" s="2" t="s">
        <v>63</v>
      </c>
      <c r="BH281" s="2" t="s">
        <v>36</v>
      </c>
      <c r="BI281" s="2" t="s">
        <v>37</v>
      </c>
      <c r="BJ281" s="2">
        <v>5.39</v>
      </c>
      <c r="BK281" s="2">
        <v>3</v>
      </c>
      <c r="BL281" s="2" t="s">
        <v>38</v>
      </c>
      <c r="BM281" s="2" t="s">
        <v>39</v>
      </c>
      <c r="BN281" s="2">
        <v>1</v>
      </c>
      <c r="BO281" s="23">
        <v>12</v>
      </c>
    </row>
    <row r="282" spans="1:67" ht="16.5" thickTop="1" thickBot="1" x14ac:dyDescent="0.3">
      <c r="A282" s="12">
        <v>281</v>
      </c>
      <c r="B282" s="13" t="s">
        <v>323</v>
      </c>
      <c r="C282" s="86">
        <f>YEAR(Table2[[#This Row],[Date]])</f>
        <v>2024</v>
      </c>
      <c r="D282" s="89" t="str">
        <f>TEXT(Table2[[#This Row],[Date]],"mmmm")</f>
        <v>April</v>
      </c>
      <c r="E282" s="13" t="s">
        <v>127</v>
      </c>
      <c r="F282" s="13" t="s">
        <v>42</v>
      </c>
      <c r="G282" s="13" t="s">
        <v>59</v>
      </c>
      <c r="H282" s="13" t="s">
        <v>100</v>
      </c>
      <c r="I282" s="13" t="s">
        <v>61</v>
      </c>
      <c r="J282" s="13" t="s">
        <v>134</v>
      </c>
      <c r="K282" s="13" t="s">
        <v>45</v>
      </c>
      <c r="L282" s="13" t="s">
        <v>46</v>
      </c>
      <c r="M282" s="13">
        <v>149.58000000000001</v>
      </c>
      <c r="N282" s="13">
        <v>15</v>
      </c>
      <c r="O282" s="13">
        <v>0.13</v>
      </c>
      <c r="P282" s="48" t="str">
        <f>IF(Table2[[#This Row],[Discount]]&gt;20%,"HIGH","LOW")</f>
        <v>LOW</v>
      </c>
      <c r="Q282" s="13">
        <v>1952.02</v>
      </c>
      <c r="R282" s="60" t="str">
        <f>_xlfn.IFS(Table2[[#This Row],[Revenue]]&lt;1000,"Small",OR(Table2[[#This Row],[Revenue]]&gt;1000,Table2[[#This Row],[Revenue]]&lt;=5000),"Medium",Table2[[#This Row],[Revenue]]&gt;5000,"Large")</f>
        <v>Medium</v>
      </c>
      <c r="S282" s="54" t="str">
        <f>IF(Table2[[#This Row],[Revenue]]&gt;3000,"Premium","Not Premium")</f>
        <v>Not Premium</v>
      </c>
      <c r="T282" s="13">
        <v>1294.19</v>
      </c>
      <c r="U282" s="13">
        <v>657.83</v>
      </c>
      <c r="V282" s="13" t="s">
        <v>35</v>
      </c>
      <c r="W282" s="13" t="s">
        <v>88</v>
      </c>
      <c r="X282" s="13" t="s">
        <v>72</v>
      </c>
      <c r="Y282" s="13">
        <v>42.51</v>
      </c>
      <c r="Z282" s="13">
        <v>8</v>
      </c>
      <c r="AA282" s="51" t="str">
        <f>IF(Table2[[#This Row],[DeliveryDays]]&lt;=3,"FAST DELIVERY","LATE DELIVERY")</f>
        <v>LATE DELIVERY</v>
      </c>
      <c r="AB282" s="13" t="s">
        <v>38</v>
      </c>
      <c r="AC282" s="13" t="s">
        <v>39</v>
      </c>
      <c r="AD282" s="13">
        <v>5</v>
      </c>
      <c r="AE282" s="57" t="str">
        <f>_xlfn.IFS(Table2[[#This Row],[Rating]]=5,"Excellent",Table2[[#This Row],[Rating]]=4,"Good",Table2[[#This Row],[Rating]]=3,"Average",Table2[[#This Row],[Rating]]&lt;=2,"Poor")</f>
        <v>Excellent</v>
      </c>
      <c r="AF282" s="35">
        <f>Table2[[#This Row],[Cost]]+Table2[[#This Row],[Profit]]+Table2[[#This Row],[ShippingCost]]+Table2[[#This Row],[DeliveryDays]]</f>
        <v>2002.53</v>
      </c>
      <c r="AG282" s="119">
        <f>Table2[[#This Row],[Profit]]/Table2[[#This Row],[Cost]]</f>
        <v>0.50829476352003955</v>
      </c>
      <c r="AQ282" s="22">
        <v>177</v>
      </c>
      <c r="AR282" s="13" t="s">
        <v>49</v>
      </c>
      <c r="AS282" s="13" t="s">
        <v>58</v>
      </c>
      <c r="AT282" s="13" t="s">
        <v>28</v>
      </c>
      <c r="AU282" s="13" t="s">
        <v>59</v>
      </c>
      <c r="AV282" s="13" t="s">
        <v>78</v>
      </c>
      <c r="AW282" s="13" t="s">
        <v>31</v>
      </c>
      <c r="AX282" s="13" t="s">
        <v>84</v>
      </c>
      <c r="AY282" s="13" t="s">
        <v>53</v>
      </c>
      <c r="AZ282" s="13" t="s">
        <v>85</v>
      </c>
      <c r="BA282" s="13">
        <v>547.62</v>
      </c>
      <c r="BB282" s="13">
        <v>13</v>
      </c>
      <c r="BC282" s="13">
        <v>0</v>
      </c>
      <c r="BD282" s="13">
        <v>7119.06</v>
      </c>
      <c r="BE282" s="13">
        <v>3829.75</v>
      </c>
      <c r="BF282" s="13">
        <v>3289.31</v>
      </c>
      <c r="BG282" s="13" t="s">
        <v>91</v>
      </c>
      <c r="BH282" s="13" t="s">
        <v>36</v>
      </c>
      <c r="BI282" s="13" t="s">
        <v>48</v>
      </c>
      <c r="BJ282" s="13">
        <v>47.55</v>
      </c>
      <c r="BK282" s="13">
        <v>4</v>
      </c>
      <c r="BL282" s="13" t="s">
        <v>55</v>
      </c>
      <c r="BM282" s="13" t="s">
        <v>56</v>
      </c>
      <c r="BN282" s="13">
        <v>2</v>
      </c>
      <c r="BO282" s="21">
        <v>8</v>
      </c>
    </row>
    <row r="283" spans="1:67" ht="16.5" thickTop="1" thickBot="1" x14ac:dyDescent="0.3">
      <c r="A283" s="11">
        <v>282</v>
      </c>
      <c r="B283" s="2" t="s">
        <v>324</v>
      </c>
      <c r="C283" s="85">
        <f>YEAR(Table2[[#This Row],[Date]])</f>
        <v>2023</v>
      </c>
      <c r="D283" s="88" t="str">
        <f>TEXT(Table2[[#This Row],[Date]],"mmmm")</f>
        <v>September</v>
      </c>
      <c r="E283" s="2" t="s">
        <v>41</v>
      </c>
      <c r="F283" s="2" t="s">
        <v>28</v>
      </c>
      <c r="G283" s="2" t="s">
        <v>93</v>
      </c>
      <c r="H283" s="2" t="s">
        <v>74</v>
      </c>
      <c r="I283" s="2" t="s">
        <v>61</v>
      </c>
      <c r="J283" s="2" t="s">
        <v>107</v>
      </c>
      <c r="K283" s="2" t="s">
        <v>33</v>
      </c>
      <c r="L283" s="2" t="s">
        <v>70</v>
      </c>
      <c r="M283" s="2">
        <v>465.89</v>
      </c>
      <c r="N283" s="2">
        <v>17</v>
      </c>
      <c r="O283" s="2">
        <v>0.15</v>
      </c>
      <c r="P283" s="48" t="str">
        <f>IF(Table2[[#This Row],[Discount]]&gt;20%,"HIGH","LOW")</f>
        <v>LOW</v>
      </c>
      <c r="Q283" s="2">
        <v>6732.11</v>
      </c>
      <c r="R283" s="59" t="str">
        <f>_xlfn.IFS(Table2[[#This Row],[Revenue]]&lt;1000,"Small",OR(Table2[[#This Row],[Revenue]]&gt;1000,Table2[[#This Row],[Revenue]]&lt;=5000),"Medium",Table2[[#This Row],[Revenue]]&gt;5000,"Large")</f>
        <v>Medium</v>
      </c>
      <c r="S283" s="53" t="str">
        <f>IF(Table2[[#This Row],[Revenue]]&gt;3000,"Premium","Not Premium")</f>
        <v>Premium</v>
      </c>
      <c r="T283" s="2">
        <v>5443.11</v>
      </c>
      <c r="U283" s="2">
        <v>1289</v>
      </c>
      <c r="V283" s="2" t="s">
        <v>76</v>
      </c>
      <c r="W283" s="2" t="s">
        <v>54</v>
      </c>
      <c r="X283" s="2" t="s">
        <v>37</v>
      </c>
      <c r="Y283" s="2">
        <v>15.19</v>
      </c>
      <c r="Z283" s="2">
        <v>2</v>
      </c>
      <c r="AA283" s="50" t="str">
        <f>IF(Table2[[#This Row],[DeliveryDays]]&lt;=3,"FAST DELIVERY","LATE DELIVERY")</f>
        <v>FAST DELIVERY</v>
      </c>
      <c r="AB283" s="2" t="s">
        <v>55</v>
      </c>
      <c r="AC283" s="2" t="s">
        <v>56</v>
      </c>
      <c r="AD283" s="2">
        <v>2</v>
      </c>
      <c r="AE283" s="56" t="str">
        <f>_xlfn.IFS(Table2[[#This Row],[Rating]]=5,"Excellent",Table2[[#This Row],[Rating]]=4,"Good",Table2[[#This Row],[Rating]]=3,"Average",Table2[[#This Row],[Rating]]&lt;=2,"Poor")</f>
        <v>Poor</v>
      </c>
      <c r="AF283" s="35">
        <f>Table2[[#This Row],[Cost]]+Table2[[#This Row],[Profit]]+Table2[[#This Row],[ShippingCost]]+Table2[[#This Row],[DeliveryDays]]</f>
        <v>6749.2999999999993</v>
      </c>
      <c r="AG283" s="119">
        <f>Table2[[#This Row],[Profit]]/Table2[[#This Row],[Cost]]</f>
        <v>0.23681314542605239</v>
      </c>
      <c r="AQ283" s="20">
        <v>182</v>
      </c>
      <c r="AR283" s="2" t="s">
        <v>260</v>
      </c>
      <c r="AS283" s="2" t="s">
        <v>99</v>
      </c>
      <c r="AT283" s="2" t="s">
        <v>82</v>
      </c>
      <c r="AU283" s="2" t="s">
        <v>59</v>
      </c>
      <c r="AV283" s="2" t="s">
        <v>100</v>
      </c>
      <c r="AW283" s="2" t="s">
        <v>31</v>
      </c>
      <c r="AX283" s="2" t="s">
        <v>102</v>
      </c>
      <c r="AY283" s="2" t="s">
        <v>45</v>
      </c>
      <c r="AZ283" s="2" t="s">
        <v>46</v>
      </c>
      <c r="BA283" s="2">
        <v>752.44</v>
      </c>
      <c r="BB283" s="2">
        <v>2</v>
      </c>
      <c r="BC283" s="2">
        <v>0.01</v>
      </c>
      <c r="BD283" s="2">
        <v>1489.83</v>
      </c>
      <c r="BE283" s="2">
        <v>1331.4</v>
      </c>
      <c r="BF283" s="2">
        <v>158.43</v>
      </c>
      <c r="BG283" s="2" t="s">
        <v>76</v>
      </c>
      <c r="BH283" s="2" t="s">
        <v>88</v>
      </c>
      <c r="BI283" s="2" t="s">
        <v>72</v>
      </c>
      <c r="BJ283" s="2">
        <v>27.1</v>
      </c>
      <c r="BK283" s="2">
        <v>3</v>
      </c>
      <c r="BL283" s="2" t="s">
        <v>38</v>
      </c>
      <c r="BM283" s="2" t="s">
        <v>56</v>
      </c>
      <c r="BN283" s="2">
        <v>2</v>
      </c>
      <c r="BO283" s="23">
        <v>9</v>
      </c>
    </row>
    <row r="284" spans="1:67" ht="16.5" thickTop="1" thickBot="1" x14ac:dyDescent="0.3">
      <c r="A284" s="12">
        <v>283</v>
      </c>
      <c r="B284" s="13" t="s">
        <v>325</v>
      </c>
      <c r="C284" s="86">
        <f>YEAR(Table2[[#This Row],[Date]])</f>
        <v>2023</v>
      </c>
      <c r="D284" s="89" t="str">
        <f>TEXT(Table2[[#This Row],[Date]],"mmmm")</f>
        <v>January</v>
      </c>
      <c r="E284" s="13" t="s">
        <v>114</v>
      </c>
      <c r="F284" s="13" t="s">
        <v>42</v>
      </c>
      <c r="G284" s="13" t="s">
        <v>59</v>
      </c>
      <c r="H284" s="13" t="s">
        <v>60</v>
      </c>
      <c r="I284" s="13" t="s">
        <v>75</v>
      </c>
      <c r="J284" s="13" t="s">
        <v>87</v>
      </c>
      <c r="K284" s="13" t="s">
        <v>45</v>
      </c>
      <c r="L284" s="13" t="s">
        <v>34</v>
      </c>
      <c r="M284" s="13">
        <v>101.88</v>
      </c>
      <c r="N284" s="13">
        <v>10</v>
      </c>
      <c r="O284" s="13">
        <v>0.08</v>
      </c>
      <c r="P284" s="48" t="str">
        <f>IF(Table2[[#This Row],[Discount]]&gt;20%,"HIGH","LOW")</f>
        <v>LOW</v>
      </c>
      <c r="Q284" s="13">
        <v>937.3</v>
      </c>
      <c r="R284" s="60" t="str">
        <f>_xlfn.IFS(Table2[[#This Row],[Revenue]]&lt;1000,"Small",OR(Table2[[#This Row],[Revenue]]&gt;1000,Table2[[#This Row],[Revenue]]&lt;=5000),"Medium",Table2[[#This Row],[Revenue]]&gt;5000,"Large")</f>
        <v>Small</v>
      </c>
      <c r="S284" s="54" t="str">
        <f>IF(Table2[[#This Row],[Revenue]]&gt;3000,"Premium","Not Premium")</f>
        <v>Not Premium</v>
      </c>
      <c r="T284" s="13">
        <v>609.02</v>
      </c>
      <c r="U284" s="13">
        <v>328.28</v>
      </c>
      <c r="V284" s="13" t="s">
        <v>76</v>
      </c>
      <c r="W284" s="13" t="s">
        <v>36</v>
      </c>
      <c r="X284" s="13" t="s">
        <v>37</v>
      </c>
      <c r="Y284" s="13">
        <v>10.76</v>
      </c>
      <c r="Z284" s="13">
        <v>4</v>
      </c>
      <c r="AA284" s="51" t="str">
        <f>IF(Table2[[#This Row],[DeliveryDays]]&lt;=3,"FAST DELIVERY","LATE DELIVERY")</f>
        <v>LATE DELIVERY</v>
      </c>
      <c r="AB284" s="13" t="s">
        <v>55</v>
      </c>
      <c r="AC284" s="13" t="s">
        <v>39</v>
      </c>
      <c r="AD284" s="13">
        <v>4</v>
      </c>
      <c r="AE284" s="57" t="str">
        <f>_xlfn.IFS(Table2[[#This Row],[Rating]]=5,"Excellent",Table2[[#This Row],[Rating]]=4,"Good",Table2[[#This Row],[Rating]]=3,"Average",Table2[[#This Row],[Rating]]&lt;=2,"Poor")</f>
        <v>Good</v>
      </c>
      <c r="AF284" s="35">
        <f>Table2[[#This Row],[Cost]]+Table2[[#This Row],[Profit]]+Table2[[#This Row],[ShippingCost]]+Table2[[#This Row],[DeliveryDays]]</f>
        <v>952.06</v>
      </c>
      <c r="AG284" s="119">
        <f>Table2[[#This Row],[Profit]]/Table2[[#This Row],[Cost]]</f>
        <v>0.53902991691570057</v>
      </c>
      <c r="AQ284" s="22">
        <v>183</v>
      </c>
      <c r="AR284" s="13" t="s">
        <v>261</v>
      </c>
      <c r="AS284" s="13" t="s">
        <v>58</v>
      </c>
      <c r="AT284" s="13" t="s">
        <v>82</v>
      </c>
      <c r="AU284" s="13" t="s">
        <v>59</v>
      </c>
      <c r="AV284" s="13" t="s">
        <v>78</v>
      </c>
      <c r="AW284" s="13" t="s">
        <v>75</v>
      </c>
      <c r="AX284" s="13" t="s">
        <v>84</v>
      </c>
      <c r="AY284" s="13" t="s">
        <v>53</v>
      </c>
      <c r="AZ284" s="13" t="s">
        <v>85</v>
      </c>
      <c r="BA284" s="13">
        <v>154.13</v>
      </c>
      <c r="BB284" s="13">
        <v>15</v>
      </c>
      <c r="BC284" s="13">
        <v>0.28999999999999998</v>
      </c>
      <c r="BD284" s="13">
        <v>1641.48</v>
      </c>
      <c r="BE284" s="13">
        <v>925.7</v>
      </c>
      <c r="BF284" s="13">
        <v>715.78</v>
      </c>
      <c r="BG284" s="13" t="s">
        <v>91</v>
      </c>
      <c r="BH284" s="13" t="s">
        <v>88</v>
      </c>
      <c r="BI284" s="13" t="s">
        <v>37</v>
      </c>
      <c r="BJ284" s="13">
        <v>49.56</v>
      </c>
      <c r="BK284" s="13">
        <v>5</v>
      </c>
      <c r="BL284" s="13" t="s">
        <v>97</v>
      </c>
      <c r="BM284" s="13" t="s">
        <v>56</v>
      </c>
      <c r="BN284" s="13">
        <v>2</v>
      </c>
      <c r="BO284" s="21">
        <v>12</v>
      </c>
    </row>
    <row r="285" spans="1:67" ht="16.5" thickTop="1" thickBot="1" x14ac:dyDescent="0.3">
      <c r="A285" s="11">
        <v>284</v>
      </c>
      <c r="B285" s="2" t="s">
        <v>231</v>
      </c>
      <c r="C285" s="85">
        <f>YEAR(Table2[[#This Row],[Date]])</f>
        <v>2023</v>
      </c>
      <c r="D285" s="88" t="str">
        <f>TEXT(Table2[[#This Row],[Date]],"mmmm")</f>
        <v>November</v>
      </c>
      <c r="E285" s="2" t="s">
        <v>27</v>
      </c>
      <c r="F285" s="2" t="s">
        <v>66</v>
      </c>
      <c r="G285" s="2" t="s">
        <v>43</v>
      </c>
      <c r="H285" s="2" t="s">
        <v>94</v>
      </c>
      <c r="I285" s="2" t="s">
        <v>75</v>
      </c>
      <c r="J285" s="2" t="s">
        <v>134</v>
      </c>
      <c r="K285" s="2" t="s">
        <v>33</v>
      </c>
      <c r="L285" s="2" t="s">
        <v>34</v>
      </c>
      <c r="M285" s="2">
        <v>245.33</v>
      </c>
      <c r="N285" s="2">
        <v>3</v>
      </c>
      <c r="O285" s="2">
        <v>0.13</v>
      </c>
      <c r="P285" s="48" t="str">
        <f>IF(Table2[[#This Row],[Discount]]&gt;20%,"HIGH","LOW")</f>
        <v>LOW</v>
      </c>
      <c r="Q285" s="2">
        <v>640.30999999999995</v>
      </c>
      <c r="R285" s="59" t="str">
        <f>_xlfn.IFS(Table2[[#This Row],[Revenue]]&lt;1000,"Small",OR(Table2[[#This Row],[Revenue]]&gt;1000,Table2[[#This Row],[Revenue]]&lt;=5000),"Medium",Table2[[#This Row],[Revenue]]&gt;5000,"Large")</f>
        <v>Small</v>
      </c>
      <c r="S285" s="53" t="str">
        <f>IF(Table2[[#This Row],[Revenue]]&gt;3000,"Premium","Not Premium")</f>
        <v>Not Premium</v>
      </c>
      <c r="T285" s="2">
        <v>476.98</v>
      </c>
      <c r="U285" s="2">
        <v>163.33000000000001</v>
      </c>
      <c r="V285" s="2" t="s">
        <v>63</v>
      </c>
      <c r="W285" s="2" t="s">
        <v>71</v>
      </c>
      <c r="X285" s="2" t="s">
        <v>37</v>
      </c>
      <c r="Y285" s="2">
        <v>20.440000000000001</v>
      </c>
      <c r="Z285" s="2">
        <v>4</v>
      </c>
      <c r="AA285" s="50" t="str">
        <f>IF(Table2[[#This Row],[DeliveryDays]]&lt;=3,"FAST DELIVERY","LATE DELIVERY")</f>
        <v>LATE DELIVERY</v>
      </c>
      <c r="AB285" s="2" t="s">
        <v>55</v>
      </c>
      <c r="AC285" s="2" t="s">
        <v>39</v>
      </c>
      <c r="AD285" s="2">
        <v>2</v>
      </c>
      <c r="AE285" s="56" t="str">
        <f>_xlfn.IFS(Table2[[#This Row],[Rating]]=5,"Excellent",Table2[[#This Row],[Rating]]=4,"Good",Table2[[#This Row],[Rating]]=3,"Average",Table2[[#This Row],[Rating]]&lt;=2,"Poor")</f>
        <v>Poor</v>
      </c>
      <c r="AF285" s="35">
        <f>Table2[[#This Row],[Cost]]+Table2[[#This Row],[Profit]]+Table2[[#This Row],[ShippingCost]]+Table2[[#This Row],[DeliveryDays]]</f>
        <v>664.75000000000011</v>
      </c>
      <c r="AG285" s="119">
        <f>Table2[[#This Row],[Profit]]/Table2[[#This Row],[Cost]]</f>
        <v>0.34242525892070946</v>
      </c>
      <c r="AQ285" s="20">
        <v>184</v>
      </c>
      <c r="AR285" s="2" t="s">
        <v>262</v>
      </c>
      <c r="AS285" s="2" t="s">
        <v>118</v>
      </c>
      <c r="AT285" s="2" t="s">
        <v>66</v>
      </c>
      <c r="AU285" s="2" t="s">
        <v>59</v>
      </c>
      <c r="AV285" s="2" t="s">
        <v>67</v>
      </c>
      <c r="AW285" s="2" t="s">
        <v>68</v>
      </c>
      <c r="AX285" s="2" t="s">
        <v>79</v>
      </c>
      <c r="AY285" s="2" t="s">
        <v>53</v>
      </c>
      <c r="AZ285" s="2" t="s">
        <v>80</v>
      </c>
      <c r="BA285" s="2">
        <v>763.21</v>
      </c>
      <c r="BB285" s="2">
        <v>6</v>
      </c>
      <c r="BC285" s="2">
        <v>0.27</v>
      </c>
      <c r="BD285" s="2">
        <v>3342.86</v>
      </c>
      <c r="BE285" s="2">
        <v>2416.5</v>
      </c>
      <c r="BF285" s="2">
        <v>926.36</v>
      </c>
      <c r="BG285" s="2" t="s">
        <v>76</v>
      </c>
      <c r="BH285" s="2" t="s">
        <v>54</v>
      </c>
      <c r="BI285" s="2" t="s">
        <v>37</v>
      </c>
      <c r="BJ285" s="2">
        <v>24.04</v>
      </c>
      <c r="BK285" s="2">
        <v>7</v>
      </c>
      <c r="BL285" s="2" t="s">
        <v>97</v>
      </c>
      <c r="BM285" s="2" t="s">
        <v>39</v>
      </c>
      <c r="BN285" s="2">
        <v>1</v>
      </c>
      <c r="BO285" s="23">
        <v>2</v>
      </c>
    </row>
    <row r="286" spans="1:67" ht="16.5" thickTop="1" thickBot="1" x14ac:dyDescent="0.3">
      <c r="A286" s="12">
        <v>285</v>
      </c>
      <c r="B286" s="13" t="s">
        <v>123</v>
      </c>
      <c r="C286" s="86">
        <f>YEAR(Table2[[#This Row],[Date]])</f>
        <v>2023</v>
      </c>
      <c r="D286" s="89" t="str">
        <f>TEXT(Table2[[#This Row],[Date]],"mmmm")</f>
        <v>September</v>
      </c>
      <c r="E286" s="13" t="s">
        <v>118</v>
      </c>
      <c r="F286" s="13" t="s">
        <v>82</v>
      </c>
      <c r="G286" s="13" t="s">
        <v>83</v>
      </c>
      <c r="H286" s="13" t="s">
        <v>67</v>
      </c>
      <c r="I286" s="13" t="s">
        <v>61</v>
      </c>
      <c r="J286" s="13" t="s">
        <v>69</v>
      </c>
      <c r="K286" s="13" t="s">
        <v>33</v>
      </c>
      <c r="L286" s="13" t="s">
        <v>46</v>
      </c>
      <c r="M286" s="13">
        <v>318.68</v>
      </c>
      <c r="N286" s="13">
        <v>1</v>
      </c>
      <c r="O286" s="13">
        <v>0.08</v>
      </c>
      <c r="P286" s="48" t="str">
        <f>IF(Table2[[#This Row],[Discount]]&gt;20%,"HIGH","LOW")</f>
        <v>LOW</v>
      </c>
      <c r="Q286" s="13">
        <v>293.19</v>
      </c>
      <c r="R286" s="60" t="str">
        <f>_xlfn.IFS(Table2[[#This Row],[Revenue]]&lt;1000,"Small",OR(Table2[[#This Row],[Revenue]]&gt;1000,Table2[[#This Row],[Revenue]]&lt;=5000),"Medium",Table2[[#This Row],[Revenue]]&gt;5000,"Large")</f>
        <v>Small</v>
      </c>
      <c r="S286" s="54" t="str">
        <f>IF(Table2[[#This Row],[Revenue]]&gt;3000,"Premium","Not Premium")</f>
        <v>Not Premium</v>
      </c>
      <c r="T286" s="13">
        <v>232.84</v>
      </c>
      <c r="U286" s="13">
        <v>60.35</v>
      </c>
      <c r="V286" s="13" t="s">
        <v>35</v>
      </c>
      <c r="W286" s="13" t="s">
        <v>88</v>
      </c>
      <c r="X286" s="13" t="s">
        <v>48</v>
      </c>
      <c r="Y286" s="13">
        <v>49.04</v>
      </c>
      <c r="Z286" s="13">
        <v>9</v>
      </c>
      <c r="AA286" s="51" t="str">
        <f>IF(Table2[[#This Row],[DeliveryDays]]&lt;=3,"FAST DELIVERY","LATE DELIVERY")</f>
        <v>LATE DELIVERY</v>
      </c>
      <c r="AB286" s="13" t="s">
        <v>55</v>
      </c>
      <c r="AC286" s="13" t="s">
        <v>39</v>
      </c>
      <c r="AD286" s="13">
        <v>3</v>
      </c>
      <c r="AE286" s="57" t="str">
        <f>_xlfn.IFS(Table2[[#This Row],[Rating]]=5,"Excellent",Table2[[#This Row],[Rating]]=4,"Good",Table2[[#This Row],[Rating]]=3,"Average",Table2[[#This Row],[Rating]]&lt;=2,"Poor")</f>
        <v>Average</v>
      </c>
      <c r="AF286" s="35">
        <f>Table2[[#This Row],[Cost]]+Table2[[#This Row],[Profit]]+Table2[[#This Row],[ShippingCost]]+Table2[[#This Row],[DeliveryDays]]</f>
        <v>351.23</v>
      </c>
      <c r="AG286" s="119">
        <f>Table2[[#This Row],[Profit]]/Table2[[#This Row],[Cost]]</f>
        <v>0.25919086067685965</v>
      </c>
      <c r="AQ286" s="22">
        <v>185</v>
      </c>
      <c r="AR286" s="13" t="s">
        <v>263</v>
      </c>
      <c r="AS286" s="13" t="s">
        <v>65</v>
      </c>
      <c r="AT286" s="13" t="s">
        <v>42</v>
      </c>
      <c r="AU286" s="13" t="s">
        <v>59</v>
      </c>
      <c r="AV286" s="13" t="s">
        <v>30</v>
      </c>
      <c r="AW286" s="13" t="s">
        <v>51</v>
      </c>
      <c r="AX286" s="13" t="s">
        <v>134</v>
      </c>
      <c r="AY286" s="13" t="s">
        <v>33</v>
      </c>
      <c r="AZ286" s="13" t="s">
        <v>70</v>
      </c>
      <c r="BA286" s="13">
        <v>552.28</v>
      </c>
      <c r="BB286" s="13">
        <v>11</v>
      </c>
      <c r="BC286" s="13">
        <v>7.0000000000000007E-2</v>
      </c>
      <c r="BD286" s="13">
        <v>5649.82</v>
      </c>
      <c r="BE286" s="13">
        <v>4718.5600000000004</v>
      </c>
      <c r="BF286" s="13">
        <v>931.26</v>
      </c>
      <c r="BG286" s="13" t="s">
        <v>91</v>
      </c>
      <c r="BH286" s="13" t="s">
        <v>71</v>
      </c>
      <c r="BI286" s="13" t="s">
        <v>37</v>
      </c>
      <c r="BJ286" s="13">
        <v>41.18</v>
      </c>
      <c r="BK286" s="13">
        <v>9</v>
      </c>
      <c r="BL286" s="13" t="s">
        <v>55</v>
      </c>
      <c r="BM286" s="13" t="s">
        <v>39</v>
      </c>
      <c r="BN286" s="13">
        <v>1</v>
      </c>
      <c r="BO286" s="23">
        <v>5</v>
      </c>
    </row>
    <row r="287" spans="1:67" ht="16.5" thickTop="1" thickBot="1" x14ac:dyDescent="0.3">
      <c r="A287" s="11">
        <v>286</v>
      </c>
      <c r="B287" s="2" t="s">
        <v>326</v>
      </c>
      <c r="C287" s="85">
        <f>YEAR(Table2[[#This Row],[Date]])</f>
        <v>2024</v>
      </c>
      <c r="D287" s="88" t="str">
        <f>TEXT(Table2[[#This Row],[Date]],"mmmm")</f>
        <v>February</v>
      </c>
      <c r="E287" s="2" t="s">
        <v>58</v>
      </c>
      <c r="F287" s="2" t="s">
        <v>42</v>
      </c>
      <c r="G287" s="2" t="s">
        <v>83</v>
      </c>
      <c r="H287" s="2" t="s">
        <v>78</v>
      </c>
      <c r="I287" s="2" t="s">
        <v>31</v>
      </c>
      <c r="J287" s="2" t="s">
        <v>134</v>
      </c>
      <c r="K287" s="2" t="s">
        <v>33</v>
      </c>
      <c r="L287" s="2" t="s">
        <v>34</v>
      </c>
      <c r="M287" s="2">
        <v>863.68</v>
      </c>
      <c r="N287" s="2">
        <v>12</v>
      </c>
      <c r="O287" s="2">
        <v>0.25</v>
      </c>
      <c r="P287" s="48" t="str">
        <f>IF(Table2[[#This Row],[Discount]]&gt;20%,"HIGH","LOW")</f>
        <v>HIGH</v>
      </c>
      <c r="Q287" s="2">
        <v>7773.12</v>
      </c>
      <c r="R287" s="59" t="str">
        <f>_xlfn.IFS(Table2[[#This Row],[Revenue]]&lt;1000,"Small",OR(Table2[[#This Row],[Revenue]]&gt;1000,Table2[[#This Row],[Revenue]]&lt;=5000),"Medium",Table2[[#This Row],[Revenue]]&gt;5000,"Large")</f>
        <v>Medium</v>
      </c>
      <c r="S287" s="53" t="str">
        <f>IF(Table2[[#This Row],[Revenue]]&gt;3000,"Premium","Not Premium")</f>
        <v>Premium</v>
      </c>
      <c r="T287" s="2">
        <v>5330</v>
      </c>
      <c r="U287" s="2">
        <v>2443.12</v>
      </c>
      <c r="V287" s="2" t="s">
        <v>63</v>
      </c>
      <c r="W287" s="2" t="s">
        <v>36</v>
      </c>
      <c r="X287" s="2" t="s">
        <v>48</v>
      </c>
      <c r="Y287" s="2">
        <v>20.68</v>
      </c>
      <c r="Z287" s="2">
        <v>1</v>
      </c>
      <c r="AA287" s="50" t="str">
        <f>IF(Table2[[#This Row],[DeliveryDays]]&lt;=3,"FAST DELIVERY","LATE DELIVERY")</f>
        <v>FAST DELIVERY</v>
      </c>
      <c r="AB287" s="2" t="s">
        <v>38</v>
      </c>
      <c r="AC287" s="2" t="s">
        <v>39</v>
      </c>
      <c r="AD287" s="2">
        <v>4</v>
      </c>
      <c r="AE287" s="56" t="str">
        <f>_xlfn.IFS(Table2[[#This Row],[Rating]]=5,"Excellent",Table2[[#This Row],[Rating]]=4,"Good",Table2[[#This Row],[Rating]]=3,"Average",Table2[[#This Row],[Rating]]&lt;=2,"Poor")</f>
        <v>Good</v>
      </c>
      <c r="AF287" s="35">
        <f>Table2[[#This Row],[Cost]]+Table2[[#This Row],[Profit]]+Table2[[#This Row],[ShippingCost]]+Table2[[#This Row],[DeliveryDays]]</f>
        <v>7794.8</v>
      </c>
      <c r="AG287" s="119">
        <f>Table2[[#This Row],[Profit]]/Table2[[#This Row],[Cost]]</f>
        <v>0.4583714821763602</v>
      </c>
      <c r="AQ287" s="22">
        <v>187</v>
      </c>
      <c r="AR287" s="13" t="s">
        <v>264</v>
      </c>
      <c r="AS287" s="13" t="s">
        <v>127</v>
      </c>
      <c r="AT287" s="13" t="s">
        <v>28</v>
      </c>
      <c r="AU287" s="13" t="s">
        <v>59</v>
      </c>
      <c r="AV287" s="13" t="s">
        <v>60</v>
      </c>
      <c r="AW287" s="13" t="s">
        <v>75</v>
      </c>
      <c r="AX287" s="13" t="s">
        <v>52</v>
      </c>
      <c r="AY287" s="13" t="s">
        <v>53</v>
      </c>
      <c r="AZ287" s="13" t="s">
        <v>70</v>
      </c>
      <c r="BA287" s="13">
        <v>883.59</v>
      </c>
      <c r="BB287" s="13">
        <v>17</v>
      </c>
      <c r="BC287" s="13">
        <v>0.11</v>
      </c>
      <c r="BD287" s="13">
        <v>13368.72</v>
      </c>
      <c r="BE287" s="13">
        <v>11084.76</v>
      </c>
      <c r="BF287" s="13">
        <v>2283.96</v>
      </c>
      <c r="BG287" s="13" t="s">
        <v>63</v>
      </c>
      <c r="BH287" s="13" t="s">
        <v>71</v>
      </c>
      <c r="BI287" s="13" t="s">
        <v>48</v>
      </c>
      <c r="BJ287" s="13">
        <v>14.46</v>
      </c>
      <c r="BK287" s="13">
        <v>6</v>
      </c>
      <c r="BL287" s="13" t="s">
        <v>97</v>
      </c>
      <c r="BM287" s="13" t="s">
        <v>56</v>
      </c>
      <c r="BN287" s="13">
        <v>2</v>
      </c>
      <c r="BO287" s="21">
        <v>7</v>
      </c>
    </row>
    <row r="288" spans="1:67" ht="16.5" thickTop="1" thickBot="1" x14ac:dyDescent="0.3">
      <c r="A288" s="12">
        <v>287</v>
      </c>
      <c r="B288" s="13" t="s">
        <v>327</v>
      </c>
      <c r="C288" s="86">
        <f>YEAR(Table2[[#This Row],[Date]])</f>
        <v>2023</v>
      </c>
      <c r="D288" s="89" t="str">
        <f>TEXT(Table2[[#This Row],[Date]],"mmmm")</f>
        <v>June</v>
      </c>
      <c r="E288" s="13" t="s">
        <v>129</v>
      </c>
      <c r="F288" s="13" t="s">
        <v>66</v>
      </c>
      <c r="G288" s="13" t="s">
        <v>59</v>
      </c>
      <c r="H288" s="13" t="s">
        <v>78</v>
      </c>
      <c r="I288" s="13" t="s">
        <v>61</v>
      </c>
      <c r="J288" s="13" t="s">
        <v>102</v>
      </c>
      <c r="K288" s="13" t="s">
        <v>53</v>
      </c>
      <c r="L288" s="13" t="s">
        <v>46</v>
      </c>
      <c r="M288" s="13">
        <v>812.16</v>
      </c>
      <c r="N288" s="13">
        <v>5</v>
      </c>
      <c r="O288" s="13">
        <v>0.26</v>
      </c>
      <c r="P288" s="48" t="str">
        <f>IF(Table2[[#This Row],[Discount]]&gt;20%,"HIGH","LOW")</f>
        <v>HIGH</v>
      </c>
      <c r="Q288" s="13">
        <v>3004.99</v>
      </c>
      <c r="R288" s="60" t="str">
        <f>_xlfn.IFS(Table2[[#This Row],[Revenue]]&lt;1000,"Small",OR(Table2[[#This Row],[Revenue]]&gt;1000,Table2[[#This Row],[Revenue]]&lt;=5000),"Medium",Table2[[#This Row],[Revenue]]&gt;5000,"Large")</f>
        <v>Medium</v>
      </c>
      <c r="S288" s="54" t="str">
        <f>IF(Table2[[#This Row],[Revenue]]&gt;3000,"Premium","Not Premium")</f>
        <v>Premium</v>
      </c>
      <c r="T288" s="13">
        <v>2367.2800000000002</v>
      </c>
      <c r="U288" s="13">
        <v>637.71</v>
      </c>
      <c r="V288" s="13" t="s">
        <v>91</v>
      </c>
      <c r="W288" s="13" t="s">
        <v>88</v>
      </c>
      <c r="X288" s="13" t="s">
        <v>37</v>
      </c>
      <c r="Y288" s="13">
        <v>46.54</v>
      </c>
      <c r="Z288" s="13">
        <v>4</v>
      </c>
      <c r="AA288" s="51" t="str">
        <f>IF(Table2[[#This Row],[DeliveryDays]]&lt;=3,"FAST DELIVERY","LATE DELIVERY")</f>
        <v>LATE DELIVERY</v>
      </c>
      <c r="AB288" s="13" t="s">
        <v>38</v>
      </c>
      <c r="AC288" s="13" t="s">
        <v>39</v>
      </c>
      <c r="AD288" s="13">
        <v>1</v>
      </c>
      <c r="AE288" s="57" t="str">
        <f>_xlfn.IFS(Table2[[#This Row],[Rating]]=5,"Excellent",Table2[[#This Row],[Rating]]=4,"Good",Table2[[#This Row],[Rating]]=3,"Average",Table2[[#This Row],[Rating]]&lt;=2,"Poor")</f>
        <v>Poor</v>
      </c>
      <c r="AF288" s="35">
        <f>Table2[[#This Row],[Cost]]+Table2[[#This Row],[Profit]]+Table2[[#This Row],[ShippingCost]]+Table2[[#This Row],[DeliveryDays]]</f>
        <v>3055.53</v>
      </c>
      <c r="AG288" s="119">
        <f>Table2[[#This Row],[Profit]]/Table2[[#This Row],[Cost]]</f>
        <v>0.26938511709641444</v>
      </c>
      <c r="AQ288" s="20">
        <v>190</v>
      </c>
      <c r="AR288" s="2" t="s">
        <v>266</v>
      </c>
      <c r="AS288" s="2" t="s">
        <v>41</v>
      </c>
      <c r="AT288" s="2" t="s">
        <v>42</v>
      </c>
      <c r="AU288" s="2" t="s">
        <v>59</v>
      </c>
      <c r="AV288" s="2" t="s">
        <v>100</v>
      </c>
      <c r="AW288" s="2" t="s">
        <v>51</v>
      </c>
      <c r="AX288" s="2" t="s">
        <v>52</v>
      </c>
      <c r="AY288" s="2" t="s">
        <v>45</v>
      </c>
      <c r="AZ288" s="2" t="s">
        <v>46</v>
      </c>
      <c r="BA288" s="2">
        <v>582.36</v>
      </c>
      <c r="BB288" s="2">
        <v>20</v>
      </c>
      <c r="BC288" s="2">
        <v>0</v>
      </c>
      <c r="BD288" s="2">
        <v>11647.2</v>
      </c>
      <c r="BE288" s="2">
        <v>6229.34</v>
      </c>
      <c r="BF288" s="2">
        <v>5417.86</v>
      </c>
      <c r="BG288" s="2" t="s">
        <v>63</v>
      </c>
      <c r="BH288" s="2" t="s">
        <v>88</v>
      </c>
      <c r="BI288" s="2" t="s">
        <v>72</v>
      </c>
      <c r="BJ288" s="2">
        <v>39.17</v>
      </c>
      <c r="BK288" s="2">
        <v>6</v>
      </c>
      <c r="BL288" s="2" t="s">
        <v>38</v>
      </c>
      <c r="BM288" s="2" t="s">
        <v>56</v>
      </c>
      <c r="BN288" s="2">
        <v>5</v>
      </c>
      <c r="BO288" s="23">
        <v>9</v>
      </c>
    </row>
    <row r="289" spans="1:67" ht="16.5" thickTop="1" thickBot="1" x14ac:dyDescent="0.3">
      <c r="A289" s="11">
        <v>288</v>
      </c>
      <c r="B289" s="2" t="s">
        <v>328</v>
      </c>
      <c r="C289" s="85">
        <f>YEAR(Table2[[#This Row],[Date]])</f>
        <v>2023</v>
      </c>
      <c r="D289" s="88" t="str">
        <f>TEXT(Table2[[#This Row],[Date]],"mmmm")</f>
        <v>February</v>
      </c>
      <c r="E289" s="2" t="s">
        <v>65</v>
      </c>
      <c r="F289" s="2" t="s">
        <v>42</v>
      </c>
      <c r="G289" s="2" t="s">
        <v>93</v>
      </c>
      <c r="H289" s="2" t="s">
        <v>100</v>
      </c>
      <c r="I289" s="2" t="s">
        <v>75</v>
      </c>
      <c r="J289" s="2" t="s">
        <v>79</v>
      </c>
      <c r="K289" s="2" t="s">
        <v>33</v>
      </c>
      <c r="L289" s="2" t="s">
        <v>70</v>
      </c>
      <c r="M289" s="2">
        <v>862.23</v>
      </c>
      <c r="N289" s="2">
        <v>19</v>
      </c>
      <c r="O289" s="2">
        <v>0.19</v>
      </c>
      <c r="P289" s="48" t="str">
        <f>IF(Table2[[#This Row],[Discount]]&gt;20%,"HIGH","LOW")</f>
        <v>LOW</v>
      </c>
      <c r="Q289" s="2">
        <v>13269.72</v>
      </c>
      <c r="R289" s="59" t="str">
        <f>_xlfn.IFS(Table2[[#This Row],[Revenue]]&lt;1000,"Small",OR(Table2[[#This Row],[Revenue]]&gt;1000,Table2[[#This Row],[Revenue]]&lt;=5000),"Medium",Table2[[#This Row],[Revenue]]&gt;5000,"Large")</f>
        <v>Medium</v>
      </c>
      <c r="S289" s="53" t="str">
        <f>IF(Table2[[#This Row],[Revenue]]&gt;3000,"Premium","Not Premium")</f>
        <v>Premium</v>
      </c>
      <c r="T289" s="2">
        <v>9112.83</v>
      </c>
      <c r="U289" s="2">
        <v>4156.8900000000003</v>
      </c>
      <c r="V289" s="2" t="s">
        <v>76</v>
      </c>
      <c r="W289" s="2" t="s">
        <v>71</v>
      </c>
      <c r="X289" s="2" t="s">
        <v>48</v>
      </c>
      <c r="Y289" s="2">
        <v>27.12</v>
      </c>
      <c r="Z289" s="2">
        <v>9</v>
      </c>
      <c r="AA289" s="50" t="str">
        <f>IF(Table2[[#This Row],[DeliveryDays]]&lt;=3,"FAST DELIVERY","LATE DELIVERY")</f>
        <v>LATE DELIVERY</v>
      </c>
      <c r="AB289" s="2" t="s">
        <v>97</v>
      </c>
      <c r="AC289" s="2" t="s">
        <v>56</v>
      </c>
      <c r="AD289" s="2">
        <v>3</v>
      </c>
      <c r="AE289" s="56" t="str">
        <f>_xlfn.IFS(Table2[[#This Row],[Rating]]=5,"Excellent",Table2[[#This Row],[Rating]]=4,"Good",Table2[[#This Row],[Rating]]=3,"Average",Table2[[#This Row],[Rating]]&lt;=2,"Poor")</f>
        <v>Average</v>
      </c>
      <c r="AF289" s="35">
        <f>Table2[[#This Row],[Cost]]+Table2[[#This Row],[Profit]]+Table2[[#This Row],[ShippingCost]]+Table2[[#This Row],[DeliveryDays]]</f>
        <v>13305.840000000002</v>
      </c>
      <c r="AG289" s="119">
        <f>Table2[[#This Row],[Profit]]/Table2[[#This Row],[Cost]]</f>
        <v>0.4561579662958708</v>
      </c>
      <c r="AQ289" s="22">
        <v>191</v>
      </c>
      <c r="AR289" s="13" t="s">
        <v>267</v>
      </c>
      <c r="AS289" s="13" t="s">
        <v>58</v>
      </c>
      <c r="AT289" s="13" t="s">
        <v>66</v>
      </c>
      <c r="AU289" s="13" t="s">
        <v>59</v>
      </c>
      <c r="AV289" s="13" t="s">
        <v>74</v>
      </c>
      <c r="AW289" s="13" t="s">
        <v>68</v>
      </c>
      <c r="AX289" s="13" t="s">
        <v>134</v>
      </c>
      <c r="AY289" s="13" t="s">
        <v>53</v>
      </c>
      <c r="AZ289" s="13" t="s">
        <v>70</v>
      </c>
      <c r="BA289" s="13">
        <v>139.58000000000001</v>
      </c>
      <c r="BB289" s="13">
        <v>4</v>
      </c>
      <c r="BC289" s="13">
        <v>0.05</v>
      </c>
      <c r="BD289" s="13">
        <v>530.4</v>
      </c>
      <c r="BE289" s="13">
        <v>429.91</v>
      </c>
      <c r="BF289" s="13">
        <v>100.49</v>
      </c>
      <c r="BG289" s="13" t="s">
        <v>63</v>
      </c>
      <c r="BH289" s="13" t="s">
        <v>88</v>
      </c>
      <c r="BI289" s="13" t="s">
        <v>37</v>
      </c>
      <c r="BJ289" s="13">
        <v>34.96</v>
      </c>
      <c r="BK289" s="13">
        <v>1</v>
      </c>
      <c r="BL289" s="13" t="s">
        <v>55</v>
      </c>
      <c r="BM289" s="13" t="s">
        <v>39</v>
      </c>
      <c r="BN289" s="13">
        <v>2</v>
      </c>
      <c r="BO289" s="23">
        <v>10</v>
      </c>
    </row>
    <row r="290" spans="1:67" ht="16.5" thickTop="1" thickBot="1" x14ac:dyDescent="0.3">
      <c r="A290" s="12">
        <v>289</v>
      </c>
      <c r="B290" s="13" t="s">
        <v>329</v>
      </c>
      <c r="C290" s="86">
        <f>YEAR(Table2[[#This Row],[Date]])</f>
        <v>2023</v>
      </c>
      <c r="D290" s="89" t="str">
        <f>TEXT(Table2[[#This Row],[Date]],"mmmm")</f>
        <v>March</v>
      </c>
      <c r="E290" s="13" t="s">
        <v>99</v>
      </c>
      <c r="F290" s="13" t="s">
        <v>82</v>
      </c>
      <c r="G290" s="13" t="s">
        <v>43</v>
      </c>
      <c r="H290" s="13" t="s">
        <v>78</v>
      </c>
      <c r="I290" s="13" t="s">
        <v>31</v>
      </c>
      <c r="J290" s="13" t="s">
        <v>79</v>
      </c>
      <c r="K290" s="13" t="s">
        <v>45</v>
      </c>
      <c r="L290" s="13" t="s">
        <v>70</v>
      </c>
      <c r="M290" s="13">
        <v>528.17999999999995</v>
      </c>
      <c r="N290" s="13">
        <v>20</v>
      </c>
      <c r="O290" s="13">
        <v>0.06</v>
      </c>
      <c r="P290" s="48" t="str">
        <f>IF(Table2[[#This Row],[Discount]]&gt;20%,"HIGH","LOW")</f>
        <v>LOW</v>
      </c>
      <c r="Q290" s="13">
        <v>9929.7800000000007</v>
      </c>
      <c r="R290" s="60" t="str">
        <f>_xlfn.IFS(Table2[[#This Row],[Revenue]]&lt;1000,"Small",OR(Table2[[#This Row],[Revenue]]&gt;1000,Table2[[#This Row],[Revenue]]&lt;=5000),"Medium",Table2[[#This Row],[Revenue]]&gt;5000,"Large")</f>
        <v>Medium</v>
      </c>
      <c r="S290" s="54" t="str">
        <f>IF(Table2[[#This Row],[Revenue]]&gt;3000,"Premium","Not Premium")</f>
        <v>Premium</v>
      </c>
      <c r="T290" s="13">
        <v>5245.42</v>
      </c>
      <c r="U290" s="13">
        <v>4684.3599999999997</v>
      </c>
      <c r="V290" s="13" t="s">
        <v>35</v>
      </c>
      <c r="W290" s="13" t="s">
        <v>88</v>
      </c>
      <c r="X290" s="13" t="s">
        <v>37</v>
      </c>
      <c r="Y290" s="13">
        <v>45.7</v>
      </c>
      <c r="Z290" s="13">
        <v>10</v>
      </c>
      <c r="AA290" s="51" t="str">
        <f>IF(Table2[[#This Row],[DeliveryDays]]&lt;=3,"FAST DELIVERY","LATE DELIVERY")</f>
        <v>LATE DELIVERY</v>
      </c>
      <c r="AB290" s="13" t="s">
        <v>55</v>
      </c>
      <c r="AC290" s="13" t="s">
        <v>39</v>
      </c>
      <c r="AD290" s="13">
        <v>5</v>
      </c>
      <c r="AE290" s="57" t="str">
        <f>_xlfn.IFS(Table2[[#This Row],[Rating]]=5,"Excellent",Table2[[#This Row],[Rating]]=4,"Good",Table2[[#This Row],[Rating]]=3,"Average",Table2[[#This Row],[Rating]]&lt;=2,"Poor")</f>
        <v>Excellent</v>
      </c>
      <c r="AF290" s="35">
        <f>Table2[[#This Row],[Cost]]+Table2[[#This Row],[Profit]]+Table2[[#This Row],[ShippingCost]]+Table2[[#This Row],[DeliveryDays]]</f>
        <v>9985.48</v>
      </c>
      <c r="AG290" s="119">
        <f>Table2[[#This Row],[Profit]]/Table2[[#This Row],[Cost]]</f>
        <v>0.89303811706212266</v>
      </c>
      <c r="AQ290" s="22">
        <v>195</v>
      </c>
      <c r="AR290" s="13" t="s">
        <v>269</v>
      </c>
      <c r="AS290" s="13" t="s">
        <v>41</v>
      </c>
      <c r="AT290" s="13" t="s">
        <v>82</v>
      </c>
      <c r="AU290" s="13" t="s">
        <v>59</v>
      </c>
      <c r="AV290" s="13" t="s">
        <v>30</v>
      </c>
      <c r="AW290" s="13" t="s">
        <v>75</v>
      </c>
      <c r="AX290" s="13" t="s">
        <v>52</v>
      </c>
      <c r="AY290" s="13" t="s">
        <v>53</v>
      </c>
      <c r="AZ290" s="13" t="s">
        <v>46</v>
      </c>
      <c r="BA290" s="13">
        <v>681.43</v>
      </c>
      <c r="BB290" s="13">
        <v>11</v>
      </c>
      <c r="BC290" s="13">
        <v>0.18</v>
      </c>
      <c r="BD290" s="13">
        <v>6146.5</v>
      </c>
      <c r="BE290" s="13">
        <v>3667.28</v>
      </c>
      <c r="BF290" s="13">
        <v>2479.2199999999998</v>
      </c>
      <c r="BG290" s="13" t="s">
        <v>76</v>
      </c>
      <c r="BH290" s="13" t="s">
        <v>54</v>
      </c>
      <c r="BI290" s="13" t="s">
        <v>37</v>
      </c>
      <c r="BJ290" s="13">
        <v>22.67</v>
      </c>
      <c r="BK290" s="13">
        <v>3</v>
      </c>
      <c r="BL290" s="13" t="s">
        <v>55</v>
      </c>
      <c r="BM290" s="13" t="s">
        <v>39</v>
      </c>
      <c r="BN290" s="13">
        <v>5</v>
      </c>
      <c r="BO290" s="21">
        <v>1</v>
      </c>
    </row>
    <row r="291" spans="1:67" ht="16.5" thickTop="1" thickBot="1" x14ac:dyDescent="0.3">
      <c r="A291" s="11">
        <v>290</v>
      </c>
      <c r="B291" s="2" t="s">
        <v>294</v>
      </c>
      <c r="C291" s="85">
        <f>YEAR(Table2[[#This Row],[Date]])</f>
        <v>2023</v>
      </c>
      <c r="D291" s="88" t="str">
        <f>TEXT(Table2[[#This Row],[Date]],"mmmm")</f>
        <v>October</v>
      </c>
      <c r="E291" s="2" t="s">
        <v>27</v>
      </c>
      <c r="F291" s="2" t="s">
        <v>42</v>
      </c>
      <c r="G291" s="2" t="s">
        <v>29</v>
      </c>
      <c r="H291" s="2" t="s">
        <v>44</v>
      </c>
      <c r="I291" s="2" t="s">
        <v>31</v>
      </c>
      <c r="J291" s="2" t="s">
        <v>69</v>
      </c>
      <c r="K291" s="2" t="s">
        <v>45</v>
      </c>
      <c r="L291" s="2" t="s">
        <v>70</v>
      </c>
      <c r="M291" s="2">
        <v>729.12</v>
      </c>
      <c r="N291" s="2">
        <v>1</v>
      </c>
      <c r="O291" s="2">
        <v>0</v>
      </c>
      <c r="P291" s="48" t="str">
        <f>IF(Table2[[#This Row],[Discount]]&gt;20%,"HIGH","LOW")</f>
        <v>LOW</v>
      </c>
      <c r="Q291" s="2">
        <v>729.12</v>
      </c>
      <c r="R291" s="59" t="str">
        <f>_xlfn.IFS(Table2[[#This Row],[Revenue]]&lt;1000,"Small",OR(Table2[[#This Row],[Revenue]]&gt;1000,Table2[[#This Row],[Revenue]]&lt;=5000),"Medium",Table2[[#This Row],[Revenue]]&gt;5000,"Large")</f>
        <v>Small</v>
      </c>
      <c r="S291" s="53" t="str">
        <f>IF(Table2[[#This Row],[Revenue]]&gt;3000,"Premium","Not Premium")</f>
        <v>Not Premium</v>
      </c>
      <c r="T291" s="2">
        <v>425.32</v>
      </c>
      <c r="U291" s="2">
        <v>303.8</v>
      </c>
      <c r="V291" s="2" t="s">
        <v>76</v>
      </c>
      <c r="W291" s="2" t="s">
        <v>71</v>
      </c>
      <c r="X291" s="2" t="s">
        <v>48</v>
      </c>
      <c r="Y291" s="2">
        <v>20.14</v>
      </c>
      <c r="Z291" s="2">
        <v>9</v>
      </c>
      <c r="AA291" s="50" t="str">
        <f>IF(Table2[[#This Row],[DeliveryDays]]&lt;=3,"FAST DELIVERY","LATE DELIVERY")</f>
        <v>LATE DELIVERY</v>
      </c>
      <c r="AB291" s="2" t="s">
        <v>55</v>
      </c>
      <c r="AC291" s="2" t="s">
        <v>39</v>
      </c>
      <c r="AD291" s="2">
        <v>1</v>
      </c>
      <c r="AE291" s="56" t="str">
        <f>_xlfn.IFS(Table2[[#This Row],[Rating]]=5,"Excellent",Table2[[#This Row],[Rating]]=4,"Good",Table2[[#This Row],[Rating]]=3,"Average",Table2[[#This Row],[Rating]]&lt;=2,"Poor")</f>
        <v>Poor</v>
      </c>
      <c r="AF291" s="35">
        <f>Table2[[#This Row],[Cost]]+Table2[[#This Row],[Profit]]+Table2[[#This Row],[ShippingCost]]+Table2[[#This Row],[DeliveryDays]]</f>
        <v>758.26</v>
      </c>
      <c r="AG291" s="119">
        <f>Table2[[#This Row],[Profit]]/Table2[[#This Row],[Cost]]</f>
        <v>0.7142857142857143</v>
      </c>
      <c r="AQ291" s="20">
        <v>198</v>
      </c>
      <c r="AR291" s="2" t="s">
        <v>207</v>
      </c>
      <c r="AS291" s="2" t="s">
        <v>27</v>
      </c>
      <c r="AT291" s="2" t="s">
        <v>66</v>
      </c>
      <c r="AU291" s="2" t="s">
        <v>59</v>
      </c>
      <c r="AV291" s="2" t="s">
        <v>30</v>
      </c>
      <c r="AW291" s="2" t="s">
        <v>68</v>
      </c>
      <c r="AX291" s="2" t="s">
        <v>134</v>
      </c>
      <c r="AY291" s="2" t="s">
        <v>33</v>
      </c>
      <c r="AZ291" s="2" t="s">
        <v>34</v>
      </c>
      <c r="BA291" s="2">
        <v>770.08</v>
      </c>
      <c r="BB291" s="2">
        <v>10</v>
      </c>
      <c r="BC291" s="2">
        <v>0.28000000000000003</v>
      </c>
      <c r="BD291" s="2">
        <v>5544.58</v>
      </c>
      <c r="BE291" s="2">
        <v>3131.07</v>
      </c>
      <c r="BF291" s="2">
        <v>2413.5100000000002</v>
      </c>
      <c r="BG291" s="2" t="s">
        <v>63</v>
      </c>
      <c r="BH291" s="2" t="s">
        <v>88</v>
      </c>
      <c r="BI291" s="2" t="s">
        <v>72</v>
      </c>
      <c r="BJ291" s="2">
        <v>25.05</v>
      </c>
      <c r="BK291" s="2">
        <v>1</v>
      </c>
      <c r="BL291" s="2" t="s">
        <v>97</v>
      </c>
      <c r="BM291" s="2" t="s">
        <v>56</v>
      </c>
      <c r="BN291" s="2">
        <v>2</v>
      </c>
      <c r="BO291" s="23">
        <v>12</v>
      </c>
    </row>
    <row r="292" spans="1:67" ht="16.5" thickTop="1" thickBot="1" x14ac:dyDescent="0.3">
      <c r="A292" s="12">
        <v>291</v>
      </c>
      <c r="B292" s="13" t="s">
        <v>330</v>
      </c>
      <c r="C292" s="86">
        <f>YEAR(Table2[[#This Row],[Date]])</f>
        <v>2024</v>
      </c>
      <c r="D292" s="89" t="str">
        <f>TEXT(Table2[[#This Row],[Date]],"mmmm")</f>
        <v>April</v>
      </c>
      <c r="E292" s="13" t="s">
        <v>129</v>
      </c>
      <c r="F292" s="13" t="s">
        <v>82</v>
      </c>
      <c r="G292" s="13" t="s">
        <v>90</v>
      </c>
      <c r="H292" s="13" t="s">
        <v>100</v>
      </c>
      <c r="I292" s="13" t="s">
        <v>51</v>
      </c>
      <c r="J292" s="13" t="s">
        <v>107</v>
      </c>
      <c r="K292" s="13" t="s">
        <v>45</v>
      </c>
      <c r="L292" s="13" t="s">
        <v>80</v>
      </c>
      <c r="M292" s="13">
        <v>184.06</v>
      </c>
      <c r="N292" s="13">
        <v>4</v>
      </c>
      <c r="O292" s="13">
        <v>0.03</v>
      </c>
      <c r="P292" s="48" t="str">
        <f>IF(Table2[[#This Row],[Discount]]&gt;20%,"HIGH","LOW")</f>
        <v>LOW</v>
      </c>
      <c r="Q292" s="13">
        <v>714.15</v>
      </c>
      <c r="R292" s="60" t="str">
        <f>_xlfn.IFS(Table2[[#This Row],[Revenue]]&lt;1000,"Small",OR(Table2[[#This Row],[Revenue]]&gt;1000,Table2[[#This Row],[Revenue]]&lt;=5000),"Medium",Table2[[#This Row],[Revenue]]&gt;5000,"Large")</f>
        <v>Small</v>
      </c>
      <c r="S292" s="54" t="str">
        <f>IF(Table2[[#This Row],[Revenue]]&gt;3000,"Premium","Not Premium")</f>
        <v>Not Premium</v>
      </c>
      <c r="T292" s="13">
        <v>510.61</v>
      </c>
      <c r="U292" s="13">
        <v>203.54</v>
      </c>
      <c r="V292" s="13" t="s">
        <v>47</v>
      </c>
      <c r="W292" s="13" t="s">
        <v>88</v>
      </c>
      <c r="X292" s="13" t="s">
        <v>48</v>
      </c>
      <c r="Y292" s="13">
        <v>8.93</v>
      </c>
      <c r="Z292" s="13">
        <v>10</v>
      </c>
      <c r="AA292" s="51" t="str">
        <f>IF(Table2[[#This Row],[DeliveryDays]]&lt;=3,"FAST DELIVERY","LATE DELIVERY")</f>
        <v>LATE DELIVERY</v>
      </c>
      <c r="AB292" s="13" t="s">
        <v>38</v>
      </c>
      <c r="AC292" s="13" t="s">
        <v>56</v>
      </c>
      <c r="AD292" s="13">
        <v>3</v>
      </c>
      <c r="AE292" s="57" t="str">
        <f>_xlfn.IFS(Table2[[#This Row],[Rating]]=5,"Excellent",Table2[[#This Row],[Rating]]=4,"Good",Table2[[#This Row],[Rating]]=3,"Average",Table2[[#This Row],[Rating]]&lt;=2,"Poor")</f>
        <v>Average</v>
      </c>
      <c r="AF292" s="35">
        <f>Table2[[#This Row],[Cost]]+Table2[[#This Row],[Profit]]+Table2[[#This Row],[ShippingCost]]+Table2[[#This Row],[DeliveryDays]]</f>
        <v>733.07999999999993</v>
      </c>
      <c r="AG292" s="119">
        <f>Table2[[#This Row],[Profit]]/Table2[[#This Row],[Cost]]</f>
        <v>0.39862125692798805</v>
      </c>
      <c r="AQ292" s="22">
        <v>203</v>
      </c>
      <c r="AR292" s="13" t="s">
        <v>274</v>
      </c>
      <c r="AS292" s="13" t="s">
        <v>127</v>
      </c>
      <c r="AT292" s="13" t="s">
        <v>42</v>
      </c>
      <c r="AU292" s="13" t="s">
        <v>59</v>
      </c>
      <c r="AV292" s="13" t="s">
        <v>30</v>
      </c>
      <c r="AW292" s="13" t="s">
        <v>51</v>
      </c>
      <c r="AX292" s="13" t="s">
        <v>107</v>
      </c>
      <c r="AY292" s="13" t="s">
        <v>45</v>
      </c>
      <c r="AZ292" s="13" t="s">
        <v>70</v>
      </c>
      <c r="BA292" s="13">
        <v>591.34</v>
      </c>
      <c r="BB292" s="13">
        <v>13</v>
      </c>
      <c r="BC292" s="13">
        <v>0.1</v>
      </c>
      <c r="BD292" s="13">
        <v>6918.68</v>
      </c>
      <c r="BE292" s="13">
        <v>5342.07</v>
      </c>
      <c r="BF292" s="13">
        <v>1576.61</v>
      </c>
      <c r="BG292" s="13" t="s">
        <v>47</v>
      </c>
      <c r="BH292" s="13" t="s">
        <v>71</v>
      </c>
      <c r="BI292" s="13" t="s">
        <v>37</v>
      </c>
      <c r="BJ292" s="13">
        <v>37.85</v>
      </c>
      <c r="BK292" s="13">
        <v>2</v>
      </c>
      <c r="BL292" s="13" t="s">
        <v>55</v>
      </c>
      <c r="BM292" s="13" t="s">
        <v>56</v>
      </c>
      <c r="BN292" s="13">
        <v>1</v>
      </c>
      <c r="BO292" s="21">
        <v>10</v>
      </c>
    </row>
    <row r="293" spans="1:67" ht="16.5" thickTop="1" thickBot="1" x14ac:dyDescent="0.3">
      <c r="A293" s="11">
        <v>292</v>
      </c>
      <c r="B293" s="2" t="s">
        <v>331</v>
      </c>
      <c r="C293" s="85">
        <f>YEAR(Table2[[#This Row],[Date]])</f>
        <v>2024</v>
      </c>
      <c r="D293" s="88" t="str">
        <f>TEXT(Table2[[#This Row],[Date]],"mmmm")</f>
        <v>October</v>
      </c>
      <c r="E293" s="2" t="s">
        <v>99</v>
      </c>
      <c r="F293" s="2" t="s">
        <v>66</v>
      </c>
      <c r="G293" s="2" t="s">
        <v>83</v>
      </c>
      <c r="H293" s="2" t="s">
        <v>44</v>
      </c>
      <c r="I293" s="2" t="s">
        <v>31</v>
      </c>
      <c r="J293" s="2" t="s">
        <v>32</v>
      </c>
      <c r="K293" s="2" t="s">
        <v>45</v>
      </c>
      <c r="L293" s="2" t="s">
        <v>85</v>
      </c>
      <c r="M293" s="2">
        <v>19.55</v>
      </c>
      <c r="N293" s="2">
        <v>13</v>
      </c>
      <c r="O293" s="2">
        <v>0.12</v>
      </c>
      <c r="P293" s="48" t="str">
        <f>IF(Table2[[#This Row],[Discount]]&gt;20%,"HIGH","LOW")</f>
        <v>LOW</v>
      </c>
      <c r="Q293" s="2">
        <v>223.65</v>
      </c>
      <c r="R293" s="59" t="str">
        <f>_xlfn.IFS(Table2[[#This Row],[Revenue]]&lt;1000,"Small",OR(Table2[[#This Row],[Revenue]]&gt;1000,Table2[[#This Row],[Revenue]]&lt;=5000),"Medium",Table2[[#This Row],[Revenue]]&gt;5000,"Large")</f>
        <v>Small</v>
      </c>
      <c r="S293" s="53" t="str">
        <f>IF(Table2[[#This Row],[Revenue]]&gt;3000,"Premium","Not Premium")</f>
        <v>Not Premium</v>
      </c>
      <c r="T293" s="2">
        <v>187.77</v>
      </c>
      <c r="U293" s="2">
        <v>35.880000000000003</v>
      </c>
      <c r="V293" s="2" t="s">
        <v>47</v>
      </c>
      <c r="W293" s="2" t="s">
        <v>36</v>
      </c>
      <c r="X293" s="2" t="s">
        <v>72</v>
      </c>
      <c r="Y293" s="2">
        <v>12.66</v>
      </c>
      <c r="Z293" s="2">
        <v>1</v>
      </c>
      <c r="AA293" s="50" t="str">
        <f>IF(Table2[[#This Row],[DeliveryDays]]&lt;=3,"FAST DELIVERY","LATE DELIVERY")</f>
        <v>FAST DELIVERY</v>
      </c>
      <c r="AB293" s="2" t="s">
        <v>38</v>
      </c>
      <c r="AC293" s="2" t="s">
        <v>56</v>
      </c>
      <c r="AD293" s="2">
        <v>3</v>
      </c>
      <c r="AE293" s="56" t="str">
        <f>_xlfn.IFS(Table2[[#This Row],[Rating]]=5,"Excellent",Table2[[#This Row],[Rating]]=4,"Good",Table2[[#This Row],[Rating]]=3,"Average",Table2[[#This Row],[Rating]]&lt;=2,"Poor")</f>
        <v>Average</v>
      </c>
      <c r="AF293" s="35">
        <f>Table2[[#This Row],[Cost]]+Table2[[#This Row],[Profit]]+Table2[[#This Row],[ShippingCost]]+Table2[[#This Row],[DeliveryDays]]</f>
        <v>237.31</v>
      </c>
      <c r="AG293" s="119">
        <f>Table2[[#This Row],[Profit]]/Table2[[#This Row],[Cost]]</f>
        <v>0.19108483783351973</v>
      </c>
      <c r="AQ293" s="20">
        <v>206</v>
      </c>
      <c r="AR293" s="2" t="s">
        <v>257</v>
      </c>
      <c r="AS293" s="2" t="s">
        <v>96</v>
      </c>
      <c r="AT293" s="2" t="s">
        <v>28</v>
      </c>
      <c r="AU293" s="2" t="s">
        <v>59</v>
      </c>
      <c r="AV293" s="2" t="s">
        <v>44</v>
      </c>
      <c r="AW293" s="2" t="s">
        <v>75</v>
      </c>
      <c r="AX293" s="2" t="s">
        <v>62</v>
      </c>
      <c r="AY293" s="2" t="s">
        <v>33</v>
      </c>
      <c r="AZ293" s="2" t="s">
        <v>85</v>
      </c>
      <c r="BA293" s="2">
        <v>855.96</v>
      </c>
      <c r="BB293" s="2">
        <v>18</v>
      </c>
      <c r="BC293" s="2">
        <v>0.05</v>
      </c>
      <c r="BD293" s="2">
        <v>14636.92</v>
      </c>
      <c r="BE293" s="2">
        <v>9912.07</v>
      </c>
      <c r="BF293" s="2">
        <v>4724.8500000000004</v>
      </c>
      <c r="BG293" s="2" t="s">
        <v>35</v>
      </c>
      <c r="BH293" s="2" t="s">
        <v>54</v>
      </c>
      <c r="BI293" s="2" t="s">
        <v>48</v>
      </c>
      <c r="BJ293" s="2">
        <v>22.55</v>
      </c>
      <c r="BK293" s="2">
        <v>3</v>
      </c>
      <c r="BL293" s="2" t="s">
        <v>38</v>
      </c>
      <c r="BM293" s="2" t="s">
        <v>39</v>
      </c>
      <c r="BN293" s="2">
        <v>2</v>
      </c>
      <c r="BO293" s="23">
        <v>4</v>
      </c>
    </row>
    <row r="294" spans="1:67" ht="16.5" thickTop="1" thickBot="1" x14ac:dyDescent="0.3">
      <c r="A294" s="12">
        <v>293</v>
      </c>
      <c r="B294" s="13" t="s">
        <v>332</v>
      </c>
      <c r="C294" s="86">
        <f>YEAR(Table2[[#This Row],[Date]])</f>
        <v>2023</v>
      </c>
      <c r="D294" s="89" t="str">
        <f>TEXT(Table2[[#This Row],[Date]],"mmmm")</f>
        <v>February</v>
      </c>
      <c r="E294" s="13" t="s">
        <v>129</v>
      </c>
      <c r="F294" s="13" t="s">
        <v>42</v>
      </c>
      <c r="G294" s="13" t="s">
        <v>59</v>
      </c>
      <c r="H294" s="13" t="s">
        <v>78</v>
      </c>
      <c r="I294" s="13" t="s">
        <v>68</v>
      </c>
      <c r="J294" s="13" t="s">
        <v>79</v>
      </c>
      <c r="K294" s="13" t="s">
        <v>33</v>
      </c>
      <c r="L294" s="13" t="s">
        <v>46</v>
      </c>
      <c r="M294" s="13">
        <v>346.23</v>
      </c>
      <c r="N294" s="13">
        <v>8</v>
      </c>
      <c r="O294" s="13">
        <v>0.08</v>
      </c>
      <c r="P294" s="48" t="str">
        <f>IF(Table2[[#This Row],[Discount]]&gt;20%,"HIGH","LOW")</f>
        <v>LOW</v>
      </c>
      <c r="Q294" s="13">
        <v>2548.25</v>
      </c>
      <c r="R294" s="60" t="str">
        <f>_xlfn.IFS(Table2[[#This Row],[Revenue]]&lt;1000,"Small",OR(Table2[[#This Row],[Revenue]]&gt;1000,Table2[[#This Row],[Revenue]]&lt;=5000),"Medium",Table2[[#This Row],[Revenue]]&gt;5000,"Large")</f>
        <v>Medium</v>
      </c>
      <c r="S294" s="54" t="str">
        <f>IF(Table2[[#This Row],[Revenue]]&gt;3000,"Premium","Not Premium")</f>
        <v>Not Premium</v>
      </c>
      <c r="T294" s="13">
        <v>1813.9</v>
      </c>
      <c r="U294" s="13">
        <v>734.35</v>
      </c>
      <c r="V294" s="13" t="s">
        <v>35</v>
      </c>
      <c r="W294" s="13" t="s">
        <v>88</v>
      </c>
      <c r="X294" s="13" t="s">
        <v>48</v>
      </c>
      <c r="Y294" s="13">
        <v>29.62</v>
      </c>
      <c r="Z294" s="13">
        <v>3</v>
      </c>
      <c r="AA294" s="51" t="str">
        <f>IF(Table2[[#This Row],[DeliveryDays]]&lt;=3,"FAST DELIVERY","LATE DELIVERY")</f>
        <v>FAST DELIVERY</v>
      </c>
      <c r="AB294" s="13" t="s">
        <v>97</v>
      </c>
      <c r="AC294" s="13" t="s">
        <v>56</v>
      </c>
      <c r="AD294" s="13">
        <v>5</v>
      </c>
      <c r="AE294" s="57" t="str">
        <f>_xlfn.IFS(Table2[[#This Row],[Rating]]=5,"Excellent",Table2[[#This Row],[Rating]]=4,"Good",Table2[[#This Row],[Rating]]=3,"Average",Table2[[#This Row],[Rating]]&lt;=2,"Poor")</f>
        <v>Excellent</v>
      </c>
      <c r="AF294" s="35">
        <f>Table2[[#This Row],[Cost]]+Table2[[#This Row],[Profit]]+Table2[[#This Row],[ShippingCost]]+Table2[[#This Row],[DeliveryDays]]</f>
        <v>2580.87</v>
      </c>
      <c r="AG294" s="119">
        <f>Table2[[#This Row],[Profit]]/Table2[[#This Row],[Cost]]</f>
        <v>0.40484591212304977</v>
      </c>
      <c r="AQ294" s="22">
        <v>215</v>
      </c>
      <c r="AR294" s="13" t="s">
        <v>281</v>
      </c>
      <c r="AS294" s="13" t="s">
        <v>129</v>
      </c>
      <c r="AT294" s="13" t="s">
        <v>42</v>
      </c>
      <c r="AU294" s="13" t="s">
        <v>59</v>
      </c>
      <c r="AV294" s="13" t="s">
        <v>44</v>
      </c>
      <c r="AW294" s="13" t="s">
        <v>61</v>
      </c>
      <c r="AX294" s="13" t="s">
        <v>87</v>
      </c>
      <c r="AY294" s="13" t="s">
        <v>33</v>
      </c>
      <c r="AZ294" s="13" t="s">
        <v>46</v>
      </c>
      <c r="BA294" s="13">
        <v>13.17</v>
      </c>
      <c r="BB294" s="13">
        <v>16</v>
      </c>
      <c r="BC294" s="13">
        <v>0.21</v>
      </c>
      <c r="BD294" s="13">
        <v>166.47</v>
      </c>
      <c r="BE294" s="13">
        <v>101.78</v>
      </c>
      <c r="BF294" s="13">
        <v>64.69</v>
      </c>
      <c r="BG294" s="13" t="s">
        <v>35</v>
      </c>
      <c r="BH294" s="13" t="s">
        <v>36</v>
      </c>
      <c r="BI294" s="13" t="s">
        <v>37</v>
      </c>
      <c r="BJ294" s="13">
        <v>38.479999999999997</v>
      </c>
      <c r="BK294" s="13">
        <v>10</v>
      </c>
      <c r="BL294" s="13" t="s">
        <v>55</v>
      </c>
      <c r="BM294" s="13" t="s">
        <v>39</v>
      </c>
      <c r="BN294" s="13">
        <v>5</v>
      </c>
      <c r="BO294" s="23">
        <v>12</v>
      </c>
    </row>
    <row r="295" spans="1:67" ht="16.5" thickTop="1" thickBot="1" x14ac:dyDescent="0.3">
      <c r="A295" s="11">
        <v>294</v>
      </c>
      <c r="B295" s="2" t="s">
        <v>333</v>
      </c>
      <c r="C295" s="85">
        <f>YEAR(Table2[[#This Row],[Date]])</f>
        <v>2023</v>
      </c>
      <c r="D295" s="88" t="str">
        <f>TEXT(Table2[[#This Row],[Date]],"mmmm")</f>
        <v>May</v>
      </c>
      <c r="E295" s="2" t="s">
        <v>27</v>
      </c>
      <c r="F295" s="2" t="s">
        <v>66</v>
      </c>
      <c r="G295" s="2" t="s">
        <v>93</v>
      </c>
      <c r="H295" s="2" t="s">
        <v>78</v>
      </c>
      <c r="I295" s="2" t="s">
        <v>75</v>
      </c>
      <c r="J295" s="2" t="s">
        <v>69</v>
      </c>
      <c r="K295" s="2" t="s">
        <v>45</v>
      </c>
      <c r="L295" s="2" t="s">
        <v>70</v>
      </c>
      <c r="M295" s="2">
        <v>150.59</v>
      </c>
      <c r="N295" s="2">
        <v>17</v>
      </c>
      <c r="O295" s="2">
        <v>0.04</v>
      </c>
      <c r="P295" s="48" t="str">
        <f>IF(Table2[[#This Row],[Discount]]&gt;20%,"HIGH","LOW")</f>
        <v>LOW</v>
      </c>
      <c r="Q295" s="2">
        <v>2457.63</v>
      </c>
      <c r="R295" s="59" t="str">
        <f>_xlfn.IFS(Table2[[#This Row],[Revenue]]&lt;1000,"Small",OR(Table2[[#This Row],[Revenue]]&gt;1000,Table2[[#This Row],[Revenue]]&lt;=5000),"Medium",Table2[[#This Row],[Revenue]]&gt;5000,"Large")</f>
        <v>Medium</v>
      </c>
      <c r="S295" s="53" t="str">
        <f>IF(Table2[[#This Row],[Revenue]]&gt;3000,"Premium","Not Premium")</f>
        <v>Not Premium</v>
      </c>
      <c r="T295" s="2">
        <v>1359</v>
      </c>
      <c r="U295" s="2">
        <v>1098.6300000000001</v>
      </c>
      <c r="V295" s="2" t="s">
        <v>76</v>
      </c>
      <c r="W295" s="2" t="s">
        <v>88</v>
      </c>
      <c r="X295" s="2" t="s">
        <v>37</v>
      </c>
      <c r="Y295" s="2">
        <v>26.76</v>
      </c>
      <c r="Z295" s="2">
        <v>8</v>
      </c>
      <c r="AA295" s="50" t="str">
        <f>IF(Table2[[#This Row],[DeliveryDays]]&lt;=3,"FAST DELIVERY","LATE DELIVERY")</f>
        <v>LATE DELIVERY</v>
      </c>
      <c r="AB295" s="2" t="s">
        <v>38</v>
      </c>
      <c r="AC295" s="2" t="s">
        <v>39</v>
      </c>
      <c r="AD295" s="2">
        <v>2</v>
      </c>
      <c r="AE295" s="56" t="str">
        <f>_xlfn.IFS(Table2[[#This Row],[Rating]]=5,"Excellent",Table2[[#This Row],[Rating]]=4,"Good",Table2[[#This Row],[Rating]]=3,"Average",Table2[[#This Row],[Rating]]&lt;=2,"Poor")</f>
        <v>Poor</v>
      </c>
      <c r="AF295" s="35">
        <f>Table2[[#This Row],[Cost]]+Table2[[#This Row],[Profit]]+Table2[[#This Row],[ShippingCost]]+Table2[[#This Row],[DeliveryDays]]</f>
        <v>2492.3900000000003</v>
      </c>
      <c r="AG295" s="119">
        <f>Table2[[#This Row],[Profit]]/Table2[[#This Row],[Cost]]</f>
        <v>0.80841059602649012</v>
      </c>
      <c r="AQ295" s="22">
        <v>223</v>
      </c>
      <c r="AR295" s="13" t="s">
        <v>285</v>
      </c>
      <c r="AS295" s="13" t="s">
        <v>96</v>
      </c>
      <c r="AT295" s="13" t="s">
        <v>66</v>
      </c>
      <c r="AU295" s="13" t="s">
        <v>59</v>
      </c>
      <c r="AV295" s="13" t="s">
        <v>30</v>
      </c>
      <c r="AW295" s="13" t="s">
        <v>68</v>
      </c>
      <c r="AX295" s="13" t="s">
        <v>69</v>
      </c>
      <c r="AY295" s="13" t="s">
        <v>33</v>
      </c>
      <c r="AZ295" s="13" t="s">
        <v>70</v>
      </c>
      <c r="BA295" s="13">
        <v>219.97</v>
      </c>
      <c r="BB295" s="13">
        <v>3</v>
      </c>
      <c r="BC295" s="13">
        <v>0.19</v>
      </c>
      <c r="BD295" s="13">
        <v>534.53</v>
      </c>
      <c r="BE295" s="13">
        <v>277.02</v>
      </c>
      <c r="BF295" s="13">
        <v>257.51</v>
      </c>
      <c r="BG295" s="13" t="s">
        <v>76</v>
      </c>
      <c r="BH295" s="13" t="s">
        <v>71</v>
      </c>
      <c r="BI295" s="13" t="s">
        <v>37</v>
      </c>
      <c r="BJ295" s="13">
        <v>41.99</v>
      </c>
      <c r="BK295" s="13">
        <v>9</v>
      </c>
      <c r="BL295" s="13" t="s">
        <v>38</v>
      </c>
      <c r="BM295" s="13" t="s">
        <v>39</v>
      </c>
      <c r="BN295" s="13">
        <v>2</v>
      </c>
      <c r="BO295" s="23">
        <v>4</v>
      </c>
    </row>
    <row r="296" spans="1:67" ht="16.5" thickTop="1" thickBot="1" x14ac:dyDescent="0.3">
      <c r="A296" s="12">
        <v>295</v>
      </c>
      <c r="B296" s="13" t="s">
        <v>334</v>
      </c>
      <c r="C296" s="86">
        <f>YEAR(Table2[[#This Row],[Date]])</f>
        <v>2023</v>
      </c>
      <c r="D296" s="89" t="str">
        <f>TEXT(Table2[[#This Row],[Date]],"mmmm")</f>
        <v>January</v>
      </c>
      <c r="E296" s="13" t="s">
        <v>120</v>
      </c>
      <c r="F296" s="13" t="s">
        <v>42</v>
      </c>
      <c r="G296" s="13" t="s">
        <v>90</v>
      </c>
      <c r="H296" s="13" t="s">
        <v>74</v>
      </c>
      <c r="I296" s="13" t="s">
        <v>68</v>
      </c>
      <c r="J296" s="13" t="s">
        <v>87</v>
      </c>
      <c r="K296" s="13" t="s">
        <v>45</v>
      </c>
      <c r="L296" s="13" t="s">
        <v>70</v>
      </c>
      <c r="M296" s="13">
        <v>336.1</v>
      </c>
      <c r="N296" s="13">
        <v>14</v>
      </c>
      <c r="O296" s="13">
        <v>0.1</v>
      </c>
      <c r="P296" s="48" t="str">
        <f>IF(Table2[[#This Row],[Discount]]&gt;20%,"HIGH","LOW")</f>
        <v>LOW</v>
      </c>
      <c r="Q296" s="13">
        <v>4234.8599999999997</v>
      </c>
      <c r="R296" s="60" t="str">
        <f>_xlfn.IFS(Table2[[#This Row],[Revenue]]&lt;1000,"Small",OR(Table2[[#This Row],[Revenue]]&gt;1000,Table2[[#This Row],[Revenue]]&lt;=5000),"Medium",Table2[[#This Row],[Revenue]]&gt;5000,"Large")</f>
        <v>Medium</v>
      </c>
      <c r="S296" s="54" t="str">
        <f>IF(Table2[[#This Row],[Revenue]]&gt;3000,"Premium","Not Premium")</f>
        <v>Premium</v>
      </c>
      <c r="T296" s="13">
        <v>2438.65</v>
      </c>
      <c r="U296" s="13">
        <v>1796.21</v>
      </c>
      <c r="V296" s="13" t="s">
        <v>63</v>
      </c>
      <c r="W296" s="13" t="s">
        <v>36</v>
      </c>
      <c r="X296" s="13" t="s">
        <v>72</v>
      </c>
      <c r="Y296" s="13">
        <v>18.55</v>
      </c>
      <c r="Z296" s="13">
        <v>6</v>
      </c>
      <c r="AA296" s="51" t="str">
        <f>IF(Table2[[#This Row],[DeliveryDays]]&lt;=3,"FAST DELIVERY","LATE DELIVERY")</f>
        <v>LATE DELIVERY</v>
      </c>
      <c r="AB296" s="13" t="s">
        <v>38</v>
      </c>
      <c r="AC296" s="13" t="s">
        <v>39</v>
      </c>
      <c r="AD296" s="13">
        <v>1</v>
      </c>
      <c r="AE296" s="57" t="str">
        <f>_xlfn.IFS(Table2[[#This Row],[Rating]]=5,"Excellent",Table2[[#This Row],[Rating]]=4,"Good",Table2[[#This Row],[Rating]]=3,"Average",Table2[[#This Row],[Rating]]&lt;=2,"Poor")</f>
        <v>Poor</v>
      </c>
      <c r="AF296" s="35">
        <f>Table2[[#This Row],[Cost]]+Table2[[#This Row],[Profit]]+Table2[[#This Row],[ShippingCost]]+Table2[[#This Row],[DeliveryDays]]</f>
        <v>4259.4100000000008</v>
      </c>
      <c r="AG296" s="119">
        <f>Table2[[#This Row],[Profit]]/Table2[[#This Row],[Cost]]</f>
        <v>0.73655916183134107</v>
      </c>
      <c r="AQ296" s="22">
        <v>241</v>
      </c>
      <c r="AR296" s="13" t="s">
        <v>296</v>
      </c>
      <c r="AS296" s="13" t="s">
        <v>41</v>
      </c>
      <c r="AT296" s="13" t="s">
        <v>28</v>
      </c>
      <c r="AU296" s="13" t="s">
        <v>59</v>
      </c>
      <c r="AV296" s="13" t="s">
        <v>60</v>
      </c>
      <c r="AW296" s="13" t="s">
        <v>51</v>
      </c>
      <c r="AX296" s="13" t="s">
        <v>107</v>
      </c>
      <c r="AY296" s="13" t="s">
        <v>53</v>
      </c>
      <c r="AZ296" s="13" t="s">
        <v>70</v>
      </c>
      <c r="BA296" s="13">
        <v>416.66</v>
      </c>
      <c r="BB296" s="13">
        <v>14</v>
      </c>
      <c r="BC296" s="13">
        <v>0.19</v>
      </c>
      <c r="BD296" s="13">
        <v>4724.92</v>
      </c>
      <c r="BE296" s="13">
        <v>3422.1</v>
      </c>
      <c r="BF296" s="13">
        <v>1302.82</v>
      </c>
      <c r="BG296" s="13" t="s">
        <v>63</v>
      </c>
      <c r="BH296" s="13" t="s">
        <v>88</v>
      </c>
      <c r="BI296" s="13" t="s">
        <v>37</v>
      </c>
      <c r="BJ296" s="13">
        <v>11.97</v>
      </c>
      <c r="BK296" s="13">
        <v>4</v>
      </c>
      <c r="BL296" s="13" t="s">
        <v>55</v>
      </c>
      <c r="BM296" s="13" t="s">
        <v>39</v>
      </c>
      <c r="BN296" s="13">
        <v>5</v>
      </c>
      <c r="BO296" s="21">
        <v>8</v>
      </c>
    </row>
    <row r="297" spans="1:67" ht="16.5" thickTop="1" thickBot="1" x14ac:dyDescent="0.3">
      <c r="A297" s="11">
        <v>296</v>
      </c>
      <c r="B297" s="2" t="s">
        <v>302</v>
      </c>
      <c r="C297" s="85">
        <f>YEAR(Table2[[#This Row],[Date]])</f>
        <v>2024</v>
      </c>
      <c r="D297" s="88" t="str">
        <f>TEXT(Table2[[#This Row],[Date]],"mmmm")</f>
        <v>March</v>
      </c>
      <c r="E297" s="2" t="s">
        <v>96</v>
      </c>
      <c r="F297" s="2" t="s">
        <v>82</v>
      </c>
      <c r="G297" s="2" t="s">
        <v>43</v>
      </c>
      <c r="H297" s="2" t="s">
        <v>30</v>
      </c>
      <c r="I297" s="2" t="s">
        <v>61</v>
      </c>
      <c r="J297" s="2" t="s">
        <v>52</v>
      </c>
      <c r="K297" s="2" t="s">
        <v>53</v>
      </c>
      <c r="L297" s="2" t="s">
        <v>70</v>
      </c>
      <c r="M297" s="2">
        <v>232.07</v>
      </c>
      <c r="N297" s="2">
        <v>2</v>
      </c>
      <c r="O297" s="2">
        <v>0.05</v>
      </c>
      <c r="P297" s="48" t="str">
        <f>IF(Table2[[#This Row],[Discount]]&gt;20%,"HIGH","LOW")</f>
        <v>LOW</v>
      </c>
      <c r="Q297" s="2">
        <v>440.93</v>
      </c>
      <c r="R297" s="59" t="str">
        <f>_xlfn.IFS(Table2[[#This Row],[Revenue]]&lt;1000,"Small",OR(Table2[[#This Row],[Revenue]]&gt;1000,Table2[[#This Row],[Revenue]]&lt;=5000),"Medium",Table2[[#This Row],[Revenue]]&gt;5000,"Large")</f>
        <v>Small</v>
      </c>
      <c r="S297" s="53" t="str">
        <f>IF(Table2[[#This Row],[Revenue]]&gt;3000,"Premium","Not Premium")</f>
        <v>Not Premium</v>
      </c>
      <c r="T297" s="2">
        <v>375.95</v>
      </c>
      <c r="U297" s="2">
        <v>64.98</v>
      </c>
      <c r="V297" s="2" t="s">
        <v>47</v>
      </c>
      <c r="W297" s="2" t="s">
        <v>71</v>
      </c>
      <c r="X297" s="2" t="s">
        <v>72</v>
      </c>
      <c r="Y297" s="2">
        <v>24.9</v>
      </c>
      <c r="Z297" s="2">
        <v>9</v>
      </c>
      <c r="AA297" s="50" t="str">
        <f>IF(Table2[[#This Row],[DeliveryDays]]&lt;=3,"FAST DELIVERY","LATE DELIVERY")</f>
        <v>LATE DELIVERY</v>
      </c>
      <c r="AB297" s="2" t="s">
        <v>38</v>
      </c>
      <c r="AC297" s="2" t="s">
        <v>39</v>
      </c>
      <c r="AD297" s="2">
        <v>4</v>
      </c>
      <c r="AE297" s="56" t="str">
        <f>_xlfn.IFS(Table2[[#This Row],[Rating]]=5,"Excellent",Table2[[#This Row],[Rating]]=4,"Good",Table2[[#This Row],[Rating]]=3,"Average",Table2[[#This Row],[Rating]]&lt;=2,"Poor")</f>
        <v>Good</v>
      </c>
      <c r="AF297" s="35">
        <f>Table2[[#This Row],[Cost]]+Table2[[#This Row],[Profit]]+Table2[[#This Row],[ShippingCost]]+Table2[[#This Row],[DeliveryDays]]</f>
        <v>474.83</v>
      </c>
      <c r="AG297" s="119">
        <f>Table2[[#This Row],[Profit]]/Table2[[#This Row],[Cost]]</f>
        <v>0.17284213326240194</v>
      </c>
      <c r="AQ297" s="20">
        <v>248</v>
      </c>
      <c r="AR297" s="2" t="s">
        <v>300</v>
      </c>
      <c r="AS297" s="2" t="s">
        <v>114</v>
      </c>
      <c r="AT297" s="2" t="s">
        <v>66</v>
      </c>
      <c r="AU297" s="2" t="s">
        <v>59</v>
      </c>
      <c r="AV297" s="2" t="s">
        <v>30</v>
      </c>
      <c r="AW297" s="2" t="s">
        <v>61</v>
      </c>
      <c r="AX297" s="2" t="s">
        <v>87</v>
      </c>
      <c r="AY297" s="2" t="s">
        <v>53</v>
      </c>
      <c r="AZ297" s="2" t="s">
        <v>85</v>
      </c>
      <c r="BA297" s="2">
        <v>355.28</v>
      </c>
      <c r="BB297" s="2">
        <v>3</v>
      </c>
      <c r="BC297" s="2">
        <v>0.25</v>
      </c>
      <c r="BD297" s="2">
        <v>799.38</v>
      </c>
      <c r="BE297" s="2">
        <v>607.36</v>
      </c>
      <c r="BF297" s="2">
        <v>192.02</v>
      </c>
      <c r="BG297" s="2" t="s">
        <v>35</v>
      </c>
      <c r="BH297" s="2" t="s">
        <v>36</v>
      </c>
      <c r="BI297" s="2" t="s">
        <v>48</v>
      </c>
      <c r="BJ297" s="2">
        <v>23.95</v>
      </c>
      <c r="BK297" s="2">
        <v>3</v>
      </c>
      <c r="BL297" s="2" t="s">
        <v>97</v>
      </c>
      <c r="BM297" s="2" t="s">
        <v>56</v>
      </c>
      <c r="BN297" s="2">
        <v>5</v>
      </c>
      <c r="BO297" s="23">
        <v>8</v>
      </c>
    </row>
    <row r="298" spans="1:67" ht="16.5" thickTop="1" thickBot="1" x14ac:dyDescent="0.3">
      <c r="A298" s="12">
        <v>297</v>
      </c>
      <c r="B298" s="13" t="s">
        <v>335</v>
      </c>
      <c r="C298" s="86">
        <f>YEAR(Table2[[#This Row],[Date]])</f>
        <v>2024</v>
      </c>
      <c r="D298" s="89" t="str">
        <f>TEXT(Table2[[#This Row],[Date]],"mmmm")</f>
        <v>April</v>
      </c>
      <c r="E298" s="13" t="s">
        <v>114</v>
      </c>
      <c r="F298" s="13" t="s">
        <v>82</v>
      </c>
      <c r="G298" s="13" t="s">
        <v>83</v>
      </c>
      <c r="H298" s="13" t="s">
        <v>60</v>
      </c>
      <c r="I298" s="13" t="s">
        <v>68</v>
      </c>
      <c r="J298" s="13" t="s">
        <v>52</v>
      </c>
      <c r="K298" s="13" t="s">
        <v>53</v>
      </c>
      <c r="L298" s="13" t="s">
        <v>46</v>
      </c>
      <c r="M298" s="13">
        <v>875.81</v>
      </c>
      <c r="N298" s="13">
        <v>14</v>
      </c>
      <c r="O298" s="13">
        <v>0.26</v>
      </c>
      <c r="P298" s="48" t="str">
        <f>IF(Table2[[#This Row],[Discount]]&gt;20%,"HIGH","LOW")</f>
        <v>HIGH</v>
      </c>
      <c r="Q298" s="13">
        <v>9073.39</v>
      </c>
      <c r="R298" s="60" t="str">
        <f>_xlfn.IFS(Table2[[#This Row],[Revenue]]&lt;1000,"Small",OR(Table2[[#This Row],[Revenue]]&gt;1000,Table2[[#This Row],[Revenue]]&lt;=5000),"Medium",Table2[[#This Row],[Revenue]]&gt;5000,"Large")</f>
        <v>Medium</v>
      </c>
      <c r="S298" s="54" t="str">
        <f>IF(Table2[[#This Row],[Revenue]]&gt;3000,"Premium","Not Premium")</f>
        <v>Premium</v>
      </c>
      <c r="T298" s="13">
        <v>6372.52</v>
      </c>
      <c r="U298" s="13">
        <v>2700.87</v>
      </c>
      <c r="V298" s="13" t="s">
        <v>47</v>
      </c>
      <c r="W298" s="13" t="s">
        <v>54</v>
      </c>
      <c r="X298" s="13" t="s">
        <v>37</v>
      </c>
      <c r="Y298" s="13">
        <v>15.87</v>
      </c>
      <c r="Z298" s="13">
        <v>1</v>
      </c>
      <c r="AA298" s="51" t="str">
        <f>IF(Table2[[#This Row],[DeliveryDays]]&lt;=3,"FAST DELIVERY","LATE DELIVERY")</f>
        <v>FAST DELIVERY</v>
      </c>
      <c r="AB298" s="13" t="s">
        <v>38</v>
      </c>
      <c r="AC298" s="13" t="s">
        <v>39</v>
      </c>
      <c r="AD298" s="13">
        <v>1</v>
      </c>
      <c r="AE298" s="57" t="str">
        <f>_xlfn.IFS(Table2[[#This Row],[Rating]]=5,"Excellent",Table2[[#This Row],[Rating]]=4,"Good",Table2[[#This Row],[Rating]]=3,"Average",Table2[[#This Row],[Rating]]&lt;=2,"Poor")</f>
        <v>Poor</v>
      </c>
      <c r="AF298" s="35">
        <f>Table2[[#This Row],[Cost]]+Table2[[#This Row],[Profit]]+Table2[[#This Row],[ShippingCost]]+Table2[[#This Row],[DeliveryDays]]</f>
        <v>9090.26</v>
      </c>
      <c r="AG298" s="119">
        <f>Table2[[#This Row],[Profit]]/Table2[[#This Row],[Cost]]</f>
        <v>0.42383076082931082</v>
      </c>
      <c r="AQ298" s="22">
        <v>249</v>
      </c>
      <c r="AR298" s="13" t="s">
        <v>301</v>
      </c>
      <c r="AS298" s="13" t="s">
        <v>127</v>
      </c>
      <c r="AT298" s="13" t="s">
        <v>82</v>
      </c>
      <c r="AU298" s="13" t="s">
        <v>59</v>
      </c>
      <c r="AV298" s="13" t="s">
        <v>44</v>
      </c>
      <c r="AW298" s="13" t="s">
        <v>61</v>
      </c>
      <c r="AX298" s="13" t="s">
        <v>84</v>
      </c>
      <c r="AY298" s="13" t="s">
        <v>45</v>
      </c>
      <c r="AZ298" s="13" t="s">
        <v>46</v>
      </c>
      <c r="BA298" s="13">
        <v>575.63</v>
      </c>
      <c r="BB298" s="13">
        <v>16</v>
      </c>
      <c r="BC298" s="13">
        <v>0</v>
      </c>
      <c r="BD298" s="13">
        <v>9210.08</v>
      </c>
      <c r="BE298" s="13">
        <v>7741.91</v>
      </c>
      <c r="BF298" s="13">
        <v>1468.17</v>
      </c>
      <c r="BG298" s="13" t="s">
        <v>47</v>
      </c>
      <c r="BH298" s="13" t="s">
        <v>54</v>
      </c>
      <c r="BI298" s="13" t="s">
        <v>37</v>
      </c>
      <c r="BJ298" s="13">
        <v>11.19</v>
      </c>
      <c r="BK298" s="13">
        <v>4</v>
      </c>
      <c r="BL298" s="13" t="s">
        <v>55</v>
      </c>
      <c r="BM298" s="13" t="s">
        <v>56</v>
      </c>
      <c r="BN298" s="13">
        <v>1</v>
      </c>
      <c r="BO298" s="23">
        <v>2</v>
      </c>
    </row>
    <row r="299" spans="1:67" ht="16.5" thickTop="1" thickBot="1" x14ac:dyDescent="0.3">
      <c r="A299" s="11">
        <v>298</v>
      </c>
      <c r="B299" s="2" t="s">
        <v>336</v>
      </c>
      <c r="C299" s="85">
        <f>YEAR(Table2[[#This Row],[Date]])</f>
        <v>2023</v>
      </c>
      <c r="D299" s="88" t="str">
        <f>TEXT(Table2[[#This Row],[Date]],"mmmm")</f>
        <v>March</v>
      </c>
      <c r="E299" s="2" t="s">
        <v>41</v>
      </c>
      <c r="F299" s="2" t="s">
        <v>28</v>
      </c>
      <c r="G299" s="2" t="s">
        <v>29</v>
      </c>
      <c r="H299" s="2" t="s">
        <v>30</v>
      </c>
      <c r="I299" s="2" t="s">
        <v>68</v>
      </c>
      <c r="J299" s="2" t="s">
        <v>79</v>
      </c>
      <c r="K299" s="2" t="s">
        <v>53</v>
      </c>
      <c r="L299" s="2" t="s">
        <v>34</v>
      </c>
      <c r="M299" s="2">
        <v>694.63</v>
      </c>
      <c r="N299" s="2">
        <v>9</v>
      </c>
      <c r="O299" s="2">
        <v>0.15</v>
      </c>
      <c r="P299" s="48" t="str">
        <f>IF(Table2[[#This Row],[Discount]]&gt;20%,"HIGH","LOW")</f>
        <v>LOW</v>
      </c>
      <c r="Q299" s="2">
        <v>5313.92</v>
      </c>
      <c r="R299" s="59" t="str">
        <f>_xlfn.IFS(Table2[[#This Row],[Revenue]]&lt;1000,"Small",OR(Table2[[#This Row],[Revenue]]&gt;1000,Table2[[#This Row],[Revenue]]&lt;=5000),"Medium",Table2[[#This Row],[Revenue]]&gt;5000,"Large")</f>
        <v>Medium</v>
      </c>
      <c r="S299" s="53" t="str">
        <f>IF(Table2[[#This Row],[Revenue]]&gt;3000,"Premium","Not Premium")</f>
        <v>Premium</v>
      </c>
      <c r="T299" s="2">
        <v>3834.24</v>
      </c>
      <c r="U299" s="2">
        <v>1479.68</v>
      </c>
      <c r="V299" s="2" t="s">
        <v>91</v>
      </c>
      <c r="W299" s="2" t="s">
        <v>71</v>
      </c>
      <c r="X299" s="2" t="s">
        <v>48</v>
      </c>
      <c r="Y299" s="2">
        <v>30.77</v>
      </c>
      <c r="Z299" s="2">
        <v>3</v>
      </c>
      <c r="AA299" s="50" t="str">
        <f>IF(Table2[[#This Row],[DeliveryDays]]&lt;=3,"FAST DELIVERY","LATE DELIVERY")</f>
        <v>FAST DELIVERY</v>
      </c>
      <c r="AB299" s="2" t="s">
        <v>97</v>
      </c>
      <c r="AC299" s="2" t="s">
        <v>56</v>
      </c>
      <c r="AD299" s="2">
        <v>4</v>
      </c>
      <c r="AE299" s="56" t="str">
        <f>_xlfn.IFS(Table2[[#This Row],[Rating]]=5,"Excellent",Table2[[#This Row],[Rating]]=4,"Good",Table2[[#This Row],[Rating]]=3,"Average",Table2[[#This Row],[Rating]]&lt;=2,"Poor")</f>
        <v>Good</v>
      </c>
      <c r="AF299" s="35">
        <f>Table2[[#This Row],[Cost]]+Table2[[#This Row],[Profit]]+Table2[[#This Row],[ShippingCost]]+Table2[[#This Row],[DeliveryDays]]</f>
        <v>5347.6900000000005</v>
      </c>
      <c r="AG299" s="119">
        <f>Table2[[#This Row],[Profit]]/Table2[[#This Row],[Cost]]</f>
        <v>0.38591220163578704</v>
      </c>
      <c r="AQ299" s="22">
        <v>251</v>
      </c>
      <c r="AR299" s="13" t="s">
        <v>297</v>
      </c>
      <c r="AS299" s="13" t="s">
        <v>58</v>
      </c>
      <c r="AT299" s="13" t="s">
        <v>28</v>
      </c>
      <c r="AU299" s="13" t="s">
        <v>59</v>
      </c>
      <c r="AV299" s="13" t="s">
        <v>67</v>
      </c>
      <c r="AW299" s="13" t="s">
        <v>31</v>
      </c>
      <c r="AX299" s="13" t="s">
        <v>69</v>
      </c>
      <c r="AY299" s="13" t="s">
        <v>53</v>
      </c>
      <c r="AZ299" s="13" t="s">
        <v>85</v>
      </c>
      <c r="BA299" s="13">
        <v>826.99</v>
      </c>
      <c r="BB299" s="13">
        <v>5</v>
      </c>
      <c r="BC299" s="13">
        <v>0.14000000000000001</v>
      </c>
      <c r="BD299" s="13">
        <v>3556.06</v>
      </c>
      <c r="BE299" s="13">
        <v>1925.75</v>
      </c>
      <c r="BF299" s="13">
        <v>1630.31</v>
      </c>
      <c r="BG299" s="13" t="s">
        <v>35</v>
      </c>
      <c r="BH299" s="13" t="s">
        <v>88</v>
      </c>
      <c r="BI299" s="13" t="s">
        <v>72</v>
      </c>
      <c r="BJ299" s="13">
        <v>41.39</v>
      </c>
      <c r="BK299" s="13">
        <v>9</v>
      </c>
      <c r="BL299" s="13" t="s">
        <v>97</v>
      </c>
      <c r="BM299" s="13" t="s">
        <v>39</v>
      </c>
      <c r="BN299" s="13">
        <v>2</v>
      </c>
      <c r="BO299" s="21">
        <v>11</v>
      </c>
    </row>
    <row r="300" spans="1:67" ht="16.5" thickTop="1" thickBot="1" x14ac:dyDescent="0.3">
      <c r="A300" s="12">
        <v>299</v>
      </c>
      <c r="B300" s="13" t="s">
        <v>337</v>
      </c>
      <c r="C300" s="86">
        <f>YEAR(Table2[[#This Row],[Date]])</f>
        <v>2023</v>
      </c>
      <c r="D300" s="89" t="str">
        <f>TEXT(Table2[[#This Row],[Date]],"mmmm")</f>
        <v>December</v>
      </c>
      <c r="E300" s="13" t="s">
        <v>27</v>
      </c>
      <c r="F300" s="13" t="s">
        <v>66</v>
      </c>
      <c r="G300" s="13" t="s">
        <v>29</v>
      </c>
      <c r="H300" s="13" t="s">
        <v>100</v>
      </c>
      <c r="I300" s="13" t="s">
        <v>68</v>
      </c>
      <c r="J300" s="13" t="s">
        <v>79</v>
      </c>
      <c r="K300" s="13" t="s">
        <v>33</v>
      </c>
      <c r="L300" s="13" t="s">
        <v>46</v>
      </c>
      <c r="M300" s="13">
        <v>305.76</v>
      </c>
      <c r="N300" s="13">
        <v>3</v>
      </c>
      <c r="O300" s="13">
        <v>0.1</v>
      </c>
      <c r="P300" s="48" t="str">
        <f>IF(Table2[[#This Row],[Discount]]&gt;20%,"HIGH","LOW")</f>
        <v>LOW</v>
      </c>
      <c r="Q300" s="13">
        <v>825.55</v>
      </c>
      <c r="R300" s="60" t="str">
        <f>_xlfn.IFS(Table2[[#This Row],[Revenue]]&lt;1000,"Small",OR(Table2[[#This Row],[Revenue]]&gt;1000,Table2[[#This Row],[Revenue]]&lt;=5000),"Medium",Table2[[#This Row],[Revenue]]&gt;5000,"Large")</f>
        <v>Small</v>
      </c>
      <c r="S300" s="54" t="str">
        <f>IF(Table2[[#This Row],[Revenue]]&gt;3000,"Premium","Not Premium")</f>
        <v>Not Premium</v>
      </c>
      <c r="T300" s="13">
        <v>741.14</v>
      </c>
      <c r="U300" s="13">
        <v>84.41</v>
      </c>
      <c r="V300" s="13" t="s">
        <v>63</v>
      </c>
      <c r="W300" s="13" t="s">
        <v>71</v>
      </c>
      <c r="X300" s="13" t="s">
        <v>48</v>
      </c>
      <c r="Y300" s="13">
        <v>19.18</v>
      </c>
      <c r="Z300" s="13">
        <v>1</v>
      </c>
      <c r="AA300" s="51" t="str">
        <f>IF(Table2[[#This Row],[DeliveryDays]]&lt;=3,"FAST DELIVERY","LATE DELIVERY")</f>
        <v>FAST DELIVERY</v>
      </c>
      <c r="AB300" s="13" t="s">
        <v>97</v>
      </c>
      <c r="AC300" s="13" t="s">
        <v>39</v>
      </c>
      <c r="AD300" s="13">
        <v>1</v>
      </c>
      <c r="AE300" s="57" t="str">
        <f>_xlfn.IFS(Table2[[#This Row],[Rating]]=5,"Excellent",Table2[[#This Row],[Rating]]=4,"Good",Table2[[#This Row],[Rating]]=3,"Average",Table2[[#This Row],[Rating]]&lt;=2,"Poor")</f>
        <v>Poor</v>
      </c>
      <c r="AF300" s="35">
        <f>Table2[[#This Row],[Cost]]+Table2[[#This Row],[Profit]]+Table2[[#This Row],[ShippingCost]]+Table2[[#This Row],[DeliveryDays]]</f>
        <v>845.7299999999999</v>
      </c>
      <c r="AG300" s="119">
        <f>Table2[[#This Row],[Profit]]/Table2[[#This Row],[Cost]]</f>
        <v>0.11389211215155032</v>
      </c>
      <c r="AQ300" s="20">
        <v>256</v>
      </c>
      <c r="AR300" s="2" t="s">
        <v>305</v>
      </c>
      <c r="AS300" s="2" t="s">
        <v>50</v>
      </c>
      <c r="AT300" s="2" t="s">
        <v>42</v>
      </c>
      <c r="AU300" s="2" t="s">
        <v>59</v>
      </c>
      <c r="AV300" s="2" t="s">
        <v>44</v>
      </c>
      <c r="AW300" s="2" t="s">
        <v>51</v>
      </c>
      <c r="AX300" s="2" t="s">
        <v>62</v>
      </c>
      <c r="AY300" s="2" t="s">
        <v>53</v>
      </c>
      <c r="AZ300" s="2" t="s">
        <v>46</v>
      </c>
      <c r="BA300" s="2">
        <v>480.43</v>
      </c>
      <c r="BB300" s="2">
        <v>12</v>
      </c>
      <c r="BC300" s="2">
        <v>0.12</v>
      </c>
      <c r="BD300" s="2">
        <v>5073.34</v>
      </c>
      <c r="BE300" s="2">
        <v>4252.1400000000003</v>
      </c>
      <c r="BF300" s="2">
        <v>821.2</v>
      </c>
      <c r="BG300" s="2" t="s">
        <v>47</v>
      </c>
      <c r="BH300" s="2" t="s">
        <v>71</v>
      </c>
      <c r="BI300" s="2" t="s">
        <v>37</v>
      </c>
      <c r="BJ300" s="2">
        <v>38.979999999999997</v>
      </c>
      <c r="BK300" s="2">
        <v>8</v>
      </c>
      <c r="BL300" s="2" t="s">
        <v>55</v>
      </c>
      <c r="BM300" s="2" t="s">
        <v>39</v>
      </c>
      <c r="BN300" s="2">
        <v>5</v>
      </c>
      <c r="BO300" s="23">
        <v>12</v>
      </c>
    </row>
    <row r="301" spans="1:67" ht="16.5" thickTop="1" thickBot="1" x14ac:dyDescent="0.3">
      <c r="A301" s="11">
        <v>300</v>
      </c>
      <c r="B301" s="2" t="s">
        <v>144</v>
      </c>
      <c r="C301" s="85">
        <f>YEAR(Table2[[#This Row],[Date]])</f>
        <v>2023</v>
      </c>
      <c r="D301" s="88" t="str">
        <f>TEXT(Table2[[#This Row],[Date]],"mmmm")</f>
        <v>July</v>
      </c>
      <c r="E301" s="2" t="s">
        <v>118</v>
      </c>
      <c r="F301" s="2" t="s">
        <v>42</v>
      </c>
      <c r="G301" s="2" t="s">
        <v>83</v>
      </c>
      <c r="H301" s="2" t="s">
        <v>60</v>
      </c>
      <c r="I301" s="2" t="s">
        <v>68</v>
      </c>
      <c r="J301" s="2" t="s">
        <v>52</v>
      </c>
      <c r="K301" s="2" t="s">
        <v>33</v>
      </c>
      <c r="L301" s="2" t="s">
        <v>85</v>
      </c>
      <c r="M301" s="2">
        <v>754.45</v>
      </c>
      <c r="N301" s="2">
        <v>15</v>
      </c>
      <c r="O301" s="2">
        <v>0.28000000000000003</v>
      </c>
      <c r="P301" s="48" t="str">
        <f>IF(Table2[[#This Row],[Discount]]&gt;20%,"HIGH","LOW")</f>
        <v>HIGH</v>
      </c>
      <c r="Q301" s="2">
        <v>8148.06</v>
      </c>
      <c r="R301" s="59" t="str">
        <f>_xlfn.IFS(Table2[[#This Row],[Revenue]]&lt;1000,"Small",OR(Table2[[#This Row],[Revenue]]&gt;1000,Table2[[#This Row],[Revenue]]&lt;=5000),"Medium",Table2[[#This Row],[Revenue]]&gt;5000,"Large")</f>
        <v>Medium</v>
      </c>
      <c r="S301" s="53" t="str">
        <f>IF(Table2[[#This Row],[Revenue]]&gt;3000,"Premium","Not Premium")</f>
        <v>Premium</v>
      </c>
      <c r="T301" s="2">
        <v>4632.55</v>
      </c>
      <c r="U301" s="2">
        <v>3515.51</v>
      </c>
      <c r="V301" s="2" t="s">
        <v>35</v>
      </c>
      <c r="W301" s="2" t="s">
        <v>54</v>
      </c>
      <c r="X301" s="2" t="s">
        <v>72</v>
      </c>
      <c r="Y301" s="2">
        <v>27.92</v>
      </c>
      <c r="Z301" s="2">
        <v>7</v>
      </c>
      <c r="AA301" s="50" t="str">
        <f>IF(Table2[[#This Row],[DeliveryDays]]&lt;=3,"FAST DELIVERY","LATE DELIVERY")</f>
        <v>LATE DELIVERY</v>
      </c>
      <c r="AB301" s="2" t="s">
        <v>97</v>
      </c>
      <c r="AC301" s="2" t="s">
        <v>56</v>
      </c>
      <c r="AD301" s="2">
        <v>4</v>
      </c>
      <c r="AE301" s="56" t="str">
        <f>_xlfn.IFS(Table2[[#This Row],[Rating]]=5,"Excellent",Table2[[#This Row],[Rating]]=4,"Good",Table2[[#This Row],[Rating]]=3,"Average",Table2[[#This Row],[Rating]]&lt;=2,"Poor")</f>
        <v>Good</v>
      </c>
      <c r="AF301" s="35">
        <f>Table2[[#This Row],[Cost]]+Table2[[#This Row],[Profit]]+Table2[[#This Row],[ShippingCost]]+Table2[[#This Row],[DeliveryDays]]</f>
        <v>8182.9800000000005</v>
      </c>
      <c r="AG301" s="119">
        <f>Table2[[#This Row],[Profit]]/Table2[[#This Row],[Cost]]</f>
        <v>0.75887146388058413</v>
      </c>
      <c r="AQ301" s="22">
        <v>257</v>
      </c>
      <c r="AR301" s="13" t="s">
        <v>306</v>
      </c>
      <c r="AS301" s="13" t="s">
        <v>27</v>
      </c>
      <c r="AT301" s="13" t="s">
        <v>82</v>
      </c>
      <c r="AU301" s="13" t="s">
        <v>59</v>
      </c>
      <c r="AV301" s="13" t="s">
        <v>94</v>
      </c>
      <c r="AW301" s="13" t="s">
        <v>51</v>
      </c>
      <c r="AX301" s="13" t="s">
        <v>52</v>
      </c>
      <c r="AY301" s="13" t="s">
        <v>33</v>
      </c>
      <c r="AZ301" s="13" t="s">
        <v>34</v>
      </c>
      <c r="BA301" s="13">
        <v>509.34</v>
      </c>
      <c r="BB301" s="13">
        <v>10</v>
      </c>
      <c r="BC301" s="13">
        <v>0.03</v>
      </c>
      <c r="BD301" s="13">
        <v>4940.6000000000004</v>
      </c>
      <c r="BE301" s="13">
        <v>4177.7</v>
      </c>
      <c r="BF301" s="13">
        <v>762.9</v>
      </c>
      <c r="BG301" s="13" t="s">
        <v>91</v>
      </c>
      <c r="BH301" s="13" t="s">
        <v>71</v>
      </c>
      <c r="BI301" s="13" t="s">
        <v>37</v>
      </c>
      <c r="BJ301" s="13">
        <v>7.02</v>
      </c>
      <c r="BK301" s="13">
        <v>10</v>
      </c>
      <c r="BL301" s="13" t="s">
        <v>38</v>
      </c>
      <c r="BM301" s="13" t="s">
        <v>56</v>
      </c>
      <c r="BN301" s="13">
        <v>2</v>
      </c>
      <c r="BO301" s="23">
        <v>1</v>
      </c>
    </row>
    <row r="302" spans="1:67" ht="16.5" thickTop="1" thickBot="1" x14ac:dyDescent="0.3">
      <c r="A302" s="12">
        <v>301</v>
      </c>
      <c r="B302" s="13" t="s">
        <v>212</v>
      </c>
      <c r="C302" s="86">
        <f>YEAR(Table2[[#This Row],[Date]])</f>
        <v>2024</v>
      </c>
      <c r="D302" s="89" t="str">
        <f>TEXT(Table2[[#This Row],[Date]],"mmmm")</f>
        <v>October</v>
      </c>
      <c r="E302" s="13" t="s">
        <v>114</v>
      </c>
      <c r="F302" s="13" t="s">
        <v>28</v>
      </c>
      <c r="G302" s="13" t="s">
        <v>29</v>
      </c>
      <c r="H302" s="13" t="s">
        <v>78</v>
      </c>
      <c r="I302" s="13" t="s">
        <v>51</v>
      </c>
      <c r="J302" s="13" t="s">
        <v>62</v>
      </c>
      <c r="K302" s="13" t="s">
        <v>53</v>
      </c>
      <c r="L302" s="13" t="s">
        <v>85</v>
      </c>
      <c r="M302" s="13">
        <v>438.56</v>
      </c>
      <c r="N302" s="13">
        <v>19</v>
      </c>
      <c r="O302" s="13">
        <v>0.06</v>
      </c>
      <c r="P302" s="48" t="str">
        <f>IF(Table2[[#This Row],[Discount]]&gt;20%,"HIGH","LOW")</f>
        <v>LOW</v>
      </c>
      <c r="Q302" s="13">
        <v>7832.68</v>
      </c>
      <c r="R302" s="60" t="str">
        <f>_xlfn.IFS(Table2[[#This Row],[Revenue]]&lt;1000,"Small",OR(Table2[[#This Row],[Revenue]]&gt;1000,Table2[[#This Row],[Revenue]]&lt;=5000),"Medium",Table2[[#This Row],[Revenue]]&gt;5000,"Large")</f>
        <v>Medium</v>
      </c>
      <c r="S302" s="54" t="str">
        <f>IF(Table2[[#This Row],[Revenue]]&gt;3000,"Premium","Not Premium")</f>
        <v>Premium</v>
      </c>
      <c r="T302" s="13">
        <v>4361.2700000000004</v>
      </c>
      <c r="U302" s="13">
        <v>3471.41</v>
      </c>
      <c r="V302" s="13" t="s">
        <v>47</v>
      </c>
      <c r="W302" s="13" t="s">
        <v>36</v>
      </c>
      <c r="X302" s="13" t="s">
        <v>72</v>
      </c>
      <c r="Y302" s="13">
        <v>20.36</v>
      </c>
      <c r="Z302" s="13">
        <v>4</v>
      </c>
      <c r="AA302" s="51" t="str">
        <f>IF(Table2[[#This Row],[DeliveryDays]]&lt;=3,"FAST DELIVERY","LATE DELIVERY")</f>
        <v>LATE DELIVERY</v>
      </c>
      <c r="AB302" s="13" t="s">
        <v>55</v>
      </c>
      <c r="AC302" s="13" t="s">
        <v>39</v>
      </c>
      <c r="AD302" s="13">
        <v>4</v>
      </c>
      <c r="AE302" s="57" t="str">
        <f>_xlfn.IFS(Table2[[#This Row],[Rating]]=5,"Excellent",Table2[[#This Row],[Rating]]=4,"Good",Table2[[#This Row],[Rating]]=3,"Average",Table2[[#This Row],[Rating]]&lt;=2,"Poor")</f>
        <v>Good</v>
      </c>
      <c r="AF302" s="35">
        <f>Table2[[#This Row],[Cost]]+Table2[[#This Row],[Profit]]+Table2[[#This Row],[ShippingCost]]+Table2[[#This Row],[DeliveryDays]]</f>
        <v>7857.04</v>
      </c>
      <c r="AG302" s="119">
        <f>Table2[[#This Row],[Profit]]/Table2[[#This Row],[Cost]]</f>
        <v>0.79596310249078817</v>
      </c>
      <c r="AQ302" s="22">
        <v>263</v>
      </c>
      <c r="AR302" s="13" t="s">
        <v>112</v>
      </c>
      <c r="AS302" s="13" t="s">
        <v>118</v>
      </c>
      <c r="AT302" s="13" t="s">
        <v>42</v>
      </c>
      <c r="AU302" s="13" t="s">
        <v>59</v>
      </c>
      <c r="AV302" s="13" t="s">
        <v>100</v>
      </c>
      <c r="AW302" s="13" t="s">
        <v>61</v>
      </c>
      <c r="AX302" s="13" t="s">
        <v>79</v>
      </c>
      <c r="AY302" s="13" t="s">
        <v>33</v>
      </c>
      <c r="AZ302" s="13" t="s">
        <v>46</v>
      </c>
      <c r="BA302" s="13">
        <v>856.69</v>
      </c>
      <c r="BB302" s="13">
        <v>6</v>
      </c>
      <c r="BC302" s="13">
        <v>0.28000000000000003</v>
      </c>
      <c r="BD302" s="13">
        <v>3700.9</v>
      </c>
      <c r="BE302" s="13">
        <v>3071.54</v>
      </c>
      <c r="BF302" s="13">
        <v>629.36</v>
      </c>
      <c r="BG302" s="13" t="s">
        <v>63</v>
      </c>
      <c r="BH302" s="13" t="s">
        <v>71</v>
      </c>
      <c r="BI302" s="13" t="s">
        <v>72</v>
      </c>
      <c r="BJ302" s="13">
        <v>47.14</v>
      </c>
      <c r="BK302" s="13">
        <v>10</v>
      </c>
      <c r="BL302" s="13" t="s">
        <v>97</v>
      </c>
      <c r="BM302" s="13" t="s">
        <v>56</v>
      </c>
      <c r="BN302" s="13">
        <v>3</v>
      </c>
      <c r="BO302" s="21">
        <v>12</v>
      </c>
    </row>
    <row r="303" spans="1:67" ht="16.5" thickTop="1" thickBot="1" x14ac:dyDescent="0.3">
      <c r="A303" s="11">
        <v>302</v>
      </c>
      <c r="B303" s="2" t="s">
        <v>338</v>
      </c>
      <c r="C303" s="85">
        <f>YEAR(Table2[[#This Row],[Date]])</f>
        <v>2023</v>
      </c>
      <c r="D303" s="88" t="str">
        <f>TEXT(Table2[[#This Row],[Date]],"mmmm")</f>
        <v>November</v>
      </c>
      <c r="E303" s="2" t="s">
        <v>118</v>
      </c>
      <c r="F303" s="2" t="s">
        <v>28</v>
      </c>
      <c r="G303" s="2" t="s">
        <v>59</v>
      </c>
      <c r="H303" s="2" t="s">
        <v>100</v>
      </c>
      <c r="I303" s="2" t="s">
        <v>75</v>
      </c>
      <c r="J303" s="2" t="s">
        <v>134</v>
      </c>
      <c r="K303" s="2" t="s">
        <v>45</v>
      </c>
      <c r="L303" s="2" t="s">
        <v>80</v>
      </c>
      <c r="M303" s="2">
        <v>592.91999999999996</v>
      </c>
      <c r="N303" s="2">
        <v>2</v>
      </c>
      <c r="O303" s="2">
        <v>0.15</v>
      </c>
      <c r="P303" s="48" t="str">
        <f>IF(Table2[[#This Row],[Discount]]&gt;20%,"HIGH","LOW")</f>
        <v>LOW</v>
      </c>
      <c r="Q303" s="2">
        <v>1007.96</v>
      </c>
      <c r="R303" s="59" t="str">
        <f>_xlfn.IFS(Table2[[#This Row],[Revenue]]&lt;1000,"Small",OR(Table2[[#This Row],[Revenue]]&gt;1000,Table2[[#This Row],[Revenue]]&lt;=5000),"Medium",Table2[[#This Row],[Revenue]]&gt;5000,"Large")</f>
        <v>Medium</v>
      </c>
      <c r="S303" s="53" t="str">
        <f>IF(Table2[[#This Row],[Revenue]]&gt;3000,"Premium","Not Premium")</f>
        <v>Not Premium</v>
      </c>
      <c r="T303" s="2">
        <v>636.67999999999995</v>
      </c>
      <c r="U303" s="2">
        <v>371.28</v>
      </c>
      <c r="V303" s="2" t="s">
        <v>63</v>
      </c>
      <c r="W303" s="2" t="s">
        <v>36</v>
      </c>
      <c r="X303" s="2" t="s">
        <v>48</v>
      </c>
      <c r="Y303" s="2">
        <v>28.48</v>
      </c>
      <c r="Z303" s="2">
        <v>1</v>
      </c>
      <c r="AA303" s="50" t="str">
        <f>IF(Table2[[#This Row],[DeliveryDays]]&lt;=3,"FAST DELIVERY","LATE DELIVERY")</f>
        <v>FAST DELIVERY</v>
      </c>
      <c r="AB303" s="2" t="s">
        <v>97</v>
      </c>
      <c r="AC303" s="2" t="s">
        <v>39</v>
      </c>
      <c r="AD303" s="2">
        <v>1</v>
      </c>
      <c r="AE303" s="56" t="str">
        <f>_xlfn.IFS(Table2[[#This Row],[Rating]]=5,"Excellent",Table2[[#This Row],[Rating]]=4,"Good",Table2[[#This Row],[Rating]]=3,"Average",Table2[[#This Row],[Rating]]&lt;=2,"Poor")</f>
        <v>Poor</v>
      </c>
      <c r="AF303" s="35">
        <f>Table2[[#This Row],[Cost]]+Table2[[#This Row],[Profit]]+Table2[[#This Row],[ShippingCost]]+Table2[[#This Row],[DeliveryDays]]</f>
        <v>1037.4399999999998</v>
      </c>
      <c r="AG303" s="119">
        <f>Table2[[#This Row],[Profit]]/Table2[[#This Row],[Cost]]</f>
        <v>0.58315009109756866</v>
      </c>
      <c r="AQ303" s="20">
        <v>274</v>
      </c>
      <c r="AR303" s="2" t="s">
        <v>317</v>
      </c>
      <c r="AS303" s="2" t="s">
        <v>118</v>
      </c>
      <c r="AT303" s="2" t="s">
        <v>42</v>
      </c>
      <c r="AU303" s="2" t="s">
        <v>59</v>
      </c>
      <c r="AV303" s="2" t="s">
        <v>67</v>
      </c>
      <c r="AW303" s="2" t="s">
        <v>61</v>
      </c>
      <c r="AX303" s="2" t="s">
        <v>87</v>
      </c>
      <c r="AY303" s="2" t="s">
        <v>53</v>
      </c>
      <c r="AZ303" s="2" t="s">
        <v>34</v>
      </c>
      <c r="BA303" s="2">
        <v>40.19</v>
      </c>
      <c r="BB303" s="2">
        <v>5</v>
      </c>
      <c r="BC303" s="2">
        <v>0.18</v>
      </c>
      <c r="BD303" s="2">
        <v>164.78</v>
      </c>
      <c r="BE303" s="2">
        <v>93.52</v>
      </c>
      <c r="BF303" s="2">
        <v>71.260000000000005</v>
      </c>
      <c r="BG303" s="2" t="s">
        <v>47</v>
      </c>
      <c r="BH303" s="2" t="s">
        <v>71</v>
      </c>
      <c r="BI303" s="2" t="s">
        <v>72</v>
      </c>
      <c r="BJ303" s="2">
        <v>24.01</v>
      </c>
      <c r="BK303" s="2">
        <v>4</v>
      </c>
      <c r="BL303" s="2" t="s">
        <v>55</v>
      </c>
      <c r="BM303" s="2" t="s">
        <v>39</v>
      </c>
      <c r="BN303" s="2">
        <v>2</v>
      </c>
      <c r="BO303" s="23">
        <v>5</v>
      </c>
    </row>
    <row r="304" spans="1:67" ht="16.5" thickTop="1" thickBot="1" x14ac:dyDescent="0.3">
      <c r="A304" s="12">
        <v>303</v>
      </c>
      <c r="B304" s="13" t="s">
        <v>339</v>
      </c>
      <c r="C304" s="86">
        <f>YEAR(Table2[[#This Row],[Date]])</f>
        <v>2024</v>
      </c>
      <c r="D304" s="89" t="str">
        <f>TEXT(Table2[[#This Row],[Date]],"mmmm")</f>
        <v>February</v>
      </c>
      <c r="E304" s="13" t="s">
        <v>41</v>
      </c>
      <c r="F304" s="13" t="s">
        <v>42</v>
      </c>
      <c r="G304" s="13" t="s">
        <v>43</v>
      </c>
      <c r="H304" s="13" t="s">
        <v>60</v>
      </c>
      <c r="I304" s="13" t="s">
        <v>61</v>
      </c>
      <c r="J304" s="13" t="s">
        <v>102</v>
      </c>
      <c r="K304" s="13" t="s">
        <v>53</v>
      </c>
      <c r="L304" s="13" t="s">
        <v>70</v>
      </c>
      <c r="M304" s="13">
        <v>688.98</v>
      </c>
      <c r="N304" s="13">
        <v>15</v>
      </c>
      <c r="O304" s="13">
        <v>0.1</v>
      </c>
      <c r="P304" s="48" t="str">
        <f>IF(Table2[[#This Row],[Discount]]&gt;20%,"HIGH","LOW")</f>
        <v>LOW</v>
      </c>
      <c r="Q304" s="13">
        <v>9301.23</v>
      </c>
      <c r="R304" s="60" t="str">
        <f>_xlfn.IFS(Table2[[#This Row],[Revenue]]&lt;1000,"Small",OR(Table2[[#This Row],[Revenue]]&gt;1000,Table2[[#This Row],[Revenue]]&lt;=5000),"Medium",Table2[[#This Row],[Revenue]]&gt;5000,"Large")</f>
        <v>Medium</v>
      </c>
      <c r="S304" s="54" t="str">
        <f>IF(Table2[[#This Row],[Revenue]]&gt;3000,"Premium","Not Premium")</f>
        <v>Premium</v>
      </c>
      <c r="T304" s="13">
        <v>6673.93</v>
      </c>
      <c r="U304" s="13">
        <v>2627.3</v>
      </c>
      <c r="V304" s="13" t="s">
        <v>35</v>
      </c>
      <c r="W304" s="13" t="s">
        <v>36</v>
      </c>
      <c r="X304" s="13" t="s">
        <v>48</v>
      </c>
      <c r="Y304" s="13">
        <v>20.260000000000002</v>
      </c>
      <c r="Z304" s="13">
        <v>10</v>
      </c>
      <c r="AA304" s="51" t="str">
        <f>IF(Table2[[#This Row],[DeliveryDays]]&lt;=3,"FAST DELIVERY","LATE DELIVERY")</f>
        <v>LATE DELIVERY</v>
      </c>
      <c r="AB304" s="13" t="s">
        <v>38</v>
      </c>
      <c r="AC304" s="13" t="s">
        <v>56</v>
      </c>
      <c r="AD304" s="13">
        <v>5</v>
      </c>
      <c r="AE304" s="57" t="str">
        <f>_xlfn.IFS(Table2[[#This Row],[Rating]]=5,"Excellent",Table2[[#This Row],[Rating]]=4,"Good",Table2[[#This Row],[Rating]]=3,"Average",Table2[[#This Row],[Rating]]&lt;=2,"Poor")</f>
        <v>Excellent</v>
      </c>
      <c r="AF304" s="35">
        <f>Table2[[#This Row],[Cost]]+Table2[[#This Row],[Profit]]+Table2[[#This Row],[ShippingCost]]+Table2[[#This Row],[DeliveryDays]]</f>
        <v>9331.49</v>
      </c>
      <c r="AG304" s="119">
        <f>Table2[[#This Row],[Profit]]/Table2[[#This Row],[Cost]]</f>
        <v>0.39366610078319669</v>
      </c>
      <c r="AQ304" s="22">
        <v>275</v>
      </c>
      <c r="AR304" s="13" t="s">
        <v>318</v>
      </c>
      <c r="AS304" s="13" t="s">
        <v>27</v>
      </c>
      <c r="AT304" s="13" t="s">
        <v>82</v>
      </c>
      <c r="AU304" s="13" t="s">
        <v>59</v>
      </c>
      <c r="AV304" s="13" t="s">
        <v>78</v>
      </c>
      <c r="AW304" s="13" t="s">
        <v>31</v>
      </c>
      <c r="AX304" s="13" t="s">
        <v>87</v>
      </c>
      <c r="AY304" s="13" t="s">
        <v>45</v>
      </c>
      <c r="AZ304" s="13" t="s">
        <v>85</v>
      </c>
      <c r="BA304" s="13">
        <v>120.79</v>
      </c>
      <c r="BB304" s="13">
        <v>20</v>
      </c>
      <c r="BC304" s="13">
        <v>0.21</v>
      </c>
      <c r="BD304" s="13">
        <v>1908.48</v>
      </c>
      <c r="BE304" s="13">
        <v>1372.21</v>
      </c>
      <c r="BF304" s="13">
        <v>536.27</v>
      </c>
      <c r="BG304" s="13" t="s">
        <v>47</v>
      </c>
      <c r="BH304" s="13" t="s">
        <v>71</v>
      </c>
      <c r="BI304" s="13" t="s">
        <v>37</v>
      </c>
      <c r="BJ304" s="13">
        <v>9.6300000000000008</v>
      </c>
      <c r="BK304" s="13">
        <v>1</v>
      </c>
      <c r="BL304" s="13" t="s">
        <v>38</v>
      </c>
      <c r="BM304" s="13" t="s">
        <v>56</v>
      </c>
      <c r="BN304" s="13">
        <v>3</v>
      </c>
      <c r="BO304" s="23">
        <v>4</v>
      </c>
    </row>
    <row r="305" spans="1:67" ht="16.5" thickTop="1" thickBot="1" x14ac:dyDescent="0.3">
      <c r="A305" s="11">
        <v>304</v>
      </c>
      <c r="B305" s="2" t="s">
        <v>335</v>
      </c>
      <c r="C305" s="85">
        <f>YEAR(Table2[[#This Row],[Date]])</f>
        <v>2024</v>
      </c>
      <c r="D305" s="88" t="str">
        <f>TEXT(Table2[[#This Row],[Date]],"mmmm")</f>
        <v>April</v>
      </c>
      <c r="E305" s="2" t="s">
        <v>96</v>
      </c>
      <c r="F305" s="2" t="s">
        <v>42</v>
      </c>
      <c r="G305" s="2" t="s">
        <v>43</v>
      </c>
      <c r="H305" s="2" t="s">
        <v>44</v>
      </c>
      <c r="I305" s="2" t="s">
        <v>61</v>
      </c>
      <c r="J305" s="2" t="s">
        <v>52</v>
      </c>
      <c r="K305" s="2" t="s">
        <v>33</v>
      </c>
      <c r="L305" s="2" t="s">
        <v>85</v>
      </c>
      <c r="M305" s="2">
        <v>43.47</v>
      </c>
      <c r="N305" s="2">
        <v>13</v>
      </c>
      <c r="O305" s="2">
        <v>0.03</v>
      </c>
      <c r="P305" s="48" t="str">
        <f>IF(Table2[[#This Row],[Discount]]&gt;20%,"HIGH","LOW")</f>
        <v>LOW</v>
      </c>
      <c r="Q305" s="2">
        <v>548.16</v>
      </c>
      <c r="R305" s="59" t="str">
        <f>_xlfn.IFS(Table2[[#This Row],[Revenue]]&lt;1000,"Small",OR(Table2[[#This Row],[Revenue]]&gt;1000,Table2[[#This Row],[Revenue]]&lt;=5000),"Medium",Table2[[#This Row],[Revenue]]&gt;5000,"Large")</f>
        <v>Small</v>
      </c>
      <c r="S305" s="53" t="str">
        <f>IF(Table2[[#This Row],[Revenue]]&gt;3000,"Premium","Not Premium")</f>
        <v>Not Premium</v>
      </c>
      <c r="T305" s="2">
        <v>356.34</v>
      </c>
      <c r="U305" s="2">
        <v>191.82</v>
      </c>
      <c r="V305" s="2" t="s">
        <v>63</v>
      </c>
      <c r="W305" s="2" t="s">
        <v>54</v>
      </c>
      <c r="X305" s="2" t="s">
        <v>48</v>
      </c>
      <c r="Y305" s="2">
        <v>47.4</v>
      </c>
      <c r="Z305" s="2">
        <v>9</v>
      </c>
      <c r="AA305" s="50" t="str">
        <f>IF(Table2[[#This Row],[DeliveryDays]]&lt;=3,"FAST DELIVERY","LATE DELIVERY")</f>
        <v>LATE DELIVERY</v>
      </c>
      <c r="AB305" s="2" t="s">
        <v>38</v>
      </c>
      <c r="AC305" s="2" t="s">
        <v>39</v>
      </c>
      <c r="AD305" s="2">
        <v>1</v>
      </c>
      <c r="AE305" s="56" t="str">
        <f>_xlfn.IFS(Table2[[#This Row],[Rating]]=5,"Excellent",Table2[[#This Row],[Rating]]=4,"Good",Table2[[#This Row],[Rating]]=3,"Average",Table2[[#This Row],[Rating]]&lt;=2,"Poor")</f>
        <v>Poor</v>
      </c>
      <c r="AF305" s="35">
        <f>Table2[[#This Row],[Cost]]+Table2[[#This Row],[Profit]]+Table2[[#This Row],[ShippingCost]]+Table2[[#This Row],[DeliveryDays]]</f>
        <v>604.55999999999995</v>
      </c>
      <c r="AG305" s="119">
        <f>Table2[[#This Row],[Profit]]/Table2[[#This Row],[Cost]]</f>
        <v>0.53830611214009094</v>
      </c>
      <c r="AQ305" s="22">
        <v>281</v>
      </c>
      <c r="AR305" s="13" t="s">
        <v>323</v>
      </c>
      <c r="AS305" s="13" t="s">
        <v>127</v>
      </c>
      <c r="AT305" s="13" t="s">
        <v>42</v>
      </c>
      <c r="AU305" s="13" t="s">
        <v>59</v>
      </c>
      <c r="AV305" s="13" t="s">
        <v>100</v>
      </c>
      <c r="AW305" s="13" t="s">
        <v>61</v>
      </c>
      <c r="AX305" s="13" t="s">
        <v>134</v>
      </c>
      <c r="AY305" s="13" t="s">
        <v>45</v>
      </c>
      <c r="AZ305" s="13" t="s">
        <v>46</v>
      </c>
      <c r="BA305" s="13">
        <v>149.58000000000001</v>
      </c>
      <c r="BB305" s="13">
        <v>15</v>
      </c>
      <c r="BC305" s="13">
        <v>0.13</v>
      </c>
      <c r="BD305" s="13">
        <v>1952.02</v>
      </c>
      <c r="BE305" s="13">
        <v>1294.19</v>
      </c>
      <c r="BF305" s="13">
        <v>657.83</v>
      </c>
      <c r="BG305" s="13" t="s">
        <v>35</v>
      </c>
      <c r="BH305" s="13" t="s">
        <v>88</v>
      </c>
      <c r="BI305" s="13" t="s">
        <v>72</v>
      </c>
      <c r="BJ305" s="13">
        <v>42.51</v>
      </c>
      <c r="BK305" s="13">
        <v>8</v>
      </c>
      <c r="BL305" s="13" t="s">
        <v>38</v>
      </c>
      <c r="BM305" s="13" t="s">
        <v>39</v>
      </c>
      <c r="BN305" s="13">
        <v>5</v>
      </c>
      <c r="BO305" s="23">
        <v>1</v>
      </c>
    </row>
    <row r="306" spans="1:67" ht="16.5" thickTop="1" thickBot="1" x14ac:dyDescent="0.3">
      <c r="A306" s="12">
        <v>305</v>
      </c>
      <c r="B306" s="13" t="s">
        <v>340</v>
      </c>
      <c r="C306" s="86">
        <f>YEAR(Table2[[#This Row],[Date]])</f>
        <v>2023</v>
      </c>
      <c r="D306" s="89" t="str">
        <f>TEXT(Table2[[#This Row],[Date]],"mmmm")</f>
        <v>May</v>
      </c>
      <c r="E306" s="13" t="s">
        <v>114</v>
      </c>
      <c r="F306" s="13" t="s">
        <v>66</v>
      </c>
      <c r="G306" s="13" t="s">
        <v>59</v>
      </c>
      <c r="H306" s="13" t="s">
        <v>94</v>
      </c>
      <c r="I306" s="13" t="s">
        <v>75</v>
      </c>
      <c r="J306" s="13" t="s">
        <v>102</v>
      </c>
      <c r="K306" s="13" t="s">
        <v>53</v>
      </c>
      <c r="L306" s="13" t="s">
        <v>70</v>
      </c>
      <c r="M306" s="13">
        <v>204.63</v>
      </c>
      <c r="N306" s="13">
        <v>11</v>
      </c>
      <c r="O306" s="13">
        <v>0.14000000000000001</v>
      </c>
      <c r="P306" s="48" t="str">
        <f>IF(Table2[[#This Row],[Discount]]&gt;20%,"HIGH","LOW")</f>
        <v>LOW</v>
      </c>
      <c r="Q306" s="13">
        <v>1935.8</v>
      </c>
      <c r="R306" s="60" t="str">
        <f>_xlfn.IFS(Table2[[#This Row],[Revenue]]&lt;1000,"Small",OR(Table2[[#This Row],[Revenue]]&gt;1000,Table2[[#This Row],[Revenue]]&lt;=5000),"Medium",Table2[[#This Row],[Revenue]]&gt;5000,"Large")</f>
        <v>Medium</v>
      </c>
      <c r="S306" s="54" t="str">
        <f>IF(Table2[[#This Row],[Revenue]]&gt;3000,"Premium","Not Premium")</f>
        <v>Not Premium</v>
      </c>
      <c r="T306" s="13">
        <v>1026.28</v>
      </c>
      <c r="U306" s="13">
        <v>909.52</v>
      </c>
      <c r="V306" s="13" t="s">
        <v>76</v>
      </c>
      <c r="W306" s="13" t="s">
        <v>36</v>
      </c>
      <c r="X306" s="13" t="s">
        <v>48</v>
      </c>
      <c r="Y306" s="13">
        <v>7.95</v>
      </c>
      <c r="Z306" s="13">
        <v>6</v>
      </c>
      <c r="AA306" s="51" t="str">
        <f>IF(Table2[[#This Row],[DeliveryDays]]&lt;=3,"FAST DELIVERY","LATE DELIVERY")</f>
        <v>LATE DELIVERY</v>
      </c>
      <c r="AB306" s="13" t="s">
        <v>97</v>
      </c>
      <c r="AC306" s="13" t="s">
        <v>39</v>
      </c>
      <c r="AD306" s="13">
        <v>2</v>
      </c>
      <c r="AE306" s="57" t="str">
        <f>_xlfn.IFS(Table2[[#This Row],[Rating]]=5,"Excellent",Table2[[#This Row],[Rating]]=4,"Good",Table2[[#This Row],[Rating]]=3,"Average",Table2[[#This Row],[Rating]]&lt;=2,"Poor")</f>
        <v>Poor</v>
      </c>
      <c r="AF306" s="35">
        <f>Table2[[#This Row],[Cost]]+Table2[[#This Row],[Profit]]+Table2[[#This Row],[ShippingCost]]+Table2[[#This Row],[DeliveryDays]]</f>
        <v>1949.75</v>
      </c>
      <c r="AG306" s="119">
        <f>Table2[[#This Row],[Profit]]/Table2[[#This Row],[Cost]]</f>
        <v>0.88622987878551662</v>
      </c>
      <c r="AQ306" s="22">
        <v>283</v>
      </c>
      <c r="AR306" s="13" t="s">
        <v>325</v>
      </c>
      <c r="AS306" s="13" t="s">
        <v>114</v>
      </c>
      <c r="AT306" s="13" t="s">
        <v>42</v>
      </c>
      <c r="AU306" s="13" t="s">
        <v>59</v>
      </c>
      <c r="AV306" s="13" t="s">
        <v>60</v>
      </c>
      <c r="AW306" s="13" t="s">
        <v>75</v>
      </c>
      <c r="AX306" s="13" t="s">
        <v>87</v>
      </c>
      <c r="AY306" s="13" t="s">
        <v>45</v>
      </c>
      <c r="AZ306" s="13" t="s">
        <v>34</v>
      </c>
      <c r="BA306" s="13">
        <v>101.88</v>
      </c>
      <c r="BB306" s="13">
        <v>10</v>
      </c>
      <c r="BC306" s="13">
        <v>0.08</v>
      </c>
      <c r="BD306" s="13">
        <v>937.3</v>
      </c>
      <c r="BE306" s="13">
        <v>609.02</v>
      </c>
      <c r="BF306" s="13">
        <v>328.28</v>
      </c>
      <c r="BG306" s="13" t="s">
        <v>76</v>
      </c>
      <c r="BH306" s="13" t="s">
        <v>36</v>
      </c>
      <c r="BI306" s="13" t="s">
        <v>37</v>
      </c>
      <c r="BJ306" s="13">
        <v>10.76</v>
      </c>
      <c r="BK306" s="13">
        <v>4</v>
      </c>
      <c r="BL306" s="13" t="s">
        <v>55</v>
      </c>
      <c r="BM306" s="13" t="s">
        <v>39</v>
      </c>
      <c r="BN306" s="13">
        <v>4</v>
      </c>
      <c r="BO306" s="23">
        <v>6</v>
      </c>
    </row>
    <row r="307" spans="1:67" ht="16.5" thickTop="1" thickBot="1" x14ac:dyDescent="0.3">
      <c r="A307" s="11">
        <v>306</v>
      </c>
      <c r="B307" s="2" t="s">
        <v>341</v>
      </c>
      <c r="C307" s="85">
        <f>YEAR(Table2[[#This Row],[Date]])</f>
        <v>2023</v>
      </c>
      <c r="D307" s="88" t="str">
        <f>TEXT(Table2[[#This Row],[Date]],"mmmm")</f>
        <v>September</v>
      </c>
      <c r="E307" s="2" t="s">
        <v>96</v>
      </c>
      <c r="F307" s="2" t="s">
        <v>66</v>
      </c>
      <c r="G307" s="2" t="s">
        <v>43</v>
      </c>
      <c r="H307" s="2" t="s">
        <v>94</v>
      </c>
      <c r="I307" s="2" t="s">
        <v>61</v>
      </c>
      <c r="J307" s="2" t="s">
        <v>32</v>
      </c>
      <c r="K307" s="2" t="s">
        <v>33</v>
      </c>
      <c r="L307" s="2" t="s">
        <v>70</v>
      </c>
      <c r="M307" s="2">
        <v>42.5</v>
      </c>
      <c r="N307" s="2">
        <v>8</v>
      </c>
      <c r="O307" s="2">
        <v>0.21</v>
      </c>
      <c r="P307" s="48" t="str">
        <f>IF(Table2[[#This Row],[Discount]]&gt;20%,"HIGH","LOW")</f>
        <v>HIGH</v>
      </c>
      <c r="Q307" s="2">
        <v>268.60000000000002</v>
      </c>
      <c r="R307" s="59" t="str">
        <f>_xlfn.IFS(Table2[[#This Row],[Revenue]]&lt;1000,"Small",OR(Table2[[#This Row],[Revenue]]&gt;1000,Table2[[#This Row],[Revenue]]&lt;=5000),"Medium",Table2[[#This Row],[Revenue]]&gt;5000,"Large")</f>
        <v>Small</v>
      </c>
      <c r="S307" s="53" t="str">
        <f>IF(Table2[[#This Row],[Revenue]]&gt;3000,"Premium","Not Premium")</f>
        <v>Not Premium</v>
      </c>
      <c r="T307" s="2">
        <v>239.13</v>
      </c>
      <c r="U307" s="2">
        <v>29.47</v>
      </c>
      <c r="V307" s="2" t="s">
        <v>35</v>
      </c>
      <c r="W307" s="2" t="s">
        <v>71</v>
      </c>
      <c r="X307" s="2" t="s">
        <v>48</v>
      </c>
      <c r="Y307" s="2">
        <v>42.55</v>
      </c>
      <c r="Z307" s="2">
        <v>5</v>
      </c>
      <c r="AA307" s="50" t="str">
        <f>IF(Table2[[#This Row],[DeliveryDays]]&lt;=3,"FAST DELIVERY","LATE DELIVERY")</f>
        <v>LATE DELIVERY</v>
      </c>
      <c r="AB307" s="2" t="s">
        <v>55</v>
      </c>
      <c r="AC307" s="2" t="s">
        <v>56</v>
      </c>
      <c r="AD307" s="2">
        <v>5</v>
      </c>
      <c r="AE307" s="56" t="str">
        <f>_xlfn.IFS(Table2[[#This Row],[Rating]]=5,"Excellent",Table2[[#This Row],[Rating]]=4,"Good",Table2[[#This Row],[Rating]]=3,"Average",Table2[[#This Row],[Rating]]&lt;=2,"Poor")</f>
        <v>Excellent</v>
      </c>
      <c r="AF307" s="35">
        <f>Table2[[#This Row],[Cost]]+Table2[[#This Row],[Profit]]+Table2[[#This Row],[ShippingCost]]+Table2[[#This Row],[DeliveryDays]]</f>
        <v>316.15000000000003</v>
      </c>
      <c r="AG307" s="119">
        <f>Table2[[#This Row],[Profit]]/Table2[[#This Row],[Cost]]</f>
        <v>0.1232384058880107</v>
      </c>
      <c r="AQ307" s="22">
        <v>287</v>
      </c>
      <c r="AR307" s="13" t="s">
        <v>327</v>
      </c>
      <c r="AS307" s="13" t="s">
        <v>129</v>
      </c>
      <c r="AT307" s="13" t="s">
        <v>66</v>
      </c>
      <c r="AU307" s="13" t="s">
        <v>59</v>
      </c>
      <c r="AV307" s="13" t="s">
        <v>78</v>
      </c>
      <c r="AW307" s="13" t="s">
        <v>61</v>
      </c>
      <c r="AX307" s="13" t="s">
        <v>102</v>
      </c>
      <c r="AY307" s="13" t="s">
        <v>53</v>
      </c>
      <c r="AZ307" s="13" t="s">
        <v>46</v>
      </c>
      <c r="BA307" s="13">
        <v>812.16</v>
      </c>
      <c r="BB307" s="13">
        <v>5</v>
      </c>
      <c r="BC307" s="13">
        <v>0.26</v>
      </c>
      <c r="BD307" s="13">
        <v>3004.99</v>
      </c>
      <c r="BE307" s="13">
        <v>2367.2800000000002</v>
      </c>
      <c r="BF307" s="13">
        <v>637.71</v>
      </c>
      <c r="BG307" s="13" t="s">
        <v>91</v>
      </c>
      <c r="BH307" s="13" t="s">
        <v>88</v>
      </c>
      <c r="BI307" s="13" t="s">
        <v>37</v>
      </c>
      <c r="BJ307" s="13">
        <v>46.54</v>
      </c>
      <c r="BK307" s="13">
        <v>4</v>
      </c>
      <c r="BL307" s="13" t="s">
        <v>38</v>
      </c>
      <c r="BM307" s="13" t="s">
        <v>39</v>
      </c>
      <c r="BN307" s="13">
        <v>1</v>
      </c>
      <c r="BO307" s="23">
        <v>2</v>
      </c>
    </row>
    <row r="308" spans="1:67" ht="16.5" thickTop="1" thickBot="1" x14ac:dyDescent="0.3">
      <c r="A308" s="12">
        <v>307</v>
      </c>
      <c r="B308" s="13" t="s">
        <v>342</v>
      </c>
      <c r="C308" s="86">
        <f>YEAR(Table2[[#This Row],[Date]])</f>
        <v>2024</v>
      </c>
      <c r="D308" s="89" t="str">
        <f>TEXT(Table2[[#This Row],[Date]],"mmmm")</f>
        <v>March</v>
      </c>
      <c r="E308" s="13" t="s">
        <v>114</v>
      </c>
      <c r="F308" s="13" t="s">
        <v>42</v>
      </c>
      <c r="G308" s="13" t="s">
        <v>90</v>
      </c>
      <c r="H308" s="13" t="s">
        <v>67</v>
      </c>
      <c r="I308" s="13" t="s">
        <v>51</v>
      </c>
      <c r="J308" s="13" t="s">
        <v>102</v>
      </c>
      <c r="K308" s="13" t="s">
        <v>45</v>
      </c>
      <c r="L308" s="13" t="s">
        <v>46</v>
      </c>
      <c r="M308" s="13">
        <v>875.63</v>
      </c>
      <c r="N308" s="13">
        <v>10</v>
      </c>
      <c r="O308" s="13">
        <v>0.14000000000000001</v>
      </c>
      <c r="P308" s="48" t="str">
        <f>IF(Table2[[#This Row],[Discount]]&gt;20%,"HIGH","LOW")</f>
        <v>LOW</v>
      </c>
      <c r="Q308" s="13">
        <v>7530.42</v>
      </c>
      <c r="R308" s="60" t="str">
        <f>_xlfn.IFS(Table2[[#This Row],[Revenue]]&lt;1000,"Small",OR(Table2[[#This Row],[Revenue]]&gt;1000,Table2[[#This Row],[Revenue]]&lt;=5000),"Medium",Table2[[#This Row],[Revenue]]&gt;5000,"Large")</f>
        <v>Medium</v>
      </c>
      <c r="S308" s="54" t="str">
        <f>IF(Table2[[#This Row],[Revenue]]&gt;3000,"Premium","Not Premium")</f>
        <v>Premium</v>
      </c>
      <c r="T308" s="13">
        <v>4391.24</v>
      </c>
      <c r="U308" s="13">
        <v>3139.18</v>
      </c>
      <c r="V308" s="13" t="s">
        <v>76</v>
      </c>
      <c r="W308" s="13" t="s">
        <v>71</v>
      </c>
      <c r="X308" s="13" t="s">
        <v>48</v>
      </c>
      <c r="Y308" s="13">
        <v>10.58</v>
      </c>
      <c r="Z308" s="13">
        <v>3</v>
      </c>
      <c r="AA308" s="51" t="str">
        <f>IF(Table2[[#This Row],[DeliveryDays]]&lt;=3,"FAST DELIVERY","LATE DELIVERY")</f>
        <v>FAST DELIVERY</v>
      </c>
      <c r="AB308" s="13" t="s">
        <v>97</v>
      </c>
      <c r="AC308" s="13" t="s">
        <v>39</v>
      </c>
      <c r="AD308" s="13">
        <v>5</v>
      </c>
      <c r="AE308" s="57" t="str">
        <f>_xlfn.IFS(Table2[[#This Row],[Rating]]=5,"Excellent",Table2[[#This Row],[Rating]]=4,"Good",Table2[[#This Row],[Rating]]=3,"Average",Table2[[#This Row],[Rating]]&lt;=2,"Poor")</f>
        <v>Excellent</v>
      </c>
      <c r="AF308" s="35">
        <f>Table2[[#This Row],[Cost]]+Table2[[#This Row],[Profit]]+Table2[[#This Row],[ShippingCost]]+Table2[[#This Row],[DeliveryDays]]</f>
        <v>7544</v>
      </c>
      <c r="AG308" s="119">
        <f>Table2[[#This Row],[Profit]]/Table2[[#This Row],[Cost]]</f>
        <v>0.7148732476475893</v>
      </c>
      <c r="AQ308" s="22">
        <v>293</v>
      </c>
      <c r="AR308" s="13" t="s">
        <v>332</v>
      </c>
      <c r="AS308" s="13" t="s">
        <v>129</v>
      </c>
      <c r="AT308" s="13" t="s">
        <v>42</v>
      </c>
      <c r="AU308" s="13" t="s">
        <v>59</v>
      </c>
      <c r="AV308" s="13" t="s">
        <v>78</v>
      </c>
      <c r="AW308" s="13" t="s">
        <v>68</v>
      </c>
      <c r="AX308" s="13" t="s">
        <v>79</v>
      </c>
      <c r="AY308" s="13" t="s">
        <v>33</v>
      </c>
      <c r="AZ308" s="13" t="s">
        <v>46</v>
      </c>
      <c r="BA308" s="13">
        <v>346.23</v>
      </c>
      <c r="BB308" s="13">
        <v>8</v>
      </c>
      <c r="BC308" s="13">
        <v>0.08</v>
      </c>
      <c r="BD308" s="13">
        <v>2548.25</v>
      </c>
      <c r="BE308" s="13">
        <v>1813.9</v>
      </c>
      <c r="BF308" s="13">
        <v>734.35</v>
      </c>
      <c r="BG308" s="13" t="s">
        <v>35</v>
      </c>
      <c r="BH308" s="13" t="s">
        <v>88</v>
      </c>
      <c r="BI308" s="13" t="s">
        <v>48</v>
      </c>
      <c r="BJ308" s="13">
        <v>29.62</v>
      </c>
      <c r="BK308" s="13">
        <v>3</v>
      </c>
      <c r="BL308" s="13" t="s">
        <v>97</v>
      </c>
      <c r="BM308" s="13" t="s">
        <v>56</v>
      </c>
      <c r="BN308" s="13">
        <v>5</v>
      </c>
      <c r="BO308" s="21">
        <v>11</v>
      </c>
    </row>
    <row r="309" spans="1:67" ht="16.5" thickTop="1" thickBot="1" x14ac:dyDescent="0.3">
      <c r="A309" s="11">
        <v>308</v>
      </c>
      <c r="B309" s="2" t="s">
        <v>343</v>
      </c>
      <c r="C309" s="85">
        <f>YEAR(Table2[[#This Row],[Date]])</f>
        <v>2023</v>
      </c>
      <c r="D309" s="88" t="str">
        <f>TEXT(Table2[[#This Row],[Date]],"mmmm")</f>
        <v>July</v>
      </c>
      <c r="E309" s="2" t="s">
        <v>127</v>
      </c>
      <c r="F309" s="2" t="s">
        <v>28</v>
      </c>
      <c r="G309" s="2" t="s">
        <v>29</v>
      </c>
      <c r="H309" s="2" t="s">
        <v>30</v>
      </c>
      <c r="I309" s="2" t="s">
        <v>68</v>
      </c>
      <c r="J309" s="2" t="s">
        <v>102</v>
      </c>
      <c r="K309" s="2" t="s">
        <v>45</v>
      </c>
      <c r="L309" s="2" t="s">
        <v>70</v>
      </c>
      <c r="M309" s="2">
        <v>168.67</v>
      </c>
      <c r="N309" s="2">
        <v>18</v>
      </c>
      <c r="O309" s="2">
        <v>0.13</v>
      </c>
      <c r="P309" s="48" t="str">
        <f>IF(Table2[[#This Row],[Discount]]&gt;20%,"HIGH","LOW")</f>
        <v>LOW</v>
      </c>
      <c r="Q309" s="2">
        <v>2641.37</v>
      </c>
      <c r="R309" s="59" t="str">
        <f>_xlfn.IFS(Table2[[#This Row],[Revenue]]&lt;1000,"Small",OR(Table2[[#This Row],[Revenue]]&gt;1000,Table2[[#This Row],[Revenue]]&lt;=5000),"Medium",Table2[[#This Row],[Revenue]]&gt;5000,"Large")</f>
        <v>Medium</v>
      </c>
      <c r="S309" s="53" t="str">
        <f>IF(Table2[[#This Row],[Revenue]]&gt;3000,"Premium","Not Premium")</f>
        <v>Not Premium</v>
      </c>
      <c r="T309" s="2">
        <v>1675.42</v>
      </c>
      <c r="U309" s="2">
        <v>965.95</v>
      </c>
      <c r="V309" s="2" t="s">
        <v>91</v>
      </c>
      <c r="W309" s="2" t="s">
        <v>88</v>
      </c>
      <c r="X309" s="2" t="s">
        <v>37</v>
      </c>
      <c r="Y309" s="2">
        <v>5.53</v>
      </c>
      <c r="Z309" s="2">
        <v>9</v>
      </c>
      <c r="AA309" s="50" t="str">
        <f>IF(Table2[[#This Row],[DeliveryDays]]&lt;=3,"FAST DELIVERY","LATE DELIVERY")</f>
        <v>LATE DELIVERY</v>
      </c>
      <c r="AB309" s="2" t="s">
        <v>55</v>
      </c>
      <c r="AC309" s="2" t="s">
        <v>56</v>
      </c>
      <c r="AD309" s="2">
        <v>5</v>
      </c>
      <c r="AE309" s="56" t="str">
        <f>_xlfn.IFS(Table2[[#This Row],[Rating]]=5,"Excellent",Table2[[#This Row],[Rating]]=4,"Good",Table2[[#This Row],[Rating]]=3,"Average",Table2[[#This Row],[Rating]]&lt;=2,"Poor")</f>
        <v>Excellent</v>
      </c>
      <c r="AF309" s="35">
        <f>Table2[[#This Row],[Cost]]+Table2[[#This Row],[Profit]]+Table2[[#This Row],[ShippingCost]]+Table2[[#This Row],[DeliveryDays]]</f>
        <v>2655.9</v>
      </c>
      <c r="AG309" s="119">
        <f>Table2[[#This Row],[Profit]]/Table2[[#This Row],[Cost]]</f>
        <v>0.57654200140860201</v>
      </c>
      <c r="AQ309" s="20">
        <v>302</v>
      </c>
      <c r="AR309" s="2" t="s">
        <v>338</v>
      </c>
      <c r="AS309" s="2" t="s">
        <v>118</v>
      </c>
      <c r="AT309" s="2" t="s">
        <v>28</v>
      </c>
      <c r="AU309" s="2" t="s">
        <v>59</v>
      </c>
      <c r="AV309" s="2" t="s">
        <v>100</v>
      </c>
      <c r="AW309" s="2" t="s">
        <v>75</v>
      </c>
      <c r="AX309" s="2" t="s">
        <v>134</v>
      </c>
      <c r="AY309" s="2" t="s">
        <v>45</v>
      </c>
      <c r="AZ309" s="2" t="s">
        <v>80</v>
      </c>
      <c r="BA309" s="2">
        <v>592.91999999999996</v>
      </c>
      <c r="BB309" s="2">
        <v>2</v>
      </c>
      <c r="BC309" s="2">
        <v>0.15</v>
      </c>
      <c r="BD309" s="2">
        <v>1007.96</v>
      </c>
      <c r="BE309" s="2">
        <v>636.67999999999995</v>
      </c>
      <c r="BF309" s="2">
        <v>371.28</v>
      </c>
      <c r="BG309" s="2" t="s">
        <v>63</v>
      </c>
      <c r="BH309" s="2" t="s">
        <v>36</v>
      </c>
      <c r="BI309" s="2" t="s">
        <v>48</v>
      </c>
      <c r="BJ309" s="2">
        <v>28.48</v>
      </c>
      <c r="BK309" s="2">
        <v>1</v>
      </c>
      <c r="BL309" s="2" t="s">
        <v>97</v>
      </c>
      <c r="BM309" s="2" t="s">
        <v>39</v>
      </c>
      <c r="BN309" s="2">
        <v>1</v>
      </c>
      <c r="BO309" s="23">
        <v>5</v>
      </c>
    </row>
    <row r="310" spans="1:67" ht="16.5" thickTop="1" thickBot="1" x14ac:dyDescent="0.3">
      <c r="A310" s="12">
        <v>309</v>
      </c>
      <c r="B310" s="13" t="s">
        <v>344</v>
      </c>
      <c r="C310" s="86">
        <f>YEAR(Table2[[#This Row],[Date]])</f>
        <v>2023</v>
      </c>
      <c r="D310" s="89" t="str">
        <f>TEXT(Table2[[#This Row],[Date]],"mmmm")</f>
        <v>October</v>
      </c>
      <c r="E310" s="13" t="s">
        <v>129</v>
      </c>
      <c r="F310" s="13" t="s">
        <v>28</v>
      </c>
      <c r="G310" s="13" t="s">
        <v>29</v>
      </c>
      <c r="H310" s="13" t="s">
        <v>30</v>
      </c>
      <c r="I310" s="13" t="s">
        <v>68</v>
      </c>
      <c r="J310" s="13" t="s">
        <v>134</v>
      </c>
      <c r="K310" s="13" t="s">
        <v>33</v>
      </c>
      <c r="L310" s="13" t="s">
        <v>80</v>
      </c>
      <c r="M310" s="13">
        <v>631.78</v>
      </c>
      <c r="N310" s="13">
        <v>13</v>
      </c>
      <c r="O310" s="13">
        <v>0.18</v>
      </c>
      <c r="P310" s="48" t="str">
        <f>IF(Table2[[#This Row],[Discount]]&gt;20%,"HIGH","LOW")</f>
        <v>LOW</v>
      </c>
      <c r="Q310" s="13">
        <v>6734.77</v>
      </c>
      <c r="R310" s="60" t="str">
        <f>_xlfn.IFS(Table2[[#This Row],[Revenue]]&lt;1000,"Small",OR(Table2[[#This Row],[Revenue]]&gt;1000,Table2[[#This Row],[Revenue]]&lt;=5000),"Medium",Table2[[#This Row],[Revenue]]&gt;5000,"Large")</f>
        <v>Medium</v>
      </c>
      <c r="S310" s="54" t="str">
        <f>IF(Table2[[#This Row],[Revenue]]&gt;3000,"Premium","Not Premium")</f>
        <v>Premium</v>
      </c>
      <c r="T310" s="13">
        <v>5478.38</v>
      </c>
      <c r="U310" s="13">
        <v>1256.3900000000001</v>
      </c>
      <c r="V310" s="13" t="s">
        <v>47</v>
      </c>
      <c r="W310" s="13" t="s">
        <v>36</v>
      </c>
      <c r="X310" s="13" t="s">
        <v>48</v>
      </c>
      <c r="Y310" s="13">
        <v>36</v>
      </c>
      <c r="Z310" s="13">
        <v>7</v>
      </c>
      <c r="AA310" s="51" t="str">
        <f>IF(Table2[[#This Row],[DeliveryDays]]&lt;=3,"FAST DELIVERY","LATE DELIVERY")</f>
        <v>LATE DELIVERY</v>
      </c>
      <c r="AB310" s="13" t="s">
        <v>55</v>
      </c>
      <c r="AC310" s="13" t="s">
        <v>56</v>
      </c>
      <c r="AD310" s="13">
        <v>2</v>
      </c>
      <c r="AE310" s="57" t="str">
        <f>_xlfn.IFS(Table2[[#This Row],[Rating]]=5,"Excellent",Table2[[#This Row],[Rating]]=4,"Good",Table2[[#This Row],[Rating]]=3,"Average",Table2[[#This Row],[Rating]]&lt;=2,"Poor")</f>
        <v>Poor</v>
      </c>
      <c r="AF310" s="35">
        <f>Table2[[#This Row],[Cost]]+Table2[[#This Row],[Profit]]+Table2[[#This Row],[ShippingCost]]+Table2[[#This Row],[DeliveryDays]]</f>
        <v>6777.77</v>
      </c>
      <c r="AG310" s="119">
        <f>Table2[[#This Row],[Profit]]/Table2[[#This Row],[Cost]]</f>
        <v>0.22933604459712545</v>
      </c>
      <c r="AQ310" s="22">
        <v>305</v>
      </c>
      <c r="AR310" s="13" t="s">
        <v>340</v>
      </c>
      <c r="AS310" s="13" t="s">
        <v>114</v>
      </c>
      <c r="AT310" s="13" t="s">
        <v>66</v>
      </c>
      <c r="AU310" s="13" t="s">
        <v>59</v>
      </c>
      <c r="AV310" s="13" t="s">
        <v>94</v>
      </c>
      <c r="AW310" s="13" t="s">
        <v>75</v>
      </c>
      <c r="AX310" s="13" t="s">
        <v>102</v>
      </c>
      <c r="AY310" s="13" t="s">
        <v>53</v>
      </c>
      <c r="AZ310" s="13" t="s">
        <v>70</v>
      </c>
      <c r="BA310" s="13">
        <v>204.63</v>
      </c>
      <c r="BB310" s="13">
        <v>11</v>
      </c>
      <c r="BC310" s="13">
        <v>0.14000000000000001</v>
      </c>
      <c r="BD310" s="13">
        <v>1935.8</v>
      </c>
      <c r="BE310" s="13">
        <v>1026.28</v>
      </c>
      <c r="BF310" s="13">
        <v>909.52</v>
      </c>
      <c r="BG310" s="13" t="s">
        <v>76</v>
      </c>
      <c r="BH310" s="13" t="s">
        <v>36</v>
      </c>
      <c r="BI310" s="13" t="s">
        <v>48</v>
      </c>
      <c r="BJ310" s="13">
        <v>7.95</v>
      </c>
      <c r="BK310" s="13">
        <v>6</v>
      </c>
      <c r="BL310" s="13" t="s">
        <v>97</v>
      </c>
      <c r="BM310" s="13" t="s">
        <v>39</v>
      </c>
      <c r="BN310" s="13">
        <v>2</v>
      </c>
      <c r="BO310" s="21">
        <v>9</v>
      </c>
    </row>
    <row r="311" spans="1:67" ht="16.5" thickTop="1" thickBot="1" x14ac:dyDescent="0.3">
      <c r="A311" s="11">
        <v>310</v>
      </c>
      <c r="B311" s="2" t="s">
        <v>200</v>
      </c>
      <c r="C311" s="85">
        <f>YEAR(Table2[[#This Row],[Date]])</f>
        <v>2023</v>
      </c>
      <c r="D311" s="88" t="str">
        <f>TEXT(Table2[[#This Row],[Date]],"mmmm")</f>
        <v>October</v>
      </c>
      <c r="E311" s="2" t="s">
        <v>99</v>
      </c>
      <c r="F311" s="2" t="s">
        <v>82</v>
      </c>
      <c r="G311" s="2" t="s">
        <v>93</v>
      </c>
      <c r="H311" s="2" t="s">
        <v>67</v>
      </c>
      <c r="I311" s="2" t="s">
        <v>51</v>
      </c>
      <c r="J311" s="2" t="s">
        <v>84</v>
      </c>
      <c r="K311" s="2" t="s">
        <v>45</v>
      </c>
      <c r="L311" s="2" t="s">
        <v>34</v>
      </c>
      <c r="M311" s="2">
        <v>30.29</v>
      </c>
      <c r="N311" s="2">
        <v>4</v>
      </c>
      <c r="O311" s="2">
        <v>0.18</v>
      </c>
      <c r="P311" s="48" t="str">
        <f>IF(Table2[[#This Row],[Discount]]&gt;20%,"HIGH","LOW")</f>
        <v>LOW</v>
      </c>
      <c r="Q311" s="2">
        <v>99.35</v>
      </c>
      <c r="R311" s="59" t="str">
        <f>_xlfn.IFS(Table2[[#This Row],[Revenue]]&lt;1000,"Small",OR(Table2[[#This Row],[Revenue]]&gt;1000,Table2[[#This Row],[Revenue]]&lt;=5000),"Medium",Table2[[#This Row],[Revenue]]&gt;5000,"Large")</f>
        <v>Small</v>
      </c>
      <c r="S311" s="53" t="str">
        <f>IF(Table2[[#This Row],[Revenue]]&gt;3000,"Premium","Not Premium")</f>
        <v>Not Premium</v>
      </c>
      <c r="T311" s="2">
        <v>86.47</v>
      </c>
      <c r="U311" s="2">
        <v>12.88</v>
      </c>
      <c r="V311" s="2" t="s">
        <v>76</v>
      </c>
      <c r="W311" s="2" t="s">
        <v>36</v>
      </c>
      <c r="X311" s="2" t="s">
        <v>72</v>
      </c>
      <c r="Y311" s="2">
        <v>30.69</v>
      </c>
      <c r="Z311" s="2">
        <v>3</v>
      </c>
      <c r="AA311" s="50" t="str">
        <f>IF(Table2[[#This Row],[DeliveryDays]]&lt;=3,"FAST DELIVERY","LATE DELIVERY")</f>
        <v>FAST DELIVERY</v>
      </c>
      <c r="AB311" s="2" t="s">
        <v>38</v>
      </c>
      <c r="AC311" s="2" t="s">
        <v>39</v>
      </c>
      <c r="AD311" s="2">
        <v>5</v>
      </c>
      <c r="AE311" s="56" t="str">
        <f>_xlfn.IFS(Table2[[#This Row],[Rating]]=5,"Excellent",Table2[[#This Row],[Rating]]=4,"Good",Table2[[#This Row],[Rating]]=3,"Average",Table2[[#This Row],[Rating]]&lt;=2,"Poor")</f>
        <v>Excellent</v>
      </c>
      <c r="AF311" s="35">
        <f>Table2[[#This Row],[Cost]]+Table2[[#This Row],[Profit]]+Table2[[#This Row],[ShippingCost]]+Table2[[#This Row],[DeliveryDays]]</f>
        <v>133.04</v>
      </c>
      <c r="AG311" s="119">
        <f>Table2[[#This Row],[Profit]]/Table2[[#This Row],[Cost]]</f>
        <v>0.14895339424077716</v>
      </c>
      <c r="AQ311" s="20">
        <v>320</v>
      </c>
      <c r="AR311" s="2" t="s">
        <v>349</v>
      </c>
      <c r="AS311" s="2" t="s">
        <v>58</v>
      </c>
      <c r="AT311" s="2" t="s">
        <v>28</v>
      </c>
      <c r="AU311" s="2" t="s">
        <v>59</v>
      </c>
      <c r="AV311" s="2" t="s">
        <v>94</v>
      </c>
      <c r="AW311" s="2" t="s">
        <v>75</v>
      </c>
      <c r="AX311" s="2" t="s">
        <v>52</v>
      </c>
      <c r="AY311" s="2" t="s">
        <v>45</v>
      </c>
      <c r="AZ311" s="2" t="s">
        <v>70</v>
      </c>
      <c r="BA311" s="2">
        <v>370.71</v>
      </c>
      <c r="BB311" s="2">
        <v>13</v>
      </c>
      <c r="BC311" s="2">
        <v>0.13</v>
      </c>
      <c r="BD311" s="2">
        <v>4192.7299999999996</v>
      </c>
      <c r="BE311" s="2">
        <v>2857.97</v>
      </c>
      <c r="BF311" s="2">
        <v>1334.76</v>
      </c>
      <c r="BG311" s="2" t="s">
        <v>47</v>
      </c>
      <c r="BH311" s="2" t="s">
        <v>88</v>
      </c>
      <c r="BI311" s="2" t="s">
        <v>37</v>
      </c>
      <c r="BJ311" s="2">
        <v>31.73</v>
      </c>
      <c r="BK311" s="2">
        <v>7</v>
      </c>
      <c r="BL311" s="2" t="s">
        <v>97</v>
      </c>
      <c r="BM311" s="2" t="s">
        <v>39</v>
      </c>
      <c r="BN311" s="2">
        <v>1</v>
      </c>
      <c r="BO311" s="21">
        <v>7</v>
      </c>
    </row>
    <row r="312" spans="1:67" ht="16.5" thickTop="1" thickBot="1" x14ac:dyDescent="0.3">
      <c r="A312" s="12">
        <v>311</v>
      </c>
      <c r="B312" s="13" t="s">
        <v>261</v>
      </c>
      <c r="C312" s="86">
        <f>YEAR(Table2[[#This Row],[Date]])</f>
        <v>2024</v>
      </c>
      <c r="D312" s="89" t="str">
        <f>TEXT(Table2[[#This Row],[Date]],"mmmm")</f>
        <v>September</v>
      </c>
      <c r="E312" s="13" t="s">
        <v>27</v>
      </c>
      <c r="F312" s="13" t="s">
        <v>82</v>
      </c>
      <c r="G312" s="13" t="s">
        <v>83</v>
      </c>
      <c r="H312" s="13" t="s">
        <v>100</v>
      </c>
      <c r="I312" s="13" t="s">
        <v>31</v>
      </c>
      <c r="J312" s="13" t="s">
        <v>102</v>
      </c>
      <c r="K312" s="13" t="s">
        <v>45</v>
      </c>
      <c r="L312" s="13" t="s">
        <v>46</v>
      </c>
      <c r="M312" s="13">
        <v>632.36</v>
      </c>
      <c r="N312" s="13">
        <v>1</v>
      </c>
      <c r="O312" s="13">
        <v>0.23</v>
      </c>
      <c r="P312" s="48" t="str">
        <f>IF(Table2[[#This Row],[Discount]]&gt;20%,"HIGH","LOW")</f>
        <v>HIGH</v>
      </c>
      <c r="Q312" s="13">
        <v>486.92</v>
      </c>
      <c r="R312" s="60" t="str">
        <f>_xlfn.IFS(Table2[[#This Row],[Revenue]]&lt;1000,"Small",OR(Table2[[#This Row],[Revenue]]&gt;1000,Table2[[#This Row],[Revenue]]&lt;=5000),"Medium",Table2[[#This Row],[Revenue]]&gt;5000,"Large")</f>
        <v>Small</v>
      </c>
      <c r="S312" s="54" t="str">
        <f>IF(Table2[[#This Row],[Revenue]]&gt;3000,"Premium","Not Premium")</f>
        <v>Not Premium</v>
      </c>
      <c r="T312" s="13">
        <v>282.07</v>
      </c>
      <c r="U312" s="13">
        <v>204.85</v>
      </c>
      <c r="V312" s="13" t="s">
        <v>91</v>
      </c>
      <c r="W312" s="13" t="s">
        <v>36</v>
      </c>
      <c r="X312" s="13" t="s">
        <v>37</v>
      </c>
      <c r="Y312" s="13">
        <v>12.8</v>
      </c>
      <c r="Z312" s="13">
        <v>3</v>
      </c>
      <c r="AA312" s="51" t="str">
        <f>IF(Table2[[#This Row],[DeliveryDays]]&lt;=3,"FAST DELIVERY","LATE DELIVERY")</f>
        <v>FAST DELIVERY</v>
      </c>
      <c r="AB312" s="13" t="s">
        <v>97</v>
      </c>
      <c r="AC312" s="13" t="s">
        <v>56</v>
      </c>
      <c r="AD312" s="13">
        <v>4</v>
      </c>
      <c r="AE312" s="57" t="str">
        <f>_xlfn.IFS(Table2[[#This Row],[Rating]]=5,"Excellent",Table2[[#This Row],[Rating]]=4,"Good",Table2[[#This Row],[Rating]]=3,"Average",Table2[[#This Row],[Rating]]&lt;=2,"Poor")</f>
        <v>Good</v>
      </c>
      <c r="AF312" s="35">
        <f>Table2[[#This Row],[Cost]]+Table2[[#This Row],[Profit]]+Table2[[#This Row],[ShippingCost]]+Table2[[#This Row],[DeliveryDays]]</f>
        <v>502.71999999999997</v>
      </c>
      <c r="AG312" s="119">
        <f>Table2[[#This Row],[Profit]]/Table2[[#This Row],[Cost]]</f>
        <v>0.72623816783068029</v>
      </c>
      <c r="AQ312" s="20">
        <v>324</v>
      </c>
      <c r="AR312" s="2" t="s">
        <v>352</v>
      </c>
      <c r="AS312" s="2" t="s">
        <v>129</v>
      </c>
      <c r="AT312" s="2" t="s">
        <v>82</v>
      </c>
      <c r="AU312" s="2" t="s">
        <v>59</v>
      </c>
      <c r="AV312" s="2" t="s">
        <v>94</v>
      </c>
      <c r="AW312" s="2" t="s">
        <v>75</v>
      </c>
      <c r="AX312" s="2" t="s">
        <v>107</v>
      </c>
      <c r="AY312" s="2" t="s">
        <v>45</v>
      </c>
      <c r="AZ312" s="2" t="s">
        <v>85</v>
      </c>
      <c r="BA312" s="2">
        <v>365.85</v>
      </c>
      <c r="BB312" s="2">
        <v>8</v>
      </c>
      <c r="BC312" s="2">
        <v>0.11</v>
      </c>
      <c r="BD312" s="2">
        <v>2604.85</v>
      </c>
      <c r="BE312" s="2">
        <v>2000.2</v>
      </c>
      <c r="BF312" s="2">
        <v>604.65</v>
      </c>
      <c r="BG312" s="2" t="s">
        <v>35</v>
      </c>
      <c r="BH312" s="2" t="s">
        <v>36</v>
      </c>
      <c r="BI312" s="2" t="s">
        <v>37</v>
      </c>
      <c r="BJ312" s="2">
        <v>44.95</v>
      </c>
      <c r="BK312" s="2">
        <v>4</v>
      </c>
      <c r="BL312" s="2" t="s">
        <v>38</v>
      </c>
      <c r="BM312" s="2" t="s">
        <v>39</v>
      </c>
      <c r="BN312" s="2">
        <v>2</v>
      </c>
      <c r="BO312" s="23">
        <v>7</v>
      </c>
    </row>
    <row r="313" spans="1:67" ht="16.5" thickTop="1" thickBot="1" x14ac:dyDescent="0.3">
      <c r="A313" s="11">
        <v>312</v>
      </c>
      <c r="B313" s="2" t="s">
        <v>345</v>
      </c>
      <c r="C313" s="85">
        <f>YEAR(Table2[[#This Row],[Date]])</f>
        <v>2023</v>
      </c>
      <c r="D313" s="88" t="str">
        <f>TEXT(Table2[[#This Row],[Date]],"mmmm")</f>
        <v>September</v>
      </c>
      <c r="E313" s="2" t="s">
        <v>50</v>
      </c>
      <c r="F313" s="2" t="s">
        <v>66</v>
      </c>
      <c r="G313" s="2" t="s">
        <v>43</v>
      </c>
      <c r="H313" s="2" t="s">
        <v>67</v>
      </c>
      <c r="I313" s="2" t="s">
        <v>75</v>
      </c>
      <c r="J313" s="2" t="s">
        <v>52</v>
      </c>
      <c r="K313" s="2" t="s">
        <v>33</v>
      </c>
      <c r="L313" s="2" t="s">
        <v>70</v>
      </c>
      <c r="M313" s="2">
        <v>206</v>
      </c>
      <c r="N313" s="2">
        <v>3</v>
      </c>
      <c r="O313" s="2">
        <v>0.03</v>
      </c>
      <c r="P313" s="48" t="str">
        <f>IF(Table2[[#This Row],[Discount]]&gt;20%,"HIGH","LOW")</f>
        <v>LOW</v>
      </c>
      <c r="Q313" s="2">
        <v>599.46</v>
      </c>
      <c r="R313" s="59" t="str">
        <f>_xlfn.IFS(Table2[[#This Row],[Revenue]]&lt;1000,"Small",OR(Table2[[#This Row],[Revenue]]&gt;1000,Table2[[#This Row],[Revenue]]&lt;=5000),"Medium",Table2[[#This Row],[Revenue]]&gt;5000,"Large")</f>
        <v>Small</v>
      </c>
      <c r="S313" s="53" t="str">
        <f>IF(Table2[[#This Row],[Revenue]]&gt;3000,"Premium","Not Premium")</f>
        <v>Not Premium</v>
      </c>
      <c r="T313" s="2">
        <v>451.41</v>
      </c>
      <c r="U313" s="2">
        <v>148.05000000000001</v>
      </c>
      <c r="V313" s="2" t="s">
        <v>35</v>
      </c>
      <c r="W313" s="2" t="s">
        <v>36</v>
      </c>
      <c r="X313" s="2" t="s">
        <v>37</v>
      </c>
      <c r="Y313" s="2">
        <v>38.72</v>
      </c>
      <c r="Z313" s="2">
        <v>6</v>
      </c>
      <c r="AA313" s="50" t="str">
        <f>IF(Table2[[#This Row],[DeliveryDays]]&lt;=3,"FAST DELIVERY","LATE DELIVERY")</f>
        <v>LATE DELIVERY</v>
      </c>
      <c r="AB313" s="2" t="s">
        <v>38</v>
      </c>
      <c r="AC313" s="2" t="s">
        <v>39</v>
      </c>
      <c r="AD313" s="2">
        <v>4</v>
      </c>
      <c r="AE313" s="56" t="str">
        <f>_xlfn.IFS(Table2[[#This Row],[Rating]]=5,"Excellent",Table2[[#This Row],[Rating]]=4,"Good",Table2[[#This Row],[Rating]]=3,"Average",Table2[[#This Row],[Rating]]&lt;=2,"Poor")</f>
        <v>Good</v>
      </c>
      <c r="AF313" s="35">
        <f>Table2[[#This Row],[Cost]]+Table2[[#This Row],[Profit]]+Table2[[#This Row],[ShippingCost]]+Table2[[#This Row],[DeliveryDays]]</f>
        <v>644.18000000000006</v>
      </c>
      <c r="AG313" s="119">
        <f>Table2[[#This Row],[Profit]]/Table2[[#This Row],[Cost]]</f>
        <v>0.32797235329301522</v>
      </c>
      <c r="AQ313" s="22">
        <v>325</v>
      </c>
      <c r="AR313" s="13" t="s">
        <v>250</v>
      </c>
      <c r="AS313" s="13" t="s">
        <v>127</v>
      </c>
      <c r="AT313" s="13" t="s">
        <v>66</v>
      </c>
      <c r="AU313" s="13" t="s">
        <v>59</v>
      </c>
      <c r="AV313" s="13" t="s">
        <v>67</v>
      </c>
      <c r="AW313" s="13" t="s">
        <v>68</v>
      </c>
      <c r="AX313" s="13" t="s">
        <v>87</v>
      </c>
      <c r="AY313" s="13" t="s">
        <v>53</v>
      </c>
      <c r="AZ313" s="13" t="s">
        <v>70</v>
      </c>
      <c r="BA313" s="13">
        <v>494.97</v>
      </c>
      <c r="BB313" s="13">
        <v>14</v>
      </c>
      <c r="BC313" s="13">
        <v>0.05</v>
      </c>
      <c r="BD313" s="13">
        <v>6583.1</v>
      </c>
      <c r="BE313" s="13">
        <v>4462.66</v>
      </c>
      <c r="BF313" s="13">
        <v>2120.44</v>
      </c>
      <c r="BG313" s="13" t="s">
        <v>63</v>
      </c>
      <c r="BH313" s="13" t="s">
        <v>88</v>
      </c>
      <c r="BI313" s="13" t="s">
        <v>72</v>
      </c>
      <c r="BJ313" s="13">
        <v>33.33</v>
      </c>
      <c r="BK313" s="13">
        <v>1</v>
      </c>
      <c r="BL313" s="13" t="s">
        <v>55</v>
      </c>
      <c r="BM313" s="13" t="s">
        <v>39</v>
      </c>
      <c r="BN313" s="13">
        <v>4</v>
      </c>
      <c r="BO313" s="23">
        <v>9</v>
      </c>
    </row>
    <row r="314" spans="1:67" ht="16.5" thickTop="1" thickBot="1" x14ac:dyDescent="0.3">
      <c r="A314" s="12">
        <v>313</v>
      </c>
      <c r="B314" s="13" t="s">
        <v>124</v>
      </c>
      <c r="C314" s="86">
        <f>YEAR(Table2[[#This Row],[Date]])</f>
        <v>2023</v>
      </c>
      <c r="D314" s="89" t="str">
        <f>TEXT(Table2[[#This Row],[Date]],"mmmm")</f>
        <v>March</v>
      </c>
      <c r="E314" s="13" t="s">
        <v>65</v>
      </c>
      <c r="F314" s="13" t="s">
        <v>82</v>
      </c>
      <c r="G314" s="13" t="s">
        <v>93</v>
      </c>
      <c r="H314" s="13" t="s">
        <v>94</v>
      </c>
      <c r="I314" s="13" t="s">
        <v>51</v>
      </c>
      <c r="J314" s="13" t="s">
        <v>84</v>
      </c>
      <c r="K314" s="13" t="s">
        <v>53</v>
      </c>
      <c r="L314" s="13" t="s">
        <v>80</v>
      </c>
      <c r="M314" s="13">
        <v>66.89</v>
      </c>
      <c r="N314" s="13">
        <v>12</v>
      </c>
      <c r="O314" s="13">
        <v>0.27</v>
      </c>
      <c r="P314" s="48" t="str">
        <f>IF(Table2[[#This Row],[Discount]]&gt;20%,"HIGH","LOW")</f>
        <v>HIGH</v>
      </c>
      <c r="Q314" s="13">
        <v>585.96</v>
      </c>
      <c r="R314" s="60" t="str">
        <f>_xlfn.IFS(Table2[[#This Row],[Revenue]]&lt;1000,"Small",OR(Table2[[#This Row],[Revenue]]&gt;1000,Table2[[#This Row],[Revenue]]&lt;=5000),"Medium",Table2[[#This Row],[Revenue]]&gt;5000,"Large")</f>
        <v>Small</v>
      </c>
      <c r="S314" s="54" t="str">
        <f>IF(Table2[[#This Row],[Revenue]]&gt;3000,"Premium","Not Premium")</f>
        <v>Not Premium</v>
      </c>
      <c r="T314" s="13">
        <v>345.16</v>
      </c>
      <c r="U314" s="13">
        <v>240.8</v>
      </c>
      <c r="V314" s="13" t="s">
        <v>76</v>
      </c>
      <c r="W314" s="13" t="s">
        <v>36</v>
      </c>
      <c r="X314" s="13" t="s">
        <v>48</v>
      </c>
      <c r="Y314" s="13">
        <v>40.909999999999997</v>
      </c>
      <c r="Z314" s="13">
        <v>4</v>
      </c>
      <c r="AA314" s="51" t="str">
        <f>IF(Table2[[#This Row],[DeliveryDays]]&lt;=3,"FAST DELIVERY","LATE DELIVERY")</f>
        <v>LATE DELIVERY</v>
      </c>
      <c r="AB314" s="13" t="s">
        <v>38</v>
      </c>
      <c r="AC314" s="13" t="s">
        <v>39</v>
      </c>
      <c r="AD314" s="13">
        <v>5</v>
      </c>
      <c r="AE314" s="57" t="str">
        <f>_xlfn.IFS(Table2[[#This Row],[Rating]]=5,"Excellent",Table2[[#This Row],[Rating]]=4,"Good",Table2[[#This Row],[Rating]]=3,"Average",Table2[[#This Row],[Rating]]&lt;=2,"Poor")</f>
        <v>Excellent</v>
      </c>
      <c r="AF314" s="35">
        <f>Table2[[#This Row],[Cost]]+Table2[[#This Row],[Profit]]+Table2[[#This Row],[ShippingCost]]+Table2[[#This Row],[DeliveryDays]]</f>
        <v>630.87</v>
      </c>
      <c r="AG314" s="119">
        <f>Table2[[#This Row],[Profit]]/Table2[[#This Row],[Cost]]</f>
        <v>0.69764746784100129</v>
      </c>
      <c r="AQ314" s="22">
        <v>331</v>
      </c>
      <c r="AR314" s="13" t="s">
        <v>217</v>
      </c>
      <c r="AS314" s="13" t="s">
        <v>27</v>
      </c>
      <c r="AT314" s="13" t="s">
        <v>42</v>
      </c>
      <c r="AU314" s="13" t="s">
        <v>59</v>
      </c>
      <c r="AV314" s="13" t="s">
        <v>60</v>
      </c>
      <c r="AW314" s="13" t="s">
        <v>68</v>
      </c>
      <c r="AX314" s="13" t="s">
        <v>84</v>
      </c>
      <c r="AY314" s="13" t="s">
        <v>45</v>
      </c>
      <c r="AZ314" s="13" t="s">
        <v>80</v>
      </c>
      <c r="BA314" s="13">
        <v>464.78</v>
      </c>
      <c r="BB314" s="13">
        <v>3</v>
      </c>
      <c r="BC314" s="13">
        <v>7.0000000000000007E-2</v>
      </c>
      <c r="BD314" s="13">
        <v>1296.74</v>
      </c>
      <c r="BE314" s="13">
        <v>970.07</v>
      </c>
      <c r="BF314" s="13">
        <v>326.67</v>
      </c>
      <c r="BG314" s="13" t="s">
        <v>47</v>
      </c>
      <c r="BH314" s="13" t="s">
        <v>36</v>
      </c>
      <c r="BI314" s="13" t="s">
        <v>37</v>
      </c>
      <c r="BJ314" s="13">
        <v>45.46</v>
      </c>
      <c r="BK314" s="13">
        <v>5</v>
      </c>
      <c r="BL314" s="13" t="s">
        <v>38</v>
      </c>
      <c r="BM314" s="13" t="s">
        <v>56</v>
      </c>
      <c r="BN314" s="13">
        <v>5</v>
      </c>
      <c r="BO314" s="23">
        <v>8</v>
      </c>
    </row>
    <row r="315" spans="1:67" ht="16.5" thickTop="1" thickBot="1" x14ac:dyDescent="0.3">
      <c r="A315" s="11">
        <v>314</v>
      </c>
      <c r="B315" s="2" t="s">
        <v>283</v>
      </c>
      <c r="C315" s="85">
        <f>YEAR(Table2[[#This Row],[Date]])</f>
        <v>2023</v>
      </c>
      <c r="D315" s="88" t="str">
        <f>TEXT(Table2[[#This Row],[Date]],"mmmm")</f>
        <v>May</v>
      </c>
      <c r="E315" s="2" t="s">
        <v>27</v>
      </c>
      <c r="F315" s="2" t="s">
        <v>28</v>
      </c>
      <c r="G315" s="2" t="s">
        <v>93</v>
      </c>
      <c r="H315" s="2" t="s">
        <v>67</v>
      </c>
      <c r="I315" s="2" t="s">
        <v>31</v>
      </c>
      <c r="J315" s="2" t="s">
        <v>32</v>
      </c>
      <c r="K315" s="2" t="s">
        <v>53</v>
      </c>
      <c r="L315" s="2" t="s">
        <v>85</v>
      </c>
      <c r="M315" s="2">
        <v>318.62</v>
      </c>
      <c r="N315" s="2">
        <v>1</v>
      </c>
      <c r="O315" s="2">
        <v>0.28999999999999998</v>
      </c>
      <c r="P315" s="48" t="str">
        <f>IF(Table2[[#This Row],[Discount]]&gt;20%,"HIGH","LOW")</f>
        <v>HIGH</v>
      </c>
      <c r="Q315" s="2">
        <v>226.22</v>
      </c>
      <c r="R315" s="59" t="str">
        <f>_xlfn.IFS(Table2[[#This Row],[Revenue]]&lt;1000,"Small",OR(Table2[[#This Row],[Revenue]]&gt;1000,Table2[[#This Row],[Revenue]]&lt;=5000),"Medium",Table2[[#This Row],[Revenue]]&gt;5000,"Large")</f>
        <v>Small</v>
      </c>
      <c r="S315" s="53" t="str">
        <f>IF(Table2[[#This Row],[Revenue]]&gt;3000,"Premium","Not Premium")</f>
        <v>Not Premium</v>
      </c>
      <c r="T315" s="2">
        <v>199.51</v>
      </c>
      <c r="U315" s="2">
        <v>26.71</v>
      </c>
      <c r="V315" s="2" t="s">
        <v>35</v>
      </c>
      <c r="W315" s="2" t="s">
        <v>36</v>
      </c>
      <c r="X315" s="2" t="s">
        <v>72</v>
      </c>
      <c r="Y315" s="2">
        <v>14.9</v>
      </c>
      <c r="Z315" s="2">
        <v>9</v>
      </c>
      <c r="AA315" s="50" t="str">
        <f>IF(Table2[[#This Row],[DeliveryDays]]&lt;=3,"FAST DELIVERY","LATE DELIVERY")</f>
        <v>LATE DELIVERY</v>
      </c>
      <c r="AB315" s="2" t="s">
        <v>38</v>
      </c>
      <c r="AC315" s="2" t="s">
        <v>56</v>
      </c>
      <c r="AD315" s="2">
        <v>5</v>
      </c>
      <c r="AE315" s="56" t="str">
        <f>_xlfn.IFS(Table2[[#This Row],[Rating]]=5,"Excellent",Table2[[#This Row],[Rating]]=4,"Good",Table2[[#This Row],[Rating]]=3,"Average",Table2[[#This Row],[Rating]]&lt;=2,"Poor")</f>
        <v>Excellent</v>
      </c>
      <c r="AF315" s="35">
        <f>Table2[[#This Row],[Cost]]+Table2[[#This Row],[Profit]]+Table2[[#This Row],[ShippingCost]]+Table2[[#This Row],[DeliveryDays]]</f>
        <v>250.12</v>
      </c>
      <c r="AG315" s="119">
        <f>Table2[[#This Row],[Profit]]/Table2[[#This Row],[Cost]]</f>
        <v>0.13387800110270162</v>
      </c>
      <c r="AQ315" s="22">
        <v>333</v>
      </c>
      <c r="AR315" s="13" t="s">
        <v>358</v>
      </c>
      <c r="AS315" s="13" t="s">
        <v>99</v>
      </c>
      <c r="AT315" s="13" t="s">
        <v>82</v>
      </c>
      <c r="AU315" s="13" t="s">
        <v>59</v>
      </c>
      <c r="AV315" s="13" t="s">
        <v>100</v>
      </c>
      <c r="AW315" s="13" t="s">
        <v>61</v>
      </c>
      <c r="AX315" s="13" t="s">
        <v>32</v>
      </c>
      <c r="AY315" s="13" t="s">
        <v>45</v>
      </c>
      <c r="AZ315" s="13" t="s">
        <v>70</v>
      </c>
      <c r="BA315" s="13">
        <v>318.43</v>
      </c>
      <c r="BB315" s="13">
        <v>14</v>
      </c>
      <c r="BC315" s="13">
        <v>0.21</v>
      </c>
      <c r="BD315" s="13">
        <v>3521.84</v>
      </c>
      <c r="BE315" s="13">
        <v>2257.33</v>
      </c>
      <c r="BF315" s="13">
        <v>1264.51</v>
      </c>
      <c r="BG315" s="13" t="s">
        <v>91</v>
      </c>
      <c r="BH315" s="13" t="s">
        <v>71</v>
      </c>
      <c r="BI315" s="13" t="s">
        <v>37</v>
      </c>
      <c r="BJ315" s="13">
        <v>15.28</v>
      </c>
      <c r="BK315" s="13">
        <v>1</v>
      </c>
      <c r="BL315" s="13" t="s">
        <v>97</v>
      </c>
      <c r="BM315" s="13" t="s">
        <v>56</v>
      </c>
      <c r="BN315" s="13">
        <v>4</v>
      </c>
      <c r="BO315" s="21">
        <v>12</v>
      </c>
    </row>
    <row r="316" spans="1:67" ht="16.5" thickTop="1" thickBot="1" x14ac:dyDescent="0.3">
      <c r="A316" s="12">
        <v>315</v>
      </c>
      <c r="B316" s="13" t="s">
        <v>346</v>
      </c>
      <c r="C316" s="86">
        <f>YEAR(Table2[[#This Row],[Date]])</f>
        <v>2024</v>
      </c>
      <c r="D316" s="89" t="str">
        <f>TEXT(Table2[[#This Row],[Date]],"mmmm")</f>
        <v>December</v>
      </c>
      <c r="E316" s="13" t="s">
        <v>58</v>
      </c>
      <c r="F316" s="13" t="s">
        <v>28</v>
      </c>
      <c r="G316" s="13" t="s">
        <v>93</v>
      </c>
      <c r="H316" s="13" t="s">
        <v>78</v>
      </c>
      <c r="I316" s="13" t="s">
        <v>61</v>
      </c>
      <c r="J316" s="13" t="s">
        <v>107</v>
      </c>
      <c r="K316" s="13" t="s">
        <v>53</v>
      </c>
      <c r="L316" s="13" t="s">
        <v>85</v>
      </c>
      <c r="M316" s="13">
        <v>936</v>
      </c>
      <c r="N316" s="13">
        <v>15</v>
      </c>
      <c r="O316" s="13">
        <v>0.27</v>
      </c>
      <c r="P316" s="48" t="str">
        <f>IF(Table2[[#This Row],[Discount]]&gt;20%,"HIGH","LOW")</f>
        <v>HIGH</v>
      </c>
      <c r="Q316" s="13">
        <v>10249.200000000001</v>
      </c>
      <c r="R316" s="60" t="str">
        <f>_xlfn.IFS(Table2[[#This Row],[Revenue]]&lt;1000,"Small",OR(Table2[[#This Row],[Revenue]]&gt;1000,Table2[[#This Row],[Revenue]]&lt;=5000),"Medium",Table2[[#This Row],[Revenue]]&gt;5000,"Large")</f>
        <v>Medium</v>
      </c>
      <c r="S316" s="54" t="str">
        <f>IF(Table2[[#This Row],[Revenue]]&gt;3000,"Premium","Not Premium")</f>
        <v>Premium</v>
      </c>
      <c r="T316" s="13">
        <v>6058.63</v>
      </c>
      <c r="U316" s="13">
        <v>4190.57</v>
      </c>
      <c r="V316" s="13" t="s">
        <v>47</v>
      </c>
      <c r="W316" s="13" t="s">
        <v>54</v>
      </c>
      <c r="X316" s="13" t="s">
        <v>37</v>
      </c>
      <c r="Y316" s="13">
        <v>35.56</v>
      </c>
      <c r="Z316" s="13">
        <v>7</v>
      </c>
      <c r="AA316" s="51" t="str">
        <f>IF(Table2[[#This Row],[DeliveryDays]]&lt;=3,"FAST DELIVERY","LATE DELIVERY")</f>
        <v>LATE DELIVERY</v>
      </c>
      <c r="AB316" s="13" t="s">
        <v>55</v>
      </c>
      <c r="AC316" s="13" t="s">
        <v>39</v>
      </c>
      <c r="AD316" s="13">
        <v>4</v>
      </c>
      <c r="AE316" s="57" t="str">
        <f>_xlfn.IFS(Table2[[#This Row],[Rating]]=5,"Excellent",Table2[[#This Row],[Rating]]=4,"Good",Table2[[#This Row],[Rating]]=3,"Average",Table2[[#This Row],[Rating]]&lt;=2,"Poor")</f>
        <v>Good</v>
      </c>
      <c r="AF316" s="35">
        <f>Table2[[#This Row],[Cost]]+Table2[[#This Row],[Profit]]+Table2[[#This Row],[ShippingCost]]+Table2[[#This Row],[DeliveryDays]]</f>
        <v>10291.76</v>
      </c>
      <c r="AG316" s="119">
        <f>Table2[[#This Row],[Profit]]/Table2[[#This Row],[Cost]]</f>
        <v>0.69166956886292774</v>
      </c>
      <c r="AQ316" s="20">
        <v>336</v>
      </c>
      <c r="AR316" s="2" t="s">
        <v>216</v>
      </c>
      <c r="AS316" s="2" t="s">
        <v>41</v>
      </c>
      <c r="AT316" s="2" t="s">
        <v>42</v>
      </c>
      <c r="AU316" s="2" t="s">
        <v>59</v>
      </c>
      <c r="AV316" s="2" t="s">
        <v>94</v>
      </c>
      <c r="AW316" s="2" t="s">
        <v>51</v>
      </c>
      <c r="AX316" s="2" t="s">
        <v>79</v>
      </c>
      <c r="AY316" s="2" t="s">
        <v>45</v>
      </c>
      <c r="AZ316" s="2" t="s">
        <v>70</v>
      </c>
      <c r="BA316" s="2">
        <v>990.73</v>
      </c>
      <c r="BB316" s="2">
        <v>13</v>
      </c>
      <c r="BC316" s="2">
        <v>0.28999999999999998</v>
      </c>
      <c r="BD316" s="2">
        <v>9144.44</v>
      </c>
      <c r="BE316" s="2">
        <v>6438.9</v>
      </c>
      <c r="BF316" s="2">
        <v>2705.54</v>
      </c>
      <c r="BG316" s="2" t="s">
        <v>91</v>
      </c>
      <c r="BH316" s="2" t="s">
        <v>71</v>
      </c>
      <c r="BI316" s="2" t="s">
        <v>72</v>
      </c>
      <c r="BJ316" s="2">
        <v>31.77</v>
      </c>
      <c r="BK316" s="2">
        <v>5</v>
      </c>
      <c r="BL316" s="2" t="s">
        <v>55</v>
      </c>
      <c r="BM316" s="2" t="s">
        <v>39</v>
      </c>
      <c r="BN316" s="2">
        <v>2</v>
      </c>
      <c r="BO316" s="21">
        <v>8</v>
      </c>
    </row>
    <row r="317" spans="1:67" ht="16.5" thickTop="1" thickBot="1" x14ac:dyDescent="0.3">
      <c r="A317" s="11">
        <v>316</v>
      </c>
      <c r="B317" s="2" t="s">
        <v>111</v>
      </c>
      <c r="C317" s="85">
        <f>YEAR(Table2[[#This Row],[Date]])</f>
        <v>2024</v>
      </c>
      <c r="D317" s="88" t="str">
        <f>TEXT(Table2[[#This Row],[Date]],"mmmm")</f>
        <v>November</v>
      </c>
      <c r="E317" s="2" t="s">
        <v>114</v>
      </c>
      <c r="F317" s="2" t="s">
        <v>28</v>
      </c>
      <c r="G317" s="2" t="s">
        <v>83</v>
      </c>
      <c r="H317" s="2" t="s">
        <v>78</v>
      </c>
      <c r="I317" s="2" t="s">
        <v>31</v>
      </c>
      <c r="J317" s="2" t="s">
        <v>62</v>
      </c>
      <c r="K317" s="2" t="s">
        <v>33</v>
      </c>
      <c r="L317" s="2" t="s">
        <v>70</v>
      </c>
      <c r="M317" s="2">
        <v>685.59</v>
      </c>
      <c r="N317" s="2">
        <v>8</v>
      </c>
      <c r="O317" s="2">
        <v>0.15</v>
      </c>
      <c r="P317" s="48" t="str">
        <f>IF(Table2[[#This Row],[Discount]]&gt;20%,"HIGH","LOW")</f>
        <v>LOW</v>
      </c>
      <c r="Q317" s="2">
        <v>4662.01</v>
      </c>
      <c r="R317" s="59" t="str">
        <f>_xlfn.IFS(Table2[[#This Row],[Revenue]]&lt;1000,"Small",OR(Table2[[#This Row],[Revenue]]&gt;1000,Table2[[#This Row],[Revenue]]&lt;=5000),"Medium",Table2[[#This Row],[Revenue]]&gt;5000,"Large")</f>
        <v>Medium</v>
      </c>
      <c r="S317" s="53" t="str">
        <f>IF(Table2[[#This Row],[Revenue]]&gt;3000,"Premium","Not Premium")</f>
        <v>Premium</v>
      </c>
      <c r="T317" s="2">
        <v>3796.7</v>
      </c>
      <c r="U317" s="2">
        <v>865.31</v>
      </c>
      <c r="V317" s="2" t="s">
        <v>63</v>
      </c>
      <c r="W317" s="2" t="s">
        <v>88</v>
      </c>
      <c r="X317" s="2" t="s">
        <v>72</v>
      </c>
      <c r="Y317" s="2">
        <v>36.020000000000003</v>
      </c>
      <c r="Z317" s="2">
        <v>1</v>
      </c>
      <c r="AA317" s="50" t="str">
        <f>IF(Table2[[#This Row],[DeliveryDays]]&lt;=3,"FAST DELIVERY","LATE DELIVERY")</f>
        <v>FAST DELIVERY</v>
      </c>
      <c r="AB317" s="2" t="s">
        <v>55</v>
      </c>
      <c r="AC317" s="2" t="s">
        <v>56</v>
      </c>
      <c r="AD317" s="2">
        <v>3</v>
      </c>
      <c r="AE317" s="56" t="str">
        <f>_xlfn.IFS(Table2[[#This Row],[Rating]]=5,"Excellent",Table2[[#This Row],[Rating]]=4,"Good",Table2[[#This Row],[Rating]]=3,"Average",Table2[[#This Row],[Rating]]&lt;=2,"Poor")</f>
        <v>Average</v>
      </c>
      <c r="AF317" s="35">
        <f>Table2[[#This Row],[Cost]]+Table2[[#This Row],[Profit]]+Table2[[#This Row],[ShippingCost]]+Table2[[#This Row],[DeliveryDays]]</f>
        <v>4699.0300000000007</v>
      </c>
      <c r="AG317" s="119">
        <f>Table2[[#This Row],[Profit]]/Table2[[#This Row],[Cost]]</f>
        <v>0.22791108067532331</v>
      </c>
      <c r="AQ317" s="20">
        <v>338</v>
      </c>
      <c r="AR317" s="2" t="s">
        <v>361</v>
      </c>
      <c r="AS317" s="2" t="s">
        <v>129</v>
      </c>
      <c r="AT317" s="2" t="s">
        <v>82</v>
      </c>
      <c r="AU317" s="2" t="s">
        <v>59</v>
      </c>
      <c r="AV317" s="2" t="s">
        <v>44</v>
      </c>
      <c r="AW317" s="2" t="s">
        <v>75</v>
      </c>
      <c r="AX317" s="2" t="s">
        <v>134</v>
      </c>
      <c r="AY317" s="2" t="s">
        <v>53</v>
      </c>
      <c r="AZ317" s="2" t="s">
        <v>80</v>
      </c>
      <c r="BA317" s="2">
        <v>298.45999999999998</v>
      </c>
      <c r="BB317" s="2">
        <v>2</v>
      </c>
      <c r="BC317" s="2">
        <v>0.06</v>
      </c>
      <c r="BD317" s="2">
        <v>561.1</v>
      </c>
      <c r="BE317" s="2">
        <v>358.81</v>
      </c>
      <c r="BF317" s="2">
        <v>202.29</v>
      </c>
      <c r="BG317" s="2" t="s">
        <v>63</v>
      </c>
      <c r="BH317" s="2" t="s">
        <v>88</v>
      </c>
      <c r="BI317" s="2" t="s">
        <v>72</v>
      </c>
      <c r="BJ317" s="2">
        <v>17.350000000000001</v>
      </c>
      <c r="BK317" s="2">
        <v>7</v>
      </c>
      <c r="BL317" s="2" t="s">
        <v>55</v>
      </c>
      <c r="BM317" s="2" t="s">
        <v>56</v>
      </c>
      <c r="BN317" s="2">
        <v>5</v>
      </c>
      <c r="BO317" s="23">
        <v>9</v>
      </c>
    </row>
    <row r="318" spans="1:67" ht="16.5" thickTop="1" thickBot="1" x14ac:dyDescent="0.3">
      <c r="A318" s="12">
        <v>317</v>
      </c>
      <c r="B318" s="13" t="s">
        <v>347</v>
      </c>
      <c r="C318" s="86">
        <f>YEAR(Table2[[#This Row],[Date]])</f>
        <v>2024</v>
      </c>
      <c r="D318" s="89" t="str">
        <f>TEXT(Table2[[#This Row],[Date]],"mmmm")</f>
        <v>May</v>
      </c>
      <c r="E318" s="13" t="s">
        <v>41</v>
      </c>
      <c r="F318" s="13" t="s">
        <v>28</v>
      </c>
      <c r="G318" s="13" t="s">
        <v>29</v>
      </c>
      <c r="H318" s="13" t="s">
        <v>94</v>
      </c>
      <c r="I318" s="13" t="s">
        <v>61</v>
      </c>
      <c r="J318" s="13" t="s">
        <v>52</v>
      </c>
      <c r="K318" s="13" t="s">
        <v>45</v>
      </c>
      <c r="L318" s="13" t="s">
        <v>85</v>
      </c>
      <c r="M318" s="13">
        <v>944.83</v>
      </c>
      <c r="N318" s="13">
        <v>7</v>
      </c>
      <c r="O318" s="13">
        <v>0.25</v>
      </c>
      <c r="P318" s="48" t="str">
        <f>IF(Table2[[#This Row],[Discount]]&gt;20%,"HIGH","LOW")</f>
        <v>HIGH</v>
      </c>
      <c r="Q318" s="13">
        <v>4960.3599999999997</v>
      </c>
      <c r="R318" s="60" t="str">
        <f>_xlfn.IFS(Table2[[#This Row],[Revenue]]&lt;1000,"Small",OR(Table2[[#This Row],[Revenue]]&gt;1000,Table2[[#This Row],[Revenue]]&lt;=5000),"Medium",Table2[[#This Row],[Revenue]]&gt;5000,"Large")</f>
        <v>Medium</v>
      </c>
      <c r="S318" s="54" t="str">
        <f>IF(Table2[[#This Row],[Revenue]]&gt;3000,"Premium","Not Premium")</f>
        <v>Premium</v>
      </c>
      <c r="T318" s="13">
        <v>2813.76</v>
      </c>
      <c r="U318" s="13">
        <v>2146.6</v>
      </c>
      <c r="V318" s="13" t="s">
        <v>35</v>
      </c>
      <c r="W318" s="13" t="s">
        <v>54</v>
      </c>
      <c r="X318" s="13" t="s">
        <v>72</v>
      </c>
      <c r="Y318" s="13">
        <v>46.89</v>
      </c>
      <c r="Z318" s="13">
        <v>6</v>
      </c>
      <c r="AA318" s="51" t="str">
        <f>IF(Table2[[#This Row],[DeliveryDays]]&lt;=3,"FAST DELIVERY","LATE DELIVERY")</f>
        <v>LATE DELIVERY</v>
      </c>
      <c r="AB318" s="13" t="s">
        <v>97</v>
      </c>
      <c r="AC318" s="13" t="s">
        <v>56</v>
      </c>
      <c r="AD318" s="13">
        <v>1</v>
      </c>
      <c r="AE318" s="57" t="str">
        <f>_xlfn.IFS(Table2[[#This Row],[Rating]]=5,"Excellent",Table2[[#This Row],[Rating]]=4,"Good",Table2[[#This Row],[Rating]]=3,"Average",Table2[[#This Row],[Rating]]&lt;=2,"Poor")</f>
        <v>Poor</v>
      </c>
      <c r="AF318" s="35">
        <f>Table2[[#This Row],[Cost]]+Table2[[#This Row],[Profit]]+Table2[[#This Row],[ShippingCost]]+Table2[[#This Row],[DeliveryDays]]</f>
        <v>5013.2500000000009</v>
      </c>
      <c r="AG318" s="119">
        <f>Table2[[#This Row],[Profit]]/Table2[[#This Row],[Cost]]</f>
        <v>0.76289377914249967</v>
      </c>
      <c r="AQ318" s="22">
        <v>343</v>
      </c>
      <c r="AR318" s="13" t="s">
        <v>364</v>
      </c>
      <c r="AS318" s="13" t="s">
        <v>99</v>
      </c>
      <c r="AT318" s="13" t="s">
        <v>66</v>
      </c>
      <c r="AU318" s="13" t="s">
        <v>59</v>
      </c>
      <c r="AV318" s="13" t="s">
        <v>74</v>
      </c>
      <c r="AW318" s="13" t="s">
        <v>68</v>
      </c>
      <c r="AX318" s="13" t="s">
        <v>69</v>
      </c>
      <c r="AY318" s="13" t="s">
        <v>45</v>
      </c>
      <c r="AZ318" s="13" t="s">
        <v>34</v>
      </c>
      <c r="BA318" s="13">
        <v>666.26</v>
      </c>
      <c r="BB318" s="13">
        <v>1</v>
      </c>
      <c r="BC318" s="13">
        <v>7.0000000000000007E-2</v>
      </c>
      <c r="BD318" s="13">
        <v>619.62</v>
      </c>
      <c r="BE318" s="13">
        <v>409.51</v>
      </c>
      <c r="BF318" s="13">
        <v>210.11</v>
      </c>
      <c r="BG318" s="13" t="s">
        <v>47</v>
      </c>
      <c r="BH318" s="13" t="s">
        <v>54</v>
      </c>
      <c r="BI318" s="13" t="s">
        <v>48</v>
      </c>
      <c r="BJ318" s="13">
        <v>38.590000000000003</v>
      </c>
      <c r="BK318" s="13">
        <v>7</v>
      </c>
      <c r="BL318" s="13" t="s">
        <v>55</v>
      </c>
      <c r="BM318" s="13" t="s">
        <v>39</v>
      </c>
      <c r="BN318" s="13">
        <v>2</v>
      </c>
      <c r="BO318" s="23">
        <v>9</v>
      </c>
    </row>
    <row r="319" spans="1:67" ht="16.5" thickTop="1" thickBot="1" x14ac:dyDescent="0.3">
      <c r="A319" s="11">
        <v>318</v>
      </c>
      <c r="B319" s="2" t="s">
        <v>128</v>
      </c>
      <c r="C319" s="85">
        <f>YEAR(Table2[[#This Row],[Date]])</f>
        <v>2023</v>
      </c>
      <c r="D319" s="88" t="str">
        <f>TEXT(Table2[[#This Row],[Date]],"mmmm")</f>
        <v>December</v>
      </c>
      <c r="E319" s="2" t="s">
        <v>27</v>
      </c>
      <c r="F319" s="2" t="s">
        <v>66</v>
      </c>
      <c r="G319" s="2" t="s">
        <v>83</v>
      </c>
      <c r="H319" s="2" t="s">
        <v>60</v>
      </c>
      <c r="I319" s="2" t="s">
        <v>61</v>
      </c>
      <c r="J319" s="2" t="s">
        <v>134</v>
      </c>
      <c r="K319" s="2" t="s">
        <v>33</v>
      </c>
      <c r="L319" s="2" t="s">
        <v>70</v>
      </c>
      <c r="M319" s="2">
        <v>194.24</v>
      </c>
      <c r="N319" s="2">
        <v>14</v>
      </c>
      <c r="O319" s="2">
        <v>0.21</v>
      </c>
      <c r="P319" s="48" t="str">
        <f>IF(Table2[[#This Row],[Discount]]&gt;20%,"HIGH","LOW")</f>
        <v>HIGH</v>
      </c>
      <c r="Q319" s="2">
        <v>2148.29</v>
      </c>
      <c r="R319" s="59" t="str">
        <f>_xlfn.IFS(Table2[[#This Row],[Revenue]]&lt;1000,"Small",OR(Table2[[#This Row],[Revenue]]&gt;1000,Table2[[#This Row],[Revenue]]&lt;=5000),"Medium",Table2[[#This Row],[Revenue]]&gt;5000,"Large")</f>
        <v>Medium</v>
      </c>
      <c r="S319" s="53" t="str">
        <f>IF(Table2[[#This Row],[Revenue]]&gt;3000,"Premium","Not Premium")</f>
        <v>Not Premium</v>
      </c>
      <c r="T319" s="2">
        <v>1493.62</v>
      </c>
      <c r="U319" s="2">
        <v>654.66999999999996</v>
      </c>
      <c r="V319" s="2" t="s">
        <v>63</v>
      </c>
      <c r="W319" s="2" t="s">
        <v>36</v>
      </c>
      <c r="X319" s="2" t="s">
        <v>48</v>
      </c>
      <c r="Y319" s="2">
        <v>25.29</v>
      </c>
      <c r="Z319" s="2">
        <v>2</v>
      </c>
      <c r="AA319" s="50" t="str">
        <f>IF(Table2[[#This Row],[DeliveryDays]]&lt;=3,"FAST DELIVERY","LATE DELIVERY")</f>
        <v>FAST DELIVERY</v>
      </c>
      <c r="AB319" s="2" t="s">
        <v>38</v>
      </c>
      <c r="AC319" s="2" t="s">
        <v>56</v>
      </c>
      <c r="AD319" s="2">
        <v>3</v>
      </c>
      <c r="AE319" s="56" t="str">
        <f>_xlfn.IFS(Table2[[#This Row],[Rating]]=5,"Excellent",Table2[[#This Row],[Rating]]=4,"Good",Table2[[#This Row],[Rating]]=3,"Average",Table2[[#This Row],[Rating]]&lt;=2,"Poor")</f>
        <v>Average</v>
      </c>
      <c r="AF319" s="35">
        <f>Table2[[#This Row],[Cost]]+Table2[[#This Row],[Profit]]+Table2[[#This Row],[ShippingCost]]+Table2[[#This Row],[DeliveryDays]]</f>
        <v>2175.58</v>
      </c>
      <c r="AG319" s="119">
        <f>Table2[[#This Row],[Profit]]/Table2[[#This Row],[Cost]]</f>
        <v>0.4383109492374232</v>
      </c>
      <c r="AQ319" s="22">
        <v>363</v>
      </c>
      <c r="AR319" s="13" t="s">
        <v>378</v>
      </c>
      <c r="AS319" s="13" t="s">
        <v>50</v>
      </c>
      <c r="AT319" s="13" t="s">
        <v>82</v>
      </c>
      <c r="AU319" s="13" t="s">
        <v>59</v>
      </c>
      <c r="AV319" s="13" t="s">
        <v>94</v>
      </c>
      <c r="AW319" s="13" t="s">
        <v>51</v>
      </c>
      <c r="AX319" s="13" t="s">
        <v>52</v>
      </c>
      <c r="AY319" s="13" t="s">
        <v>45</v>
      </c>
      <c r="AZ319" s="13" t="s">
        <v>34</v>
      </c>
      <c r="BA319" s="13">
        <v>958.01</v>
      </c>
      <c r="BB319" s="13">
        <v>9</v>
      </c>
      <c r="BC319" s="13">
        <v>0.28999999999999998</v>
      </c>
      <c r="BD319" s="13">
        <v>6121.68</v>
      </c>
      <c r="BE319" s="13">
        <v>3307.91</v>
      </c>
      <c r="BF319" s="13">
        <v>2813.77</v>
      </c>
      <c r="BG319" s="13" t="s">
        <v>76</v>
      </c>
      <c r="BH319" s="13" t="s">
        <v>54</v>
      </c>
      <c r="BI319" s="13" t="s">
        <v>37</v>
      </c>
      <c r="BJ319" s="13">
        <v>25.09</v>
      </c>
      <c r="BK319" s="13">
        <v>7</v>
      </c>
      <c r="BL319" s="13" t="s">
        <v>38</v>
      </c>
      <c r="BM319" s="13" t="s">
        <v>39</v>
      </c>
      <c r="BN319" s="13">
        <v>2</v>
      </c>
      <c r="BO319" s="23">
        <v>10</v>
      </c>
    </row>
    <row r="320" spans="1:67" ht="16.5" thickTop="1" thickBot="1" x14ac:dyDescent="0.3">
      <c r="A320" s="12">
        <v>319</v>
      </c>
      <c r="B320" s="13" t="s">
        <v>348</v>
      </c>
      <c r="C320" s="86">
        <f>YEAR(Table2[[#This Row],[Date]])</f>
        <v>2023</v>
      </c>
      <c r="D320" s="89" t="str">
        <f>TEXT(Table2[[#This Row],[Date]],"mmmm")</f>
        <v>August</v>
      </c>
      <c r="E320" s="13" t="s">
        <v>65</v>
      </c>
      <c r="F320" s="13" t="s">
        <v>82</v>
      </c>
      <c r="G320" s="13" t="s">
        <v>93</v>
      </c>
      <c r="H320" s="13" t="s">
        <v>94</v>
      </c>
      <c r="I320" s="13" t="s">
        <v>51</v>
      </c>
      <c r="J320" s="13" t="s">
        <v>79</v>
      </c>
      <c r="K320" s="13" t="s">
        <v>33</v>
      </c>
      <c r="L320" s="13" t="s">
        <v>46</v>
      </c>
      <c r="M320" s="13">
        <v>615.63</v>
      </c>
      <c r="N320" s="13">
        <v>18</v>
      </c>
      <c r="O320" s="13">
        <v>0.16</v>
      </c>
      <c r="P320" s="48" t="str">
        <f>IF(Table2[[#This Row],[Discount]]&gt;20%,"HIGH","LOW")</f>
        <v>LOW</v>
      </c>
      <c r="Q320" s="13">
        <v>9308.33</v>
      </c>
      <c r="R320" s="60" t="str">
        <f>_xlfn.IFS(Table2[[#This Row],[Revenue]]&lt;1000,"Small",OR(Table2[[#This Row],[Revenue]]&gt;1000,Table2[[#This Row],[Revenue]]&lt;=5000),"Medium",Table2[[#This Row],[Revenue]]&gt;5000,"Large")</f>
        <v>Medium</v>
      </c>
      <c r="S320" s="54" t="str">
        <f>IF(Table2[[#This Row],[Revenue]]&gt;3000,"Premium","Not Premium")</f>
        <v>Premium</v>
      </c>
      <c r="T320" s="13">
        <v>6876.15</v>
      </c>
      <c r="U320" s="13">
        <v>2432.1799999999998</v>
      </c>
      <c r="V320" s="13" t="s">
        <v>47</v>
      </c>
      <c r="W320" s="13" t="s">
        <v>71</v>
      </c>
      <c r="X320" s="13" t="s">
        <v>72</v>
      </c>
      <c r="Y320" s="13">
        <v>27.95</v>
      </c>
      <c r="Z320" s="13">
        <v>2</v>
      </c>
      <c r="AA320" s="51" t="str">
        <f>IF(Table2[[#This Row],[DeliveryDays]]&lt;=3,"FAST DELIVERY","LATE DELIVERY")</f>
        <v>FAST DELIVERY</v>
      </c>
      <c r="AB320" s="13" t="s">
        <v>97</v>
      </c>
      <c r="AC320" s="13" t="s">
        <v>39</v>
      </c>
      <c r="AD320" s="13">
        <v>5</v>
      </c>
      <c r="AE320" s="57" t="str">
        <f>_xlfn.IFS(Table2[[#This Row],[Rating]]=5,"Excellent",Table2[[#This Row],[Rating]]=4,"Good",Table2[[#This Row],[Rating]]=3,"Average",Table2[[#This Row],[Rating]]&lt;=2,"Poor")</f>
        <v>Excellent</v>
      </c>
      <c r="AF320" s="35">
        <f>Table2[[#This Row],[Cost]]+Table2[[#This Row],[Profit]]+Table2[[#This Row],[ShippingCost]]+Table2[[#This Row],[DeliveryDays]]</f>
        <v>9338.2800000000007</v>
      </c>
      <c r="AG320" s="119">
        <f>Table2[[#This Row],[Profit]]/Table2[[#This Row],[Cost]]</f>
        <v>0.35371246991412347</v>
      </c>
      <c r="AQ320" s="22">
        <v>365</v>
      </c>
      <c r="AR320" s="13" t="s">
        <v>195</v>
      </c>
      <c r="AS320" s="13" t="s">
        <v>41</v>
      </c>
      <c r="AT320" s="13" t="s">
        <v>28</v>
      </c>
      <c r="AU320" s="13" t="s">
        <v>59</v>
      </c>
      <c r="AV320" s="13" t="s">
        <v>67</v>
      </c>
      <c r="AW320" s="13" t="s">
        <v>31</v>
      </c>
      <c r="AX320" s="13" t="s">
        <v>52</v>
      </c>
      <c r="AY320" s="13" t="s">
        <v>53</v>
      </c>
      <c r="AZ320" s="13" t="s">
        <v>70</v>
      </c>
      <c r="BA320" s="13">
        <v>197.6</v>
      </c>
      <c r="BB320" s="13">
        <v>11</v>
      </c>
      <c r="BC320" s="13">
        <v>0.28999999999999998</v>
      </c>
      <c r="BD320" s="13">
        <v>1543.26</v>
      </c>
      <c r="BE320" s="13">
        <v>1021.02</v>
      </c>
      <c r="BF320" s="13">
        <v>522.24</v>
      </c>
      <c r="BG320" s="13" t="s">
        <v>35</v>
      </c>
      <c r="BH320" s="13" t="s">
        <v>71</v>
      </c>
      <c r="BI320" s="13" t="s">
        <v>72</v>
      </c>
      <c r="BJ320" s="13">
        <v>15.31</v>
      </c>
      <c r="BK320" s="13">
        <v>4</v>
      </c>
      <c r="BL320" s="13" t="s">
        <v>38</v>
      </c>
      <c r="BM320" s="13" t="s">
        <v>56</v>
      </c>
      <c r="BN320" s="13">
        <v>3</v>
      </c>
      <c r="BO320" s="23">
        <v>6</v>
      </c>
    </row>
    <row r="321" spans="1:67" ht="16.5" thickTop="1" thickBot="1" x14ac:dyDescent="0.3">
      <c r="A321" s="11">
        <v>320</v>
      </c>
      <c r="B321" s="2" t="s">
        <v>349</v>
      </c>
      <c r="C321" s="85">
        <f>YEAR(Table2[[#This Row],[Date]])</f>
        <v>2023</v>
      </c>
      <c r="D321" s="88" t="str">
        <f>TEXT(Table2[[#This Row],[Date]],"mmmm")</f>
        <v>September</v>
      </c>
      <c r="E321" s="2" t="s">
        <v>58</v>
      </c>
      <c r="F321" s="2" t="s">
        <v>28</v>
      </c>
      <c r="G321" s="2" t="s">
        <v>59</v>
      </c>
      <c r="H321" s="2" t="s">
        <v>94</v>
      </c>
      <c r="I321" s="2" t="s">
        <v>75</v>
      </c>
      <c r="J321" s="2" t="s">
        <v>52</v>
      </c>
      <c r="K321" s="2" t="s">
        <v>45</v>
      </c>
      <c r="L321" s="2" t="s">
        <v>70</v>
      </c>
      <c r="M321" s="2">
        <v>370.71</v>
      </c>
      <c r="N321" s="2">
        <v>13</v>
      </c>
      <c r="O321" s="2">
        <v>0.13</v>
      </c>
      <c r="P321" s="48" t="str">
        <f>IF(Table2[[#This Row],[Discount]]&gt;20%,"HIGH","LOW")</f>
        <v>LOW</v>
      </c>
      <c r="Q321" s="2">
        <v>4192.7299999999996</v>
      </c>
      <c r="R321" s="59" t="str">
        <f>_xlfn.IFS(Table2[[#This Row],[Revenue]]&lt;1000,"Small",OR(Table2[[#This Row],[Revenue]]&gt;1000,Table2[[#This Row],[Revenue]]&lt;=5000),"Medium",Table2[[#This Row],[Revenue]]&gt;5000,"Large")</f>
        <v>Medium</v>
      </c>
      <c r="S321" s="53" t="str">
        <f>IF(Table2[[#This Row],[Revenue]]&gt;3000,"Premium","Not Premium")</f>
        <v>Premium</v>
      </c>
      <c r="T321" s="2">
        <v>2857.97</v>
      </c>
      <c r="U321" s="2">
        <v>1334.76</v>
      </c>
      <c r="V321" s="2" t="s">
        <v>47</v>
      </c>
      <c r="W321" s="2" t="s">
        <v>88</v>
      </c>
      <c r="X321" s="2" t="s">
        <v>37</v>
      </c>
      <c r="Y321" s="2">
        <v>31.73</v>
      </c>
      <c r="Z321" s="2">
        <v>7</v>
      </c>
      <c r="AA321" s="50" t="str">
        <f>IF(Table2[[#This Row],[DeliveryDays]]&lt;=3,"FAST DELIVERY","LATE DELIVERY")</f>
        <v>LATE DELIVERY</v>
      </c>
      <c r="AB321" s="2" t="s">
        <v>97</v>
      </c>
      <c r="AC321" s="2" t="s">
        <v>39</v>
      </c>
      <c r="AD321" s="2">
        <v>1</v>
      </c>
      <c r="AE321" s="56" t="str">
        <f>_xlfn.IFS(Table2[[#This Row],[Rating]]=5,"Excellent",Table2[[#This Row],[Rating]]=4,"Good",Table2[[#This Row],[Rating]]=3,"Average",Table2[[#This Row],[Rating]]&lt;=2,"Poor")</f>
        <v>Poor</v>
      </c>
      <c r="AF321" s="35">
        <f>Table2[[#This Row],[Cost]]+Table2[[#This Row],[Profit]]+Table2[[#This Row],[ShippingCost]]+Table2[[#This Row],[DeliveryDays]]</f>
        <v>4231.4599999999991</v>
      </c>
      <c r="AG321" s="119">
        <f>Table2[[#This Row],[Profit]]/Table2[[#This Row],[Cost]]</f>
        <v>0.46703079458496766</v>
      </c>
      <c r="AQ321" s="22">
        <v>377</v>
      </c>
      <c r="AR321" s="13" t="s">
        <v>138</v>
      </c>
      <c r="AS321" s="13" t="s">
        <v>99</v>
      </c>
      <c r="AT321" s="13" t="s">
        <v>82</v>
      </c>
      <c r="AU321" s="13" t="s">
        <v>59</v>
      </c>
      <c r="AV321" s="13" t="s">
        <v>78</v>
      </c>
      <c r="AW321" s="13" t="s">
        <v>61</v>
      </c>
      <c r="AX321" s="13" t="s">
        <v>79</v>
      </c>
      <c r="AY321" s="13" t="s">
        <v>33</v>
      </c>
      <c r="AZ321" s="13" t="s">
        <v>85</v>
      </c>
      <c r="BA321" s="13">
        <v>342.49</v>
      </c>
      <c r="BB321" s="13">
        <v>5</v>
      </c>
      <c r="BC321" s="13">
        <v>0.03</v>
      </c>
      <c r="BD321" s="13">
        <v>1661.08</v>
      </c>
      <c r="BE321" s="13">
        <v>837.06</v>
      </c>
      <c r="BF321" s="13">
        <v>824.02</v>
      </c>
      <c r="BG321" s="13" t="s">
        <v>35</v>
      </c>
      <c r="BH321" s="13" t="s">
        <v>54</v>
      </c>
      <c r="BI321" s="13" t="s">
        <v>72</v>
      </c>
      <c r="BJ321" s="13">
        <v>24</v>
      </c>
      <c r="BK321" s="13">
        <v>3</v>
      </c>
      <c r="BL321" s="13" t="s">
        <v>38</v>
      </c>
      <c r="BM321" s="13" t="s">
        <v>56</v>
      </c>
      <c r="BN321" s="13">
        <v>3</v>
      </c>
      <c r="BO321" s="23">
        <v>10</v>
      </c>
    </row>
    <row r="322" spans="1:67" ht="16.5" thickTop="1" thickBot="1" x14ac:dyDescent="0.3">
      <c r="A322" s="12">
        <v>321</v>
      </c>
      <c r="B322" s="13" t="s">
        <v>350</v>
      </c>
      <c r="C322" s="86">
        <f>YEAR(Table2[[#This Row],[Date]])</f>
        <v>2023</v>
      </c>
      <c r="D322" s="89" t="str">
        <f>TEXT(Table2[[#This Row],[Date]],"mmmm")</f>
        <v>August</v>
      </c>
      <c r="E322" s="13" t="s">
        <v>58</v>
      </c>
      <c r="F322" s="13" t="s">
        <v>82</v>
      </c>
      <c r="G322" s="13" t="s">
        <v>90</v>
      </c>
      <c r="H322" s="13" t="s">
        <v>30</v>
      </c>
      <c r="I322" s="13" t="s">
        <v>51</v>
      </c>
      <c r="J322" s="13" t="s">
        <v>52</v>
      </c>
      <c r="K322" s="13" t="s">
        <v>33</v>
      </c>
      <c r="L322" s="13" t="s">
        <v>80</v>
      </c>
      <c r="M322" s="13">
        <v>987.15</v>
      </c>
      <c r="N322" s="13">
        <v>4</v>
      </c>
      <c r="O322" s="13">
        <v>0.22</v>
      </c>
      <c r="P322" s="48" t="str">
        <f>IF(Table2[[#This Row],[Discount]]&gt;20%,"HIGH","LOW")</f>
        <v>HIGH</v>
      </c>
      <c r="Q322" s="13">
        <v>3079.91</v>
      </c>
      <c r="R322" s="60" t="str">
        <f>_xlfn.IFS(Table2[[#This Row],[Revenue]]&lt;1000,"Small",OR(Table2[[#This Row],[Revenue]]&gt;1000,Table2[[#This Row],[Revenue]]&lt;=5000),"Medium",Table2[[#This Row],[Revenue]]&gt;5000,"Large")</f>
        <v>Medium</v>
      </c>
      <c r="S322" s="54" t="str">
        <f>IF(Table2[[#This Row],[Revenue]]&gt;3000,"Premium","Not Premium")</f>
        <v>Premium</v>
      </c>
      <c r="T322" s="13">
        <v>2103.94</v>
      </c>
      <c r="U322" s="13">
        <v>975.97</v>
      </c>
      <c r="V322" s="13" t="s">
        <v>35</v>
      </c>
      <c r="W322" s="13" t="s">
        <v>54</v>
      </c>
      <c r="X322" s="13" t="s">
        <v>37</v>
      </c>
      <c r="Y322" s="13">
        <v>21.52</v>
      </c>
      <c r="Z322" s="13">
        <v>5</v>
      </c>
      <c r="AA322" s="51" t="str">
        <f>IF(Table2[[#This Row],[DeliveryDays]]&lt;=3,"FAST DELIVERY","LATE DELIVERY")</f>
        <v>LATE DELIVERY</v>
      </c>
      <c r="AB322" s="13" t="s">
        <v>97</v>
      </c>
      <c r="AC322" s="13" t="s">
        <v>39</v>
      </c>
      <c r="AD322" s="13">
        <v>2</v>
      </c>
      <c r="AE322" s="57" t="str">
        <f>_xlfn.IFS(Table2[[#This Row],[Rating]]=5,"Excellent",Table2[[#This Row],[Rating]]=4,"Good",Table2[[#This Row],[Rating]]=3,"Average",Table2[[#This Row],[Rating]]&lt;=2,"Poor")</f>
        <v>Poor</v>
      </c>
      <c r="AF322" s="35">
        <f>Table2[[#This Row],[Cost]]+Table2[[#This Row],[Profit]]+Table2[[#This Row],[ShippingCost]]+Table2[[#This Row],[DeliveryDays]]</f>
        <v>3106.43</v>
      </c>
      <c r="AG322" s="119">
        <f>Table2[[#This Row],[Profit]]/Table2[[#This Row],[Cost]]</f>
        <v>0.46387729688108975</v>
      </c>
      <c r="AQ322" s="22">
        <v>379</v>
      </c>
      <c r="AR322" s="13" t="s">
        <v>390</v>
      </c>
      <c r="AS322" s="13" t="s">
        <v>127</v>
      </c>
      <c r="AT322" s="13" t="s">
        <v>42</v>
      </c>
      <c r="AU322" s="13" t="s">
        <v>59</v>
      </c>
      <c r="AV322" s="13" t="s">
        <v>94</v>
      </c>
      <c r="AW322" s="13" t="s">
        <v>75</v>
      </c>
      <c r="AX322" s="13" t="s">
        <v>52</v>
      </c>
      <c r="AY322" s="13" t="s">
        <v>33</v>
      </c>
      <c r="AZ322" s="13" t="s">
        <v>80</v>
      </c>
      <c r="BA322" s="13">
        <v>662.13</v>
      </c>
      <c r="BB322" s="13">
        <v>18</v>
      </c>
      <c r="BC322" s="13">
        <v>0.03</v>
      </c>
      <c r="BD322" s="13">
        <v>11560.79</v>
      </c>
      <c r="BE322" s="13">
        <v>6998.78</v>
      </c>
      <c r="BF322" s="13">
        <v>4562.01</v>
      </c>
      <c r="BG322" s="13" t="s">
        <v>76</v>
      </c>
      <c r="BH322" s="13" t="s">
        <v>88</v>
      </c>
      <c r="BI322" s="13" t="s">
        <v>72</v>
      </c>
      <c r="BJ322" s="13">
        <v>48.15</v>
      </c>
      <c r="BK322" s="13">
        <v>6</v>
      </c>
      <c r="BL322" s="13" t="s">
        <v>55</v>
      </c>
      <c r="BM322" s="13" t="s">
        <v>39</v>
      </c>
      <c r="BN322" s="13">
        <v>5</v>
      </c>
      <c r="BO322" s="21">
        <v>1</v>
      </c>
    </row>
    <row r="323" spans="1:67" ht="16.5" thickTop="1" thickBot="1" x14ac:dyDescent="0.3">
      <c r="A323" s="11">
        <v>322</v>
      </c>
      <c r="B323" s="2" t="s">
        <v>190</v>
      </c>
      <c r="C323" s="85">
        <f>YEAR(Table2[[#This Row],[Date]])</f>
        <v>2023</v>
      </c>
      <c r="D323" s="88" t="str">
        <f>TEXT(Table2[[#This Row],[Date]],"mmmm")</f>
        <v>October</v>
      </c>
      <c r="E323" s="2" t="s">
        <v>27</v>
      </c>
      <c r="F323" s="2" t="s">
        <v>28</v>
      </c>
      <c r="G323" s="2" t="s">
        <v>83</v>
      </c>
      <c r="H323" s="2" t="s">
        <v>67</v>
      </c>
      <c r="I323" s="2" t="s">
        <v>31</v>
      </c>
      <c r="J323" s="2" t="s">
        <v>134</v>
      </c>
      <c r="K323" s="2" t="s">
        <v>45</v>
      </c>
      <c r="L323" s="2" t="s">
        <v>34</v>
      </c>
      <c r="M323" s="2">
        <v>409.69</v>
      </c>
      <c r="N323" s="2">
        <v>3</v>
      </c>
      <c r="O323" s="2">
        <v>0.28999999999999998</v>
      </c>
      <c r="P323" s="48" t="str">
        <f>IF(Table2[[#This Row],[Discount]]&gt;20%,"HIGH","LOW")</f>
        <v>HIGH</v>
      </c>
      <c r="Q323" s="2">
        <v>872.64</v>
      </c>
      <c r="R323" s="59" t="str">
        <f>_xlfn.IFS(Table2[[#This Row],[Revenue]]&lt;1000,"Small",OR(Table2[[#This Row],[Revenue]]&gt;1000,Table2[[#This Row],[Revenue]]&lt;=5000),"Medium",Table2[[#This Row],[Revenue]]&gt;5000,"Large")</f>
        <v>Small</v>
      </c>
      <c r="S323" s="53" t="str">
        <f>IF(Table2[[#This Row],[Revenue]]&gt;3000,"Premium","Not Premium")</f>
        <v>Not Premium</v>
      </c>
      <c r="T323" s="2">
        <v>649.35</v>
      </c>
      <c r="U323" s="2">
        <v>223.29</v>
      </c>
      <c r="V323" s="2" t="s">
        <v>63</v>
      </c>
      <c r="W323" s="2" t="s">
        <v>71</v>
      </c>
      <c r="X323" s="2" t="s">
        <v>48</v>
      </c>
      <c r="Y323" s="2">
        <v>24.01</v>
      </c>
      <c r="Z323" s="2">
        <v>3</v>
      </c>
      <c r="AA323" s="50" t="str">
        <f>IF(Table2[[#This Row],[DeliveryDays]]&lt;=3,"FAST DELIVERY","LATE DELIVERY")</f>
        <v>FAST DELIVERY</v>
      </c>
      <c r="AB323" s="2" t="s">
        <v>55</v>
      </c>
      <c r="AC323" s="2" t="s">
        <v>56</v>
      </c>
      <c r="AD323" s="2">
        <v>2</v>
      </c>
      <c r="AE323" s="56" t="str">
        <f>_xlfn.IFS(Table2[[#This Row],[Rating]]=5,"Excellent",Table2[[#This Row],[Rating]]=4,"Good",Table2[[#This Row],[Rating]]=3,"Average",Table2[[#This Row],[Rating]]&lt;=2,"Poor")</f>
        <v>Poor</v>
      </c>
      <c r="AF323" s="35">
        <f>Table2[[#This Row],[Cost]]+Table2[[#This Row],[Profit]]+Table2[[#This Row],[ShippingCost]]+Table2[[#This Row],[DeliveryDays]]</f>
        <v>899.65</v>
      </c>
      <c r="AG323" s="119">
        <f>Table2[[#This Row],[Profit]]/Table2[[#This Row],[Cost]]</f>
        <v>0.34386694386694383</v>
      </c>
      <c r="AQ323" s="20">
        <v>380</v>
      </c>
      <c r="AR323" s="2" t="s">
        <v>235</v>
      </c>
      <c r="AS323" s="2" t="s">
        <v>120</v>
      </c>
      <c r="AT323" s="2" t="s">
        <v>66</v>
      </c>
      <c r="AU323" s="2" t="s">
        <v>59</v>
      </c>
      <c r="AV323" s="2" t="s">
        <v>60</v>
      </c>
      <c r="AW323" s="2" t="s">
        <v>31</v>
      </c>
      <c r="AX323" s="2" t="s">
        <v>102</v>
      </c>
      <c r="AY323" s="2" t="s">
        <v>33</v>
      </c>
      <c r="AZ323" s="2" t="s">
        <v>46</v>
      </c>
      <c r="BA323" s="2">
        <v>888.05</v>
      </c>
      <c r="BB323" s="2">
        <v>9</v>
      </c>
      <c r="BC323" s="2">
        <v>0.23</v>
      </c>
      <c r="BD323" s="2">
        <v>6154.19</v>
      </c>
      <c r="BE323" s="2">
        <v>5351.28</v>
      </c>
      <c r="BF323" s="2">
        <v>802.91</v>
      </c>
      <c r="BG323" s="2" t="s">
        <v>35</v>
      </c>
      <c r="BH323" s="2" t="s">
        <v>54</v>
      </c>
      <c r="BI323" s="2" t="s">
        <v>37</v>
      </c>
      <c r="BJ323" s="2">
        <v>39.01</v>
      </c>
      <c r="BK323" s="2">
        <v>1</v>
      </c>
      <c r="BL323" s="2" t="s">
        <v>38</v>
      </c>
      <c r="BM323" s="2" t="s">
        <v>39</v>
      </c>
      <c r="BN323" s="2">
        <v>2</v>
      </c>
      <c r="BO323" s="23">
        <v>6</v>
      </c>
    </row>
    <row r="324" spans="1:67" ht="16.5" thickTop="1" thickBot="1" x14ac:dyDescent="0.3">
      <c r="A324" s="12">
        <v>323</v>
      </c>
      <c r="B324" s="13" t="s">
        <v>351</v>
      </c>
      <c r="C324" s="86">
        <f>YEAR(Table2[[#This Row],[Date]])</f>
        <v>2023</v>
      </c>
      <c r="D324" s="89" t="str">
        <f>TEXT(Table2[[#This Row],[Date]],"mmmm")</f>
        <v>July</v>
      </c>
      <c r="E324" s="13" t="s">
        <v>27</v>
      </c>
      <c r="F324" s="13" t="s">
        <v>66</v>
      </c>
      <c r="G324" s="13" t="s">
        <v>29</v>
      </c>
      <c r="H324" s="13" t="s">
        <v>60</v>
      </c>
      <c r="I324" s="13" t="s">
        <v>51</v>
      </c>
      <c r="J324" s="13" t="s">
        <v>69</v>
      </c>
      <c r="K324" s="13" t="s">
        <v>53</v>
      </c>
      <c r="L324" s="13" t="s">
        <v>70</v>
      </c>
      <c r="M324" s="13">
        <v>604.02</v>
      </c>
      <c r="N324" s="13">
        <v>18</v>
      </c>
      <c r="O324" s="13">
        <v>0.06</v>
      </c>
      <c r="P324" s="48" t="str">
        <f>IF(Table2[[#This Row],[Discount]]&gt;20%,"HIGH","LOW")</f>
        <v>LOW</v>
      </c>
      <c r="Q324" s="13">
        <v>10220.02</v>
      </c>
      <c r="R324" s="60" t="str">
        <f>_xlfn.IFS(Table2[[#This Row],[Revenue]]&lt;1000,"Small",OR(Table2[[#This Row],[Revenue]]&gt;1000,Table2[[#This Row],[Revenue]]&lt;=5000),"Medium",Table2[[#This Row],[Revenue]]&gt;5000,"Large")</f>
        <v>Medium</v>
      </c>
      <c r="S324" s="54" t="str">
        <f>IF(Table2[[#This Row],[Revenue]]&gt;3000,"Premium","Not Premium")</f>
        <v>Premium</v>
      </c>
      <c r="T324" s="13">
        <v>6037.94</v>
      </c>
      <c r="U324" s="13">
        <v>4182.08</v>
      </c>
      <c r="V324" s="13" t="s">
        <v>91</v>
      </c>
      <c r="W324" s="13" t="s">
        <v>88</v>
      </c>
      <c r="X324" s="13" t="s">
        <v>72</v>
      </c>
      <c r="Y324" s="13">
        <v>27.86</v>
      </c>
      <c r="Z324" s="13">
        <v>10</v>
      </c>
      <c r="AA324" s="51" t="str">
        <f>IF(Table2[[#This Row],[DeliveryDays]]&lt;=3,"FAST DELIVERY","LATE DELIVERY")</f>
        <v>LATE DELIVERY</v>
      </c>
      <c r="AB324" s="13" t="s">
        <v>38</v>
      </c>
      <c r="AC324" s="13" t="s">
        <v>39</v>
      </c>
      <c r="AD324" s="13">
        <v>2</v>
      </c>
      <c r="AE324" s="57" t="str">
        <f>_xlfn.IFS(Table2[[#This Row],[Rating]]=5,"Excellent",Table2[[#This Row],[Rating]]=4,"Good",Table2[[#This Row],[Rating]]=3,"Average",Table2[[#This Row],[Rating]]&lt;=2,"Poor")</f>
        <v>Poor</v>
      </c>
      <c r="AF324" s="35">
        <f>Table2[[#This Row],[Cost]]+Table2[[#This Row],[Profit]]+Table2[[#This Row],[ShippingCost]]+Table2[[#This Row],[DeliveryDays]]</f>
        <v>10257.880000000001</v>
      </c>
      <c r="AG324" s="119">
        <f>Table2[[#This Row],[Profit]]/Table2[[#This Row],[Cost]]</f>
        <v>0.69263358032706523</v>
      </c>
      <c r="AQ324" s="22">
        <v>385</v>
      </c>
      <c r="AR324" s="13" t="s">
        <v>395</v>
      </c>
      <c r="AS324" s="13" t="s">
        <v>96</v>
      </c>
      <c r="AT324" s="13" t="s">
        <v>28</v>
      </c>
      <c r="AU324" s="13" t="s">
        <v>59</v>
      </c>
      <c r="AV324" s="13" t="s">
        <v>30</v>
      </c>
      <c r="AW324" s="13" t="s">
        <v>31</v>
      </c>
      <c r="AX324" s="13" t="s">
        <v>84</v>
      </c>
      <c r="AY324" s="13" t="s">
        <v>45</v>
      </c>
      <c r="AZ324" s="13" t="s">
        <v>34</v>
      </c>
      <c r="BA324" s="13">
        <v>994.16</v>
      </c>
      <c r="BB324" s="13">
        <v>3</v>
      </c>
      <c r="BC324" s="13">
        <v>0.13</v>
      </c>
      <c r="BD324" s="13">
        <v>2594.7600000000002</v>
      </c>
      <c r="BE324" s="13">
        <v>1538.96</v>
      </c>
      <c r="BF324" s="13">
        <v>1055.8</v>
      </c>
      <c r="BG324" s="13" t="s">
        <v>63</v>
      </c>
      <c r="BH324" s="13" t="s">
        <v>71</v>
      </c>
      <c r="BI324" s="13" t="s">
        <v>37</v>
      </c>
      <c r="BJ324" s="13">
        <v>24.04</v>
      </c>
      <c r="BK324" s="13">
        <v>9</v>
      </c>
      <c r="BL324" s="13" t="s">
        <v>55</v>
      </c>
      <c r="BM324" s="13" t="s">
        <v>39</v>
      </c>
      <c r="BN324" s="13">
        <v>5</v>
      </c>
      <c r="BO324" s="21">
        <v>12</v>
      </c>
    </row>
    <row r="325" spans="1:67" ht="16.5" thickTop="1" thickBot="1" x14ac:dyDescent="0.3">
      <c r="A325" s="11">
        <v>324</v>
      </c>
      <c r="B325" s="2" t="s">
        <v>352</v>
      </c>
      <c r="C325" s="85">
        <f>YEAR(Table2[[#This Row],[Date]])</f>
        <v>2023</v>
      </c>
      <c r="D325" s="88" t="str">
        <f>TEXT(Table2[[#This Row],[Date]],"mmmm")</f>
        <v>July</v>
      </c>
      <c r="E325" s="2" t="s">
        <v>129</v>
      </c>
      <c r="F325" s="2" t="s">
        <v>82</v>
      </c>
      <c r="G325" s="2" t="s">
        <v>59</v>
      </c>
      <c r="H325" s="2" t="s">
        <v>94</v>
      </c>
      <c r="I325" s="2" t="s">
        <v>75</v>
      </c>
      <c r="J325" s="2" t="s">
        <v>107</v>
      </c>
      <c r="K325" s="2" t="s">
        <v>45</v>
      </c>
      <c r="L325" s="2" t="s">
        <v>85</v>
      </c>
      <c r="M325" s="2">
        <v>365.85</v>
      </c>
      <c r="N325" s="2">
        <v>8</v>
      </c>
      <c r="O325" s="2">
        <v>0.11</v>
      </c>
      <c r="P325" s="48" t="str">
        <f>IF(Table2[[#This Row],[Discount]]&gt;20%,"HIGH","LOW")</f>
        <v>LOW</v>
      </c>
      <c r="Q325" s="2">
        <v>2604.85</v>
      </c>
      <c r="R325" s="59" t="str">
        <f>_xlfn.IFS(Table2[[#This Row],[Revenue]]&lt;1000,"Small",OR(Table2[[#This Row],[Revenue]]&gt;1000,Table2[[#This Row],[Revenue]]&lt;=5000),"Medium",Table2[[#This Row],[Revenue]]&gt;5000,"Large")</f>
        <v>Medium</v>
      </c>
      <c r="S325" s="53" t="str">
        <f>IF(Table2[[#This Row],[Revenue]]&gt;3000,"Premium","Not Premium")</f>
        <v>Not Premium</v>
      </c>
      <c r="T325" s="2">
        <v>2000.2</v>
      </c>
      <c r="U325" s="2">
        <v>604.65</v>
      </c>
      <c r="V325" s="2" t="s">
        <v>35</v>
      </c>
      <c r="W325" s="2" t="s">
        <v>36</v>
      </c>
      <c r="X325" s="2" t="s">
        <v>37</v>
      </c>
      <c r="Y325" s="2">
        <v>44.95</v>
      </c>
      <c r="Z325" s="2">
        <v>4</v>
      </c>
      <c r="AA325" s="50" t="str">
        <f>IF(Table2[[#This Row],[DeliveryDays]]&lt;=3,"FAST DELIVERY","LATE DELIVERY")</f>
        <v>LATE DELIVERY</v>
      </c>
      <c r="AB325" s="2" t="s">
        <v>38</v>
      </c>
      <c r="AC325" s="2" t="s">
        <v>39</v>
      </c>
      <c r="AD325" s="2">
        <v>2</v>
      </c>
      <c r="AE325" s="56" t="str">
        <f>_xlfn.IFS(Table2[[#This Row],[Rating]]=5,"Excellent",Table2[[#This Row],[Rating]]=4,"Good",Table2[[#This Row],[Rating]]=3,"Average",Table2[[#This Row],[Rating]]&lt;=2,"Poor")</f>
        <v>Poor</v>
      </c>
      <c r="AF325" s="35">
        <f>Table2[[#This Row],[Cost]]+Table2[[#This Row],[Profit]]+Table2[[#This Row],[ShippingCost]]+Table2[[#This Row],[DeliveryDays]]</f>
        <v>2653.7999999999997</v>
      </c>
      <c r="AG325" s="119">
        <f>Table2[[#This Row],[Profit]]/Table2[[#This Row],[Cost]]</f>
        <v>0.30229477052294768</v>
      </c>
      <c r="AQ325" s="20">
        <v>390</v>
      </c>
      <c r="AR325" s="2" t="s">
        <v>398</v>
      </c>
      <c r="AS325" s="2" t="s">
        <v>50</v>
      </c>
      <c r="AT325" s="2" t="s">
        <v>28</v>
      </c>
      <c r="AU325" s="2" t="s">
        <v>59</v>
      </c>
      <c r="AV325" s="2" t="s">
        <v>94</v>
      </c>
      <c r="AW325" s="2" t="s">
        <v>68</v>
      </c>
      <c r="AX325" s="2" t="s">
        <v>84</v>
      </c>
      <c r="AY325" s="2" t="s">
        <v>45</v>
      </c>
      <c r="AZ325" s="2" t="s">
        <v>70</v>
      </c>
      <c r="BA325" s="2">
        <v>315.99</v>
      </c>
      <c r="BB325" s="2">
        <v>11</v>
      </c>
      <c r="BC325" s="2">
        <v>0.25</v>
      </c>
      <c r="BD325" s="2">
        <v>2606.92</v>
      </c>
      <c r="BE325" s="2">
        <v>1327.22</v>
      </c>
      <c r="BF325" s="2">
        <v>1279.7</v>
      </c>
      <c r="BG325" s="2" t="s">
        <v>63</v>
      </c>
      <c r="BH325" s="2" t="s">
        <v>36</v>
      </c>
      <c r="BI325" s="2" t="s">
        <v>37</v>
      </c>
      <c r="BJ325" s="2">
        <v>29.81</v>
      </c>
      <c r="BK325" s="2">
        <v>1</v>
      </c>
      <c r="BL325" s="2" t="s">
        <v>38</v>
      </c>
      <c r="BM325" s="2" t="s">
        <v>56</v>
      </c>
      <c r="BN325" s="2">
        <v>4</v>
      </c>
      <c r="BO325" s="23">
        <v>9</v>
      </c>
    </row>
    <row r="326" spans="1:67" ht="16.5" thickTop="1" thickBot="1" x14ac:dyDescent="0.3">
      <c r="A326" s="12">
        <v>325</v>
      </c>
      <c r="B326" s="13" t="s">
        <v>250</v>
      </c>
      <c r="C326" s="86">
        <f>YEAR(Table2[[#This Row],[Date]])</f>
        <v>2024</v>
      </c>
      <c r="D326" s="89" t="str">
        <f>TEXT(Table2[[#This Row],[Date]],"mmmm")</f>
        <v>July</v>
      </c>
      <c r="E326" s="13" t="s">
        <v>127</v>
      </c>
      <c r="F326" s="13" t="s">
        <v>66</v>
      </c>
      <c r="G326" s="13" t="s">
        <v>59</v>
      </c>
      <c r="H326" s="13" t="s">
        <v>67</v>
      </c>
      <c r="I326" s="13" t="s">
        <v>68</v>
      </c>
      <c r="J326" s="13" t="s">
        <v>87</v>
      </c>
      <c r="K326" s="13" t="s">
        <v>53</v>
      </c>
      <c r="L326" s="13" t="s">
        <v>70</v>
      </c>
      <c r="M326" s="13">
        <v>494.97</v>
      </c>
      <c r="N326" s="13">
        <v>14</v>
      </c>
      <c r="O326" s="13">
        <v>0.05</v>
      </c>
      <c r="P326" s="48" t="str">
        <f>IF(Table2[[#This Row],[Discount]]&gt;20%,"HIGH","LOW")</f>
        <v>LOW</v>
      </c>
      <c r="Q326" s="13">
        <v>6583.1</v>
      </c>
      <c r="R326" s="60" t="str">
        <f>_xlfn.IFS(Table2[[#This Row],[Revenue]]&lt;1000,"Small",OR(Table2[[#This Row],[Revenue]]&gt;1000,Table2[[#This Row],[Revenue]]&lt;=5000),"Medium",Table2[[#This Row],[Revenue]]&gt;5000,"Large")</f>
        <v>Medium</v>
      </c>
      <c r="S326" s="54" t="str">
        <f>IF(Table2[[#This Row],[Revenue]]&gt;3000,"Premium","Not Premium")</f>
        <v>Premium</v>
      </c>
      <c r="T326" s="13">
        <v>4462.66</v>
      </c>
      <c r="U326" s="13">
        <v>2120.44</v>
      </c>
      <c r="V326" s="13" t="s">
        <v>63</v>
      </c>
      <c r="W326" s="13" t="s">
        <v>88</v>
      </c>
      <c r="X326" s="13" t="s">
        <v>72</v>
      </c>
      <c r="Y326" s="13">
        <v>33.33</v>
      </c>
      <c r="Z326" s="13">
        <v>1</v>
      </c>
      <c r="AA326" s="51" t="str">
        <f>IF(Table2[[#This Row],[DeliveryDays]]&lt;=3,"FAST DELIVERY","LATE DELIVERY")</f>
        <v>FAST DELIVERY</v>
      </c>
      <c r="AB326" s="13" t="s">
        <v>55</v>
      </c>
      <c r="AC326" s="13" t="s">
        <v>39</v>
      </c>
      <c r="AD326" s="13">
        <v>4</v>
      </c>
      <c r="AE326" s="57" t="str">
        <f>_xlfn.IFS(Table2[[#This Row],[Rating]]=5,"Excellent",Table2[[#This Row],[Rating]]=4,"Good",Table2[[#This Row],[Rating]]=3,"Average",Table2[[#This Row],[Rating]]&lt;=2,"Poor")</f>
        <v>Good</v>
      </c>
      <c r="AF326" s="35">
        <f>Table2[[#This Row],[Cost]]+Table2[[#This Row],[Profit]]+Table2[[#This Row],[ShippingCost]]+Table2[[#This Row],[DeliveryDays]]</f>
        <v>6617.43</v>
      </c>
      <c r="AG326" s="119">
        <f>Table2[[#This Row],[Profit]]/Table2[[#This Row],[Cost]]</f>
        <v>0.47515159120345268</v>
      </c>
      <c r="AQ326" s="22">
        <v>393</v>
      </c>
      <c r="AR326" s="13" t="s">
        <v>401</v>
      </c>
      <c r="AS326" s="13" t="s">
        <v>120</v>
      </c>
      <c r="AT326" s="13" t="s">
        <v>42</v>
      </c>
      <c r="AU326" s="13" t="s">
        <v>59</v>
      </c>
      <c r="AV326" s="13" t="s">
        <v>60</v>
      </c>
      <c r="AW326" s="13" t="s">
        <v>51</v>
      </c>
      <c r="AX326" s="13" t="s">
        <v>52</v>
      </c>
      <c r="AY326" s="13" t="s">
        <v>33</v>
      </c>
      <c r="AZ326" s="13" t="s">
        <v>85</v>
      </c>
      <c r="BA326" s="13">
        <v>473.37</v>
      </c>
      <c r="BB326" s="13">
        <v>7</v>
      </c>
      <c r="BC326" s="13">
        <v>0.21</v>
      </c>
      <c r="BD326" s="13">
        <v>2617.7399999999998</v>
      </c>
      <c r="BE326" s="13">
        <v>2202.1799999999998</v>
      </c>
      <c r="BF326" s="13">
        <v>415.56</v>
      </c>
      <c r="BG326" s="13" t="s">
        <v>47</v>
      </c>
      <c r="BH326" s="13" t="s">
        <v>36</v>
      </c>
      <c r="BI326" s="13" t="s">
        <v>72</v>
      </c>
      <c r="BJ326" s="13">
        <v>20.91</v>
      </c>
      <c r="BK326" s="13">
        <v>6</v>
      </c>
      <c r="BL326" s="13" t="s">
        <v>97</v>
      </c>
      <c r="BM326" s="13" t="s">
        <v>39</v>
      </c>
      <c r="BN326" s="13">
        <v>4</v>
      </c>
      <c r="BO326" s="21">
        <v>7</v>
      </c>
    </row>
    <row r="327" spans="1:67" ht="16.5" thickTop="1" thickBot="1" x14ac:dyDescent="0.3">
      <c r="A327" s="11">
        <v>326</v>
      </c>
      <c r="B327" s="2" t="s">
        <v>157</v>
      </c>
      <c r="C327" s="85">
        <f>YEAR(Table2[[#This Row],[Date]])</f>
        <v>2024</v>
      </c>
      <c r="D327" s="88" t="str">
        <f>TEXT(Table2[[#This Row],[Date]],"mmmm")</f>
        <v>June</v>
      </c>
      <c r="E327" s="2" t="s">
        <v>129</v>
      </c>
      <c r="F327" s="2" t="s">
        <v>28</v>
      </c>
      <c r="G327" s="2" t="s">
        <v>93</v>
      </c>
      <c r="H327" s="2" t="s">
        <v>74</v>
      </c>
      <c r="I327" s="2" t="s">
        <v>68</v>
      </c>
      <c r="J327" s="2" t="s">
        <v>52</v>
      </c>
      <c r="K327" s="2" t="s">
        <v>33</v>
      </c>
      <c r="L327" s="2" t="s">
        <v>70</v>
      </c>
      <c r="M327" s="2">
        <v>325.95</v>
      </c>
      <c r="N327" s="2">
        <v>4</v>
      </c>
      <c r="O327" s="2">
        <v>0.06</v>
      </c>
      <c r="P327" s="48" t="str">
        <f>IF(Table2[[#This Row],[Discount]]&gt;20%,"HIGH","LOW")</f>
        <v>LOW</v>
      </c>
      <c r="Q327" s="2">
        <v>1225.57</v>
      </c>
      <c r="R327" s="59" t="str">
        <f>_xlfn.IFS(Table2[[#This Row],[Revenue]]&lt;1000,"Small",OR(Table2[[#This Row],[Revenue]]&gt;1000,Table2[[#This Row],[Revenue]]&lt;=5000),"Medium",Table2[[#This Row],[Revenue]]&gt;5000,"Large")</f>
        <v>Medium</v>
      </c>
      <c r="S327" s="53" t="str">
        <f>IF(Table2[[#This Row],[Revenue]]&gt;3000,"Premium","Not Premium")</f>
        <v>Not Premium</v>
      </c>
      <c r="T327" s="2">
        <v>780.66</v>
      </c>
      <c r="U327" s="2">
        <v>444.91</v>
      </c>
      <c r="V327" s="2" t="s">
        <v>76</v>
      </c>
      <c r="W327" s="2" t="s">
        <v>54</v>
      </c>
      <c r="X327" s="2" t="s">
        <v>72</v>
      </c>
      <c r="Y327" s="2">
        <v>22.63</v>
      </c>
      <c r="Z327" s="2">
        <v>9</v>
      </c>
      <c r="AA327" s="50" t="str">
        <f>IF(Table2[[#This Row],[DeliveryDays]]&lt;=3,"FAST DELIVERY","LATE DELIVERY")</f>
        <v>LATE DELIVERY</v>
      </c>
      <c r="AB327" s="2" t="s">
        <v>97</v>
      </c>
      <c r="AC327" s="2" t="s">
        <v>39</v>
      </c>
      <c r="AD327" s="2">
        <v>3</v>
      </c>
      <c r="AE327" s="56" t="str">
        <f>_xlfn.IFS(Table2[[#This Row],[Rating]]=5,"Excellent",Table2[[#This Row],[Rating]]=4,"Good",Table2[[#This Row],[Rating]]=3,"Average",Table2[[#This Row],[Rating]]&lt;=2,"Poor")</f>
        <v>Average</v>
      </c>
      <c r="AF327" s="35">
        <f>Table2[[#This Row],[Cost]]+Table2[[#This Row],[Profit]]+Table2[[#This Row],[ShippingCost]]+Table2[[#This Row],[DeliveryDays]]</f>
        <v>1257.2</v>
      </c>
      <c r="AG327" s="119">
        <f>Table2[[#This Row],[Profit]]/Table2[[#This Row],[Cost]]</f>
        <v>0.56991519995900908</v>
      </c>
      <c r="AQ327" s="20">
        <v>394</v>
      </c>
      <c r="AR327" s="2" t="s">
        <v>402</v>
      </c>
      <c r="AS327" s="2" t="s">
        <v>114</v>
      </c>
      <c r="AT327" s="2" t="s">
        <v>82</v>
      </c>
      <c r="AU327" s="2" t="s">
        <v>59</v>
      </c>
      <c r="AV327" s="2" t="s">
        <v>67</v>
      </c>
      <c r="AW327" s="2" t="s">
        <v>68</v>
      </c>
      <c r="AX327" s="2" t="s">
        <v>69</v>
      </c>
      <c r="AY327" s="2" t="s">
        <v>33</v>
      </c>
      <c r="AZ327" s="2" t="s">
        <v>34</v>
      </c>
      <c r="BA327" s="2">
        <v>250.44</v>
      </c>
      <c r="BB327" s="2">
        <v>18</v>
      </c>
      <c r="BC327" s="2">
        <v>0.06</v>
      </c>
      <c r="BD327" s="2">
        <v>4237.4399999999996</v>
      </c>
      <c r="BE327" s="2">
        <v>3215.1</v>
      </c>
      <c r="BF327" s="2">
        <v>1022.34</v>
      </c>
      <c r="BG327" s="2" t="s">
        <v>76</v>
      </c>
      <c r="BH327" s="2" t="s">
        <v>88</v>
      </c>
      <c r="BI327" s="2" t="s">
        <v>48</v>
      </c>
      <c r="BJ327" s="2">
        <v>9.7200000000000006</v>
      </c>
      <c r="BK327" s="2">
        <v>8</v>
      </c>
      <c r="BL327" s="2" t="s">
        <v>38</v>
      </c>
      <c r="BM327" s="2" t="s">
        <v>39</v>
      </c>
      <c r="BN327" s="2">
        <v>4</v>
      </c>
      <c r="BO327" s="23">
        <v>1</v>
      </c>
    </row>
    <row r="328" spans="1:67" ht="16.5" thickTop="1" thickBot="1" x14ac:dyDescent="0.3">
      <c r="A328" s="12">
        <v>327</v>
      </c>
      <c r="B328" s="13" t="s">
        <v>353</v>
      </c>
      <c r="C328" s="86">
        <f>YEAR(Table2[[#This Row],[Date]])</f>
        <v>2024</v>
      </c>
      <c r="D328" s="89" t="str">
        <f>TEXT(Table2[[#This Row],[Date]],"mmmm")</f>
        <v>November</v>
      </c>
      <c r="E328" s="13" t="s">
        <v>65</v>
      </c>
      <c r="F328" s="13" t="s">
        <v>42</v>
      </c>
      <c r="G328" s="13" t="s">
        <v>93</v>
      </c>
      <c r="H328" s="13" t="s">
        <v>94</v>
      </c>
      <c r="I328" s="13" t="s">
        <v>61</v>
      </c>
      <c r="J328" s="13" t="s">
        <v>107</v>
      </c>
      <c r="K328" s="13" t="s">
        <v>53</v>
      </c>
      <c r="L328" s="13" t="s">
        <v>85</v>
      </c>
      <c r="M328" s="13">
        <v>207.15</v>
      </c>
      <c r="N328" s="13">
        <v>1</v>
      </c>
      <c r="O328" s="13">
        <v>0.24</v>
      </c>
      <c r="P328" s="48" t="str">
        <f>IF(Table2[[#This Row],[Discount]]&gt;20%,"HIGH","LOW")</f>
        <v>HIGH</v>
      </c>
      <c r="Q328" s="13">
        <v>157.43</v>
      </c>
      <c r="R328" s="60" t="str">
        <f>_xlfn.IFS(Table2[[#This Row],[Revenue]]&lt;1000,"Small",OR(Table2[[#This Row],[Revenue]]&gt;1000,Table2[[#This Row],[Revenue]]&lt;=5000),"Medium",Table2[[#This Row],[Revenue]]&gt;5000,"Large")</f>
        <v>Small</v>
      </c>
      <c r="S328" s="54" t="str">
        <f>IF(Table2[[#This Row],[Revenue]]&gt;3000,"Premium","Not Premium")</f>
        <v>Not Premium</v>
      </c>
      <c r="T328" s="13">
        <v>127.57</v>
      </c>
      <c r="U328" s="13">
        <v>29.86</v>
      </c>
      <c r="V328" s="13" t="s">
        <v>63</v>
      </c>
      <c r="W328" s="13" t="s">
        <v>71</v>
      </c>
      <c r="X328" s="13" t="s">
        <v>37</v>
      </c>
      <c r="Y328" s="13">
        <v>38.24</v>
      </c>
      <c r="Z328" s="13">
        <v>2</v>
      </c>
      <c r="AA328" s="51" t="str">
        <f>IF(Table2[[#This Row],[DeliveryDays]]&lt;=3,"FAST DELIVERY","LATE DELIVERY")</f>
        <v>FAST DELIVERY</v>
      </c>
      <c r="AB328" s="13" t="s">
        <v>55</v>
      </c>
      <c r="AC328" s="13" t="s">
        <v>39</v>
      </c>
      <c r="AD328" s="13">
        <v>1</v>
      </c>
      <c r="AE328" s="57" t="str">
        <f>_xlfn.IFS(Table2[[#This Row],[Rating]]=5,"Excellent",Table2[[#This Row],[Rating]]=4,"Good",Table2[[#This Row],[Rating]]=3,"Average",Table2[[#This Row],[Rating]]&lt;=2,"Poor")</f>
        <v>Poor</v>
      </c>
      <c r="AF328" s="35">
        <f>Table2[[#This Row],[Cost]]+Table2[[#This Row],[Profit]]+Table2[[#This Row],[ShippingCost]]+Table2[[#This Row],[DeliveryDays]]</f>
        <v>197.67000000000002</v>
      </c>
      <c r="AG328" s="119">
        <f>Table2[[#This Row],[Profit]]/Table2[[#This Row],[Cost]]</f>
        <v>0.23406757074547307</v>
      </c>
      <c r="AQ328" s="22">
        <v>397</v>
      </c>
      <c r="AR328" s="13" t="s">
        <v>404</v>
      </c>
      <c r="AS328" s="13" t="s">
        <v>96</v>
      </c>
      <c r="AT328" s="13" t="s">
        <v>82</v>
      </c>
      <c r="AU328" s="13" t="s">
        <v>59</v>
      </c>
      <c r="AV328" s="13" t="s">
        <v>94</v>
      </c>
      <c r="AW328" s="13" t="s">
        <v>75</v>
      </c>
      <c r="AX328" s="13" t="s">
        <v>79</v>
      </c>
      <c r="AY328" s="13" t="s">
        <v>53</v>
      </c>
      <c r="AZ328" s="13" t="s">
        <v>34</v>
      </c>
      <c r="BA328" s="13">
        <v>286.06</v>
      </c>
      <c r="BB328" s="13">
        <v>19</v>
      </c>
      <c r="BC328" s="13">
        <v>0.19</v>
      </c>
      <c r="BD328" s="13">
        <v>4402.46</v>
      </c>
      <c r="BE328" s="13">
        <v>2343.02</v>
      </c>
      <c r="BF328" s="13">
        <v>2059.44</v>
      </c>
      <c r="BG328" s="13" t="s">
        <v>91</v>
      </c>
      <c r="BH328" s="13" t="s">
        <v>54</v>
      </c>
      <c r="BI328" s="13" t="s">
        <v>48</v>
      </c>
      <c r="BJ328" s="13">
        <v>49.11</v>
      </c>
      <c r="BK328" s="13">
        <v>8</v>
      </c>
      <c r="BL328" s="13" t="s">
        <v>97</v>
      </c>
      <c r="BM328" s="13" t="s">
        <v>39</v>
      </c>
      <c r="BN328" s="13">
        <v>1</v>
      </c>
      <c r="BO328" s="21">
        <v>11</v>
      </c>
    </row>
    <row r="329" spans="1:67" ht="16.5" thickTop="1" thickBot="1" x14ac:dyDescent="0.3">
      <c r="A329" s="11">
        <v>328</v>
      </c>
      <c r="B329" s="2" t="s">
        <v>354</v>
      </c>
      <c r="C329" s="85">
        <f>YEAR(Table2[[#This Row],[Date]])</f>
        <v>2024</v>
      </c>
      <c r="D329" s="88" t="str">
        <f>TEXT(Table2[[#This Row],[Date]],"mmmm")</f>
        <v>November</v>
      </c>
      <c r="E329" s="2" t="s">
        <v>118</v>
      </c>
      <c r="F329" s="2" t="s">
        <v>42</v>
      </c>
      <c r="G329" s="2" t="s">
        <v>93</v>
      </c>
      <c r="H329" s="2" t="s">
        <v>44</v>
      </c>
      <c r="I329" s="2" t="s">
        <v>61</v>
      </c>
      <c r="J329" s="2" t="s">
        <v>87</v>
      </c>
      <c r="K329" s="2" t="s">
        <v>53</v>
      </c>
      <c r="L329" s="2" t="s">
        <v>85</v>
      </c>
      <c r="M329" s="2">
        <v>187.1</v>
      </c>
      <c r="N329" s="2">
        <v>8</v>
      </c>
      <c r="O329" s="2">
        <v>0.03</v>
      </c>
      <c r="P329" s="48" t="str">
        <f>IF(Table2[[#This Row],[Discount]]&gt;20%,"HIGH","LOW")</f>
        <v>LOW</v>
      </c>
      <c r="Q329" s="2">
        <v>1451.9</v>
      </c>
      <c r="R329" s="59" t="str">
        <f>_xlfn.IFS(Table2[[#This Row],[Revenue]]&lt;1000,"Small",OR(Table2[[#This Row],[Revenue]]&gt;1000,Table2[[#This Row],[Revenue]]&lt;=5000),"Medium",Table2[[#This Row],[Revenue]]&gt;5000,"Large")</f>
        <v>Medium</v>
      </c>
      <c r="S329" s="53" t="str">
        <f>IF(Table2[[#This Row],[Revenue]]&gt;3000,"Premium","Not Premium")</f>
        <v>Not Premium</v>
      </c>
      <c r="T329" s="2">
        <v>1005.3</v>
      </c>
      <c r="U329" s="2">
        <v>446.6</v>
      </c>
      <c r="V329" s="2" t="s">
        <v>47</v>
      </c>
      <c r="W329" s="2" t="s">
        <v>71</v>
      </c>
      <c r="X329" s="2" t="s">
        <v>37</v>
      </c>
      <c r="Y329" s="2">
        <v>30.75</v>
      </c>
      <c r="Z329" s="2">
        <v>1</v>
      </c>
      <c r="AA329" s="50" t="str">
        <f>IF(Table2[[#This Row],[DeliveryDays]]&lt;=3,"FAST DELIVERY","LATE DELIVERY")</f>
        <v>FAST DELIVERY</v>
      </c>
      <c r="AB329" s="2" t="s">
        <v>55</v>
      </c>
      <c r="AC329" s="2" t="s">
        <v>39</v>
      </c>
      <c r="AD329" s="2">
        <v>3</v>
      </c>
      <c r="AE329" s="56" t="str">
        <f>_xlfn.IFS(Table2[[#This Row],[Rating]]=5,"Excellent",Table2[[#This Row],[Rating]]=4,"Good",Table2[[#This Row],[Rating]]=3,"Average",Table2[[#This Row],[Rating]]&lt;=2,"Poor")</f>
        <v>Average</v>
      </c>
      <c r="AF329" s="35">
        <f>Table2[[#This Row],[Cost]]+Table2[[#This Row],[Profit]]+Table2[[#This Row],[ShippingCost]]+Table2[[#This Row],[DeliveryDays]]</f>
        <v>1483.65</v>
      </c>
      <c r="AG329" s="119">
        <f>Table2[[#This Row],[Profit]]/Table2[[#This Row],[Cost]]</f>
        <v>0.4442454988560629</v>
      </c>
      <c r="AQ329" s="20">
        <v>410</v>
      </c>
      <c r="AR329" s="2" t="s">
        <v>415</v>
      </c>
      <c r="AS329" s="2" t="s">
        <v>99</v>
      </c>
      <c r="AT329" s="2" t="s">
        <v>28</v>
      </c>
      <c r="AU329" s="2" t="s">
        <v>59</v>
      </c>
      <c r="AV329" s="2" t="s">
        <v>60</v>
      </c>
      <c r="AW329" s="2" t="s">
        <v>61</v>
      </c>
      <c r="AX329" s="2" t="s">
        <v>32</v>
      </c>
      <c r="AY329" s="2" t="s">
        <v>53</v>
      </c>
      <c r="AZ329" s="2" t="s">
        <v>70</v>
      </c>
      <c r="BA329" s="2">
        <v>740.69</v>
      </c>
      <c r="BB329" s="2">
        <v>12</v>
      </c>
      <c r="BC329" s="2">
        <v>7.0000000000000007E-2</v>
      </c>
      <c r="BD329" s="2">
        <v>8266.1</v>
      </c>
      <c r="BE329" s="2">
        <v>7427.28</v>
      </c>
      <c r="BF329" s="2">
        <v>838.82</v>
      </c>
      <c r="BG329" s="2" t="s">
        <v>47</v>
      </c>
      <c r="BH329" s="2" t="s">
        <v>88</v>
      </c>
      <c r="BI329" s="2" t="s">
        <v>72</v>
      </c>
      <c r="BJ329" s="2">
        <v>6.45</v>
      </c>
      <c r="BK329" s="2">
        <v>4</v>
      </c>
      <c r="BL329" s="2" t="s">
        <v>55</v>
      </c>
      <c r="BM329" s="2" t="s">
        <v>39</v>
      </c>
      <c r="BN329" s="2">
        <v>1</v>
      </c>
      <c r="BO329" s="21">
        <v>9</v>
      </c>
    </row>
    <row r="330" spans="1:67" ht="16.5" thickTop="1" thickBot="1" x14ac:dyDescent="0.3">
      <c r="A330" s="12">
        <v>329</v>
      </c>
      <c r="B330" s="13" t="s">
        <v>355</v>
      </c>
      <c r="C330" s="86">
        <f>YEAR(Table2[[#This Row],[Date]])</f>
        <v>2023</v>
      </c>
      <c r="D330" s="89" t="str">
        <f>TEXT(Table2[[#This Row],[Date]],"mmmm")</f>
        <v>September</v>
      </c>
      <c r="E330" s="13" t="s">
        <v>127</v>
      </c>
      <c r="F330" s="13" t="s">
        <v>82</v>
      </c>
      <c r="G330" s="13" t="s">
        <v>83</v>
      </c>
      <c r="H330" s="13" t="s">
        <v>100</v>
      </c>
      <c r="I330" s="13" t="s">
        <v>51</v>
      </c>
      <c r="J330" s="13" t="s">
        <v>52</v>
      </c>
      <c r="K330" s="13" t="s">
        <v>45</v>
      </c>
      <c r="L330" s="13" t="s">
        <v>70</v>
      </c>
      <c r="M330" s="13">
        <v>341.18</v>
      </c>
      <c r="N330" s="13">
        <v>6</v>
      </c>
      <c r="O330" s="13">
        <v>0.1</v>
      </c>
      <c r="P330" s="48" t="str">
        <f>IF(Table2[[#This Row],[Discount]]&gt;20%,"HIGH","LOW")</f>
        <v>LOW</v>
      </c>
      <c r="Q330" s="13">
        <v>1842.37</v>
      </c>
      <c r="R330" s="60" t="str">
        <f>_xlfn.IFS(Table2[[#This Row],[Revenue]]&lt;1000,"Small",OR(Table2[[#This Row],[Revenue]]&gt;1000,Table2[[#This Row],[Revenue]]&lt;=5000),"Medium",Table2[[#This Row],[Revenue]]&gt;5000,"Large")</f>
        <v>Medium</v>
      </c>
      <c r="S330" s="54" t="str">
        <f>IF(Table2[[#This Row],[Revenue]]&gt;3000,"Premium","Not Premium")</f>
        <v>Not Premium</v>
      </c>
      <c r="T330" s="13">
        <v>1221.9000000000001</v>
      </c>
      <c r="U330" s="13">
        <v>620.47</v>
      </c>
      <c r="V330" s="13" t="s">
        <v>35</v>
      </c>
      <c r="W330" s="13" t="s">
        <v>54</v>
      </c>
      <c r="X330" s="13" t="s">
        <v>37</v>
      </c>
      <c r="Y330" s="13">
        <v>38.1</v>
      </c>
      <c r="Z330" s="13">
        <v>4</v>
      </c>
      <c r="AA330" s="51" t="str">
        <f>IF(Table2[[#This Row],[DeliveryDays]]&lt;=3,"FAST DELIVERY","LATE DELIVERY")</f>
        <v>LATE DELIVERY</v>
      </c>
      <c r="AB330" s="13" t="s">
        <v>38</v>
      </c>
      <c r="AC330" s="13" t="s">
        <v>56</v>
      </c>
      <c r="AD330" s="13">
        <v>5</v>
      </c>
      <c r="AE330" s="57" t="str">
        <f>_xlfn.IFS(Table2[[#This Row],[Rating]]=5,"Excellent",Table2[[#This Row],[Rating]]=4,"Good",Table2[[#This Row],[Rating]]=3,"Average",Table2[[#This Row],[Rating]]&lt;=2,"Poor")</f>
        <v>Excellent</v>
      </c>
      <c r="AF330" s="35">
        <f>Table2[[#This Row],[Cost]]+Table2[[#This Row],[Profit]]+Table2[[#This Row],[ShippingCost]]+Table2[[#This Row],[DeliveryDays]]</f>
        <v>1884.47</v>
      </c>
      <c r="AG330" s="119">
        <f>Table2[[#This Row],[Profit]]/Table2[[#This Row],[Cost]]</f>
        <v>0.50779114493821098</v>
      </c>
      <c r="AQ330" s="20">
        <v>412</v>
      </c>
      <c r="AR330" s="2" t="s">
        <v>393</v>
      </c>
      <c r="AS330" s="2" t="s">
        <v>96</v>
      </c>
      <c r="AT330" s="2" t="s">
        <v>66</v>
      </c>
      <c r="AU330" s="2" t="s">
        <v>59</v>
      </c>
      <c r="AV330" s="2" t="s">
        <v>44</v>
      </c>
      <c r="AW330" s="2" t="s">
        <v>61</v>
      </c>
      <c r="AX330" s="2" t="s">
        <v>107</v>
      </c>
      <c r="AY330" s="2" t="s">
        <v>45</v>
      </c>
      <c r="AZ330" s="2" t="s">
        <v>80</v>
      </c>
      <c r="BA330" s="2">
        <v>536.38</v>
      </c>
      <c r="BB330" s="2">
        <v>15</v>
      </c>
      <c r="BC330" s="2">
        <v>0.25</v>
      </c>
      <c r="BD330" s="2">
        <v>6034.27</v>
      </c>
      <c r="BE330" s="2">
        <v>5202.6899999999996</v>
      </c>
      <c r="BF330" s="2">
        <v>831.58</v>
      </c>
      <c r="BG330" s="2" t="s">
        <v>47</v>
      </c>
      <c r="BH330" s="2" t="s">
        <v>36</v>
      </c>
      <c r="BI330" s="2" t="s">
        <v>48</v>
      </c>
      <c r="BJ330" s="2">
        <v>31.13</v>
      </c>
      <c r="BK330" s="2">
        <v>5</v>
      </c>
      <c r="BL330" s="2" t="s">
        <v>97</v>
      </c>
      <c r="BM330" s="2" t="s">
        <v>39</v>
      </c>
      <c r="BN330" s="2">
        <v>1</v>
      </c>
      <c r="BO330" s="23">
        <v>7</v>
      </c>
    </row>
    <row r="331" spans="1:67" ht="16.5" thickTop="1" thickBot="1" x14ac:dyDescent="0.3">
      <c r="A331" s="11">
        <v>330</v>
      </c>
      <c r="B331" s="2" t="s">
        <v>356</v>
      </c>
      <c r="C331" s="85">
        <f>YEAR(Table2[[#This Row],[Date]])</f>
        <v>2024</v>
      </c>
      <c r="D331" s="88" t="str">
        <f>TEXT(Table2[[#This Row],[Date]],"mmmm")</f>
        <v>April</v>
      </c>
      <c r="E331" s="2" t="s">
        <v>50</v>
      </c>
      <c r="F331" s="2" t="s">
        <v>42</v>
      </c>
      <c r="G331" s="2" t="s">
        <v>29</v>
      </c>
      <c r="H331" s="2" t="s">
        <v>30</v>
      </c>
      <c r="I331" s="2" t="s">
        <v>61</v>
      </c>
      <c r="J331" s="2" t="s">
        <v>52</v>
      </c>
      <c r="K331" s="2" t="s">
        <v>45</v>
      </c>
      <c r="L331" s="2" t="s">
        <v>70</v>
      </c>
      <c r="M331" s="2">
        <v>992.37</v>
      </c>
      <c r="N331" s="2">
        <v>7</v>
      </c>
      <c r="O331" s="2">
        <v>7.0000000000000007E-2</v>
      </c>
      <c r="P331" s="48" t="str">
        <f>IF(Table2[[#This Row],[Discount]]&gt;20%,"HIGH","LOW")</f>
        <v>LOW</v>
      </c>
      <c r="Q331" s="2">
        <v>6460.33</v>
      </c>
      <c r="R331" s="59" t="str">
        <f>_xlfn.IFS(Table2[[#This Row],[Revenue]]&lt;1000,"Small",OR(Table2[[#This Row],[Revenue]]&gt;1000,Table2[[#This Row],[Revenue]]&lt;=5000),"Medium",Table2[[#This Row],[Revenue]]&gt;5000,"Large")</f>
        <v>Medium</v>
      </c>
      <c r="S331" s="53" t="str">
        <f>IF(Table2[[#This Row],[Revenue]]&gt;3000,"Premium","Not Premium")</f>
        <v>Premium</v>
      </c>
      <c r="T331" s="2">
        <v>5405.8</v>
      </c>
      <c r="U331" s="2">
        <v>1054.53</v>
      </c>
      <c r="V331" s="2" t="s">
        <v>47</v>
      </c>
      <c r="W331" s="2" t="s">
        <v>54</v>
      </c>
      <c r="X331" s="2" t="s">
        <v>37</v>
      </c>
      <c r="Y331" s="2">
        <v>10.9</v>
      </c>
      <c r="Z331" s="2">
        <v>7</v>
      </c>
      <c r="AA331" s="50" t="str">
        <f>IF(Table2[[#This Row],[DeliveryDays]]&lt;=3,"FAST DELIVERY","LATE DELIVERY")</f>
        <v>LATE DELIVERY</v>
      </c>
      <c r="AB331" s="2" t="s">
        <v>55</v>
      </c>
      <c r="AC331" s="2" t="s">
        <v>39</v>
      </c>
      <c r="AD331" s="2">
        <v>5</v>
      </c>
      <c r="AE331" s="56" t="str">
        <f>_xlfn.IFS(Table2[[#This Row],[Rating]]=5,"Excellent",Table2[[#This Row],[Rating]]=4,"Good",Table2[[#This Row],[Rating]]=3,"Average",Table2[[#This Row],[Rating]]&lt;=2,"Poor")</f>
        <v>Excellent</v>
      </c>
      <c r="AF331" s="35">
        <f>Table2[[#This Row],[Cost]]+Table2[[#This Row],[Profit]]+Table2[[#This Row],[ShippingCost]]+Table2[[#This Row],[DeliveryDays]]</f>
        <v>6478.23</v>
      </c>
      <c r="AG331" s="119">
        <f>Table2[[#This Row],[Profit]]/Table2[[#This Row],[Cost]]</f>
        <v>0.19507380961189832</v>
      </c>
      <c r="AQ331" s="22">
        <v>421</v>
      </c>
      <c r="AR331" s="13" t="s">
        <v>421</v>
      </c>
      <c r="AS331" s="13" t="s">
        <v>114</v>
      </c>
      <c r="AT331" s="13" t="s">
        <v>42</v>
      </c>
      <c r="AU331" s="13" t="s">
        <v>59</v>
      </c>
      <c r="AV331" s="13" t="s">
        <v>74</v>
      </c>
      <c r="AW331" s="13" t="s">
        <v>75</v>
      </c>
      <c r="AX331" s="13" t="s">
        <v>107</v>
      </c>
      <c r="AY331" s="13" t="s">
        <v>53</v>
      </c>
      <c r="AZ331" s="13" t="s">
        <v>80</v>
      </c>
      <c r="BA331" s="13">
        <v>72.37</v>
      </c>
      <c r="BB331" s="13">
        <v>10</v>
      </c>
      <c r="BC331" s="13">
        <v>0.01</v>
      </c>
      <c r="BD331" s="13">
        <v>716.46</v>
      </c>
      <c r="BE331" s="13">
        <v>440.73</v>
      </c>
      <c r="BF331" s="13">
        <v>275.73</v>
      </c>
      <c r="BG331" s="13" t="s">
        <v>91</v>
      </c>
      <c r="BH331" s="13" t="s">
        <v>54</v>
      </c>
      <c r="BI331" s="13" t="s">
        <v>72</v>
      </c>
      <c r="BJ331" s="13">
        <v>47.71</v>
      </c>
      <c r="BK331" s="13">
        <v>4</v>
      </c>
      <c r="BL331" s="13" t="s">
        <v>97</v>
      </c>
      <c r="BM331" s="13" t="s">
        <v>39</v>
      </c>
      <c r="BN331" s="13">
        <v>2</v>
      </c>
      <c r="BO331" s="23">
        <v>12</v>
      </c>
    </row>
    <row r="332" spans="1:67" ht="16.5" thickTop="1" thickBot="1" x14ac:dyDescent="0.3">
      <c r="A332" s="12">
        <v>331</v>
      </c>
      <c r="B332" s="13" t="s">
        <v>217</v>
      </c>
      <c r="C332" s="86">
        <f>YEAR(Table2[[#This Row],[Date]])</f>
        <v>2024</v>
      </c>
      <c r="D332" s="89" t="str">
        <f>TEXT(Table2[[#This Row],[Date]],"mmmm")</f>
        <v>September</v>
      </c>
      <c r="E332" s="13" t="s">
        <v>27</v>
      </c>
      <c r="F332" s="13" t="s">
        <v>42</v>
      </c>
      <c r="G332" s="13" t="s">
        <v>59</v>
      </c>
      <c r="H332" s="13" t="s">
        <v>60</v>
      </c>
      <c r="I332" s="13" t="s">
        <v>68</v>
      </c>
      <c r="J332" s="13" t="s">
        <v>84</v>
      </c>
      <c r="K332" s="13" t="s">
        <v>45</v>
      </c>
      <c r="L332" s="13" t="s">
        <v>80</v>
      </c>
      <c r="M332" s="13">
        <v>464.78</v>
      </c>
      <c r="N332" s="13">
        <v>3</v>
      </c>
      <c r="O332" s="13">
        <v>7.0000000000000007E-2</v>
      </c>
      <c r="P332" s="48" t="str">
        <f>IF(Table2[[#This Row],[Discount]]&gt;20%,"HIGH","LOW")</f>
        <v>LOW</v>
      </c>
      <c r="Q332" s="13">
        <v>1296.74</v>
      </c>
      <c r="R332" s="60" t="str">
        <f>_xlfn.IFS(Table2[[#This Row],[Revenue]]&lt;1000,"Small",OR(Table2[[#This Row],[Revenue]]&gt;1000,Table2[[#This Row],[Revenue]]&lt;=5000),"Medium",Table2[[#This Row],[Revenue]]&gt;5000,"Large")</f>
        <v>Medium</v>
      </c>
      <c r="S332" s="54" t="str">
        <f>IF(Table2[[#This Row],[Revenue]]&gt;3000,"Premium","Not Premium")</f>
        <v>Not Premium</v>
      </c>
      <c r="T332" s="13">
        <v>970.07</v>
      </c>
      <c r="U332" s="13">
        <v>326.67</v>
      </c>
      <c r="V332" s="13" t="s">
        <v>47</v>
      </c>
      <c r="W332" s="13" t="s">
        <v>36</v>
      </c>
      <c r="X332" s="13" t="s">
        <v>37</v>
      </c>
      <c r="Y332" s="13">
        <v>45.46</v>
      </c>
      <c r="Z332" s="13">
        <v>5</v>
      </c>
      <c r="AA332" s="51" t="str">
        <f>IF(Table2[[#This Row],[DeliveryDays]]&lt;=3,"FAST DELIVERY","LATE DELIVERY")</f>
        <v>LATE DELIVERY</v>
      </c>
      <c r="AB332" s="13" t="s">
        <v>38</v>
      </c>
      <c r="AC332" s="13" t="s">
        <v>56</v>
      </c>
      <c r="AD332" s="13">
        <v>5</v>
      </c>
      <c r="AE332" s="57" t="str">
        <f>_xlfn.IFS(Table2[[#This Row],[Rating]]=5,"Excellent",Table2[[#This Row],[Rating]]=4,"Good",Table2[[#This Row],[Rating]]=3,"Average",Table2[[#This Row],[Rating]]&lt;=2,"Poor")</f>
        <v>Excellent</v>
      </c>
      <c r="AF332" s="35">
        <f>Table2[[#This Row],[Cost]]+Table2[[#This Row],[Profit]]+Table2[[#This Row],[ShippingCost]]+Table2[[#This Row],[DeliveryDays]]</f>
        <v>1347.2</v>
      </c>
      <c r="AG332" s="119">
        <f>Table2[[#This Row],[Profit]]/Table2[[#This Row],[Cost]]</f>
        <v>0.33674889440968175</v>
      </c>
      <c r="AQ332" s="22">
        <v>423</v>
      </c>
      <c r="AR332" s="13" t="s">
        <v>423</v>
      </c>
      <c r="AS332" s="13" t="s">
        <v>129</v>
      </c>
      <c r="AT332" s="13" t="s">
        <v>42</v>
      </c>
      <c r="AU332" s="13" t="s">
        <v>59</v>
      </c>
      <c r="AV332" s="13" t="s">
        <v>74</v>
      </c>
      <c r="AW332" s="13" t="s">
        <v>68</v>
      </c>
      <c r="AX332" s="13" t="s">
        <v>69</v>
      </c>
      <c r="AY332" s="13" t="s">
        <v>45</v>
      </c>
      <c r="AZ332" s="13" t="s">
        <v>46</v>
      </c>
      <c r="BA332" s="13">
        <v>299.43</v>
      </c>
      <c r="BB332" s="13">
        <v>12</v>
      </c>
      <c r="BC332" s="13">
        <v>0.08</v>
      </c>
      <c r="BD332" s="13">
        <v>3305.71</v>
      </c>
      <c r="BE332" s="13">
        <v>1767.64</v>
      </c>
      <c r="BF332" s="13">
        <v>1538.07</v>
      </c>
      <c r="BG332" s="13" t="s">
        <v>47</v>
      </c>
      <c r="BH332" s="13" t="s">
        <v>36</v>
      </c>
      <c r="BI332" s="13" t="s">
        <v>72</v>
      </c>
      <c r="BJ332" s="13">
        <v>8.85</v>
      </c>
      <c r="BK332" s="13">
        <v>3</v>
      </c>
      <c r="BL332" s="13" t="s">
        <v>97</v>
      </c>
      <c r="BM332" s="13" t="s">
        <v>39</v>
      </c>
      <c r="BN332" s="13">
        <v>5</v>
      </c>
      <c r="BO332" s="23">
        <v>5</v>
      </c>
    </row>
    <row r="333" spans="1:67" ht="16.5" thickTop="1" thickBot="1" x14ac:dyDescent="0.3">
      <c r="A333" s="11">
        <v>332</v>
      </c>
      <c r="B333" s="2" t="s">
        <v>357</v>
      </c>
      <c r="C333" s="85">
        <f>YEAR(Table2[[#This Row],[Date]])</f>
        <v>2024</v>
      </c>
      <c r="D333" s="88" t="str">
        <f>TEXT(Table2[[#This Row],[Date]],"mmmm")</f>
        <v>April</v>
      </c>
      <c r="E333" s="2" t="s">
        <v>65</v>
      </c>
      <c r="F333" s="2" t="s">
        <v>42</v>
      </c>
      <c r="G333" s="2" t="s">
        <v>29</v>
      </c>
      <c r="H333" s="2" t="s">
        <v>100</v>
      </c>
      <c r="I333" s="2" t="s">
        <v>51</v>
      </c>
      <c r="J333" s="2" t="s">
        <v>107</v>
      </c>
      <c r="K333" s="2" t="s">
        <v>33</v>
      </c>
      <c r="L333" s="2" t="s">
        <v>80</v>
      </c>
      <c r="M333" s="2">
        <v>646.20000000000005</v>
      </c>
      <c r="N333" s="2">
        <v>7</v>
      </c>
      <c r="O333" s="2">
        <v>0.22</v>
      </c>
      <c r="P333" s="48" t="str">
        <f>IF(Table2[[#This Row],[Discount]]&gt;20%,"HIGH","LOW")</f>
        <v>HIGH</v>
      </c>
      <c r="Q333" s="2">
        <v>3528.25</v>
      </c>
      <c r="R333" s="59" t="str">
        <f>_xlfn.IFS(Table2[[#This Row],[Revenue]]&lt;1000,"Small",OR(Table2[[#This Row],[Revenue]]&gt;1000,Table2[[#This Row],[Revenue]]&lt;=5000),"Medium",Table2[[#This Row],[Revenue]]&gt;5000,"Large")</f>
        <v>Medium</v>
      </c>
      <c r="S333" s="53" t="str">
        <f>IF(Table2[[#This Row],[Revenue]]&gt;3000,"Premium","Not Premium")</f>
        <v>Premium</v>
      </c>
      <c r="T333" s="2">
        <v>1825.97</v>
      </c>
      <c r="U333" s="2">
        <v>1702.28</v>
      </c>
      <c r="V333" s="2" t="s">
        <v>76</v>
      </c>
      <c r="W333" s="2" t="s">
        <v>36</v>
      </c>
      <c r="X333" s="2" t="s">
        <v>72</v>
      </c>
      <c r="Y333" s="2">
        <v>17.73</v>
      </c>
      <c r="Z333" s="2">
        <v>9</v>
      </c>
      <c r="AA333" s="50" t="str">
        <f>IF(Table2[[#This Row],[DeliveryDays]]&lt;=3,"FAST DELIVERY","LATE DELIVERY")</f>
        <v>LATE DELIVERY</v>
      </c>
      <c r="AB333" s="2" t="s">
        <v>55</v>
      </c>
      <c r="AC333" s="2" t="s">
        <v>56</v>
      </c>
      <c r="AD333" s="2">
        <v>2</v>
      </c>
      <c r="AE333" s="56" t="str">
        <f>_xlfn.IFS(Table2[[#This Row],[Rating]]=5,"Excellent",Table2[[#This Row],[Rating]]=4,"Good",Table2[[#This Row],[Rating]]=3,"Average",Table2[[#This Row],[Rating]]&lt;=2,"Poor")</f>
        <v>Poor</v>
      </c>
      <c r="AF333" s="35">
        <f>Table2[[#This Row],[Cost]]+Table2[[#This Row],[Profit]]+Table2[[#This Row],[ShippingCost]]+Table2[[#This Row],[DeliveryDays]]</f>
        <v>3554.98</v>
      </c>
      <c r="AG333" s="119">
        <f>Table2[[#This Row],[Profit]]/Table2[[#This Row],[Cost]]</f>
        <v>0.93226066145665043</v>
      </c>
      <c r="AQ333" s="22">
        <v>425</v>
      </c>
      <c r="AR333" s="13" t="s">
        <v>424</v>
      </c>
      <c r="AS333" s="13" t="s">
        <v>41</v>
      </c>
      <c r="AT333" s="13" t="s">
        <v>42</v>
      </c>
      <c r="AU333" s="13" t="s">
        <v>59</v>
      </c>
      <c r="AV333" s="13" t="s">
        <v>100</v>
      </c>
      <c r="AW333" s="13" t="s">
        <v>68</v>
      </c>
      <c r="AX333" s="13" t="s">
        <v>69</v>
      </c>
      <c r="AY333" s="13" t="s">
        <v>53</v>
      </c>
      <c r="AZ333" s="13" t="s">
        <v>70</v>
      </c>
      <c r="BA333" s="13">
        <v>774.55</v>
      </c>
      <c r="BB333" s="13">
        <v>9</v>
      </c>
      <c r="BC333" s="13">
        <v>0.08</v>
      </c>
      <c r="BD333" s="13">
        <v>6413.27</v>
      </c>
      <c r="BE333" s="13">
        <v>3802.68</v>
      </c>
      <c r="BF333" s="13">
        <v>2610.59</v>
      </c>
      <c r="BG333" s="13" t="s">
        <v>47</v>
      </c>
      <c r="BH333" s="13" t="s">
        <v>71</v>
      </c>
      <c r="BI333" s="13" t="s">
        <v>37</v>
      </c>
      <c r="BJ333" s="13">
        <v>23.45</v>
      </c>
      <c r="BK333" s="13">
        <v>8</v>
      </c>
      <c r="BL333" s="13" t="s">
        <v>97</v>
      </c>
      <c r="BM333" s="13" t="s">
        <v>56</v>
      </c>
      <c r="BN333" s="13">
        <v>3</v>
      </c>
      <c r="BO333" s="21">
        <v>12</v>
      </c>
    </row>
    <row r="334" spans="1:67" ht="16.5" thickTop="1" thickBot="1" x14ac:dyDescent="0.3">
      <c r="A334" s="12">
        <v>333</v>
      </c>
      <c r="B334" s="13" t="s">
        <v>358</v>
      </c>
      <c r="C334" s="86">
        <f>YEAR(Table2[[#This Row],[Date]])</f>
        <v>2023</v>
      </c>
      <c r="D334" s="89" t="str">
        <f>TEXT(Table2[[#This Row],[Date]],"mmmm")</f>
        <v>August</v>
      </c>
      <c r="E334" s="13" t="s">
        <v>99</v>
      </c>
      <c r="F334" s="13" t="s">
        <v>82</v>
      </c>
      <c r="G334" s="13" t="s">
        <v>59</v>
      </c>
      <c r="H334" s="13" t="s">
        <v>100</v>
      </c>
      <c r="I334" s="13" t="s">
        <v>61</v>
      </c>
      <c r="J334" s="13" t="s">
        <v>32</v>
      </c>
      <c r="K334" s="13" t="s">
        <v>45</v>
      </c>
      <c r="L334" s="13" t="s">
        <v>70</v>
      </c>
      <c r="M334" s="13">
        <v>318.43</v>
      </c>
      <c r="N334" s="13">
        <v>14</v>
      </c>
      <c r="O334" s="13">
        <v>0.21</v>
      </c>
      <c r="P334" s="48" t="str">
        <f>IF(Table2[[#This Row],[Discount]]&gt;20%,"HIGH","LOW")</f>
        <v>HIGH</v>
      </c>
      <c r="Q334" s="13">
        <v>3521.84</v>
      </c>
      <c r="R334" s="60" t="str">
        <f>_xlfn.IFS(Table2[[#This Row],[Revenue]]&lt;1000,"Small",OR(Table2[[#This Row],[Revenue]]&gt;1000,Table2[[#This Row],[Revenue]]&lt;=5000),"Medium",Table2[[#This Row],[Revenue]]&gt;5000,"Large")</f>
        <v>Medium</v>
      </c>
      <c r="S334" s="54" t="str">
        <f>IF(Table2[[#This Row],[Revenue]]&gt;3000,"Premium","Not Premium")</f>
        <v>Premium</v>
      </c>
      <c r="T334" s="13">
        <v>2257.33</v>
      </c>
      <c r="U334" s="13">
        <v>1264.51</v>
      </c>
      <c r="V334" s="13" t="s">
        <v>91</v>
      </c>
      <c r="W334" s="13" t="s">
        <v>71</v>
      </c>
      <c r="X334" s="13" t="s">
        <v>37</v>
      </c>
      <c r="Y334" s="13">
        <v>15.28</v>
      </c>
      <c r="Z334" s="13">
        <v>1</v>
      </c>
      <c r="AA334" s="51" t="str">
        <f>IF(Table2[[#This Row],[DeliveryDays]]&lt;=3,"FAST DELIVERY","LATE DELIVERY")</f>
        <v>FAST DELIVERY</v>
      </c>
      <c r="AB334" s="13" t="s">
        <v>97</v>
      </c>
      <c r="AC334" s="13" t="s">
        <v>56</v>
      </c>
      <c r="AD334" s="13">
        <v>4</v>
      </c>
      <c r="AE334" s="57" t="str">
        <f>_xlfn.IFS(Table2[[#This Row],[Rating]]=5,"Excellent",Table2[[#This Row],[Rating]]=4,"Good",Table2[[#This Row],[Rating]]=3,"Average",Table2[[#This Row],[Rating]]&lt;=2,"Poor")</f>
        <v>Good</v>
      </c>
      <c r="AF334" s="35">
        <f>Table2[[#This Row],[Cost]]+Table2[[#This Row],[Profit]]+Table2[[#This Row],[ShippingCost]]+Table2[[#This Row],[DeliveryDays]]</f>
        <v>3538.1200000000003</v>
      </c>
      <c r="AG334" s="119">
        <f>Table2[[#This Row],[Profit]]/Table2[[#This Row],[Cost]]</f>
        <v>0.56017950410440653</v>
      </c>
      <c r="AQ334" s="20">
        <v>434</v>
      </c>
      <c r="AR334" s="2" t="s">
        <v>346</v>
      </c>
      <c r="AS334" s="2" t="s">
        <v>114</v>
      </c>
      <c r="AT334" s="2" t="s">
        <v>42</v>
      </c>
      <c r="AU334" s="2" t="s">
        <v>59</v>
      </c>
      <c r="AV334" s="2" t="s">
        <v>94</v>
      </c>
      <c r="AW334" s="2" t="s">
        <v>61</v>
      </c>
      <c r="AX334" s="2" t="s">
        <v>84</v>
      </c>
      <c r="AY334" s="2" t="s">
        <v>33</v>
      </c>
      <c r="AZ334" s="2" t="s">
        <v>70</v>
      </c>
      <c r="BA334" s="2">
        <v>177.77</v>
      </c>
      <c r="BB334" s="2">
        <v>18</v>
      </c>
      <c r="BC334" s="2">
        <v>0.04</v>
      </c>
      <c r="BD334" s="2">
        <v>3071.87</v>
      </c>
      <c r="BE334" s="2">
        <v>2039.73</v>
      </c>
      <c r="BF334" s="2">
        <v>1032.1400000000001</v>
      </c>
      <c r="BG334" s="2" t="s">
        <v>47</v>
      </c>
      <c r="BH334" s="2" t="s">
        <v>36</v>
      </c>
      <c r="BI334" s="2" t="s">
        <v>37</v>
      </c>
      <c r="BJ334" s="2">
        <v>11.21</v>
      </c>
      <c r="BK334" s="2">
        <v>5</v>
      </c>
      <c r="BL334" s="2" t="s">
        <v>38</v>
      </c>
      <c r="BM334" s="2" t="s">
        <v>56</v>
      </c>
      <c r="BN334" s="2">
        <v>3</v>
      </c>
      <c r="BO334" s="23">
        <v>4</v>
      </c>
    </row>
    <row r="335" spans="1:67" ht="16.5" thickTop="1" thickBot="1" x14ac:dyDescent="0.3">
      <c r="A335" s="11">
        <v>334</v>
      </c>
      <c r="B335" s="2" t="s">
        <v>359</v>
      </c>
      <c r="C335" s="85">
        <f>YEAR(Table2[[#This Row],[Date]])</f>
        <v>2024</v>
      </c>
      <c r="D335" s="88" t="str">
        <f>TEXT(Table2[[#This Row],[Date]],"mmmm")</f>
        <v>April</v>
      </c>
      <c r="E335" s="2" t="s">
        <v>96</v>
      </c>
      <c r="F335" s="2" t="s">
        <v>82</v>
      </c>
      <c r="G335" s="2" t="s">
        <v>43</v>
      </c>
      <c r="H335" s="2" t="s">
        <v>67</v>
      </c>
      <c r="I335" s="2" t="s">
        <v>68</v>
      </c>
      <c r="J335" s="2" t="s">
        <v>87</v>
      </c>
      <c r="K335" s="2" t="s">
        <v>33</v>
      </c>
      <c r="L335" s="2" t="s">
        <v>46</v>
      </c>
      <c r="M335" s="2">
        <v>803.57</v>
      </c>
      <c r="N335" s="2">
        <v>1</v>
      </c>
      <c r="O335" s="2">
        <v>0.14000000000000001</v>
      </c>
      <c r="P335" s="48" t="str">
        <f>IF(Table2[[#This Row],[Discount]]&gt;20%,"HIGH","LOW")</f>
        <v>LOW</v>
      </c>
      <c r="Q335" s="2">
        <v>691.07</v>
      </c>
      <c r="R335" s="59" t="str">
        <f>_xlfn.IFS(Table2[[#This Row],[Revenue]]&lt;1000,"Small",OR(Table2[[#This Row],[Revenue]]&gt;1000,Table2[[#This Row],[Revenue]]&lt;=5000),"Medium",Table2[[#This Row],[Revenue]]&gt;5000,"Large")</f>
        <v>Small</v>
      </c>
      <c r="S335" s="53" t="str">
        <f>IF(Table2[[#This Row],[Revenue]]&gt;3000,"Premium","Not Premium")</f>
        <v>Not Premium</v>
      </c>
      <c r="T335" s="2">
        <v>561.41</v>
      </c>
      <c r="U335" s="2">
        <v>129.66</v>
      </c>
      <c r="V335" s="2" t="s">
        <v>76</v>
      </c>
      <c r="W335" s="2" t="s">
        <v>54</v>
      </c>
      <c r="X335" s="2" t="s">
        <v>48</v>
      </c>
      <c r="Y335" s="2">
        <v>36.25</v>
      </c>
      <c r="Z335" s="2">
        <v>9</v>
      </c>
      <c r="AA335" s="50" t="str">
        <f>IF(Table2[[#This Row],[DeliveryDays]]&lt;=3,"FAST DELIVERY","LATE DELIVERY")</f>
        <v>LATE DELIVERY</v>
      </c>
      <c r="AB335" s="2" t="s">
        <v>97</v>
      </c>
      <c r="AC335" s="2" t="s">
        <v>56</v>
      </c>
      <c r="AD335" s="2">
        <v>2</v>
      </c>
      <c r="AE335" s="56" t="str">
        <f>_xlfn.IFS(Table2[[#This Row],[Rating]]=5,"Excellent",Table2[[#This Row],[Rating]]=4,"Good",Table2[[#This Row],[Rating]]=3,"Average",Table2[[#This Row],[Rating]]&lt;=2,"Poor")</f>
        <v>Poor</v>
      </c>
      <c r="AF335" s="35">
        <f>Table2[[#This Row],[Cost]]+Table2[[#This Row],[Profit]]+Table2[[#This Row],[ShippingCost]]+Table2[[#This Row],[DeliveryDays]]</f>
        <v>736.31999999999994</v>
      </c>
      <c r="AG335" s="119">
        <f>Table2[[#This Row],[Profit]]/Table2[[#This Row],[Cost]]</f>
        <v>0.23095420459200941</v>
      </c>
      <c r="AQ335" s="22">
        <v>451</v>
      </c>
      <c r="AR335" s="13" t="s">
        <v>330</v>
      </c>
      <c r="AS335" s="13" t="s">
        <v>99</v>
      </c>
      <c r="AT335" s="13" t="s">
        <v>42</v>
      </c>
      <c r="AU335" s="13" t="s">
        <v>59</v>
      </c>
      <c r="AV335" s="13" t="s">
        <v>30</v>
      </c>
      <c r="AW335" s="13" t="s">
        <v>68</v>
      </c>
      <c r="AX335" s="13" t="s">
        <v>62</v>
      </c>
      <c r="AY335" s="13" t="s">
        <v>53</v>
      </c>
      <c r="AZ335" s="13" t="s">
        <v>46</v>
      </c>
      <c r="BA335" s="13">
        <v>452.37</v>
      </c>
      <c r="BB335" s="13">
        <v>6</v>
      </c>
      <c r="BC335" s="13">
        <v>0.13</v>
      </c>
      <c r="BD335" s="13">
        <v>2361.37</v>
      </c>
      <c r="BE335" s="13">
        <v>2114.91</v>
      </c>
      <c r="BF335" s="13">
        <v>246.46</v>
      </c>
      <c r="BG335" s="13" t="s">
        <v>35</v>
      </c>
      <c r="BH335" s="13" t="s">
        <v>88</v>
      </c>
      <c r="BI335" s="13" t="s">
        <v>72</v>
      </c>
      <c r="BJ335" s="13">
        <v>15.24</v>
      </c>
      <c r="BK335" s="13">
        <v>2</v>
      </c>
      <c r="BL335" s="13" t="s">
        <v>55</v>
      </c>
      <c r="BM335" s="13" t="s">
        <v>56</v>
      </c>
      <c r="BN335" s="13">
        <v>4</v>
      </c>
      <c r="BO335" s="23">
        <v>8</v>
      </c>
    </row>
    <row r="336" spans="1:67" ht="16.5" thickTop="1" thickBot="1" x14ac:dyDescent="0.3">
      <c r="A336" s="12">
        <v>335</v>
      </c>
      <c r="B336" s="13" t="s">
        <v>81</v>
      </c>
      <c r="C336" s="86">
        <f>YEAR(Table2[[#This Row],[Date]])</f>
        <v>2024</v>
      </c>
      <c r="D336" s="89" t="str">
        <f>TEXT(Table2[[#This Row],[Date]],"mmmm")</f>
        <v>September</v>
      </c>
      <c r="E336" s="13" t="s">
        <v>41</v>
      </c>
      <c r="F336" s="13" t="s">
        <v>82</v>
      </c>
      <c r="G336" s="13" t="s">
        <v>93</v>
      </c>
      <c r="H336" s="13" t="s">
        <v>74</v>
      </c>
      <c r="I336" s="13" t="s">
        <v>75</v>
      </c>
      <c r="J336" s="13" t="s">
        <v>102</v>
      </c>
      <c r="K336" s="13" t="s">
        <v>45</v>
      </c>
      <c r="L336" s="13" t="s">
        <v>80</v>
      </c>
      <c r="M336" s="13">
        <v>568.52</v>
      </c>
      <c r="N336" s="13">
        <v>20</v>
      </c>
      <c r="O336" s="13">
        <v>0.14000000000000001</v>
      </c>
      <c r="P336" s="48" t="str">
        <f>IF(Table2[[#This Row],[Discount]]&gt;20%,"HIGH","LOW")</f>
        <v>LOW</v>
      </c>
      <c r="Q336" s="13">
        <v>9778.5400000000009</v>
      </c>
      <c r="R336" s="60" t="str">
        <f>_xlfn.IFS(Table2[[#This Row],[Revenue]]&lt;1000,"Small",OR(Table2[[#This Row],[Revenue]]&gt;1000,Table2[[#This Row],[Revenue]]&lt;=5000),"Medium",Table2[[#This Row],[Revenue]]&gt;5000,"Large")</f>
        <v>Medium</v>
      </c>
      <c r="S336" s="54" t="str">
        <f>IF(Table2[[#This Row],[Revenue]]&gt;3000,"Premium","Not Premium")</f>
        <v>Premium</v>
      </c>
      <c r="T336" s="13">
        <v>7393.02</v>
      </c>
      <c r="U336" s="13">
        <v>2385.52</v>
      </c>
      <c r="V336" s="13" t="s">
        <v>47</v>
      </c>
      <c r="W336" s="13" t="s">
        <v>71</v>
      </c>
      <c r="X336" s="13" t="s">
        <v>37</v>
      </c>
      <c r="Y336" s="13">
        <v>23.92</v>
      </c>
      <c r="Z336" s="13">
        <v>10</v>
      </c>
      <c r="AA336" s="51" t="str">
        <f>IF(Table2[[#This Row],[DeliveryDays]]&lt;=3,"FAST DELIVERY","LATE DELIVERY")</f>
        <v>LATE DELIVERY</v>
      </c>
      <c r="AB336" s="13" t="s">
        <v>97</v>
      </c>
      <c r="AC336" s="13" t="s">
        <v>39</v>
      </c>
      <c r="AD336" s="13">
        <v>5</v>
      </c>
      <c r="AE336" s="57" t="str">
        <f>_xlfn.IFS(Table2[[#This Row],[Rating]]=5,"Excellent",Table2[[#This Row],[Rating]]=4,"Good",Table2[[#This Row],[Rating]]=3,"Average",Table2[[#This Row],[Rating]]&lt;=2,"Poor")</f>
        <v>Excellent</v>
      </c>
      <c r="AF336" s="35">
        <f>Table2[[#This Row],[Cost]]+Table2[[#This Row],[Profit]]+Table2[[#This Row],[ShippingCost]]+Table2[[#This Row],[DeliveryDays]]</f>
        <v>9812.4600000000009</v>
      </c>
      <c r="AG336" s="119">
        <f>Table2[[#This Row],[Profit]]/Table2[[#This Row],[Cost]]</f>
        <v>0.32267192568125069</v>
      </c>
      <c r="AQ336" s="22">
        <v>455</v>
      </c>
      <c r="AR336" s="13" t="s">
        <v>115</v>
      </c>
      <c r="AS336" s="13" t="s">
        <v>50</v>
      </c>
      <c r="AT336" s="13" t="s">
        <v>42</v>
      </c>
      <c r="AU336" s="13" t="s">
        <v>59</v>
      </c>
      <c r="AV336" s="13" t="s">
        <v>67</v>
      </c>
      <c r="AW336" s="13" t="s">
        <v>68</v>
      </c>
      <c r="AX336" s="13" t="s">
        <v>32</v>
      </c>
      <c r="AY336" s="13" t="s">
        <v>33</v>
      </c>
      <c r="AZ336" s="13" t="s">
        <v>46</v>
      </c>
      <c r="BA336" s="13">
        <v>902.58</v>
      </c>
      <c r="BB336" s="13">
        <v>8</v>
      </c>
      <c r="BC336" s="13">
        <v>0.19</v>
      </c>
      <c r="BD336" s="13">
        <v>5848.72</v>
      </c>
      <c r="BE336" s="13">
        <v>4347.83</v>
      </c>
      <c r="BF336" s="13">
        <v>1500.89</v>
      </c>
      <c r="BG336" s="13" t="s">
        <v>47</v>
      </c>
      <c r="BH336" s="13" t="s">
        <v>88</v>
      </c>
      <c r="BI336" s="13" t="s">
        <v>37</v>
      </c>
      <c r="BJ336" s="13">
        <v>44.98</v>
      </c>
      <c r="BK336" s="13">
        <v>7</v>
      </c>
      <c r="BL336" s="13" t="s">
        <v>38</v>
      </c>
      <c r="BM336" s="13" t="s">
        <v>39</v>
      </c>
      <c r="BN336" s="13">
        <v>3</v>
      </c>
      <c r="BO336" s="21">
        <v>8</v>
      </c>
    </row>
    <row r="337" spans="1:67" ht="16.5" thickTop="1" thickBot="1" x14ac:dyDescent="0.3">
      <c r="A337" s="11">
        <v>336</v>
      </c>
      <c r="B337" s="2" t="s">
        <v>216</v>
      </c>
      <c r="C337" s="85">
        <f>YEAR(Table2[[#This Row],[Date]])</f>
        <v>2023</v>
      </c>
      <c r="D337" s="88" t="str">
        <f>TEXT(Table2[[#This Row],[Date]],"mmmm")</f>
        <v>December</v>
      </c>
      <c r="E337" s="2" t="s">
        <v>41</v>
      </c>
      <c r="F337" s="2" t="s">
        <v>42</v>
      </c>
      <c r="G337" s="2" t="s">
        <v>59</v>
      </c>
      <c r="H337" s="2" t="s">
        <v>94</v>
      </c>
      <c r="I337" s="2" t="s">
        <v>51</v>
      </c>
      <c r="J337" s="2" t="s">
        <v>79</v>
      </c>
      <c r="K337" s="2" t="s">
        <v>45</v>
      </c>
      <c r="L337" s="2" t="s">
        <v>70</v>
      </c>
      <c r="M337" s="2">
        <v>990.73</v>
      </c>
      <c r="N337" s="2">
        <v>13</v>
      </c>
      <c r="O337" s="2">
        <v>0.28999999999999998</v>
      </c>
      <c r="P337" s="48" t="str">
        <f>IF(Table2[[#This Row],[Discount]]&gt;20%,"HIGH","LOW")</f>
        <v>HIGH</v>
      </c>
      <c r="Q337" s="2">
        <v>9144.44</v>
      </c>
      <c r="R337" s="59" t="str">
        <f>_xlfn.IFS(Table2[[#This Row],[Revenue]]&lt;1000,"Small",OR(Table2[[#This Row],[Revenue]]&gt;1000,Table2[[#This Row],[Revenue]]&lt;=5000),"Medium",Table2[[#This Row],[Revenue]]&gt;5000,"Large")</f>
        <v>Medium</v>
      </c>
      <c r="S337" s="53" t="str">
        <f>IF(Table2[[#This Row],[Revenue]]&gt;3000,"Premium","Not Premium")</f>
        <v>Premium</v>
      </c>
      <c r="T337" s="2">
        <v>6438.9</v>
      </c>
      <c r="U337" s="2">
        <v>2705.54</v>
      </c>
      <c r="V337" s="2" t="s">
        <v>91</v>
      </c>
      <c r="W337" s="2" t="s">
        <v>71</v>
      </c>
      <c r="X337" s="2" t="s">
        <v>72</v>
      </c>
      <c r="Y337" s="2">
        <v>31.77</v>
      </c>
      <c r="Z337" s="2">
        <v>5</v>
      </c>
      <c r="AA337" s="50" t="str">
        <f>IF(Table2[[#This Row],[DeliveryDays]]&lt;=3,"FAST DELIVERY","LATE DELIVERY")</f>
        <v>LATE DELIVERY</v>
      </c>
      <c r="AB337" s="2" t="s">
        <v>55</v>
      </c>
      <c r="AC337" s="2" t="s">
        <v>39</v>
      </c>
      <c r="AD337" s="2">
        <v>2</v>
      </c>
      <c r="AE337" s="56" t="str">
        <f>_xlfn.IFS(Table2[[#This Row],[Rating]]=5,"Excellent",Table2[[#This Row],[Rating]]=4,"Good",Table2[[#This Row],[Rating]]=3,"Average",Table2[[#This Row],[Rating]]&lt;=2,"Poor")</f>
        <v>Poor</v>
      </c>
      <c r="AF337" s="35">
        <f>Table2[[#This Row],[Cost]]+Table2[[#This Row],[Profit]]+Table2[[#This Row],[ShippingCost]]+Table2[[#This Row],[DeliveryDays]]</f>
        <v>9181.2099999999991</v>
      </c>
      <c r="AG337" s="119">
        <f>Table2[[#This Row],[Profit]]/Table2[[#This Row],[Cost]]</f>
        <v>0.4201866778487009</v>
      </c>
      <c r="AQ337" s="20">
        <v>458</v>
      </c>
      <c r="AR337" s="2" t="s">
        <v>443</v>
      </c>
      <c r="AS337" s="2" t="s">
        <v>120</v>
      </c>
      <c r="AT337" s="2" t="s">
        <v>42</v>
      </c>
      <c r="AU337" s="2" t="s">
        <v>59</v>
      </c>
      <c r="AV337" s="2" t="s">
        <v>44</v>
      </c>
      <c r="AW337" s="2" t="s">
        <v>61</v>
      </c>
      <c r="AX337" s="2" t="s">
        <v>52</v>
      </c>
      <c r="AY337" s="2" t="s">
        <v>45</v>
      </c>
      <c r="AZ337" s="2" t="s">
        <v>46</v>
      </c>
      <c r="BA337" s="2">
        <v>907.47</v>
      </c>
      <c r="BB337" s="2">
        <v>20</v>
      </c>
      <c r="BC337" s="2">
        <v>0.02</v>
      </c>
      <c r="BD337" s="2">
        <v>17786.41</v>
      </c>
      <c r="BE337" s="2">
        <v>14438.89</v>
      </c>
      <c r="BF337" s="2">
        <v>3347.52</v>
      </c>
      <c r="BG337" s="2" t="s">
        <v>63</v>
      </c>
      <c r="BH337" s="2" t="s">
        <v>54</v>
      </c>
      <c r="BI337" s="2" t="s">
        <v>48</v>
      </c>
      <c r="BJ337" s="2">
        <v>46.31</v>
      </c>
      <c r="BK337" s="2">
        <v>2</v>
      </c>
      <c r="BL337" s="2" t="s">
        <v>97</v>
      </c>
      <c r="BM337" s="2" t="s">
        <v>56</v>
      </c>
      <c r="BN337" s="2">
        <v>5</v>
      </c>
      <c r="BO337" s="21">
        <v>4</v>
      </c>
    </row>
    <row r="338" spans="1:67" ht="16.5" thickTop="1" thickBot="1" x14ac:dyDescent="0.3">
      <c r="A338" s="12">
        <v>337</v>
      </c>
      <c r="B338" s="13" t="s">
        <v>360</v>
      </c>
      <c r="C338" s="86">
        <f>YEAR(Table2[[#This Row],[Date]])</f>
        <v>2024</v>
      </c>
      <c r="D338" s="89" t="str">
        <f>TEXT(Table2[[#This Row],[Date]],"mmmm")</f>
        <v>May</v>
      </c>
      <c r="E338" s="13" t="s">
        <v>99</v>
      </c>
      <c r="F338" s="13" t="s">
        <v>28</v>
      </c>
      <c r="G338" s="13" t="s">
        <v>29</v>
      </c>
      <c r="H338" s="13" t="s">
        <v>100</v>
      </c>
      <c r="I338" s="13" t="s">
        <v>61</v>
      </c>
      <c r="J338" s="13" t="s">
        <v>69</v>
      </c>
      <c r="K338" s="13" t="s">
        <v>33</v>
      </c>
      <c r="L338" s="13" t="s">
        <v>85</v>
      </c>
      <c r="M338" s="13">
        <v>471.4</v>
      </c>
      <c r="N338" s="13">
        <v>3</v>
      </c>
      <c r="O338" s="13">
        <v>0.12</v>
      </c>
      <c r="P338" s="48" t="str">
        <f>IF(Table2[[#This Row],[Discount]]&gt;20%,"HIGH","LOW")</f>
        <v>LOW</v>
      </c>
      <c r="Q338" s="13">
        <v>1244.5</v>
      </c>
      <c r="R338" s="60" t="str">
        <f>_xlfn.IFS(Table2[[#This Row],[Revenue]]&lt;1000,"Small",OR(Table2[[#This Row],[Revenue]]&gt;1000,Table2[[#This Row],[Revenue]]&lt;=5000),"Medium",Table2[[#This Row],[Revenue]]&gt;5000,"Large")</f>
        <v>Medium</v>
      </c>
      <c r="S338" s="54" t="str">
        <f>IF(Table2[[#This Row],[Revenue]]&gt;3000,"Premium","Not Premium")</f>
        <v>Not Premium</v>
      </c>
      <c r="T338" s="13">
        <v>912.76</v>
      </c>
      <c r="U338" s="13">
        <v>331.74</v>
      </c>
      <c r="V338" s="13" t="s">
        <v>63</v>
      </c>
      <c r="W338" s="13" t="s">
        <v>36</v>
      </c>
      <c r="X338" s="13" t="s">
        <v>48</v>
      </c>
      <c r="Y338" s="13">
        <v>43.37</v>
      </c>
      <c r="Z338" s="13">
        <v>7</v>
      </c>
      <c r="AA338" s="51" t="str">
        <f>IF(Table2[[#This Row],[DeliveryDays]]&lt;=3,"FAST DELIVERY","LATE DELIVERY")</f>
        <v>LATE DELIVERY</v>
      </c>
      <c r="AB338" s="13" t="s">
        <v>55</v>
      </c>
      <c r="AC338" s="13" t="s">
        <v>56</v>
      </c>
      <c r="AD338" s="13">
        <v>3</v>
      </c>
      <c r="AE338" s="57" t="str">
        <f>_xlfn.IFS(Table2[[#This Row],[Rating]]=5,"Excellent",Table2[[#This Row],[Rating]]=4,"Good",Table2[[#This Row],[Rating]]=3,"Average",Table2[[#This Row],[Rating]]&lt;=2,"Poor")</f>
        <v>Average</v>
      </c>
      <c r="AF338" s="35">
        <f>Table2[[#This Row],[Cost]]+Table2[[#This Row],[Profit]]+Table2[[#This Row],[ShippingCost]]+Table2[[#This Row],[DeliveryDays]]</f>
        <v>1294.8699999999999</v>
      </c>
      <c r="AG338" s="119">
        <f>Table2[[#This Row],[Profit]]/Table2[[#This Row],[Cost]]</f>
        <v>0.3634471273938385</v>
      </c>
      <c r="AQ338" s="20">
        <v>472</v>
      </c>
      <c r="AR338" s="2" t="s">
        <v>450</v>
      </c>
      <c r="AS338" s="2" t="s">
        <v>118</v>
      </c>
      <c r="AT338" s="2" t="s">
        <v>82</v>
      </c>
      <c r="AU338" s="2" t="s">
        <v>59</v>
      </c>
      <c r="AV338" s="2" t="s">
        <v>78</v>
      </c>
      <c r="AW338" s="2" t="s">
        <v>31</v>
      </c>
      <c r="AX338" s="2" t="s">
        <v>102</v>
      </c>
      <c r="AY338" s="2" t="s">
        <v>33</v>
      </c>
      <c r="AZ338" s="2" t="s">
        <v>46</v>
      </c>
      <c r="BA338" s="2">
        <v>572.29</v>
      </c>
      <c r="BB338" s="2">
        <v>8</v>
      </c>
      <c r="BC338" s="2">
        <v>0.12</v>
      </c>
      <c r="BD338" s="2">
        <v>4028.92</v>
      </c>
      <c r="BE338" s="2">
        <v>2866.15</v>
      </c>
      <c r="BF338" s="2">
        <v>1162.77</v>
      </c>
      <c r="BG338" s="2" t="s">
        <v>76</v>
      </c>
      <c r="BH338" s="2" t="s">
        <v>71</v>
      </c>
      <c r="BI338" s="2" t="s">
        <v>48</v>
      </c>
      <c r="BJ338" s="2">
        <v>18.54</v>
      </c>
      <c r="BK338" s="2">
        <v>1</v>
      </c>
      <c r="BL338" s="2" t="s">
        <v>55</v>
      </c>
      <c r="BM338" s="2" t="s">
        <v>39</v>
      </c>
      <c r="BN338" s="2">
        <v>3</v>
      </c>
      <c r="BO338" s="21">
        <v>12</v>
      </c>
    </row>
    <row r="339" spans="1:67" ht="16.5" thickTop="1" thickBot="1" x14ac:dyDescent="0.3">
      <c r="A339" s="11">
        <v>338</v>
      </c>
      <c r="B339" s="2" t="s">
        <v>361</v>
      </c>
      <c r="C339" s="85">
        <f>YEAR(Table2[[#This Row],[Date]])</f>
        <v>2023</v>
      </c>
      <c r="D339" s="88" t="str">
        <f>TEXT(Table2[[#This Row],[Date]],"mmmm")</f>
        <v>August</v>
      </c>
      <c r="E339" s="2" t="s">
        <v>129</v>
      </c>
      <c r="F339" s="2" t="s">
        <v>82</v>
      </c>
      <c r="G339" s="2" t="s">
        <v>59</v>
      </c>
      <c r="H339" s="2" t="s">
        <v>44</v>
      </c>
      <c r="I339" s="2" t="s">
        <v>75</v>
      </c>
      <c r="J339" s="2" t="s">
        <v>134</v>
      </c>
      <c r="K339" s="2" t="s">
        <v>53</v>
      </c>
      <c r="L339" s="2" t="s">
        <v>80</v>
      </c>
      <c r="M339" s="2">
        <v>298.45999999999998</v>
      </c>
      <c r="N339" s="2">
        <v>2</v>
      </c>
      <c r="O339" s="2">
        <v>0.06</v>
      </c>
      <c r="P339" s="48" t="str">
        <f>IF(Table2[[#This Row],[Discount]]&gt;20%,"HIGH","LOW")</f>
        <v>LOW</v>
      </c>
      <c r="Q339" s="2">
        <v>561.1</v>
      </c>
      <c r="R339" s="59" t="str">
        <f>_xlfn.IFS(Table2[[#This Row],[Revenue]]&lt;1000,"Small",OR(Table2[[#This Row],[Revenue]]&gt;1000,Table2[[#This Row],[Revenue]]&lt;=5000),"Medium",Table2[[#This Row],[Revenue]]&gt;5000,"Large")</f>
        <v>Small</v>
      </c>
      <c r="S339" s="53" t="str">
        <f>IF(Table2[[#This Row],[Revenue]]&gt;3000,"Premium","Not Premium")</f>
        <v>Not Premium</v>
      </c>
      <c r="T339" s="2">
        <v>358.81</v>
      </c>
      <c r="U339" s="2">
        <v>202.29</v>
      </c>
      <c r="V339" s="2" t="s">
        <v>63</v>
      </c>
      <c r="W339" s="2" t="s">
        <v>88</v>
      </c>
      <c r="X339" s="2" t="s">
        <v>72</v>
      </c>
      <c r="Y339" s="2">
        <v>17.350000000000001</v>
      </c>
      <c r="Z339" s="2">
        <v>7</v>
      </c>
      <c r="AA339" s="50" t="str">
        <f>IF(Table2[[#This Row],[DeliveryDays]]&lt;=3,"FAST DELIVERY","LATE DELIVERY")</f>
        <v>LATE DELIVERY</v>
      </c>
      <c r="AB339" s="2" t="s">
        <v>55</v>
      </c>
      <c r="AC339" s="2" t="s">
        <v>56</v>
      </c>
      <c r="AD339" s="2">
        <v>5</v>
      </c>
      <c r="AE339" s="56" t="str">
        <f>_xlfn.IFS(Table2[[#This Row],[Rating]]=5,"Excellent",Table2[[#This Row],[Rating]]=4,"Good",Table2[[#This Row],[Rating]]=3,"Average",Table2[[#This Row],[Rating]]&lt;=2,"Poor")</f>
        <v>Excellent</v>
      </c>
      <c r="AF339" s="35">
        <f>Table2[[#This Row],[Cost]]+Table2[[#This Row],[Profit]]+Table2[[#This Row],[ShippingCost]]+Table2[[#This Row],[DeliveryDays]]</f>
        <v>585.45000000000005</v>
      </c>
      <c r="AG339" s="119">
        <f>Table2[[#This Row],[Profit]]/Table2[[#This Row],[Cost]]</f>
        <v>0.56378027368245032</v>
      </c>
      <c r="AQ339" s="20">
        <v>488</v>
      </c>
      <c r="AR339" s="2" t="s">
        <v>423</v>
      </c>
      <c r="AS339" s="2" t="s">
        <v>99</v>
      </c>
      <c r="AT339" s="2" t="s">
        <v>66</v>
      </c>
      <c r="AU339" s="2" t="s">
        <v>59</v>
      </c>
      <c r="AV339" s="2" t="s">
        <v>94</v>
      </c>
      <c r="AW339" s="2" t="s">
        <v>68</v>
      </c>
      <c r="AX339" s="2" t="s">
        <v>84</v>
      </c>
      <c r="AY339" s="2" t="s">
        <v>53</v>
      </c>
      <c r="AZ339" s="2" t="s">
        <v>34</v>
      </c>
      <c r="BA339" s="2">
        <v>852.58</v>
      </c>
      <c r="BB339" s="2">
        <v>12</v>
      </c>
      <c r="BC339" s="2">
        <v>0.18</v>
      </c>
      <c r="BD339" s="2">
        <v>8389.39</v>
      </c>
      <c r="BE339" s="2">
        <v>6418.37</v>
      </c>
      <c r="BF339" s="2">
        <v>1971.02</v>
      </c>
      <c r="BG339" s="2" t="s">
        <v>76</v>
      </c>
      <c r="BH339" s="2" t="s">
        <v>88</v>
      </c>
      <c r="BI339" s="2" t="s">
        <v>72</v>
      </c>
      <c r="BJ339" s="2">
        <v>36.07</v>
      </c>
      <c r="BK339" s="2">
        <v>9</v>
      </c>
      <c r="BL339" s="2" t="s">
        <v>97</v>
      </c>
      <c r="BM339" s="2" t="s">
        <v>39</v>
      </c>
      <c r="BN339" s="2">
        <v>5</v>
      </c>
      <c r="BO339" s="21">
        <v>5</v>
      </c>
    </row>
    <row r="340" spans="1:67" ht="16.5" thickTop="1" thickBot="1" x14ac:dyDescent="0.3">
      <c r="A340" s="12">
        <v>339</v>
      </c>
      <c r="B340" s="13" t="s">
        <v>81</v>
      </c>
      <c r="C340" s="86">
        <f>YEAR(Table2[[#This Row],[Date]])</f>
        <v>2024</v>
      </c>
      <c r="D340" s="89" t="str">
        <f>TEXT(Table2[[#This Row],[Date]],"mmmm")</f>
        <v>September</v>
      </c>
      <c r="E340" s="13" t="s">
        <v>50</v>
      </c>
      <c r="F340" s="13" t="s">
        <v>66</v>
      </c>
      <c r="G340" s="13" t="s">
        <v>93</v>
      </c>
      <c r="H340" s="13" t="s">
        <v>44</v>
      </c>
      <c r="I340" s="13" t="s">
        <v>68</v>
      </c>
      <c r="J340" s="13" t="s">
        <v>32</v>
      </c>
      <c r="K340" s="13" t="s">
        <v>53</v>
      </c>
      <c r="L340" s="13" t="s">
        <v>70</v>
      </c>
      <c r="M340" s="13">
        <v>910.94</v>
      </c>
      <c r="N340" s="13">
        <v>18</v>
      </c>
      <c r="O340" s="13">
        <v>0.16</v>
      </c>
      <c r="P340" s="48" t="str">
        <f>IF(Table2[[#This Row],[Discount]]&gt;20%,"HIGH","LOW")</f>
        <v>LOW</v>
      </c>
      <c r="Q340" s="13">
        <v>13773.41</v>
      </c>
      <c r="R340" s="60" t="str">
        <f>_xlfn.IFS(Table2[[#This Row],[Revenue]]&lt;1000,"Small",OR(Table2[[#This Row],[Revenue]]&gt;1000,Table2[[#This Row],[Revenue]]&lt;=5000),"Medium",Table2[[#This Row],[Revenue]]&gt;5000,"Large")</f>
        <v>Medium</v>
      </c>
      <c r="S340" s="54" t="str">
        <f>IF(Table2[[#This Row],[Revenue]]&gt;3000,"Premium","Not Premium")</f>
        <v>Premium</v>
      </c>
      <c r="T340" s="13">
        <v>10190.58</v>
      </c>
      <c r="U340" s="13">
        <v>3582.83</v>
      </c>
      <c r="V340" s="13" t="s">
        <v>76</v>
      </c>
      <c r="W340" s="13" t="s">
        <v>54</v>
      </c>
      <c r="X340" s="13" t="s">
        <v>48</v>
      </c>
      <c r="Y340" s="13">
        <v>21.52</v>
      </c>
      <c r="Z340" s="13">
        <v>8</v>
      </c>
      <c r="AA340" s="51" t="str">
        <f>IF(Table2[[#This Row],[DeliveryDays]]&lt;=3,"FAST DELIVERY","LATE DELIVERY")</f>
        <v>LATE DELIVERY</v>
      </c>
      <c r="AB340" s="13" t="s">
        <v>97</v>
      </c>
      <c r="AC340" s="13" t="s">
        <v>56</v>
      </c>
      <c r="AD340" s="13">
        <v>5</v>
      </c>
      <c r="AE340" s="57" t="str">
        <f>_xlfn.IFS(Table2[[#This Row],[Rating]]=5,"Excellent",Table2[[#This Row],[Rating]]=4,"Good",Table2[[#This Row],[Rating]]=3,"Average",Table2[[#This Row],[Rating]]&lt;=2,"Poor")</f>
        <v>Excellent</v>
      </c>
      <c r="AF340" s="35">
        <f>Table2[[#This Row],[Cost]]+Table2[[#This Row],[Profit]]+Table2[[#This Row],[ShippingCost]]+Table2[[#This Row],[DeliveryDays]]</f>
        <v>13802.93</v>
      </c>
      <c r="AG340" s="119">
        <f>Table2[[#This Row],[Profit]]/Table2[[#This Row],[Cost]]</f>
        <v>0.35158253995356498</v>
      </c>
      <c r="AQ340" s="20">
        <v>492</v>
      </c>
      <c r="AR340" s="2" t="s">
        <v>149</v>
      </c>
      <c r="AS340" s="2" t="s">
        <v>65</v>
      </c>
      <c r="AT340" s="2" t="s">
        <v>28</v>
      </c>
      <c r="AU340" s="2" t="s">
        <v>59</v>
      </c>
      <c r="AV340" s="2" t="s">
        <v>78</v>
      </c>
      <c r="AW340" s="2" t="s">
        <v>61</v>
      </c>
      <c r="AX340" s="2" t="s">
        <v>62</v>
      </c>
      <c r="AY340" s="2" t="s">
        <v>53</v>
      </c>
      <c r="AZ340" s="2" t="s">
        <v>46</v>
      </c>
      <c r="BA340" s="2">
        <v>720.64</v>
      </c>
      <c r="BB340" s="2">
        <v>5</v>
      </c>
      <c r="BC340" s="2">
        <v>0.18</v>
      </c>
      <c r="BD340" s="2">
        <v>2954.62</v>
      </c>
      <c r="BE340" s="2">
        <v>2279.5500000000002</v>
      </c>
      <c r="BF340" s="2">
        <v>675.07</v>
      </c>
      <c r="BG340" s="2" t="s">
        <v>35</v>
      </c>
      <c r="BH340" s="2" t="s">
        <v>36</v>
      </c>
      <c r="BI340" s="2" t="s">
        <v>72</v>
      </c>
      <c r="BJ340" s="2">
        <v>36.1</v>
      </c>
      <c r="BK340" s="2">
        <v>3</v>
      </c>
      <c r="BL340" s="2" t="s">
        <v>55</v>
      </c>
      <c r="BM340" s="2" t="s">
        <v>39</v>
      </c>
      <c r="BN340" s="2">
        <v>1</v>
      </c>
      <c r="BO340" s="21">
        <v>1</v>
      </c>
    </row>
    <row r="341" spans="1:67" ht="16.5" thickTop="1" thickBot="1" x14ac:dyDescent="0.3">
      <c r="A341" s="11">
        <v>340</v>
      </c>
      <c r="B341" s="2" t="s">
        <v>362</v>
      </c>
      <c r="C341" s="85">
        <f>YEAR(Table2[[#This Row],[Date]])</f>
        <v>2024</v>
      </c>
      <c r="D341" s="88" t="str">
        <f>TEXT(Table2[[#This Row],[Date]],"mmmm")</f>
        <v>June</v>
      </c>
      <c r="E341" s="2" t="s">
        <v>120</v>
      </c>
      <c r="F341" s="2" t="s">
        <v>42</v>
      </c>
      <c r="G341" s="2" t="s">
        <v>90</v>
      </c>
      <c r="H341" s="2" t="s">
        <v>44</v>
      </c>
      <c r="I341" s="2" t="s">
        <v>68</v>
      </c>
      <c r="J341" s="2" t="s">
        <v>32</v>
      </c>
      <c r="K341" s="2" t="s">
        <v>45</v>
      </c>
      <c r="L341" s="2" t="s">
        <v>34</v>
      </c>
      <c r="M341" s="2">
        <v>480.84</v>
      </c>
      <c r="N341" s="2">
        <v>4</v>
      </c>
      <c r="O341" s="2">
        <v>0.03</v>
      </c>
      <c r="P341" s="48" t="str">
        <f>IF(Table2[[#This Row],[Discount]]&gt;20%,"HIGH","LOW")</f>
        <v>LOW</v>
      </c>
      <c r="Q341" s="2">
        <v>1865.66</v>
      </c>
      <c r="R341" s="59" t="str">
        <f>_xlfn.IFS(Table2[[#This Row],[Revenue]]&lt;1000,"Small",OR(Table2[[#This Row],[Revenue]]&gt;1000,Table2[[#This Row],[Revenue]]&lt;=5000),"Medium",Table2[[#This Row],[Revenue]]&gt;5000,"Large")</f>
        <v>Medium</v>
      </c>
      <c r="S341" s="53" t="str">
        <f>IF(Table2[[#This Row],[Revenue]]&gt;3000,"Premium","Not Premium")</f>
        <v>Not Premium</v>
      </c>
      <c r="T341" s="2">
        <v>1607.27</v>
      </c>
      <c r="U341" s="2">
        <v>258.39</v>
      </c>
      <c r="V341" s="2" t="s">
        <v>47</v>
      </c>
      <c r="W341" s="2" t="s">
        <v>88</v>
      </c>
      <c r="X341" s="2" t="s">
        <v>48</v>
      </c>
      <c r="Y341" s="2">
        <v>47.46</v>
      </c>
      <c r="Z341" s="2">
        <v>10</v>
      </c>
      <c r="AA341" s="50" t="str">
        <f>IF(Table2[[#This Row],[DeliveryDays]]&lt;=3,"FAST DELIVERY","LATE DELIVERY")</f>
        <v>LATE DELIVERY</v>
      </c>
      <c r="AB341" s="2" t="s">
        <v>38</v>
      </c>
      <c r="AC341" s="2" t="s">
        <v>56</v>
      </c>
      <c r="AD341" s="2">
        <v>2</v>
      </c>
      <c r="AE341" s="56" t="str">
        <f>_xlfn.IFS(Table2[[#This Row],[Rating]]=5,"Excellent",Table2[[#This Row],[Rating]]=4,"Good",Table2[[#This Row],[Rating]]=3,"Average",Table2[[#This Row],[Rating]]&lt;=2,"Poor")</f>
        <v>Poor</v>
      </c>
      <c r="AF341" s="35">
        <f>Table2[[#This Row],[Cost]]+Table2[[#This Row],[Profit]]+Table2[[#This Row],[ShippingCost]]+Table2[[#This Row],[DeliveryDays]]</f>
        <v>1923.12</v>
      </c>
      <c r="AG341" s="119">
        <f>Table2[[#This Row],[Profit]]/Table2[[#This Row],[Cost]]</f>
        <v>0.16076328183814792</v>
      </c>
      <c r="AQ341" s="20">
        <v>498</v>
      </c>
      <c r="AR341" s="2" t="s">
        <v>464</v>
      </c>
      <c r="AS341" s="2" t="s">
        <v>127</v>
      </c>
      <c r="AT341" s="2" t="s">
        <v>82</v>
      </c>
      <c r="AU341" s="2" t="s">
        <v>59</v>
      </c>
      <c r="AV341" s="2" t="s">
        <v>60</v>
      </c>
      <c r="AW341" s="2" t="s">
        <v>51</v>
      </c>
      <c r="AX341" s="2" t="s">
        <v>69</v>
      </c>
      <c r="AY341" s="2" t="s">
        <v>33</v>
      </c>
      <c r="AZ341" s="2" t="s">
        <v>80</v>
      </c>
      <c r="BA341" s="2">
        <v>52.18</v>
      </c>
      <c r="BB341" s="2">
        <v>17</v>
      </c>
      <c r="BC341" s="2">
        <v>0.28000000000000003</v>
      </c>
      <c r="BD341" s="2">
        <v>638.67999999999995</v>
      </c>
      <c r="BE341" s="2">
        <v>462.77</v>
      </c>
      <c r="BF341" s="2">
        <v>175.91</v>
      </c>
      <c r="BG341" s="2" t="s">
        <v>35</v>
      </c>
      <c r="BH341" s="2" t="s">
        <v>88</v>
      </c>
      <c r="BI341" s="2" t="s">
        <v>72</v>
      </c>
      <c r="BJ341" s="2">
        <v>42.12</v>
      </c>
      <c r="BK341" s="2">
        <v>9</v>
      </c>
      <c r="BL341" s="2" t="s">
        <v>55</v>
      </c>
      <c r="BM341" s="2" t="s">
        <v>39</v>
      </c>
      <c r="BN341" s="2">
        <v>2</v>
      </c>
      <c r="BO341" s="21">
        <v>6</v>
      </c>
    </row>
    <row r="342" spans="1:67" ht="16.5" thickTop="1" thickBot="1" x14ac:dyDescent="0.3">
      <c r="A342" s="12">
        <v>341</v>
      </c>
      <c r="B342" s="13" t="s">
        <v>130</v>
      </c>
      <c r="C342" s="86">
        <f>YEAR(Table2[[#This Row],[Date]])</f>
        <v>2024</v>
      </c>
      <c r="D342" s="89" t="str">
        <f>TEXT(Table2[[#This Row],[Date]],"mmmm")</f>
        <v>March</v>
      </c>
      <c r="E342" s="13" t="s">
        <v>127</v>
      </c>
      <c r="F342" s="13" t="s">
        <v>66</v>
      </c>
      <c r="G342" s="13" t="s">
        <v>90</v>
      </c>
      <c r="H342" s="13" t="s">
        <v>94</v>
      </c>
      <c r="I342" s="13" t="s">
        <v>68</v>
      </c>
      <c r="J342" s="13" t="s">
        <v>62</v>
      </c>
      <c r="K342" s="13" t="s">
        <v>53</v>
      </c>
      <c r="L342" s="13" t="s">
        <v>85</v>
      </c>
      <c r="M342" s="13">
        <v>99.13</v>
      </c>
      <c r="N342" s="13">
        <v>11</v>
      </c>
      <c r="O342" s="13">
        <v>0.04</v>
      </c>
      <c r="P342" s="48" t="str">
        <f>IF(Table2[[#This Row],[Discount]]&gt;20%,"HIGH","LOW")</f>
        <v>LOW</v>
      </c>
      <c r="Q342" s="13">
        <v>1046.81</v>
      </c>
      <c r="R342" s="60" t="str">
        <f>_xlfn.IFS(Table2[[#This Row],[Revenue]]&lt;1000,"Small",OR(Table2[[#This Row],[Revenue]]&gt;1000,Table2[[#This Row],[Revenue]]&lt;=5000),"Medium",Table2[[#This Row],[Revenue]]&gt;5000,"Large")</f>
        <v>Medium</v>
      </c>
      <c r="S342" s="54" t="str">
        <f>IF(Table2[[#This Row],[Revenue]]&gt;3000,"Premium","Not Premium")</f>
        <v>Not Premium</v>
      </c>
      <c r="T342" s="13">
        <v>733.29</v>
      </c>
      <c r="U342" s="13">
        <v>313.52</v>
      </c>
      <c r="V342" s="13" t="s">
        <v>47</v>
      </c>
      <c r="W342" s="13" t="s">
        <v>88</v>
      </c>
      <c r="X342" s="13" t="s">
        <v>48</v>
      </c>
      <c r="Y342" s="13">
        <v>9.59</v>
      </c>
      <c r="Z342" s="13">
        <v>5</v>
      </c>
      <c r="AA342" s="51" t="str">
        <f>IF(Table2[[#This Row],[DeliveryDays]]&lt;=3,"FAST DELIVERY","LATE DELIVERY")</f>
        <v>LATE DELIVERY</v>
      </c>
      <c r="AB342" s="13" t="s">
        <v>97</v>
      </c>
      <c r="AC342" s="13" t="s">
        <v>39</v>
      </c>
      <c r="AD342" s="13">
        <v>4</v>
      </c>
      <c r="AE342" s="57" t="str">
        <f>_xlfn.IFS(Table2[[#This Row],[Rating]]=5,"Excellent",Table2[[#This Row],[Rating]]=4,"Good",Table2[[#This Row],[Rating]]=3,"Average",Table2[[#This Row],[Rating]]&lt;=2,"Poor")</f>
        <v>Good</v>
      </c>
      <c r="AF342" s="35">
        <f>Table2[[#This Row],[Cost]]+Table2[[#This Row],[Profit]]+Table2[[#This Row],[ShippingCost]]+Table2[[#This Row],[DeliveryDays]]</f>
        <v>1061.3999999999999</v>
      </c>
      <c r="AG342" s="119">
        <f>Table2[[#This Row],[Profit]]/Table2[[#This Row],[Cost]]</f>
        <v>0.42755253719537972</v>
      </c>
      <c r="AQ342" s="20">
        <v>504</v>
      </c>
      <c r="AR342" s="2" t="s">
        <v>362</v>
      </c>
      <c r="AS342" s="2" t="s">
        <v>96</v>
      </c>
      <c r="AT342" s="2" t="s">
        <v>82</v>
      </c>
      <c r="AU342" s="2" t="s">
        <v>59</v>
      </c>
      <c r="AV342" s="2" t="s">
        <v>30</v>
      </c>
      <c r="AW342" s="2" t="s">
        <v>75</v>
      </c>
      <c r="AX342" s="2" t="s">
        <v>84</v>
      </c>
      <c r="AY342" s="2" t="s">
        <v>45</v>
      </c>
      <c r="AZ342" s="2" t="s">
        <v>80</v>
      </c>
      <c r="BA342" s="2">
        <v>398.98</v>
      </c>
      <c r="BB342" s="2">
        <v>8</v>
      </c>
      <c r="BC342" s="2">
        <v>0.22</v>
      </c>
      <c r="BD342" s="2">
        <v>2489.64</v>
      </c>
      <c r="BE342" s="2">
        <v>1646.43</v>
      </c>
      <c r="BF342" s="2">
        <v>843.21</v>
      </c>
      <c r="BG342" s="2" t="s">
        <v>47</v>
      </c>
      <c r="BH342" s="2" t="s">
        <v>36</v>
      </c>
      <c r="BI342" s="2" t="s">
        <v>37</v>
      </c>
      <c r="BJ342" s="2">
        <v>14.21</v>
      </c>
      <c r="BK342" s="2">
        <v>3</v>
      </c>
      <c r="BL342" s="2" t="s">
        <v>38</v>
      </c>
      <c r="BM342" s="2" t="s">
        <v>39</v>
      </c>
      <c r="BN342" s="2">
        <v>4</v>
      </c>
      <c r="BO342" s="21">
        <v>1</v>
      </c>
    </row>
    <row r="343" spans="1:67" ht="16.5" thickTop="1" thickBot="1" x14ac:dyDescent="0.3">
      <c r="A343" s="11">
        <v>342</v>
      </c>
      <c r="B343" s="2" t="s">
        <v>363</v>
      </c>
      <c r="C343" s="85">
        <f>YEAR(Table2[[#This Row],[Date]])</f>
        <v>2024</v>
      </c>
      <c r="D343" s="88" t="str">
        <f>TEXT(Table2[[#This Row],[Date]],"mmmm")</f>
        <v>January</v>
      </c>
      <c r="E343" s="2" t="s">
        <v>27</v>
      </c>
      <c r="F343" s="2" t="s">
        <v>42</v>
      </c>
      <c r="G343" s="2" t="s">
        <v>43</v>
      </c>
      <c r="H343" s="2" t="s">
        <v>74</v>
      </c>
      <c r="I343" s="2" t="s">
        <v>68</v>
      </c>
      <c r="J343" s="2" t="s">
        <v>102</v>
      </c>
      <c r="K343" s="2" t="s">
        <v>53</v>
      </c>
      <c r="L343" s="2" t="s">
        <v>46</v>
      </c>
      <c r="M343" s="2">
        <v>694.73</v>
      </c>
      <c r="N343" s="2">
        <v>5</v>
      </c>
      <c r="O343" s="2">
        <v>0.16</v>
      </c>
      <c r="P343" s="48" t="str">
        <f>IF(Table2[[#This Row],[Discount]]&gt;20%,"HIGH","LOW")</f>
        <v>LOW</v>
      </c>
      <c r="Q343" s="2">
        <v>2917.87</v>
      </c>
      <c r="R343" s="59" t="str">
        <f>_xlfn.IFS(Table2[[#This Row],[Revenue]]&lt;1000,"Small",OR(Table2[[#This Row],[Revenue]]&gt;1000,Table2[[#This Row],[Revenue]]&lt;=5000),"Medium",Table2[[#This Row],[Revenue]]&gt;5000,"Large")</f>
        <v>Medium</v>
      </c>
      <c r="S343" s="53" t="str">
        <f>IF(Table2[[#This Row],[Revenue]]&gt;3000,"Premium","Not Premium")</f>
        <v>Not Premium</v>
      </c>
      <c r="T343" s="2">
        <v>1857.55</v>
      </c>
      <c r="U343" s="2">
        <v>1060.32</v>
      </c>
      <c r="V343" s="2" t="s">
        <v>76</v>
      </c>
      <c r="W343" s="2" t="s">
        <v>36</v>
      </c>
      <c r="X343" s="2" t="s">
        <v>72</v>
      </c>
      <c r="Y343" s="2">
        <v>38.549999999999997</v>
      </c>
      <c r="Z343" s="2">
        <v>5</v>
      </c>
      <c r="AA343" s="50" t="str">
        <f>IF(Table2[[#This Row],[DeliveryDays]]&lt;=3,"FAST DELIVERY","LATE DELIVERY")</f>
        <v>LATE DELIVERY</v>
      </c>
      <c r="AB343" s="2" t="s">
        <v>38</v>
      </c>
      <c r="AC343" s="2" t="s">
        <v>39</v>
      </c>
      <c r="AD343" s="2">
        <v>5</v>
      </c>
      <c r="AE343" s="56" t="str">
        <f>_xlfn.IFS(Table2[[#This Row],[Rating]]=5,"Excellent",Table2[[#This Row],[Rating]]=4,"Good",Table2[[#This Row],[Rating]]=3,"Average",Table2[[#This Row],[Rating]]&lt;=2,"Poor")</f>
        <v>Excellent</v>
      </c>
      <c r="AF343" s="35">
        <f>Table2[[#This Row],[Cost]]+Table2[[#This Row],[Profit]]+Table2[[#This Row],[ShippingCost]]+Table2[[#This Row],[DeliveryDays]]</f>
        <v>2961.42</v>
      </c>
      <c r="AG343" s="119">
        <f>Table2[[#This Row],[Profit]]/Table2[[#This Row],[Cost]]</f>
        <v>0.57081639794352779</v>
      </c>
      <c r="AQ343" s="20">
        <v>516</v>
      </c>
      <c r="AR343" s="2" t="s">
        <v>255</v>
      </c>
      <c r="AS343" s="2" t="s">
        <v>129</v>
      </c>
      <c r="AT343" s="2" t="s">
        <v>66</v>
      </c>
      <c r="AU343" s="2" t="s">
        <v>59</v>
      </c>
      <c r="AV343" s="2" t="s">
        <v>78</v>
      </c>
      <c r="AW343" s="2" t="s">
        <v>51</v>
      </c>
      <c r="AX343" s="2" t="s">
        <v>69</v>
      </c>
      <c r="AY343" s="2" t="s">
        <v>45</v>
      </c>
      <c r="AZ343" s="2" t="s">
        <v>85</v>
      </c>
      <c r="BA343" s="2">
        <v>597.53</v>
      </c>
      <c r="BB343" s="2">
        <v>11</v>
      </c>
      <c r="BC343" s="2">
        <v>0.28999999999999998</v>
      </c>
      <c r="BD343" s="2">
        <v>4666.71</v>
      </c>
      <c r="BE343" s="2">
        <v>3093.34</v>
      </c>
      <c r="BF343" s="2">
        <v>1573.37</v>
      </c>
      <c r="BG343" s="2" t="s">
        <v>63</v>
      </c>
      <c r="BH343" s="2" t="s">
        <v>54</v>
      </c>
      <c r="BI343" s="2" t="s">
        <v>72</v>
      </c>
      <c r="BJ343" s="2">
        <v>6.48</v>
      </c>
      <c r="BK343" s="2">
        <v>3</v>
      </c>
      <c r="BL343" s="2" t="s">
        <v>97</v>
      </c>
      <c r="BM343" s="2" t="s">
        <v>39</v>
      </c>
      <c r="BN343" s="2">
        <v>1</v>
      </c>
      <c r="BO343" s="23">
        <v>1</v>
      </c>
    </row>
    <row r="344" spans="1:67" ht="16.5" thickTop="1" thickBot="1" x14ac:dyDescent="0.3">
      <c r="A344" s="12">
        <v>343</v>
      </c>
      <c r="B344" s="13" t="s">
        <v>364</v>
      </c>
      <c r="C344" s="86">
        <f>YEAR(Table2[[#This Row],[Date]])</f>
        <v>2024</v>
      </c>
      <c r="D344" s="89" t="str">
        <f>TEXT(Table2[[#This Row],[Date]],"mmmm")</f>
        <v>September</v>
      </c>
      <c r="E344" s="13" t="s">
        <v>99</v>
      </c>
      <c r="F344" s="13" t="s">
        <v>66</v>
      </c>
      <c r="G344" s="13" t="s">
        <v>59</v>
      </c>
      <c r="H344" s="13" t="s">
        <v>74</v>
      </c>
      <c r="I344" s="13" t="s">
        <v>68</v>
      </c>
      <c r="J344" s="13" t="s">
        <v>69</v>
      </c>
      <c r="K344" s="13" t="s">
        <v>45</v>
      </c>
      <c r="L344" s="13" t="s">
        <v>34</v>
      </c>
      <c r="M344" s="13">
        <v>666.26</v>
      </c>
      <c r="N344" s="13">
        <v>1</v>
      </c>
      <c r="O344" s="13">
        <v>7.0000000000000007E-2</v>
      </c>
      <c r="P344" s="48" t="str">
        <f>IF(Table2[[#This Row],[Discount]]&gt;20%,"HIGH","LOW")</f>
        <v>LOW</v>
      </c>
      <c r="Q344" s="13">
        <v>619.62</v>
      </c>
      <c r="R344" s="60" t="str">
        <f>_xlfn.IFS(Table2[[#This Row],[Revenue]]&lt;1000,"Small",OR(Table2[[#This Row],[Revenue]]&gt;1000,Table2[[#This Row],[Revenue]]&lt;=5000),"Medium",Table2[[#This Row],[Revenue]]&gt;5000,"Large")</f>
        <v>Small</v>
      </c>
      <c r="S344" s="54" t="str">
        <f>IF(Table2[[#This Row],[Revenue]]&gt;3000,"Premium","Not Premium")</f>
        <v>Not Premium</v>
      </c>
      <c r="T344" s="13">
        <v>409.51</v>
      </c>
      <c r="U344" s="13">
        <v>210.11</v>
      </c>
      <c r="V344" s="13" t="s">
        <v>47</v>
      </c>
      <c r="W344" s="13" t="s">
        <v>54</v>
      </c>
      <c r="X344" s="13" t="s">
        <v>48</v>
      </c>
      <c r="Y344" s="13">
        <v>38.590000000000003</v>
      </c>
      <c r="Z344" s="13">
        <v>7</v>
      </c>
      <c r="AA344" s="51" t="str">
        <f>IF(Table2[[#This Row],[DeliveryDays]]&lt;=3,"FAST DELIVERY","LATE DELIVERY")</f>
        <v>LATE DELIVERY</v>
      </c>
      <c r="AB344" s="13" t="s">
        <v>55</v>
      </c>
      <c r="AC344" s="13" t="s">
        <v>39</v>
      </c>
      <c r="AD344" s="13">
        <v>2</v>
      </c>
      <c r="AE344" s="57" t="str">
        <f>_xlfn.IFS(Table2[[#This Row],[Rating]]=5,"Excellent",Table2[[#This Row],[Rating]]=4,"Good",Table2[[#This Row],[Rating]]=3,"Average",Table2[[#This Row],[Rating]]&lt;=2,"Poor")</f>
        <v>Poor</v>
      </c>
      <c r="AF344" s="35">
        <f>Table2[[#This Row],[Cost]]+Table2[[#This Row],[Profit]]+Table2[[#This Row],[ShippingCost]]+Table2[[#This Row],[DeliveryDays]]</f>
        <v>665.21</v>
      </c>
      <c r="AG344" s="119">
        <f>Table2[[#This Row],[Profit]]/Table2[[#This Row],[Cost]]</f>
        <v>0.51307660374594033</v>
      </c>
      <c r="AQ344" s="22">
        <v>517</v>
      </c>
      <c r="AR344" s="13" t="s">
        <v>470</v>
      </c>
      <c r="AS344" s="13" t="s">
        <v>99</v>
      </c>
      <c r="AT344" s="13" t="s">
        <v>66</v>
      </c>
      <c r="AU344" s="13" t="s">
        <v>59</v>
      </c>
      <c r="AV344" s="13" t="s">
        <v>94</v>
      </c>
      <c r="AW344" s="13" t="s">
        <v>61</v>
      </c>
      <c r="AX344" s="13" t="s">
        <v>84</v>
      </c>
      <c r="AY344" s="13" t="s">
        <v>33</v>
      </c>
      <c r="AZ344" s="13" t="s">
        <v>34</v>
      </c>
      <c r="BA344" s="13">
        <v>175.31</v>
      </c>
      <c r="BB344" s="13">
        <v>9</v>
      </c>
      <c r="BC344" s="13">
        <v>0.09</v>
      </c>
      <c r="BD344" s="13">
        <v>1435.79</v>
      </c>
      <c r="BE344" s="13">
        <v>1263.7</v>
      </c>
      <c r="BF344" s="13">
        <v>172.09</v>
      </c>
      <c r="BG344" s="13" t="s">
        <v>91</v>
      </c>
      <c r="BH344" s="13" t="s">
        <v>88</v>
      </c>
      <c r="BI344" s="13" t="s">
        <v>37</v>
      </c>
      <c r="BJ344" s="13">
        <v>7.03</v>
      </c>
      <c r="BK344" s="13">
        <v>6</v>
      </c>
      <c r="BL344" s="13" t="s">
        <v>38</v>
      </c>
      <c r="BM344" s="13" t="s">
        <v>56</v>
      </c>
      <c r="BN344" s="13">
        <v>1</v>
      </c>
      <c r="BO344" s="21">
        <v>7</v>
      </c>
    </row>
    <row r="345" spans="1:67" ht="16.5" thickTop="1" thickBot="1" x14ac:dyDescent="0.3">
      <c r="A345" s="11">
        <v>344</v>
      </c>
      <c r="B345" s="2" t="s">
        <v>138</v>
      </c>
      <c r="C345" s="85">
        <f>YEAR(Table2[[#This Row],[Date]])</f>
        <v>2024</v>
      </c>
      <c r="D345" s="88" t="str">
        <f>TEXT(Table2[[#This Row],[Date]],"mmmm")</f>
        <v>June</v>
      </c>
      <c r="E345" s="2" t="s">
        <v>114</v>
      </c>
      <c r="F345" s="2" t="s">
        <v>66</v>
      </c>
      <c r="G345" s="2" t="s">
        <v>43</v>
      </c>
      <c r="H345" s="2" t="s">
        <v>100</v>
      </c>
      <c r="I345" s="2" t="s">
        <v>31</v>
      </c>
      <c r="J345" s="2" t="s">
        <v>107</v>
      </c>
      <c r="K345" s="2" t="s">
        <v>53</v>
      </c>
      <c r="L345" s="2" t="s">
        <v>80</v>
      </c>
      <c r="M345" s="2">
        <v>621.87</v>
      </c>
      <c r="N345" s="2">
        <v>17</v>
      </c>
      <c r="O345" s="2">
        <v>0.18</v>
      </c>
      <c r="P345" s="48" t="str">
        <f>IF(Table2[[#This Row],[Discount]]&gt;20%,"HIGH","LOW")</f>
        <v>LOW</v>
      </c>
      <c r="Q345" s="2">
        <v>8668.8700000000008</v>
      </c>
      <c r="R345" s="59" t="str">
        <f>_xlfn.IFS(Table2[[#This Row],[Revenue]]&lt;1000,"Small",OR(Table2[[#This Row],[Revenue]]&gt;1000,Table2[[#This Row],[Revenue]]&lt;=5000),"Medium",Table2[[#This Row],[Revenue]]&gt;5000,"Large")</f>
        <v>Medium</v>
      </c>
      <c r="S345" s="53" t="str">
        <f>IF(Table2[[#This Row],[Revenue]]&gt;3000,"Premium","Not Premium")</f>
        <v>Premium</v>
      </c>
      <c r="T345" s="2">
        <v>6825.19</v>
      </c>
      <c r="U345" s="2">
        <v>1843.68</v>
      </c>
      <c r="V345" s="2" t="s">
        <v>63</v>
      </c>
      <c r="W345" s="2" t="s">
        <v>88</v>
      </c>
      <c r="X345" s="2" t="s">
        <v>37</v>
      </c>
      <c r="Y345" s="2">
        <v>28.78</v>
      </c>
      <c r="Z345" s="2">
        <v>7</v>
      </c>
      <c r="AA345" s="50" t="str">
        <f>IF(Table2[[#This Row],[DeliveryDays]]&lt;=3,"FAST DELIVERY","LATE DELIVERY")</f>
        <v>LATE DELIVERY</v>
      </c>
      <c r="AB345" s="2" t="s">
        <v>97</v>
      </c>
      <c r="AC345" s="2" t="s">
        <v>56</v>
      </c>
      <c r="AD345" s="2">
        <v>5</v>
      </c>
      <c r="AE345" s="56" t="str">
        <f>_xlfn.IFS(Table2[[#This Row],[Rating]]=5,"Excellent",Table2[[#This Row],[Rating]]=4,"Good",Table2[[#This Row],[Rating]]=3,"Average",Table2[[#This Row],[Rating]]&lt;=2,"Poor")</f>
        <v>Excellent</v>
      </c>
      <c r="AF345" s="35">
        <f>Table2[[#This Row],[Cost]]+Table2[[#This Row],[Profit]]+Table2[[#This Row],[ShippingCost]]+Table2[[#This Row],[DeliveryDays]]</f>
        <v>8704.65</v>
      </c>
      <c r="AG345" s="119">
        <f>Table2[[#This Row],[Profit]]/Table2[[#This Row],[Cost]]</f>
        <v>0.27012874366867445</v>
      </c>
      <c r="AQ345" s="20">
        <v>522</v>
      </c>
      <c r="AR345" s="2" t="s">
        <v>86</v>
      </c>
      <c r="AS345" s="2" t="s">
        <v>99</v>
      </c>
      <c r="AT345" s="2" t="s">
        <v>42</v>
      </c>
      <c r="AU345" s="2" t="s">
        <v>59</v>
      </c>
      <c r="AV345" s="2" t="s">
        <v>44</v>
      </c>
      <c r="AW345" s="2" t="s">
        <v>51</v>
      </c>
      <c r="AX345" s="2" t="s">
        <v>102</v>
      </c>
      <c r="AY345" s="2" t="s">
        <v>53</v>
      </c>
      <c r="AZ345" s="2" t="s">
        <v>46</v>
      </c>
      <c r="BA345" s="2">
        <v>582.47</v>
      </c>
      <c r="BB345" s="2">
        <v>14</v>
      </c>
      <c r="BC345" s="2">
        <v>0.15</v>
      </c>
      <c r="BD345" s="2">
        <v>6931.39</v>
      </c>
      <c r="BE345" s="2">
        <v>4522.72</v>
      </c>
      <c r="BF345" s="2">
        <v>2408.67</v>
      </c>
      <c r="BG345" s="2" t="s">
        <v>47</v>
      </c>
      <c r="BH345" s="2" t="s">
        <v>71</v>
      </c>
      <c r="BI345" s="2" t="s">
        <v>48</v>
      </c>
      <c r="BJ345" s="2">
        <v>32.78</v>
      </c>
      <c r="BK345" s="2">
        <v>5</v>
      </c>
      <c r="BL345" s="2" t="s">
        <v>55</v>
      </c>
      <c r="BM345" s="2" t="s">
        <v>56</v>
      </c>
      <c r="BN345" s="2">
        <v>4</v>
      </c>
      <c r="BO345" s="21">
        <v>5</v>
      </c>
    </row>
    <row r="346" spans="1:67" ht="16.5" thickTop="1" thickBot="1" x14ac:dyDescent="0.3">
      <c r="A346" s="12">
        <v>345</v>
      </c>
      <c r="B346" s="13" t="s">
        <v>365</v>
      </c>
      <c r="C346" s="86">
        <f>YEAR(Table2[[#This Row],[Date]])</f>
        <v>2023</v>
      </c>
      <c r="D346" s="89" t="str">
        <f>TEXT(Table2[[#This Row],[Date]],"mmmm")</f>
        <v>June</v>
      </c>
      <c r="E346" s="13" t="s">
        <v>129</v>
      </c>
      <c r="F346" s="13" t="s">
        <v>66</v>
      </c>
      <c r="G346" s="13" t="s">
        <v>90</v>
      </c>
      <c r="H346" s="13" t="s">
        <v>100</v>
      </c>
      <c r="I346" s="13" t="s">
        <v>61</v>
      </c>
      <c r="J346" s="13" t="s">
        <v>134</v>
      </c>
      <c r="K346" s="13" t="s">
        <v>53</v>
      </c>
      <c r="L346" s="13" t="s">
        <v>46</v>
      </c>
      <c r="M346" s="13">
        <v>334.51</v>
      </c>
      <c r="N346" s="13">
        <v>11</v>
      </c>
      <c r="O346" s="13">
        <v>0.04</v>
      </c>
      <c r="P346" s="48" t="str">
        <f>IF(Table2[[#This Row],[Discount]]&gt;20%,"HIGH","LOW")</f>
        <v>LOW</v>
      </c>
      <c r="Q346" s="13">
        <v>3532.43</v>
      </c>
      <c r="R346" s="60" t="str">
        <f>_xlfn.IFS(Table2[[#This Row],[Revenue]]&lt;1000,"Small",OR(Table2[[#This Row],[Revenue]]&gt;1000,Table2[[#This Row],[Revenue]]&lt;=5000),"Medium",Table2[[#This Row],[Revenue]]&gt;5000,"Large")</f>
        <v>Medium</v>
      </c>
      <c r="S346" s="54" t="str">
        <f>IF(Table2[[#This Row],[Revenue]]&gt;3000,"Premium","Not Premium")</f>
        <v>Premium</v>
      </c>
      <c r="T346" s="13">
        <v>2133.98</v>
      </c>
      <c r="U346" s="13">
        <v>1398.45</v>
      </c>
      <c r="V346" s="13" t="s">
        <v>47</v>
      </c>
      <c r="W346" s="13" t="s">
        <v>54</v>
      </c>
      <c r="X346" s="13" t="s">
        <v>72</v>
      </c>
      <c r="Y346" s="13">
        <v>18.98</v>
      </c>
      <c r="Z346" s="13">
        <v>8</v>
      </c>
      <c r="AA346" s="51" t="str">
        <f>IF(Table2[[#This Row],[DeliveryDays]]&lt;=3,"FAST DELIVERY","LATE DELIVERY")</f>
        <v>LATE DELIVERY</v>
      </c>
      <c r="AB346" s="13" t="s">
        <v>55</v>
      </c>
      <c r="AC346" s="13" t="s">
        <v>39</v>
      </c>
      <c r="AD346" s="13">
        <v>4</v>
      </c>
      <c r="AE346" s="57" t="str">
        <f>_xlfn.IFS(Table2[[#This Row],[Rating]]=5,"Excellent",Table2[[#This Row],[Rating]]=4,"Good",Table2[[#This Row],[Rating]]=3,"Average",Table2[[#This Row],[Rating]]&lt;=2,"Poor")</f>
        <v>Good</v>
      </c>
      <c r="AF346" s="35">
        <f>Table2[[#This Row],[Cost]]+Table2[[#This Row],[Profit]]+Table2[[#This Row],[ShippingCost]]+Table2[[#This Row],[DeliveryDays]]</f>
        <v>3559.4100000000003</v>
      </c>
      <c r="AG346" s="119">
        <f>Table2[[#This Row],[Profit]]/Table2[[#This Row],[Cost]]</f>
        <v>0.65532479217237272</v>
      </c>
      <c r="AQ346" s="20">
        <v>532</v>
      </c>
      <c r="AR346" s="2" t="s">
        <v>456</v>
      </c>
      <c r="AS346" s="2" t="s">
        <v>50</v>
      </c>
      <c r="AT346" s="2" t="s">
        <v>28</v>
      </c>
      <c r="AU346" s="2" t="s">
        <v>59</v>
      </c>
      <c r="AV346" s="2" t="s">
        <v>74</v>
      </c>
      <c r="AW346" s="2" t="s">
        <v>68</v>
      </c>
      <c r="AX346" s="2" t="s">
        <v>62</v>
      </c>
      <c r="AY346" s="2" t="s">
        <v>45</v>
      </c>
      <c r="AZ346" s="2" t="s">
        <v>46</v>
      </c>
      <c r="BA346" s="2">
        <v>234.77</v>
      </c>
      <c r="BB346" s="2">
        <v>20</v>
      </c>
      <c r="BC346" s="2">
        <v>0.09</v>
      </c>
      <c r="BD346" s="2">
        <v>4272.8100000000004</v>
      </c>
      <c r="BE346" s="2">
        <v>2175.29</v>
      </c>
      <c r="BF346" s="2">
        <v>2097.52</v>
      </c>
      <c r="BG346" s="2" t="s">
        <v>91</v>
      </c>
      <c r="BH346" s="2" t="s">
        <v>54</v>
      </c>
      <c r="BI346" s="2" t="s">
        <v>48</v>
      </c>
      <c r="BJ346" s="2">
        <v>31.45</v>
      </c>
      <c r="BK346" s="2">
        <v>10</v>
      </c>
      <c r="BL346" s="2" t="s">
        <v>55</v>
      </c>
      <c r="BM346" s="2" t="s">
        <v>56</v>
      </c>
      <c r="BN346" s="2">
        <v>1</v>
      </c>
      <c r="BO346" s="23">
        <v>8</v>
      </c>
    </row>
    <row r="347" spans="1:67" ht="16.5" thickTop="1" thickBot="1" x14ac:dyDescent="0.3">
      <c r="A347" s="11">
        <v>346</v>
      </c>
      <c r="B347" s="2" t="s">
        <v>366</v>
      </c>
      <c r="C347" s="85">
        <f>YEAR(Table2[[#This Row],[Date]])</f>
        <v>2023</v>
      </c>
      <c r="D347" s="88" t="str">
        <f>TEXT(Table2[[#This Row],[Date]],"mmmm")</f>
        <v>March</v>
      </c>
      <c r="E347" s="2" t="s">
        <v>99</v>
      </c>
      <c r="F347" s="2" t="s">
        <v>66</v>
      </c>
      <c r="G347" s="2" t="s">
        <v>83</v>
      </c>
      <c r="H347" s="2" t="s">
        <v>78</v>
      </c>
      <c r="I347" s="2" t="s">
        <v>75</v>
      </c>
      <c r="J347" s="2" t="s">
        <v>79</v>
      </c>
      <c r="K347" s="2" t="s">
        <v>45</v>
      </c>
      <c r="L347" s="2" t="s">
        <v>34</v>
      </c>
      <c r="M347" s="2">
        <v>24.06</v>
      </c>
      <c r="N347" s="2">
        <v>12</v>
      </c>
      <c r="O347" s="2">
        <v>0.25</v>
      </c>
      <c r="P347" s="48" t="str">
        <f>IF(Table2[[#This Row],[Discount]]&gt;20%,"HIGH","LOW")</f>
        <v>HIGH</v>
      </c>
      <c r="Q347" s="2">
        <v>216.54</v>
      </c>
      <c r="R347" s="59" t="str">
        <f>_xlfn.IFS(Table2[[#This Row],[Revenue]]&lt;1000,"Small",OR(Table2[[#This Row],[Revenue]]&gt;1000,Table2[[#This Row],[Revenue]]&lt;=5000),"Medium",Table2[[#This Row],[Revenue]]&gt;5000,"Large")</f>
        <v>Small</v>
      </c>
      <c r="S347" s="53" t="str">
        <f>IF(Table2[[#This Row],[Revenue]]&gt;3000,"Premium","Not Premium")</f>
        <v>Not Premium</v>
      </c>
      <c r="T347" s="2">
        <v>125.62</v>
      </c>
      <c r="U347" s="2">
        <v>90.92</v>
      </c>
      <c r="V347" s="2" t="s">
        <v>76</v>
      </c>
      <c r="W347" s="2" t="s">
        <v>71</v>
      </c>
      <c r="X347" s="2" t="s">
        <v>48</v>
      </c>
      <c r="Y347" s="2">
        <v>36.21</v>
      </c>
      <c r="Z347" s="2">
        <v>4</v>
      </c>
      <c r="AA347" s="50" t="str">
        <f>IF(Table2[[#This Row],[DeliveryDays]]&lt;=3,"FAST DELIVERY","LATE DELIVERY")</f>
        <v>LATE DELIVERY</v>
      </c>
      <c r="AB347" s="2" t="s">
        <v>97</v>
      </c>
      <c r="AC347" s="2" t="s">
        <v>56</v>
      </c>
      <c r="AD347" s="2">
        <v>5</v>
      </c>
      <c r="AE347" s="56" t="str">
        <f>_xlfn.IFS(Table2[[#This Row],[Rating]]=5,"Excellent",Table2[[#This Row],[Rating]]=4,"Good",Table2[[#This Row],[Rating]]=3,"Average",Table2[[#This Row],[Rating]]&lt;=2,"Poor")</f>
        <v>Excellent</v>
      </c>
      <c r="AF347" s="35">
        <f>Table2[[#This Row],[Cost]]+Table2[[#This Row],[Profit]]+Table2[[#This Row],[ShippingCost]]+Table2[[#This Row],[DeliveryDays]]</f>
        <v>256.75</v>
      </c>
      <c r="AG347" s="119">
        <f>Table2[[#This Row],[Profit]]/Table2[[#This Row],[Cost]]</f>
        <v>0.72377010030249955</v>
      </c>
      <c r="AQ347" s="22">
        <v>547</v>
      </c>
      <c r="AR347" s="13" t="s">
        <v>480</v>
      </c>
      <c r="AS347" s="13" t="s">
        <v>120</v>
      </c>
      <c r="AT347" s="13" t="s">
        <v>66</v>
      </c>
      <c r="AU347" s="13" t="s">
        <v>59</v>
      </c>
      <c r="AV347" s="13" t="s">
        <v>74</v>
      </c>
      <c r="AW347" s="13" t="s">
        <v>61</v>
      </c>
      <c r="AX347" s="13" t="s">
        <v>84</v>
      </c>
      <c r="AY347" s="13" t="s">
        <v>53</v>
      </c>
      <c r="AZ347" s="13" t="s">
        <v>34</v>
      </c>
      <c r="BA347" s="13">
        <v>985.48</v>
      </c>
      <c r="BB347" s="13">
        <v>11</v>
      </c>
      <c r="BC347" s="13">
        <v>0.16</v>
      </c>
      <c r="BD347" s="13">
        <v>9105.84</v>
      </c>
      <c r="BE347" s="13">
        <v>5328.24</v>
      </c>
      <c r="BF347" s="13">
        <v>3777.6</v>
      </c>
      <c r="BG347" s="13" t="s">
        <v>47</v>
      </c>
      <c r="BH347" s="13" t="s">
        <v>54</v>
      </c>
      <c r="BI347" s="13" t="s">
        <v>37</v>
      </c>
      <c r="BJ347" s="13">
        <v>12.98</v>
      </c>
      <c r="BK347" s="13">
        <v>3</v>
      </c>
      <c r="BL347" s="13" t="s">
        <v>55</v>
      </c>
      <c r="BM347" s="13" t="s">
        <v>39</v>
      </c>
      <c r="BN347" s="13">
        <v>2</v>
      </c>
      <c r="BO347" s="23">
        <v>7</v>
      </c>
    </row>
    <row r="348" spans="1:67" ht="16.5" thickTop="1" thickBot="1" x14ac:dyDescent="0.3">
      <c r="A348" s="12">
        <v>347</v>
      </c>
      <c r="B348" s="13" t="s">
        <v>367</v>
      </c>
      <c r="C348" s="86">
        <f>YEAR(Table2[[#This Row],[Date]])</f>
        <v>2024</v>
      </c>
      <c r="D348" s="89" t="str">
        <f>TEXT(Table2[[#This Row],[Date]],"mmmm")</f>
        <v>June</v>
      </c>
      <c r="E348" s="13" t="s">
        <v>58</v>
      </c>
      <c r="F348" s="13" t="s">
        <v>82</v>
      </c>
      <c r="G348" s="13" t="s">
        <v>90</v>
      </c>
      <c r="H348" s="13" t="s">
        <v>94</v>
      </c>
      <c r="I348" s="13" t="s">
        <v>75</v>
      </c>
      <c r="J348" s="13" t="s">
        <v>87</v>
      </c>
      <c r="K348" s="13" t="s">
        <v>45</v>
      </c>
      <c r="L348" s="13" t="s">
        <v>46</v>
      </c>
      <c r="M348" s="13">
        <v>132.30000000000001</v>
      </c>
      <c r="N348" s="13">
        <v>2</v>
      </c>
      <c r="O348" s="13">
        <v>0.27</v>
      </c>
      <c r="P348" s="48" t="str">
        <f>IF(Table2[[#This Row],[Discount]]&gt;20%,"HIGH","LOW")</f>
        <v>HIGH</v>
      </c>
      <c r="Q348" s="13">
        <v>193.16</v>
      </c>
      <c r="R348" s="60" t="str">
        <f>_xlfn.IFS(Table2[[#This Row],[Revenue]]&lt;1000,"Small",OR(Table2[[#This Row],[Revenue]]&gt;1000,Table2[[#This Row],[Revenue]]&lt;=5000),"Medium",Table2[[#This Row],[Revenue]]&gt;5000,"Large")</f>
        <v>Small</v>
      </c>
      <c r="S348" s="54" t="str">
        <f>IF(Table2[[#This Row],[Revenue]]&gt;3000,"Premium","Not Premium")</f>
        <v>Not Premium</v>
      </c>
      <c r="T348" s="13">
        <v>147.26</v>
      </c>
      <c r="U348" s="13">
        <v>45.9</v>
      </c>
      <c r="V348" s="13" t="s">
        <v>47</v>
      </c>
      <c r="W348" s="13" t="s">
        <v>54</v>
      </c>
      <c r="X348" s="13" t="s">
        <v>48</v>
      </c>
      <c r="Y348" s="13">
        <v>48.36</v>
      </c>
      <c r="Z348" s="13">
        <v>1</v>
      </c>
      <c r="AA348" s="51" t="str">
        <f>IF(Table2[[#This Row],[DeliveryDays]]&lt;=3,"FAST DELIVERY","LATE DELIVERY")</f>
        <v>FAST DELIVERY</v>
      </c>
      <c r="AB348" s="13" t="s">
        <v>97</v>
      </c>
      <c r="AC348" s="13" t="s">
        <v>56</v>
      </c>
      <c r="AD348" s="13">
        <v>2</v>
      </c>
      <c r="AE348" s="57" t="str">
        <f>_xlfn.IFS(Table2[[#This Row],[Rating]]=5,"Excellent",Table2[[#This Row],[Rating]]=4,"Good",Table2[[#This Row],[Rating]]=3,"Average",Table2[[#This Row],[Rating]]&lt;=2,"Poor")</f>
        <v>Poor</v>
      </c>
      <c r="AF348" s="35">
        <f>Table2[[#This Row],[Cost]]+Table2[[#This Row],[Profit]]+Table2[[#This Row],[ShippingCost]]+Table2[[#This Row],[DeliveryDays]]</f>
        <v>242.51999999999998</v>
      </c>
      <c r="AG348" s="119">
        <f>Table2[[#This Row],[Profit]]/Table2[[#This Row],[Cost]]</f>
        <v>0.31169360315088962</v>
      </c>
      <c r="AQ348" s="22">
        <v>551</v>
      </c>
      <c r="AR348" s="13" t="s">
        <v>483</v>
      </c>
      <c r="AS348" s="13" t="s">
        <v>114</v>
      </c>
      <c r="AT348" s="13" t="s">
        <v>82</v>
      </c>
      <c r="AU348" s="13" t="s">
        <v>59</v>
      </c>
      <c r="AV348" s="13" t="s">
        <v>30</v>
      </c>
      <c r="AW348" s="13" t="s">
        <v>31</v>
      </c>
      <c r="AX348" s="13" t="s">
        <v>102</v>
      </c>
      <c r="AY348" s="13" t="s">
        <v>53</v>
      </c>
      <c r="AZ348" s="13" t="s">
        <v>70</v>
      </c>
      <c r="BA348" s="13">
        <v>106.61</v>
      </c>
      <c r="BB348" s="13">
        <v>11</v>
      </c>
      <c r="BC348" s="13">
        <v>0.05</v>
      </c>
      <c r="BD348" s="13">
        <v>1114.07</v>
      </c>
      <c r="BE348" s="13">
        <v>636.32000000000005</v>
      </c>
      <c r="BF348" s="13">
        <v>477.75</v>
      </c>
      <c r="BG348" s="13" t="s">
        <v>47</v>
      </c>
      <c r="BH348" s="13" t="s">
        <v>71</v>
      </c>
      <c r="BI348" s="13" t="s">
        <v>72</v>
      </c>
      <c r="BJ348" s="13">
        <v>40.89</v>
      </c>
      <c r="BK348" s="13">
        <v>8</v>
      </c>
      <c r="BL348" s="13" t="s">
        <v>97</v>
      </c>
      <c r="BM348" s="13" t="s">
        <v>39</v>
      </c>
      <c r="BN348" s="13">
        <v>3</v>
      </c>
      <c r="BO348" s="21">
        <v>5</v>
      </c>
    </row>
    <row r="349" spans="1:67" ht="16.5" thickTop="1" thickBot="1" x14ac:dyDescent="0.3">
      <c r="A349" s="11">
        <v>348</v>
      </c>
      <c r="B349" s="2" t="s">
        <v>368</v>
      </c>
      <c r="C349" s="85">
        <f>YEAR(Table2[[#This Row],[Date]])</f>
        <v>2023</v>
      </c>
      <c r="D349" s="88" t="str">
        <f>TEXT(Table2[[#This Row],[Date]],"mmmm")</f>
        <v>May</v>
      </c>
      <c r="E349" s="2" t="s">
        <v>27</v>
      </c>
      <c r="F349" s="2" t="s">
        <v>82</v>
      </c>
      <c r="G349" s="2" t="s">
        <v>83</v>
      </c>
      <c r="H349" s="2" t="s">
        <v>67</v>
      </c>
      <c r="I349" s="2" t="s">
        <v>31</v>
      </c>
      <c r="J349" s="2" t="s">
        <v>84</v>
      </c>
      <c r="K349" s="2" t="s">
        <v>33</v>
      </c>
      <c r="L349" s="2" t="s">
        <v>80</v>
      </c>
      <c r="M349" s="2">
        <v>932.77</v>
      </c>
      <c r="N349" s="2">
        <v>15</v>
      </c>
      <c r="O349" s="2">
        <v>0.28000000000000003</v>
      </c>
      <c r="P349" s="48" t="str">
        <f>IF(Table2[[#This Row],[Discount]]&gt;20%,"HIGH","LOW")</f>
        <v>HIGH</v>
      </c>
      <c r="Q349" s="2">
        <v>10073.92</v>
      </c>
      <c r="R349" s="59" t="str">
        <f>_xlfn.IFS(Table2[[#This Row],[Revenue]]&lt;1000,"Small",OR(Table2[[#This Row],[Revenue]]&gt;1000,Table2[[#This Row],[Revenue]]&lt;=5000),"Medium",Table2[[#This Row],[Revenue]]&gt;5000,"Large")</f>
        <v>Medium</v>
      </c>
      <c r="S349" s="53" t="str">
        <f>IF(Table2[[#This Row],[Revenue]]&gt;3000,"Premium","Not Premium")</f>
        <v>Premium</v>
      </c>
      <c r="T349" s="2">
        <v>8630.52</v>
      </c>
      <c r="U349" s="2">
        <v>1443.4</v>
      </c>
      <c r="V349" s="2" t="s">
        <v>63</v>
      </c>
      <c r="W349" s="2" t="s">
        <v>88</v>
      </c>
      <c r="X349" s="2" t="s">
        <v>48</v>
      </c>
      <c r="Y349" s="2">
        <v>6.47</v>
      </c>
      <c r="Z349" s="2">
        <v>10</v>
      </c>
      <c r="AA349" s="50" t="str">
        <f>IF(Table2[[#This Row],[DeliveryDays]]&lt;=3,"FAST DELIVERY","LATE DELIVERY")</f>
        <v>LATE DELIVERY</v>
      </c>
      <c r="AB349" s="2" t="s">
        <v>38</v>
      </c>
      <c r="AC349" s="2" t="s">
        <v>56</v>
      </c>
      <c r="AD349" s="2">
        <v>1</v>
      </c>
      <c r="AE349" s="56" t="str">
        <f>_xlfn.IFS(Table2[[#This Row],[Rating]]=5,"Excellent",Table2[[#This Row],[Rating]]=4,"Good",Table2[[#This Row],[Rating]]=3,"Average",Table2[[#This Row],[Rating]]&lt;=2,"Poor")</f>
        <v>Poor</v>
      </c>
      <c r="AF349" s="35">
        <f>Table2[[#This Row],[Cost]]+Table2[[#This Row],[Profit]]+Table2[[#This Row],[ShippingCost]]+Table2[[#This Row],[DeliveryDays]]</f>
        <v>10090.39</v>
      </c>
      <c r="AG349" s="119">
        <f>Table2[[#This Row],[Profit]]/Table2[[#This Row],[Cost]]</f>
        <v>0.16724368867692793</v>
      </c>
      <c r="AQ349" s="20">
        <v>566</v>
      </c>
      <c r="AR349" s="2" t="s">
        <v>489</v>
      </c>
      <c r="AS349" s="2" t="s">
        <v>114</v>
      </c>
      <c r="AT349" s="2" t="s">
        <v>42</v>
      </c>
      <c r="AU349" s="2" t="s">
        <v>59</v>
      </c>
      <c r="AV349" s="2" t="s">
        <v>94</v>
      </c>
      <c r="AW349" s="2" t="s">
        <v>75</v>
      </c>
      <c r="AX349" s="2" t="s">
        <v>62</v>
      </c>
      <c r="AY349" s="2" t="s">
        <v>45</v>
      </c>
      <c r="AZ349" s="2" t="s">
        <v>85</v>
      </c>
      <c r="BA349" s="2">
        <v>624.26</v>
      </c>
      <c r="BB349" s="2">
        <v>18</v>
      </c>
      <c r="BC349" s="2">
        <v>0.25</v>
      </c>
      <c r="BD349" s="2">
        <v>8427.51</v>
      </c>
      <c r="BE349" s="2">
        <v>6156.32</v>
      </c>
      <c r="BF349" s="2">
        <v>2271.19</v>
      </c>
      <c r="BG349" s="2" t="s">
        <v>76</v>
      </c>
      <c r="BH349" s="2" t="s">
        <v>88</v>
      </c>
      <c r="BI349" s="2" t="s">
        <v>48</v>
      </c>
      <c r="BJ349" s="2">
        <v>5.82</v>
      </c>
      <c r="BK349" s="2">
        <v>1</v>
      </c>
      <c r="BL349" s="2" t="s">
        <v>55</v>
      </c>
      <c r="BM349" s="2" t="s">
        <v>56</v>
      </c>
      <c r="BN349" s="2">
        <v>5</v>
      </c>
      <c r="BO349" s="23">
        <v>1</v>
      </c>
    </row>
    <row r="350" spans="1:67" ht="16.5" thickTop="1" thickBot="1" x14ac:dyDescent="0.3">
      <c r="A350" s="12">
        <v>349</v>
      </c>
      <c r="B350" s="13" t="s">
        <v>359</v>
      </c>
      <c r="C350" s="86">
        <f>YEAR(Table2[[#This Row],[Date]])</f>
        <v>2024</v>
      </c>
      <c r="D350" s="89" t="str">
        <f>TEXT(Table2[[#This Row],[Date]],"mmmm")</f>
        <v>April</v>
      </c>
      <c r="E350" s="13" t="s">
        <v>65</v>
      </c>
      <c r="F350" s="13" t="s">
        <v>66</v>
      </c>
      <c r="G350" s="13" t="s">
        <v>43</v>
      </c>
      <c r="H350" s="13" t="s">
        <v>78</v>
      </c>
      <c r="I350" s="13" t="s">
        <v>68</v>
      </c>
      <c r="J350" s="13" t="s">
        <v>87</v>
      </c>
      <c r="K350" s="13" t="s">
        <v>53</v>
      </c>
      <c r="L350" s="13" t="s">
        <v>70</v>
      </c>
      <c r="M350" s="13">
        <v>129.69</v>
      </c>
      <c r="N350" s="13">
        <v>14</v>
      </c>
      <c r="O350" s="13">
        <v>0.12</v>
      </c>
      <c r="P350" s="48" t="str">
        <f>IF(Table2[[#This Row],[Discount]]&gt;20%,"HIGH","LOW")</f>
        <v>LOW</v>
      </c>
      <c r="Q350" s="13">
        <v>1597.78</v>
      </c>
      <c r="R350" s="60" t="str">
        <f>_xlfn.IFS(Table2[[#This Row],[Revenue]]&lt;1000,"Small",OR(Table2[[#This Row],[Revenue]]&gt;1000,Table2[[#This Row],[Revenue]]&lt;=5000),"Medium",Table2[[#This Row],[Revenue]]&gt;5000,"Large")</f>
        <v>Medium</v>
      </c>
      <c r="S350" s="54" t="str">
        <f>IF(Table2[[#This Row],[Revenue]]&gt;3000,"Premium","Not Premium")</f>
        <v>Not Premium</v>
      </c>
      <c r="T350" s="13">
        <v>1355.12</v>
      </c>
      <c r="U350" s="13">
        <v>242.66</v>
      </c>
      <c r="V350" s="13" t="s">
        <v>91</v>
      </c>
      <c r="W350" s="13" t="s">
        <v>71</v>
      </c>
      <c r="X350" s="13" t="s">
        <v>37</v>
      </c>
      <c r="Y350" s="13">
        <v>43.89</v>
      </c>
      <c r="Z350" s="13">
        <v>6</v>
      </c>
      <c r="AA350" s="51" t="str">
        <f>IF(Table2[[#This Row],[DeliveryDays]]&lt;=3,"FAST DELIVERY","LATE DELIVERY")</f>
        <v>LATE DELIVERY</v>
      </c>
      <c r="AB350" s="13" t="s">
        <v>38</v>
      </c>
      <c r="AC350" s="13" t="s">
        <v>56</v>
      </c>
      <c r="AD350" s="13">
        <v>1</v>
      </c>
      <c r="AE350" s="57" t="str">
        <f>_xlfn.IFS(Table2[[#This Row],[Rating]]=5,"Excellent",Table2[[#This Row],[Rating]]=4,"Good",Table2[[#This Row],[Rating]]=3,"Average",Table2[[#This Row],[Rating]]&lt;=2,"Poor")</f>
        <v>Poor</v>
      </c>
      <c r="AF350" s="35">
        <f>Table2[[#This Row],[Cost]]+Table2[[#This Row],[Profit]]+Table2[[#This Row],[ShippingCost]]+Table2[[#This Row],[DeliveryDays]]</f>
        <v>1647.67</v>
      </c>
      <c r="AG350" s="119">
        <f>Table2[[#This Row],[Profit]]/Table2[[#This Row],[Cost]]</f>
        <v>0.1790690123383907</v>
      </c>
      <c r="AQ350" s="22">
        <v>571</v>
      </c>
      <c r="AR350" s="13" t="s">
        <v>407</v>
      </c>
      <c r="AS350" s="13" t="s">
        <v>50</v>
      </c>
      <c r="AT350" s="13" t="s">
        <v>28</v>
      </c>
      <c r="AU350" s="13" t="s">
        <v>59</v>
      </c>
      <c r="AV350" s="13" t="s">
        <v>94</v>
      </c>
      <c r="AW350" s="13" t="s">
        <v>75</v>
      </c>
      <c r="AX350" s="13" t="s">
        <v>107</v>
      </c>
      <c r="AY350" s="13" t="s">
        <v>45</v>
      </c>
      <c r="AZ350" s="13" t="s">
        <v>34</v>
      </c>
      <c r="BA350" s="13">
        <v>764.76</v>
      </c>
      <c r="BB350" s="13">
        <v>8</v>
      </c>
      <c r="BC350" s="13">
        <v>0.17</v>
      </c>
      <c r="BD350" s="13">
        <v>5078.01</v>
      </c>
      <c r="BE350" s="13">
        <v>3688.32</v>
      </c>
      <c r="BF350" s="13">
        <v>1389.69</v>
      </c>
      <c r="BG350" s="13" t="s">
        <v>47</v>
      </c>
      <c r="BH350" s="13" t="s">
        <v>36</v>
      </c>
      <c r="BI350" s="13" t="s">
        <v>37</v>
      </c>
      <c r="BJ350" s="13">
        <v>9.94</v>
      </c>
      <c r="BK350" s="13">
        <v>7</v>
      </c>
      <c r="BL350" s="13" t="s">
        <v>55</v>
      </c>
      <c r="BM350" s="13" t="s">
        <v>39</v>
      </c>
      <c r="BN350" s="13">
        <v>5</v>
      </c>
      <c r="BO350" s="23">
        <v>12</v>
      </c>
    </row>
    <row r="351" spans="1:67" ht="16.5" thickTop="1" thickBot="1" x14ac:dyDescent="0.3">
      <c r="A351" s="11">
        <v>350</v>
      </c>
      <c r="B351" s="2" t="s">
        <v>369</v>
      </c>
      <c r="C351" s="85">
        <f>YEAR(Table2[[#This Row],[Date]])</f>
        <v>2024</v>
      </c>
      <c r="D351" s="88" t="str">
        <f>TEXT(Table2[[#This Row],[Date]],"mmmm")</f>
        <v>July</v>
      </c>
      <c r="E351" s="2" t="s">
        <v>50</v>
      </c>
      <c r="F351" s="2" t="s">
        <v>66</v>
      </c>
      <c r="G351" s="2" t="s">
        <v>93</v>
      </c>
      <c r="H351" s="2" t="s">
        <v>100</v>
      </c>
      <c r="I351" s="2" t="s">
        <v>31</v>
      </c>
      <c r="J351" s="2" t="s">
        <v>52</v>
      </c>
      <c r="K351" s="2" t="s">
        <v>53</v>
      </c>
      <c r="L351" s="2" t="s">
        <v>34</v>
      </c>
      <c r="M351" s="2">
        <v>753.56</v>
      </c>
      <c r="N351" s="2">
        <v>8</v>
      </c>
      <c r="O351" s="2">
        <v>0.15</v>
      </c>
      <c r="P351" s="48" t="str">
        <f>IF(Table2[[#This Row],[Discount]]&gt;20%,"HIGH","LOW")</f>
        <v>LOW</v>
      </c>
      <c r="Q351" s="2">
        <v>5124.21</v>
      </c>
      <c r="R351" s="59" t="str">
        <f>_xlfn.IFS(Table2[[#This Row],[Revenue]]&lt;1000,"Small",OR(Table2[[#This Row],[Revenue]]&gt;1000,Table2[[#This Row],[Revenue]]&lt;=5000),"Medium",Table2[[#This Row],[Revenue]]&gt;5000,"Large")</f>
        <v>Medium</v>
      </c>
      <c r="S351" s="53" t="str">
        <f>IF(Table2[[#This Row],[Revenue]]&gt;3000,"Premium","Not Premium")</f>
        <v>Premium</v>
      </c>
      <c r="T351" s="2">
        <v>2983.41</v>
      </c>
      <c r="U351" s="2">
        <v>2140.8000000000002</v>
      </c>
      <c r="V351" s="2" t="s">
        <v>76</v>
      </c>
      <c r="W351" s="2" t="s">
        <v>88</v>
      </c>
      <c r="X351" s="2" t="s">
        <v>72</v>
      </c>
      <c r="Y351" s="2">
        <v>14.24</v>
      </c>
      <c r="Z351" s="2">
        <v>4</v>
      </c>
      <c r="AA351" s="50" t="str">
        <f>IF(Table2[[#This Row],[DeliveryDays]]&lt;=3,"FAST DELIVERY","LATE DELIVERY")</f>
        <v>LATE DELIVERY</v>
      </c>
      <c r="AB351" s="2" t="s">
        <v>55</v>
      </c>
      <c r="AC351" s="2" t="s">
        <v>39</v>
      </c>
      <c r="AD351" s="2">
        <v>4</v>
      </c>
      <c r="AE351" s="56" t="str">
        <f>_xlfn.IFS(Table2[[#This Row],[Rating]]=5,"Excellent",Table2[[#This Row],[Rating]]=4,"Good",Table2[[#This Row],[Rating]]=3,"Average",Table2[[#This Row],[Rating]]&lt;=2,"Poor")</f>
        <v>Good</v>
      </c>
      <c r="AF351" s="35">
        <f>Table2[[#This Row],[Cost]]+Table2[[#This Row],[Profit]]+Table2[[#This Row],[ShippingCost]]+Table2[[#This Row],[DeliveryDays]]</f>
        <v>5142.45</v>
      </c>
      <c r="AG351" s="119">
        <f>Table2[[#This Row],[Profit]]/Table2[[#This Row],[Cost]]</f>
        <v>0.71756815187989587</v>
      </c>
      <c r="AQ351" s="22">
        <v>573</v>
      </c>
      <c r="AR351" s="13" t="s">
        <v>493</v>
      </c>
      <c r="AS351" s="13" t="s">
        <v>58</v>
      </c>
      <c r="AT351" s="13" t="s">
        <v>82</v>
      </c>
      <c r="AU351" s="13" t="s">
        <v>59</v>
      </c>
      <c r="AV351" s="13" t="s">
        <v>94</v>
      </c>
      <c r="AW351" s="13" t="s">
        <v>31</v>
      </c>
      <c r="AX351" s="13" t="s">
        <v>79</v>
      </c>
      <c r="AY351" s="13" t="s">
        <v>53</v>
      </c>
      <c r="AZ351" s="13" t="s">
        <v>46</v>
      </c>
      <c r="BA351" s="13">
        <v>14.24</v>
      </c>
      <c r="BB351" s="13">
        <v>13</v>
      </c>
      <c r="BC351" s="13">
        <v>0.19</v>
      </c>
      <c r="BD351" s="13">
        <v>149.94999999999999</v>
      </c>
      <c r="BE351" s="13">
        <v>111.38</v>
      </c>
      <c r="BF351" s="13">
        <v>38.57</v>
      </c>
      <c r="BG351" s="13" t="s">
        <v>76</v>
      </c>
      <c r="BH351" s="13" t="s">
        <v>88</v>
      </c>
      <c r="BI351" s="13" t="s">
        <v>48</v>
      </c>
      <c r="BJ351" s="13">
        <v>35.590000000000003</v>
      </c>
      <c r="BK351" s="13">
        <v>2</v>
      </c>
      <c r="BL351" s="13" t="s">
        <v>55</v>
      </c>
      <c r="BM351" s="13" t="s">
        <v>56</v>
      </c>
      <c r="BN351" s="13">
        <v>4</v>
      </c>
      <c r="BO351" s="21">
        <v>9</v>
      </c>
    </row>
    <row r="352" spans="1:67" ht="16.5" thickTop="1" thickBot="1" x14ac:dyDescent="0.3">
      <c r="A352" s="12">
        <v>351</v>
      </c>
      <c r="B352" s="13" t="s">
        <v>86</v>
      </c>
      <c r="C352" s="86">
        <f>YEAR(Table2[[#This Row],[Date]])</f>
        <v>2023</v>
      </c>
      <c r="D352" s="89" t="str">
        <f>TEXT(Table2[[#This Row],[Date]],"mmmm")</f>
        <v>July</v>
      </c>
      <c r="E352" s="13" t="s">
        <v>27</v>
      </c>
      <c r="F352" s="13" t="s">
        <v>66</v>
      </c>
      <c r="G352" s="13" t="s">
        <v>29</v>
      </c>
      <c r="H352" s="13" t="s">
        <v>30</v>
      </c>
      <c r="I352" s="13" t="s">
        <v>61</v>
      </c>
      <c r="J352" s="13" t="s">
        <v>79</v>
      </c>
      <c r="K352" s="13" t="s">
        <v>53</v>
      </c>
      <c r="L352" s="13" t="s">
        <v>85</v>
      </c>
      <c r="M352" s="13">
        <v>62.89</v>
      </c>
      <c r="N352" s="13">
        <v>6</v>
      </c>
      <c r="O352" s="13">
        <v>0.11</v>
      </c>
      <c r="P352" s="48" t="str">
        <f>IF(Table2[[#This Row],[Discount]]&gt;20%,"HIGH","LOW")</f>
        <v>LOW</v>
      </c>
      <c r="Q352" s="13">
        <v>335.83</v>
      </c>
      <c r="R352" s="60" t="str">
        <f>_xlfn.IFS(Table2[[#This Row],[Revenue]]&lt;1000,"Small",OR(Table2[[#This Row],[Revenue]]&gt;1000,Table2[[#This Row],[Revenue]]&lt;=5000),"Medium",Table2[[#This Row],[Revenue]]&gt;5000,"Large")</f>
        <v>Small</v>
      </c>
      <c r="S352" s="54" t="str">
        <f>IF(Table2[[#This Row],[Revenue]]&gt;3000,"Premium","Not Premium")</f>
        <v>Not Premium</v>
      </c>
      <c r="T352" s="13">
        <v>223.91</v>
      </c>
      <c r="U352" s="13">
        <v>111.92</v>
      </c>
      <c r="V352" s="13" t="s">
        <v>76</v>
      </c>
      <c r="W352" s="13" t="s">
        <v>54</v>
      </c>
      <c r="X352" s="13" t="s">
        <v>48</v>
      </c>
      <c r="Y352" s="13">
        <v>40.799999999999997</v>
      </c>
      <c r="Z352" s="13">
        <v>4</v>
      </c>
      <c r="AA352" s="51" t="str">
        <f>IF(Table2[[#This Row],[DeliveryDays]]&lt;=3,"FAST DELIVERY","LATE DELIVERY")</f>
        <v>LATE DELIVERY</v>
      </c>
      <c r="AB352" s="13" t="s">
        <v>38</v>
      </c>
      <c r="AC352" s="13" t="s">
        <v>39</v>
      </c>
      <c r="AD352" s="13">
        <v>1</v>
      </c>
      <c r="AE352" s="57" t="str">
        <f>_xlfn.IFS(Table2[[#This Row],[Rating]]=5,"Excellent",Table2[[#This Row],[Rating]]=4,"Good",Table2[[#This Row],[Rating]]=3,"Average",Table2[[#This Row],[Rating]]&lt;=2,"Poor")</f>
        <v>Poor</v>
      </c>
      <c r="AF352" s="35">
        <f>Table2[[#This Row],[Cost]]+Table2[[#This Row],[Profit]]+Table2[[#This Row],[ShippingCost]]+Table2[[#This Row],[DeliveryDays]]</f>
        <v>380.63</v>
      </c>
      <c r="AG352" s="119">
        <f>Table2[[#This Row],[Profit]]/Table2[[#This Row],[Cost]]</f>
        <v>0.49984368719574829</v>
      </c>
      <c r="AQ352" s="20">
        <v>574</v>
      </c>
      <c r="AR352" s="2" t="s">
        <v>494</v>
      </c>
      <c r="AS352" s="2" t="s">
        <v>118</v>
      </c>
      <c r="AT352" s="2" t="s">
        <v>42</v>
      </c>
      <c r="AU352" s="2" t="s">
        <v>59</v>
      </c>
      <c r="AV352" s="2" t="s">
        <v>44</v>
      </c>
      <c r="AW352" s="2" t="s">
        <v>75</v>
      </c>
      <c r="AX352" s="2" t="s">
        <v>62</v>
      </c>
      <c r="AY352" s="2" t="s">
        <v>53</v>
      </c>
      <c r="AZ352" s="2" t="s">
        <v>34</v>
      </c>
      <c r="BA352" s="2">
        <v>782.32</v>
      </c>
      <c r="BB352" s="2">
        <v>4</v>
      </c>
      <c r="BC352" s="2">
        <v>0.26</v>
      </c>
      <c r="BD352" s="2">
        <v>2315.67</v>
      </c>
      <c r="BE352" s="2">
        <v>1282.51</v>
      </c>
      <c r="BF352" s="2">
        <v>1033.1600000000001</v>
      </c>
      <c r="BG352" s="2" t="s">
        <v>76</v>
      </c>
      <c r="BH352" s="2" t="s">
        <v>54</v>
      </c>
      <c r="BI352" s="2" t="s">
        <v>72</v>
      </c>
      <c r="BJ352" s="2">
        <v>49.13</v>
      </c>
      <c r="BK352" s="2">
        <v>1</v>
      </c>
      <c r="BL352" s="2" t="s">
        <v>97</v>
      </c>
      <c r="BM352" s="2" t="s">
        <v>39</v>
      </c>
      <c r="BN352" s="2">
        <v>1</v>
      </c>
      <c r="BO352" s="23">
        <v>4</v>
      </c>
    </row>
    <row r="353" spans="1:67" ht="16.5" thickTop="1" thickBot="1" x14ac:dyDescent="0.3">
      <c r="A353" s="11">
        <v>352</v>
      </c>
      <c r="B353" s="2" t="s">
        <v>370</v>
      </c>
      <c r="C353" s="85">
        <f>YEAR(Table2[[#This Row],[Date]])</f>
        <v>2024</v>
      </c>
      <c r="D353" s="88" t="str">
        <f>TEXT(Table2[[#This Row],[Date]],"mmmm")</f>
        <v>November</v>
      </c>
      <c r="E353" s="2" t="s">
        <v>118</v>
      </c>
      <c r="F353" s="2" t="s">
        <v>42</v>
      </c>
      <c r="G353" s="2" t="s">
        <v>29</v>
      </c>
      <c r="H353" s="2" t="s">
        <v>100</v>
      </c>
      <c r="I353" s="2" t="s">
        <v>75</v>
      </c>
      <c r="J353" s="2" t="s">
        <v>62</v>
      </c>
      <c r="K353" s="2" t="s">
        <v>33</v>
      </c>
      <c r="L353" s="2" t="s">
        <v>34</v>
      </c>
      <c r="M353" s="2">
        <v>265.61</v>
      </c>
      <c r="N353" s="2">
        <v>1</v>
      </c>
      <c r="O353" s="2">
        <v>0.2</v>
      </c>
      <c r="P353" s="48" t="str">
        <f>IF(Table2[[#This Row],[Discount]]&gt;20%,"HIGH","LOW")</f>
        <v>LOW</v>
      </c>
      <c r="Q353" s="2">
        <v>212.49</v>
      </c>
      <c r="R353" s="59" t="str">
        <f>_xlfn.IFS(Table2[[#This Row],[Revenue]]&lt;1000,"Small",OR(Table2[[#This Row],[Revenue]]&gt;1000,Table2[[#This Row],[Revenue]]&lt;=5000),"Medium",Table2[[#This Row],[Revenue]]&gt;5000,"Large")</f>
        <v>Small</v>
      </c>
      <c r="S353" s="53" t="str">
        <f>IF(Table2[[#This Row],[Revenue]]&gt;3000,"Premium","Not Premium")</f>
        <v>Not Premium</v>
      </c>
      <c r="T353" s="2">
        <v>173.93</v>
      </c>
      <c r="U353" s="2">
        <v>38.56</v>
      </c>
      <c r="V353" s="2" t="s">
        <v>63</v>
      </c>
      <c r="W353" s="2" t="s">
        <v>54</v>
      </c>
      <c r="X353" s="2" t="s">
        <v>72</v>
      </c>
      <c r="Y353" s="2">
        <v>45.91</v>
      </c>
      <c r="Z353" s="2">
        <v>5</v>
      </c>
      <c r="AA353" s="50" t="str">
        <f>IF(Table2[[#This Row],[DeliveryDays]]&lt;=3,"FAST DELIVERY","LATE DELIVERY")</f>
        <v>LATE DELIVERY</v>
      </c>
      <c r="AB353" s="2" t="s">
        <v>97</v>
      </c>
      <c r="AC353" s="2" t="s">
        <v>56</v>
      </c>
      <c r="AD353" s="2">
        <v>4</v>
      </c>
      <c r="AE353" s="56" t="str">
        <f>_xlfn.IFS(Table2[[#This Row],[Rating]]=5,"Excellent",Table2[[#This Row],[Rating]]=4,"Good",Table2[[#This Row],[Rating]]=3,"Average",Table2[[#This Row],[Rating]]&lt;=2,"Poor")</f>
        <v>Good</v>
      </c>
      <c r="AF353" s="35">
        <f>Table2[[#This Row],[Cost]]+Table2[[#This Row],[Profit]]+Table2[[#This Row],[ShippingCost]]+Table2[[#This Row],[DeliveryDays]]</f>
        <v>263.39999999999998</v>
      </c>
      <c r="AG353" s="119">
        <f>Table2[[#This Row],[Profit]]/Table2[[#This Row],[Cost]]</f>
        <v>0.22169838440752027</v>
      </c>
      <c r="AQ353" s="22">
        <v>579</v>
      </c>
      <c r="AR353" s="13" t="s">
        <v>152</v>
      </c>
      <c r="AS353" s="13" t="s">
        <v>118</v>
      </c>
      <c r="AT353" s="13" t="s">
        <v>28</v>
      </c>
      <c r="AU353" s="13" t="s">
        <v>59</v>
      </c>
      <c r="AV353" s="13" t="s">
        <v>30</v>
      </c>
      <c r="AW353" s="13" t="s">
        <v>61</v>
      </c>
      <c r="AX353" s="13" t="s">
        <v>134</v>
      </c>
      <c r="AY353" s="13" t="s">
        <v>33</v>
      </c>
      <c r="AZ353" s="13" t="s">
        <v>46</v>
      </c>
      <c r="BA353" s="13">
        <v>381.04</v>
      </c>
      <c r="BB353" s="13">
        <v>3</v>
      </c>
      <c r="BC353" s="13">
        <v>7.0000000000000007E-2</v>
      </c>
      <c r="BD353" s="13">
        <v>1063.0999999999999</v>
      </c>
      <c r="BE353" s="13">
        <v>705.97</v>
      </c>
      <c r="BF353" s="13">
        <v>357.13</v>
      </c>
      <c r="BG353" s="13" t="s">
        <v>47</v>
      </c>
      <c r="BH353" s="13" t="s">
        <v>88</v>
      </c>
      <c r="BI353" s="13" t="s">
        <v>48</v>
      </c>
      <c r="BJ353" s="13">
        <v>8.44</v>
      </c>
      <c r="BK353" s="13">
        <v>7</v>
      </c>
      <c r="BL353" s="13" t="s">
        <v>38</v>
      </c>
      <c r="BM353" s="13" t="s">
        <v>56</v>
      </c>
      <c r="BN353" s="13">
        <v>5</v>
      </c>
      <c r="BO353" s="23">
        <v>7</v>
      </c>
    </row>
    <row r="354" spans="1:67" ht="16.5" thickTop="1" thickBot="1" x14ac:dyDescent="0.3">
      <c r="A354" s="12">
        <v>353</v>
      </c>
      <c r="B354" s="13" t="s">
        <v>371</v>
      </c>
      <c r="C354" s="86">
        <f>YEAR(Table2[[#This Row],[Date]])</f>
        <v>2024</v>
      </c>
      <c r="D354" s="89" t="str">
        <f>TEXT(Table2[[#This Row],[Date]],"mmmm")</f>
        <v>November</v>
      </c>
      <c r="E354" s="13" t="s">
        <v>129</v>
      </c>
      <c r="F354" s="13" t="s">
        <v>66</v>
      </c>
      <c r="G354" s="13" t="s">
        <v>93</v>
      </c>
      <c r="H354" s="13" t="s">
        <v>67</v>
      </c>
      <c r="I354" s="13" t="s">
        <v>51</v>
      </c>
      <c r="J354" s="13" t="s">
        <v>62</v>
      </c>
      <c r="K354" s="13" t="s">
        <v>33</v>
      </c>
      <c r="L354" s="13" t="s">
        <v>85</v>
      </c>
      <c r="M354" s="13">
        <v>620.24</v>
      </c>
      <c r="N354" s="13">
        <v>5</v>
      </c>
      <c r="O354" s="13">
        <v>0.21</v>
      </c>
      <c r="P354" s="48" t="str">
        <f>IF(Table2[[#This Row],[Discount]]&gt;20%,"HIGH","LOW")</f>
        <v>HIGH</v>
      </c>
      <c r="Q354" s="13">
        <v>2449.9499999999998</v>
      </c>
      <c r="R354" s="60" t="str">
        <f>_xlfn.IFS(Table2[[#This Row],[Revenue]]&lt;1000,"Small",OR(Table2[[#This Row],[Revenue]]&gt;1000,Table2[[#This Row],[Revenue]]&lt;=5000),"Medium",Table2[[#This Row],[Revenue]]&gt;5000,"Large")</f>
        <v>Medium</v>
      </c>
      <c r="S354" s="54" t="str">
        <f>IF(Table2[[#This Row],[Revenue]]&gt;3000,"Premium","Not Premium")</f>
        <v>Not Premium</v>
      </c>
      <c r="T354" s="13">
        <v>1600.07</v>
      </c>
      <c r="U354" s="13">
        <v>849.88</v>
      </c>
      <c r="V354" s="13" t="s">
        <v>47</v>
      </c>
      <c r="W354" s="13" t="s">
        <v>88</v>
      </c>
      <c r="X354" s="13" t="s">
        <v>72</v>
      </c>
      <c r="Y354" s="13">
        <v>41.63</v>
      </c>
      <c r="Z354" s="13">
        <v>3</v>
      </c>
      <c r="AA354" s="51" t="str">
        <f>IF(Table2[[#This Row],[DeliveryDays]]&lt;=3,"FAST DELIVERY","LATE DELIVERY")</f>
        <v>FAST DELIVERY</v>
      </c>
      <c r="AB354" s="13" t="s">
        <v>38</v>
      </c>
      <c r="AC354" s="13" t="s">
        <v>39</v>
      </c>
      <c r="AD354" s="13">
        <v>4</v>
      </c>
      <c r="AE354" s="57" t="str">
        <f>_xlfn.IFS(Table2[[#This Row],[Rating]]=5,"Excellent",Table2[[#This Row],[Rating]]=4,"Good",Table2[[#This Row],[Rating]]=3,"Average",Table2[[#This Row],[Rating]]&lt;=2,"Poor")</f>
        <v>Good</v>
      </c>
      <c r="AF354" s="35">
        <f>Table2[[#This Row],[Cost]]+Table2[[#This Row],[Profit]]+Table2[[#This Row],[ShippingCost]]+Table2[[#This Row],[DeliveryDays]]</f>
        <v>2494.58</v>
      </c>
      <c r="AG354" s="119">
        <f>Table2[[#This Row],[Profit]]/Table2[[#This Row],[Cost]]</f>
        <v>0.53115176211040771</v>
      </c>
      <c r="AQ354" s="22">
        <v>587</v>
      </c>
      <c r="AR354" s="13" t="s">
        <v>381</v>
      </c>
      <c r="AS354" s="13" t="s">
        <v>129</v>
      </c>
      <c r="AT354" s="13" t="s">
        <v>28</v>
      </c>
      <c r="AU354" s="13" t="s">
        <v>59</v>
      </c>
      <c r="AV354" s="13" t="s">
        <v>44</v>
      </c>
      <c r="AW354" s="13" t="s">
        <v>75</v>
      </c>
      <c r="AX354" s="13" t="s">
        <v>102</v>
      </c>
      <c r="AY354" s="13" t="s">
        <v>45</v>
      </c>
      <c r="AZ354" s="13" t="s">
        <v>85</v>
      </c>
      <c r="BA354" s="13">
        <v>699.77</v>
      </c>
      <c r="BB354" s="13">
        <v>7</v>
      </c>
      <c r="BC354" s="13">
        <v>0.17</v>
      </c>
      <c r="BD354" s="13">
        <v>4065.66</v>
      </c>
      <c r="BE354" s="13">
        <v>3043.68</v>
      </c>
      <c r="BF354" s="13">
        <v>1021.98</v>
      </c>
      <c r="BG354" s="13" t="s">
        <v>91</v>
      </c>
      <c r="BH354" s="13" t="s">
        <v>71</v>
      </c>
      <c r="BI354" s="13" t="s">
        <v>48</v>
      </c>
      <c r="BJ354" s="13">
        <v>24.03</v>
      </c>
      <c r="BK354" s="13">
        <v>4</v>
      </c>
      <c r="BL354" s="13" t="s">
        <v>55</v>
      </c>
      <c r="BM354" s="13" t="s">
        <v>39</v>
      </c>
      <c r="BN354" s="13">
        <v>2</v>
      </c>
      <c r="BO354" s="23">
        <v>5</v>
      </c>
    </row>
    <row r="355" spans="1:67" ht="16.5" thickTop="1" thickBot="1" x14ac:dyDescent="0.3">
      <c r="A355" s="11">
        <v>354</v>
      </c>
      <c r="B355" s="2" t="s">
        <v>137</v>
      </c>
      <c r="C355" s="85">
        <f>YEAR(Table2[[#This Row],[Date]])</f>
        <v>2024</v>
      </c>
      <c r="D355" s="88" t="str">
        <f>TEXT(Table2[[#This Row],[Date]],"mmmm")</f>
        <v>December</v>
      </c>
      <c r="E355" s="2" t="s">
        <v>129</v>
      </c>
      <c r="F355" s="2" t="s">
        <v>66</v>
      </c>
      <c r="G355" s="2" t="s">
        <v>93</v>
      </c>
      <c r="H355" s="2" t="s">
        <v>60</v>
      </c>
      <c r="I355" s="2" t="s">
        <v>75</v>
      </c>
      <c r="J355" s="2" t="s">
        <v>69</v>
      </c>
      <c r="K355" s="2" t="s">
        <v>45</v>
      </c>
      <c r="L355" s="2" t="s">
        <v>80</v>
      </c>
      <c r="M355" s="2">
        <v>506.34</v>
      </c>
      <c r="N355" s="2">
        <v>1</v>
      </c>
      <c r="O355" s="2">
        <v>0.23</v>
      </c>
      <c r="P355" s="48" t="str">
        <f>IF(Table2[[#This Row],[Discount]]&gt;20%,"HIGH","LOW")</f>
        <v>HIGH</v>
      </c>
      <c r="Q355" s="2">
        <v>389.88</v>
      </c>
      <c r="R355" s="59" t="str">
        <f>_xlfn.IFS(Table2[[#This Row],[Revenue]]&lt;1000,"Small",OR(Table2[[#This Row],[Revenue]]&gt;1000,Table2[[#This Row],[Revenue]]&lt;=5000),"Medium",Table2[[#This Row],[Revenue]]&gt;5000,"Large")</f>
        <v>Small</v>
      </c>
      <c r="S355" s="53" t="str">
        <f>IF(Table2[[#This Row],[Revenue]]&gt;3000,"Premium","Not Premium")</f>
        <v>Not Premium</v>
      </c>
      <c r="T355" s="2">
        <v>273.12</v>
      </c>
      <c r="U355" s="2">
        <v>116.76</v>
      </c>
      <c r="V355" s="2" t="s">
        <v>35</v>
      </c>
      <c r="W355" s="2" t="s">
        <v>71</v>
      </c>
      <c r="X355" s="2" t="s">
        <v>37</v>
      </c>
      <c r="Y355" s="2">
        <v>11.87</v>
      </c>
      <c r="Z355" s="2">
        <v>10</v>
      </c>
      <c r="AA355" s="50" t="str">
        <f>IF(Table2[[#This Row],[DeliveryDays]]&lt;=3,"FAST DELIVERY","LATE DELIVERY")</f>
        <v>LATE DELIVERY</v>
      </c>
      <c r="AB355" s="2" t="s">
        <v>55</v>
      </c>
      <c r="AC355" s="2" t="s">
        <v>39</v>
      </c>
      <c r="AD355" s="2">
        <v>5</v>
      </c>
      <c r="AE355" s="56" t="str">
        <f>_xlfn.IFS(Table2[[#This Row],[Rating]]=5,"Excellent",Table2[[#This Row],[Rating]]=4,"Good",Table2[[#This Row],[Rating]]=3,"Average",Table2[[#This Row],[Rating]]&lt;=2,"Poor")</f>
        <v>Excellent</v>
      </c>
      <c r="AF355" s="35">
        <f>Table2[[#This Row],[Cost]]+Table2[[#This Row],[Profit]]+Table2[[#This Row],[ShippingCost]]+Table2[[#This Row],[DeliveryDays]]</f>
        <v>411.75</v>
      </c>
      <c r="AG355" s="119">
        <f>Table2[[#This Row],[Profit]]/Table2[[#This Row],[Cost]]</f>
        <v>0.42750439367311072</v>
      </c>
      <c r="AQ355" s="22">
        <v>597</v>
      </c>
      <c r="AR355" s="13" t="s">
        <v>503</v>
      </c>
      <c r="AS355" s="13" t="s">
        <v>127</v>
      </c>
      <c r="AT355" s="13" t="s">
        <v>66</v>
      </c>
      <c r="AU355" s="13" t="s">
        <v>59</v>
      </c>
      <c r="AV355" s="13" t="s">
        <v>78</v>
      </c>
      <c r="AW355" s="13" t="s">
        <v>51</v>
      </c>
      <c r="AX355" s="13" t="s">
        <v>107</v>
      </c>
      <c r="AY355" s="13" t="s">
        <v>53</v>
      </c>
      <c r="AZ355" s="13" t="s">
        <v>46</v>
      </c>
      <c r="BA355" s="13">
        <v>500.38</v>
      </c>
      <c r="BB355" s="13">
        <v>19</v>
      </c>
      <c r="BC355" s="13">
        <v>0.11</v>
      </c>
      <c r="BD355" s="13">
        <v>8461.43</v>
      </c>
      <c r="BE355" s="13">
        <v>5102.83</v>
      </c>
      <c r="BF355" s="13">
        <v>3358.6</v>
      </c>
      <c r="BG355" s="13" t="s">
        <v>35</v>
      </c>
      <c r="BH355" s="13" t="s">
        <v>88</v>
      </c>
      <c r="BI355" s="13" t="s">
        <v>48</v>
      </c>
      <c r="BJ355" s="13">
        <v>24.04</v>
      </c>
      <c r="BK355" s="13">
        <v>5</v>
      </c>
      <c r="BL355" s="13" t="s">
        <v>55</v>
      </c>
      <c r="BM355" s="13" t="s">
        <v>56</v>
      </c>
      <c r="BN355" s="13">
        <v>2</v>
      </c>
      <c r="BO355" s="23">
        <v>7</v>
      </c>
    </row>
    <row r="356" spans="1:67" ht="16.5" thickTop="1" thickBot="1" x14ac:dyDescent="0.3">
      <c r="A356" s="12">
        <v>355</v>
      </c>
      <c r="B356" s="13" t="s">
        <v>372</v>
      </c>
      <c r="C356" s="86">
        <f>YEAR(Table2[[#This Row],[Date]])</f>
        <v>2024</v>
      </c>
      <c r="D356" s="89" t="str">
        <f>TEXT(Table2[[#This Row],[Date]],"mmmm")</f>
        <v>April</v>
      </c>
      <c r="E356" s="13" t="s">
        <v>65</v>
      </c>
      <c r="F356" s="13" t="s">
        <v>42</v>
      </c>
      <c r="G356" s="13" t="s">
        <v>90</v>
      </c>
      <c r="H356" s="13" t="s">
        <v>60</v>
      </c>
      <c r="I356" s="13" t="s">
        <v>31</v>
      </c>
      <c r="J356" s="13" t="s">
        <v>84</v>
      </c>
      <c r="K356" s="13" t="s">
        <v>45</v>
      </c>
      <c r="L356" s="13" t="s">
        <v>70</v>
      </c>
      <c r="M356" s="13">
        <v>594.4</v>
      </c>
      <c r="N356" s="13">
        <v>2</v>
      </c>
      <c r="O356" s="13">
        <v>0.09</v>
      </c>
      <c r="P356" s="48" t="str">
        <f>IF(Table2[[#This Row],[Discount]]&gt;20%,"HIGH","LOW")</f>
        <v>LOW</v>
      </c>
      <c r="Q356" s="13">
        <v>1081.81</v>
      </c>
      <c r="R356" s="60" t="str">
        <f>_xlfn.IFS(Table2[[#This Row],[Revenue]]&lt;1000,"Small",OR(Table2[[#This Row],[Revenue]]&gt;1000,Table2[[#This Row],[Revenue]]&lt;=5000),"Medium",Table2[[#This Row],[Revenue]]&gt;5000,"Large")</f>
        <v>Medium</v>
      </c>
      <c r="S356" s="54" t="str">
        <f>IF(Table2[[#This Row],[Revenue]]&gt;3000,"Premium","Not Premium")</f>
        <v>Not Premium</v>
      </c>
      <c r="T356" s="13">
        <v>808.71</v>
      </c>
      <c r="U356" s="13">
        <v>273.10000000000002</v>
      </c>
      <c r="V356" s="13" t="s">
        <v>76</v>
      </c>
      <c r="W356" s="13" t="s">
        <v>36</v>
      </c>
      <c r="X356" s="13" t="s">
        <v>37</v>
      </c>
      <c r="Y356" s="13">
        <v>32.57</v>
      </c>
      <c r="Z356" s="13">
        <v>8</v>
      </c>
      <c r="AA356" s="51" t="str">
        <f>IF(Table2[[#This Row],[DeliveryDays]]&lt;=3,"FAST DELIVERY","LATE DELIVERY")</f>
        <v>LATE DELIVERY</v>
      </c>
      <c r="AB356" s="13" t="s">
        <v>55</v>
      </c>
      <c r="AC356" s="13" t="s">
        <v>56</v>
      </c>
      <c r="AD356" s="13">
        <v>5</v>
      </c>
      <c r="AE356" s="57" t="str">
        <f>_xlfn.IFS(Table2[[#This Row],[Rating]]=5,"Excellent",Table2[[#This Row],[Rating]]=4,"Good",Table2[[#This Row],[Rating]]=3,"Average",Table2[[#This Row],[Rating]]&lt;=2,"Poor")</f>
        <v>Excellent</v>
      </c>
      <c r="AF356" s="35">
        <f>Table2[[#This Row],[Cost]]+Table2[[#This Row],[Profit]]+Table2[[#This Row],[ShippingCost]]+Table2[[#This Row],[DeliveryDays]]</f>
        <v>1122.3799999999999</v>
      </c>
      <c r="AG356" s="119">
        <f>Table2[[#This Row],[Profit]]/Table2[[#This Row],[Cost]]</f>
        <v>0.33769830965364594</v>
      </c>
      <c r="AQ356" s="22">
        <v>599</v>
      </c>
      <c r="AR356" s="13" t="s">
        <v>504</v>
      </c>
      <c r="AS356" s="13" t="s">
        <v>65</v>
      </c>
      <c r="AT356" s="13" t="s">
        <v>28</v>
      </c>
      <c r="AU356" s="13" t="s">
        <v>59</v>
      </c>
      <c r="AV356" s="13" t="s">
        <v>67</v>
      </c>
      <c r="AW356" s="13" t="s">
        <v>75</v>
      </c>
      <c r="AX356" s="13" t="s">
        <v>32</v>
      </c>
      <c r="AY356" s="13" t="s">
        <v>53</v>
      </c>
      <c r="AZ356" s="13" t="s">
        <v>46</v>
      </c>
      <c r="BA356" s="13">
        <v>623.69000000000005</v>
      </c>
      <c r="BB356" s="13">
        <v>17</v>
      </c>
      <c r="BC356" s="13">
        <v>0.02</v>
      </c>
      <c r="BD356" s="13">
        <v>10390.68</v>
      </c>
      <c r="BE356" s="13">
        <v>9165.9599999999991</v>
      </c>
      <c r="BF356" s="13">
        <v>1224.72</v>
      </c>
      <c r="BG356" s="13" t="s">
        <v>63</v>
      </c>
      <c r="BH356" s="13" t="s">
        <v>54</v>
      </c>
      <c r="BI356" s="13" t="s">
        <v>37</v>
      </c>
      <c r="BJ356" s="13">
        <v>41.09</v>
      </c>
      <c r="BK356" s="13">
        <v>7</v>
      </c>
      <c r="BL356" s="13" t="s">
        <v>55</v>
      </c>
      <c r="BM356" s="13" t="s">
        <v>39</v>
      </c>
      <c r="BN356" s="13">
        <v>5</v>
      </c>
      <c r="BO356" s="23">
        <v>3</v>
      </c>
    </row>
    <row r="357" spans="1:67" ht="16.5" thickTop="1" thickBot="1" x14ac:dyDescent="0.3">
      <c r="A357" s="11">
        <v>356</v>
      </c>
      <c r="B357" s="2" t="s">
        <v>310</v>
      </c>
      <c r="C357" s="85">
        <f>YEAR(Table2[[#This Row],[Date]])</f>
        <v>2023</v>
      </c>
      <c r="D357" s="88" t="str">
        <f>TEXT(Table2[[#This Row],[Date]],"mmmm")</f>
        <v>January</v>
      </c>
      <c r="E357" s="2" t="s">
        <v>118</v>
      </c>
      <c r="F357" s="2" t="s">
        <v>66</v>
      </c>
      <c r="G357" s="2" t="s">
        <v>93</v>
      </c>
      <c r="H357" s="2" t="s">
        <v>100</v>
      </c>
      <c r="I357" s="2" t="s">
        <v>31</v>
      </c>
      <c r="J357" s="2" t="s">
        <v>32</v>
      </c>
      <c r="K357" s="2" t="s">
        <v>33</v>
      </c>
      <c r="L357" s="2" t="s">
        <v>70</v>
      </c>
      <c r="M357" s="2">
        <v>805.32</v>
      </c>
      <c r="N357" s="2">
        <v>3</v>
      </c>
      <c r="O357" s="2">
        <v>0.19</v>
      </c>
      <c r="P357" s="48" t="str">
        <f>IF(Table2[[#This Row],[Discount]]&gt;20%,"HIGH","LOW")</f>
        <v>LOW</v>
      </c>
      <c r="Q357" s="2">
        <v>1956.93</v>
      </c>
      <c r="R357" s="59" t="str">
        <f>_xlfn.IFS(Table2[[#This Row],[Revenue]]&lt;1000,"Small",OR(Table2[[#This Row],[Revenue]]&gt;1000,Table2[[#This Row],[Revenue]]&lt;=5000),"Medium",Table2[[#This Row],[Revenue]]&gt;5000,"Large")</f>
        <v>Medium</v>
      </c>
      <c r="S357" s="53" t="str">
        <f>IF(Table2[[#This Row],[Revenue]]&gt;3000,"Premium","Not Premium")</f>
        <v>Not Premium</v>
      </c>
      <c r="T357" s="2">
        <v>1451.72</v>
      </c>
      <c r="U357" s="2">
        <v>505.21</v>
      </c>
      <c r="V357" s="2" t="s">
        <v>35</v>
      </c>
      <c r="W357" s="2" t="s">
        <v>71</v>
      </c>
      <c r="X357" s="2" t="s">
        <v>37</v>
      </c>
      <c r="Y357" s="2">
        <v>45.83</v>
      </c>
      <c r="Z357" s="2">
        <v>7</v>
      </c>
      <c r="AA357" s="50" t="str">
        <f>IF(Table2[[#This Row],[DeliveryDays]]&lt;=3,"FAST DELIVERY","LATE DELIVERY")</f>
        <v>LATE DELIVERY</v>
      </c>
      <c r="AB357" s="2" t="s">
        <v>55</v>
      </c>
      <c r="AC357" s="2" t="s">
        <v>56</v>
      </c>
      <c r="AD357" s="2">
        <v>2</v>
      </c>
      <c r="AE357" s="56" t="str">
        <f>_xlfn.IFS(Table2[[#This Row],[Rating]]=5,"Excellent",Table2[[#This Row],[Rating]]=4,"Good",Table2[[#This Row],[Rating]]=3,"Average",Table2[[#This Row],[Rating]]&lt;=2,"Poor")</f>
        <v>Poor</v>
      </c>
      <c r="AF357" s="35">
        <f>Table2[[#This Row],[Cost]]+Table2[[#This Row],[Profit]]+Table2[[#This Row],[ShippingCost]]+Table2[[#This Row],[DeliveryDays]]</f>
        <v>2009.76</v>
      </c>
      <c r="AG357" s="119">
        <f>Table2[[#This Row],[Profit]]/Table2[[#This Row],[Cost]]</f>
        <v>0.3480078803074973</v>
      </c>
      <c r="AQ357" s="22">
        <v>605</v>
      </c>
      <c r="AR357" s="13" t="s">
        <v>506</v>
      </c>
      <c r="AS357" s="13" t="s">
        <v>65</v>
      </c>
      <c r="AT357" s="13" t="s">
        <v>66</v>
      </c>
      <c r="AU357" s="13" t="s">
        <v>59</v>
      </c>
      <c r="AV357" s="13" t="s">
        <v>60</v>
      </c>
      <c r="AW357" s="13" t="s">
        <v>68</v>
      </c>
      <c r="AX357" s="13" t="s">
        <v>79</v>
      </c>
      <c r="AY357" s="13" t="s">
        <v>45</v>
      </c>
      <c r="AZ357" s="13" t="s">
        <v>70</v>
      </c>
      <c r="BA357" s="13">
        <v>245.68</v>
      </c>
      <c r="BB357" s="13">
        <v>3</v>
      </c>
      <c r="BC357" s="13">
        <v>0.25</v>
      </c>
      <c r="BD357" s="13">
        <v>552.78</v>
      </c>
      <c r="BE357" s="13">
        <v>466.03</v>
      </c>
      <c r="BF357" s="13">
        <v>86.75</v>
      </c>
      <c r="BG357" s="13" t="s">
        <v>91</v>
      </c>
      <c r="BH357" s="13" t="s">
        <v>88</v>
      </c>
      <c r="BI357" s="13" t="s">
        <v>48</v>
      </c>
      <c r="BJ357" s="13">
        <v>33.049999999999997</v>
      </c>
      <c r="BK357" s="13">
        <v>9</v>
      </c>
      <c r="BL357" s="13" t="s">
        <v>97</v>
      </c>
      <c r="BM357" s="13" t="s">
        <v>39</v>
      </c>
      <c r="BN357" s="13">
        <v>1</v>
      </c>
      <c r="BO357" s="23">
        <v>9</v>
      </c>
    </row>
    <row r="358" spans="1:67" ht="16.5" thickTop="1" thickBot="1" x14ac:dyDescent="0.3">
      <c r="A358" s="12">
        <v>357</v>
      </c>
      <c r="B358" s="13" t="s">
        <v>373</v>
      </c>
      <c r="C358" s="86">
        <f>YEAR(Table2[[#This Row],[Date]])</f>
        <v>2023</v>
      </c>
      <c r="D358" s="89" t="str">
        <f>TEXT(Table2[[#This Row],[Date]],"mmmm")</f>
        <v>April</v>
      </c>
      <c r="E358" s="13" t="s">
        <v>50</v>
      </c>
      <c r="F358" s="13" t="s">
        <v>42</v>
      </c>
      <c r="G358" s="13" t="s">
        <v>93</v>
      </c>
      <c r="H358" s="13" t="s">
        <v>78</v>
      </c>
      <c r="I358" s="13" t="s">
        <v>75</v>
      </c>
      <c r="J358" s="13" t="s">
        <v>69</v>
      </c>
      <c r="K358" s="13" t="s">
        <v>33</v>
      </c>
      <c r="L358" s="13" t="s">
        <v>34</v>
      </c>
      <c r="M358" s="13">
        <v>167.67</v>
      </c>
      <c r="N358" s="13">
        <v>5</v>
      </c>
      <c r="O358" s="13">
        <v>0.3</v>
      </c>
      <c r="P358" s="48" t="str">
        <f>IF(Table2[[#This Row],[Discount]]&gt;20%,"HIGH","LOW")</f>
        <v>HIGH</v>
      </c>
      <c r="Q358" s="13">
        <v>586.84</v>
      </c>
      <c r="R358" s="60" t="str">
        <f>_xlfn.IFS(Table2[[#This Row],[Revenue]]&lt;1000,"Small",OR(Table2[[#This Row],[Revenue]]&gt;1000,Table2[[#This Row],[Revenue]]&lt;=5000),"Medium",Table2[[#This Row],[Revenue]]&gt;5000,"Large")</f>
        <v>Small</v>
      </c>
      <c r="S358" s="54" t="str">
        <f>IF(Table2[[#This Row],[Revenue]]&gt;3000,"Premium","Not Premium")</f>
        <v>Not Premium</v>
      </c>
      <c r="T358" s="13">
        <v>376.7</v>
      </c>
      <c r="U358" s="13">
        <v>210.14</v>
      </c>
      <c r="V358" s="13" t="s">
        <v>47</v>
      </c>
      <c r="W358" s="13" t="s">
        <v>54</v>
      </c>
      <c r="X358" s="13" t="s">
        <v>48</v>
      </c>
      <c r="Y358" s="13">
        <v>47.98</v>
      </c>
      <c r="Z358" s="13">
        <v>8</v>
      </c>
      <c r="AA358" s="51" t="str">
        <f>IF(Table2[[#This Row],[DeliveryDays]]&lt;=3,"FAST DELIVERY","LATE DELIVERY")</f>
        <v>LATE DELIVERY</v>
      </c>
      <c r="AB358" s="13" t="s">
        <v>55</v>
      </c>
      <c r="AC358" s="13" t="s">
        <v>39</v>
      </c>
      <c r="AD358" s="13">
        <v>4</v>
      </c>
      <c r="AE358" s="57" t="str">
        <f>_xlfn.IFS(Table2[[#This Row],[Rating]]=5,"Excellent",Table2[[#This Row],[Rating]]=4,"Good",Table2[[#This Row],[Rating]]=3,"Average",Table2[[#This Row],[Rating]]&lt;=2,"Poor")</f>
        <v>Good</v>
      </c>
      <c r="AF358" s="35">
        <f>Table2[[#This Row],[Cost]]+Table2[[#This Row],[Profit]]+Table2[[#This Row],[ShippingCost]]+Table2[[#This Row],[DeliveryDays]]</f>
        <v>642.81999999999994</v>
      </c>
      <c r="AG358" s="119">
        <f>Table2[[#This Row],[Profit]]/Table2[[#This Row],[Cost]]</f>
        <v>0.55784443854526145</v>
      </c>
      <c r="AQ358" s="22">
        <v>621</v>
      </c>
      <c r="AR358" s="13" t="s">
        <v>515</v>
      </c>
      <c r="AS358" s="13" t="s">
        <v>99</v>
      </c>
      <c r="AT358" s="13" t="s">
        <v>82</v>
      </c>
      <c r="AU358" s="13" t="s">
        <v>59</v>
      </c>
      <c r="AV358" s="13" t="s">
        <v>44</v>
      </c>
      <c r="AW358" s="13" t="s">
        <v>51</v>
      </c>
      <c r="AX358" s="13" t="s">
        <v>134</v>
      </c>
      <c r="AY358" s="13" t="s">
        <v>45</v>
      </c>
      <c r="AZ358" s="13" t="s">
        <v>70</v>
      </c>
      <c r="BA358" s="13">
        <v>928</v>
      </c>
      <c r="BB358" s="13">
        <v>1</v>
      </c>
      <c r="BC358" s="13">
        <v>0.22</v>
      </c>
      <c r="BD358" s="13">
        <v>723.84</v>
      </c>
      <c r="BE358" s="13">
        <v>627.89</v>
      </c>
      <c r="BF358" s="13">
        <v>95.95</v>
      </c>
      <c r="BG358" s="13" t="s">
        <v>35</v>
      </c>
      <c r="BH358" s="13" t="s">
        <v>36</v>
      </c>
      <c r="BI358" s="13" t="s">
        <v>72</v>
      </c>
      <c r="BJ358" s="13">
        <v>37.799999999999997</v>
      </c>
      <c r="BK358" s="13">
        <v>6</v>
      </c>
      <c r="BL358" s="13" t="s">
        <v>38</v>
      </c>
      <c r="BM358" s="13" t="s">
        <v>56</v>
      </c>
      <c r="BN358" s="13">
        <v>3</v>
      </c>
      <c r="BO358" s="21">
        <v>10</v>
      </c>
    </row>
    <row r="359" spans="1:67" ht="16.5" thickTop="1" thickBot="1" x14ac:dyDescent="0.3">
      <c r="A359" s="11">
        <v>358</v>
      </c>
      <c r="B359" s="2" t="s">
        <v>374</v>
      </c>
      <c r="C359" s="85">
        <f>YEAR(Table2[[#This Row],[Date]])</f>
        <v>2024</v>
      </c>
      <c r="D359" s="88" t="str">
        <f>TEXT(Table2[[#This Row],[Date]],"mmmm")</f>
        <v>February</v>
      </c>
      <c r="E359" s="2" t="s">
        <v>58</v>
      </c>
      <c r="F359" s="2" t="s">
        <v>28</v>
      </c>
      <c r="G359" s="2" t="s">
        <v>90</v>
      </c>
      <c r="H359" s="2" t="s">
        <v>78</v>
      </c>
      <c r="I359" s="2" t="s">
        <v>51</v>
      </c>
      <c r="J359" s="2" t="s">
        <v>62</v>
      </c>
      <c r="K359" s="2" t="s">
        <v>45</v>
      </c>
      <c r="L359" s="2" t="s">
        <v>80</v>
      </c>
      <c r="M359" s="2">
        <v>55.62</v>
      </c>
      <c r="N359" s="2">
        <v>5</v>
      </c>
      <c r="O359" s="2">
        <v>0.23</v>
      </c>
      <c r="P359" s="48" t="str">
        <f>IF(Table2[[#This Row],[Discount]]&gt;20%,"HIGH","LOW")</f>
        <v>HIGH</v>
      </c>
      <c r="Q359" s="2">
        <v>214.14</v>
      </c>
      <c r="R359" s="59" t="str">
        <f>_xlfn.IFS(Table2[[#This Row],[Revenue]]&lt;1000,"Small",OR(Table2[[#This Row],[Revenue]]&gt;1000,Table2[[#This Row],[Revenue]]&lt;=5000),"Medium",Table2[[#This Row],[Revenue]]&gt;5000,"Large")</f>
        <v>Small</v>
      </c>
      <c r="S359" s="53" t="str">
        <f>IF(Table2[[#This Row],[Revenue]]&gt;3000,"Premium","Not Premium")</f>
        <v>Not Premium</v>
      </c>
      <c r="T359" s="2">
        <v>118.01</v>
      </c>
      <c r="U359" s="2">
        <v>96.13</v>
      </c>
      <c r="V359" s="2" t="s">
        <v>76</v>
      </c>
      <c r="W359" s="2" t="s">
        <v>88</v>
      </c>
      <c r="X359" s="2" t="s">
        <v>48</v>
      </c>
      <c r="Y359" s="2">
        <v>15.58</v>
      </c>
      <c r="Z359" s="2">
        <v>3</v>
      </c>
      <c r="AA359" s="50" t="str">
        <f>IF(Table2[[#This Row],[DeliveryDays]]&lt;=3,"FAST DELIVERY","LATE DELIVERY")</f>
        <v>FAST DELIVERY</v>
      </c>
      <c r="AB359" s="2" t="s">
        <v>38</v>
      </c>
      <c r="AC359" s="2" t="s">
        <v>39</v>
      </c>
      <c r="AD359" s="2">
        <v>1</v>
      </c>
      <c r="AE359" s="56" t="str">
        <f>_xlfn.IFS(Table2[[#This Row],[Rating]]=5,"Excellent",Table2[[#This Row],[Rating]]=4,"Good",Table2[[#This Row],[Rating]]=3,"Average",Table2[[#This Row],[Rating]]&lt;=2,"Poor")</f>
        <v>Poor</v>
      </c>
      <c r="AF359" s="35">
        <f>Table2[[#This Row],[Cost]]+Table2[[#This Row],[Profit]]+Table2[[#This Row],[ShippingCost]]+Table2[[#This Row],[DeliveryDays]]</f>
        <v>232.72</v>
      </c>
      <c r="AG359" s="119">
        <f>Table2[[#This Row],[Profit]]/Table2[[#This Row],[Cost]]</f>
        <v>0.81459198373019226</v>
      </c>
      <c r="AQ359" s="20">
        <v>622</v>
      </c>
      <c r="AR359" s="2" t="s">
        <v>438</v>
      </c>
      <c r="AS359" s="2" t="s">
        <v>114</v>
      </c>
      <c r="AT359" s="2" t="s">
        <v>82</v>
      </c>
      <c r="AU359" s="2" t="s">
        <v>59</v>
      </c>
      <c r="AV359" s="2" t="s">
        <v>78</v>
      </c>
      <c r="AW359" s="2" t="s">
        <v>68</v>
      </c>
      <c r="AX359" s="2" t="s">
        <v>69</v>
      </c>
      <c r="AY359" s="2" t="s">
        <v>53</v>
      </c>
      <c r="AZ359" s="2" t="s">
        <v>85</v>
      </c>
      <c r="BA359" s="2">
        <v>364.62</v>
      </c>
      <c r="BB359" s="2">
        <v>16</v>
      </c>
      <c r="BC359" s="2">
        <v>0.25</v>
      </c>
      <c r="BD359" s="2">
        <v>4375.4399999999996</v>
      </c>
      <c r="BE359" s="2">
        <v>3401.12</v>
      </c>
      <c r="BF359" s="2">
        <v>974.32</v>
      </c>
      <c r="BG359" s="2" t="s">
        <v>76</v>
      </c>
      <c r="BH359" s="2" t="s">
        <v>88</v>
      </c>
      <c r="BI359" s="2" t="s">
        <v>37</v>
      </c>
      <c r="BJ359" s="2">
        <v>35.74</v>
      </c>
      <c r="BK359" s="2">
        <v>9</v>
      </c>
      <c r="BL359" s="2" t="s">
        <v>97</v>
      </c>
      <c r="BM359" s="2" t="s">
        <v>39</v>
      </c>
      <c r="BN359" s="2">
        <v>2</v>
      </c>
      <c r="BO359" s="21">
        <v>6</v>
      </c>
    </row>
    <row r="360" spans="1:67" ht="16.5" thickTop="1" thickBot="1" x14ac:dyDescent="0.3">
      <c r="A360" s="12">
        <v>359</v>
      </c>
      <c r="B360" s="13" t="s">
        <v>354</v>
      </c>
      <c r="C360" s="86">
        <f>YEAR(Table2[[#This Row],[Date]])</f>
        <v>2024</v>
      </c>
      <c r="D360" s="89" t="str">
        <f>TEXT(Table2[[#This Row],[Date]],"mmmm")</f>
        <v>November</v>
      </c>
      <c r="E360" s="13" t="s">
        <v>50</v>
      </c>
      <c r="F360" s="13" t="s">
        <v>28</v>
      </c>
      <c r="G360" s="13" t="s">
        <v>93</v>
      </c>
      <c r="H360" s="13" t="s">
        <v>78</v>
      </c>
      <c r="I360" s="13" t="s">
        <v>68</v>
      </c>
      <c r="J360" s="13" t="s">
        <v>102</v>
      </c>
      <c r="K360" s="13" t="s">
        <v>53</v>
      </c>
      <c r="L360" s="13" t="s">
        <v>46</v>
      </c>
      <c r="M360" s="13">
        <v>518.91999999999996</v>
      </c>
      <c r="N360" s="13">
        <v>15</v>
      </c>
      <c r="O360" s="13">
        <v>0.3</v>
      </c>
      <c r="P360" s="48" t="str">
        <f>IF(Table2[[#This Row],[Discount]]&gt;20%,"HIGH","LOW")</f>
        <v>HIGH</v>
      </c>
      <c r="Q360" s="13">
        <v>5448.66</v>
      </c>
      <c r="R360" s="60" t="str">
        <f>_xlfn.IFS(Table2[[#This Row],[Revenue]]&lt;1000,"Small",OR(Table2[[#This Row],[Revenue]]&gt;1000,Table2[[#This Row],[Revenue]]&lt;=5000),"Medium",Table2[[#This Row],[Revenue]]&gt;5000,"Large")</f>
        <v>Medium</v>
      </c>
      <c r="S360" s="54" t="str">
        <f>IF(Table2[[#This Row],[Revenue]]&gt;3000,"Premium","Not Premium")</f>
        <v>Premium</v>
      </c>
      <c r="T360" s="13">
        <v>3679.95</v>
      </c>
      <c r="U360" s="13">
        <v>1768.71</v>
      </c>
      <c r="V360" s="13" t="s">
        <v>47</v>
      </c>
      <c r="W360" s="13" t="s">
        <v>71</v>
      </c>
      <c r="X360" s="13" t="s">
        <v>48</v>
      </c>
      <c r="Y360" s="13">
        <v>21.77</v>
      </c>
      <c r="Z360" s="13">
        <v>6</v>
      </c>
      <c r="AA360" s="51" t="str">
        <f>IF(Table2[[#This Row],[DeliveryDays]]&lt;=3,"FAST DELIVERY","LATE DELIVERY")</f>
        <v>LATE DELIVERY</v>
      </c>
      <c r="AB360" s="13" t="s">
        <v>38</v>
      </c>
      <c r="AC360" s="13" t="s">
        <v>56</v>
      </c>
      <c r="AD360" s="13">
        <v>2</v>
      </c>
      <c r="AE360" s="57" t="str">
        <f>_xlfn.IFS(Table2[[#This Row],[Rating]]=5,"Excellent",Table2[[#This Row],[Rating]]=4,"Good",Table2[[#This Row],[Rating]]=3,"Average",Table2[[#This Row],[Rating]]&lt;=2,"Poor")</f>
        <v>Poor</v>
      </c>
      <c r="AF360" s="35">
        <f>Table2[[#This Row],[Cost]]+Table2[[#This Row],[Profit]]+Table2[[#This Row],[ShippingCost]]+Table2[[#This Row],[DeliveryDays]]</f>
        <v>5476.43</v>
      </c>
      <c r="AG360" s="119">
        <f>Table2[[#This Row],[Profit]]/Table2[[#This Row],[Cost]]</f>
        <v>0.4806342477479314</v>
      </c>
      <c r="AQ360" s="20">
        <v>628</v>
      </c>
      <c r="AR360" s="2" t="s">
        <v>103</v>
      </c>
      <c r="AS360" s="2" t="s">
        <v>96</v>
      </c>
      <c r="AT360" s="2" t="s">
        <v>42</v>
      </c>
      <c r="AU360" s="2" t="s">
        <v>59</v>
      </c>
      <c r="AV360" s="2" t="s">
        <v>100</v>
      </c>
      <c r="AW360" s="2" t="s">
        <v>68</v>
      </c>
      <c r="AX360" s="2" t="s">
        <v>32</v>
      </c>
      <c r="AY360" s="2" t="s">
        <v>53</v>
      </c>
      <c r="AZ360" s="2" t="s">
        <v>34</v>
      </c>
      <c r="BA360" s="2">
        <v>554.94000000000005</v>
      </c>
      <c r="BB360" s="2">
        <v>13</v>
      </c>
      <c r="BC360" s="2">
        <v>0.03</v>
      </c>
      <c r="BD360" s="2">
        <v>6997.79</v>
      </c>
      <c r="BE360" s="2">
        <v>5923.98</v>
      </c>
      <c r="BF360" s="2">
        <v>1073.81</v>
      </c>
      <c r="BG360" s="2" t="s">
        <v>76</v>
      </c>
      <c r="BH360" s="2" t="s">
        <v>88</v>
      </c>
      <c r="BI360" s="2" t="s">
        <v>48</v>
      </c>
      <c r="BJ360" s="2">
        <v>18.309999999999999</v>
      </c>
      <c r="BK360" s="2">
        <v>2</v>
      </c>
      <c r="BL360" s="2" t="s">
        <v>97</v>
      </c>
      <c r="BM360" s="2" t="s">
        <v>39</v>
      </c>
      <c r="BN360" s="2">
        <v>1</v>
      </c>
      <c r="BO360" s="23">
        <v>4</v>
      </c>
    </row>
    <row r="361" spans="1:67" ht="16.5" thickTop="1" thickBot="1" x14ac:dyDescent="0.3">
      <c r="A361" s="11">
        <v>360</v>
      </c>
      <c r="B361" s="2" t="s">
        <v>375</v>
      </c>
      <c r="C361" s="85">
        <f>YEAR(Table2[[#This Row],[Date]])</f>
        <v>2024</v>
      </c>
      <c r="D361" s="88" t="str">
        <f>TEXT(Table2[[#This Row],[Date]],"mmmm")</f>
        <v>June</v>
      </c>
      <c r="E361" s="2" t="s">
        <v>96</v>
      </c>
      <c r="F361" s="2" t="s">
        <v>82</v>
      </c>
      <c r="G361" s="2" t="s">
        <v>90</v>
      </c>
      <c r="H361" s="2" t="s">
        <v>100</v>
      </c>
      <c r="I361" s="2" t="s">
        <v>68</v>
      </c>
      <c r="J361" s="2" t="s">
        <v>87</v>
      </c>
      <c r="K361" s="2" t="s">
        <v>45</v>
      </c>
      <c r="L361" s="2" t="s">
        <v>80</v>
      </c>
      <c r="M361" s="2">
        <v>434.11</v>
      </c>
      <c r="N361" s="2">
        <v>4</v>
      </c>
      <c r="O361" s="2">
        <v>0.06</v>
      </c>
      <c r="P361" s="48" t="str">
        <f>IF(Table2[[#This Row],[Discount]]&gt;20%,"HIGH","LOW")</f>
        <v>LOW</v>
      </c>
      <c r="Q361" s="2">
        <v>1632.25</v>
      </c>
      <c r="R361" s="59" t="str">
        <f>_xlfn.IFS(Table2[[#This Row],[Revenue]]&lt;1000,"Small",OR(Table2[[#This Row],[Revenue]]&gt;1000,Table2[[#This Row],[Revenue]]&lt;=5000),"Medium",Table2[[#This Row],[Revenue]]&gt;5000,"Large")</f>
        <v>Medium</v>
      </c>
      <c r="S361" s="53" t="str">
        <f>IF(Table2[[#This Row],[Revenue]]&gt;3000,"Premium","Not Premium")</f>
        <v>Not Premium</v>
      </c>
      <c r="T361" s="2">
        <v>1442.94</v>
      </c>
      <c r="U361" s="2">
        <v>189.31</v>
      </c>
      <c r="V361" s="2" t="s">
        <v>47</v>
      </c>
      <c r="W361" s="2" t="s">
        <v>54</v>
      </c>
      <c r="X361" s="2" t="s">
        <v>48</v>
      </c>
      <c r="Y361" s="2">
        <v>15.06</v>
      </c>
      <c r="Z361" s="2">
        <v>6</v>
      </c>
      <c r="AA361" s="50" t="str">
        <f>IF(Table2[[#This Row],[DeliveryDays]]&lt;=3,"FAST DELIVERY","LATE DELIVERY")</f>
        <v>LATE DELIVERY</v>
      </c>
      <c r="AB361" s="2" t="s">
        <v>55</v>
      </c>
      <c r="AC361" s="2" t="s">
        <v>56</v>
      </c>
      <c r="AD361" s="2">
        <v>5</v>
      </c>
      <c r="AE361" s="56" t="str">
        <f>_xlfn.IFS(Table2[[#This Row],[Rating]]=5,"Excellent",Table2[[#This Row],[Rating]]=4,"Good",Table2[[#This Row],[Rating]]=3,"Average",Table2[[#This Row],[Rating]]&lt;=2,"Poor")</f>
        <v>Excellent</v>
      </c>
      <c r="AF361" s="35">
        <f>Table2[[#This Row],[Cost]]+Table2[[#This Row],[Profit]]+Table2[[#This Row],[ShippingCost]]+Table2[[#This Row],[DeliveryDays]]</f>
        <v>1653.31</v>
      </c>
      <c r="AG361" s="119">
        <f>Table2[[#This Row],[Profit]]/Table2[[#This Row],[Cost]]</f>
        <v>0.13119741638598972</v>
      </c>
      <c r="AQ361" s="22">
        <v>639</v>
      </c>
      <c r="AR361" s="13" t="s">
        <v>426</v>
      </c>
      <c r="AS361" s="13" t="s">
        <v>27</v>
      </c>
      <c r="AT361" s="13" t="s">
        <v>82</v>
      </c>
      <c r="AU361" s="13" t="s">
        <v>59</v>
      </c>
      <c r="AV361" s="13" t="s">
        <v>67</v>
      </c>
      <c r="AW361" s="13" t="s">
        <v>75</v>
      </c>
      <c r="AX361" s="13" t="s">
        <v>84</v>
      </c>
      <c r="AY361" s="13" t="s">
        <v>45</v>
      </c>
      <c r="AZ361" s="13" t="s">
        <v>85</v>
      </c>
      <c r="BA361" s="13">
        <v>844.58</v>
      </c>
      <c r="BB361" s="13">
        <v>2</v>
      </c>
      <c r="BC361" s="13">
        <v>0.06</v>
      </c>
      <c r="BD361" s="13">
        <v>1587.81</v>
      </c>
      <c r="BE361" s="13">
        <v>934.63</v>
      </c>
      <c r="BF361" s="13">
        <v>653.17999999999995</v>
      </c>
      <c r="BG361" s="13" t="s">
        <v>76</v>
      </c>
      <c r="BH361" s="13" t="s">
        <v>71</v>
      </c>
      <c r="BI361" s="13" t="s">
        <v>37</v>
      </c>
      <c r="BJ361" s="13">
        <v>25.16</v>
      </c>
      <c r="BK361" s="13">
        <v>3</v>
      </c>
      <c r="BL361" s="13" t="s">
        <v>55</v>
      </c>
      <c r="BM361" s="13" t="s">
        <v>56</v>
      </c>
      <c r="BN361" s="13">
        <v>5</v>
      </c>
      <c r="BO361" s="23">
        <v>6</v>
      </c>
    </row>
    <row r="362" spans="1:67" ht="16.5" thickTop="1" thickBot="1" x14ac:dyDescent="0.3">
      <c r="A362" s="12">
        <v>361</v>
      </c>
      <c r="B362" s="13" t="s">
        <v>376</v>
      </c>
      <c r="C362" s="86">
        <f>YEAR(Table2[[#This Row],[Date]])</f>
        <v>2024</v>
      </c>
      <c r="D362" s="89" t="str">
        <f>TEXT(Table2[[#This Row],[Date]],"mmmm")</f>
        <v>February</v>
      </c>
      <c r="E362" s="13" t="s">
        <v>27</v>
      </c>
      <c r="F362" s="13" t="s">
        <v>66</v>
      </c>
      <c r="G362" s="13" t="s">
        <v>90</v>
      </c>
      <c r="H362" s="13" t="s">
        <v>30</v>
      </c>
      <c r="I362" s="13" t="s">
        <v>75</v>
      </c>
      <c r="J362" s="13" t="s">
        <v>134</v>
      </c>
      <c r="K362" s="13" t="s">
        <v>33</v>
      </c>
      <c r="L362" s="13" t="s">
        <v>46</v>
      </c>
      <c r="M362" s="13">
        <v>455.07</v>
      </c>
      <c r="N362" s="13">
        <v>14</v>
      </c>
      <c r="O362" s="13">
        <v>0.18</v>
      </c>
      <c r="P362" s="48" t="str">
        <f>IF(Table2[[#This Row],[Discount]]&gt;20%,"HIGH","LOW")</f>
        <v>LOW</v>
      </c>
      <c r="Q362" s="13">
        <v>5224.2</v>
      </c>
      <c r="R362" s="60" t="str">
        <f>_xlfn.IFS(Table2[[#This Row],[Revenue]]&lt;1000,"Small",OR(Table2[[#This Row],[Revenue]]&gt;1000,Table2[[#This Row],[Revenue]]&lt;=5000),"Medium",Table2[[#This Row],[Revenue]]&gt;5000,"Large")</f>
        <v>Medium</v>
      </c>
      <c r="S362" s="54" t="str">
        <f>IF(Table2[[#This Row],[Revenue]]&gt;3000,"Premium","Not Premium")</f>
        <v>Premium</v>
      </c>
      <c r="T362" s="13">
        <v>3152.07</v>
      </c>
      <c r="U362" s="13">
        <v>2072.13</v>
      </c>
      <c r="V362" s="13" t="s">
        <v>91</v>
      </c>
      <c r="W362" s="13" t="s">
        <v>54</v>
      </c>
      <c r="X362" s="13" t="s">
        <v>48</v>
      </c>
      <c r="Y362" s="13">
        <v>22.64</v>
      </c>
      <c r="Z362" s="13">
        <v>1</v>
      </c>
      <c r="AA362" s="51" t="str">
        <f>IF(Table2[[#This Row],[DeliveryDays]]&lt;=3,"FAST DELIVERY","LATE DELIVERY")</f>
        <v>FAST DELIVERY</v>
      </c>
      <c r="AB362" s="13" t="s">
        <v>55</v>
      </c>
      <c r="AC362" s="13" t="s">
        <v>39</v>
      </c>
      <c r="AD362" s="13">
        <v>1</v>
      </c>
      <c r="AE362" s="57" t="str">
        <f>_xlfn.IFS(Table2[[#This Row],[Rating]]=5,"Excellent",Table2[[#This Row],[Rating]]=4,"Good",Table2[[#This Row],[Rating]]=3,"Average",Table2[[#This Row],[Rating]]&lt;=2,"Poor")</f>
        <v>Poor</v>
      </c>
      <c r="AF362" s="35">
        <f>Table2[[#This Row],[Cost]]+Table2[[#This Row],[Profit]]+Table2[[#This Row],[ShippingCost]]+Table2[[#This Row],[DeliveryDays]]</f>
        <v>5247.8400000000011</v>
      </c>
      <c r="AG362" s="119">
        <f>Table2[[#This Row],[Profit]]/Table2[[#This Row],[Cost]]</f>
        <v>0.65738705041448953</v>
      </c>
      <c r="AQ362" s="22">
        <v>643</v>
      </c>
      <c r="AR362" s="13" t="s">
        <v>157</v>
      </c>
      <c r="AS362" s="13" t="s">
        <v>118</v>
      </c>
      <c r="AT362" s="13" t="s">
        <v>42</v>
      </c>
      <c r="AU362" s="13" t="s">
        <v>59</v>
      </c>
      <c r="AV362" s="13" t="s">
        <v>94</v>
      </c>
      <c r="AW362" s="13" t="s">
        <v>31</v>
      </c>
      <c r="AX362" s="13" t="s">
        <v>134</v>
      </c>
      <c r="AY362" s="13" t="s">
        <v>53</v>
      </c>
      <c r="AZ362" s="13" t="s">
        <v>70</v>
      </c>
      <c r="BA362" s="13">
        <v>71.47</v>
      </c>
      <c r="BB362" s="13">
        <v>13</v>
      </c>
      <c r="BC362" s="13">
        <v>0.18</v>
      </c>
      <c r="BD362" s="13">
        <v>761.87</v>
      </c>
      <c r="BE362" s="13">
        <v>393.64</v>
      </c>
      <c r="BF362" s="13">
        <v>368.23</v>
      </c>
      <c r="BG362" s="13" t="s">
        <v>91</v>
      </c>
      <c r="BH362" s="13" t="s">
        <v>88</v>
      </c>
      <c r="BI362" s="13" t="s">
        <v>48</v>
      </c>
      <c r="BJ362" s="13">
        <v>41.91</v>
      </c>
      <c r="BK362" s="13">
        <v>6</v>
      </c>
      <c r="BL362" s="13" t="s">
        <v>38</v>
      </c>
      <c r="BM362" s="13" t="s">
        <v>56</v>
      </c>
      <c r="BN362" s="13">
        <v>4</v>
      </c>
      <c r="BO362" s="23">
        <v>2</v>
      </c>
    </row>
    <row r="363" spans="1:67" ht="16.5" thickTop="1" thickBot="1" x14ac:dyDescent="0.3">
      <c r="A363" s="11">
        <v>362</v>
      </c>
      <c r="B363" s="2" t="s">
        <v>377</v>
      </c>
      <c r="C363" s="85">
        <f>YEAR(Table2[[#This Row],[Date]])</f>
        <v>2023</v>
      </c>
      <c r="D363" s="88" t="str">
        <f>TEXT(Table2[[#This Row],[Date]],"mmmm")</f>
        <v>March</v>
      </c>
      <c r="E363" s="2" t="s">
        <v>27</v>
      </c>
      <c r="F363" s="2" t="s">
        <v>28</v>
      </c>
      <c r="G363" s="2" t="s">
        <v>90</v>
      </c>
      <c r="H363" s="2" t="s">
        <v>67</v>
      </c>
      <c r="I363" s="2" t="s">
        <v>51</v>
      </c>
      <c r="J363" s="2" t="s">
        <v>62</v>
      </c>
      <c r="K363" s="2" t="s">
        <v>45</v>
      </c>
      <c r="L363" s="2" t="s">
        <v>80</v>
      </c>
      <c r="M363" s="2">
        <v>960.85</v>
      </c>
      <c r="N363" s="2">
        <v>12</v>
      </c>
      <c r="O363" s="2">
        <v>0.28999999999999998</v>
      </c>
      <c r="P363" s="48" t="str">
        <f>IF(Table2[[#This Row],[Discount]]&gt;20%,"HIGH","LOW")</f>
        <v>HIGH</v>
      </c>
      <c r="Q363" s="2">
        <v>8186.44</v>
      </c>
      <c r="R363" s="59" t="str">
        <f>_xlfn.IFS(Table2[[#This Row],[Revenue]]&lt;1000,"Small",OR(Table2[[#This Row],[Revenue]]&gt;1000,Table2[[#This Row],[Revenue]]&lt;=5000),"Medium",Table2[[#This Row],[Revenue]]&gt;5000,"Large")</f>
        <v>Medium</v>
      </c>
      <c r="S363" s="53" t="str">
        <f>IF(Table2[[#This Row],[Revenue]]&gt;3000,"Premium","Not Premium")</f>
        <v>Premium</v>
      </c>
      <c r="T363" s="2">
        <v>6328.37</v>
      </c>
      <c r="U363" s="2">
        <v>1858.07</v>
      </c>
      <c r="V363" s="2" t="s">
        <v>47</v>
      </c>
      <c r="W363" s="2" t="s">
        <v>71</v>
      </c>
      <c r="X363" s="2" t="s">
        <v>37</v>
      </c>
      <c r="Y363" s="2">
        <v>37.840000000000003</v>
      </c>
      <c r="Z363" s="2">
        <v>9</v>
      </c>
      <c r="AA363" s="50" t="str">
        <f>IF(Table2[[#This Row],[DeliveryDays]]&lt;=3,"FAST DELIVERY","LATE DELIVERY")</f>
        <v>LATE DELIVERY</v>
      </c>
      <c r="AB363" s="2" t="s">
        <v>38</v>
      </c>
      <c r="AC363" s="2" t="s">
        <v>56</v>
      </c>
      <c r="AD363" s="2">
        <v>4</v>
      </c>
      <c r="AE363" s="56" t="str">
        <f>_xlfn.IFS(Table2[[#This Row],[Rating]]=5,"Excellent",Table2[[#This Row],[Rating]]=4,"Good",Table2[[#This Row],[Rating]]=3,"Average",Table2[[#This Row],[Rating]]&lt;=2,"Poor")</f>
        <v>Good</v>
      </c>
      <c r="AF363" s="35">
        <f>Table2[[#This Row],[Cost]]+Table2[[#This Row],[Profit]]+Table2[[#This Row],[ShippingCost]]+Table2[[#This Row],[DeliveryDays]]</f>
        <v>8233.2799999999988</v>
      </c>
      <c r="AG363" s="119">
        <f>Table2[[#This Row],[Profit]]/Table2[[#This Row],[Cost]]</f>
        <v>0.29360957086895995</v>
      </c>
      <c r="AQ363" s="22">
        <v>645</v>
      </c>
      <c r="AR363" s="13" t="s">
        <v>526</v>
      </c>
      <c r="AS363" s="13" t="s">
        <v>41</v>
      </c>
      <c r="AT363" s="13" t="s">
        <v>28</v>
      </c>
      <c r="AU363" s="13" t="s">
        <v>59</v>
      </c>
      <c r="AV363" s="13" t="s">
        <v>78</v>
      </c>
      <c r="AW363" s="13" t="s">
        <v>31</v>
      </c>
      <c r="AX363" s="13" t="s">
        <v>102</v>
      </c>
      <c r="AY363" s="13" t="s">
        <v>53</v>
      </c>
      <c r="AZ363" s="13" t="s">
        <v>34</v>
      </c>
      <c r="BA363" s="13">
        <v>891.33</v>
      </c>
      <c r="BB363" s="13">
        <v>7</v>
      </c>
      <c r="BC363" s="13">
        <v>0.17</v>
      </c>
      <c r="BD363" s="13">
        <v>5178.63</v>
      </c>
      <c r="BE363" s="13">
        <v>4199.66</v>
      </c>
      <c r="BF363" s="13">
        <v>978.97</v>
      </c>
      <c r="BG363" s="13" t="s">
        <v>91</v>
      </c>
      <c r="BH363" s="13" t="s">
        <v>88</v>
      </c>
      <c r="BI363" s="13" t="s">
        <v>48</v>
      </c>
      <c r="BJ363" s="13">
        <v>21.92</v>
      </c>
      <c r="BK363" s="13">
        <v>2</v>
      </c>
      <c r="BL363" s="13" t="s">
        <v>97</v>
      </c>
      <c r="BM363" s="13" t="s">
        <v>39</v>
      </c>
      <c r="BN363" s="13">
        <v>2</v>
      </c>
      <c r="BO363" s="23">
        <v>3</v>
      </c>
    </row>
    <row r="364" spans="1:67" ht="16.5" thickTop="1" thickBot="1" x14ac:dyDescent="0.3">
      <c r="A364" s="12">
        <v>363</v>
      </c>
      <c r="B364" s="13" t="s">
        <v>378</v>
      </c>
      <c r="C364" s="86">
        <f>YEAR(Table2[[#This Row],[Date]])</f>
        <v>2023</v>
      </c>
      <c r="D364" s="89" t="str">
        <f>TEXT(Table2[[#This Row],[Date]],"mmmm")</f>
        <v>September</v>
      </c>
      <c r="E364" s="13" t="s">
        <v>50</v>
      </c>
      <c r="F364" s="13" t="s">
        <v>82</v>
      </c>
      <c r="G364" s="13" t="s">
        <v>59</v>
      </c>
      <c r="H364" s="13" t="s">
        <v>94</v>
      </c>
      <c r="I364" s="13" t="s">
        <v>51</v>
      </c>
      <c r="J364" s="13" t="s">
        <v>52</v>
      </c>
      <c r="K364" s="13" t="s">
        <v>45</v>
      </c>
      <c r="L364" s="13" t="s">
        <v>34</v>
      </c>
      <c r="M364" s="13">
        <v>958.01</v>
      </c>
      <c r="N364" s="13">
        <v>9</v>
      </c>
      <c r="O364" s="13">
        <v>0.28999999999999998</v>
      </c>
      <c r="P364" s="48" t="str">
        <f>IF(Table2[[#This Row],[Discount]]&gt;20%,"HIGH","LOW")</f>
        <v>HIGH</v>
      </c>
      <c r="Q364" s="13">
        <v>6121.68</v>
      </c>
      <c r="R364" s="60" t="str">
        <f>_xlfn.IFS(Table2[[#This Row],[Revenue]]&lt;1000,"Small",OR(Table2[[#This Row],[Revenue]]&gt;1000,Table2[[#This Row],[Revenue]]&lt;=5000),"Medium",Table2[[#This Row],[Revenue]]&gt;5000,"Large")</f>
        <v>Medium</v>
      </c>
      <c r="S364" s="54" t="str">
        <f>IF(Table2[[#This Row],[Revenue]]&gt;3000,"Premium","Not Premium")</f>
        <v>Premium</v>
      </c>
      <c r="T364" s="13">
        <v>3307.91</v>
      </c>
      <c r="U364" s="13">
        <v>2813.77</v>
      </c>
      <c r="V364" s="13" t="s">
        <v>76</v>
      </c>
      <c r="W364" s="13" t="s">
        <v>54</v>
      </c>
      <c r="X364" s="13" t="s">
        <v>37</v>
      </c>
      <c r="Y364" s="13">
        <v>25.09</v>
      </c>
      <c r="Z364" s="13">
        <v>7</v>
      </c>
      <c r="AA364" s="51" t="str">
        <f>IF(Table2[[#This Row],[DeliveryDays]]&lt;=3,"FAST DELIVERY","LATE DELIVERY")</f>
        <v>LATE DELIVERY</v>
      </c>
      <c r="AB364" s="13" t="s">
        <v>38</v>
      </c>
      <c r="AC364" s="13" t="s">
        <v>39</v>
      </c>
      <c r="AD364" s="13">
        <v>2</v>
      </c>
      <c r="AE364" s="57" t="str">
        <f>_xlfn.IFS(Table2[[#This Row],[Rating]]=5,"Excellent",Table2[[#This Row],[Rating]]=4,"Good",Table2[[#This Row],[Rating]]=3,"Average",Table2[[#This Row],[Rating]]&lt;=2,"Poor")</f>
        <v>Poor</v>
      </c>
      <c r="AF364" s="35">
        <f>Table2[[#This Row],[Cost]]+Table2[[#This Row],[Profit]]+Table2[[#This Row],[ShippingCost]]+Table2[[#This Row],[DeliveryDays]]</f>
        <v>6153.77</v>
      </c>
      <c r="AG364" s="119">
        <f>Table2[[#This Row],[Profit]]/Table2[[#This Row],[Cost]]</f>
        <v>0.85061866858530011</v>
      </c>
      <c r="AQ364" s="22">
        <v>649</v>
      </c>
      <c r="AR364" s="13" t="s">
        <v>302</v>
      </c>
      <c r="AS364" s="13" t="s">
        <v>96</v>
      </c>
      <c r="AT364" s="13" t="s">
        <v>66</v>
      </c>
      <c r="AU364" s="13" t="s">
        <v>59</v>
      </c>
      <c r="AV364" s="13" t="s">
        <v>67</v>
      </c>
      <c r="AW364" s="13" t="s">
        <v>51</v>
      </c>
      <c r="AX364" s="13" t="s">
        <v>87</v>
      </c>
      <c r="AY364" s="13" t="s">
        <v>53</v>
      </c>
      <c r="AZ364" s="13" t="s">
        <v>80</v>
      </c>
      <c r="BA364" s="13">
        <v>740.25</v>
      </c>
      <c r="BB364" s="13">
        <v>14</v>
      </c>
      <c r="BC364" s="13">
        <v>0.11</v>
      </c>
      <c r="BD364" s="13">
        <v>9223.51</v>
      </c>
      <c r="BE364" s="13">
        <v>5693.33</v>
      </c>
      <c r="BF364" s="13">
        <v>3530.18</v>
      </c>
      <c r="BG364" s="13" t="s">
        <v>63</v>
      </c>
      <c r="BH364" s="13" t="s">
        <v>54</v>
      </c>
      <c r="BI364" s="13" t="s">
        <v>72</v>
      </c>
      <c r="BJ364" s="13">
        <v>13.07</v>
      </c>
      <c r="BK364" s="13">
        <v>10</v>
      </c>
      <c r="BL364" s="13" t="s">
        <v>38</v>
      </c>
      <c r="BM364" s="13" t="s">
        <v>56</v>
      </c>
      <c r="BN364" s="13">
        <v>4</v>
      </c>
      <c r="BO364" s="23">
        <v>11</v>
      </c>
    </row>
    <row r="365" spans="1:67" ht="16.5" thickTop="1" thickBot="1" x14ac:dyDescent="0.3">
      <c r="A365" s="11">
        <v>364</v>
      </c>
      <c r="B365" s="2" t="s">
        <v>379</v>
      </c>
      <c r="C365" s="85">
        <f>YEAR(Table2[[#This Row],[Date]])</f>
        <v>2023</v>
      </c>
      <c r="D365" s="88" t="str">
        <f>TEXT(Table2[[#This Row],[Date]],"mmmm")</f>
        <v>July</v>
      </c>
      <c r="E365" s="2" t="s">
        <v>96</v>
      </c>
      <c r="F365" s="2" t="s">
        <v>66</v>
      </c>
      <c r="G365" s="2" t="s">
        <v>29</v>
      </c>
      <c r="H365" s="2" t="s">
        <v>100</v>
      </c>
      <c r="I365" s="2" t="s">
        <v>75</v>
      </c>
      <c r="J365" s="2" t="s">
        <v>32</v>
      </c>
      <c r="K365" s="2" t="s">
        <v>53</v>
      </c>
      <c r="L365" s="2" t="s">
        <v>85</v>
      </c>
      <c r="M365" s="2">
        <v>80.39</v>
      </c>
      <c r="N365" s="2">
        <v>11</v>
      </c>
      <c r="O365" s="2">
        <v>0.15</v>
      </c>
      <c r="P365" s="48" t="str">
        <f>IF(Table2[[#This Row],[Discount]]&gt;20%,"HIGH","LOW")</f>
        <v>LOW</v>
      </c>
      <c r="Q365" s="2">
        <v>751.65</v>
      </c>
      <c r="R365" s="59" t="str">
        <f>_xlfn.IFS(Table2[[#This Row],[Revenue]]&lt;1000,"Small",OR(Table2[[#This Row],[Revenue]]&gt;1000,Table2[[#This Row],[Revenue]]&lt;=5000),"Medium",Table2[[#This Row],[Revenue]]&gt;5000,"Large")</f>
        <v>Small</v>
      </c>
      <c r="S365" s="53" t="str">
        <f>IF(Table2[[#This Row],[Revenue]]&gt;3000,"Premium","Not Premium")</f>
        <v>Not Premium</v>
      </c>
      <c r="T365" s="2">
        <v>516.73</v>
      </c>
      <c r="U365" s="2">
        <v>234.92</v>
      </c>
      <c r="V365" s="2" t="s">
        <v>76</v>
      </c>
      <c r="W365" s="2" t="s">
        <v>71</v>
      </c>
      <c r="X365" s="2" t="s">
        <v>48</v>
      </c>
      <c r="Y365" s="2">
        <v>44.58</v>
      </c>
      <c r="Z365" s="2">
        <v>3</v>
      </c>
      <c r="AA365" s="50" t="str">
        <f>IF(Table2[[#This Row],[DeliveryDays]]&lt;=3,"FAST DELIVERY","LATE DELIVERY")</f>
        <v>FAST DELIVERY</v>
      </c>
      <c r="AB365" s="2" t="s">
        <v>55</v>
      </c>
      <c r="AC365" s="2" t="s">
        <v>39</v>
      </c>
      <c r="AD365" s="2">
        <v>2</v>
      </c>
      <c r="AE365" s="56" t="str">
        <f>_xlfn.IFS(Table2[[#This Row],[Rating]]=5,"Excellent",Table2[[#This Row],[Rating]]=4,"Good",Table2[[#This Row],[Rating]]=3,"Average",Table2[[#This Row],[Rating]]&lt;=2,"Poor")</f>
        <v>Poor</v>
      </c>
      <c r="AF365" s="35">
        <f>Table2[[#This Row],[Cost]]+Table2[[#This Row],[Profit]]+Table2[[#This Row],[ShippingCost]]+Table2[[#This Row],[DeliveryDays]]</f>
        <v>799.23</v>
      </c>
      <c r="AG365" s="119">
        <f>Table2[[#This Row],[Profit]]/Table2[[#This Row],[Cost]]</f>
        <v>0.45462814235674331</v>
      </c>
      <c r="AQ365" s="22">
        <v>655</v>
      </c>
      <c r="AR365" s="13" t="s">
        <v>205</v>
      </c>
      <c r="AS365" s="13" t="s">
        <v>114</v>
      </c>
      <c r="AT365" s="13" t="s">
        <v>66</v>
      </c>
      <c r="AU365" s="13" t="s">
        <v>59</v>
      </c>
      <c r="AV365" s="13" t="s">
        <v>30</v>
      </c>
      <c r="AW365" s="13" t="s">
        <v>68</v>
      </c>
      <c r="AX365" s="13" t="s">
        <v>87</v>
      </c>
      <c r="AY365" s="13" t="s">
        <v>45</v>
      </c>
      <c r="AZ365" s="13" t="s">
        <v>70</v>
      </c>
      <c r="BA365" s="13">
        <v>775.87</v>
      </c>
      <c r="BB365" s="13">
        <v>7</v>
      </c>
      <c r="BC365" s="13">
        <v>0.14000000000000001</v>
      </c>
      <c r="BD365" s="13">
        <v>4670.74</v>
      </c>
      <c r="BE365" s="13">
        <v>3528.75</v>
      </c>
      <c r="BF365" s="13">
        <v>1141.99</v>
      </c>
      <c r="BG365" s="13" t="s">
        <v>76</v>
      </c>
      <c r="BH365" s="13" t="s">
        <v>71</v>
      </c>
      <c r="BI365" s="13" t="s">
        <v>72</v>
      </c>
      <c r="BJ365" s="13">
        <v>29.37</v>
      </c>
      <c r="BK365" s="13">
        <v>6</v>
      </c>
      <c r="BL365" s="13" t="s">
        <v>55</v>
      </c>
      <c r="BM365" s="13" t="s">
        <v>39</v>
      </c>
      <c r="BN365" s="13">
        <v>1</v>
      </c>
      <c r="BO365" s="21">
        <v>4</v>
      </c>
    </row>
    <row r="366" spans="1:67" ht="16.5" thickTop="1" thickBot="1" x14ac:dyDescent="0.3">
      <c r="A366" s="12">
        <v>365</v>
      </c>
      <c r="B366" s="13" t="s">
        <v>195</v>
      </c>
      <c r="C366" s="86">
        <f>YEAR(Table2[[#This Row],[Date]])</f>
        <v>2024</v>
      </c>
      <c r="D366" s="89" t="str">
        <f>TEXT(Table2[[#This Row],[Date]],"mmmm")</f>
        <v>October</v>
      </c>
      <c r="E366" s="13" t="s">
        <v>41</v>
      </c>
      <c r="F366" s="13" t="s">
        <v>28</v>
      </c>
      <c r="G366" s="13" t="s">
        <v>59</v>
      </c>
      <c r="H366" s="13" t="s">
        <v>67</v>
      </c>
      <c r="I366" s="13" t="s">
        <v>31</v>
      </c>
      <c r="J366" s="13" t="s">
        <v>52</v>
      </c>
      <c r="K366" s="13" t="s">
        <v>53</v>
      </c>
      <c r="L366" s="13" t="s">
        <v>70</v>
      </c>
      <c r="M366" s="13">
        <v>197.6</v>
      </c>
      <c r="N366" s="13">
        <v>11</v>
      </c>
      <c r="O366" s="13">
        <v>0.28999999999999998</v>
      </c>
      <c r="P366" s="48" t="str">
        <f>IF(Table2[[#This Row],[Discount]]&gt;20%,"HIGH","LOW")</f>
        <v>HIGH</v>
      </c>
      <c r="Q366" s="13">
        <v>1543.26</v>
      </c>
      <c r="R366" s="60" t="str">
        <f>_xlfn.IFS(Table2[[#This Row],[Revenue]]&lt;1000,"Small",OR(Table2[[#This Row],[Revenue]]&gt;1000,Table2[[#This Row],[Revenue]]&lt;=5000),"Medium",Table2[[#This Row],[Revenue]]&gt;5000,"Large")</f>
        <v>Medium</v>
      </c>
      <c r="S366" s="54" t="str">
        <f>IF(Table2[[#This Row],[Revenue]]&gt;3000,"Premium","Not Premium")</f>
        <v>Not Premium</v>
      </c>
      <c r="T366" s="13">
        <v>1021.02</v>
      </c>
      <c r="U366" s="13">
        <v>522.24</v>
      </c>
      <c r="V366" s="13" t="s">
        <v>35</v>
      </c>
      <c r="W366" s="13" t="s">
        <v>71</v>
      </c>
      <c r="X366" s="13" t="s">
        <v>72</v>
      </c>
      <c r="Y366" s="13">
        <v>15.31</v>
      </c>
      <c r="Z366" s="13">
        <v>4</v>
      </c>
      <c r="AA366" s="51" t="str">
        <f>IF(Table2[[#This Row],[DeliveryDays]]&lt;=3,"FAST DELIVERY","LATE DELIVERY")</f>
        <v>LATE DELIVERY</v>
      </c>
      <c r="AB366" s="13" t="s">
        <v>38</v>
      </c>
      <c r="AC366" s="13" t="s">
        <v>56</v>
      </c>
      <c r="AD366" s="13">
        <v>3</v>
      </c>
      <c r="AE366" s="57" t="str">
        <f>_xlfn.IFS(Table2[[#This Row],[Rating]]=5,"Excellent",Table2[[#This Row],[Rating]]=4,"Good",Table2[[#This Row],[Rating]]=3,"Average",Table2[[#This Row],[Rating]]&lt;=2,"Poor")</f>
        <v>Average</v>
      </c>
      <c r="AF366" s="35">
        <f>Table2[[#This Row],[Cost]]+Table2[[#This Row],[Profit]]+Table2[[#This Row],[ShippingCost]]+Table2[[#This Row],[DeliveryDays]]</f>
        <v>1562.57</v>
      </c>
      <c r="AG366" s="119">
        <f>Table2[[#This Row],[Profit]]/Table2[[#This Row],[Cost]]</f>
        <v>0.51148851148851149</v>
      </c>
      <c r="AQ366" s="20">
        <v>660</v>
      </c>
      <c r="AR366" s="2" t="s">
        <v>531</v>
      </c>
      <c r="AS366" s="2" t="s">
        <v>65</v>
      </c>
      <c r="AT366" s="2" t="s">
        <v>82</v>
      </c>
      <c r="AU366" s="2" t="s">
        <v>59</v>
      </c>
      <c r="AV366" s="2" t="s">
        <v>44</v>
      </c>
      <c r="AW366" s="2" t="s">
        <v>31</v>
      </c>
      <c r="AX366" s="2" t="s">
        <v>32</v>
      </c>
      <c r="AY366" s="2" t="s">
        <v>33</v>
      </c>
      <c r="AZ366" s="2" t="s">
        <v>85</v>
      </c>
      <c r="BA366" s="2">
        <v>439.27</v>
      </c>
      <c r="BB366" s="2">
        <v>11</v>
      </c>
      <c r="BC366" s="2">
        <v>0.01</v>
      </c>
      <c r="BD366" s="2">
        <v>4783.6499999999996</v>
      </c>
      <c r="BE366" s="2">
        <v>3918.93</v>
      </c>
      <c r="BF366" s="2">
        <v>864.72</v>
      </c>
      <c r="BG366" s="2" t="s">
        <v>35</v>
      </c>
      <c r="BH366" s="2" t="s">
        <v>54</v>
      </c>
      <c r="BI366" s="2" t="s">
        <v>72</v>
      </c>
      <c r="BJ366" s="2">
        <v>37.049999999999997</v>
      </c>
      <c r="BK366" s="2">
        <v>2</v>
      </c>
      <c r="BL366" s="2" t="s">
        <v>38</v>
      </c>
      <c r="BM366" s="2" t="s">
        <v>39</v>
      </c>
      <c r="BN366" s="2">
        <v>2</v>
      </c>
      <c r="BO366" s="23">
        <v>2</v>
      </c>
    </row>
    <row r="367" spans="1:67" ht="16.5" thickTop="1" thickBot="1" x14ac:dyDescent="0.3">
      <c r="A367" s="11">
        <v>366</v>
      </c>
      <c r="B367" s="2" t="s">
        <v>380</v>
      </c>
      <c r="C367" s="85">
        <f>YEAR(Table2[[#This Row],[Date]])</f>
        <v>2024</v>
      </c>
      <c r="D367" s="88" t="str">
        <f>TEXT(Table2[[#This Row],[Date]],"mmmm")</f>
        <v>June</v>
      </c>
      <c r="E367" s="2" t="s">
        <v>120</v>
      </c>
      <c r="F367" s="2" t="s">
        <v>42</v>
      </c>
      <c r="G367" s="2" t="s">
        <v>83</v>
      </c>
      <c r="H367" s="2" t="s">
        <v>78</v>
      </c>
      <c r="I367" s="2" t="s">
        <v>51</v>
      </c>
      <c r="J367" s="2" t="s">
        <v>69</v>
      </c>
      <c r="K367" s="2" t="s">
        <v>33</v>
      </c>
      <c r="L367" s="2" t="s">
        <v>34</v>
      </c>
      <c r="M367" s="2">
        <v>926.96</v>
      </c>
      <c r="N367" s="2">
        <v>12</v>
      </c>
      <c r="O367" s="2">
        <v>7.0000000000000007E-2</v>
      </c>
      <c r="P367" s="48" t="str">
        <f>IF(Table2[[#This Row],[Discount]]&gt;20%,"HIGH","LOW")</f>
        <v>LOW</v>
      </c>
      <c r="Q367" s="2">
        <v>10344.870000000001</v>
      </c>
      <c r="R367" s="59" t="str">
        <f>_xlfn.IFS(Table2[[#This Row],[Revenue]]&lt;1000,"Small",OR(Table2[[#This Row],[Revenue]]&gt;1000,Table2[[#This Row],[Revenue]]&lt;=5000),"Medium",Table2[[#This Row],[Revenue]]&gt;5000,"Large")</f>
        <v>Medium</v>
      </c>
      <c r="S367" s="53" t="str">
        <f>IF(Table2[[#This Row],[Revenue]]&gt;3000,"Premium","Not Premium")</f>
        <v>Premium</v>
      </c>
      <c r="T367" s="2">
        <v>5702.65</v>
      </c>
      <c r="U367" s="2">
        <v>4642.22</v>
      </c>
      <c r="V367" s="2" t="s">
        <v>76</v>
      </c>
      <c r="W367" s="2" t="s">
        <v>88</v>
      </c>
      <c r="X367" s="2" t="s">
        <v>72</v>
      </c>
      <c r="Y367" s="2">
        <v>12.65</v>
      </c>
      <c r="Z367" s="2">
        <v>7</v>
      </c>
      <c r="AA367" s="50" t="str">
        <f>IF(Table2[[#This Row],[DeliveryDays]]&lt;=3,"FAST DELIVERY","LATE DELIVERY")</f>
        <v>LATE DELIVERY</v>
      </c>
      <c r="AB367" s="2" t="s">
        <v>55</v>
      </c>
      <c r="AC367" s="2" t="s">
        <v>56</v>
      </c>
      <c r="AD367" s="2">
        <v>1</v>
      </c>
      <c r="AE367" s="56" t="str">
        <f>_xlfn.IFS(Table2[[#This Row],[Rating]]=5,"Excellent",Table2[[#This Row],[Rating]]=4,"Good",Table2[[#This Row],[Rating]]=3,"Average",Table2[[#This Row],[Rating]]&lt;=2,"Poor")</f>
        <v>Poor</v>
      </c>
      <c r="AF367" s="35">
        <f>Table2[[#This Row],[Cost]]+Table2[[#This Row],[Profit]]+Table2[[#This Row],[ShippingCost]]+Table2[[#This Row],[DeliveryDays]]</f>
        <v>10364.519999999999</v>
      </c>
      <c r="AG367" s="119">
        <f>Table2[[#This Row],[Profit]]/Table2[[#This Row],[Cost]]</f>
        <v>0.81404610137392275</v>
      </c>
      <c r="AQ367" s="22">
        <v>679</v>
      </c>
      <c r="AR367" s="13" t="s">
        <v>537</v>
      </c>
      <c r="AS367" s="13" t="s">
        <v>50</v>
      </c>
      <c r="AT367" s="13" t="s">
        <v>66</v>
      </c>
      <c r="AU367" s="13" t="s">
        <v>59</v>
      </c>
      <c r="AV367" s="13" t="s">
        <v>74</v>
      </c>
      <c r="AW367" s="13" t="s">
        <v>51</v>
      </c>
      <c r="AX367" s="13" t="s">
        <v>79</v>
      </c>
      <c r="AY367" s="13" t="s">
        <v>33</v>
      </c>
      <c r="AZ367" s="13" t="s">
        <v>85</v>
      </c>
      <c r="BA367" s="13">
        <v>733.71</v>
      </c>
      <c r="BB367" s="13">
        <v>20</v>
      </c>
      <c r="BC367" s="13">
        <v>0.26</v>
      </c>
      <c r="BD367" s="13">
        <v>10858.91</v>
      </c>
      <c r="BE367" s="13">
        <v>7632.45</v>
      </c>
      <c r="BF367" s="13">
        <v>3226.46</v>
      </c>
      <c r="BG367" s="13" t="s">
        <v>63</v>
      </c>
      <c r="BH367" s="13" t="s">
        <v>88</v>
      </c>
      <c r="BI367" s="13" t="s">
        <v>72</v>
      </c>
      <c r="BJ367" s="13">
        <v>21.96</v>
      </c>
      <c r="BK367" s="13">
        <v>2</v>
      </c>
      <c r="BL367" s="13" t="s">
        <v>97</v>
      </c>
      <c r="BM367" s="13" t="s">
        <v>56</v>
      </c>
      <c r="BN367" s="13">
        <v>2</v>
      </c>
      <c r="BO367" s="21">
        <v>4</v>
      </c>
    </row>
    <row r="368" spans="1:67" ht="16.5" thickTop="1" thickBot="1" x14ac:dyDescent="0.3">
      <c r="A368" s="12">
        <v>367</v>
      </c>
      <c r="B368" s="13" t="s">
        <v>366</v>
      </c>
      <c r="C368" s="86">
        <f>YEAR(Table2[[#This Row],[Date]])</f>
        <v>2023</v>
      </c>
      <c r="D368" s="89" t="str">
        <f>TEXT(Table2[[#This Row],[Date]],"mmmm")</f>
        <v>March</v>
      </c>
      <c r="E368" s="13" t="s">
        <v>99</v>
      </c>
      <c r="F368" s="13" t="s">
        <v>66</v>
      </c>
      <c r="G368" s="13" t="s">
        <v>29</v>
      </c>
      <c r="H368" s="13" t="s">
        <v>78</v>
      </c>
      <c r="I368" s="13" t="s">
        <v>68</v>
      </c>
      <c r="J368" s="13" t="s">
        <v>87</v>
      </c>
      <c r="K368" s="13" t="s">
        <v>45</v>
      </c>
      <c r="L368" s="13" t="s">
        <v>70</v>
      </c>
      <c r="M368" s="13">
        <v>153</v>
      </c>
      <c r="N368" s="13">
        <v>9</v>
      </c>
      <c r="O368" s="13">
        <v>0.01</v>
      </c>
      <c r="P368" s="48" t="str">
        <f>IF(Table2[[#This Row],[Discount]]&gt;20%,"HIGH","LOW")</f>
        <v>LOW</v>
      </c>
      <c r="Q368" s="13">
        <v>1363.23</v>
      </c>
      <c r="R368" s="60" t="str">
        <f>_xlfn.IFS(Table2[[#This Row],[Revenue]]&lt;1000,"Small",OR(Table2[[#This Row],[Revenue]]&gt;1000,Table2[[#This Row],[Revenue]]&lt;=5000),"Medium",Table2[[#This Row],[Revenue]]&gt;5000,"Large")</f>
        <v>Medium</v>
      </c>
      <c r="S368" s="54" t="str">
        <f>IF(Table2[[#This Row],[Revenue]]&gt;3000,"Premium","Not Premium")</f>
        <v>Not Premium</v>
      </c>
      <c r="T368" s="13">
        <v>993.06</v>
      </c>
      <c r="U368" s="13">
        <v>370.17</v>
      </c>
      <c r="V368" s="13" t="s">
        <v>47</v>
      </c>
      <c r="W368" s="13" t="s">
        <v>71</v>
      </c>
      <c r="X368" s="13" t="s">
        <v>37</v>
      </c>
      <c r="Y368" s="13">
        <v>7.91</v>
      </c>
      <c r="Z368" s="13">
        <v>6</v>
      </c>
      <c r="AA368" s="51" t="str">
        <f>IF(Table2[[#This Row],[DeliveryDays]]&lt;=3,"FAST DELIVERY","LATE DELIVERY")</f>
        <v>LATE DELIVERY</v>
      </c>
      <c r="AB368" s="13" t="s">
        <v>38</v>
      </c>
      <c r="AC368" s="13" t="s">
        <v>56</v>
      </c>
      <c r="AD368" s="13">
        <v>4</v>
      </c>
      <c r="AE368" s="57" t="str">
        <f>_xlfn.IFS(Table2[[#This Row],[Rating]]=5,"Excellent",Table2[[#This Row],[Rating]]=4,"Good",Table2[[#This Row],[Rating]]=3,"Average",Table2[[#This Row],[Rating]]&lt;=2,"Poor")</f>
        <v>Good</v>
      </c>
      <c r="AF368" s="35">
        <f>Table2[[#This Row],[Cost]]+Table2[[#This Row],[Profit]]+Table2[[#This Row],[ShippingCost]]+Table2[[#This Row],[DeliveryDays]]</f>
        <v>1377.14</v>
      </c>
      <c r="AG368" s="119">
        <f>Table2[[#This Row],[Profit]]/Table2[[#This Row],[Cost]]</f>
        <v>0.37275693311582386</v>
      </c>
      <c r="AQ368" s="20">
        <v>684</v>
      </c>
      <c r="AR368" s="2" t="s">
        <v>512</v>
      </c>
      <c r="AS368" s="2" t="s">
        <v>129</v>
      </c>
      <c r="AT368" s="2" t="s">
        <v>66</v>
      </c>
      <c r="AU368" s="2" t="s">
        <v>59</v>
      </c>
      <c r="AV368" s="2" t="s">
        <v>44</v>
      </c>
      <c r="AW368" s="2" t="s">
        <v>75</v>
      </c>
      <c r="AX368" s="2" t="s">
        <v>102</v>
      </c>
      <c r="AY368" s="2" t="s">
        <v>33</v>
      </c>
      <c r="AZ368" s="2" t="s">
        <v>70</v>
      </c>
      <c r="BA368" s="2">
        <v>777.29</v>
      </c>
      <c r="BB368" s="2">
        <v>3</v>
      </c>
      <c r="BC368" s="2">
        <v>0.21</v>
      </c>
      <c r="BD368" s="2">
        <v>1842.18</v>
      </c>
      <c r="BE368" s="2">
        <v>1639.37</v>
      </c>
      <c r="BF368" s="2">
        <v>202.81</v>
      </c>
      <c r="BG368" s="2" t="s">
        <v>63</v>
      </c>
      <c r="BH368" s="2" t="s">
        <v>88</v>
      </c>
      <c r="BI368" s="2" t="s">
        <v>72</v>
      </c>
      <c r="BJ368" s="2">
        <v>32.86</v>
      </c>
      <c r="BK368" s="2">
        <v>6</v>
      </c>
      <c r="BL368" s="2" t="s">
        <v>97</v>
      </c>
      <c r="BM368" s="2" t="s">
        <v>39</v>
      </c>
      <c r="BN368" s="2">
        <v>1</v>
      </c>
      <c r="BO368" s="21">
        <v>10</v>
      </c>
    </row>
    <row r="369" spans="1:67" ht="16.5" thickTop="1" thickBot="1" x14ac:dyDescent="0.3">
      <c r="A369" s="11">
        <v>368</v>
      </c>
      <c r="B369" s="2" t="s">
        <v>381</v>
      </c>
      <c r="C369" s="85">
        <f>YEAR(Table2[[#This Row],[Date]])</f>
        <v>2024</v>
      </c>
      <c r="D369" s="88" t="str">
        <f>TEXT(Table2[[#This Row],[Date]],"mmmm")</f>
        <v>July</v>
      </c>
      <c r="E369" s="2" t="s">
        <v>41</v>
      </c>
      <c r="F369" s="2" t="s">
        <v>66</v>
      </c>
      <c r="G369" s="2" t="s">
        <v>43</v>
      </c>
      <c r="H369" s="2" t="s">
        <v>30</v>
      </c>
      <c r="I369" s="2" t="s">
        <v>31</v>
      </c>
      <c r="J369" s="2" t="s">
        <v>69</v>
      </c>
      <c r="K369" s="2" t="s">
        <v>45</v>
      </c>
      <c r="L369" s="2" t="s">
        <v>46</v>
      </c>
      <c r="M369" s="2">
        <v>437.82</v>
      </c>
      <c r="N369" s="2">
        <v>4</v>
      </c>
      <c r="O369" s="2">
        <v>0.02</v>
      </c>
      <c r="P369" s="48" t="str">
        <f>IF(Table2[[#This Row],[Discount]]&gt;20%,"HIGH","LOW")</f>
        <v>LOW</v>
      </c>
      <c r="Q369" s="2">
        <v>1716.25</v>
      </c>
      <c r="R369" s="59" t="str">
        <f>_xlfn.IFS(Table2[[#This Row],[Revenue]]&lt;1000,"Small",OR(Table2[[#This Row],[Revenue]]&gt;1000,Table2[[#This Row],[Revenue]]&lt;=5000),"Medium",Table2[[#This Row],[Revenue]]&gt;5000,"Large")</f>
        <v>Medium</v>
      </c>
      <c r="S369" s="53" t="str">
        <f>IF(Table2[[#This Row],[Revenue]]&gt;3000,"Premium","Not Premium")</f>
        <v>Not Premium</v>
      </c>
      <c r="T369" s="2">
        <v>1287.94</v>
      </c>
      <c r="U369" s="2">
        <v>428.31</v>
      </c>
      <c r="V369" s="2" t="s">
        <v>91</v>
      </c>
      <c r="W369" s="2" t="s">
        <v>54</v>
      </c>
      <c r="X369" s="2" t="s">
        <v>37</v>
      </c>
      <c r="Y369" s="2">
        <v>30.47</v>
      </c>
      <c r="Z369" s="2">
        <v>5</v>
      </c>
      <c r="AA369" s="50" t="str">
        <f>IF(Table2[[#This Row],[DeliveryDays]]&lt;=3,"FAST DELIVERY","LATE DELIVERY")</f>
        <v>LATE DELIVERY</v>
      </c>
      <c r="AB369" s="2" t="s">
        <v>55</v>
      </c>
      <c r="AC369" s="2" t="s">
        <v>56</v>
      </c>
      <c r="AD369" s="2">
        <v>5</v>
      </c>
      <c r="AE369" s="56" t="str">
        <f>_xlfn.IFS(Table2[[#This Row],[Rating]]=5,"Excellent",Table2[[#This Row],[Rating]]=4,"Good",Table2[[#This Row],[Rating]]=3,"Average",Table2[[#This Row],[Rating]]&lt;=2,"Poor")</f>
        <v>Excellent</v>
      </c>
      <c r="AF369" s="35">
        <f>Table2[[#This Row],[Cost]]+Table2[[#This Row],[Profit]]+Table2[[#This Row],[ShippingCost]]+Table2[[#This Row],[DeliveryDays]]</f>
        <v>1751.72</v>
      </c>
      <c r="AG369" s="119">
        <f>Table2[[#This Row],[Profit]]/Table2[[#This Row],[Cost]]</f>
        <v>0.3325543115362517</v>
      </c>
      <c r="AQ369" s="20">
        <v>690</v>
      </c>
      <c r="AR369" s="2" t="s">
        <v>214</v>
      </c>
      <c r="AS369" s="2" t="s">
        <v>58</v>
      </c>
      <c r="AT369" s="2" t="s">
        <v>82</v>
      </c>
      <c r="AU369" s="2" t="s">
        <v>59</v>
      </c>
      <c r="AV369" s="2" t="s">
        <v>60</v>
      </c>
      <c r="AW369" s="2" t="s">
        <v>61</v>
      </c>
      <c r="AX369" s="2" t="s">
        <v>87</v>
      </c>
      <c r="AY369" s="2" t="s">
        <v>53</v>
      </c>
      <c r="AZ369" s="2" t="s">
        <v>80</v>
      </c>
      <c r="BA369" s="2">
        <v>888.43</v>
      </c>
      <c r="BB369" s="2">
        <v>12</v>
      </c>
      <c r="BC369" s="2">
        <v>0.19</v>
      </c>
      <c r="BD369" s="2">
        <v>8635.5400000000009</v>
      </c>
      <c r="BE369" s="2">
        <v>5583.27</v>
      </c>
      <c r="BF369" s="2">
        <v>3052.27</v>
      </c>
      <c r="BG369" s="2" t="s">
        <v>47</v>
      </c>
      <c r="BH369" s="2" t="s">
        <v>36</v>
      </c>
      <c r="BI369" s="2" t="s">
        <v>37</v>
      </c>
      <c r="BJ369" s="2">
        <v>20.16</v>
      </c>
      <c r="BK369" s="2">
        <v>6</v>
      </c>
      <c r="BL369" s="2" t="s">
        <v>97</v>
      </c>
      <c r="BM369" s="2" t="s">
        <v>39</v>
      </c>
      <c r="BN369" s="2">
        <v>3</v>
      </c>
      <c r="BO369" s="23">
        <v>5</v>
      </c>
    </row>
    <row r="370" spans="1:67" ht="16.5" thickTop="1" thickBot="1" x14ac:dyDescent="0.3">
      <c r="A370" s="12">
        <v>369</v>
      </c>
      <c r="B370" s="13" t="s">
        <v>237</v>
      </c>
      <c r="C370" s="86">
        <f>YEAR(Table2[[#This Row],[Date]])</f>
        <v>2024</v>
      </c>
      <c r="D370" s="89" t="str">
        <f>TEXT(Table2[[#This Row],[Date]],"mmmm")</f>
        <v>June</v>
      </c>
      <c r="E370" s="13" t="s">
        <v>114</v>
      </c>
      <c r="F370" s="13" t="s">
        <v>28</v>
      </c>
      <c r="G370" s="13" t="s">
        <v>29</v>
      </c>
      <c r="H370" s="13" t="s">
        <v>78</v>
      </c>
      <c r="I370" s="13" t="s">
        <v>51</v>
      </c>
      <c r="J370" s="13" t="s">
        <v>87</v>
      </c>
      <c r="K370" s="13" t="s">
        <v>53</v>
      </c>
      <c r="L370" s="13" t="s">
        <v>70</v>
      </c>
      <c r="M370" s="13">
        <v>585.13</v>
      </c>
      <c r="N370" s="13">
        <v>1</v>
      </c>
      <c r="O370" s="13">
        <v>7.0000000000000007E-2</v>
      </c>
      <c r="P370" s="48" t="str">
        <f>IF(Table2[[#This Row],[Discount]]&gt;20%,"HIGH","LOW")</f>
        <v>LOW</v>
      </c>
      <c r="Q370" s="13">
        <v>544.16999999999996</v>
      </c>
      <c r="R370" s="60" t="str">
        <f>_xlfn.IFS(Table2[[#This Row],[Revenue]]&lt;1000,"Small",OR(Table2[[#This Row],[Revenue]]&gt;1000,Table2[[#This Row],[Revenue]]&lt;=5000),"Medium",Table2[[#This Row],[Revenue]]&gt;5000,"Large")</f>
        <v>Small</v>
      </c>
      <c r="S370" s="54" t="str">
        <f>IF(Table2[[#This Row],[Revenue]]&gt;3000,"Premium","Not Premium")</f>
        <v>Not Premium</v>
      </c>
      <c r="T370" s="13">
        <v>279.18</v>
      </c>
      <c r="U370" s="13">
        <v>264.99</v>
      </c>
      <c r="V370" s="13" t="s">
        <v>35</v>
      </c>
      <c r="W370" s="13" t="s">
        <v>36</v>
      </c>
      <c r="X370" s="13" t="s">
        <v>72</v>
      </c>
      <c r="Y370" s="13">
        <v>46.96</v>
      </c>
      <c r="Z370" s="13">
        <v>2</v>
      </c>
      <c r="AA370" s="51" t="str">
        <f>IF(Table2[[#This Row],[DeliveryDays]]&lt;=3,"FAST DELIVERY","LATE DELIVERY")</f>
        <v>FAST DELIVERY</v>
      </c>
      <c r="AB370" s="13" t="s">
        <v>55</v>
      </c>
      <c r="AC370" s="13" t="s">
        <v>56</v>
      </c>
      <c r="AD370" s="13">
        <v>1</v>
      </c>
      <c r="AE370" s="57" t="str">
        <f>_xlfn.IFS(Table2[[#This Row],[Rating]]=5,"Excellent",Table2[[#This Row],[Rating]]=4,"Good",Table2[[#This Row],[Rating]]=3,"Average",Table2[[#This Row],[Rating]]&lt;=2,"Poor")</f>
        <v>Poor</v>
      </c>
      <c r="AF370" s="35">
        <f>Table2[[#This Row],[Cost]]+Table2[[#This Row],[Profit]]+Table2[[#This Row],[ShippingCost]]+Table2[[#This Row],[DeliveryDays]]</f>
        <v>593.13000000000011</v>
      </c>
      <c r="AG370" s="119">
        <f>Table2[[#This Row],[Profit]]/Table2[[#This Row],[Cost]]</f>
        <v>0.94917257683215128</v>
      </c>
      <c r="AQ370" s="22">
        <v>693</v>
      </c>
      <c r="AR370" s="13" t="s">
        <v>541</v>
      </c>
      <c r="AS370" s="13" t="s">
        <v>41</v>
      </c>
      <c r="AT370" s="13" t="s">
        <v>66</v>
      </c>
      <c r="AU370" s="13" t="s">
        <v>59</v>
      </c>
      <c r="AV370" s="13" t="s">
        <v>74</v>
      </c>
      <c r="AW370" s="13" t="s">
        <v>31</v>
      </c>
      <c r="AX370" s="13" t="s">
        <v>69</v>
      </c>
      <c r="AY370" s="13" t="s">
        <v>45</v>
      </c>
      <c r="AZ370" s="13" t="s">
        <v>80</v>
      </c>
      <c r="BA370" s="13">
        <v>557.04</v>
      </c>
      <c r="BB370" s="13">
        <v>9</v>
      </c>
      <c r="BC370" s="13">
        <v>0.2</v>
      </c>
      <c r="BD370" s="13">
        <v>4010.69</v>
      </c>
      <c r="BE370" s="13">
        <v>3093.98</v>
      </c>
      <c r="BF370" s="13">
        <v>916.71</v>
      </c>
      <c r="BG370" s="13" t="s">
        <v>91</v>
      </c>
      <c r="BH370" s="13" t="s">
        <v>71</v>
      </c>
      <c r="BI370" s="13" t="s">
        <v>48</v>
      </c>
      <c r="BJ370" s="13">
        <v>19.43</v>
      </c>
      <c r="BK370" s="13">
        <v>10</v>
      </c>
      <c r="BL370" s="13" t="s">
        <v>97</v>
      </c>
      <c r="BM370" s="13" t="s">
        <v>39</v>
      </c>
      <c r="BN370" s="13">
        <v>3</v>
      </c>
      <c r="BO370" s="21">
        <v>7</v>
      </c>
    </row>
    <row r="371" spans="1:67" ht="16.5" thickTop="1" thickBot="1" x14ac:dyDescent="0.3">
      <c r="A371" s="11">
        <v>370</v>
      </c>
      <c r="B371" s="2" t="s">
        <v>382</v>
      </c>
      <c r="C371" s="85">
        <f>YEAR(Table2[[#This Row],[Date]])</f>
        <v>2024</v>
      </c>
      <c r="D371" s="88" t="str">
        <f>TEXT(Table2[[#This Row],[Date]],"mmmm")</f>
        <v>November</v>
      </c>
      <c r="E371" s="2" t="s">
        <v>120</v>
      </c>
      <c r="F371" s="2" t="s">
        <v>66</v>
      </c>
      <c r="G371" s="2" t="s">
        <v>90</v>
      </c>
      <c r="H371" s="2" t="s">
        <v>74</v>
      </c>
      <c r="I371" s="2" t="s">
        <v>68</v>
      </c>
      <c r="J371" s="2" t="s">
        <v>87</v>
      </c>
      <c r="K371" s="2" t="s">
        <v>33</v>
      </c>
      <c r="L371" s="2" t="s">
        <v>85</v>
      </c>
      <c r="M371" s="2">
        <v>400.73</v>
      </c>
      <c r="N371" s="2">
        <v>17</v>
      </c>
      <c r="O371" s="2">
        <v>0.06</v>
      </c>
      <c r="P371" s="48" t="str">
        <f>IF(Table2[[#This Row],[Discount]]&gt;20%,"HIGH","LOW")</f>
        <v>LOW</v>
      </c>
      <c r="Q371" s="2">
        <v>6403.67</v>
      </c>
      <c r="R371" s="59" t="str">
        <f>_xlfn.IFS(Table2[[#This Row],[Revenue]]&lt;1000,"Small",OR(Table2[[#This Row],[Revenue]]&gt;1000,Table2[[#This Row],[Revenue]]&lt;=5000),"Medium",Table2[[#This Row],[Revenue]]&gt;5000,"Large")</f>
        <v>Medium</v>
      </c>
      <c r="S371" s="53" t="str">
        <f>IF(Table2[[#This Row],[Revenue]]&gt;3000,"Premium","Not Premium")</f>
        <v>Premium</v>
      </c>
      <c r="T371" s="2">
        <v>5064.1099999999997</v>
      </c>
      <c r="U371" s="2">
        <v>1339.56</v>
      </c>
      <c r="V371" s="2" t="s">
        <v>35</v>
      </c>
      <c r="W371" s="2" t="s">
        <v>54</v>
      </c>
      <c r="X371" s="2" t="s">
        <v>72</v>
      </c>
      <c r="Y371" s="2">
        <v>28.8</v>
      </c>
      <c r="Z371" s="2">
        <v>3</v>
      </c>
      <c r="AA371" s="50" t="str">
        <f>IF(Table2[[#This Row],[DeliveryDays]]&lt;=3,"FAST DELIVERY","LATE DELIVERY")</f>
        <v>FAST DELIVERY</v>
      </c>
      <c r="AB371" s="2" t="s">
        <v>38</v>
      </c>
      <c r="AC371" s="2" t="s">
        <v>39</v>
      </c>
      <c r="AD371" s="2">
        <v>2</v>
      </c>
      <c r="AE371" s="56" t="str">
        <f>_xlfn.IFS(Table2[[#This Row],[Rating]]=5,"Excellent",Table2[[#This Row],[Rating]]=4,"Good",Table2[[#This Row],[Rating]]=3,"Average",Table2[[#This Row],[Rating]]&lt;=2,"Poor")</f>
        <v>Poor</v>
      </c>
      <c r="AF371" s="35">
        <f>Table2[[#This Row],[Cost]]+Table2[[#This Row],[Profit]]+Table2[[#This Row],[ShippingCost]]+Table2[[#This Row],[DeliveryDays]]</f>
        <v>6435.47</v>
      </c>
      <c r="AG371" s="119">
        <f>Table2[[#This Row],[Profit]]/Table2[[#This Row],[Cost]]</f>
        <v>0.26452032045117502</v>
      </c>
      <c r="AQ371" s="20">
        <v>694</v>
      </c>
      <c r="AR371" s="2" t="s">
        <v>256</v>
      </c>
      <c r="AS371" s="2" t="s">
        <v>41</v>
      </c>
      <c r="AT371" s="2" t="s">
        <v>66</v>
      </c>
      <c r="AU371" s="2" t="s">
        <v>59</v>
      </c>
      <c r="AV371" s="2" t="s">
        <v>94</v>
      </c>
      <c r="AW371" s="2" t="s">
        <v>51</v>
      </c>
      <c r="AX371" s="2" t="s">
        <v>87</v>
      </c>
      <c r="AY371" s="2" t="s">
        <v>45</v>
      </c>
      <c r="AZ371" s="2" t="s">
        <v>34</v>
      </c>
      <c r="BA371" s="2">
        <v>646.42999999999995</v>
      </c>
      <c r="BB371" s="2">
        <v>16</v>
      </c>
      <c r="BC371" s="2">
        <v>0.1</v>
      </c>
      <c r="BD371" s="2">
        <v>9308.59</v>
      </c>
      <c r="BE371" s="2">
        <v>4976.78</v>
      </c>
      <c r="BF371" s="2">
        <v>4331.8100000000004</v>
      </c>
      <c r="BG371" s="2" t="s">
        <v>76</v>
      </c>
      <c r="BH371" s="2" t="s">
        <v>54</v>
      </c>
      <c r="BI371" s="2" t="s">
        <v>72</v>
      </c>
      <c r="BJ371" s="2">
        <v>11.69</v>
      </c>
      <c r="BK371" s="2">
        <v>3</v>
      </c>
      <c r="BL371" s="2" t="s">
        <v>97</v>
      </c>
      <c r="BM371" s="2" t="s">
        <v>39</v>
      </c>
      <c r="BN371" s="2">
        <v>2</v>
      </c>
      <c r="BO371" s="23">
        <v>5</v>
      </c>
    </row>
    <row r="372" spans="1:67" ht="16.5" thickTop="1" thickBot="1" x14ac:dyDescent="0.3">
      <c r="A372" s="12">
        <v>371</v>
      </c>
      <c r="B372" s="13" t="s">
        <v>383</v>
      </c>
      <c r="C372" s="86">
        <f>YEAR(Table2[[#This Row],[Date]])</f>
        <v>2024</v>
      </c>
      <c r="D372" s="89" t="str">
        <f>TEXT(Table2[[#This Row],[Date]],"mmmm")</f>
        <v>May</v>
      </c>
      <c r="E372" s="13" t="s">
        <v>118</v>
      </c>
      <c r="F372" s="13" t="s">
        <v>42</v>
      </c>
      <c r="G372" s="13" t="s">
        <v>90</v>
      </c>
      <c r="H372" s="13" t="s">
        <v>67</v>
      </c>
      <c r="I372" s="13" t="s">
        <v>75</v>
      </c>
      <c r="J372" s="13" t="s">
        <v>134</v>
      </c>
      <c r="K372" s="13" t="s">
        <v>45</v>
      </c>
      <c r="L372" s="13" t="s">
        <v>46</v>
      </c>
      <c r="M372" s="13">
        <v>247.58</v>
      </c>
      <c r="N372" s="13">
        <v>9</v>
      </c>
      <c r="O372" s="13">
        <v>0.25</v>
      </c>
      <c r="P372" s="48" t="str">
        <f>IF(Table2[[#This Row],[Discount]]&gt;20%,"HIGH","LOW")</f>
        <v>HIGH</v>
      </c>
      <c r="Q372" s="13">
        <v>1671.17</v>
      </c>
      <c r="R372" s="60" t="str">
        <f>_xlfn.IFS(Table2[[#This Row],[Revenue]]&lt;1000,"Small",OR(Table2[[#This Row],[Revenue]]&gt;1000,Table2[[#This Row],[Revenue]]&lt;=5000),"Medium",Table2[[#This Row],[Revenue]]&gt;5000,"Large")</f>
        <v>Medium</v>
      </c>
      <c r="S372" s="54" t="str">
        <f>IF(Table2[[#This Row],[Revenue]]&gt;3000,"Premium","Not Premium")</f>
        <v>Not Premium</v>
      </c>
      <c r="T372" s="13">
        <v>892.71</v>
      </c>
      <c r="U372" s="13">
        <v>778.46</v>
      </c>
      <c r="V372" s="13" t="s">
        <v>35</v>
      </c>
      <c r="W372" s="13" t="s">
        <v>54</v>
      </c>
      <c r="X372" s="13" t="s">
        <v>48</v>
      </c>
      <c r="Y372" s="13">
        <v>12.92</v>
      </c>
      <c r="Z372" s="13">
        <v>7</v>
      </c>
      <c r="AA372" s="51" t="str">
        <f>IF(Table2[[#This Row],[DeliveryDays]]&lt;=3,"FAST DELIVERY","LATE DELIVERY")</f>
        <v>LATE DELIVERY</v>
      </c>
      <c r="AB372" s="13" t="s">
        <v>97</v>
      </c>
      <c r="AC372" s="13" t="s">
        <v>39</v>
      </c>
      <c r="AD372" s="13">
        <v>3</v>
      </c>
      <c r="AE372" s="57" t="str">
        <f>_xlfn.IFS(Table2[[#This Row],[Rating]]=5,"Excellent",Table2[[#This Row],[Rating]]=4,"Good",Table2[[#This Row],[Rating]]=3,"Average",Table2[[#This Row],[Rating]]&lt;=2,"Poor")</f>
        <v>Average</v>
      </c>
      <c r="AF372" s="35">
        <f>Table2[[#This Row],[Cost]]+Table2[[#This Row],[Profit]]+Table2[[#This Row],[ShippingCost]]+Table2[[#This Row],[DeliveryDays]]</f>
        <v>1691.0900000000001</v>
      </c>
      <c r="AG372" s="119">
        <f>Table2[[#This Row],[Profit]]/Table2[[#This Row],[Cost]]</f>
        <v>0.87201890871615639</v>
      </c>
      <c r="AQ372" s="22">
        <v>703</v>
      </c>
      <c r="AR372" s="13" t="s">
        <v>412</v>
      </c>
      <c r="AS372" s="13" t="s">
        <v>96</v>
      </c>
      <c r="AT372" s="13" t="s">
        <v>66</v>
      </c>
      <c r="AU372" s="13" t="s">
        <v>59</v>
      </c>
      <c r="AV372" s="13" t="s">
        <v>94</v>
      </c>
      <c r="AW372" s="13" t="s">
        <v>68</v>
      </c>
      <c r="AX372" s="13" t="s">
        <v>79</v>
      </c>
      <c r="AY372" s="13" t="s">
        <v>33</v>
      </c>
      <c r="AZ372" s="13" t="s">
        <v>70</v>
      </c>
      <c r="BA372" s="13">
        <v>700.54</v>
      </c>
      <c r="BB372" s="13">
        <v>8</v>
      </c>
      <c r="BC372" s="13">
        <v>0.12</v>
      </c>
      <c r="BD372" s="13">
        <v>4931.8</v>
      </c>
      <c r="BE372" s="13">
        <v>3321.44</v>
      </c>
      <c r="BF372" s="13">
        <v>1610.36</v>
      </c>
      <c r="BG372" s="13" t="s">
        <v>63</v>
      </c>
      <c r="BH372" s="13" t="s">
        <v>54</v>
      </c>
      <c r="BI372" s="13" t="s">
        <v>48</v>
      </c>
      <c r="BJ372" s="13">
        <v>28.98</v>
      </c>
      <c r="BK372" s="13">
        <v>5</v>
      </c>
      <c r="BL372" s="13" t="s">
        <v>38</v>
      </c>
      <c r="BM372" s="13" t="s">
        <v>39</v>
      </c>
      <c r="BN372" s="13">
        <v>1</v>
      </c>
      <c r="BO372" s="21">
        <v>11</v>
      </c>
    </row>
    <row r="373" spans="1:67" ht="16.5" thickTop="1" thickBot="1" x14ac:dyDescent="0.3">
      <c r="A373" s="11">
        <v>372</v>
      </c>
      <c r="B373" s="2" t="s">
        <v>384</v>
      </c>
      <c r="C373" s="85">
        <f>YEAR(Table2[[#This Row],[Date]])</f>
        <v>2024</v>
      </c>
      <c r="D373" s="88" t="str">
        <f>TEXT(Table2[[#This Row],[Date]],"mmmm")</f>
        <v>October</v>
      </c>
      <c r="E373" s="2" t="s">
        <v>129</v>
      </c>
      <c r="F373" s="2" t="s">
        <v>28</v>
      </c>
      <c r="G373" s="2" t="s">
        <v>83</v>
      </c>
      <c r="H373" s="2" t="s">
        <v>67</v>
      </c>
      <c r="I373" s="2" t="s">
        <v>51</v>
      </c>
      <c r="J373" s="2" t="s">
        <v>32</v>
      </c>
      <c r="K373" s="2" t="s">
        <v>53</v>
      </c>
      <c r="L373" s="2" t="s">
        <v>34</v>
      </c>
      <c r="M373" s="2">
        <v>867.68</v>
      </c>
      <c r="N373" s="2">
        <v>11</v>
      </c>
      <c r="O373" s="2">
        <v>0.19</v>
      </c>
      <c r="P373" s="48" t="str">
        <f>IF(Table2[[#This Row],[Discount]]&gt;20%,"HIGH","LOW")</f>
        <v>LOW</v>
      </c>
      <c r="Q373" s="2">
        <v>7731.03</v>
      </c>
      <c r="R373" s="59" t="str">
        <f>_xlfn.IFS(Table2[[#This Row],[Revenue]]&lt;1000,"Small",OR(Table2[[#This Row],[Revenue]]&gt;1000,Table2[[#This Row],[Revenue]]&lt;=5000),"Medium",Table2[[#This Row],[Revenue]]&gt;5000,"Large")</f>
        <v>Medium</v>
      </c>
      <c r="S373" s="53" t="str">
        <f>IF(Table2[[#This Row],[Revenue]]&gt;3000,"Premium","Not Premium")</f>
        <v>Premium</v>
      </c>
      <c r="T373" s="2">
        <v>4118.66</v>
      </c>
      <c r="U373" s="2">
        <v>3612.37</v>
      </c>
      <c r="V373" s="2" t="s">
        <v>91</v>
      </c>
      <c r="W373" s="2" t="s">
        <v>36</v>
      </c>
      <c r="X373" s="2" t="s">
        <v>37</v>
      </c>
      <c r="Y373" s="2">
        <v>48.16</v>
      </c>
      <c r="Z373" s="2">
        <v>1</v>
      </c>
      <c r="AA373" s="50" t="str">
        <f>IF(Table2[[#This Row],[DeliveryDays]]&lt;=3,"FAST DELIVERY","LATE DELIVERY")</f>
        <v>FAST DELIVERY</v>
      </c>
      <c r="AB373" s="2" t="s">
        <v>97</v>
      </c>
      <c r="AC373" s="2" t="s">
        <v>56</v>
      </c>
      <c r="AD373" s="2">
        <v>4</v>
      </c>
      <c r="AE373" s="56" t="str">
        <f>_xlfn.IFS(Table2[[#This Row],[Rating]]=5,"Excellent",Table2[[#This Row],[Rating]]=4,"Good",Table2[[#This Row],[Rating]]=3,"Average",Table2[[#This Row],[Rating]]&lt;=2,"Poor")</f>
        <v>Good</v>
      </c>
      <c r="AF373" s="35">
        <f>Table2[[#This Row],[Cost]]+Table2[[#This Row],[Profit]]+Table2[[#This Row],[ShippingCost]]+Table2[[#This Row],[DeliveryDays]]</f>
        <v>7780.19</v>
      </c>
      <c r="AG373" s="119">
        <f>Table2[[#This Row],[Profit]]/Table2[[#This Row],[Cost]]</f>
        <v>0.87707409691501603</v>
      </c>
      <c r="AQ373" s="20">
        <v>706</v>
      </c>
      <c r="AR373" s="2" t="s">
        <v>458</v>
      </c>
      <c r="AS373" s="2" t="s">
        <v>58</v>
      </c>
      <c r="AT373" s="2" t="s">
        <v>28</v>
      </c>
      <c r="AU373" s="2" t="s">
        <v>59</v>
      </c>
      <c r="AV373" s="2" t="s">
        <v>100</v>
      </c>
      <c r="AW373" s="2" t="s">
        <v>75</v>
      </c>
      <c r="AX373" s="2" t="s">
        <v>84</v>
      </c>
      <c r="AY373" s="2" t="s">
        <v>45</v>
      </c>
      <c r="AZ373" s="2" t="s">
        <v>70</v>
      </c>
      <c r="BA373" s="2">
        <v>852.36</v>
      </c>
      <c r="BB373" s="2">
        <v>17</v>
      </c>
      <c r="BC373" s="2">
        <v>0.2</v>
      </c>
      <c r="BD373" s="2">
        <v>11592.1</v>
      </c>
      <c r="BE373" s="2">
        <v>6704.47</v>
      </c>
      <c r="BF373" s="2">
        <v>4887.63</v>
      </c>
      <c r="BG373" s="2" t="s">
        <v>91</v>
      </c>
      <c r="BH373" s="2" t="s">
        <v>36</v>
      </c>
      <c r="BI373" s="2" t="s">
        <v>37</v>
      </c>
      <c r="BJ373" s="2">
        <v>23.74</v>
      </c>
      <c r="BK373" s="2">
        <v>3</v>
      </c>
      <c r="BL373" s="2" t="s">
        <v>55</v>
      </c>
      <c r="BM373" s="2" t="s">
        <v>56</v>
      </c>
      <c r="BN373" s="2">
        <v>1</v>
      </c>
      <c r="BO373" s="23">
        <v>10</v>
      </c>
    </row>
    <row r="374" spans="1:67" ht="16.5" thickTop="1" thickBot="1" x14ac:dyDescent="0.3">
      <c r="A374" s="12">
        <v>373</v>
      </c>
      <c r="B374" s="13" t="s">
        <v>385</v>
      </c>
      <c r="C374" s="86">
        <f>YEAR(Table2[[#This Row],[Date]])</f>
        <v>2023</v>
      </c>
      <c r="D374" s="89" t="str">
        <f>TEXT(Table2[[#This Row],[Date]],"mmmm")</f>
        <v>February</v>
      </c>
      <c r="E374" s="13" t="s">
        <v>50</v>
      </c>
      <c r="F374" s="13" t="s">
        <v>28</v>
      </c>
      <c r="G374" s="13" t="s">
        <v>93</v>
      </c>
      <c r="H374" s="13" t="s">
        <v>78</v>
      </c>
      <c r="I374" s="13" t="s">
        <v>31</v>
      </c>
      <c r="J374" s="13" t="s">
        <v>102</v>
      </c>
      <c r="K374" s="13" t="s">
        <v>45</v>
      </c>
      <c r="L374" s="13" t="s">
        <v>34</v>
      </c>
      <c r="M374" s="13">
        <v>994.21</v>
      </c>
      <c r="N374" s="13">
        <v>5</v>
      </c>
      <c r="O374" s="13">
        <v>0.23</v>
      </c>
      <c r="P374" s="48" t="str">
        <f>IF(Table2[[#This Row],[Discount]]&gt;20%,"HIGH","LOW")</f>
        <v>HIGH</v>
      </c>
      <c r="Q374" s="13">
        <v>3827.71</v>
      </c>
      <c r="R374" s="60" t="str">
        <f>_xlfn.IFS(Table2[[#This Row],[Revenue]]&lt;1000,"Small",OR(Table2[[#This Row],[Revenue]]&gt;1000,Table2[[#This Row],[Revenue]]&lt;=5000),"Medium",Table2[[#This Row],[Revenue]]&gt;5000,"Large")</f>
        <v>Medium</v>
      </c>
      <c r="S374" s="54" t="str">
        <f>IF(Table2[[#This Row],[Revenue]]&gt;3000,"Premium","Not Premium")</f>
        <v>Premium</v>
      </c>
      <c r="T374" s="13">
        <v>2143.11</v>
      </c>
      <c r="U374" s="13">
        <v>1684.6</v>
      </c>
      <c r="V374" s="13" t="s">
        <v>91</v>
      </c>
      <c r="W374" s="13" t="s">
        <v>54</v>
      </c>
      <c r="X374" s="13" t="s">
        <v>48</v>
      </c>
      <c r="Y374" s="13">
        <v>29.37</v>
      </c>
      <c r="Z374" s="13">
        <v>4</v>
      </c>
      <c r="AA374" s="51" t="str">
        <f>IF(Table2[[#This Row],[DeliveryDays]]&lt;=3,"FAST DELIVERY","LATE DELIVERY")</f>
        <v>LATE DELIVERY</v>
      </c>
      <c r="AB374" s="13" t="s">
        <v>55</v>
      </c>
      <c r="AC374" s="13" t="s">
        <v>39</v>
      </c>
      <c r="AD374" s="13">
        <v>3</v>
      </c>
      <c r="AE374" s="57" t="str">
        <f>_xlfn.IFS(Table2[[#This Row],[Rating]]=5,"Excellent",Table2[[#This Row],[Rating]]=4,"Good",Table2[[#This Row],[Rating]]=3,"Average",Table2[[#This Row],[Rating]]&lt;=2,"Poor")</f>
        <v>Average</v>
      </c>
      <c r="AF374" s="35">
        <f>Table2[[#This Row],[Cost]]+Table2[[#This Row],[Profit]]+Table2[[#This Row],[ShippingCost]]+Table2[[#This Row],[DeliveryDays]]</f>
        <v>3861.08</v>
      </c>
      <c r="AG374" s="119">
        <f>Table2[[#This Row],[Profit]]/Table2[[#This Row],[Cost]]</f>
        <v>0.78605391230501453</v>
      </c>
      <c r="AQ374" s="22">
        <v>717</v>
      </c>
      <c r="AR374" s="13" t="s">
        <v>292</v>
      </c>
      <c r="AS374" s="13" t="s">
        <v>120</v>
      </c>
      <c r="AT374" s="13" t="s">
        <v>28</v>
      </c>
      <c r="AU374" s="13" t="s">
        <v>59</v>
      </c>
      <c r="AV374" s="13" t="s">
        <v>30</v>
      </c>
      <c r="AW374" s="13" t="s">
        <v>31</v>
      </c>
      <c r="AX374" s="13" t="s">
        <v>87</v>
      </c>
      <c r="AY374" s="13" t="s">
        <v>33</v>
      </c>
      <c r="AZ374" s="13" t="s">
        <v>80</v>
      </c>
      <c r="BA374" s="13">
        <v>991.46</v>
      </c>
      <c r="BB374" s="13">
        <v>13</v>
      </c>
      <c r="BC374" s="13">
        <v>0.27</v>
      </c>
      <c r="BD374" s="13">
        <v>9408.9599999999991</v>
      </c>
      <c r="BE374" s="13">
        <v>6442.9</v>
      </c>
      <c r="BF374" s="13">
        <v>2966.06</v>
      </c>
      <c r="BG374" s="13" t="s">
        <v>47</v>
      </c>
      <c r="BH374" s="13" t="s">
        <v>88</v>
      </c>
      <c r="BI374" s="13" t="s">
        <v>72</v>
      </c>
      <c r="BJ374" s="13">
        <v>15.56</v>
      </c>
      <c r="BK374" s="13">
        <v>6</v>
      </c>
      <c r="BL374" s="13" t="s">
        <v>38</v>
      </c>
      <c r="BM374" s="13" t="s">
        <v>56</v>
      </c>
      <c r="BN374" s="13">
        <v>3</v>
      </c>
      <c r="BO374" s="23">
        <v>12</v>
      </c>
    </row>
    <row r="375" spans="1:67" ht="16.5" thickTop="1" thickBot="1" x14ac:dyDescent="0.3">
      <c r="A375" s="11">
        <v>374</v>
      </c>
      <c r="B375" s="2" t="s">
        <v>386</v>
      </c>
      <c r="C375" s="85">
        <f>YEAR(Table2[[#This Row],[Date]])</f>
        <v>2023</v>
      </c>
      <c r="D375" s="88" t="str">
        <f>TEXT(Table2[[#This Row],[Date]],"mmmm")</f>
        <v>March</v>
      </c>
      <c r="E375" s="2" t="s">
        <v>129</v>
      </c>
      <c r="F375" s="2" t="s">
        <v>66</v>
      </c>
      <c r="G375" s="2" t="s">
        <v>90</v>
      </c>
      <c r="H375" s="2" t="s">
        <v>74</v>
      </c>
      <c r="I375" s="2" t="s">
        <v>31</v>
      </c>
      <c r="J375" s="2" t="s">
        <v>69</v>
      </c>
      <c r="K375" s="2" t="s">
        <v>45</v>
      </c>
      <c r="L375" s="2" t="s">
        <v>70</v>
      </c>
      <c r="M375" s="2">
        <v>855.51</v>
      </c>
      <c r="N375" s="2">
        <v>11</v>
      </c>
      <c r="O375" s="2">
        <v>0.14000000000000001</v>
      </c>
      <c r="P375" s="48" t="str">
        <f>IF(Table2[[#This Row],[Discount]]&gt;20%,"HIGH","LOW")</f>
        <v>LOW</v>
      </c>
      <c r="Q375" s="2">
        <v>8093.12</v>
      </c>
      <c r="R375" s="59" t="str">
        <f>_xlfn.IFS(Table2[[#This Row],[Revenue]]&lt;1000,"Small",OR(Table2[[#This Row],[Revenue]]&gt;1000,Table2[[#This Row],[Revenue]]&lt;=5000),"Medium",Table2[[#This Row],[Revenue]]&gt;5000,"Large")</f>
        <v>Medium</v>
      </c>
      <c r="S375" s="53" t="str">
        <f>IF(Table2[[#This Row],[Revenue]]&gt;3000,"Premium","Not Premium")</f>
        <v>Premium</v>
      </c>
      <c r="T375" s="2">
        <v>4185.43</v>
      </c>
      <c r="U375" s="2">
        <v>3907.69</v>
      </c>
      <c r="V375" s="2" t="s">
        <v>63</v>
      </c>
      <c r="W375" s="2" t="s">
        <v>71</v>
      </c>
      <c r="X375" s="2" t="s">
        <v>48</v>
      </c>
      <c r="Y375" s="2">
        <v>6.69</v>
      </c>
      <c r="Z375" s="2">
        <v>7</v>
      </c>
      <c r="AA375" s="50" t="str">
        <f>IF(Table2[[#This Row],[DeliveryDays]]&lt;=3,"FAST DELIVERY","LATE DELIVERY")</f>
        <v>LATE DELIVERY</v>
      </c>
      <c r="AB375" s="2" t="s">
        <v>97</v>
      </c>
      <c r="AC375" s="2" t="s">
        <v>39</v>
      </c>
      <c r="AD375" s="2">
        <v>5</v>
      </c>
      <c r="AE375" s="56" t="str">
        <f>_xlfn.IFS(Table2[[#This Row],[Rating]]=5,"Excellent",Table2[[#This Row],[Rating]]=4,"Good",Table2[[#This Row],[Rating]]=3,"Average",Table2[[#This Row],[Rating]]&lt;=2,"Poor")</f>
        <v>Excellent</v>
      </c>
      <c r="AF375" s="35">
        <f>Table2[[#This Row],[Cost]]+Table2[[#This Row],[Profit]]+Table2[[#This Row],[ShippingCost]]+Table2[[#This Row],[DeliveryDays]]</f>
        <v>8106.81</v>
      </c>
      <c r="AG375" s="119">
        <f>Table2[[#This Row],[Profit]]/Table2[[#This Row],[Cost]]</f>
        <v>0.93364122682735107</v>
      </c>
      <c r="AQ375" s="22">
        <v>725</v>
      </c>
      <c r="AR375" s="13" t="s">
        <v>454</v>
      </c>
      <c r="AS375" s="13" t="s">
        <v>27</v>
      </c>
      <c r="AT375" s="13" t="s">
        <v>28</v>
      </c>
      <c r="AU375" s="13" t="s">
        <v>59</v>
      </c>
      <c r="AV375" s="13" t="s">
        <v>60</v>
      </c>
      <c r="AW375" s="13" t="s">
        <v>68</v>
      </c>
      <c r="AX375" s="13" t="s">
        <v>79</v>
      </c>
      <c r="AY375" s="13" t="s">
        <v>33</v>
      </c>
      <c r="AZ375" s="13" t="s">
        <v>80</v>
      </c>
      <c r="BA375" s="13">
        <v>727.84</v>
      </c>
      <c r="BB375" s="13">
        <v>14</v>
      </c>
      <c r="BC375" s="13">
        <v>0.09</v>
      </c>
      <c r="BD375" s="13">
        <v>9272.68</v>
      </c>
      <c r="BE375" s="13">
        <v>8218.65</v>
      </c>
      <c r="BF375" s="13">
        <v>1054.03</v>
      </c>
      <c r="BG375" s="13" t="s">
        <v>76</v>
      </c>
      <c r="BH375" s="13" t="s">
        <v>71</v>
      </c>
      <c r="BI375" s="13" t="s">
        <v>72</v>
      </c>
      <c r="BJ375" s="13">
        <v>49.99</v>
      </c>
      <c r="BK375" s="13">
        <v>2</v>
      </c>
      <c r="BL375" s="13" t="s">
        <v>97</v>
      </c>
      <c r="BM375" s="13" t="s">
        <v>56</v>
      </c>
      <c r="BN375" s="13">
        <v>5</v>
      </c>
      <c r="BO375" s="21">
        <v>10</v>
      </c>
    </row>
    <row r="376" spans="1:67" ht="16.5" thickTop="1" thickBot="1" x14ac:dyDescent="0.3">
      <c r="A376" s="12">
        <v>375</v>
      </c>
      <c r="B376" s="13" t="s">
        <v>387</v>
      </c>
      <c r="C376" s="86">
        <f>YEAR(Table2[[#This Row],[Date]])</f>
        <v>2024</v>
      </c>
      <c r="D376" s="89" t="str">
        <f>TEXT(Table2[[#This Row],[Date]],"mmmm")</f>
        <v>March</v>
      </c>
      <c r="E376" s="13" t="s">
        <v>50</v>
      </c>
      <c r="F376" s="13" t="s">
        <v>66</v>
      </c>
      <c r="G376" s="13" t="s">
        <v>43</v>
      </c>
      <c r="H376" s="13" t="s">
        <v>44</v>
      </c>
      <c r="I376" s="13" t="s">
        <v>31</v>
      </c>
      <c r="J376" s="13" t="s">
        <v>62</v>
      </c>
      <c r="K376" s="13" t="s">
        <v>45</v>
      </c>
      <c r="L376" s="13" t="s">
        <v>80</v>
      </c>
      <c r="M376" s="13">
        <v>947.48</v>
      </c>
      <c r="N376" s="13">
        <v>16</v>
      </c>
      <c r="O376" s="13">
        <v>0.26</v>
      </c>
      <c r="P376" s="48" t="str">
        <f>IF(Table2[[#This Row],[Discount]]&gt;20%,"HIGH","LOW")</f>
        <v>HIGH</v>
      </c>
      <c r="Q376" s="13">
        <v>11218.16</v>
      </c>
      <c r="R376" s="60" t="str">
        <f>_xlfn.IFS(Table2[[#This Row],[Revenue]]&lt;1000,"Small",OR(Table2[[#This Row],[Revenue]]&gt;1000,Table2[[#This Row],[Revenue]]&lt;=5000),"Medium",Table2[[#This Row],[Revenue]]&gt;5000,"Large")</f>
        <v>Medium</v>
      </c>
      <c r="S376" s="54" t="str">
        <f>IF(Table2[[#This Row],[Revenue]]&gt;3000,"Premium","Not Premium")</f>
        <v>Premium</v>
      </c>
      <c r="T376" s="13">
        <v>8666.84</v>
      </c>
      <c r="U376" s="13">
        <v>2551.3200000000002</v>
      </c>
      <c r="V376" s="13" t="s">
        <v>47</v>
      </c>
      <c r="W376" s="13" t="s">
        <v>36</v>
      </c>
      <c r="X376" s="13" t="s">
        <v>48</v>
      </c>
      <c r="Y376" s="13">
        <v>36.57</v>
      </c>
      <c r="Z376" s="13">
        <v>3</v>
      </c>
      <c r="AA376" s="51" t="str">
        <f>IF(Table2[[#This Row],[DeliveryDays]]&lt;=3,"FAST DELIVERY","LATE DELIVERY")</f>
        <v>FAST DELIVERY</v>
      </c>
      <c r="AB376" s="13" t="s">
        <v>38</v>
      </c>
      <c r="AC376" s="13" t="s">
        <v>39</v>
      </c>
      <c r="AD376" s="13">
        <v>5</v>
      </c>
      <c r="AE376" s="57" t="str">
        <f>_xlfn.IFS(Table2[[#This Row],[Rating]]=5,"Excellent",Table2[[#This Row],[Rating]]=4,"Good",Table2[[#This Row],[Rating]]=3,"Average",Table2[[#This Row],[Rating]]&lt;=2,"Poor")</f>
        <v>Excellent</v>
      </c>
      <c r="AF376" s="35">
        <f>Table2[[#This Row],[Cost]]+Table2[[#This Row],[Profit]]+Table2[[#This Row],[ShippingCost]]+Table2[[#This Row],[DeliveryDays]]</f>
        <v>11257.73</v>
      </c>
      <c r="AG376" s="119">
        <f>Table2[[#This Row],[Profit]]/Table2[[#This Row],[Cost]]</f>
        <v>0.29437718937928936</v>
      </c>
      <c r="AQ376" s="20">
        <v>730</v>
      </c>
      <c r="AR376" s="2" t="s">
        <v>548</v>
      </c>
      <c r="AS376" s="2" t="s">
        <v>120</v>
      </c>
      <c r="AT376" s="2" t="s">
        <v>42</v>
      </c>
      <c r="AU376" s="2" t="s">
        <v>59</v>
      </c>
      <c r="AV376" s="2" t="s">
        <v>67</v>
      </c>
      <c r="AW376" s="2" t="s">
        <v>75</v>
      </c>
      <c r="AX376" s="2" t="s">
        <v>102</v>
      </c>
      <c r="AY376" s="2" t="s">
        <v>33</v>
      </c>
      <c r="AZ376" s="2" t="s">
        <v>34</v>
      </c>
      <c r="BA376" s="2">
        <v>58.48</v>
      </c>
      <c r="BB376" s="2">
        <v>4</v>
      </c>
      <c r="BC376" s="2">
        <v>0.04</v>
      </c>
      <c r="BD376" s="2">
        <v>224.56</v>
      </c>
      <c r="BE376" s="2">
        <v>146.76</v>
      </c>
      <c r="BF376" s="2">
        <v>77.8</v>
      </c>
      <c r="BG376" s="2" t="s">
        <v>47</v>
      </c>
      <c r="BH376" s="2" t="s">
        <v>54</v>
      </c>
      <c r="BI376" s="2" t="s">
        <v>48</v>
      </c>
      <c r="BJ376" s="2">
        <v>30.99</v>
      </c>
      <c r="BK376" s="2">
        <v>7</v>
      </c>
      <c r="BL376" s="2" t="s">
        <v>97</v>
      </c>
      <c r="BM376" s="2" t="s">
        <v>56</v>
      </c>
      <c r="BN376" s="2">
        <v>2</v>
      </c>
      <c r="BO376" s="21">
        <v>5</v>
      </c>
    </row>
    <row r="377" spans="1:67" ht="16.5" thickTop="1" thickBot="1" x14ac:dyDescent="0.3">
      <c r="A377" s="11">
        <v>376</v>
      </c>
      <c r="B377" s="2" t="s">
        <v>388</v>
      </c>
      <c r="C377" s="85">
        <f>YEAR(Table2[[#This Row],[Date]])</f>
        <v>2023</v>
      </c>
      <c r="D377" s="88" t="str">
        <f>TEXT(Table2[[#This Row],[Date]],"mmmm")</f>
        <v>July</v>
      </c>
      <c r="E377" s="2" t="s">
        <v>27</v>
      </c>
      <c r="F377" s="2" t="s">
        <v>82</v>
      </c>
      <c r="G377" s="2" t="s">
        <v>90</v>
      </c>
      <c r="H377" s="2" t="s">
        <v>60</v>
      </c>
      <c r="I377" s="2" t="s">
        <v>51</v>
      </c>
      <c r="J377" s="2" t="s">
        <v>62</v>
      </c>
      <c r="K377" s="2" t="s">
        <v>53</v>
      </c>
      <c r="L377" s="2" t="s">
        <v>80</v>
      </c>
      <c r="M377" s="2">
        <v>456.69</v>
      </c>
      <c r="N377" s="2">
        <v>11</v>
      </c>
      <c r="O377" s="2">
        <v>0.24</v>
      </c>
      <c r="P377" s="48" t="str">
        <f>IF(Table2[[#This Row],[Discount]]&gt;20%,"HIGH","LOW")</f>
        <v>HIGH</v>
      </c>
      <c r="Q377" s="2">
        <v>3817.93</v>
      </c>
      <c r="R377" s="59" t="str">
        <f>_xlfn.IFS(Table2[[#This Row],[Revenue]]&lt;1000,"Small",OR(Table2[[#This Row],[Revenue]]&gt;1000,Table2[[#This Row],[Revenue]]&lt;=5000),"Medium",Table2[[#This Row],[Revenue]]&gt;5000,"Large")</f>
        <v>Medium</v>
      </c>
      <c r="S377" s="53" t="str">
        <f>IF(Table2[[#This Row],[Revenue]]&gt;3000,"Premium","Not Premium")</f>
        <v>Premium</v>
      </c>
      <c r="T377" s="2">
        <v>2896.01</v>
      </c>
      <c r="U377" s="2">
        <v>921.92</v>
      </c>
      <c r="V377" s="2" t="s">
        <v>47</v>
      </c>
      <c r="W377" s="2" t="s">
        <v>88</v>
      </c>
      <c r="X377" s="2" t="s">
        <v>37</v>
      </c>
      <c r="Y377" s="2">
        <v>23.85</v>
      </c>
      <c r="Z377" s="2">
        <v>10</v>
      </c>
      <c r="AA377" s="50" t="str">
        <f>IF(Table2[[#This Row],[DeliveryDays]]&lt;=3,"FAST DELIVERY","LATE DELIVERY")</f>
        <v>LATE DELIVERY</v>
      </c>
      <c r="AB377" s="2" t="s">
        <v>38</v>
      </c>
      <c r="AC377" s="2" t="s">
        <v>39</v>
      </c>
      <c r="AD377" s="2">
        <v>5</v>
      </c>
      <c r="AE377" s="56" t="str">
        <f>_xlfn.IFS(Table2[[#This Row],[Rating]]=5,"Excellent",Table2[[#This Row],[Rating]]=4,"Good",Table2[[#This Row],[Rating]]=3,"Average",Table2[[#This Row],[Rating]]&lt;=2,"Poor")</f>
        <v>Excellent</v>
      </c>
      <c r="AF377" s="35">
        <f>Table2[[#This Row],[Cost]]+Table2[[#This Row],[Profit]]+Table2[[#This Row],[ShippingCost]]+Table2[[#This Row],[DeliveryDays]]</f>
        <v>3851.78</v>
      </c>
      <c r="AG377" s="119">
        <f>Table2[[#This Row],[Profit]]/Table2[[#This Row],[Cost]]</f>
        <v>0.31834144219115262</v>
      </c>
      <c r="AQ377" s="20">
        <v>732</v>
      </c>
      <c r="AR377" s="2" t="s">
        <v>246</v>
      </c>
      <c r="AS377" s="2" t="s">
        <v>58</v>
      </c>
      <c r="AT377" s="2" t="s">
        <v>66</v>
      </c>
      <c r="AU377" s="2" t="s">
        <v>59</v>
      </c>
      <c r="AV377" s="2" t="s">
        <v>67</v>
      </c>
      <c r="AW377" s="2" t="s">
        <v>68</v>
      </c>
      <c r="AX377" s="2" t="s">
        <v>79</v>
      </c>
      <c r="AY377" s="2" t="s">
        <v>45</v>
      </c>
      <c r="AZ377" s="2" t="s">
        <v>70</v>
      </c>
      <c r="BA377" s="2">
        <v>735.12</v>
      </c>
      <c r="BB377" s="2">
        <v>14</v>
      </c>
      <c r="BC377" s="2">
        <v>0.27</v>
      </c>
      <c r="BD377" s="2">
        <v>7512.93</v>
      </c>
      <c r="BE377" s="2">
        <v>4886.24</v>
      </c>
      <c r="BF377" s="2">
        <v>2626.69</v>
      </c>
      <c r="BG377" s="2" t="s">
        <v>76</v>
      </c>
      <c r="BH377" s="2" t="s">
        <v>88</v>
      </c>
      <c r="BI377" s="2" t="s">
        <v>72</v>
      </c>
      <c r="BJ377" s="2">
        <v>23.84</v>
      </c>
      <c r="BK377" s="2">
        <v>1</v>
      </c>
      <c r="BL377" s="2" t="s">
        <v>38</v>
      </c>
      <c r="BM377" s="2" t="s">
        <v>39</v>
      </c>
      <c r="BN377" s="2">
        <v>1</v>
      </c>
      <c r="BO377" s="23">
        <v>12</v>
      </c>
    </row>
    <row r="378" spans="1:67" ht="16.5" thickTop="1" thickBot="1" x14ac:dyDescent="0.3">
      <c r="A378" s="12">
        <v>377</v>
      </c>
      <c r="B378" s="13" t="s">
        <v>138</v>
      </c>
      <c r="C378" s="86">
        <f>YEAR(Table2[[#This Row],[Date]])</f>
        <v>2024</v>
      </c>
      <c r="D378" s="89" t="str">
        <f>TEXT(Table2[[#This Row],[Date]],"mmmm")</f>
        <v>June</v>
      </c>
      <c r="E378" s="13" t="s">
        <v>99</v>
      </c>
      <c r="F378" s="13" t="s">
        <v>82</v>
      </c>
      <c r="G378" s="13" t="s">
        <v>59</v>
      </c>
      <c r="H378" s="13" t="s">
        <v>78</v>
      </c>
      <c r="I378" s="13" t="s">
        <v>61</v>
      </c>
      <c r="J378" s="13" t="s">
        <v>79</v>
      </c>
      <c r="K378" s="13" t="s">
        <v>33</v>
      </c>
      <c r="L378" s="13" t="s">
        <v>85</v>
      </c>
      <c r="M378" s="13">
        <v>342.49</v>
      </c>
      <c r="N378" s="13">
        <v>5</v>
      </c>
      <c r="O378" s="13">
        <v>0.03</v>
      </c>
      <c r="P378" s="48" t="str">
        <f>IF(Table2[[#This Row],[Discount]]&gt;20%,"HIGH","LOW")</f>
        <v>LOW</v>
      </c>
      <c r="Q378" s="13">
        <v>1661.08</v>
      </c>
      <c r="R378" s="60" t="str">
        <f>_xlfn.IFS(Table2[[#This Row],[Revenue]]&lt;1000,"Small",OR(Table2[[#This Row],[Revenue]]&gt;1000,Table2[[#This Row],[Revenue]]&lt;=5000),"Medium",Table2[[#This Row],[Revenue]]&gt;5000,"Large")</f>
        <v>Medium</v>
      </c>
      <c r="S378" s="54" t="str">
        <f>IF(Table2[[#This Row],[Revenue]]&gt;3000,"Premium","Not Premium")</f>
        <v>Not Premium</v>
      </c>
      <c r="T378" s="13">
        <v>837.06</v>
      </c>
      <c r="U378" s="13">
        <v>824.02</v>
      </c>
      <c r="V378" s="13" t="s">
        <v>35</v>
      </c>
      <c r="W378" s="13" t="s">
        <v>54</v>
      </c>
      <c r="X378" s="13" t="s">
        <v>72</v>
      </c>
      <c r="Y378" s="13">
        <v>24</v>
      </c>
      <c r="Z378" s="13">
        <v>3</v>
      </c>
      <c r="AA378" s="51" t="str">
        <f>IF(Table2[[#This Row],[DeliveryDays]]&lt;=3,"FAST DELIVERY","LATE DELIVERY")</f>
        <v>FAST DELIVERY</v>
      </c>
      <c r="AB378" s="13" t="s">
        <v>38</v>
      </c>
      <c r="AC378" s="13" t="s">
        <v>56</v>
      </c>
      <c r="AD378" s="13">
        <v>3</v>
      </c>
      <c r="AE378" s="57" t="str">
        <f>_xlfn.IFS(Table2[[#This Row],[Rating]]=5,"Excellent",Table2[[#This Row],[Rating]]=4,"Good",Table2[[#This Row],[Rating]]=3,"Average",Table2[[#This Row],[Rating]]&lt;=2,"Poor")</f>
        <v>Average</v>
      </c>
      <c r="AF378" s="35">
        <f>Table2[[#This Row],[Cost]]+Table2[[#This Row],[Profit]]+Table2[[#This Row],[ShippingCost]]+Table2[[#This Row],[DeliveryDays]]</f>
        <v>1688.08</v>
      </c>
      <c r="AG378" s="119">
        <f>Table2[[#This Row],[Profit]]/Table2[[#This Row],[Cost]]</f>
        <v>0.98442166630826944</v>
      </c>
      <c r="AQ378" s="22">
        <v>745</v>
      </c>
      <c r="AR378" s="13" t="s">
        <v>166</v>
      </c>
      <c r="AS378" s="13" t="s">
        <v>127</v>
      </c>
      <c r="AT378" s="13" t="s">
        <v>82</v>
      </c>
      <c r="AU378" s="13" t="s">
        <v>59</v>
      </c>
      <c r="AV378" s="13" t="s">
        <v>74</v>
      </c>
      <c r="AW378" s="13" t="s">
        <v>68</v>
      </c>
      <c r="AX378" s="13" t="s">
        <v>62</v>
      </c>
      <c r="AY378" s="13" t="s">
        <v>33</v>
      </c>
      <c r="AZ378" s="13" t="s">
        <v>85</v>
      </c>
      <c r="BA378" s="13">
        <v>779.19</v>
      </c>
      <c r="BB378" s="13">
        <v>8</v>
      </c>
      <c r="BC378" s="13">
        <v>0.08</v>
      </c>
      <c r="BD378" s="13">
        <v>5734.84</v>
      </c>
      <c r="BE378" s="13">
        <v>3811.55</v>
      </c>
      <c r="BF378" s="13">
        <v>1923.29</v>
      </c>
      <c r="BG378" s="13" t="s">
        <v>76</v>
      </c>
      <c r="BH378" s="13" t="s">
        <v>88</v>
      </c>
      <c r="BI378" s="13" t="s">
        <v>37</v>
      </c>
      <c r="BJ378" s="13">
        <v>21.26</v>
      </c>
      <c r="BK378" s="13">
        <v>3</v>
      </c>
      <c r="BL378" s="13" t="s">
        <v>38</v>
      </c>
      <c r="BM378" s="13" t="s">
        <v>56</v>
      </c>
      <c r="BN378" s="13">
        <v>1</v>
      </c>
      <c r="BO378" s="21">
        <v>4</v>
      </c>
    </row>
    <row r="379" spans="1:67" ht="16.5" thickTop="1" thickBot="1" x14ac:dyDescent="0.3">
      <c r="A379" s="11">
        <v>378</v>
      </c>
      <c r="B379" s="2" t="s">
        <v>389</v>
      </c>
      <c r="C379" s="85">
        <f>YEAR(Table2[[#This Row],[Date]])</f>
        <v>2023</v>
      </c>
      <c r="D379" s="88" t="str">
        <f>TEXT(Table2[[#This Row],[Date]],"mmmm")</f>
        <v>July</v>
      </c>
      <c r="E379" s="2" t="s">
        <v>114</v>
      </c>
      <c r="F379" s="2" t="s">
        <v>42</v>
      </c>
      <c r="G379" s="2" t="s">
        <v>93</v>
      </c>
      <c r="H379" s="2" t="s">
        <v>78</v>
      </c>
      <c r="I379" s="2" t="s">
        <v>61</v>
      </c>
      <c r="J379" s="2" t="s">
        <v>69</v>
      </c>
      <c r="K379" s="2" t="s">
        <v>33</v>
      </c>
      <c r="L379" s="2" t="s">
        <v>70</v>
      </c>
      <c r="M379" s="2">
        <v>939.74</v>
      </c>
      <c r="N379" s="2">
        <v>19</v>
      </c>
      <c r="O379" s="2">
        <v>0.3</v>
      </c>
      <c r="P379" s="48" t="str">
        <f>IF(Table2[[#This Row],[Discount]]&gt;20%,"HIGH","LOW")</f>
        <v>HIGH</v>
      </c>
      <c r="Q379" s="2">
        <v>12498.54</v>
      </c>
      <c r="R379" s="59" t="str">
        <f>_xlfn.IFS(Table2[[#This Row],[Revenue]]&lt;1000,"Small",OR(Table2[[#This Row],[Revenue]]&gt;1000,Table2[[#This Row],[Revenue]]&lt;=5000),"Medium",Table2[[#This Row],[Revenue]]&gt;5000,"Large")</f>
        <v>Medium</v>
      </c>
      <c r="S379" s="53" t="str">
        <f>IF(Table2[[#This Row],[Revenue]]&gt;3000,"Premium","Not Premium")</f>
        <v>Premium</v>
      </c>
      <c r="T379" s="2">
        <v>9176.41</v>
      </c>
      <c r="U379" s="2">
        <v>3322.13</v>
      </c>
      <c r="V379" s="2" t="s">
        <v>91</v>
      </c>
      <c r="W379" s="2" t="s">
        <v>88</v>
      </c>
      <c r="X379" s="2" t="s">
        <v>48</v>
      </c>
      <c r="Y379" s="2">
        <v>42.72</v>
      </c>
      <c r="Z379" s="2">
        <v>3</v>
      </c>
      <c r="AA379" s="50" t="str">
        <f>IF(Table2[[#This Row],[DeliveryDays]]&lt;=3,"FAST DELIVERY","LATE DELIVERY")</f>
        <v>FAST DELIVERY</v>
      </c>
      <c r="AB379" s="2" t="s">
        <v>38</v>
      </c>
      <c r="AC379" s="2" t="s">
        <v>56</v>
      </c>
      <c r="AD379" s="2">
        <v>4</v>
      </c>
      <c r="AE379" s="56" t="str">
        <f>_xlfn.IFS(Table2[[#This Row],[Rating]]=5,"Excellent",Table2[[#This Row],[Rating]]=4,"Good",Table2[[#This Row],[Rating]]=3,"Average",Table2[[#This Row],[Rating]]&lt;=2,"Poor")</f>
        <v>Good</v>
      </c>
      <c r="AF379" s="35">
        <f>Table2[[#This Row],[Cost]]+Table2[[#This Row],[Profit]]+Table2[[#This Row],[ShippingCost]]+Table2[[#This Row],[DeliveryDays]]</f>
        <v>12544.26</v>
      </c>
      <c r="AG379" s="119">
        <f>Table2[[#This Row],[Profit]]/Table2[[#This Row],[Cost]]</f>
        <v>0.36202937750165914</v>
      </c>
      <c r="AQ379" s="20">
        <v>748</v>
      </c>
      <c r="AR379" s="2" t="s">
        <v>117</v>
      </c>
      <c r="AS379" s="2" t="s">
        <v>127</v>
      </c>
      <c r="AT379" s="2" t="s">
        <v>28</v>
      </c>
      <c r="AU379" s="2" t="s">
        <v>59</v>
      </c>
      <c r="AV379" s="2" t="s">
        <v>60</v>
      </c>
      <c r="AW379" s="2" t="s">
        <v>31</v>
      </c>
      <c r="AX379" s="2" t="s">
        <v>107</v>
      </c>
      <c r="AY379" s="2" t="s">
        <v>45</v>
      </c>
      <c r="AZ379" s="2" t="s">
        <v>80</v>
      </c>
      <c r="BA379" s="2">
        <v>523.5</v>
      </c>
      <c r="BB379" s="2">
        <v>14</v>
      </c>
      <c r="BC379" s="2">
        <v>0.25</v>
      </c>
      <c r="BD379" s="2">
        <v>5496.75</v>
      </c>
      <c r="BE379" s="2">
        <v>2795.65</v>
      </c>
      <c r="BF379" s="2">
        <v>2701.1</v>
      </c>
      <c r="BG379" s="2" t="s">
        <v>91</v>
      </c>
      <c r="BH379" s="2" t="s">
        <v>88</v>
      </c>
      <c r="BI379" s="2" t="s">
        <v>37</v>
      </c>
      <c r="BJ379" s="2">
        <v>14.26</v>
      </c>
      <c r="BK379" s="2">
        <v>6</v>
      </c>
      <c r="BL379" s="2" t="s">
        <v>97</v>
      </c>
      <c r="BM379" s="2" t="s">
        <v>56</v>
      </c>
      <c r="BN379" s="2">
        <v>1</v>
      </c>
      <c r="BO379" s="23">
        <v>10</v>
      </c>
    </row>
    <row r="380" spans="1:67" ht="16.5" thickTop="1" thickBot="1" x14ac:dyDescent="0.3">
      <c r="A380" s="12">
        <v>379</v>
      </c>
      <c r="B380" s="13" t="s">
        <v>390</v>
      </c>
      <c r="C380" s="86">
        <f>YEAR(Table2[[#This Row],[Date]])</f>
        <v>2024</v>
      </c>
      <c r="D380" s="89" t="str">
        <f>TEXT(Table2[[#This Row],[Date]],"mmmm")</f>
        <v>October</v>
      </c>
      <c r="E380" s="13" t="s">
        <v>127</v>
      </c>
      <c r="F380" s="13" t="s">
        <v>42</v>
      </c>
      <c r="G380" s="13" t="s">
        <v>59</v>
      </c>
      <c r="H380" s="13" t="s">
        <v>94</v>
      </c>
      <c r="I380" s="13" t="s">
        <v>75</v>
      </c>
      <c r="J380" s="13" t="s">
        <v>52</v>
      </c>
      <c r="K380" s="13" t="s">
        <v>33</v>
      </c>
      <c r="L380" s="13" t="s">
        <v>80</v>
      </c>
      <c r="M380" s="13">
        <v>662.13</v>
      </c>
      <c r="N380" s="13">
        <v>18</v>
      </c>
      <c r="O380" s="13">
        <v>0.03</v>
      </c>
      <c r="P380" s="48" t="str">
        <f>IF(Table2[[#This Row],[Discount]]&gt;20%,"HIGH","LOW")</f>
        <v>LOW</v>
      </c>
      <c r="Q380" s="13">
        <v>11560.79</v>
      </c>
      <c r="R380" s="60" t="str">
        <f>_xlfn.IFS(Table2[[#This Row],[Revenue]]&lt;1000,"Small",OR(Table2[[#This Row],[Revenue]]&gt;1000,Table2[[#This Row],[Revenue]]&lt;=5000),"Medium",Table2[[#This Row],[Revenue]]&gt;5000,"Large")</f>
        <v>Medium</v>
      </c>
      <c r="S380" s="54" t="str">
        <f>IF(Table2[[#This Row],[Revenue]]&gt;3000,"Premium","Not Premium")</f>
        <v>Premium</v>
      </c>
      <c r="T380" s="13">
        <v>6998.78</v>
      </c>
      <c r="U380" s="13">
        <v>4562.01</v>
      </c>
      <c r="V380" s="13" t="s">
        <v>76</v>
      </c>
      <c r="W380" s="13" t="s">
        <v>88</v>
      </c>
      <c r="X380" s="13" t="s">
        <v>72</v>
      </c>
      <c r="Y380" s="13">
        <v>48.15</v>
      </c>
      <c r="Z380" s="13">
        <v>6</v>
      </c>
      <c r="AA380" s="51" t="str">
        <f>IF(Table2[[#This Row],[DeliveryDays]]&lt;=3,"FAST DELIVERY","LATE DELIVERY")</f>
        <v>LATE DELIVERY</v>
      </c>
      <c r="AB380" s="13" t="s">
        <v>55</v>
      </c>
      <c r="AC380" s="13" t="s">
        <v>39</v>
      </c>
      <c r="AD380" s="13">
        <v>5</v>
      </c>
      <c r="AE380" s="57" t="str">
        <f>_xlfn.IFS(Table2[[#This Row],[Rating]]=5,"Excellent",Table2[[#This Row],[Rating]]=4,"Good",Table2[[#This Row],[Rating]]=3,"Average",Table2[[#This Row],[Rating]]&lt;=2,"Poor")</f>
        <v>Excellent</v>
      </c>
      <c r="AF380" s="35">
        <f>Table2[[#This Row],[Cost]]+Table2[[#This Row],[Profit]]+Table2[[#This Row],[ShippingCost]]+Table2[[#This Row],[DeliveryDays]]</f>
        <v>11614.94</v>
      </c>
      <c r="AG380" s="119">
        <f>Table2[[#This Row],[Profit]]/Table2[[#This Row],[Cost]]</f>
        <v>0.65182931882413797</v>
      </c>
      <c r="AQ380" s="22">
        <v>759</v>
      </c>
      <c r="AR380" s="13" t="s">
        <v>344</v>
      </c>
      <c r="AS380" s="13" t="s">
        <v>118</v>
      </c>
      <c r="AT380" s="13" t="s">
        <v>82</v>
      </c>
      <c r="AU380" s="13" t="s">
        <v>59</v>
      </c>
      <c r="AV380" s="13" t="s">
        <v>44</v>
      </c>
      <c r="AW380" s="13" t="s">
        <v>68</v>
      </c>
      <c r="AX380" s="13" t="s">
        <v>69</v>
      </c>
      <c r="AY380" s="13" t="s">
        <v>33</v>
      </c>
      <c r="AZ380" s="13" t="s">
        <v>85</v>
      </c>
      <c r="BA380" s="13">
        <v>557.91</v>
      </c>
      <c r="BB380" s="13">
        <v>11</v>
      </c>
      <c r="BC380" s="13">
        <v>0.12</v>
      </c>
      <c r="BD380" s="13">
        <v>5400.57</v>
      </c>
      <c r="BE380" s="13">
        <v>4150.38</v>
      </c>
      <c r="BF380" s="13">
        <v>1250.19</v>
      </c>
      <c r="BG380" s="13" t="s">
        <v>47</v>
      </c>
      <c r="BH380" s="13" t="s">
        <v>88</v>
      </c>
      <c r="BI380" s="13" t="s">
        <v>72</v>
      </c>
      <c r="BJ380" s="13">
        <v>31.21</v>
      </c>
      <c r="BK380" s="13">
        <v>4</v>
      </c>
      <c r="BL380" s="13" t="s">
        <v>97</v>
      </c>
      <c r="BM380" s="13" t="s">
        <v>56</v>
      </c>
      <c r="BN380" s="13">
        <v>1</v>
      </c>
      <c r="BO380" s="23">
        <v>4</v>
      </c>
    </row>
    <row r="381" spans="1:67" ht="16.5" thickTop="1" thickBot="1" x14ac:dyDescent="0.3">
      <c r="A381" s="11">
        <v>380</v>
      </c>
      <c r="B381" s="2" t="s">
        <v>235</v>
      </c>
      <c r="C381" s="85">
        <f>YEAR(Table2[[#This Row],[Date]])</f>
        <v>2023</v>
      </c>
      <c r="D381" s="88" t="str">
        <f>TEXT(Table2[[#This Row],[Date]],"mmmm")</f>
        <v>January</v>
      </c>
      <c r="E381" s="2" t="s">
        <v>120</v>
      </c>
      <c r="F381" s="2" t="s">
        <v>66</v>
      </c>
      <c r="G381" s="2" t="s">
        <v>59</v>
      </c>
      <c r="H381" s="2" t="s">
        <v>60</v>
      </c>
      <c r="I381" s="2" t="s">
        <v>31</v>
      </c>
      <c r="J381" s="2" t="s">
        <v>102</v>
      </c>
      <c r="K381" s="2" t="s">
        <v>33</v>
      </c>
      <c r="L381" s="2" t="s">
        <v>46</v>
      </c>
      <c r="M381" s="2">
        <v>888.05</v>
      </c>
      <c r="N381" s="2">
        <v>9</v>
      </c>
      <c r="O381" s="2">
        <v>0.23</v>
      </c>
      <c r="P381" s="48" t="str">
        <f>IF(Table2[[#This Row],[Discount]]&gt;20%,"HIGH","LOW")</f>
        <v>HIGH</v>
      </c>
      <c r="Q381" s="2">
        <v>6154.19</v>
      </c>
      <c r="R381" s="59" t="str">
        <f>_xlfn.IFS(Table2[[#This Row],[Revenue]]&lt;1000,"Small",OR(Table2[[#This Row],[Revenue]]&gt;1000,Table2[[#This Row],[Revenue]]&lt;=5000),"Medium",Table2[[#This Row],[Revenue]]&gt;5000,"Large")</f>
        <v>Medium</v>
      </c>
      <c r="S381" s="53" t="str">
        <f>IF(Table2[[#This Row],[Revenue]]&gt;3000,"Premium","Not Premium")</f>
        <v>Premium</v>
      </c>
      <c r="T381" s="2">
        <v>5351.28</v>
      </c>
      <c r="U381" s="2">
        <v>802.91</v>
      </c>
      <c r="V381" s="2" t="s">
        <v>35</v>
      </c>
      <c r="W381" s="2" t="s">
        <v>54</v>
      </c>
      <c r="X381" s="2" t="s">
        <v>37</v>
      </c>
      <c r="Y381" s="2">
        <v>39.01</v>
      </c>
      <c r="Z381" s="2">
        <v>1</v>
      </c>
      <c r="AA381" s="50" t="str">
        <f>IF(Table2[[#This Row],[DeliveryDays]]&lt;=3,"FAST DELIVERY","LATE DELIVERY")</f>
        <v>FAST DELIVERY</v>
      </c>
      <c r="AB381" s="2" t="s">
        <v>38</v>
      </c>
      <c r="AC381" s="2" t="s">
        <v>39</v>
      </c>
      <c r="AD381" s="2">
        <v>2</v>
      </c>
      <c r="AE381" s="56" t="str">
        <f>_xlfn.IFS(Table2[[#This Row],[Rating]]=5,"Excellent",Table2[[#This Row],[Rating]]=4,"Good",Table2[[#This Row],[Rating]]=3,"Average",Table2[[#This Row],[Rating]]&lt;=2,"Poor")</f>
        <v>Poor</v>
      </c>
      <c r="AF381" s="35">
        <f>Table2[[#This Row],[Cost]]+Table2[[#This Row],[Profit]]+Table2[[#This Row],[ShippingCost]]+Table2[[#This Row],[DeliveryDays]]</f>
        <v>6194.2</v>
      </c>
      <c r="AG381" s="119">
        <f>Table2[[#This Row],[Profit]]/Table2[[#This Row],[Cost]]</f>
        <v>0.15004073791690961</v>
      </c>
      <c r="AQ381" s="22">
        <v>765</v>
      </c>
      <c r="AR381" s="13" t="s">
        <v>122</v>
      </c>
      <c r="AS381" s="13" t="s">
        <v>118</v>
      </c>
      <c r="AT381" s="13" t="s">
        <v>82</v>
      </c>
      <c r="AU381" s="13" t="s">
        <v>59</v>
      </c>
      <c r="AV381" s="13" t="s">
        <v>74</v>
      </c>
      <c r="AW381" s="13" t="s">
        <v>61</v>
      </c>
      <c r="AX381" s="13" t="s">
        <v>62</v>
      </c>
      <c r="AY381" s="13" t="s">
        <v>53</v>
      </c>
      <c r="AZ381" s="13" t="s">
        <v>46</v>
      </c>
      <c r="BA381" s="13">
        <v>669.35</v>
      </c>
      <c r="BB381" s="13">
        <v>14</v>
      </c>
      <c r="BC381" s="13">
        <v>0.24</v>
      </c>
      <c r="BD381" s="13">
        <v>7121.88</v>
      </c>
      <c r="BE381" s="13">
        <v>5632.74</v>
      </c>
      <c r="BF381" s="13">
        <v>1489.14</v>
      </c>
      <c r="BG381" s="13" t="s">
        <v>76</v>
      </c>
      <c r="BH381" s="13" t="s">
        <v>36</v>
      </c>
      <c r="BI381" s="13" t="s">
        <v>37</v>
      </c>
      <c r="BJ381" s="13">
        <v>36.53</v>
      </c>
      <c r="BK381" s="13">
        <v>9</v>
      </c>
      <c r="BL381" s="13" t="s">
        <v>38</v>
      </c>
      <c r="BM381" s="13" t="s">
        <v>56</v>
      </c>
      <c r="BN381" s="13">
        <v>2</v>
      </c>
      <c r="BO381" s="23">
        <v>5</v>
      </c>
    </row>
    <row r="382" spans="1:67" ht="16.5" thickTop="1" thickBot="1" x14ac:dyDescent="0.3">
      <c r="A382" s="12">
        <v>381</v>
      </c>
      <c r="B382" s="13" t="s">
        <v>391</v>
      </c>
      <c r="C382" s="86">
        <f>YEAR(Table2[[#This Row],[Date]])</f>
        <v>2023</v>
      </c>
      <c r="D382" s="89" t="str">
        <f>TEXT(Table2[[#This Row],[Date]],"mmmm")</f>
        <v>July</v>
      </c>
      <c r="E382" s="13" t="s">
        <v>65</v>
      </c>
      <c r="F382" s="13" t="s">
        <v>28</v>
      </c>
      <c r="G382" s="13" t="s">
        <v>29</v>
      </c>
      <c r="H382" s="13" t="s">
        <v>100</v>
      </c>
      <c r="I382" s="13" t="s">
        <v>75</v>
      </c>
      <c r="J382" s="13" t="s">
        <v>62</v>
      </c>
      <c r="K382" s="13" t="s">
        <v>33</v>
      </c>
      <c r="L382" s="13" t="s">
        <v>70</v>
      </c>
      <c r="M382" s="13">
        <v>730.29</v>
      </c>
      <c r="N382" s="13">
        <v>20</v>
      </c>
      <c r="O382" s="13">
        <v>0.09</v>
      </c>
      <c r="P382" s="48" t="str">
        <f>IF(Table2[[#This Row],[Discount]]&gt;20%,"HIGH","LOW")</f>
        <v>LOW</v>
      </c>
      <c r="Q382" s="13">
        <v>13291.28</v>
      </c>
      <c r="R382" s="60" t="str">
        <f>_xlfn.IFS(Table2[[#This Row],[Revenue]]&lt;1000,"Small",OR(Table2[[#This Row],[Revenue]]&gt;1000,Table2[[#This Row],[Revenue]]&lt;=5000),"Medium",Table2[[#This Row],[Revenue]]&gt;5000,"Large")</f>
        <v>Medium</v>
      </c>
      <c r="S382" s="54" t="str">
        <f>IF(Table2[[#This Row],[Revenue]]&gt;3000,"Premium","Not Premium")</f>
        <v>Premium</v>
      </c>
      <c r="T382" s="13">
        <v>11533.16</v>
      </c>
      <c r="U382" s="13">
        <v>1758.12</v>
      </c>
      <c r="V382" s="13" t="s">
        <v>47</v>
      </c>
      <c r="W382" s="13" t="s">
        <v>36</v>
      </c>
      <c r="X382" s="13" t="s">
        <v>72</v>
      </c>
      <c r="Y382" s="13">
        <v>12.08</v>
      </c>
      <c r="Z382" s="13">
        <v>2</v>
      </c>
      <c r="AA382" s="51" t="str">
        <f>IF(Table2[[#This Row],[DeliveryDays]]&lt;=3,"FAST DELIVERY","LATE DELIVERY")</f>
        <v>FAST DELIVERY</v>
      </c>
      <c r="AB382" s="13" t="s">
        <v>97</v>
      </c>
      <c r="AC382" s="13" t="s">
        <v>56</v>
      </c>
      <c r="AD382" s="13">
        <v>2</v>
      </c>
      <c r="AE382" s="57" t="str">
        <f>_xlfn.IFS(Table2[[#This Row],[Rating]]=5,"Excellent",Table2[[#This Row],[Rating]]=4,"Good",Table2[[#This Row],[Rating]]=3,"Average",Table2[[#This Row],[Rating]]&lt;=2,"Poor")</f>
        <v>Poor</v>
      </c>
      <c r="AF382" s="35">
        <f>Table2[[#This Row],[Cost]]+Table2[[#This Row],[Profit]]+Table2[[#This Row],[ShippingCost]]+Table2[[#This Row],[DeliveryDays]]</f>
        <v>13305.359999999999</v>
      </c>
      <c r="AG382" s="119">
        <f>Table2[[#This Row],[Profit]]/Table2[[#This Row],[Cost]]</f>
        <v>0.15244044130142995</v>
      </c>
      <c r="AQ382" s="22">
        <v>773</v>
      </c>
      <c r="AR382" s="13" t="s">
        <v>156</v>
      </c>
      <c r="AS382" s="13" t="s">
        <v>114</v>
      </c>
      <c r="AT382" s="13" t="s">
        <v>42</v>
      </c>
      <c r="AU382" s="13" t="s">
        <v>59</v>
      </c>
      <c r="AV382" s="13" t="s">
        <v>78</v>
      </c>
      <c r="AW382" s="13" t="s">
        <v>68</v>
      </c>
      <c r="AX382" s="13" t="s">
        <v>69</v>
      </c>
      <c r="AY382" s="13" t="s">
        <v>53</v>
      </c>
      <c r="AZ382" s="13" t="s">
        <v>70</v>
      </c>
      <c r="BA382" s="13">
        <v>290.70999999999998</v>
      </c>
      <c r="BB382" s="13">
        <v>14</v>
      </c>
      <c r="BC382" s="13">
        <v>0.2</v>
      </c>
      <c r="BD382" s="13">
        <v>3255.95</v>
      </c>
      <c r="BE382" s="13">
        <v>2182.8200000000002</v>
      </c>
      <c r="BF382" s="13">
        <v>1073.1300000000001</v>
      </c>
      <c r="BG382" s="13" t="s">
        <v>35</v>
      </c>
      <c r="BH382" s="13" t="s">
        <v>88</v>
      </c>
      <c r="BI382" s="13" t="s">
        <v>72</v>
      </c>
      <c r="BJ382" s="13">
        <v>39.58</v>
      </c>
      <c r="BK382" s="13">
        <v>1</v>
      </c>
      <c r="BL382" s="13" t="s">
        <v>38</v>
      </c>
      <c r="BM382" s="13" t="s">
        <v>39</v>
      </c>
      <c r="BN382" s="13">
        <v>1</v>
      </c>
      <c r="BO382" s="23">
        <v>5</v>
      </c>
    </row>
    <row r="383" spans="1:67" ht="16.5" thickTop="1" thickBot="1" x14ac:dyDescent="0.3">
      <c r="A383" s="11">
        <v>382</v>
      </c>
      <c r="B383" s="2" t="s">
        <v>392</v>
      </c>
      <c r="C383" s="85">
        <f>YEAR(Table2[[#This Row],[Date]])</f>
        <v>2023</v>
      </c>
      <c r="D383" s="88" t="str">
        <f>TEXT(Table2[[#This Row],[Date]],"mmmm")</f>
        <v>January</v>
      </c>
      <c r="E383" s="2" t="s">
        <v>50</v>
      </c>
      <c r="F383" s="2" t="s">
        <v>82</v>
      </c>
      <c r="G383" s="2" t="s">
        <v>93</v>
      </c>
      <c r="H383" s="2" t="s">
        <v>78</v>
      </c>
      <c r="I383" s="2" t="s">
        <v>61</v>
      </c>
      <c r="J383" s="2" t="s">
        <v>87</v>
      </c>
      <c r="K383" s="2" t="s">
        <v>45</v>
      </c>
      <c r="L383" s="2" t="s">
        <v>46</v>
      </c>
      <c r="M383" s="2">
        <v>80.67</v>
      </c>
      <c r="N383" s="2">
        <v>12</v>
      </c>
      <c r="O383" s="2">
        <v>0.13</v>
      </c>
      <c r="P383" s="48" t="str">
        <f>IF(Table2[[#This Row],[Discount]]&gt;20%,"HIGH","LOW")</f>
        <v>LOW</v>
      </c>
      <c r="Q383" s="2">
        <v>842.19</v>
      </c>
      <c r="R383" s="59" t="str">
        <f>_xlfn.IFS(Table2[[#This Row],[Revenue]]&lt;1000,"Small",OR(Table2[[#This Row],[Revenue]]&gt;1000,Table2[[#This Row],[Revenue]]&lt;=5000),"Medium",Table2[[#This Row],[Revenue]]&gt;5000,"Large")</f>
        <v>Small</v>
      </c>
      <c r="S383" s="53" t="str">
        <f>IF(Table2[[#This Row],[Revenue]]&gt;3000,"Premium","Not Premium")</f>
        <v>Not Premium</v>
      </c>
      <c r="T383" s="2">
        <v>490.61</v>
      </c>
      <c r="U383" s="2">
        <v>351.58</v>
      </c>
      <c r="V383" s="2" t="s">
        <v>47</v>
      </c>
      <c r="W383" s="2" t="s">
        <v>54</v>
      </c>
      <c r="X383" s="2" t="s">
        <v>37</v>
      </c>
      <c r="Y383" s="2">
        <v>39.85</v>
      </c>
      <c r="Z383" s="2">
        <v>6</v>
      </c>
      <c r="AA383" s="50" t="str">
        <f>IF(Table2[[#This Row],[DeliveryDays]]&lt;=3,"FAST DELIVERY","LATE DELIVERY")</f>
        <v>LATE DELIVERY</v>
      </c>
      <c r="AB383" s="2" t="s">
        <v>38</v>
      </c>
      <c r="AC383" s="2" t="s">
        <v>39</v>
      </c>
      <c r="AD383" s="2">
        <v>3</v>
      </c>
      <c r="AE383" s="56" t="str">
        <f>_xlfn.IFS(Table2[[#This Row],[Rating]]=5,"Excellent",Table2[[#This Row],[Rating]]=4,"Good",Table2[[#This Row],[Rating]]=3,"Average",Table2[[#This Row],[Rating]]&lt;=2,"Poor")</f>
        <v>Average</v>
      </c>
      <c r="AF383" s="35">
        <f>Table2[[#This Row],[Cost]]+Table2[[#This Row],[Profit]]+Table2[[#This Row],[ShippingCost]]+Table2[[#This Row],[DeliveryDays]]</f>
        <v>888.04000000000008</v>
      </c>
      <c r="AG383" s="119">
        <f>Table2[[#This Row],[Profit]]/Table2[[#This Row],[Cost]]</f>
        <v>0.71661808768675728</v>
      </c>
      <c r="AQ383" s="22">
        <v>777</v>
      </c>
      <c r="AR383" s="13" t="s">
        <v>568</v>
      </c>
      <c r="AS383" s="13" t="s">
        <v>118</v>
      </c>
      <c r="AT383" s="13" t="s">
        <v>28</v>
      </c>
      <c r="AU383" s="13" t="s">
        <v>59</v>
      </c>
      <c r="AV383" s="13" t="s">
        <v>78</v>
      </c>
      <c r="AW383" s="13" t="s">
        <v>61</v>
      </c>
      <c r="AX383" s="13" t="s">
        <v>69</v>
      </c>
      <c r="AY383" s="13" t="s">
        <v>45</v>
      </c>
      <c r="AZ383" s="13" t="s">
        <v>34</v>
      </c>
      <c r="BA383" s="13">
        <v>814.4</v>
      </c>
      <c r="BB383" s="13">
        <v>17</v>
      </c>
      <c r="BC383" s="13">
        <v>0.23</v>
      </c>
      <c r="BD383" s="13">
        <v>10660.5</v>
      </c>
      <c r="BE383" s="13">
        <v>6597.79</v>
      </c>
      <c r="BF383" s="13">
        <v>4062.71</v>
      </c>
      <c r="BG383" s="13" t="s">
        <v>63</v>
      </c>
      <c r="BH383" s="13" t="s">
        <v>54</v>
      </c>
      <c r="BI383" s="13" t="s">
        <v>72</v>
      </c>
      <c r="BJ383" s="13">
        <v>5.33</v>
      </c>
      <c r="BK383" s="13">
        <v>8</v>
      </c>
      <c r="BL383" s="13" t="s">
        <v>38</v>
      </c>
      <c r="BM383" s="13" t="s">
        <v>56</v>
      </c>
      <c r="BN383" s="13">
        <v>2</v>
      </c>
      <c r="BO383" s="21">
        <v>6</v>
      </c>
    </row>
    <row r="384" spans="1:67" ht="16.5" thickTop="1" thickBot="1" x14ac:dyDescent="0.3">
      <c r="A384" s="12">
        <v>383</v>
      </c>
      <c r="B384" s="13" t="s">
        <v>393</v>
      </c>
      <c r="C384" s="86">
        <f>YEAR(Table2[[#This Row],[Date]])</f>
        <v>2024</v>
      </c>
      <c r="D384" s="89" t="str">
        <f>TEXT(Table2[[#This Row],[Date]],"mmmm")</f>
        <v>September</v>
      </c>
      <c r="E384" s="13" t="s">
        <v>127</v>
      </c>
      <c r="F384" s="13" t="s">
        <v>82</v>
      </c>
      <c r="G384" s="13" t="s">
        <v>90</v>
      </c>
      <c r="H384" s="13" t="s">
        <v>78</v>
      </c>
      <c r="I384" s="13" t="s">
        <v>68</v>
      </c>
      <c r="J384" s="13" t="s">
        <v>134</v>
      </c>
      <c r="K384" s="13" t="s">
        <v>33</v>
      </c>
      <c r="L384" s="13" t="s">
        <v>80</v>
      </c>
      <c r="M384" s="13">
        <v>385.53</v>
      </c>
      <c r="N384" s="13">
        <v>20</v>
      </c>
      <c r="O384" s="13">
        <v>0.18</v>
      </c>
      <c r="P384" s="48" t="str">
        <f>IF(Table2[[#This Row],[Discount]]&gt;20%,"HIGH","LOW")</f>
        <v>LOW</v>
      </c>
      <c r="Q384" s="13">
        <v>6322.69</v>
      </c>
      <c r="R384" s="60" t="str">
        <f>_xlfn.IFS(Table2[[#This Row],[Revenue]]&lt;1000,"Small",OR(Table2[[#This Row],[Revenue]]&gt;1000,Table2[[#This Row],[Revenue]]&lt;=5000),"Medium",Table2[[#This Row],[Revenue]]&gt;5000,"Large")</f>
        <v>Medium</v>
      </c>
      <c r="S384" s="54" t="str">
        <f>IF(Table2[[#This Row],[Revenue]]&gt;3000,"Premium","Not Premium")</f>
        <v>Premium</v>
      </c>
      <c r="T384" s="13">
        <v>3513.97</v>
      </c>
      <c r="U384" s="13">
        <v>2808.72</v>
      </c>
      <c r="V384" s="13" t="s">
        <v>63</v>
      </c>
      <c r="W384" s="13" t="s">
        <v>36</v>
      </c>
      <c r="X384" s="13" t="s">
        <v>48</v>
      </c>
      <c r="Y384" s="13">
        <v>34.65</v>
      </c>
      <c r="Z384" s="13">
        <v>3</v>
      </c>
      <c r="AA384" s="51" t="str">
        <f>IF(Table2[[#This Row],[DeliveryDays]]&lt;=3,"FAST DELIVERY","LATE DELIVERY")</f>
        <v>FAST DELIVERY</v>
      </c>
      <c r="AB384" s="13" t="s">
        <v>38</v>
      </c>
      <c r="AC384" s="13" t="s">
        <v>39</v>
      </c>
      <c r="AD384" s="13">
        <v>5</v>
      </c>
      <c r="AE384" s="57" t="str">
        <f>_xlfn.IFS(Table2[[#This Row],[Rating]]=5,"Excellent",Table2[[#This Row],[Rating]]=4,"Good",Table2[[#This Row],[Rating]]=3,"Average",Table2[[#This Row],[Rating]]&lt;=2,"Poor")</f>
        <v>Excellent</v>
      </c>
      <c r="AF384" s="35">
        <f>Table2[[#This Row],[Cost]]+Table2[[#This Row],[Profit]]+Table2[[#This Row],[ShippingCost]]+Table2[[#This Row],[DeliveryDays]]</f>
        <v>6360.3399999999992</v>
      </c>
      <c r="AG384" s="119">
        <f>Table2[[#This Row],[Profit]]/Table2[[#This Row],[Cost]]</f>
        <v>0.79930107542181639</v>
      </c>
      <c r="AQ384" s="20">
        <v>780</v>
      </c>
      <c r="AR384" s="2" t="s">
        <v>570</v>
      </c>
      <c r="AS384" s="2" t="s">
        <v>118</v>
      </c>
      <c r="AT384" s="2" t="s">
        <v>66</v>
      </c>
      <c r="AU384" s="2" t="s">
        <v>59</v>
      </c>
      <c r="AV384" s="2" t="s">
        <v>78</v>
      </c>
      <c r="AW384" s="2" t="s">
        <v>75</v>
      </c>
      <c r="AX384" s="2" t="s">
        <v>79</v>
      </c>
      <c r="AY384" s="2" t="s">
        <v>53</v>
      </c>
      <c r="AZ384" s="2" t="s">
        <v>80</v>
      </c>
      <c r="BA384" s="2">
        <v>824.12</v>
      </c>
      <c r="BB384" s="2">
        <v>9</v>
      </c>
      <c r="BC384" s="2">
        <v>0.11</v>
      </c>
      <c r="BD384" s="2">
        <v>6601.2</v>
      </c>
      <c r="BE384" s="2">
        <v>5624.32</v>
      </c>
      <c r="BF384" s="2">
        <v>976.88</v>
      </c>
      <c r="BG384" s="2" t="s">
        <v>35</v>
      </c>
      <c r="BH384" s="2" t="s">
        <v>36</v>
      </c>
      <c r="BI384" s="2" t="s">
        <v>48</v>
      </c>
      <c r="BJ384" s="2">
        <v>44.36</v>
      </c>
      <c r="BK384" s="2">
        <v>7</v>
      </c>
      <c r="BL384" s="2" t="s">
        <v>38</v>
      </c>
      <c r="BM384" s="2" t="s">
        <v>56</v>
      </c>
      <c r="BN384" s="2">
        <v>3</v>
      </c>
      <c r="BO384" s="23">
        <v>10</v>
      </c>
    </row>
    <row r="385" spans="1:67" ht="16.5" thickTop="1" thickBot="1" x14ac:dyDescent="0.3">
      <c r="A385" s="11">
        <v>384</v>
      </c>
      <c r="B385" s="2" t="s">
        <v>394</v>
      </c>
      <c r="C385" s="85">
        <f>YEAR(Table2[[#This Row],[Date]])</f>
        <v>2024</v>
      </c>
      <c r="D385" s="88" t="str">
        <f>TEXT(Table2[[#This Row],[Date]],"mmmm")</f>
        <v>December</v>
      </c>
      <c r="E385" s="2" t="s">
        <v>127</v>
      </c>
      <c r="F385" s="2" t="s">
        <v>82</v>
      </c>
      <c r="G385" s="2" t="s">
        <v>29</v>
      </c>
      <c r="H385" s="2" t="s">
        <v>74</v>
      </c>
      <c r="I385" s="2" t="s">
        <v>68</v>
      </c>
      <c r="J385" s="2" t="s">
        <v>107</v>
      </c>
      <c r="K385" s="2" t="s">
        <v>53</v>
      </c>
      <c r="L385" s="2" t="s">
        <v>70</v>
      </c>
      <c r="M385" s="2">
        <v>135.91</v>
      </c>
      <c r="N385" s="2">
        <v>11</v>
      </c>
      <c r="O385" s="2">
        <v>0.05</v>
      </c>
      <c r="P385" s="48" t="str">
        <f>IF(Table2[[#This Row],[Discount]]&gt;20%,"HIGH","LOW")</f>
        <v>LOW</v>
      </c>
      <c r="Q385" s="2">
        <v>1420.26</v>
      </c>
      <c r="R385" s="59" t="str">
        <f>_xlfn.IFS(Table2[[#This Row],[Revenue]]&lt;1000,"Small",OR(Table2[[#This Row],[Revenue]]&gt;1000,Table2[[#This Row],[Revenue]]&lt;=5000),"Medium",Table2[[#This Row],[Revenue]]&gt;5000,"Large")</f>
        <v>Medium</v>
      </c>
      <c r="S385" s="53" t="str">
        <f>IF(Table2[[#This Row],[Revenue]]&gt;3000,"Premium","Not Premium")</f>
        <v>Not Premium</v>
      </c>
      <c r="T385" s="2">
        <v>982.45</v>
      </c>
      <c r="U385" s="2">
        <v>437.81</v>
      </c>
      <c r="V385" s="2" t="s">
        <v>47</v>
      </c>
      <c r="W385" s="2" t="s">
        <v>36</v>
      </c>
      <c r="X385" s="2" t="s">
        <v>37</v>
      </c>
      <c r="Y385" s="2">
        <v>15.82</v>
      </c>
      <c r="Z385" s="2">
        <v>4</v>
      </c>
      <c r="AA385" s="50" t="str">
        <f>IF(Table2[[#This Row],[DeliveryDays]]&lt;=3,"FAST DELIVERY","LATE DELIVERY")</f>
        <v>LATE DELIVERY</v>
      </c>
      <c r="AB385" s="2" t="s">
        <v>38</v>
      </c>
      <c r="AC385" s="2" t="s">
        <v>56</v>
      </c>
      <c r="AD385" s="2">
        <v>3</v>
      </c>
      <c r="AE385" s="56" t="str">
        <f>_xlfn.IFS(Table2[[#This Row],[Rating]]=5,"Excellent",Table2[[#This Row],[Rating]]=4,"Good",Table2[[#This Row],[Rating]]=3,"Average",Table2[[#This Row],[Rating]]&lt;=2,"Poor")</f>
        <v>Average</v>
      </c>
      <c r="AF385" s="35">
        <f>Table2[[#This Row],[Cost]]+Table2[[#This Row],[Profit]]+Table2[[#This Row],[ShippingCost]]+Table2[[#This Row],[DeliveryDays]]</f>
        <v>1440.08</v>
      </c>
      <c r="AG385" s="119">
        <f>Table2[[#This Row],[Profit]]/Table2[[#This Row],[Cost]]</f>
        <v>0.44563082090691636</v>
      </c>
      <c r="AQ385" s="22">
        <v>783</v>
      </c>
      <c r="AR385" s="13" t="s">
        <v>258</v>
      </c>
      <c r="AS385" s="13" t="s">
        <v>58</v>
      </c>
      <c r="AT385" s="13" t="s">
        <v>82</v>
      </c>
      <c r="AU385" s="13" t="s">
        <v>59</v>
      </c>
      <c r="AV385" s="13" t="s">
        <v>60</v>
      </c>
      <c r="AW385" s="13" t="s">
        <v>51</v>
      </c>
      <c r="AX385" s="13" t="s">
        <v>32</v>
      </c>
      <c r="AY385" s="13" t="s">
        <v>53</v>
      </c>
      <c r="AZ385" s="13" t="s">
        <v>46</v>
      </c>
      <c r="BA385" s="13">
        <v>94.73</v>
      </c>
      <c r="BB385" s="13">
        <v>8</v>
      </c>
      <c r="BC385" s="13">
        <v>0.08</v>
      </c>
      <c r="BD385" s="13">
        <v>697.21</v>
      </c>
      <c r="BE385" s="13">
        <v>439.95</v>
      </c>
      <c r="BF385" s="13">
        <v>257.26</v>
      </c>
      <c r="BG385" s="13" t="s">
        <v>35</v>
      </c>
      <c r="BH385" s="13" t="s">
        <v>88</v>
      </c>
      <c r="BI385" s="13" t="s">
        <v>37</v>
      </c>
      <c r="BJ385" s="13">
        <v>7.99</v>
      </c>
      <c r="BK385" s="13">
        <v>7</v>
      </c>
      <c r="BL385" s="13" t="s">
        <v>55</v>
      </c>
      <c r="BM385" s="13" t="s">
        <v>39</v>
      </c>
      <c r="BN385" s="13">
        <v>4</v>
      </c>
      <c r="BO385" s="23">
        <v>6</v>
      </c>
    </row>
    <row r="386" spans="1:67" ht="16.5" thickTop="1" thickBot="1" x14ac:dyDescent="0.3">
      <c r="A386" s="12">
        <v>385</v>
      </c>
      <c r="B386" s="13" t="s">
        <v>395</v>
      </c>
      <c r="C386" s="86">
        <f>YEAR(Table2[[#This Row],[Date]])</f>
        <v>2024</v>
      </c>
      <c r="D386" s="89" t="str">
        <f>TEXT(Table2[[#This Row],[Date]],"mmmm")</f>
        <v>June</v>
      </c>
      <c r="E386" s="13" t="s">
        <v>96</v>
      </c>
      <c r="F386" s="13" t="s">
        <v>28</v>
      </c>
      <c r="G386" s="13" t="s">
        <v>59</v>
      </c>
      <c r="H386" s="13" t="s">
        <v>30</v>
      </c>
      <c r="I386" s="13" t="s">
        <v>31</v>
      </c>
      <c r="J386" s="13" t="s">
        <v>84</v>
      </c>
      <c r="K386" s="13" t="s">
        <v>45</v>
      </c>
      <c r="L386" s="13" t="s">
        <v>34</v>
      </c>
      <c r="M386" s="13">
        <v>994.16</v>
      </c>
      <c r="N386" s="13">
        <v>3</v>
      </c>
      <c r="O386" s="13">
        <v>0.13</v>
      </c>
      <c r="P386" s="48" t="str">
        <f>IF(Table2[[#This Row],[Discount]]&gt;20%,"HIGH","LOW")</f>
        <v>LOW</v>
      </c>
      <c r="Q386" s="13">
        <v>2594.7600000000002</v>
      </c>
      <c r="R386" s="60" t="str">
        <f>_xlfn.IFS(Table2[[#This Row],[Revenue]]&lt;1000,"Small",OR(Table2[[#This Row],[Revenue]]&gt;1000,Table2[[#This Row],[Revenue]]&lt;=5000),"Medium",Table2[[#This Row],[Revenue]]&gt;5000,"Large")</f>
        <v>Medium</v>
      </c>
      <c r="S386" s="54" t="str">
        <f>IF(Table2[[#This Row],[Revenue]]&gt;3000,"Premium","Not Premium")</f>
        <v>Not Premium</v>
      </c>
      <c r="T386" s="13">
        <v>1538.96</v>
      </c>
      <c r="U386" s="13">
        <v>1055.8</v>
      </c>
      <c r="V386" s="13" t="s">
        <v>63</v>
      </c>
      <c r="W386" s="13" t="s">
        <v>71</v>
      </c>
      <c r="X386" s="13" t="s">
        <v>37</v>
      </c>
      <c r="Y386" s="13">
        <v>24.04</v>
      </c>
      <c r="Z386" s="13">
        <v>9</v>
      </c>
      <c r="AA386" s="51" t="str">
        <f>IF(Table2[[#This Row],[DeliveryDays]]&lt;=3,"FAST DELIVERY","LATE DELIVERY")</f>
        <v>LATE DELIVERY</v>
      </c>
      <c r="AB386" s="13" t="s">
        <v>55</v>
      </c>
      <c r="AC386" s="13" t="s">
        <v>39</v>
      </c>
      <c r="AD386" s="13">
        <v>5</v>
      </c>
      <c r="AE386" s="57" t="str">
        <f>_xlfn.IFS(Table2[[#This Row],[Rating]]=5,"Excellent",Table2[[#This Row],[Rating]]=4,"Good",Table2[[#This Row],[Rating]]=3,"Average",Table2[[#This Row],[Rating]]&lt;=2,"Poor")</f>
        <v>Excellent</v>
      </c>
      <c r="AF386" s="35">
        <f>Table2[[#This Row],[Cost]]+Table2[[#This Row],[Profit]]+Table2[[#This Row],[ShippingCost]]+Table2[[#This Row],[DeliveryDays]]</f>
        <v>2627.8</v>
      </c>
      <c r="AG386" s="119">
        <f>Table2[[#This Row],[Profit]]/Table2[[#This Row],[Cost]]</f>
        <v>0.68604772053854546</v>
      </c>
      <c r="AQ386" s="22">
        <v>785</v>
      </c>
      <c r="AR386" s="13" t="s">
        <v>571</v>
      </c>
      <c r="AS386" s="13" t="s">
        <v>99</v>
      </c>
      <c r="AT386" s="13" t="s">
        <v>82</v>
      </c>
      <c r="AU386" s="13" t="s">
        <v>59</v>
      </c>
      <c r="AV386" s="13" t="s">
        <v>60</v>
      </c>
      <c r="AW386" s="13" t="s">
        <v>31</v>
      </c>
      <c r="AX386" s="13" t="s">
        <v>84</v>
      </c>
      <c r="AY386" s="13" t="s">
        <v>33</v>
      </c>
      <c r="AZ386" s="13" t="s">
        <v>34</v>
      </c>
      <c r="BA386" s="13">
        <v>119.47</v>
      </c>
      <c r="BB386" s="13">
        <v>13</v>
      </c>
      <c r="BC386" s="13">
        <v>0.19</v>
      </c>
      <c r="BD386" s="13">
        <v>1258.02</v>
      </c>
      <c r="BE386" s="13">
        <v>736.12</v>
      </c>
      <c r="BF386" s="13">
        <v>521.9</v>
      </c>
      <c r="BG386" s="13" t="s">
        <v>35</v>
      </c>
      <c r="BH386" s="13" t="s">
        <v>71</v>
      </c>
      <c r="BI386" s="13" t="s">
        <v>37</v>
      </c>
      <c r="BJ386" s="13">
        <v>14.19</v>
      </c>
      <c r="BK386" s="13">
        <v>9</v>
      </c>
      <c r="BL386" s="13" t="s">
        <v>55</v>
      </c>
      <c r="BM386" s="13" t="s">
        <v>39</v>
      </c>
      <c r="BN386" s="13">
        <v>3</v>
      </c>
      <c r="BO386" s="21">
        <v>12</v>
      </c>
    </row>
    <row r="387" spans="1:67" ht="16.5" thickTop="1" thickBot="1" x14ac:dyDescent="0.3">
      <c r="A387" s="11">
        <v>386</v>
      </c>
      <c r="B387" s="2" t="s">
        <v>205</v>
      </c>
      <c r="C387" s="85">
        <f>YEAR(Table2[[#This Row],[Date]])</f>
        <v>2023</v>
      </c>
      <c r="D387" s="88" t="str">
        <f>TEXT(Table2[[#This Row],[Date]],"mmmm")</f>
        <v>November</v>
      </c>
      <c r="E387" s="2" t="s">
        <v>50</v>
      </c>
      <c r="F387" s="2" t="s">
        <v>42</v>
      </c>
      <c r="G387" s="2" t="s">
        <v>83</v>
      </c>
      <c r="H387" s="2" t="s">
        <v>78</v>
      </c>
      <c r="I387" s="2" t="s">
        <v>51</v>
      </c>
      <c r="J387" s="2" t="s">
        <v>52</v>
      </c>
      <c r="K387" s="2" t="s">
        <v>53</v>
      </c>
      <c r="L387" s="2" t="s">
        <v>46</v>
      </c>
      <c r="M387" s="2">
        <v>882.5</v>
      </c>
      <c r="N387" s="2">
        <v>11</v>
      </c>
      <c r="O387" s="2">
        <v>7.0000000000000007E-2</v>
      </c>
      <c r="P387" s="48" t="str">
        <f>IF(Table2[[#This Row],[Discount]]&gt;20%,"HIGH","LOW")</f>
        <v>LOW</v>
      </c>
      <c r="Q387" s="2">
        <v>9027.9699999999993</v>
      </c>
      <c r="R387" s="59" t="str">
        <f>_xlfn.IFS(Table2[[#This Row],[Revenue]]&lt;1000,"Small",OR(Table2[[#This Row],[Revenue]]&gt;1000,Table2[[#This Row],[Revenue]]&lt;=5000),"Medium",Table2[[#This Row],[Revenue]]&gt;5000,"Large")</f>
        <v>Medium</v>
      </c>
      <c r="S387" s="53" t="str">
        <f>IF(Table2[[#This Row],[Revenue]]&gt;3000,"Premium","Not Premium")</f>
        <v>Premium</v>
      </c>
      <c r="T387" s="2">
        <v>6906.44</v>
      </c>
      <c r="U387" s="2">
        <v>2121.5300000000002</v>
      </c>
      <c r="V387" s="2" t="s">
        <v>76</v>
      </c>
      <c r="W387" s="2" t="s">
        <v>88</v>
      </c>
      <c r="X387" s="2" t="s">
        <v>72</v>
      </c>
      <c r="Y387" s="2">
        <v>30.18</v>
      </c>
      <c r="Z387" s="2">
        <v>4</v>
      </c>
      <c r="AA387" s="50" t="str">
        <f>IF(Table2[[#This Row],[DeliveryDays]]&lt;=3,"FAST DELIVERY","LATE DELIVERY")</f>
        <v>LATE DELIVERY</v>
      </c>
      <c r="AB387" s="2" t="s">
        <v>97</v>
      </c>
      <c r="AC387" s="2" t="s">
        <v>56</v>
      </c>
      <c r="AD387" s="2">
        <v>5</v>
      </c>
      <c r="AE387" s="56" t="str">
        <f>_xlfn.IFS(Table2[[#This Row],[Rating]]=5,"Excellent",Table2[[#This Row],[Rating]]=4,"Good",Table2[[#This Row],[Rating]]=3,"Average",Table2[[#This Row],[Rating]]&lt;=2,"Poor")</f>
        <v>Excellent</v>
      </c>
      <c r="AF387" s="35">
        <f>Table2[[#This Row],[Cost]]+Table2[[#This Row],[Profit]]+Table2[[#This Row],[ShippingCost]]+Table2[[#This Row],[DeliveryDays]]</f>
        <v>9062.15</v>
      </c>
      <c r="AG387" s="119">
        <f>Table2[[#This Row],[Profit]]/Table2[[#This Row],[Cost]]</f>
        <v>0.30718141328962539</v>
      </c>
      <c r="AQ387" s="20">
        <v>790</v>
      </c>
      <c r="AR387" s="2" t="s">
        <v>574</v>
      </c>
      <c r="AS387" s="2" t="s">
        <v>120</v>
      </c>
      <c r="AT387" s="2" t="s">
        <v>42</v>
      </c>
      <c r="AU387" s="2" t="s">
        <v>59</v>
      </c>
      <c r="AV387" s="2" t="s">
        <v>94</v>
      </c>
      <c r="AW387" s="2" t="s">
        <v>68</v>
      </c>
      <c r="AX387" s="2" t="s">
        <v>87</v>
      </c>
      <c r="AY387" s="2" t="s">
        <v>33</v>
      </c>
      <c r="AZ387" s="2" t="s">
        <v>80</v>
      </c>
      <c r="BA387" s="2">
        <v>697.38</v>
      </c>
      <c r="BB387" s="2">
        <v>13</v>
      </c>
      <c r="BC387" s="2">
        <v>0.25</v>
      </c>
      <c r="BD387" s="2">
        <v>6799.45</v>
      </c>
      <c r="BE387" s="2">
        <v>5176.51</v>
      </c>
      <c r="BF387" s="2">
        <v>1622.94</v>
      </c>
      <c r="BG387" s="2" t="s">
        <v>47</v>
      </c>
      <c r="BH387" s="2" t="s">
        <v>71</v>
      </c>
      <c r="BI387" s="2" t="s">
        <v>48</v>
      </c>
      <c r="BJ387" s="2">
        <v>45.05</v>
      </c>
      <c r="BK387" s="2">
        <v>7</v>
      </c>
      <c r="BL387" s="2" t="s">
        <v>55</v>
      </c>
      <c r="BM387" s="2" t="s">
        <v>39</v>
      </c>
      <c r="BN387" s="2">
        <v>2</v>
      </c>
      <c r="BO387" s="21">
        <v>7</v>
      </c>
    </row>
    <row r="388" spans="1:67" ht="16.5" thickTop="1" thickBot="1" x14ac:dyDescent="0.3">
      <c r="A388" s="12">
        <v>387</v>
      </c>
      <c r="B388" s="13" t="s">
        <v>365</v>
      </c>
      <c r="C388" s="86">
        <f>YEAR(Table2[[#This Row],[Date]])</f>
        <v>2023</v>
      </c>
      <c r="D388" s="89" t="str">
        <f>TEXT(Table2[[#This Row],[Date]],"mmmm")</f>
        <v>June</v>
      </c>
      <c r="E388" s="13" t="s">
        <v>65</v>
      </c>
      <c r="F388" s="13" t="s">
        <v>82</v>
      </c>
      <c r="G388" s="13" t="s">
        <v>29</v>
      </c>
      <c r="H388" s="13" t="s">
        <v>44</v>
      </c>
      <c r="I388" s="13" t="s">
        <v>51</v>
      </c>
      <c r="J388" s="13" t="s">
        <v>107</v>
      </c>
      <c r="K388" s="13" t="s">
        <v>53</v>
      </c>
      <c r="L388" s="13" t="s">
        <v>85</v>
      </c>
      <c r="M388" s="13">
        <v>514.08000000000004</v>
      </c>
      <c r="N388" s="13">
        <v>15</v>
      </c>
      <c r="O388" s="13">
        <v>0.15</v>
      </c>
      <c r="P388" s="48" t="str">
        <f>IF(Table2[[#This Row],[Discount]]&gt;20%,"HIGH","LOW")</f>
        <v>LOW</v>
      </c>
      <c r="Q388" s="13">
        <v>6554.52</v>
      </c>
      <c r="R388" s="60" t="str">
        <f>_xlfn.IFS(Table2[[#This Row],[Revenue]]&lt;1000,"Small",OR(Table2[[#This Row],[Revenue]]&gt;1000,Table2[[#This Row],[Revenue]]&lt;=5000),"Medium",Table2[[#This Row],[Revenue]]&gt;5000,"Large")</f>
        <v>Medium</v>
      </c>
      <c r="S388" s="54" t="str">
        <f>IF(Table2[[#This Row],[Revenue]]&gt;3000,"Premium","Not Premium")</f>
        <v>Premium</v>
      </c>
      <c r="T388" s="13">
        <v>5801.83</v>
      </c>
      <c r="U388" s="13">
        <v>752.69</v>
      </c>
      <c r="V388" s="13" t="s">
        <v>63</v>
      </c>
      <c r="W388" s="13" t="s">
        <v>71</v>
      </c>
      <c r="X388" s="13" t="s">
        <v>37</v>
      </c>
      <c r="Y388" s="13">
        <v>44</v>
      </c>
      <c r="Z388" s="13">
        <v>3</v>
      </c>
      <c r="AA388" s="51" t="str">
        <f>IF(Table2[[#This Row],[DeliveryDays]]&lt;=3,"FAST DELIVERY","LATE DELIVERY")</f>
        <v>FAST DELIVERY</v>
      </c>
      <c r="AB388" s="13" t="s">
        <v>55</v>
      </c>
      <c r="AC388" s="13" t="s">
        <v>56</v>
      </c>
      <c r="AD388" s="13">
        <v>3</v>
      </c>
      <c r="AE388" s="57" t="str">
        <f>_xlfn.IFS(Table2[[#This Row],[Rating]]=5,"Excellent",Table2[[#This Row],[Rating]]=4,"Good",Table2[[#This Row],[Rating]]=3,"Average",Table2[[#This Row],[Rating]]&lt;=2,"Poor")</f>
        <v>Average</v>
      </c>
      <c r="AF388" s="35">
        <f>Table2[[#This Row],[Cost]]+Table2[[#This Row],[Profit]]+Table2[[#This Row],[ShippingCost]]+Table2[[#This Row],[DeliveryDays]]</f>
        <v>6601.52</v>
      </c>
      <c r="AG388" s="119">
        <f>Table2[[#This Row],[Profit]]/Table2[[#This Row],[Cost]]</f>
        <v>0.12973320486811921</v>
      </c>
      <c r="AQ388" s="20">
        <v>796</v>
      </c>
      <c r="AR388" s="2" t="s">
        <v>447</v>
      </c>
      <c r="AS388" s="2" t="s">
        <v>129</v>
      </c>
      <c r="AT388" s="2" t="s">
        <v>42</v>
      </c>
      <c r="AU388" s="2" t="s">
        <v>59</v>
      </c>
      <c r="AV388" s="2" t="s">
        <v>74</v>
      </c>
      <c r="AW388" s="2" t="s">
        <v>68</v>
      </c>
      <c r="AX388" s="2" t="s">
        <v>62</v>
      </c>
      <c r="AY388" s="2" t="s">
        <v>53</v>
      </c>
      <c r="AZ388" s="2" t="s">
        <v>80</v>
      </c>
      <c r="BA388" s="2">
        <v>335.62</v>
      </c>
      <c r="BB388" s="2">
        <v>2</v>
      </c>
      <c r="BC388" s="2">
        <v>0.05</v>
      </c>
      <c r="BD388" s="2">
        <v>637.67999999999995</v>
      </c>
      <c r="BE388" s="2">
        <v>476</v>
      </c>
      <c r="BF388" s="2">
        <v>161.68</v>
      </c>
      <c r="BG388" s="2" t="s">
        <v>35</v>
      </c>
      <c r="BH388" s="2" t="s">
        <v>54</v>
      </c>
      <c r="BI388" s="2" t="s">
        <v>48</v>
      </c>
      <c r="BJ388" s="2">
        <v>20.149999999999999</v>
      </c>
      <c r="BK388" s="2">
        <v>1</v>
      </c>
      <c r="BL388" s="2" t="s">
        <v>55</v>
      </c>
      <c r="BM388" s="2" t="s">
        <v>56</v>
      </c>
      <c r="BN388" s="2">
        <v>5</v>
      </c>
      <c r="BO388" s="23">
        <v>6</v>
      </c>
    </row>
    <row r="389" spans="1:67" ht="16.5" thickTop="1" thickBot="1" x14ac:dyDescent="0.3">
      <c r="A389" s="11">
        <v>388</v>
      </c>
      <c r="B389" s="2" t="s">
        <v>396</v>
      </c>
      <c r="C389" s="85">
        <f>YEAR(Table2[[#This Row],[Date]])</f>
        <v>2023</v>
      </c>
      <c r="D389" s="88" t="str">
        <f>TEXT(Table2[[#This Row],[Date]],"mmmm")</f>
        <v>November</v>
      </c>
      <c r="E389" s="2" t="s">
        <v>27</v>
      </c>
      <c r="F389" s="2" t="s">
        <v>42</v>
      </c>
      <c r="G389" s="2" t="s">
        <v>43</v>
      </c>
      <c r="H389" s="2" t="s">
        <v>44</v>
      </c>
      <c r="I389" s="2" t="s">
        <v>68</v>
      </c>
      <c r="J389" s="2" t="s">
        <v>102</v>
      </c>
      <c r="K389" s="2" t="s">
        <v>45</v>
      </c>
      <c r="L389" s="2" t="s">
        <v>85</v>
      </c>
      <c r="M389" s="2">
        <v>775.39</v>
      </c>
      <c r="N389" s="2">
        <v>11</v>
      </c>
      <c r="O389" s="2">
        <v>0.17</v>
      </c>
      <c r="P389" s="48" t="str">
        <f>IF(Table2[[#This Row],[Discount]]&gt;20%,"HIGH","LOW")</f>
        <v>LOW</v>
      </c>
      <c r="Q389" s="2">
        <v>7079.31</v>
      </c>
      <c r="R389" s="59" t="str">
        <f>_xlfn.IFS(Table2[[#This Row],[Revenue]]&lt;1000,"Small",OR(Table2[[#This Row],[Revenue]]&gt;1000,Table2[[#This Row],[Revenue]]&lt;=5000),"Medium",Table2[[#This Row],[Revenue]]&gt;5000,"Large")</f>
        <v>Medium</v>
      </c>
      <c r="S389" s="53" t="str">
        <f>IF(Table2[[#This Row],[Revenue]]&gt;3000,"Premium","Not Premium")</f>
        <v>Premium</v>
      </c>
      <c r="T389" s="2">
        <v>4476.18</v>
      </c>
      <c r="U389" s="2">
        <v>2603.13</v>
      </c>
      <c r="V389" s="2" t="s">
        <v>47</v>
      </c>
      <c r="W389" s="2" t="s">
        <v>71</v>
      </c>
      <c r="X389" s="2" t="s">
        <v>72</v>
      </c>
      <c r="Y389" s="2">
        <v>16.98</v>
      </c>
      <c r="Z389" s="2">
        <v>1</v>
      </c>
      <c r="AA389" s="50" t="str">
        <f>IF(Table2[[#This Row],[DeliveryDays]]&lt;=3,"FAST DELIVERY","LATE DELIVERY")</f>
        <v>FAST DELIVERY</v>
      </c>
      <c r="AB389" s="2" t="s">
        <v>38</v>
      </c>
      <c r="AC389" s="2" t="s">
        <v>56</v>
      </c>
      <c r="AD389" s="2">
        <v>2</v>
      </c>
      <c r="AE389" s="56" t="str">
        <f>_xlfn.IFS(Table2[[#This Row],[Rating]]=5,"Excellent",Table2[[#This Row],[Rating]]=4,"Good",Table2[[#This Row],[Rating]]=3,"Average",Table2[[#This Row],[Rating]]&lt;=2,"Poor")</f>
        <v>Poor</v>
      </c>
      <c r="AF389" s="35">
        <f>Table2[[#This Row],[Cost]]+Table2[[#This Row],[Profit]]+Table2[[#This Row],[ShippingCost]]+Table2[[#This Row],[DeliveryDays]]</f>
        <v>7097.29</v>
      </c>
      <c r="AG389" s="119">
        <f>Table2[[#This Row],[Profit]]/Table2[[#This Row],[Cost]]</f>
        <v>0.58155168022733672</v>
      </c>
      <c r="AQ389" s="22">
        <v>801</v>
      </c>
      <c r="AR389" s="13" t="s">
        <v>157</v>
      </c>
      <c r="AS389" s="13" t="s">
        <v>120</v>
      </c>
      <c r="AT389" s="13" t="s">
        <v>28</v>
      </c>
      <c r="AU389" s="13" t="s">
        <v>59</v>
      </c>
      <c r="AV389" s="13" t="s">
        <v>67</v>
      </c>
      <c r="AW389" s="13" t="s">
        <v>61</v>
      </c>
      <c r="AX389" s="13" t="s">
        <v>134</v>
      </c>
      <c r="AY389" s="13" t="s">
        <v>45</v>
      </c>
      <c r="AZ389" s="13" t="s">
        <v>46</v>
      </c>
      <c r="BA389" s="13">
        <v>231.98</v>
      </c>
      <c r="BB389" s="13">
        <v>12</v>
      </c>
      <c r="BC389" s="13">
        <v>0.26</v>
      </c>
      <c r="BD389" s="13">
        <v>2059.98</v>
      </c>
      <c r="BE389" s="13">
        <v>1752.52</v>
      </c>
      <c r="BF389" s="13">
        <v>307.45999999999998</v>
      </c>
      <c r="BG389" s="13" t="s">
        <v>91</v>
      </c>
      <c r="BH389" s="13" t="s">
        <v>71</v>
      </c>
      <c r="BI389" s="13" t="s">
        <v>72</v>
      </c>
      <c r="BJ389" s="13">
        <v>43.73</v>
      </c>
      <c r="BK389" s="13">
        <v>8</v>
      </c>
      <c r="BL389" s="13" t="s">
        <v>55</v>
      </c>
      <c r="BM389" s="13" t="s">
        <v>39</v>
      </c>
      <c r="BN389" s="13">
        <v>2</v>
      </c>
      <c r="BO389" s="21">
        <v>11</v>
      </c>
    </row>
    <row r="390" spans="1:67" ht="16.5" thickTop="1" thickBot="1" x14ac:dyDescent="0.3">
      <c r="A390" s="12">
        <v>389</v>
      </c>
      <c r="B390" s="13" t="s">
        <v>397</v>
      </c>
      <c r="C390" s="86">
        <f>YEAR(Table2[[#This Row],[Date]])</f>
        <v>2023</v>
      </c>
      <c r="D390" s="89" t="str">
        <f>TEXT(Table2[[#This Row],[Date]],"mmmm")</f>
        <v>September</v>
      </c>
      <c r="E390" s="13" t="s">
        <v>96</v>
      </c>
      <c r="F390" s="13" t="s">
        <v>82</v>
      </c>
      <c r="G390" s="13" t="s">
        <v>29</v>
      </c>
      <c r="H390" s="13" t="s">
        <v>78</v>
      </c>
      <c r="I390" s="13" t="s">
        <v>51</v>
      </c>
      <c r="J390" s="13" t="s">
        <v>52</v>
      </c>
      <c r="K390" s="13" t="s">
        <v>45</v>
      </c>
      <c r="L390" s="13" t="s">
        <v>85</v>
      </c>
      <c r="M390" s="13">
        <v>13.79</v>
      </c>
      <c r="N390" s="13">
        <v>4</v>
      </c>
      <c r="O390" s="13">
        <v>0.03</v>
      </c>
      <c r="P390" s="48" t="str">
        <f>IF(Table2[[#This Row],[Discount]]&gt;20%,"HIGH","LOW")</f>
        <v>LOW</v>
      </c>
      <c r="Q390" s="13">
        <v>53.51</v>
      </c>
      <c r="R390" s="60" t="str">
        <f>_xlfn.IFS(Table2[[#This Row],[Revenue]]&lt;1000,"Small",OR(Table2[[#This Row],[Revenue]]&gt;1000,Table2[[#This Row],[Revenue]]&lt;=5000),"Medium",Table2[[#This Row],[Revenue]]&gt;5000,"Large")</f>
        <v>Small</v>
      </c>
      <c r="S390" s="54" t="str">
        <f>IF(Table2[[#This Row],[Revenue]]&gt;3000,"Premium","Not Premium")</f>
        <v>Not Premium</v>
      </c>
      <c r="T390" s="13">
        <v>45.69</v>
      </c>
      <c r="U390" s="13">
        <v>7.82</v>
      </c>
      <c r="V390" s="13" t="s">
        <v>47</v>
      </c>
      <c r="W390" s="13" t="s">
        <v>88</v>
      </c>
      <c r="X390" s="13" t="s">
        <v>48</v>
      </c>
      <c r="Y390" s="13">
        <v>43.89</v>
      </c>
      <c r="Z390" s="13">
        <v>7</v>
      </c>
      <c r="AA390" s="51" t="str">
        <f>IF(Table2[[#This Row],[DeliveryDays]]&lt;=3,"FAST DELIVERY","LATE DELIVERY")</f>
        <v>LATE DELIVERY</v>
      </c>
      <c r="AB390" s="13" t="s">
        <v>38</v>
      </c>
      <c r="AC390" s="13" t="s">
        <v>56</v>
      </c>
      <c r="AD390" s="13">
        <v>4</v>
      </c>
      <c r="AE390" s="57" t="str">
        <f>_xlfn.IFS(Table2[[#This Row],[Rating]]=5,"Excellent",Table2[[#This Row],[Rating]]=4,"Good",Table2[[#This Row],[Rating]]=3,"Average",Table2[[#This Row],[Rating]]&lt;=2,"Poor")</f>
        <v>Good</v>
      </c>
      <c r="AF390" s="35">
        <f>Table2[[#This Row],[Cost]]+Table2[[#This Row],[Profit]]+Table2[[#This Row],[ShippingCost]]+Table2[[#This Row],[DeliveryDays]]</f>
        <v>104.4</v>
      </c>
      <c r="AG390" s="119">
        <f>Table2[[#This Row],[Profit]]/Table2[[#This Row],[Cost]]</f>
        <v>0.1711534252571679</v>
      </c>
      <c r="AQ390" s="20">
        <v>802</v>
      </c>
      <c r="AR390" s="2" t="s">
        <v>238</v>
      </c>
      <c r="AS390" s="2" t="s">
        <v>65</v>
      </c>
      <c r="AT390" s="2" t="s">
        <v>28</v>
      </c>
      <c r="AU390" s="2" t="s">
        <v>59</v>
      </c>
      <c r="AV390" s="2" t="s">
        <v>30</v>
      </c>
      <c r="AW390" s="2" t="s">
        <v>51</v>
      </c>
      <c r="AX390" s="2" t="s">
        <v>87</v>
      </c>
      <c r="AY390" s="2" t="s">
        <v>53</v>
      </c>
      <c r="AZ390" s="2" t="s">
        <v>85</v>
      </c>
      <c r="BA390" s="2">
        <v>627.92999999999995</v>
      </c>
      <c r="BB390" s="2">
        <v>14</v>
      </c>
      <c r="BC390" s="2">
        <v>0.16</v>
      </c>
      <c r="BD390" s="2">
        <v>7384.46</v>
      </c>
      <c r="BE390" s="2">
        <v>4708.1400000000003</v>
      </c>
      <c r="BF390" s="2">
        <v>2676.32</v>
      </c>
      <c r="BG390" s="2" t="s">
        <v>76</v>
      </c>
      <c r="BH390" s="2" t="s">
        <v>88</v>
      </c>
      <c r="BI390" s="2" t="s">
        <v>72</v>
      </c>
      <c r="BJ390" s="2">
        <v>34.659999999999997</v>
      </c>
      <c r="BK390" s="2">
        <v>3</v>
      </c>
      <c r="BL390" s="2" t="s">
        <v>97</v>
      </c>
      <c r="BM390" s="2" t="s">
        <v>56</v>
      </c>
      <c r="BN390" s="2">
        <v>5</v>
      </c>
      <c r="BO390" s="21">
        <v>4</v>
      </c>
    </row>
    <row r="391" spans="1:67" ht="16.5" thickTop="1" thickBot="1" x14ac:dyDescent="0.3">
      <c r="A391" s="11">
        <v>390</v>
      </c>
      <c r="B391" s="2" t="s">
        <v>398</v>
      </c>
      <c r="C391" s="85">
        <f>YEAR(Table2[[#This Row],[Date]])</f>
        <v>2023</v>
      </c>
      <c r="D391" s="88" t="str">
        <f>TEXT(Table2[[#This Row],[Date]],"mmmm")</f>
        <v>December</v>
      </c>
      <c r="E391" s="2" t="s">
        <v>50</v>
      </c>
      <c r="F391" s="2" t="s">
        <v>28</v>
      </c>
      <c r="G391" s="2" t="s">
        <v>59</v>
      </c>
      <c r="H391" s="2" t="s">
        <v>94</v>
      </c>
      <c r="I391" s="2" t="s">
        <v>68</v>
      </c>
      <c r="J391" s="2" t="s">
        <v>84</v>
      </c>
      <c r="K391" s="2" t="s">
        <v>45</v>
      </c>
      <c r="L391" s="2" t="s">
        <v>70</v>
      </c>
      <c r="M391" s="2">
        <v>315.99</v>
      </c>
      <c r="N391" s="2">
        <v>11</v>
      </c>
      <c r="O391" s="2">
        <v>0.25</v>
      </c>
      <c r="P391" s="48" t="str">
        <f>IF(Table2[[#This Row],[Discount]]&gt;20%,"HIGH","LOW")</f>
        <v>HIGH</v>
      </c>
      <c r="Q391" s="2">
        <v>2606.92</v>
      </c>
      <c r="R391" s="59" t="str">
        <f>_xlfn.IFS(Table2[[#This Row],[Revenue]]&lt;1000,"Small",OR(Table2[[#This Row],[Revenue]]&gt;1000,Table2[[#This Row],[Revenue]]&lt;=5000),"Medium",Table2[[#This Row],[Revenue]]&gt;5000,"Large")</f>
        <v>Medium</v>
      </c>
      <c r="S391" s="53" t="str">
        <f>IF(Table2[[#This Row],[Revenue]]&gt;3000,"Premium","Not Premium")</f>
        <v>Not Premium</v>
      </c>
      <c r="T391" s="2">
        <v>1327.22</v>
      </c>
      <c r="U391" s="2">
        <v>1279.7</v>
      </c>
      <c r="V391" s="2" t="s">
        <v>63</v>
      </c>
      <c r="W391" s="2" t="s">
        <v>36</v>
      </c>
      <c r="X391" s="2" t="s">
        <v>37</v>
      </c>
      <c r="Y391" s="2">
        <v>29.81</v>
      </c>
      <c r="Z391" s="2">
        <v>1</v>
      </c>
      <c r="AA391" s="50" t="str">
        <f>IF(Table2[[#This Row],[DeliveryDays]]&lt;=3,"FAST DELIVERY","LATE DELIVERY")</f>
        <v>FAST DELIVERY</v>
      </c>
      <c r="AB391" s="2" t="s">
        <v>38</v>
      </c>
      <c r="AC391" s="2" t="s">
        <v>56</v>
      </c>
      <c r="AD391" s="2">
        <v>4</v>
      </c>
      <c r="AE391" s="56" t="str">
        <f>_xlfn.IFS(Table2[[#This Row],[Rating]]=5,"Excellent",Table2[[#This Row],[Rating]]=4,"Good",Table2[[#This Row],[Rating]]=3,"Average",Table2[[#This Row],[Rating]]&lt;=2,"Poor")</f>
        <v>Good</v>
      </c>
      <c r="AF391" s="35">
        <f>Table2[[#This Row],[Cost]]+Table2[[#This Row],[Profit]]+Table2[[#This Row],[ShippingCost]]+Table2[[#This Row],[DeliveryDays]]</f>
        <v>2637.73</v>
      </c>
      <c r="AG391" s="119">
        <f>Table2[[#This Row],[Profit]]/Table2[[#This Row],[Cost]]</f>
        <v>0.96419583791684882</v>
      </c>
      <c r="AQ391" s="20">
        <v>810</v>
      </c>
      <c r="AR391" s="2" t="s">
        <v>583</v>
      </c>
      <c r="AS391" s="2" t="s">
        <v>127</v>
      </c>
      <c r="AT391" s="2" t="s">
        <v>28</v>
      </c>
      <c r="AU391" s="2" t="s">
        <v>59</v>
      </c>
      <c r="AV391" s="2" t="s">
        <v>60</v>
      </c>
      <c r="AW391" s="2" t="s">
        <v>61</v>
      </c>
      <c r="AX391" s="2" t="s">
        <v>102</v>
      </c>
      <c r="AY391" s="2" t="s">
        <v>45</v>
      </c>
      <c r="AZ391" s="2" t="s">
        <v>70</v>
      </c>
      <c r="BA391" s="2">
        <v>243.98</v>
      </c>
      <c r="BB391" s="2">
        <v>13</v>
      </c>
      <c r="BC391" s="2">
        <v>0.21</v>
      </c>
      <c r="BD391" s="2">
        <v>2505.67</v>
      </c>
      <c r="BE391" s="2">
        <v>1892.17</v>
      </c>
      <c r="BF391" s="2">
        <v>613.5</v>
      </c>
      <c r="BG391" s="2" t="s">
        <v>47</v>
      </c>
      <c r="BH391" s="2" t="s">
        <v>88</v>
      </c>
      <c r="BI391" s="2" t="s">
        <v>37</v>
      </c>
      <c r="BJ391" s="2">
        <v>43.12</v>
      </c>
      <c r="BK391" s="2">
        <v>2</v>
      </c>
      <c r="BL391" s="2" t="s">
        <v>97</v>
      </c>
      <c r="BM391" s="2" t="s">
        <v>39</v>
      </c>
      <c r="BN391" s="2">
        <v>4</v>
      </c>
      <c r="BO391" s="23">
        <v>12</v>
      </c>
    </row>
    <row r="392" spans="1:67" ht="16.5" thickTop="1" thickBot="1" x14ac:dyDescent="0.3">
      <c r="A392" s="12">
        <v>391</v>
      </c>
      <c r="B392" s="13" t="s">
        <v>399</v>
      </c>
      <c r="C392" s="86">
        <f>YEAR(Table2[[#This Row],[Date]])</f>
        <v>2024</v>
      </c>
      <c r="D392" s="89" t="str">
        <f>TEXT(Table2[[#This Row],[Date]],"mmmm")</f>
        <v>November</v>
      </c>
      <c r="E392" s="13" t="s">
        <v>127</v>
      </c>
      <c r="F392" s="13" t="s">
        <v>66</v>
      </c>
      <c r="G392" s="13" t="s">
        <v>90</v>
      </c>
      <c r="H392" s="13" t="s">
        <v>74</v>
      </c>
      <c r="I392" s="13" t="s">
        <v>61</v>
      </c>
      <c r="J392" s="13" t="s">
        <v>84</v>
      </c>
      <c r="K392" s="13" t="s">
        <v>45</v>
      </c>
      <c r="L392" s="13" t="s">
        <v>70</v>
      </c>
      <c r="M392" s="13">
        <v>343.99</v>
      </c>
      <c r="N392" s="13">
        <v>1</v>
      </c>
      <c r="O392" s="13">
        <v>0.02</v>
      </c>
      <c r="P392" s="48" t="str">
        <f>IF(Table2[[#This Row],[Discount]]&gt;20%,"HIGH","LOW")</f>
        <v>LOW</v>
      </c>
      <c r="Q392" s="13">
        <v>337.11</v>
      </c>
      <c r="R392" s="60" t="str">
        <f>_xlfn.IFS(Table2[[#This Row],[Revenue]]&lt;1000,"Small",OR(Table2[[#This Row],[Revenue]]&gt;1000,Table2[[#This Row],[Revenue]]&lt;=5000),"Medium",Table2[[#This Row],[Revenue]]&gt;5000,"Large")</f>
        <v>Small</v>
      </c>
      <c r="S392" s="54" t="str">
        <f>IF(Table2[[#This Row],[Revenue]]&gt;3000,"Premium","Not Premium")</f>
        <v>Not Premium</v>
      </c>
      <c r="T392" s="13">
        <v>227.91</v>
      </c>
      <c r="U392" s="13">
        <v>109.2</v>
      </c>
      <c r="V392" s="13" t="s">
        <v>76</v>
      </c>
      <c r="W392" s="13" t="s">
        <v>36</v>
      </c>
      <c r="X392" s="13" t="s">
        <v>48</v>
      </c>
      <c r="Y392" s="13">
        <v>33.1</v>
      </c>
      <c r="Z392" s="13">
        <v>1</v>
      </c>
      <c r="AA392" s="51" t="str">
        <f>IF(Table2[[#This Row],[DeliveryDays]]&lt;=3,"FAST DELIVERY","LATE DELIVERY")</f>
        <v>FAST DELIVERY</v>
      </c>
      <c r="AB392" s="13" t="s">
        <v>55</v>
      </c>
      <c r="AC392" s="13" t="s">
        <v>56</v>
      </c>
      <c r="AD392" s="13">
        <v>5</v>
      </c>
      <c r="AE392" s="57" t="str">
        <f>_xlfn.IFS(Table2[[#This Row],[Rating]]=5,"Excellent",Table2[[#This Row],[Rating]]=4,"Good",Table2[[#This Row],[Rating]]=3,"Average",Table2[[#This Row],[Rating]]&lt;=2,"Poor")</f>
        <v>Excellent</v>
      </c>
      <c r="AF392" s="35">
        <f>Table2[[#This Row],[Cost]]+Table2[[#This Row],[Profit]]+Table2[[#This Row],[ShippingCost]]+Table2[[#This Row],[DeliveryDays]]</f>
        <v>371.21000000000004</v>
      </c>
      <c r="AG392" s="119">
        <f>Table2[[#This Row],[Profit]]/Table2[[#This Row],[Cost]]</f>
        <v>0.47913650125049362</v>
      </c>
      <c r="AQ392" s="22">
        <v>817</v>
      </c>
      <c r="AR392" s="13" t="s">
        <v>525</v>
      </c>
      <c r="AS392" s="13" t="s">
        <v>65</v>
      </c>
      <c r="AT392" s="13" t="s">
        <v>66</v>
      </c>
      <c r="AU392" s="13" t="s">
        <v>59</v>
      </c>
      <c r="AV392" s="13" t="s">
        <v>67</v>
      </c>
      <c r="AW392" s="13" t="s">
        <v>51</v>
      </c>
      <c r="AX392" s="13" t="s">
        <v>52</v>
      </c>
      <c r="AY392" s="13" t="s">
        <v>45</v>
      </c>
      <c r="AZ392" s="13" t="s">
        <v>80</v>
      </c>
      <c r="BA392" s="13">
        <v>794.96</v>
      </c>
      <c r="BB392" s="13">
        <v>2</v>
      </c>
      <c r="BC392" s="13">
        <v>0.25</v>
      </c>
      <c r="BD392" s="13">
        <v>1192.44</v>
      </c>
      <c r="BE392" s="13">
        <v>823.82</v>
      </c>
      <c r="BF392" s="13">
        <v>368.62</v>
      </c>
      <c r="BG392" s="13" t="s">
        <v>47</v>
      </c>
      <c r="BH392" s="13" t="s">
        <v>54</v>
      </c>
      <c r="BI392" s="13" t="s">
        <v>72</v>
      </c>
      <c r="BJ392" s="13">
        <v>49.05</v>
      </c>
      <c r="BK392" s="13">
        <v>8</v>
      </c>
      <c r="BL392" s="13" t="s">
        <v>38</v>
      </c>
      <c r="BM392" s="13" t="s">
        <v>39</v>
      </c>
      <c r="BN392" s="13">
        <v>1</v>
      </c>
      <c r="BO392" s="21">
        <v>3</v>
      </c>
    </row>
    <row r="393" spans="1:67" ht="16.5" thickTop="1" thickBot="1" x14ac:dyDescent="0.3">
      <c r="A393" s="11">
        <v>392</v>
      </c>
      <c r="B393" s="2" t="s">
        <v>400</v>
      </c>
      <c r="C393" s="85">
        <f>YEAR(Table2[[#This Row],[Date]])</f>
        <v>2023</v>
      </c>
      <c r="D393" s="88" t="str">
        <f>TEXT(Table2[[#This Row],[Date]],"mmmm")</f>
        <v>January</v>
      </c>
      <c r="E393" s="2" t="s">
        <v>41</v>
      </c>
      <c r="F393" s="2" t="s">
        <v>28</v>
      </c>
      <c r="G393" s="2" t="s">
        <v>93</v>
      </c>
      <c r="H393" s="2" t="s">
        <v>74</v>
      </c>
      <c r="I393" s="2" t="s">
        <v>61</v>
      </c>
      <c r="J393" s="2" t="s">
        <v>134</v>
      </c>
      <c r="K393" s="2" t="s">
        <v>45</v>
      </c>
      <c r="L393" s="2" t="s">
        <v>70</v>
      </c>
      <c r="M393" s="2">
        <v>684.72</v>
      </c>
      <c r="N393" s="2">
        <v>14</v>
      </c>
      <c r="O393" s="2">
        <v>0.16</v>
      </c>
      <c r="P393" s="48" t="str">
        <f>IF(Table2[[#This Row],[Discount]]&gt;20%,"HIGH","LOW")</f>
        <v>LOW</v>
      </c>
      <c r="Q393" s="2">
        <v>8052.31</v>
      </c>
      <c r="R393" s="59" t="str">
        <f>_xlfn.IFS(Table2[[#This Row],[Revenue]]&lt;1000,"Small",OR(Table2[[#This Row],[Revenue]]&gt;1000,Table2[[#This Row],[Revenue]]&lt;=5000),"Medium",Table2[[#This Row],[Revenue]]&gt;5000,"Large")</f>
        <v>Medium</v>
      </c>
      <c r="S393" s="53" t="str">
        <f>IF(Table2[[#This Row],[Revenue]]&gt;3000,"Premium","Not Premium")</f>
        <v>Premium</v>
      </c>
      <c r="T393" s="2">
        <v>6723.68</v>
      </c>
      <c r="U393" s="2">
        <v>1328.63</v>
      </c>
      <c r="V393" s="2" t="s">
        <v>47</v>
      </c>
      <c r="W393" s="2" t="s">
        <v>36</v>
      </c>
      <c r="X393" s="2" t="s">
        <v>48</v>
      </c>
      <c r="Y393" s="2">
        <v>20.78</v>
      </c>
      <c r="Z393" s="2">
        <v>2</v>
      </c>
      <c r="AA393" s="50" t="str">
        <f>IF(Table2[[#This Row],[DeliveryDays]]&lt;=3,"FAST DELIVERY","LATE DELIVERY")</f>
        <v>FAST DELIVERY</v>
      </c>
      <c r="AB393" s="2" t="s">
        <v>55</v>
      </c>
      <c r="AC393" s="2" t="s">
        <v>56</v>
      </c>
      <c r="AD393" s="2">
        <v>1</v>
      </c>
      <c r="AE393" s="56" t="str">
        <f>_xlfn.IFS(Table2[[#This Row],[Rating]]=5,"Excellent",Table2[[#This Row],[Rating]]=4,"Good",Table2[[#This Row],[Rating]]=3,"Average",Table2[[#This Row],[Rating]]&lt;=2,"Poor")</f>
        <v>Poor</v>
      </c>
      <c r="AF393" s="35">
        <f>Table2[[#This Row],[Cost]]+Table2[[#This Row],[Profit]]+Table2[[#This Row],[ShippingCost]]+Table2[[#This Row],[DeliveryDays]]</f>
        <v>8075.09</v>
      </c>
      <c r="AG393" s="119">
        <f>Table2[[#This Row],[Profit]]/Table2[[#This Row],[Cost]]</f>
        <v>0.19760458558408492</v>
      </c>
      <c r="AQ393" s="20">
        <v>822</v>
      </c>
      <c r="AR393" s="2" t="s">
        <v>153</v>
      </c>
      <c r="AS393" s="2" t="s">
        <v>118</v>
      </c>
      <c r="AT393" s="2" t="s">
        <v>28</v>
      </c>
      <c r="AU393" s="2" t="s">
        <v>59</v>
      </c>
      <c r="AV393" s="2" t="s">
        <v>30</v>
      </c>
      <c r="AW393" s="2" t="s">
        <v>68</v>
      </c>
      <c r="AX393" s="2" t="s">
        <v>62</v>
      </c>
      <c r="AY393" s="2" t="s">
        <v>53</v>
      </c>
      <c r="AZ393" s="2" t="s">
        <v>46</v>
      </c>
      <c r="BA393" s="2">
        <v>964.63</v>
      </c>
      <c r="BB393" s="2">
        <v>10</v>
      </c>
      <c r="BC393" s="2">
        <v>0.28999999999999998</v>
      </c>
      <c r="BD393" s="2">
        <v>6848.87</v>
      </c>
      <c r="BE393" s="2">
        <v>5605.52</v>
      </c>
      <c r="BF393" s="2">
        <v>1243.3499999999999</v>
      </c>
      <c r="BG393" s="2" t="s">
        <v>35</v>
      </c>
      <c r="BH393" s="2" t="s">
        <v>88</v>
      </c>
      <c r="BI393" s="2" t="s">
        <v>48</v>
      </c>
      <c r="BJ393" s="2">
        <v>40.19</v>
      </c>
      <c r="BK393" s="2">
        <v>5</v>
      </c>
      <c r="BL393" s="2" t="s">
        <v>38</v>
      </c>
      <c r="BM393" s="2" t="s">
        <v>39</v>
      </c>
      <c r="BN393" s="2">
        <v>3</v>
      </c>
      <c r="BO393" s="23">
        <v>1</v>
      </c>
    </row>
    <row r="394" spans="1:67" ht="16.5" thickTop="1" thickBot="1" x14ac:dyDescent="0.3">
      <c r="A394" s="12">
        <v>393</v>
      </c>
      <c r="B394" s="13" t="s">
        <v>401</v>
      </c>
      <c r="C394" s="86">
        <f>YEAR(Table2[[#This Row],[Date]])</f>
        <v>2023</v>
      </c>
      <c r="D394" s="89" t="str">
        <f>TEXT(Table2[[#This Row],[Date]],"mmmm")</f>
        <v>September</v>
      </c>
      <c r="E394" s="13" t="s">
        <v>120</v>
      </c>
      <c r="F394" s="13" t="s">
        <v>42</v>
      </c>
      <c r="G394" s="13" t="s">
        <v>59</v>
      </c>
      <c r="H394" s="13" t="s">
        <v>60</v>
      </c>
      <c r="I394" s="13" t="s">
        <v>51</v>
      </c>
      <c r="J394" s="13" t="s">
        <v>52</v>
      </c>
      <c r="K394" s="13" t="s">
        <v>33</v>
      </c>
      <c r="L394" s="13" t="s">
        <v>85</v>
      </c>
      <c r="M394" s="13">
        <v>473.37</v>
      </c>
      <c r="N394" s="13">
        <v>7</v>
      </c>
      <c r="O394" s="13">
        <v>0.21</v>
      </c>
      <c r="P394" s="48" t="str">
        <f>IF(Table2[[#This Row],[Discount]]&gt;20%,"HIGH","LOW")</f>
        <v>HIGH</v>
      </c>
      <c r="Q394" s="13">
        <v>2617.7399999999998</v>
      </c>
      <c r="R394" s="60" t="str">
        <f>_xlfn.IFS(Table2[[#This Row],[Revenue]]&lt;1000,"Small",OR(Table2[[#This Row],[Revenue]]&gt;1000,Table2[[#This Row],[Revenue]]&lt;=5000),"Medium",Table2[[#This Row],[Revenue]]&gt;5000,"Large")</f>
        <v>Medium</v>
      </c>
      <c r="S394" s="54" t="str">
        <f>IF(Table2[[#This Row],[Revenue]]&gt;3000,"Premium","Not Premium")</f>
        <v>Not Premium</v>
      </c>
      <c r="T394" s="13">
        <v>2202.1799999999998</v>
      </c>
      <c r="U394" s="13">
        <v>415.56</v>
      </c>
      <c r="V394" s="13" t="s">
        <v>47</v>
      </c>
      <c r="W394" s="13" t="s">
        <v>36</v>
      </c>
      <c r="X394" s="13" t="s">
        <v>72</v>
      </c>
      <c r="Y394" s="13">
        <v>20.91</v>
      </c>
      <c r="Z394" s="13">
        <v>6</v>
      </c>
      <c r="AA394" s="51" t="str">
        <f>IF(Table2[[#This Row],[DeliveryDays]]&lt;=3,"FAST DELIVERY","LATE DELIVERY")</f>
        <v>LATE DELIVERY</v>
      </c>
      <c r="AB394" s="13" t="s">
        <v>97</v>
      </c>
      <c r="AC394" s="13" t="s">
        <v>39</v>
      </c>
      <c r="AD394" s="13">
        <v>4</v>
      </c>
      <c r="AE394" s="57" t="str">
        <f>_xlfn.IFS(Table2[[#This Row],[Rating]]=5,"Excellent",Table2[[#This Row],[Rating]]=4,"Good",Table2[[#This Row],[Rating]]=3,"Average",Table2[[#This Row],[Rating]]&lt;=2,"Poor")</f>
        <v>Good</v>
      </c>
      <c r="AF394" s="35">
        <f>Table2[[#This Row],[Cost]]+Table2[[#This Row],[Profit]]+Table2[[#This Row],[ShippingCost]]+Table2[[#This Row],[DeliveryDays]]</f>
        <v>2644.6499999999996</v>
      </c>
      <c r="AG394" s="119">
        <f>Table2[[#This Row],[Profit]]/Table2[[#This Row],[Cost]]</f>
        <v>0.18870392066043648</v>
      </c>
      <c r="AQ394" s="22">
        <v>825</v>
      </c>
      <c r="AR394" s="13" t="s">
        <v>407</v>
      </c>
      <c r="AS394" s="13" t="s">
        <v>120</v>
      </c>
      <c r="AT394" s="13" t="s">
        <v>82</v>
      </c>
      <c r="AU394" s="13" t="s">
        <v>59</v>
      </c>
      <c r="AV394" s="13" t="s">
        <v>67</v>
      </c>
      <c r="AW394" s="13" t="s">
        <v>51</v>
      </c>
      <c r="AX394" s="13" t="s">
        <v>107</v>
      </c>
      <c r="AY394" s="13" t="s">
        <v>53</v>
      </c>
      <c r="AZ394" s="13" t="s">
        <v>34</v>
      </c>
      <c r="BA394" s="13">
        <v>888.87</v>
      </c>
      <c r="BB394" s="13">
        <v>1</v>
      </c>
      <c r="BC394" s="13">
        <v>0.16</v>
      </c>
      <c r="BD394" s="13">
        <v>746.65</v>
      </c>
      <c r="BE394" s="13">
        <v>529.25</v>
      </c>
      <c r="BF394" s="13">
        <v>217.4</v>
      </c>
      <c r="BG394" s="13" t="s">
        <v>76</v>
      </c>
      <c r="BH394" s="13" t="s">
        <v>36</v>
      </c>
      <c r="BI394" s="13" t="s">
        <v>72</v>
      </c>
      <c r="BJ394" s="13">
        <v>23.82</v>
      </c>
      <c r="BK394" s="13">
        <v>2</v>
      </c>
      <c r="BL394" s="13" t="s">
        <v>38</v>
      </c>
      <c r="BM394" s="13" t="s">
        <v>39</v>
      </c>
      <c r="BN394" s="13">
        <v>5</v>
      </c>
      <c r="BO394" s="21">
        <v>9</v>
      </c>
    </row>
    <row r="395" spans="1:67" ht="16.5" thickTop="1" thickBot="1" x14ac:dyDescent="0.3">
      <c r="A395" s="11">
        <v>394</v>
      </c>
      <c r="B395" s="2" t="s">
        <v>402</v>
      </c>
      <c r="C395" s="85">
        <f>YEAR(Table2[[#This Row],[Date]])</f>
        <v>2023</v>
      </c>
      <c r="D395" s="88" t="str">
        <f>TEXT(Table2[[#This Row],[Date]],"mmmm")</f>
        <v>July</v>
      </c>
      <c r="E395" s="2" t="s">
        <v>114</v>
      </c>
      <c r="F395" s="2" t="s">
        <v>82</v>
      </c>
      <c r="G395" s="2" t="s">
        <v>59</v>
      </c>
      <c r="H395" s="2" t="s">
        <v>67</v>
      </c>
      <c r="I395" s="2" t="s">
        <v>68</v>
      </c>
      <c r="J395" s="2" t="s">
        <v>69</v>
      </c>
      <c r="K395" s="2" t="s">
        <v>33</v>
      </c>
      <c r="L395" s="2" t="s">
        <v>34</v>
      </c>
      <c r="M395" s="2">
        <v>250.44</v>
      </c>
      <c r="N395" s="2">
        <v>18</v>
      </c>
      <c r="O395" s="2">
        <v>0.06</v>
      </c>
      <c r="P395" s="48" t="str">
        <f>IF(Table2[[#This Row],[Discount]]&gt;20%,"HIGH","LOW")</f>
        <v>LOW</v>
      </c>
      <c r="Q395" s="2">
        <v>4237.4399999999996</v>
      </c>
      <c r="R395" s="59" t="str">
        <f>_xlfn.IFS(Table2[[#This Row],[Revenue]]&lt;1000,"Small",OR(Table2[[#This Row],[Revenue]]&gt;1000,Table2[[#This Row],[Revenue]]&lt;=5000),"Medium",Table2[[#This Row],[Revenue]]&gt;5000,"Large")</f>
        <v>Medium</v>
      </c>
      <c r="S395" s="53" t="str">
        <f>IF(Table2[[#This Row],[Revenue]]&gt;3000,"Premium","Not Premium")</f>
        <v>Premium</v>
      </c>
      <c r="T395" s="2">
        <v>3215.1</v>
      </c>
      <c r="U395" s="2">
        <v>1022.34</v>
      </c>
      <c r="V395" s="2" t="s">
        <v>76</v>
      </c>
      <c r="W395" s="2" t="s">
        <v>88</v>
      </c>
      <c r="X395" s="2" t="s">
        <v>48</v>
      </c>
      <c r="Y395" s="2">
        <v>9.7200000000000006</v>
      </c>
      <c r="Z395" s="2">
        <v>8</v>
      </c>
      <c r="AA395" s="50" t="str">
        <f>IF(Table2[[#This Row],[DeliveryDays]]&lt;=3,"FAST DELIVERY","LATE DELIVERY")</f>
        <v>LATE DELIVERY</v>
      </c>
      <c r="AB395" s="2" t="s">
        <v>38</v>
      </c>
      <c r="AC395" s="2" t="s">
        <v>39</v>
      </c>
      <c r="AD395" s="2">
        <v>4</v>
      </c>
      <c r="AE395" s="56" t="str">
        <f>_xlfn.IFS(Table2[[#This Row],[Rating]]=5,"Excellent",Table2[[#This Row],[Rating]]=4,"Good",Table2[[#This Row],[Rating]]=3,"Average",Table2[[#This Row],[Rating]]&lt;=2,"Poor")</f>
        <v>Good</v>
      </c>
      <c r="AF395" s="35">
        <f>Table2[[#This Row],[Cost]]+Table2[[#This Row],[Profit]]+Table2[[#This Row],[ShippingCost]]+Table2[[#This Row],[DeliveryDays]]</f>
        <v>4255.16</v>
      </c>
      <c r="AG395" s="119">
        <f>Table2[[#This Row],[Profit]]/Table2[[#This Row],[Cost]]</f>
        <v>0.31798077820285531</v>
      </c>
      <c r="AQ395" s="20">
        <v>826</v>
      </c>
      <c r="AR395" s="2" t="s">
        <v>267</v>
      </c>
      <c r="AS395" s="2" t="s">
        <v>129</v>
      </c>
      <c r="AT395" s="2" t="s">
        <v>42</v>
      </c>
      <c r="AU395" s="2" t="s">
        <v>59</v>
      </c>
      <c r="AV395" s="2" t="s">
        <v>44</v>
      </c>
      <c r="AW395" s="2" t="s">
        <v>75</v>
      </c>
      <c r="AX395" s="2" t="s">
        <v>52</v>
      </c>
      <c r="AY395" s="2" t="s">
        <v>33</v>
      </c>
      <c r="AZ395" s="2" t="s">
        <v>34</v>
      </c>
      <c r="BA395" s="2">
        <v>157.28</v>
      </c>
      <c r="BB395" s="2">
        <v>1</v>
      </c>
      <c r="BC395" s="2">
        <v>0.05</v>
      </c>
      <c r="BD395" s="2">
        <v>149.41999999999999</v>
      </c>
      <c r="BE395" s="2">
        <v>86.12</v>
      </c>
      <c r="BF395" s="2">
        <v>63.3</v>
      </c>
      <c r="BG395" s="2" t="s">
        <v>47</v>
      </c>
      <c r="BH395" s="2" t="s">
        <v>71</v>
      </c>
      <c r="BI395" s="2" t="s">
        <v>48</v>
      </c>
      <c r="BJ395" s="2">
        <v>29.25</v>
      </c>
      <c r="BK395" s="2">
        <v>6</v>
      </c>
      <c r="BL395" s="2" t="s">
        <v>38</v>
      </c>
      <c r="BM395" s="2" t="s">
        <v>39</v>
      </c>
      <c r="BN395" s="2">
        <v>4</v>
      </c>
      <c r="BO395" s="21">
        <v>4</v>
      </c>
    </row>
    <row r="396" spans="1:67" ht="16.5" thickTop="1" thickBot="1" x14ac:dyDescent="0.3">
      <c r="A396" s="12">
        <v>395</v>
      </c>
      <c r="B396" s="13" t="s">
        <v>403</v>
      </c>
      <c r="C396" s="86">
        <f>YEAR(Table2[[#This Row],[Date]])</f>
        <v>2024</v>
      </c>
      <c r="D396" s="89" t="str">
        <f>TEXT(Table2[[#This Row],[Date]],"mmmm")</f>
        <v>January</v>
      </c>
      <c r="E396" s="13" t="s">
        <v>120</v>
      </c>
      <c r="F396" s="13" t="s">
        <v>82</v>
      </c>
      <c r="G396" s="13" t="s">
        <v>93</v>
      </c>
      <c r="H396" s="13" t="s">
        <v>60</v>
      </c>
      <c r="I396" s="13" t="s">
        <v>61</v>
      </c>
      <c r="J396" s="13" t="s">
        <v>84</v>
      </c>
      <c r="K396" s="13" t="s">
        <v>33</v>
      </c>
      <c r="L396" s="13" t="s">
        <v>46</v>
      </c>
      <c r="M396" s="13">
        <v>521.79999999999995</v>
      </c>
      <c r="N396" s="13">
        <v>19</v>
      </c>
      <c r="O396" s="13">
        <v>0.09</v>
      </c>
      <c r="P396" s="48" t="str">
        <f>IF(Table2[[#This Row],[Discount]]&gt;20%,"HIGH","LOW")</f>
        <v>LOW</v>
      </c>
      <c r="Q396" s="13">
        <v>9021.92</v>
      </c>
      <c r="R396" s="60" t="str">
        <f>_xlfn.IFS(Table2[[#This Row],[Revenue]]&lt;1000,"Small",OR(Table2[[#This Row],[Revenue]]&gt;1000,Table2[[#This Row],[Revenue]]&lt;=5000),"Medium",Table2[[#This Row],[Revenue]]&gt;5000,"Large")</f>
        <v>Medium</v>
      </c>
      <c r="S396" s="54" t="str">
        <f>IF(Table2[[#This Row],[Revenue]]&gt;3000,"Premium","Not Premium")</f>
        <v>Premium</v>
      </c>
      <c r="T396" s="13">
        <v>6866.88</v>
      </c>
      <c r="U396" s="13">
        <v>2155.04</v>
      </c>
      <c r="V396" s="13" t="s">
        <v>91</v>
      </c>
      <c r="W396" s="13" t="s">
        <v>88</v>
      </c>
      <c r="X396" s="13" t="s">
        <v>72</v>
      </c>
      <c r="Y396" s="13">
        <v>47.67</v>
      </c>
      <c r="Z396" s="13">
        <v>1</v>
      </c>
      <c r="AA396" s="51" t="str">
        <f>IF(Table2[[#This Row],[DeliveryDays]]&lt;=3,"FAST DELIVERY","LATE DELIVERY")</f>
        <v>FAST DELIVERY</v>
      </c>
      <c r="AB396" s="13" t="s">
        <v>97</v>
      </c>
      <c r="AC396" s="13" t="s">
        <v>39</v>
      </c>
      <c r="AD396" s="13">
        <v>4</v>
      </c>
      <c r="AE396" s="57" t="str">
        <f>_xlfn.IFS(Table2[[#This Row],[Rating]]=5,"Excellent",Table2[[#This Row],[Rating]]=4,"Good",Table2[[#This Row],[Rating]]=3,"Average",Table2[[#This Row],[Rating]]&lt;=2,"Poor")</f>
        <v>Good</v>
      </c>
      <c r="AF396" s="35">
        <f>Table2[[#This Row],[Cost]]+Table2[[#This Row],[Profit]]+Table2[[#This Row],[ShippingCost]]+Table2[[#This Row],[DeliveryDays]]</f>
        <v>9070.59</v>
      </c>
      <c r="AG396" s="119">
        <f>Table2[[#This Row],[Profit]]/Table2[[#This Row],[Cost]]</f>
        <v>0.31383102660888207</v>
      </c>
      <c r="AQ396" s="20">
        <v>830</v>
      </c>
      <c r="AR396" s="2" t="s">
        <v>587</v>
      </c>
      <c r="AS396" s="2" t="s">
        <v>96</v>
      </c>
      <c r="AT396" s="2" t="s">
        <v>66</v>
      </c>
      <c r="AU396" s="2" t="s">
        <v>59</v>
      </c>
      <c r="AV396" s="2" t="s">
        <v>100</v>
      </c>
      <c r="AW396" s="2" t="s">
        <v>51</v>
      </c>
      <c r="AX396" s="2" t="s">
        <v>107</v>
      </c>
      <c r="AY396" s="2" t="s">
        <v>53</v>
      </c>
      <c r="AZ396" s="2" t="s">
        <v>70</v>
      </c>
      <c r="BA396" s="2">
        <v>143.54</v>
      </c>
      <c r="BB396" s="2">
        <v>2</v>
      </c>
      <c r="BC396" s="2">
        <v>7.0000000000000007E-2</v>
      </c>
      <c r="BD396" s="2">
        <v>266.98</v>
      </c>
      <c r="BE396" s="2">
        <v>154.88999999999999</v>
      </c>
      <c r="BF396" s="2">
        <v>112.09</v>
      </c>
      <c r="BG396" s="2" t="s">
        <v>47</v>
      </c>
      <c r="BH396" s="2" t="s">
        <v>54</v>
      </c>
      <c r="BI396" s="2" t="s">
        <v>37</v>
      </c>
      <c r="BJ396" s="2">
        <v>36.61</v>
      </c>
      <c r="BK396" s="2">
        <v>5</v>
      </c>
      <c r="BL396" s="2" t="s">
        <v>55</v>
      </c>
      <c r="BM396" s="2" t="s">
        <v>39</v>
      </c>
      <c r="BN396" s="2">
        <v>1</v>
      </c>
      <c r="BO396" s="23">
        <v>7</v>
      </c>
    </row>
    <row r="397" spans="1:67" ht="16.5" thickTop="1" thickBot="1" x14ac:dyDescent="0.3">
      <c r="A397" s="11">
        <v>396</v>
      </c>
      <c r="B397" s="2" t="s">
        <v>101</v>
      </c>
      <c r="C397" s="85">
        <f>YEAR(Table2[[#This Row],[Date]])</f>
        <v>2023</v>
      </c>
      <c r="D397" s="88" t="str">
        <f>TEXT(Table2[[#This Row],[Date]],"mmmm")</f>
        <v>March</v>
      </c>
      <c r="E397" s="2" t="s">
        <v>27</v>
      </c>
      <c r="F397" s="2" t="s">
        <v>82</v>
      </c>
      <c r="G397" s="2" t="s">
        <v>43</v>
      </c>
      <c r="H397" s="2" t="s">
        <v>60</v>
      </c>
      <c r="I397" s="2" t="s">
        <v>51</v>
      </c>
      <c r="J397" s="2" t="s">
        <v>134</v>
      </c>
      <c r="K397" s="2" t="s">
        <v>45</v>
      </c>
      <c r="L397" s="2" t="s">
        <v>46</v>
      </c>
      <c r="M397" s="2">
        <v>915.73</v>
      </c>
      <c r="N397" s="2">
        <v>5</v>
      </c>
      <c r="O397" s="2">
        <v>0.3</v>
      </c>
      <c r="P397" s="48" t="str">
        <f>IF(Table2[[#This Row],[Discount]]&gt;20%,"HIGH","LOW")</f>
        <v>HIGH</v>
      </c>
      <c r="Q397" s="2">
        <v>3205.05</v>
      </c>
      <c r="R397" s="59" t="str">
        <f>_xlfn.IFS(Table2[[#This Row],[Revenue]]&lt;1000,"Small",OR(Table2[[#This Row],[Revenue]]&gt;1000,Table2[[#This Row],[Revenue]]&lt;=5000),"Medium",Table2[[#This Row],[Revenue]]&gt;5000,"Large")</f>
        <v>Medium</v>
      </c>
      <c r="S397" s="53" t="str">
        <f>IF(Table2[[#This Row],[Revenue]]&gt;3000,"Premium","Not Premium")</f>
        <v>Premium</v>
      </c>
      <c r="T397" s="2">
        <v>1927.68</v>
      </c>
      <c r="U397" s="2">
        <v>1277.3699999999999</v>
      </c>
      <c r="V397" s="2" t="s">
        <v>63</v>
      </c>
      <c r="W397" s="2" t="s">
        <v>54</v>
      </c>
      <c r="X397" s="2" t="s">
        <v>48</v>
      </c>
      <c r="Y397" s="2">
        <v>26.94</v>
      </c>
      <c r="Z397" s="2">
        <v>5</v>
      </c>
      <c r="AA397" s="50" t="str">
        <f>IF(Table2[[#This Row],[DeliveryDays]]&lt;=3,"FAST DELIVERY","LATE DELIVERY")</f>
        <v>LATE DELIVERY</v>
      </c>
      <c r="AB397" s="2" t="s">
        <v>55</v>
      </c>
      <c r="AC397" s="2" t="s">
        <v>56</v>
      </c>
      <c r="AD397" s="2">
        <v>1</v>
      </c>
      <c r="AE397" s="56" t="str">
        <f>_xlfn.IFS(Table2[[#This Row],[Rating]]=5,"Excellent",Table2[[#This Row],[Rating]]=4,"Good",Table2[[#This Row],[Rating]]=3,"Average",Table2[[#This Row],[Rating]]&lt;=2,"Poor")</f>
        <v>Poor</v>
      </c>
      <c r="AF397" s="35">
        <f>Table2[[#This Row],[Cost]]+Table2[[#This Row],[Profit]]+Table2[[#This Row],[ShippingCost]]+Table2[[#This Row],[DeliveryDays]]</f>
        <v>3236.9900000000002</v>
      </c>
      <c r="AG397" s="119">
        <f>Table2[[#This Row],[Profit]]/Table2[[#This Row],[Cost]]</f>
        <v>0.66264628984063734</v>
      </c>
      <c r="AQ397" s="22">
        <v>837</v>
      </c>
      <c r="AR397" s="13" t="s">
        <v>590</v>
      </c>
      <c r="AS397" s="13" t="s">
        <v>65</v>
      </c>
      <c r="AT397" s="13" t="s">
        <v>42</v>
      </c>
      <c r="AU397" s="13" t="s">
        <v>59</v>
      </c>
      <c r="AV397" s="13" t="s">
        <v>78</v>
      </c>
      <c r="AW397" s="13" t="s">
        <v>31</v>
      </c>
      <c r="AX397" s="13" t="s">
        <v>102</v>
      </c>
      <c r="AY397" s="13" t="s">
        <v>45</v>
      </c>
      <c r="AZ397" s="13" t="s">
        <v>80</v>
      </c>
      <c r="BA397" s="13">
        <v>554.48</v>
      </c>
      <c r="BB397" s="13">
        <v>10</v>
      </c>
      <c r="BC397" s="13">
        <v>7.0000000000000007E-2</v>
      </c>
      <c r="BD397" s="13">
        <v>5156.66</v>
      </c>
      <c r="BE397" s="13">
        <v>4357.92</v>
      </c>
      <c r="BF397" s="13">
        <v>798.74</v>
      </c>
      <c r="BG397" s="13" t="s">
        <v>91</v>
      </c>
      <c r="BH397" s="13" t="s">
        <v>54</v>
      </c>
      <c r="BI397" s="13" t="s">
        <v>72</v>
      </c>
      <c r="BJ397" s="13">
        <v>26.6</v>
      </c>
      <c r="BK397" s="13">
        <v>6</v>
      </c>
      <c r="BL397" s="13" t="s">
        <v>97</v>
      </c>
      <c r="BM397" s="13" t="s">
        <v>56</v>
      </c>
      <c r="BN397" s="13">
        <v>5</v>
      </c>
      <c r="BO397" s="23">
        <v>6</v>
      </c>
    </row>
    <row r="398" spans="1:67" ht="16.5" thickTop="1" thickBot="1" x14ac:dyDescent="0.3">
      <c r="A398" s="12">
        <v>397</v>
      </c>
      <c r="B398" s="13" t="s">
        <v>404</v>
      </c>
      <c r="C398" s="86">
        <f>YEAR(Table2[[#This Row],[Date]])</f>
        <v>2024</v>
      </c>
      <c r="D398" s="89" t="str">
        <f>TEXT(Table2[[#This Row],[Date]],"mmmm")</f>
        <v>January</v>
      </c>
      <c r="E398" s="13" t="s">
        <v>96</v>
      </c>
      <c r="F398" s="13" t="s">
        <v>82</v>
      </c>
      <c r="G398" s="13" t="s">
        <v>59</v>
      </c>
      <c r="H398" s="13" t="s">
        <v>94</v>
      </c>
      <c r="I398" s="13" t="s">
        <v>75</v>
      </c>
      <c r="J398" s="13" t="s">
        <v>79</v>
      </c>
      <c r="K398" s="13" t="s">
        <v>53</v>
      </c>
      <c r="L398" s="13" t="s">
        <v>34</v>
      </c>
      <c r="M398" s="13">
        <v>286.06</v>
      </c>
      <c r="N398" s="13">
        <v>19</v>
      </c>
      <c r="O398" s="13">
        <v>0.19</v>
      </c>
      <c r="P398" s="48" t="str">
        <f>IF(Table2[[#This Row],[Discount]]&gt;20%,"HIGH","LOW")</f>
        <v>LOW</v>
      </c>
      <c r="Q398" s="13">
        <v>4402.46</v>
      </c>
      <c r="R398" s="60" t="str">
        <f>_xlfn.IFS(Table2[[#This Row],[Revenue]]&lt;1000,"Small",OR(Table2[[#This Row],[Revenue]]&gt;1000,Table2[[#This Row],[Revenue]]&lt;=5000),"Medium",Table2[[#This Row],[Revenue]]&gt;5000,"Large")</f>
        <v>Medium</v>
      </c>
      <c r="S398" s="54" t="str">
        <f>IF(Table2[[#This Row],[Revenue]]&gt;3000,"Premium","Not Premium")</f>
        <v>Premium</v>
      </c>
      <c r="T398" s="13">
        <v>2343.02</v>
      </c>
      <c r="U398" s="13">
        <v>2059.44</v>
      </c>
      <c r="V398" s="13" t="s">
        <v>91</v>
      </c>
      <c r="W398" s="13" t="s">
        <v>54</v>
      </c>
      <c r="X398" s="13" t="s">
        <v>48</v>
      </c>
      <c r="Y398" s="13">
        <v>49.11</v>
      </c>
      <c r="Z398" s="13">
        <v>8</v>
      </c>
      <c r="AA398" s="51" t="str">
        <f>IF(Table2[[#This Row],[DeliveryDays]]&lt;=3,"FAST DELIVERY","LATE DELIVERY")</f>
        <v>LATE DELIVERY</v>
      </c>
      <c r="AB398" s="13" t="s">
        <v>97</v>
      </c>
      <c r="AC398" s="13" t="s">
        <v>39</v>
      </c>
      <c r="AD398" s="13">
        <v>1</v>
      </c>
      <c r="AE398" s="57" t="str">
        <f>_xlfn.IFS(Table2[[#This Row],[Rating]]=5,"Excellent",Table2[[#This Row],[Rating]]=4,"Good",Table2[[#This Row],[Rating]]=3,"Average",Table2[[#This Row],[Rating]]&lt;=2,"Poor")</f>
        <v>Poor</v>
      </c>
      <c r="AF398" s="35">
        <f>Table2[[#This Row],[Cost]]+Table2[[#This Row],[Profit]]+Table2[[#This Row],[ShippingCost]]+Table2[[#This Row],[DeliveryDays]]</f>
        <v>4459.57</v>
      </c>
      <c r="AG398" s="119">
        <f>Table2[[#This Row],[Profit]]/Table2[[#This Row],[Cost]]</f>
        <v>0.87896816928579358</v>
      </c>
      <c r="AQ398" s="22">
        <v>843</v>
      </c>
      <c r="AR398" s="13" t="s">
        <v>380</v>
      </c>
      <c r="AS398" s="13" t="s">
        <v>99</v>
      </c>
      <c r="AT398" s="13" t="s">
        <v>82</v>
      </c>
      <c r="AU398" s="13" t="s">
        <v>59</v>
      </c>
      <c r="AV398" s="13" t="s">
        <v>60</v>
      </c>
      <c r="AW398" s="13" t="s">
        <v>51</v>
      </c>
      <c r="AX398" s="13" t="s">
        <v>102</v>
      </c>
      <c r="AY398" s="13" t="s">
        <v>33</v>
      </c>
      <c r="AZ398" s="13" t="s">
        <v>34</v>
      </c>
      <c r="BA398" s="13">
        <v>314.07</v>
      </c>
      <c r="BB398" s="13">
        <v>13</v>
      </c>
      <c r="BC398" s="13">
        <v>0.08</v>
      </c>
      <c r="BD398" s="13">
        <v>3756.28</v>
      </c>
      <c r="BE398" s="13">
        <v>2418.16</v>
      </c>
      <c r="BF398" s="13">
        <v>1338.12</v>
      </c>
      <c r="BG398" s="13" t="s">
        <v>35</v>
      </c>
      <c r="BH398" s="13" t="s">
        <v>71</v>
      </c>
      <c r="BI398" s="13" t="s">
        <v>48</v>
      </c>
      <c r="BJ398" s="13">
        <v>32.18</v>
      </c>
      <c r="BK398" s="13">
        <v>5</v>
      </c>
      <c r="BL398" s="13" t="s">
        <v>97</v>
      </c>
      <c r="BM398" s="13" t="s">
        <v>56</v>
      </c>
      <c r="BN398" s="13">
        <v>1</v>
      </c>
      <c r="BO398" s="21">
        <v>2</v>
      </c>
    </row>
    <row r="399" spans="1:67" ht="16.5" thickTop="1" thickBot="1" x14ac:dyDescent="0.3">
      <c r="A399" s="11">
        <v>398</v>
      </c>
      <c r="B399" s="2" t="s">
        <v>405</v>
      </c>
      <c r="C399" s="85">
        <f>YEAR(Table2[[#This Row],[Date]])</f>
        <v>2023</v>
      </c>
      <c r="D399" s="88" t="str">
        <f>TEXT(Table2[[#This Row],[Date]],"mmmm")</f>
        <v>February</v>
      </c>
      <c r="E399" s="2" t="s">
        <v>118</v>
      </c>
      <c r="F399" s="2" t="s">
        <v>28</v>
      </c>
      <c r="G399" s="2" t="s">
        <v>83</v>
      </c>
      <c r="H399" s="2" t="s">
        <v>100</v>
      </c>
      <c r="I399" s="2" t="s">
        <v>75</v>
      </c>
      <c r="J399" s="2" t="s">
        <v>84</v>
      </c>
      <c r="K399" s="2" t="s">
        <v>53</v>
      </c>
      <c r="L399" s="2" t="s">
        <v>80</v>
      </c>
      <c r="M399" s="2">
        <v>166.77</v>
      </c>
      <c r="N399" s="2">
        <v>4</v>
      </c>
      <c r="O399" s="2">
        <v>0.23</v>
      </c>
      <c r="P399" s="48" t="str">
        <f>IF(Table2[[#This Row],[Discount]]&gt;20%,"HIGH","LOW")</f>
        <v>HIGH</v>
      </c>
      <c r="Q399" s="2">
        <v>513.65</v>
      </c>
      <c r="R399" s="59" t="str">
        <f>_xlfn.IFS(Table2[[#This Row],[Revenue]]&lt;1000,"Small",OR(Table2[[#This Row],[Revenue]]&gt;1000,Table2[[#This Row],[Revenue]]&lt;=5000),"Medium",Table2[[#This Row],[Revenue]]&gt;5000,"Large")</f>
        <v>Small</v>
      </c>
      <c r="S399" s="53" t="str">
        <f>IF(Table2[[#This Row],[Revenue]]&gt;3000,"Premium","Not Premium")</f>
        <v>Not Premium</v>
      </c>
      <c r="T399" s="2">
        <v>303.02999999999997</v>
      </c>
      <c r="U399" s="2">
        <v>210.62</v>
      </c>
      <c r="V399" s="2" t="s">
        <v>47</v>
      </c>
      <c r="W399" s="2" t="s">
        <v>36</v>
      </c>
      <c r="X399" s="2" t="s">
        <v>72</v>
      </c>
      <c r="Y399" s="2">
        <v>10.93</v>
      </c>
      <c r="Z399" s="2">
        <v>8</v>
      </c>
      <c r="AA399" s="50" t="str">
        <f>IF(Table2[[#This Row],[DeliveryDays]]&lt;=3,"FAST DELIVERY","LATE DELIVERY")</f>
        <v>LATE DELIVERY</v>
      </c>
      <c r="AB399" s="2" t="s">
        <v>97</v>
      </c>
      <c r="AC399" s="2" t="s">
        <v>56</v>
      </c>
      <c r="AD399" s="2">
        <v>5</v>
      </c>
      <c r="AE399" s="56" t="str">
        <f>_xlfn.IFS(Table2[[#This Row],[Rating]]=5,"Excellent",Table2[[#This Row],[Rating]]=4,"Good",Table2[[#This Row],[Rating]]=3,"Average",Table2[[#This Row],[Rating]]&lt;=2,"Poor")</f>
        <v>Excellent</v>
      </c>
      <c r="AF399" s="35">
        <f>Table2[[#This Row],[Cost]]+Table2[[#This Row],[Profit]]+Table2[[#This Row],[ShippingCost]]+Table2[[#This Row],[DeliveryDays]]</f>
        <v>532.57999999999993</v>
      </c>
      <c r="AG399" s="119">
        <f>Table2[[#This Row],[Profit]]/Table2[[#This Row],[Cost]]</f>
        <v>0.69504669504669514</v>
      </c>
      <c r="AQ399" s="20">
        <v>852</v>
      </c>
      <c r="AR399" s="2" t="s">
        <v>594</v>
      </c>
      <c r="AS399" s="2" t="s">
        <v>96</v>
      </c>
      <c r="AT399" s="2" t="s">
        <v>42</v>
      </c>
      <c r="AU399" s="2" t="s">
        <v>59</v>
      </c>
      <c r="AV399" s="2" t="s">
        <v>67</v>
      </c>
      <c r="AW399" s="2" t="s">
        <v>31</v>
      </c>
      <c r="AX399" s="2" t="s">
        <v>102</v>
      </c>
      <c r="AY399" s="2" t="s">
        <v>45</v>
      </c>
      <c r="AZ399" s="2" t="s">
        <v>85</v>
      </c>
      <c r="BA399" s="2">
        <v>57.65</v>
      </c>
      <c r="BB399" s="2">
        <v>1</v>
      </c>
      <c r="BC399" s="2">
        <v>0.26</v>
      </c>
      <c r="BD399" s="2">
        <v>42.66</v>
      </c>
      <c r="BE399" s="2">
        <v>30.4</v>
      </c>
      <c r="BF399" s="2">
        <v>12.26</v>
      </c>
      <c r="BG399" s="2" t="s">
        <v>47</v>
      </c>
      <c r="BH399" s="2" t="s">
        <v>36</v>
      </c>
      <c r="BI399" s="2" t="s">
        <v>37</v>
      </c>
      <c r="BJ399" s="2">
        <v>35.86</v>
      </c>
      <c r="BK399" s="2">
        <v>2</v>
      </c>
      <c r="BL399" s="2" t="s">
        <v>55</v>
      </c>
      <c r="BM399" s="2" t="s">
        <v>39</v>
      </c>
      <c r="BN399" s="2">
        <v>1</v>
      </c>
      <c r="BO399" s="21">
        <v>12</v>
      </c>
    </row>
    <row r="400" spans="1:67" ht="16.5" thickTop="1" thickBot="1" x14ac:dyDescent="0.3">
      <c r="A400" s="12">
        <v>399</v>
      </c>
      <c r="B400" s="13" t="s">
        <v>406</v>
      </c>
      <c r="C400" s="86">
        <f>YEAR(Table2[[#This Row],[Date]])</f>
        <v>2023</v>
      </c>
      <c r="D400" s="89" t="str">
        <f>TEXT(Table2[[#This Row],[Date]],"mmmm")</f>
        <v>June</v>
      </c>
      <c r="E400" s="13" t="s">
        <v>99</v>
      </c>
      <c r="F400" s="13" t="s">
        <v>66</v>
      </c>
      <c r="G400" s="13" t="s">
        <v>43</v>
      </c>
      <c r="H400" s="13" t="s">
        <v>78</v>
      </c>
      <c r="I400" s="13" t="s">
        <v>75</v>
      </c>
      <c r="J400" s="13" t="s">
        <v>134</v>
      </c>
      <c r="K400" s="13" t="s">
        <v>45</v>
      </c>
      <c r="L400" s="13" t="s">
        <v>34</v>
      </c>
      <c r="M400" s="13">
        <v>483.94</v>
      </c>
      <c r="N400" s="13">
        <v>8</v>
      </c>
      <c r="O400" s="13">
        <v>0.17</v>
      </c>
      <c r="P400" s="48" t="str">
        <f>IF(Table2[[#This Row],[Discount]]&gt;20%,"HIGH","LOW")</f>
        <v>LOW</v>
      </c>
      <c r="Q400" s="13">
        <v>3213.36</v>
      </c>
      <c r="R400" s="60" t="str">
        <f>_xlfn.IFS(Table2[[#This Row],[Revenue]]&lt;1000,"Small",OR(Table2[[#This Row],[Revenue]]&gt;1000,Table2[[#This Row],[Revenue]]&lt;=5000),"Medium",Table2[[#This Row],[Revenue]]&gt;5000,"Large")</f>
        <v>Medium</v>
      </c>
      <c r="S400" s="54" t="str">
        <f>IF(Table2[[#This Row],[Revenue]]&gt;3000,"Premium","Not Premium")</f>
        <v>Premium</v>
      </c>
      <c r="T400" s="13">
        <v>1725.56</v>
      </c>
      <c r="U400" s="13">
        <v>1487.8</v>
      </c>
      <c r="V400" s="13" t="s">
        <v>47</v>
      </c>
      <c r="W400" s="13" t="s">
        <v>36</v>
      </c>
      <c r="X400" s="13" t="s">
        <v>48</v>
      </c>
      <c r="Y400" s="13">
        <v>25.21</v>
      </c>
      <c r="Z400" s="13">
        <v>3</v>
      </c>
      <c r="AA400" s="51" t="str">
        <f>IF(Table2[[#This Row],[DeliveryDays]]&lt;=3,"FAST DELIVERY","LATE DELIVERY")</f>
        <v>FAST DELIVERY</v>
      </c>
      <c r="AB400" s="13" t="s">
        <v>38</v>
      </c>
      <c r="AC400" s="13" t="s">
        <v>39</v>
      </c>
      <c r="AD400" s="13">
        <v>2</v>
      </c>
      <c r="AE400" s="57" t="str">
        <f>_xlfn.IFS(Table2[[#This Row],[Rating]]=5,"Excellent",Table2[[#This Row],[Rating]]=4,"Good",Table2[[#This Row],[Rating]]=3,"Average",Table2[[#This Row],[Rating]]&lt;=2,"Poor")</f>
        <v>Poor</v>
      </c>
      <c r="AF400" s="35">
        <f>Table2[[#This Row],[Cost]]+Table2[[#This Row],[Profit]]+Table2[[#This Row],[ShippingCost]]+Table2[[#This Row],[DeliveryDays]]</f>
        <v>3241.5699999999997</v>
      </c>
      <c r="AG400" s="119">
        <f>Table2[[#This Row],[Profit]]/Table2[[#This Row],[Cost]]</f>
        <v>0.86221284684392319</v>
      </c>
      <c r="AQ400" s="20">
        <v>860</v>
      </c>
      <c r="AR400" s="2" t="s">
        <v>104</v>
      </c>
      <c r="AS400" s="2" t="s">
        <v>27</v>
      </c>
      <c r="AT400" s="2" t="s">
        <v>66</v>
      </c>
      <c r="AU400" s="2" t="s">
        <v>59</v>
      </c>
      <c r="AV400" s="2" t="s">
        <v>74</v>
      </c>
      <c r="AW400" s="2" t="s">
        <v>75</v>
      </c>
      <c r="AX400" s="2" t="s">
        <v>102</v>
      </c>
      <c r="AY400" s="2" t="s">
        <v>53</v>
      </c>
      <c r="AZ400" s="2" t="s">
        <v>34</v>
      </c>
      <c r="BA400" s="2">
        <v>649.25</v>
      </c>
      <c r="BB400" s="2">
        <v>3</v>
      </c>
      <c r="BC400" s="2">
        <v>0</v>
      </c>
      <c r="BD400" s="2">
        <v>1947.75</v>
      </c>
      <c r="BE400" s="2">
        <v>1602.04</v>
      </c>
      <c r="BF400" s="2">
        <v>345.71</v>
      </c>
      <c r="BG400" s="2" t="s">
        <v>63</v>
      </c>
      <c r="BH400" s="2" t="s">
        <v>71</v>
      </c>
      <c r="BI400" s="2" t="s">
        <v>72</v>
      </c>
      <c r="BJ400" s="2">
        <v>25.34</v>
      </c>
      <c r="BK400" s="2">
        <v>3</v>
      </c>
      <c r="BL400" s="2" t="s">
        <v>55</v>
      </c>
      <c r="BM400" s="2" t="s">
        <v>56</v>
      </c>
      <c r="BN400" s="2">
        <v>1</v>
      </c>
      <c r="BO400" s="21">
        <v>10</v>
      </c>
    </row>
    <row r="401" spans="1:67" ht="16.5" thickTop="1" thickBot="1" x14ac:dyDescent="0.3">
      <c r="A401" s="11">
        <v>400</v>
      </c>
      <c r="B401" s="2" t="s">
        <v>407</v>
      </c>
      <c r="C401" s="85">
        <f>YEAR(Table2[[#This Row],[Date]])</f>
        <v>2023</v>
      </c>
      <c r="D401" s="88" t="str">
        <f>TEXT(Table2[[#This Row],[Date]],"mmmm")</f>
        <v>January</v>
      </c>
      <c r="E401" s="2" t="s">
        <v>99</v>
      </c>
      <c r="F401" s="2" t="s">
        <v>42</v>
      </c>
      <c r="G401" s="2" t="s">
        <v>90</v>
      </c>
      <c r="H401" s="2" t="s">
        <v>60</v>
      </c>
      <c r="I401" s="2" t="s">
        <v>51</v>
      </c>
      <c r="J401" s="2" t="s">
        <v>32</v>
      </c>
      <c r="K401" s="2" t="s">
        <v>53</v>
      </c>
      <c r="L401" s="2" t="s">
        <v>85</v>
      </c>
      <c r="M401" s="2">
        <v>673.84</v>
      </c>
      <c r="N401" s="2">
        <v>3</v>
      </c>
      <c r="O401" s="2">
        <v>0.08</v>
      </c>
      <c r="P401" s="48" t="str">
        <f>IF(Table2[[#This Row],[Discount]]&gt;20%,"HIGH","LOW")</f>
        <v>LOW</v>
      </c>
      <c r="Q401" s="2">
        <v>1859.8</v>
      </c>
      <c r="R401" s="59" t="str">
        <f>_xlfn.IFS(Table2[[#This Row],[Revenue]]&lt;1000,"Small",OR(Table2[[#This Row],[Revenue]]&gt;1000,Table2[[#This Row],[Revenue]]&lt;=5000),"Medium",Table2[[#This Row],[Revenue]]&gt;5000,"Large")</f>
        <v>Medium</v>
      </c>
      <c r="S401" s="53" t="str">
        <f>IF(Table2[[#This Row],[Revenue]]&gt;3000,"Premium","Not Premium")</f>
        <v>Not Premium</v>
      </c>
      <c r="T401" s="2">
        <v>1171.01</v>
      </c>
      <c r="U401" s="2">
        <v>688.79</v>
      </c>
      <c r="V401" s="2" t="s">
        <v>35</v>
      </c>
      <c r="W401" s="2" t="s">
        <v>88</v>
      </c>
      <c r="X401" s="2" t="s">
        <v>72</v>
      </c>
      <c r="Y401" s="2">
        <v>7.76</v>
      </c>
      <c r="Z401" s="2">
        <v>6</v>
      </c>
      <c r="AA401" s="50" t="str">
        <f>IF(Table2[[#This Row],[DeliveryDays]]&lt;=3,"FAST DELIVERY","LATE DELIVERY")</f>
        <v>LATE DELIVERY</v>
      </c>
      <c r="AB401" s="2" t="s">
        <v>97</v>
      </c>
      <c r="AC401" s="2" t="s">
        <v>39</v>
      </c>
      <c r="AD401" s="2">
        <v>5</v>
      </c>
      <c r="AE401" s="56" t="str">
        <f>_xlfn.IFS(Table2[[#This Row],[Rating]]=5,"Excellent",Table2[[#This Row],[Rating]]=4,"Good",Table2[[#This Row],[Rating]]=3,"Average",Table2[[#This Row],[Rating]]&lt;=2,"Poor")</f>
        <v>Excellent</v>
      </c>
      <c r="AF401" s="35">
        <f>Table2[[#This Row],[Cost]]+Table2[[#This Row],[Profit]]+Table2[[#This Row],[ShippingCost]]+Table2[[#This Row],[DeliveryDays]]</f>
        <v>1873.56</v>
      </c>
      <c r="AG401" s="119">
        <f>Table2[[#This Row],[Profit]]/Table2[[#This Row],[Cost]]</f>
        <v>0.5882016379023236</v>
      </c>
      <c r="AQ401" s="20">
        <v>866</v>
      </c>
      <c r="AR401" s="2" t="s">
        <v>573</v>
      </c>
      <c r="AS401" s="2" t="s">
        <v>96</v>
      </c>
      <c r="AT401" s="2" t="s">
        <v>42</v>
      </c>
      <c r="AU401" s="2" t="s">
        <v>59</v>
      </c>
      <c r="AV401" s="2" t="s">
        <v>94</v>
      </c>
      <c r="AW401" s="2" t="s">
        <v>51</v>
      </c>
      <c r="AX401" s="2" t="s">
        <v>32</v>
      </c>
      <c r="AY401" s="2" t="s">
        <v>53</v>
      </c>
      <c r="AZ401" s="2" t="s">
        <v>80</v>
      </c>
      <c r="BA401" s="2">
        <v>209.63</v>
      </c>
      <c r="BB401" s="2">
        <v>7</v>
      </c>
      <c r="BC401" s="2">
        <v>0.25</v>
      </c>
      <c r="BD401" s="2">
        <v>1100.56</v>
      </c>
      <c r="BE401" s="2">
        <v>957.89</v>
      </c>
      <c r="BF401" s="2">
        <v>142.66999999999999</v>
      </c>
      <c r="BG401" s="2" t="s">
        <v>76</v>
      </c>
      <c r="BH401" s="2" t="s">
        <v>36</v>
      </c>
      <c r="BI401" s="2" t="s">
        <v>72</v>
      </c>
      <c r="BJ401" s="2">
        <v>47.2</v>
      </c>
      <c r="BK401" s="2">
        <v>5</v>
      </c>
      <c r="BL401" s="2" t="s">
        <v>55</v>
      </c>
      <c r="BM401" s="2" t="s">
        <v>56</v>
      </c>
      <c r="BN401" s="2">
        <v>5</v>
      </c>
      <c r="BO401" s="23">
        <v>5</v>
      </c>
    </row>
    <row r="402" spans="1:67" ht="16.5" thickTop="1" thickBot="1" x14ac:dyDescent="0.3">
      <c r="A402" s="12">
        <v>401</v>
      </c>
      <c r="B402" s="13" t="s">
        <v>408</v>
      </c>
      <c r="C402" s="86">
        <f>YEAR(Table2[[#This Row],[Date]])</f>
        <v>2023</v>
      </c>
      <c r="D402" s="89" t="str">
        <f>TEXT(Table2[[#This Row],[Date]],"mmmm")</f>
        <v>December</v>
      </c>
      <c r="E402" s="13" t="s">
        <v>27</v>
      </c>
      <c r="F402" s="13" t="s">
        <v>82</v>
      </c>
      <c r="G402" s="13" t="s">
        <v>90</v>
      </c>
      <c r="H402" s="13" t="s">
        <v>30</v>
      </c>
      <c r="I402" s="13" t="s">
        <v>51</v>
      </c>
      <c r="J402" s="13" t="s">
        <v>87</v>
      </c>
      <c r="K402" s="13" t="s">
        <v>45</v>
      </c>
      <c r="L402" s="13" t="s">
        <v>85</v>
      </c>
      <c r="M402" s="13">
        <v>399.75</v>
      </c>
      <c r="N402" s="13">
        <v>16</v>
      </c>
      <c r="O402" s="13">
        <v>0.09</v>
      </c>
      <c r="P402" s="48" t="str">
        <f>IF(Table2[[#This Row],[Discount]]&gt;20%,"HIGH","LOW")</f>
        <v>LOW</v>
      </c>
      <c r="Q402" s="13">
        <v>5820.36</v>
      </c>
      <c r="R402" s="60" t="str">
        <f>_xlfn.IFS(Table2[[#This Row],[Revenue]]&lt;1000,"Small",OR(Table2[[#This Row],[Revenue]]&gt;1000,Table2[[#This Row],[Revenue]]&lt;=5000),"Medium",Table2[[#This Row],[Revenue]]&gt;5000,"Large")</f>
        <v>Medium</v>
      </c>
      <c r="S402" s="54" t="str">
        <f>IF(Table2[[#This Row],[Revenue]]&gt;3000,"Premium","Not Premium")</f>
        <v>Premium</v>
      </c>
      <c r="T402" s="13">
        <v>3155.43</v>
      </c>
      <c r="U402" s="13">
        <v>2664.93</v>
      </c>
      <c r="V402" s="13" t="s">
        <v>35</v>
      </c>
      <c r="W402" s="13" t="s">
        <v>54</v>
      </c>
      <c r="X402" s="13" t="s">
        <v>37</v>
      </c>
      <c r="Y402" s="13">
        <v>26.03</v>
      </c>
      <c r="Z402" s="13">
        <v>5</v>
      </c>
      <c r="AA402" s="51" t="str">
        <f>IF(Table2[[#This Row],[DeliveryDays]]&lt;=3,"FAST DELIVERY","LATE DELIVERY")</f>
        <v>LATE DELIVERY</v>
      </c>
      <c r="AB402" s="13" t="s">
        <v>97</v>
      </c>
      <c r="AC402" s="13" t="s">
        <v>56</v>
      </c>
      <c r="AD402" s="13">
        <v>5</v>
      </c>
      <c r="AE402" s="57" t="str">
        <f>_xlfn.IFS(Table2[[#This Row],[Rating]]=5,"Excellent",Table2[[#This Row],[Rating]]=4,"Good",Table2[[#This Row],[Rating]]=3,"Average",Table2[[#This Row],[Rating]]&lt;=2,"Poor")</f>
        <v>Excellent</v>
      </c>
      <c r="AF402" s="35">
        <f>Table2[[#This Row],[Cost]]+Table2[[#This Row],[Profit]]+Table2[[#This Row],[ShippingCost]]+Table2[[#This Row],[DeliveryDays]]</f>
        <v>5851.3899999999994</v>
      </c>
      <c r="AG402" s="119">
        <f>Table2[[#This Row],[Profit]]/Table2[[#This Row],[Cost]]</f>
        <v>0.84455367414266835</v>
      </c>
      <c r="AQ402" s="22">
        <v>867</v>
      </c>
      <c r="AR402" s="13" t="s">
        <v>73</v>
      </c>
      <c r="AS402" s="13" t="s">
        <v>50</v>
      </c>
      <c r="AT402" s="13" t="s">
        <v>82</v>
      </c>
      <c r="AU402" s="13" t="s">
        <v>59</v>
      </c>
      <c r="AV402" s="13" t="s">
        <v>44</v>
      </c>
      <c r="AW402" s="13" t="s">
        <v>31</v>
      </c>
      <c r="AX402" s="13" t="s">
        <v>69</v>
      </c>
      <c r="AY402" s="13" t="s">
        <v>45</v>
      </c>
      <c r="AZ402" s="13" t="s">
        <v>80</v>
      </c>
      <c r="BA402" s="13">
        <v>298.17</v>
      </c>
      <c r="BB402" s="13">
        <v>19</v>
      </c>
      <c r="BC402" s="13">
        <v>0.04</v>
      </c>
      <c r="BD402" s="13">
        <v>5438.62</v>
      </c>
      <c r="BE402" s="13">
        <v>2749.27</v>
      </c>
      <c r="BF402" s="13">
        <v>2689.35</v>
      </c>
      <c r="BG402" s="13" t="s">
        <v>63</v>
      </c>
      <c r="BH402" s="13" t="s">
        <v>88</v>
      </c>
      <c r="BI402" s="13" t="s">
        <v>37</v>
      </c>
      <c r="BJ402" s="13">
        <v>30.22</v>
      </c>
      <c r="BK402" s="13">
        <v>8</v>
      </c>
      <c r="BL402" s="13" t="s">
        <v>97</v>
      </c>
      <c r="BM402" s="13" t="s">
        <v>39</v>
      </c>
      <c r="BN402" s="13">
        <v>3</v>
      </c>
      <c r="BO402" s="21">
        <v>9</v>
      </c>
    </row>
    <row r="403" spans="1:67" ht="16.5" thickTop="1" thickBot="1" x14ac:dyDescent="0.3">
      <c r="A403" s="11">
        <v>402</v>
      </c>
      <c r="B403" s="2" t="s">
        <v>409</v>
      </c>
      <c r="C403" s="85">
        <f>YEAR(Table2[[#This Row],[Date]])</f>
        <v>2023</v>
      </c>
      <c r="D403" s="88" t="str">
        <f>TEXT(Table2[[#This Row],[Date]],"mmmm")</f>
        <v>January</v>
      </c>
      <c r="E403" s="2" t="s">
        <v>114</v>
      </c>
      <c r="F403" s="2" t="s">
        <v>28</v>
      </c>
      <c r="G403" s="2" t="s">
        <v>43</v>
      </c>
      <c r="H403" s="2" t="s">
        <v>44</v>
      </c>
      <c r="I403" s="2" t="s">
        <v>51</v>
      </c>
      <c r="J403" s="2" t="s">
        <v>102</v>
      </c>
      <c r="K403" s="2" t="s">
        <v>45</v>
      </c>
      <c r="L403" s="2" t="s">
        <v>85</v>
      </c>
      <c r="M403" s="2">
        <v>180.47</v>
      </c>
      <c r="N403" s="2">
        <v>20</v>
      </c>
      <c r="O403" s="2">
        <v>0.3</v>
      </c>
      <c r="P403" s="48" t="str">
        <f>IF(Table2[[#This Row],[Discount]]&gt;20%,"HIGH","LOW")</f>
        <v>HIGH</v>
      </c>
      <c r="Q403" s="2">
        <v>2526.58</v>
      </c>
      <c r="R403" s="59" t="str">
        <f>_xlfn.IFS(Table2[[#This Row],[Revenue]]&lt;1000,"Small",OR(Table2[[#This Row],[Revenue]]&gt;1000,Table2[[#This Row],[Revenue]]&lt;=5000),"Medium",Table2[[#This Row],[Revenue]]&gt;5000,"Large")</f>
        <v>Medium</v>
      </c>
      <c r="S403" s="53" t="str">
        <f>IF(Table2[[#This Row],[Revenue]]&gt;3000,"Premium","Not Premium")</f>
        <v>Not Premium</v>
      </c>
      <c r="T403" s="2">
        <v>1854.54</v>
      </c>
      <c r="U403" s="2">
        <v>672.04</v>
      </c>
      <c r="V403" s="2" t="s">
        <v>47</v>
      </c>
      <c r="W403" s="2" t="s">
        <v>54</v>
      </c>
      <c r="X403" s="2" t="s">
        <v>37</v>
      </c>
      <c r="Y403" s="2">
        <v>46.71</v>
      </c>
      <c r="Z403" s="2">
        <v>2</v>
      </c>
      <c r="AA403" s="50" t="str">
        <f>IF(Table2[[#This Row],[DeliveryDays]]&lt;=3,"FAST DELIVERY","LATE DELIVERY")</f>
        <v>FAST DELIVERY</v>
      </c>
      <c r="AB403" s="2" t="s">
        <v>97</v>
      </c>
      <c r="AC403" s="2" t="s">
        <v>39</v>
      </c>
      <c r="AD403" s="2">
        <v>5</v>
      </c>
      <c r="AE403" s="56" t="str">
        <f>_xlfn.IFS(Table2[[#This Row],[Rating]]=5,"Excellent",Table2[[#This Row],[Rating]]=4,"Good",Table2[[#This Row],[Rating]]=3,"Average",Table2[[#This Row],[Rating]]&lt;=2,"Poor")</f>
        <v>Excellent</v>
      </c>
      <c r="AF403" s="35">
        <f>Table2[[#This Row],[Cost]]+Table2[[#This Row],[Profit]]+Table2[[#This Row],[ShippingCost]]+Table2[[#This Row],[DeliveryDays]]</f>
        <v>2575.29</v>
      </c>
      <c r="AG403" s="119">
        <f>Table2[[#This Row],[Profit]]/Table2[[#This Row],[Cost]]</f>
        <v>0.36237557561443806</v>
      </c>
      <c r="AQ403" s="20">
        <v>868</v>
      </c>
      <c r="AR403" s="2" t="s">
        <v>430</v>
      </c>
      <c r="AS403" s="2" t="s">
        <v>114</v>
      </c>
      <c r="AT403" s="2" t="s">
        <v>66</v>
      </c>
      <c r="AU403" s="2" t="s">
        <v>59</v>
      </c>
      <c r="AV403" s="2" t="s">
        <v>30</v>
      </c>
      <c r="AW403" s="2" t="s">
        <v>31</v>
      </c>
      <c r="AX403" s="2" t="s">
        <v>69</v>
      </c>
      <c r="AY403" s="2" t="s">
        <v>53</v>
      </c>
      <c r="AZ403" s="2" t="s">
        <v>70</v>
      </c>
      <c r="BA403" s="2">
        <v>911.44</v>
      </c>
      <c r="BB403" s="2">
        <v>4</v>
      </c>
      <c r="BC403" s="2">
        <v>0.1</v>
      </c>
      <c r="BD403" s="2">
        <v>3281.18</v>
      </c>
      <c r="BE403" s="2">
        <v>2689.33</v>
      </c>
      <c r="BF403" s="2">
        <v>591.85</v>
      </c>
      <c r="BG403" s="2" t="s">
        <v>47</v>
      </c>
      <c r="BH403" s="2" t="s">
        <v>88</v>
      </c>
      <c r="BI403" s="2" t="s">
        <v>37</v>
      </c>
      <c r="BJ403" s="2">
        <v>46.32</v>
      </c>
      <c r="BK403" s="2">
        <v>5</v>
      </c>
      <c r="BL403" s="2" t="s">
        <v>38</v>
      </c>
      <c r="BM403" s="2" t="s">
        <v>56</v>
      </c>
      <c r="BN403" s="2">
        <v>4</v>
      </c>
      <c r="BO403" s="23">
        <v>5</v>
      </c>
    </row>
    <row r="404" spans="1:67" ht="16.5" thickTop="1" thickBot="1" x14ac:dyDescent="0.3">
      <c r="A404" s="12">
        <v>403</v>
      </c>
      <c r="B404" s="13" t="s">
        <v>224</v>
      </c>
      <c r="C404" s="86">
        <f>YEAR(Table2[[#This Row],[Date]])</f>
        <v>2023</v>
      </c>
      <c r="D404" s="89" t="str">
        <f>TEXT(Table2[[#This Row],[Date]],"mmmm")</f>
        <v>September</v>
      </c>
      <c r="E404" s="13" t="s">
        <v>65</v>
      </c>
      <c r="F404" s="13" t="s">
        <v>66</v>
      </c>
      <c r="G404" s="13" t="s">
        <v>90</v>
      </c>
      <c r="H404" s="13" t="s">
        <v>78</v>
      </c>
      <c r="I404" s="13" t="s">
        <v>61</v>
      </c>
      <c r="J404" s="13" t="s">
        <v>102</v>
      </c>
      <c r="K404" s="13" t="s">
        <v>53</v>
      </c>
      <c r="L404" s="13" t="s">
        <v>80</v>
      </c>
      <c r="M404" s="13">
        <v>36.090000000000003</v>
      </c>
      <c r="N404" s="13">
        <v>5</v>
      </c>
      <c r="O404" s="13">
        <v>0.27</v>
      </c>
      <c r="P404" s="48" t="str">
        <f>IF(Table2[[#This Row],[Discount]]&gt;20%,"HIGH","LOW")</f>
        <v>HIGH</v>
      </c>
      <c r="Q404" s="13">
        <v>131.72999999999999</v>
      </c>
      <c r="R404" s="60" t="str">
        <f>_xlfn.IFS(Table2[[#This Row],[Revenue]]&lt;1000,"Small",OR(Table2[[#This Row],[Revenue]]&gt;1000,Table2[[#This Row],[Revenue]]&lt;=5000),"Medium",Table2[[#This Row],[Revenue]]&gt;5000,"Large")</f>
        <v>Small</v>
      </c>
      <c r="S404" s="54" t="str">
        <f>IF(Table2[[#This Row],[Revenue]]&gt;3000,"Premium","Not Premium")</f>
        <v>Not Premium</v>
      </c>
      <c r="T404" s="13">
        <v>113.73</v>
      </c>
      <c r="U404" s="13">
        <v>18</v>
      </c>
      <c r="V404" s="13" t="s">
        <v>47</v>
      </c>
      <c r="W404" s="13" t="s">
        <v>71</v>
      </c>
      <c r="X404" s="13" t="s">
        <v>48</v>
      </c>
      <c r="Y404" s="13">
        <v>18.43</v>
      </c>
      <c r="Z404" s="13">
        <v>10</v>
      </c>
      <c r="AA404" s="51" t="str">
        <f>IF(Table2[[#This Row],[DeliveryDays]]&lt;=3,"FAST DELIVERY","LATE DELIVERY")</f>
        <v>LATE DELIVERY</v>
      </c>
      <c r="AB404" s="13" t="s">
        <v>38</v>
      </c>
      <c r="AC404" s="13" t="s">
        <v>39</v>
      </c>
      <c r="AD404" s="13">
        <v>4</v>
      </c>
      <c r="AE404" s="57" t="str">
        <f>_xlfn.IFS(Table2[[#This Row],[Rating]]=5,"Excellent",Table2[[#This Row],[Rating]]=4,"Good",Table2[[#This Row],[Rating]]=3,"Average",Table2[[#This Row],[Rating]]&lt;=2,"Poor")</f>
        <v>Good</v>
      </c>
      <c r="AF404" s="35">
        <f>Table2[[#This Row],[Cost]]+Table2[[#This Row],[Profit]]+Table2[[#This Row],[ShippingCost]]+Table2[[#This Row],[DeliveryDays]]</f>
        <v>160.16000000000003</v>
      </c>
      <c r="AG404" s="119">
        <f>Table2[[#This Row],[Profit]]/Table2[[#This Row],[Cost]]</f>
        <v>0.15826958586125031</v>
      </c>
      <c r="AQ404" s="22">
        <v>869</v>
      </c>
      <c r="AR404" s="13" t="s">
        <v>489</v>
      </c>
      <c r="AS404" s="13" t="s">
        <v>27</v>
      </c>
      <c r="AT404" s="13" t="s">
        <v>66</v>
      </c>
      <c r="AU404" s="13" t="s">
        <v>59</v>
      </c>
      <c r="AV404" s="13" t="s">
        <v>100</v>
      </c>
      <c r="AW404" s="13" t="s">
        <v>51</v>
      </c>
      <c r="AX404" s="13" t="s">
        <v>32</v>
      </c>
      <c r="AY404" s="13" t="s">
        <v>33</v>
      </c>
      <c r="AZ404" s="13" t="s">
        <v>85</v>
      </c>
      <c r="BA404" s="13">
        <v>954.52</v>
      </c>
      <c r="BB404" s="13">
        <v>19</v>
      </c>
      <c r="BC404" s="13">
        <v>0.09</v>
      </c>
      <c r="BD404" s="13">
        <v>16503.650000000001</v>
      </c>
      <c r="BE404" s="13">
        <v>11775.8</v>
      </c>
      <c r="BF404" s="13">
        <v>4727.8500000000004</v>
      </c>
      <c r="BG404" s="13" t="s">
        <v>63</v>
      </c>
      <c r="BH404" s="13" t="s">
        <v>54</v>
      </c>
      <c r="BI404" s="13" t="s">
        <v>72</v>
      </c>
      <c r="BJ404" s="13">
        <v>37.06</v>
      </c>
      <c r="BK404" s="13">
        <v>8</v>
      </c>
      <c r="BL404" s="13" t="s">
        <v>55</v>
      </c>
      <c r="BM404" s="13" t="s">
        <v>56</v>
      </c>
      <c r="BN404" s="13">
        <v>5</v>
      </c>
      <c r="BO404" s="21">
        <v>4</v>
      </c>
    </row>
    <row r="405" spans="1:67" ht="16.5" thickTop="1" thickBot="1" x14ac:dyDescent="0.3">
      <c r="A405" s="11">
        <v>404</v>
      </c>
      <c r="B405" s="2" t="s">
        <v>410</v>
      </c>
      <c r="C405" s="85">
        <f>YEAR(Table2[[#This Row],[Date]])</f>
        <v>2023</v>
      </c>
      <c r="D405" s="88" t="str">
        <f>TEXT(Table2[[#This Row],[Date]],"mmmm")</f>
        <v>February</v>
      </c>
      <c r="E405" s="2" t="s">
        <v>41</v>
      </c>
      <c r="F405" s="2" t="s">
        <v>28</v>
      </c>
      <c r="G405" s="2" t="s">
        <v>83</v>
      </c>
      <c r="H405" s="2" t="s">
        <v>30</v>
      </c>
      <c r="I405" s="2" t="s">
        <v>75</v>
      </c>
      <c r="J405" s="2" t="s">
        <v>52</v>
      </c>
      <c r="K405" s="2" t="s">
        <v>45</v>
      </c>
      <c r="L405" s="2" t="s">
        <v>70</v>
      </c>
      <c r="M405" s="2">
        <v>393.65</v>
      </c>
      <c r="N405" s="2">
        <v>14</v>
      </c>
      <c r="O405" s="2">
        <v>0.02</v>
      </c>
      <c r="P405" s="48" t="str">
        <f>IF(Table2[[#This Row],[Discount]]&gt;20%,"HIGH","LOW")</f>
        <v>LOW</v>
      </c>
      <c r="Q405" s="2">
        <v>5400.88</v>
      </c>
      <c r="R405" s="59" t="str">
        <f>_xlfn.IFS(Table2[[#This Row],[Revenue]]&lt;1000,"Small",OR(Table2[[#This Row],[Revenue]]&gt;1000,Table2[[#This Row],[Revenue]]&lt;=5000),"Medium",Table2[[#This Row],[Revenue]]&gt;5000,"Large")</f>
        <v>Medium</v>
      </c>
      <c r="S405" s="53" t="str">
        <f>IF(Table2[[#This Row],[Revenue]]&gt;3000,"Premium","Not Premium")</f>
        <v>Premium</v>
      </c>
      <c r="T405" s="2">
        <v>3358.13</v>
      </c>
      <c r="U405" s="2">
        <v>2042.75</v>
      </c>
      <c r="V405" s="2" t="s">
        <v>76</v>
      </c>
      <c r="W405" s="2" t="s">
        <v>71</v>
      </c>
      <c r="X405" s="2" t="s">
        <v>48</v>
      </c>
      <c r="Y405" s="2">
        <v>42.89</v>
      </c>
      <c r="Z405" s="2">
        <v>5</v>
      </c>
      <c r="AA405" s="50" t="str">
        <f>IF(Table2[[#This Row],[DeliveryDays]]&lt;=3,"FAST DELIVERY","LATE DELIVERY")</f>
        <v>LATE DELIVERY</v>
      </c>
      <c r="AB405" s="2" t="s">
        <v>38</v>
      </c>
      <c r="AC405" s="2" t="s">
        <v>56</v>
      </c>
      <c r="AD405" s="2">
        <v>4</v>
      </c>
      <c r="AE405" s="56" t="str">
        <f>_xlfn.IFS(Table2[[#This Row],[Rating]]=5,"Excellent",Table2[[#This Row],[Rating]]=4,"Good",Table2[[#This Row],[Rating]]=3,"Average",Table2[[#This Row],[Rating]]&lt;=2,"Poor")</f>
        <v>Good</v>
      </c>
      <c r="AF405" s="35">
        <f>Table2[[#This Row],[Cost]]+Table2[[#This Row],[Profit]]+Table2[[#This Row],[ShippingCost]]+Table2[[#This Row],[DeliveryDays]]</f>
        <v>5448.77</v>
      </c>
      <c r="AG405" s="119">
        <f>Table2[[#This Row],[Profit]]/Table2[[#This Row],[Cost]]</f>
        <v>0.60829985736109082</v>
      </c>
      <c r="AQ405" s="20">
        <v>870</v>
      </c>
      <c r="AR405" s="2" t="s">
        <v>335</v>
      </c>
      <c r="AS405" s="2" t="s">
        <v>96</v>
      </c>
      <c r="AT405" s="2" t="s">
        <v>66</v>
      </c>
      <c r="AU405" s="2" t="s">
        <v>59</v>
      </c>
      <c r="AV405" s="2" t="s">
        <v>30</v>
      </c>
      <c r="AW405" s="2" t="s">
        <v>75</v>
      </c>
      <c r="AX405" s="2" t="s">
        <v>102</v>
      </c>
      <c r="AY405" s="2" t="s">
        <v>53</v>
      </c>
      <c r="AZ405" s="2" t="s">
        <v>70</v>
      </c>
      <c r="BA405" s="2">
        <v>480.43</v>
      </c>
      <c r="BB405" s="2">
        <v>9</v>
      </c>
      <c r="BC405" s="2">
        <v>0.28000000000000003</v>
      </c>
      <c r="BD405" s="2">
        <v>3113.19</v>
      </c>
      <c r="BE405" s="2">
        <v>2209.66</v>
      </c>
      <c r="BF405" s="2">
        <v>903.53</v>
      </c>
      <c r="BG405" s="2" t="s">
        <v>35</v>
      </c>
      <c r="BH405" s="2" t="s">
        <v>36</v>
      </c>
      <c r="BI405" s="2" t="s">
        <v>48</v>
      </c>
      <c r="BJ405" s="2">
        <v>24.92</v>
      </c>
      <c r="BK405" s="2">
        <v>4</v>
      </c>
      <c r="BL405" s="2" t="s">
        <v>55</v>
      </c>
      <c r="BM405" s="2" t="s">
        <v>39</v>
      </c>
      <c r="BN405" s="2">
        <v>2</v>
      </c>
      <c r="BO405" s="21">
        <v>5</v>
      </c>
    </row>
    <row r="406" spans="1:67" ht="16.5" thickTop="1" thickBot="1" x14ac:dyDescent="0.3">
      <c r="A406" s="12">
        <v>405</v>
      </c>
      <c r="B406" s="13" t="s">
        <v>411</v>
      </c>
      <c r="C406" s="86">
        <f>YEAR(Table2[[#This Row],[Date]])</f>
        <v>2024</v>
      </c>
      <c r="D406" s="89" t="str">
        <f>TEXT(Table2[[#This Row],[Date]],"mmmm")</f>
        <v>June</v>
      </c>
      <c r="E406" s="13" t="s">
        <v>50</v>
      </c>
      <c r="F406" s="13" t="s">
        <v>28</v>
      </c>
      <c r="G406" s="13" t="s">
        <v>43</v>
      </c>
      <c r="H406" s="13" t="s">
        <v>67</v>
      </c>
      <c r="I406" s="13" t="s">
        <v>75</v>
      </c>
      <c r="J406" s="13" t="s">
        <v>84</v>
      </c>
      <c r="K406" s="13" t="s">
        <v>53</v>
      </c>
      <c r="L406" s="13" t="s">
        <v>46</v>
      </c>
      <c r="M406" s="13">
        <v>474.49</v>
      </c>
      <c r="N406" s="13">
        <v>18</v>
      </c>
      <c r="O406" s="13">
        <v>0.04</v>
      </c>
      <c r="P406" s="48" t="str">
        <f>IF(Table2[[#This Row],[Discount]]&gt;20%,"HIGH","LOW")</f>
        <v>LOW</v>
      </c>
      <c r="Q406" s="13">
        <v>8199.19</v>
      </c>
      <c r="R406" s="60" t="str">
        <f>_xlfn.IFS(Table2[[#This Row],[Revenue]]&lt;1000,"Small",OR(Table2[[#This Row],[Revenue]]&gt;1000,Table2[[#This Row],[Revenue]]&lt;=5000),"Medium",Table2[[#This Row],[Revenue]]&gt;5000,"Large")</f>
        <v>Medium</v>
      </c>
      <c r="S406" s="54" t="str">
        <f>IF(Table2[[#This Row],[Revenue]]&gt;3000,"Premium","Not Premium")</f>
        <v>Premium</v>
      </c>
      <c r="T406" s="13">
        <v>6643.3</v>
      </c>
      <c r="U406" s="13">
        <v>1555.89</v>
      </c>
      <c r="V406" s="13" t="s">
        <v>91</v>
      </c>
      <c r="W406" s="13" t="s">
        <v>88</v>
      </c>
      <c r="X406" s="13" t="s">
        <v>72</v>
      </c>
      <c r="Y406" s="13">
        <v>45.68</v>
      </c>
      <c r="Z406" s="13">
        <v>2</v>
      </c>
      <c r="AA406" s="51" t="str">
        <f>IF(Table2[[#This Row],[DeliveryDays]]&lt;=3,"FAST DELIVERY","LATE DELIVERY")</f>
        <v>FAST DELIVERY</v>
      </c>
      <c r="AB406" s="13" t="s">
        <v>97</v>
      </c>
      <c r="AC406" s="13" t="s">
        <v>56</v>
      </c>
      <c r="AD406" s="13">
        <v>4</v>
      </c>
      <c r="AE406" s="57" t="str">
        <f>_xlfn.IFS(Table2[[#This Row],[Rating]]=5,"Excellent",Table2[[#This Row],[Rating]]=4,"Good",Table2[[#This Row],[Rating]]=3,"Average",Table2[[#This Row],[Rating]]&lt;=2,"Poor")</f>
        <v>Good</v>
      </c>
      <c r="AF406" s="35">
        <f>Table2[[#This Row],[Cost]]+Table2[[#This Row],[Profit]]+Table2[[#This Row],[ShippingCost]]+Table2[[#This Row],[DeliveryDays]]</f>
        <v>8246.8700000000008</v>
      </c>
      <c r="AG406" s="119">
        <f>Table2[[#This Row],[Profit]]/Table2[[#This Row],[Cost]]</f>
        <v>0.23420438637424174</v>
      </c>
      <c r="AQ406" s="20">
        <v>874</v>
      </c>
      <c r="AR406" s="2" t="s">
        <v>347</v>
      </c>
      <c r="AS406" s="2" t="s">
        <v>127</v>
      </c>
      <c r="AT406" s="2" t="s">
        <v>28</v>
      </c>
      <c r="AU406" s="2" t="s">
        <v>59</v>
      </c>
      <c r="AV406" s="2" t="s">
        <v>74</v>
      </c>
      <c r="AW406" s="2" t="s">
        <v>51</v>
      </c>
      <c r="AX406" s="2" t="s">
        <v>52</v>
      </c>
      <c r="AY406" s="2" t="s">
        <v>53</v>
      </c>
      <c r="AZ406" s="2" t="s">
        <v>85</v>
      </c>
      <c r="BA406" s="2">
        <v>992.3</v>
      </c>
      <c r="BB406" s="2">
        <v>9</v>
      </c>
      <c r="BC406" s="2">
        <v>0.25</v>
      </c>
      <c r="BD406" s="2">
        <v>6698.02</v>
      </c>
      <c r="BE406" s="2">
        <v>5073.72</v>
      </c>
      <c r="BF406" s="2">
        <v>1624.3</v>
      </c>
      <c r="BG406" s="2" t="s">
        <v>76</v>
      </c>
      <c r="BH406" s="2" t="s">
        <v>54</v>
      </c>
      <c r="BI406" s="2" t="s">
        <v>37</v>
      </c>
      <c r="BJ406" s="2">
        <v>6.51</v>
      </c>
      <c r="BK406" s="2">
        <v>9</v>
      </c>
      <c r="BL406" s="2" t="s">
        <v>55</v>
      </c>
      <c r="BM406" s="2" t="s">
        <v>39</v>
      </c>
      <c r="BN406" s="2">
        <v>1</v>
      </c>
      <c r="BO406" s="21">
        <v>6</v>
      </c>
    </row>
    <row r="407" spans="1:67" ht="16.5" thickTop="1" thickBot="1" x14ac:dyDescent="0.3">
      <c r="A407" s="11">
        <v>406</v>
      </c>
      <c r="B407" s="2" t="s">
        <v>193</v>
      </c>
      <c r="C407" s="85">
        <f>YEAR(Table2[[#This Row],[Date]])</f>
        <v>2024</v>
      </c>
      <c r="D407" s="88" t="str">
        <f>TEXT(Table2[[#This Row],[Date]],"mmmm")</f>
        <v>July</v>
      </c>
      <c r="E407" s="2" t="s">
        <v>120</v>
      </c>
      <c r="F407" s="2" t="s">
        <v>66</v>
      </c>
      <c r="G407" s="2" t="s">
        <v>90</v>
      </c>
      <c r="H407" s="2" t="s">
        <v>44</v>
      </c>
      <c r="I407" s="2" t="s">
        <v>51</v>
      </c>
      <c r="J407" s="2" t="s">
        <v>107</v>
      </c>
      <c r="K407" s="2" t="s">
        <v>53</v>
      </c>
      <c r="L407" s="2" t="s">
        <v>34</v>
      </c>
      <c r="M407" s="2">
        <v>720.56</v>
      </c>
      <c r="N407" s="2">
        <v>20</v>
      </c>
      <c r="O407" s="2">
        <v>0.06</v>
      </c>
      <c r="P407" s="48" t="str">
        <f>IF(Table2[[#This Row],[Discount]]&gt;20%,"HIGH","LOW")</f>
        <v>LOW</v>
      </c>
      <c r="Q407" s="2">
        <v>13546.53</v>
      </c>
      <c r="R407" s="59" t="str">
        <f>_xlfn.IFS(Table2[[#This Row],[Revenue]]&lt;1000,"Small",OR(Table2[[#This Row],[Revenue]]&gt;1000,Table2[[#This Row],[Revenue]]&lt;=5000),"Medium",Table2[[#This Row],[Revenue]]&gt;5000,"Large")</f>
        <v>Medium</v>
      </c>
      <c r="S407" s="53" t="str">
        <f>IF(Table2[[#This Row],[Revenue]]&gt;3000,"Premium","Not Premium")</f>
        <v>Premium</v>
      </c>
      <c r="T407" s="2">
        <v>12122.98</v>
      </c>
      <c r="U407" s="2">
        <v>1423.55</v>
      </c>
      <c r="V407" s="2" t="s">
        <v>91</v>
      </c>
      <c r="W407" s="2" t="s">
        <v>88</v>
      </c>
      <c r="X407" s="2" t="s">
        <v>72</v>
      </c>
      <c r="Y407" s="2">
        <v>19.079999999999998</v>
      </c>
      <c r="Z407" s="2">
        <v>5</v>
      </c>
      <c r="AA407" s="50" t="str">
        <f>IF(Table2[[#This Row],[DeliveryDays]]&lt;=3,"FAST DELIVERY","LATE DELIVERY")</f>
        <v>LATE DELIVERY</v>
      </c>
      <c r="AB407" s="2" t="s">
        <v>97</v>
      </c>
      <c r="AC407" s="2" t="s">
        <v>56</v>
      </c>
      <c r="AD407" s="2">
        <v>5</v>
      </c>
      <c r="AE407" s="56" t="str">
        <f>_xlfn.IFS(Table2[[#This Row],[Rating]]=5,"Excellent",Table2[[#This Row],[Rating]]=4,"Good",Table2[[#This Row],[Rating]]=3,"Average",Table2[[#This Row],[Rating]]&lt;=2,"Poor")</f>
        <v>Excellent</v>
      </c>
      <c r="AF407" s="35">
        <f>Table2[[#This Row],[Cost]]+Table2[[#This Row],[Profit]]+Table2[[#This Row],[ShippingCost]]+Table2[[#This Row],[DeliveryDays]]</f>
        <v>13570.609999999999</v>
      </c>
      <c r="AG407" s="119">
        <f>Table2[[#This Row],[Profit]]/Table2[[#This Row],[Cost]]</f>
        <v>0.11742574845458791</v>
      </c>
      <c r="AQ407" s="20">
        <v>876</v>
      </c>
      <c r="AR407" s="2" t="s">
        <v>98</v>
      </c>
      <c r="AS407" s="2" t="s">
        <v>27</v>
      </c>
      <c r="AT407" s="2" t="s">
        <v>28</v>
      </c>
      <c r="AU407" s="2" t="s">
        <v>59</v>
      </c>
      <c r="AV407" s="2" t="s">
        <v>44</v>
      </c>
      <c r="AW407" s="2" t="s">
        <v>68</v>
      </c>
      <c r="AX407" s="2" t="s">
        <v>79</v>
      </c>
      <c r="AY407" s="2" t="s">
        <v>33</v>
      </c>
      <c r="AZ407" s="2" t="s">
        <v>70</v>
      </c>
      <c r="BA407" s="2">
        <v>923.24</v>
      </c>
      <c r="BB407" s="2">
        <v>12</v>
      </c>
      <c r="BC407" s="2">
        <v>0.06</v>
      </c>
      <c r="BD407" s="2">
        <v>10414.15</v>
      </c>
      <c r="BE407" s="2">
        <v>6912.44</v>
      </c>
      <c r="BF407" s="2">
        <v>3501.71</v>
      </c>
      <c r="BG407" s="2" t="s">
        <v>35</v>
      </c>
      <c r="BH407" s="2" t="s">
        <v>54</v>
      </c>
      <c r="BI407" s="2" t="s">
        <v>72</v>
      </c>
      <c r="BJ407" s="2">
        <v>27.25</v>
      </c>
      <c r="BK407" s="2">
        <v>6</v>
      </c>
      <c r="BL407" s="2" t="s">
        <v>97</v>
      </c>
      <c r="BM407" s="2" t="s">
        <v>39</v>
      </c>
      <c r="BN407" s="2">
        <v>1</v>
      </c>
      <c r="BO407" s="21">
        <v>6</v>
      </c>
    </row>
    <row r="408" spans="1:67" ht="16.5" thickTop="1" thickBot="1" x14ac:dyDescent="0.3">
      <c r="A408" s="12">
        <v>407</v>
      </c>
      <c r="B408" s="13" t="s">
        <v>412</v>
      </c>
      <c r="C408" s="86">
        <f>YEAR(Table2[[#This Row],[Date]])</f>
        <v>2023</v>
      </c>
      <c r="D408" s="89" t="str">
        <f>TEXT(Table2[[#This Row],[Date]],"mmmm")</f>
        <v>May</v>
      </c>
      <c r="E408" s="13" t="s">
        <v>50</v>
      </c>
      <c r="F408" s="13" t="s">
        <v>42</v>
      </c>
      <c r="G408" s="13" t="s">
        <v>90</v>
      </c>
      <c r="H408" s="13" t="s">
        <v>94</v>
      </c>
      <c r="I408" s="13" t="s">
        <v>61</v>
      </c>
      <c r="J408" s="13" t="s">
        <v>84</v>
      </c>
      <c r="K408" s="13" t="s">
        <v>45</v>
      </c>
      <c r="L408" s="13" t="s">
        <v>46</v>
      </c>
      <c r="M408" s="13">
        <v>395.64</v>
      </c>
      <c r="N408" s="13">
        <v>18</v>
      </c>
      <c r="O408" s="13">
        <v>0.08</v>
      </c>
      <c r="P408" s="48" t="str">
        <f>IF(Table2[[#This Row],[Discount]]&gt;20%,"HIGH","LOW")</f>
        <v>LOW</v>
      </c>
      <c r="Q408" s="13">
        <v>6551.8</v>
      </c>
      <c r="R408" s="60" t="str">
        <f>_xlfn.IFS(Table2[[#This Row],[Revenue]]&lt;1000,"Small",OR(Table2[[#This Row],[Revenue]]&gt;1000,Table2[[#This Row],[Revenue]]&lt;=5000),"Medium",Table2[[#This Row],[Revenue]]&gt;5000,"Large")</f>
        <v>Medium</v>
      </c>
      <c r="S408" s="54" t="str">
        <f>IF(Table2[[#This Row],[Revenue]]&gt;3000,"Premium","Not Premium")</f>
        <v>Premium</v>
      </c>
      <c r="T408" s="13">
        <v>3435.28</v>
      </c>
      <c r="U408" s="13">
        <v>3116.52</v>
      </c>
      <c r="V408" s="13" t="s">
        <v>35</v>
      </c>
      <c r="W408" s="13" t="s">
        <v>54</v>
      </c>
      <c r="X408" s="13" t="s">
        <v>72</v>
      </c>
      <c r="Y408" s="13">
        <v>38.15</v>
      </c>
      <c r="Z408" s="13">
        <v>8</v>
      </c>
      <c r="AA408" s="51" t="str">
        <f>IF(Table2[[#This Row],[DeliveryDays]]&lt;=3,"FAST DELIVERY","LATE DELIVERY")</f>
        <v>LATE DELIVERY</v>
      </c>
      <c r="AB408" s="13" t="s">
        <v>38</v>
      </c>
      <c r="AC408" s="13" t="s">
        <v>39</v>
      </c>
      <c r="AD408" s="13">
        <v>2</v>
      </c>
      <c r="AE408" s="57" t="str">
        <f>_xlfn.IFS(Table2[[#This Row],[Rating]]=5,"Excellent",Table2[[#This Row],[Rating]]=4,"Good",Table2[[#This Row],[Rating]]=3,"Average",Table2[[#This Row],[Rating]]&lt;=2,"Poor")</f>
        <v>Poor</v>
      </c>
      <c r="AF408" s="35">
        <f>Table2[[#This Row],[Cost]]+Table2[[#This Row],[Profit]]+Table2[[#This Row],[ShippingCost]]+Table2[[#This Row],[DeliveryDays]]</f>
        <v>6597.95</v>
      </c>
      <c r="AG408" s="119">
        <f>Table2[[#This Row],[Profit]]/Table2[[#This Row],[Cost]]</f>
        <v>0.90720989264339436</v>
      </c>
      <c r="AQ408" s="20">
        <v>894</v>
      </c>
      <c r="AR408" s="2" t="s">
        <v>242</v>
      </c>
      <c r="AS408" s="2" t="s">
        <v>129</v>
      </c>
      <c r="AT408" s="2" t="s">
        <v>42</v>
      </c>
      <c r="AU408" s="2" t="s">
        <v>59</v>
      </c>
      <c r="AV408" s="2" t="s">
        <v>30</v>
      </c>
      <c r="AW408" s="2" t="s">
        <v>31</v>
      </c>
      <c r="AX408" s="2" t="s">
        <v>84</v>
      </c>
      <c r="AY408" s="2" t="s">
        <v>33</v>
      </c>
      <c r="AZ408" s="2" t="s">
        <v>34</v>
      </c>
      <c r="BA408" s="2">
        <v>193.52</v>
      </c>
      <c r="BB408" s="2">
        <v>4</v>
      </c>
      <c r="BC408" s="2">
        <v>0.28000000000000003</v>
      </c>
      <c r="BD408" s="2">
        <v>557.34</v>
      </c>
      <c r="BE408" s="2">
        <v>281.39</v>
      </c>
      <c r="BF408" s="2">
        <v>275.95</v>
      </c>
      <c r="BG408" s="2" t="s">
        <v>47</v>
      </c>
      <c r="BH408" s="2" t="s">
        <v>54</v>
      </c>
      <c r="BI408" s="2" t="s">
        <v>48</v>
      </c>
      <c r="BJ408" s="2">
        <v>23.82</v>
      </c>
      <c r="BK408" s="2">
        <v>3</v>
      </c>
      <c r="BL408" s="2" t="s">
        <v>38</v>
      </c>
      <c r="BM408" s="2" t="s">
        <v>39</v>
      </c>
      <c r="BN408" s="2">
        <v>1</v>
      </c>
      <c r="BO408" s="23">
        <v>7</v>
      </c>
    </row>
    <row r="409" spans="1:67" ht="16.5" thickTop="1" thickBot="1" x14ac:dyDescent="0.3">
      <c r="A409" s="11">
        <v>408</v>
      </c>
      <c r="B409" s="2" t="s">
        <v>413</v>
      </c>
      <c r="C409" s="85">
        <f>YEAR(Table2[[#This Row],[Date]])</f>
        <v>2023</v>
      </c>
      <c r="D409" s="88" t="str">
        <f>TEXT(Table2[[#This Row],[Date]],"mmmm")</f>
        <v>January</v>
      </c>
      <c r="E409" s="2" t="s">
        <v>127</v>
      </c>
      <c r="F409" s="2" t="s">
        <v>66</v>
      </c>
      <c r="G409" s="2" t="s">
        <v>43</v>
      </c>
      <c r="H409" s="2" t="s">
        <v>74</v>
      </c>
      <c r="I409" s="2" t="s">
        <v>75</v>
      </c>
      <c r="J409" s="2" t="s">
        <v>84</v>
      </c>
      <c r="K409" s="2" t="s">
        <v>53</v>
      </c>
      <c r="L409" s="2" t="s">
        <v>85</v>
      </c>
      <c r="M409" s="2">
        <v>864.9</v>
      </c>
      <c r="N409" s="2">
        <v>19</v>
      </c>
      <c r="O409" s="2">
        <v>0.22</v>
      </c>
      <c r="P409" s="48" t="str">
        <f>IF(Table2[[#This Row],[Discount]]&gt;20%,"HIGH","LOW")</f>
        <v>HIGH</v>
      </c>
      <c r="Q409" s="2">
        <v>12817.82</v>
      </c>
      <c r="R409" s="59" t="str">
        <f>_xlfn.IFS(Table2[[#This Row],[Revenue]]&lt;1000,"Small",OR(Table2[[#This Row],[Revenue]]&gt;1000,Table2[[#This Row],[Revenue]]&lt;=5000),"Medium",Table2[[#This Row],[Revenue]]&gt;5000,"Large")</f>
        <v>Medium</v>
      </c>
      <c r="S409" s="53" t="str">
        <f>IF(Table2[[#This Row],[Revenue]]&gt;3000,"Premium","Not Premium")</f>
        <v>Premium</v>
      </c>
      <c r="T409" s="2">
        <v>8805.5400000000009</v>
      </c>
      <c r="U409" s="2">
        <v>4012.28</v>
      </c>
      <c r="V409" s="2" t="s">
        <v>35</v>
      </c>
      <c r="W409" s="2" t="s">
        <v>54</v>
      </c>
      <c r="X409" s="2" t="s">
        <v>48</v>
      </c>
      <c r="Y409" s="2">
        <v>30.07</v>
      </c>
      <c r="Z409" s="2">
        <v>7</v>
      </c>
      <c r="AA409" s="50" t="str">
        <f>IF(Table2[[#This Row],[DeliveryDays]]&lt;=3,"FAST DELIVERY","LATE DELIVERY")</f>
        <v>LATE DELIVERY</v>
      </c>
      <c r="AB409" s="2" t="s">
        <v>97</v>
      </c>
      <c r="AC409" s="2" t="s">
        <v>39</v>
      </c>
      <c r="AD409" s="2">
        <v>5</v>
      </c>
      <c r="AE409" s="56" t="str">
        <f>_xlfn.IFS(Table2[[#This Row],[Rating]]=5,"Excellent",Table2[[#This Row],[Rating]]=4,"Good",Table2[[#This Row],[Rating]]=3,"Average",Table2[[#This Row],[Rating]]&lt;=2,"Poor")</f>
        <v>Excellent</v>
      </c>
      <c r="AF409" s="35">
        <f>Table2[[#This Row],[Cost]]+Table2[[#This Row],[Profit]]+Table2[[#This Row],[ShippingCost]]+Table2[[#This Row],[DeliveryDays]]</f>
        <v>12854.890000000001</v>
      </c>
      <c r="AG409" s="119">
        <f>Table2[[#This Row],[Profit]]/Table2[[#This Row],[Cost]]</f>
        <v>0.45565405415227228</v>
      </c>
      <c r="AQ409" s="22">
        <v>897</v>
      </c>
      <c r="AR409" s="13" t="s">
        <v>605</v>
      </c>
      <c r="AS409" s="13" t="s">
        <v>41</v>
      </c>
      <c r="AT409" s="13" t="s">
        <v>42</v>
      </c>
      <c r="AU409" s="13" t="s">
        <v>59</v>
      </c>
      <c r="AV409" s="13" t="s">
        <v>44</v>
      </c>
      <c r="AW409" s="13" t="s">
        <v>68</v>
      </c>
      <c r="AX409" s="13" t="s">
        <v>32</v>
      </c>
      <c r="AY409" s="13" t="s">
        <v>45</v>
      </c>
      <c r="AZ409" s="13" t="s">
        <v>70</v>
      </c>
      <c r="BA409" s="13">
        <v>248.84</v>
      </c>
      <c r="BB409" s="13">
        <v>19</v>
      </c>
      <c r="BC409" s="13">
        <v>0.06</v>
      </c>
      <c r="BD409" s="13">
        <v>4444.28</v>
      </c>
      <c r="BE409" s="13">
        <v>2557.89</v>
      </c>
      <c r="BF409" s="13">
        <v>1886.39</v>
      </c>
      <c r="BG409" s="13" t="s">
        <v>63</v>
      </c>
      <c r="BH409" s="13" t="s">
        <v>36</v>
      </c>
      <c r="BI409" s="13" t="s">
        <v>37</v>
      </c>
      <c r="BJ409" s="13">
        <v>48.87</v>
      </c>
      <c r="BK409" s="13">
        <v>7</v>
      </c>
      <c r="BL409" s="13" t="s">
        <v>55</v>
      </c>
      <c r="BM409" s="13" t="s">
        <v>39</v>
      </c>
      <c r="BN409" s="13">
        <v>2</v>
      </c>
      <c r="BO409" s="23">
        <v>5</v>
      </c>
    </row>
    <row r="410" spans="1:67" ht="16.5" thickTop="1" thickBot="1" x14ac:dyDescent="0.3">
      <c r="A410" s="12">
        <v>409</v>
      </c>
      <c r="B410" s="13" t="s">
        <v>414</v>
      </c>
      <c r="C410" s="86">
        <f>YEAR(Table2[[#This Row],[Date]])</f>
        <v>2023</v>
      </c>
      <c r="D410" s="89" t="str">
        <f>TEXT(Table2[[#This Row],[Date]],"mmmm")</f>
        <v>September</v>
      </c>
      <c r="E410" s="13" t="s">
        <v>96</v>
      </c>
      <c r="F410" s="13" t="s">
        <v>82</v>
      </c>
      <c r="G410" s="13" t="s">
        <v>90</v>
      </c>
      <c r="H410" s="13" t="s">
        <v>74</v>
      </c>
      <c r="I410" s="13" t="s">
        <v>61</v>
      </c>
      <c r="J410" s="13" t="s">
        <v>84</v>
      </c>
      <c r="K410" s="13" t="s">
        <v>33</v>
      </c>
      <c r="L410" s="13" t="s">
        <v>46</v>
      </c>
      <c r="M410" s="13">
        <v>122.7</v>
      </c>
      <c r="N410" s="13">
        <v>17</v>
      </c>
      <c r="O410" s="13">
        <v>0.2</v>
      </c>
      <c r="P410" s="48" t="str">
        <f>IF(Table2[[#This Row],[Discount]]&gt;20%,"HIGH","LOW")</f>
        <v>LOW</v>
      </c>
      <c r="Q410" s="13">
        <v>1668.72</v>
      </c>
      <c r="R410" s="60" t="str">
        <f>_xlfn.IFS(Table2[[#This Row],[Revenue]]&lt;1000,"Small",OR(Table2[[#This Row],[Revenue]]&gt;1000,Table2[[#This Row],[Revenue]]&lt;=5000),"Medium",Table2[[#This Row],[Revenue]]&gt;5000,"Large")</f>
        <v>Medium</v>
      </c>
      <c r="S410" s="54" t="str">
        <f>IF(Table2[[#This Row],[Revenue]]&gt;3000,"Premium","Not Premium")</f>
        <v>Not Premium</v>
      </c>
      <c r="T410" s="13">
        <v>1251.6300000000001</v>
      </c>
      <c r="U410" s="13">
        <v>417.09</v>
      </c>
      <c r="V410" s="13" t="s">
        <v>47</v>
      </c>
      <c r="W410" s="13" t="s">
        <v>54</v>
      </c>
      <c r="X410" s="13" t="s">
        <v>48</v>
      </c>
      <c r="Y410" s="13">
        <v>19.670000000000002</v>
      </c>
      <c r="Z410" s="13">
        <v>1</v>
      </c>
      <c r="AA410" s="51" t="str">
        <f>IF(Table2[[#This Row],[DeliveryDays]]&lt;=3,"FAST DELIVERY","LATE DELIVERY")</f>
        <v>FAST DELIVERY</v>
      </c>
      <c r="AB410" s="13" t="s">
        <v>55</v>
      </c>
      <c r="AC410" s="13" t="s">
        <v>56</v>
      </c>
      <c r="AD410" s="13">
        <v>3</v>
      </c>
      <c r="AE410" s="57" t="str">
        <f>_xlfn.IFS(Table2[[#This Row],[Rating]]=5,"Excellent",Table2[[#This Row],[Rating]]=4,"Good",Table2[[#This Row],[Rating]]=3,"Average",Table2[[#This Row],[Rating]]&lt;=2,"Poor")</f>
        <v>Average</v>
      </c>
      <c r="AF410" s="35">
        <f>Table2[[#This Row],[Cost]]+Table2[[#This Row],[Profit]]+Table2[[#This Row],[ShippingCost]]+Table2[[#This Row],[DeliveryDays]]</f>
        <v>1689.39</v>
      </c>
      <c r="AG410" s="119">
        <f>Table2[[#This Row],[Profit]]/Table2[[#This Row],[Cost]]</f>
        <v>0.33323745835430596</v>
      </c>
      <c r="AQ410" s="22">
        <v>901</v>
      </c>
      <c r="AR410" s="13" t="s">
        <v>608</v>
      </c>
      <c r="AS410" s="13" t="s">
        <v>27</v>
      </c>
      <c r="AT410" s="13" t="s">
        <v>66</v>
      </c>
      <c r="AU410" s="13" t="s">
        <v>59</v>
      </c>
      <c r="AV410" s="13" t="s">
        <v>94</v>
      </c>
      <c r="AW410" s="13" t="s">
        <v>75</v>
      </c>
      <c r="AX410" s="13" t="s">
        <v>102</v>
      </c>
      <c r="AY410" s="13" t="s">
        <v>45</v>
      </c>
      <c r="AZ410" s="13" t="s">
        <v>70</v>
      </c>
      <c r="BA410" s="13">
        <v>87.51</v>
      </c>
      <c r="BB410" s="13">
        <v>2</v>
      </c>
      <c r="BC410" s="13">
        <v>0.18</v>
      </c>
      <c r="BD410" s="13">
        <v>143.52000000000001</v>
      </c>
      <c r="BE410" s="13">
        <v>82.22</v>
      </c>
      <c r="BF410" s="13">
        <v>61.3</v>
      </c>
      <c r="BG410" s="13" t="s">
        <v>47</v>
      </c>
      <c r="BH410" s="13" t="s">
        <v>54</v>
      </c>
      <c r="BI410" s="13" t="s">
        <v>37</v>
      </c>
      <c r="BJ410" s="13">
        <v>7.07</v>
      </c>
      <c r="BK410" s="13">
        <v>1</v>
      </c>
      <c r="BL410" s="13" t="s">
        <v>55</v>
      </c>
      <c r="BM410" s="13" t="s">
        <v>56</v>
      </c>
      <c r="BN410" s="13">
        <v>4</v>
      </c>
      <c r="BO410" s="23">
        <v>8</v>
      </c>
    </row>
    <row r="411" spans="1:67" ht="16.5" thickTop="1" thickBot="1" x14ac:dyDescent="0.3">
      <c r="A411" s="11">
        <v>410</v>
      </c>
      <c r="B411" s="2" t="s">
        <v>415</v>
      </c>
      <c r="C411" s="85">
        <f>YEAR(Table2[[#This Row],[Date]])</f>
        <v>2023</v>
      </c>
      <c r="D411" s="88" t="str">
        <f>TEXT(Table2[[#This Row],[Date]],"mmmm")</f>
        <v>November</v>
      </c>
      <c r="E411" s="2" t="s">
        <v>99</v>
      </c>
      <c r="F411" s="2" t="s">
        <v>28</v>
      </c>
      <c r="G411" s="2" t="s">
        <v>59</v>
      </c>
      <c r="H411" s="2" t="s">
        <v>60</v>
      </c>
      <c r="I411" s="2" t="s">
        <v>61</v>
      </c>
      <c r="J411" s="2" t="s">
        <v>32</v>
      </c>
      <c r="K411" s="2" t="s">
        <v>53</v>
      </c>
      <c r="L411" s="2" t="s">
        <v>70</v>
      </c>
      <c r="M411" s="2">
        <v>740.69</v>
      </c>
      <c r="N411" s="2">
        <v>12</v>
      </c>
      <c r="O411" s="2">
        <v>7.0000000000000007E-2</v>
      </c>
      <c r="P411" s="48" t="str">
        <f>IF(Table2[[#This Row],[Discount]]&gt;20%,"HIGH","LOW")</f>
        <v>LOW</v>
      </c>
      <c r="Q411" s="2">
        <v>8266.1</v>
      </c>
      <c r="R411" s="59" t="str">
        <f>_xlfn.IFS(Table2[[#This Row],[Revenue]]&lt;1000,"Small",OR(Table2[[#This Row],[Revenue]]&gt;1000,Table2[[#This Row],[Revenue]]&lt;=5000),"Medium",Table2[[#This Row],[Revenue]]&gt;5000,"Large")</f>
        <v>Medium</v>
      </c>
      <c r="S411" s="53" t="str">
        <f>IF(Table2[[#This Row],[Revenue]]&gt;3000,"Premium","Not Premium")</f>
        <v>Premium</v>
      </c>
      <c r="T411" s="2">
        <v>7427.28</v>
      </c>
      <c r="U411" s="2">
        <v>838.82</v>
      </c>
      <c r="V411" s="2" t="s">
        <v>47</v>
      </c>
      <c r="W411" s="2" t="s">
        <v>88</v>
      </c>
      <c r="X411" s="2" t="s">
        <v>72</v>
      </c>
      <c r="Y411" s="2">
        <v>6.45</v>
      </c>
      <c r="Z411" s="2">
        <v>4</v>
      </c>
      <c r="AA411" s="50" t="str">
        <f>IF(Table2[[#This Row],[DeliveryDays]]&lt;=3,"FAST DELIVERY","LATE DELIVERY")</f>
        <v>LATE DELIVERY</v>
      </c>
      <c r="AB411" s="2" t="s">
        <v>55</v>
      </c>
      <c r="AC411" s="2" t="s">
        <v>39</v>
      </c>
      <c r="AD411" s="2">
        <v>1</v>
      </c>
      <c r="AE411" s="56" t="str">
        <f>_xlfn.IFS(Table2[[#This Row],[Rating]]=5,"Excellent",Table2[[#This Row],[Rating]]=4,"Good",Table2[[#This Row],[Rating]]=3,"Average",Table2[[#This Row],[Rating]]&lt;=2,"Poor")</f>
        <v>Poor</v>
      </c>
      <c r="AF411" s="35">
        <f>Table2[[#This Row],[Cost]]+Table2[[#This Row],[Profit]]+Table2[[#This Row],[ShippingCost]]+Table2[[#This Row],[DeliveryDays]]</f>
        <v>8276.5500000000011</v>
      </c>
      <c r="AG411" s="119">
        <f>Table2[[#This Row],[Profit]]/Table2[[#This Row],[Cost]]</f>
        <v>0.11293771070970801</v>
      </c>
      <c r="AQ411" s="22">
        <v>903</v>
      </c>
      <c r="AR411" s="13" t="s">
        <v>105</v>
      </c>
      <c r="AS411" s="13" t="s">
        <v>41</v>
      </c>
      <c r="AT411" s="13" t="s">
        <v>66</v>
      </c>
      <c r="AU411" s="13" t="s">
        <v>59</v>
      </c>
      <c r="AV411" s="13" t="s">
        <v>44</v>
      </c>
      <c r="AW411" s="13" t="s">
        <v>31</v>
      </c>
      <c r="AX411" s="13" t="s">
        <v>62</v>
      </c>
      <c r="AY411" s="13" t="s">
        <v>45</v>
      </c>
      <c r="AZ411" s="13" t="s">
        <v>85</v>
      </c>
      <c r="BA411" s="13">
        <v>883.63</v>
      </c>
      <c r="BB411" s="13">
        <v>11</v>
      </c>
      <c r="BC411" s="13">
        <v>0.03</v>
      </c>
      <c r="BD411" s="13">
        <v>9428.33</v>
      </c>
      <c r="BE411" s="13">
        <v>4830.34</v>
      </c>
      <c r="BF411" s="13">
        <v>4597.99</v>
      </c>
      <c r="BG411" s="13" t="s">
        <v>35</v>
      </c>
      <c r="BH411" s="13" t="s">
        <v>36</v>
      </c>
      <c r="BI411" s="13" t="s">
        <v>37</v>
      </c>
      <c r="BJ411" s="13">
        <v>34.71</v>
      </c>
      <c r="BK411" s="13">
        <v>10</v>
      </c>
      <c r="BL411" s="13" t="s">
        <v>38</v>
      </c>
      <c r="BM411" s="13" t="s">
        <v>39</v>
      </c>
      <c r="BN411" s="13">
        <v>5</v>
      </c>
      <c r="BO411" s="21">
        <v>11</v>
      </c>
    </row>
    <row r="412" spans="1:67" ht="16.5" thickTop="1" thickBot="1" x14ac:dyDescent="0.3">
      <c r="A412" s="12">
        <v>411</v>
      </c>
      <c r="B412" s="13" t="s">
        <v>416</v>
      </c>
      <c r="C412" s="86">
        <f>YEAR(Table2[[#This Row],[Date]])</f>
        <v>2023</v>
      </c>
      <c r="D412" s="89" t="str">
        <f>TEXT(Table2[[#This Row],[Date]],"mmmm")</f>
        <v>October</v>
      </c>
      <c r="E412" s="13" t="s">
        <v>118</v>
      </c>
      <c r="F412" s="13" t="s">
        <v>42</v>
      </c>
      <c r="G412" s="13" t="s">
        <v>93</v>
      </c>
      <c r="H412" s="13" t="s">
        <v>67</v>
      </c>
      <c r="I412" s="13" t="s">
        <v>75</v>
      </c>
      <c r="J412" s="13" t="s">
        <v>62</v>
      </c>
      <c r="K412" s="13" t="s">
        <v>53</v>
      </c>
      <c r="L412" s="13" t="s">
        <v>70</v>
      </c>
      <c r="M412" s="13">
        <v>999.49</v>
      </c>
      <c r="N412" s="13">
        <v>8</v>
      </c>
      <c r="O412" s="13">
        <v>0.06</v>
      </c>
      <c r="P412" s="48" t="str">
        <f>IF(Table2[[#This Row],[Discount]]&gt;20%,"HIGH","LOW")</f>
        <v>LOW</v>
      </c>
      <c r="Q412" s="13">
        <v>7516.16</v>
      </c>
      <c r="R412" s="60" t="str">
        <f>_xlfn.IFS(Table2[[#This Row],[Revenue]]&lt;1000,"Small",OR(Table2[[#This Row],[Revenue]]&gt;1000,Table2[[#This Row],[Revenue]]&lt;=5000),"Medium",Table2[[#This Row],[Revenue]]&gt;5000,"Large")</f>
        <v>Medium</v>
      </c>
      <c r="S412" s="54" t="str">
        <f>IF(Table2[[#This Row],[Revenue]]&gt;3000,"Premium","Not Premium")</f>
        <v>Premium</v>
      </c>
      <c r="T412" s="13">
        <v>5364.16</v>
      </c>
      <c r="U412" s="13">
        <v>2152</v>
      </c>
      <c r="V412" s="13" t="s">
        <v>91</v>
      </c>
      <c r="W412" s="13" t="s">
        <v>88</v>
      </c>
      <c r="X412" s="13" t="s">
        <v>48</v>
      </c>
      <c r="Y412" s="13">
        <v>27.42</v>
      </c>
      <c r="Z412" s="13">
        <v>2</v>
      </c>
      <c r="AA412" s="51" t="str">
        <f>IF(Table2[[#This Row],[DeliveryDays]]&lt;=3,"FAST DELIVERY","LATE DELIVERY")</f>
        <v>FAST DELIVERY</v>
      </c>
      <c r="AB412" s="13" t="s">
        <v>38</v>
      </c>
      <c r="AC412" s="13" t="s">
        <v>39</v>
      </c>
      <c r="AD412" s="13">
        <v>4</v>
      </c>
      <c r="AE412" s="57" t="str">
        <f>_xlfn.IFS(Table2[[#This Row],[Rating]]=5,"Excellent",Table2[[#This Row],[Rating]]=4,"Good",Table2[[#This Row],[Rating]]=3,"Average",Table2[[#This Row],[Rating]]&lt;=2,"Poor")</f>
        <v>Good</v>
      </c>
      <c r="AF412" s="35">
        <f>Table2[[#This Row],[Cost]]+Table2[[#This Row],[Profit]]+Table2[[#This Row],[ShippingCost]]+Table2[[#This Row],[DeliveryDays]]</f>
        <v>7545.58</v>
      </c>
      <c r="AG412" s="119">
        <f>Table2[[#This Row],[Profit]]/Table2[[#This Row],[Cost]]</f>
        <v>0.40118117282109411</v>
      </c>
      <c r="AQ412" s="20">
        <v>912</v>
      </c>
      <c r="AR412" s="2" t="s">
        <v>612</v>
      </c>
      <c r="AS412" s="2" t="s">
        <v>96</v>
      </c>
      <c r="AT412" s="2" t="s">
        <v>28</v>
      </c>
      <c r="AU412" s="2" t="s">
        <v>59</v>
      </c>
      <c r="AV412" s="2" t="s">
        <v>74</v>
      </c>
      <c r="AW412" s="2" t="s">
        <v>68</v>
      </c>
      <c r="AX412" s="2" t="s">
        <v>87</v>
      </c>
      <c r="AY412" s="2" t="s">
        <v>53</v>
      </c>
      <c r="AZ412" s="2" t="s">
        <v>34</v>
      </c>
      <c r="BA412" s="2">
        <v>873.3</v>
      </c>
      <c r="BB412" s="2">
        <v>8</v>
      </c>
      <c r="BC412" s="2">
        <v>0.02</v>
      </c>
      <c r="BD412" s="2">
        <v>6846.67</v>
      </c>
      <c r="BE412" s="2">
        <v>5099.22</v>
      </c>
      <c r="BF412" s="2">
        <v>1747.45</v>
      </c>
      <c r="BG412" s="2" t="s">
        <v>35</v>
      </c>
      <c r="BH412" s="2" t="s">
        <v>71</v>
      </c>
      <c r="BI412" s="2" t="s">
        <v>72</v>
      </c>
      <c r="BJ412" s="2">
        <v>37.18</v>
      </c>
      <c r="BK412" s="2">
        <v>3</v>
      </c>
      <c r="BL412" s="2" t="s">
        <v>55</v>
      </c>
      <c r="BM412" s="2" t="s">
        <v>39</v>
      </c>
      <c r="BN412" s="2">
        <v>3</v>
      </c>
      <c r="BO412" s="23">
        <v>6</v>
      </c>
    </row>
    <row r="413" spans="1:67" ht="16.5" thickTop="1" thickBot="1" x14ac:dyDescent="0.3">
      <c r="A413" s="11">
        <v>412</v>
      </c>
      <c r="B413" s="2" t="s">
        <v>393</v>
      </c>
      <c r="C413" s="85">
        <f>YEAR(Table2[[#This Row],[Date]])</f>
        <v>2024</v>
      </c>
      <c r="D413" s="88" t="str">
        <f>TEXT(Table2[[#This Row],[Date]],"mmmm")</f>
        <v>September</v>
      </c>
      <c r="E413" s="2" t="s">
        <v>96</v>
      </c>
      <c r="F413" s="2" t="s">
        <v>66</v>
      </c>
      <c r="G413" s="2" t="s">
        <v>59</v>
      </c>
      <c r="H413" s="2" t="s">
        <v>44</v>
      </c>
      <c r="I413" s="2" t="s">
        <v>61</v>
      </c>
      <c r="J413" s="2" t="s">
        <v>107</v>
      </c>
      <c r="K413" s="2" t="s">
        <v>45</v>
      </c>
      <c r="L413" s="2" t="s">
        <v>80</v>
      </c>
      <c r="M413" s="2">
        <v>536.38</v>
      </c>
      <c r="N413" s="2">
        <v>15</v>
      </c>
      <c r="O413" s="2">
        <v>0.25</v>
      </c>
      <c r="P413" s="48" t="str">
        <f>IF(Table2[[#This Row],[Discount]]&gt;20%,"HIGH","LOW")</f>
        <v>HIGH</v>
      </c>
      <c r="Q413" s="2">
        <v>6034.27</v>
      </c>
      <c r="R413" s="59" t="str">
        <f>_xlfn.IFS(Table2[[#This Row],[Revenue]]&lt;1000,"Small",OR(Table2[[#This Row],[Revenue]]&gt;1000,Table2[[#This Row],[Revenue]]&lt;=5000),"Medium",Table2[[#This Row],[Revenue]]&gt;5000,"Large")</f>
        <v>Medium</v>
      </c>
      <c r="S413" s="53" t="str">
        <f>IF(Table2[[#This Row],[Revenue]]&gt;3000,"Premium","Not Premium")</f>
        <v>Premium</v>
      </c>
      <c r="T413" s="2">
        <v>5202.6899999999996</v>
      </c>
      <c r="U413" s="2">
        <v>831.58</v>
      </c>
      <c r="V413" s="2" t="s">
        <v>47</v>
      </c>
      <c r="W413" s="2" t="s">
        <v>36</v>
      </c>
      <c r="X413" s="2" t="s">
        <v>48</v>
      </c>
      <c r="Y413" s="2">
        <v>31.13</v>
      </c>
      <c r="Z413" s="2">
        <v>5</v>
      </c>
      <c r="AA413" s="50" t="str">
        <f>IF(Table2[[#This Row],[DeliveryDays]]&lt;=3,"FAST DELIVERY","LATE DELIVERY")</f>
        <v>LATE DELIVERY</v>
      </c>
      <c r="AB413" s="2" t="s">
        <v>97</v>
      </c>
      <c r="AC413" s="2" t="s">
        <v>39</v>
      </c>
      <c r="AD413" s="2">
        <v>1</v>
      </c>
      <c r="AE413" s="56" t="str">
        <f>_xlfn.IFS(Table2[[#This Row],[Rating]]=5,"Excellent",Table2[[#This Row],[Rating]]=4,"Good",Table2[[#This Row],[Rating]]=3,"Average",Table2[[#This Row],[Rating]]&lt;=2,"Poor")</f>
        <v>Poor</v>
      </c>
      <c r="AF413" s="35">
        <f>Table2[[#This Row],[Cost]]+Table2[[#This Row],[Profit]]+Table2[[#This Row],[ShippingCost]]+Table2[[#This Row],[DeliveryDays]]</f>
        <v>6070.4</v>
      </c>
      <c r="AG413" s="119">
        <f>Table2[[#This Row],[Profit]]/Table2[[#This Row],[Cost]]</f>
        <v>0.15983654609442424</v>
      </c>
      <c r="AQ413" s="22">
        <v>917</v>
      </c>
      <c r="AR413" s="13" t="s">
        <v>543</v>
      </c>
      <c r="AS413" s="13" t="s">
        <v>27</v>
      </c>
      <c r="AT413" s="13" t="s">
        <v>28</v>
      </c>
      <c r="AU413" s="13" t="s">
        <v>59</v>
      </c>
      <c r="AV413" s="13" t="s">
        <v>100</v>
      </c>
      <c r="AW413" s="13" t="s">
        <v>31</v>
      </c>
      <c r="AX413" s="13" t="s">
        <v>87</v>
      </c>
      <c r="AY413" s="13" t="s">
        <v>33</v>
      </c>
      <c r="AZ413" s="13" t="s">
        <v>85</v>
      </c>
      <c r="BA413" s="13">
        <v>514.41</v>
      </c>
      <c r="BB413" s="13">
        <v>9</v>
      </c>
      <c r="BC413" s="13">
        <v>0.28999999999999998</v>
      </c>
      <c r="BD413" s="13">
        <v>3287.08</v>
      </c>
      <c r="BE413" s="13">
        <v>2846.23</v>
      </c>
      <c r="BF413" s="13">
        <v>440.85</v>
      </c>
      <c r="BG413" s="13" t="s">
        <v>47</v>
      </c>
      <c r="BH413" s="13" t="s">
        <v>71</v>
      </c>
      <c r="BI413" s="13" t="s">
        <v>48</v>
      </c>
      <c r="BJ413" s="13">
        <v>29.27</v>
      </c>
      <c r="BK413" s="13">
        <v>7</v>
      </c>
      <c r="BL413" s="13" t="s">
        <v>97</v>
      </c>
      <c r="BM413" s="13" t="s">
        <v>56</v>
      </c>
      <c r="BN413" s="13">
        <v>4</v>
      </c>
      <c r="BO413" s="23">
        <v>5</v>
      </c>
    </row>
    <row r="414" spans="1:67" ht="16.5" thickTop="1" thickBot="1" x14ac:dyDescent="0.3">
      <c r="A414" s="12">
        <v>413</v>
      </c>
      <c r="B414" s="13" t="s">
        <v>417</v>
      </c>
      <c r="C414" s="86">
        <f>YEAR(Table2[[#This Row],[Date]])</f>
        <v>2023</v>
      </c>
      <c r="D414" s="89" t="str">
        <f>TEXT(Table2[[#This Row],[Date]],"mmmm")</f>
        <v>October</v>
      </c>
      <c r="E414" s="13" t="s">
        <v>65</v>
      </c>
      <c r="F414" s="13" t="s">
        <v>42</v>
      </c>
      <c r="G414" s="13" t="s">
        <v>29</v>
      </c>
      <c r="H414" s="13" t="s">
        <v>78</v>
      </c>
      <c r="I414" s="13" t="s">
        <v>31</v>
      </c>
      <c r="J414" s="13" t="s">
        <v>69</v>
      </c>
      <c r="K414" s="13" t="s">
        <v>53</v>
      </c>
      <c r="L414" s="13" t="s">
        <v>85</v>
      </c>
      <c r="M414" s="13">
        <v>26.58</v>
      </c>
      <c r="N414" s="13">
        <v>6</v>
      </c>
      <c r="O414" s="13">
        <v>0.18</v>
      </c>
      <c r="P414" s="48" t="str">
        <f>IF(Table2[[#This Row],[Discount]]&gt;20%,"HIGH","LOW")</f>
        <v>LOW</v>
      </c>
      <c r="Q414" s="13">
        <v>130.77000000000001</v>
      </c>
      <c r="R414" s="60" t="str">
        <f>_xlfn.IFS(Table2[[#This Row],[Revenue]]&lt;1000,"Small",OR(Table2[[#This Row],[Revenue]]&gt;1000,Table2[[#This Row],[Revenue]]&lt;=5000),"Medium",Table2[[#This Row],[Revenue]]&gt;5000,"Large")</f>
        <v>Small</v>
      </c>
      <c r="S414" s="54" t="str">
        <f>IF(Table2[[#This Row],[Revenue]]&gt;3000,"Premium","Not Premium")</f>
        <v>Not Premium</v>
      </c>
      <c r="T414" s="13">
        <v>108.87</v>
      </c>
      <c r="U414" s="13">
        <v>21.9</v>
      </c>
      <c r="V414" s="13" t="s">
        <v>35</v>
      </c>
      <c r="W414" s="13" t="s">
        <v>36</v>
      </c>
      <c r="X414" s="13" t="s">
        <v>48</v>
      </c>
      <c r="Y414" s="13">
        <v>41.75</v>
      </c>
      <c r="Z414" s="13">
        <v>3</v>
      </c>
      <c r="AA414" s="51" t="str">
        <f>IF(Table2[[#This Row],[DeliveryDays]]&lt;=3,"FAST DELIVERY","LATE DELIVERY")</f>
        <v>FAST DELIVERY</v>
      </c>
      <c r="AB414" s="13" t="s">
        <v>55</v>
      </c>
      <c r="AC414" s="13" t="s">
        <v>39</v>
      </c>
      <c r="AD414" s="13">
        <v>1</v>
      </c>
      <c r="AE414" s="57" t="str">
        <f>_xlfn.IFS(Table2[[#This Row],[Rating]]=5,"Excellent",Table2[[#This Row],[Rating]]=4,"Good",Table2[[#This Row],[Rating]]=3,"Average",Table2[[#This Row],[Rating]]&lt;=2,"Poor")</f>
        <v>Poor</v>
      </c>
      <c r="AF414" s="35">
        <f>Table2[[#This Row],[Cost]]+Table2[[#This Row],[Profit]]+Table2[[#This Row],[ShippingCost]]+Table2[[#This Row],[DeliveryDays]]</f>
        <v>175.52</v>
      </c>
      <c r="AG414" s="119">
        <f>Table2[[#This Row],[Profit]]/Table2[[#This Row],[Cost]]</f>
        <v>0.20115734362083215</v>
      </c>
      <c r="AQ414" s="22">
        <v>923</v>
      </c>
      <c r="AR414" s="13" t="s">
        <v>478</v>
      </c>
      <c r="AS414" s="13" t="s">
        <v>65</v>
      </c>
      <c r="AT414" s="13" t="s">
        <v>28</v>
      </c>
      <c r="AU414" s="13" t="s">
        <v>59</v>
      </c>
      <c r="AV414" s="13" t="s">
        <v>67</v>
      </c>
      <c r="AW414" s="13" t="s">
        <v>75</v>
      </c>
      <c r="AX414" s="13" t="s">
        <v>134</v>
      </c>
      <c r="AY414" s="13" t="s">
        <v>53</v>
      </c>
      <c r="AZ414" s="13" t="s">
        <v>80</v>
      </c>
      <c r="BA414" s="13">
        <v>339.8</v>
      </c>
      <c r="BB414" s="13">
        <v>14</v>
      </c>
      <c r="BC414" s="13">
        <v>0.17</v>
      </c>
      <c r="BD414" s="13">
        <v>3948.48</v>
      </c>
      <c r="BE414" s="13">
        <v>2962.36</v>
      </c>
      <c r="BF414" s="13">
        <v>986.12</v>
      </c>
      <c r="BG414" s="13" t="s">
        <v>91</v>
      </c>
      <c r="BH414" s="13" t="s">
        <v>88</v>
      </c>
      <c r="BI414" s="13" t="s">
        <v>37</v>
      </c>
      <c r="BJ414" s="13">
        <v>22.63</v>
      </c>
      <c r="BK414" s="13">
        <v>9</v>
      </c>
      <c r="BL414" s="13" t="s">
        <v>38</v>
      </c>
      <c r="BM414" s="13" t="s">
        <v>56</v>
      </c>
      <c r="BN414" s="13">
        <v>3</v>
      </c>
      <c r="BO414" s="23">
        <v>9</v>
      </c>
    </row>
    <row r="415" spans="1:67" ht="16.5" thickTop="1" thickBot="1" x14ac:dyDescent="0.3">
      <c r="A415" s="11">
        <v>414</v>
      </c>
      <c r="B415" s="2" t="s">
        <v>418</v>
      </c>
      <c r="C415" s="85">
        <f>YEAR(Table2[[#This Row],[Date]])</f>
        <v>2024</v>
      </c>
      <c r="D415" s="88" t="str">
        <f>TEXT(Table2[[#This Row],[Date]],"mmmm")</f>
        <v>February</v>
      </c>
      <c r="E415" s="2" t="s">
        <v>27</v>
      </c>
      <c r="F415" s="2" t="s">
        <v>82</v>
      </c>
      <c r="G415" s="2" t="s">
        <v>83</v>
      </c>
      <c r="H415" s="2" t="s">
        <v>67</v>
      </c>
      <c r="I415" s="2" t="s">
        <v>68</v>
      </c>
      <c r="J415" s="2" t="s">
        <v>52</v>
      </c>
      <c r="K415" s="2" t="s">
        <v>45</v>
      </c>
      <c r="L415" s="2" t="s">
        <v>80</v>
      </c>
      <c r="M415" s="2">
        <v>852.54</v>
      </c>
      <c r="N415" s="2">
        <v>5</v>
      </c>
      <c r="O415" s="2">
        <v>0.13</v>
      </c>
      <c r="P415" s="48" t="str">
        <f>IF(Table2[[#This Row],[Discount]]&gt;20%,"HIGH","LOW")</f>
        <v>LOW</v>
      </c>
      <c r="Q415" s="2">
        <v>3708.55</v>
      </c>
      <c r="R415" s="59" t="str">
        <f>_xlfn.IFS(Table2[[#This Row],[Revenue]]&lt;1000,"Small",OR(Table2[[#This Row],[Revenue]]&gt;1000,Table2[[#This Row],[Revenue]]&lt;=5000),"Medium",Table2[[#This Row],[Revenue]]&gt;5000,"Large")</f>
        <v>Medium</v>
      </c>
      <c r="S415" s="53" t="str">
        <f>IF(Table2[[#This Row],[Revenue]]&gt;3000,"Premium","Not Premium")</f>
        <v>Premium</v>
      </c>
      <c r="T415" s="2">
        <v>2423.6799999999998</v>
      </c>
      <c r="U415" s="2">
        <v>1284.8699999999999</v>
      </c>
      <c r="V415" s="2" t="s">
        <v>76</v>
      </c>
      <c r="W415" s="2" t="s">
        <v>36</v>
      </c>
      <c r="X415" s="2" t="s">
        <v>72</v>
      </c>
      <c r="Y415" s="2">
        <v>46.72</v>
      </c>
      <c r="Z415" s="2">
        <v>6</v>
      </c>
      <c r="AA415" s="50" t="str">
        <f>IF(Table2[[#This Row],[DeliveryDays]]&lt;=3,"FAST DELIVERY","LATE DELIVERY")</f>
        <v>LATE DELIVERY</v>
      </c>
      <c r="AB415" s="2" t="s">
        <v>55</v>
      </c>
      <c r="AC415" s="2" t="s">
        <v>56</v>
      </c>
      <c r="AD415" s="2">
        <v>1</v>
      </c>
      <c r="AE415" s="56" t="str">
        <f>_xlfn.IFS(Table2[[#This Row],[Rating]]=5,"Excellent",Table2[[#This Row],[Rating]]=4,"Good",Table2[[#This Row],[Rating]]=3,"Average",Table2[[#This Row],[Rating]]&lt;=2,"Poor")</f>
        <v>Poor</v>
      </c>
      <c r="AF415" s="35">
        <f>Table2[[#This Row],[Cost]]+Table2[[#This Row],[Profit]]+Table2[[#This Row],[ShippingCost]]+Table2[[#This Row],[DeliveryDays]]</f>
        <v>3761.2699999999995</v>
      </c>
      <c r="AG415" s="119">
        <f>Table2[[#This Row],[Profit]]/Table2[[#This Row],[Cost]]</f>
        <v>0.53013186559281755</v>
      </c>
      <c r="AQ415" s="22">
        <v>935</v>
      </c>
      <c r="AR415" s="13" t="s">
        <v>414</v>
      </c>
      <c r="AS415" s="13" t="s">
        <v>41</v>
      </c>
      <c r="AT415" s="13" t="s">
        <v>66</v>
      </c>
      <c r="AU415" s="13" t="s">
        <v>59</v>
      </c>
      <c r="AV415" s="13" t="s">
        <v>60</v>
      </c>
      <c r="AW415" s="13" t="s">
        <v>75</v>
      </c>
      <c r="AX415" s="13" t="s">
        <v>87</v>
      </c>
      <c r="AY415" s="13" t="s">
        <v>45</v>
      </c>
      <c r="AZ415" s="13" t="s">
        <v>34</v>
      </c>
      <c r="BA415" s="13">
        <v>514.67999999999995</v>
      </c>
      <c r="BB415" s="13">
        <v>18</v>
      </c>
      <c r="BC415" s="13">
        <v>0.01</v>
      </c>
      <c r="BD415" s="13">
        <v>9171.6</v>
      </c>
      <c r="BE415" s="13">
        <v>4800.22</v>
      </c>
      <c r="BF415" s="13">
        <v>4371.38</v>
      </c>
      <c r="BG415" s="13" t="s">
        <v>47</v>
      </c>
      <c r="BH415" s="13" t="s">
        <v>36</v>
      </c>
      <c r="BI415" s="13" t="s">
        <v>37</v>
      </c>
      <c r="BJ415" s="13">
        <v>42.78</v>
      </c>
      <c r="BK415" s="13">
        <v>7</v>
      </c>
      <c r="BL415" s="13" t="s">
        <v>38</v>
      </c>
      <c r="BM415" s="13" t="s">
        <v>39</v>
      </c>
      <c r="BN415" s="13">
        <v>5</v>
      </c>
      <c r="BO415" s="21">
        <v>9</v>
      </c>
    </row>
    <row r="416" spans="1:67" ht="16.5" thickTop="1" thickBot="1" x14ac:dyDescent="0.3">
      <c r="A416" s="12">
        <v>415</v>
      </c>
      <c r="B416" s="13" t="s">
        <v>419</v>
      </c>
      <c r="C416" s="86">
        <f>YEAR(Table2[[#This Row],[Date]])</f>
        <v>2024</v>
      </c>
      <c r="D416" s="89" t="str">
        <f>TEXT(Table2[[#This Row],[Date]],"mmmm")</f>
        <v>May</v>
      </c>
      <c r="E416" s="13" t="s">
        <v>120</v>
      </c>
      <c r="F416" s="13" t="s">
        <v>66</v>
      </c>
      <c r="G416" s="13" t="s">
        <v>93</v>
      </c>
      <c r="H416" s="13" t="s">
        <v>100</v>
      </c>
      <c r="I416" s="13" t="s">
        <v>31</v>
      </c>
      <c r="J416" s="13" t="s">
        <v>32</v>
      </c>
      <c r="K416" s="13" t="s">
        <v>33</v>
      </c>
      <c r="L416" s="13" t="s">
        <v>34</v>
      </c>
      <c r="M416" s="13">
        <v>506.11</v>
      </c>
      <c r="N416" s="13">
        <v>1</v>
      </c>
      <c r="O416" s="13">
        <v>0.02</v>
      </c>
      <c r="P416" s="48" t="str">
        <f>IF(Table2[[#This Row],[Discount]]&gt;20%,"HIGH","LOW")</f>
        <v>LOW</v>
      </c>
      <c r="Q416" s="13">
        <v>495.99</v>
      </c>
      <c r="R416" s="60" t="str">
        <f>_xlfn.IFS(Table2[[#This Row],[Revenue]]&lt;1000,"Small",OR(Table2[[#This Row],[Revenue]]&gt;1000,Table2[[#This Row],[Revenue]]&lt;=5000),"Medium",Table2[[#This Row],[Revenue]]&gt;5000,"Large")</f>
        <v>Small</v>
      </c>
      <c r="S416" s="54" t="str">
        <f>IF(Table2[[#This Row],[Revenue]]&gt;3000,"Premium","Not Premium")</f>
        <v>Not Premium</v>
      </c>
      <c r="T416" s="13">
        <v>428.68</v>
      </c>
      <c r="U416" s="13">
        <v>67.31</v>
      </c>
      <c r="V416" s="13" t="s">
        <v>47</v>
      </c>
      <c r="W416" s="13" t="s">
        <v>88</v>
      </c>
      <c r="X416" s="13" t="s">
        <v>48</v>
      </c>
      <c r="Y416" s="13">
        <v>42.41</v>
      </c>
      <c r="Z416" s="13">
        <v>3</v>
      </c>
      <c r="AA416" s="51" t="str">
        <f>IF(Table2[[#This Row],[DeliveryDays]]&lt;=3,"FAST DELIVERY","LATE DELIVERY")</f>
        <v>FAST DELIVERY</v>
      </c>
      <c r="AB416" s="13" t="s">
        <v>97</v>
      </c>
      <c r="AC416" s="13" t="s">
        <v>56</v>
      </c>
      <c r="AD416" s="13">
        <v>2</v>
      </c>
      <c r="AE416" s="57" t="str">
        <f>_xlfn.IFS(Table2[[#This Row],[Rating]]=5,"Excellent",Table2[[#This Row],[Rating]]=4,"Good",Table2[[#This Row],[Rating]]=3,"Average",Table2[[#This Row],[Rating]]&lt;=2,"Poor")</f>
        <v>Poor</v>
      </c>
      <c r="AF416" s="35">
        <f>Table2[[#This Row],[Cost]]+Table2[[#This Row],[Profit]]+Table2[[#This Row],[ShippingCost]]+Table2[[#This Row],[DeliveryDays]]</f>
        <v>541.4</v>
      </c>
      <c r="AG416" s="119">
        <f>Table2[[#This Row],[Profit]]/Table2[[#This Row],[Cost]]</f>
        <v>0.15701688905477279</v>
      </c>
      <c r="AQ416" s="20">
        <v>940</v>
      </c>
      <c r="AR416" s="2" t="s">
        <v>622</v>
      </c>
      <c r="AS416" s="2" t="s">
        <v>65</v>
      </c>
      <c r="AT416" s="2" t="s">
        <v>28</v>
      </c>
      <c r="AU416" s="2" t="s">
        <v>59</v>
      </c>
      <c r="AV416" s="2" t="s">
        <v>100</v>
      </c>
      <c r="AW416" s="2" t="s">
        <v>75</v>
      </c>
      <c r="AX416" s="2" t="s">
        <v>107</v>
      </c>
      <c r="AY416" s="2" t="s">
        <v>33</v>
      </c>
      <c r="AZ416" s="2" t="s">
        <v>70</v>
      </c>
      <c r="BA416" s="2">
        <v>710.31</v>
      </c>
      <c r="BB416" s="2">
        <v>17</v>
      </c>
      <c r="BC416" s="2">
        <v>0.24</v>
      </c>
      <c r="BD416" s="2">
        <v>9177.2099999999991</v>
      </c>
      <c r="BE416" s="2">
        <v>5149.16</v>
      </c>
      <c r="BF416" s="2">
        <v>4028.05</v>
      </c>
      <c r="BG416" s="2" t="s">
        <v>91</v>
      </c>
      <c r="BH416" s="2" t="s">
        <v>54</v>
      </c>
      <c r="BI416" s="2" t="s">
        <v>72</v>
      </c>
      <c r="BJ416" s="2">
        <v>35.24</v>
      </c>
      <c r="BK416" s="2">
        <v>7</v>
      </c>
      <c r="BL416" s="2" t="s">
        <v>38</v>
      </c>
      <c r="BM416" s="2" t="s">
        <v>56</v>
      </c>
      <c r="BN416" s="2">
        <v>3</v>
      </c>
      <c r="BO416" s="23">
        <v>11</v>
      </c>
    </row>
    <row r="417" spans="1:67" ht="16.5" thickTop="1" thickBot="1" x14ac:dyDescent="0.3">
      <c r="A417" s="11">
        <v>416</v>
      </c>
      <c r="B417" s="2" t="s">
        <v>187</v>
      </c>
      <c r="C417" s="85">
        <f>YEAR(Table2[[#This Row],[Date]])</f>
        <v>2024</v>
      </c>
      <c r="D417" s="88" t="str">
        <f>TEXT(Table2[[#This Row],[Date]],"mmmm")</f>
        <v>February</v>
      </c>
      <c r="E417" s="2" t="s">
        <v>127</v>
      </c>
      <c r="F417" s="2" t="s">
        <v>42</v>
      </c>
      <c r="G417" s="2" t="s">
        <v>90</v>
      </c>
      <c r="H417" s="2" t="s">
        <v>100</v>
      </c>
      <c r="I417" s="2" t="s">
        <v>75</v>
      </c>
      <c r="J417" s="2" t="s">
        <v>102</v>
      </c>
      <c r="K417" s="2" t="s">
        <v>33</v>
      </c>
      <c r="L417" s="2" t="s">
        <v>34</v>
      </c>
      <c r="M417" s="2">
        <v>106.96</v>
      </c>
      <c r="N417" s="2">
        <v>15</v>
      </c>
      <c r="O417" s="2">
        <v>0.28999999999999998</v>
      </c>
      <c r="P417" s="48" t="str">
        <f>IF(Table2[[#This Row],[Discount]]&gt;20%,"HIGH","LOW")</f>
        <v>HIGH</v>
      </c>
      <c r="Q417" s="2">
        <v>1139.1199999999999</v>
      </c>
      <c r="R417" s="59" t="str">
        <f>_xlfn.IFS(Table2[[#This Row],[Revenue]]&lt;1000,"Small",OR(Table2[[#This Row],[Revenue]]&gt;1000,Table2[[#This Row],[Revenue]]&lt;=5000),"Medium",Table2[[#This Row],[Revenue]]&gt;5000,"Large")</f>
        <v>Medium</v>
      </c>
      <c r="S417" s="53" t="str">
        <f>IF(Table2[[#This Row],[Revenue]]&gt;3000,"Premium","Not Premium")</f>
        <v>Not Premium</v>
      </c>
      <c r="T417" s="2">
        <v>684.16</v>
      </c>
      <c r="U417" s="2">
        <v>454.96</v>
      </c>
      <c r="V417" s="2" t="s">
        <v>63</v>
      </c>
      <c r="W417" s="2" t="s">
        <v>88</v>
      </c>
      <c r="X417" s="2" t="s">
        <v>48</v>
      </c>
      <c r="Y417" s="2">
        <v>17.170000000000002</v>
      </c>
      <c r="Z417" s="2">
        <v>6</v>
      </c>
      <c r="AA417" s="50" t="str">
        <f>IF(Table2[[#This Row],[DeliveryDays]]&lt;=3,"FAST DELIVERY","LATE DELIVERY")</f>
        <v>LATE DELIVERY</v>
      </c>
      <c r="AB417" s="2" t="s">
        <v>38</v>
      </c>
      <c r="AC417" s="2" t="s">
        <v>56</v>
      </c>
      <c r="AD417" s="2">
        <v>3</v>
      </c>
      <c r="AE417" s="56" t="str">
        <f>_xlfn.IFS(Table2[[#This Row],[Rating]]=5,"Excellent",Table2[[#This Row],[Rating]]=4,"Good",Table2[[#This Row],[Rating]]=3,"Average",Table2[[#This Row],[Rating]]&lt;=2,"Poor")</f>
        <v>Average</v>
      </c>
      <c r="AF417" s="35">
        <f>Table2[[#This Row],[Cost]]+Table2[[#This Row],[Profit]]+Table2[[#This Row],[ShippingCost]]+Table2[[#This Row],[DeliveryDays]]</f>
        <v>1162.29</v>
      </c>
      <c r="AG417" s="119">
        <f>Table2[[#This Row],[Profit]]/Table2[[#This Row],[Cost]]</f>
        <v>0.66499064546304953</v>
      </c>
      <c r="AQ417" s="22">
        <v>945</v>
      </c>
      <c r="AR417" s="13" t="s">
        <v>396</v>
      </c>
      <c r="AS417" s="13" t="s">
        <v>120</v>
      </c>
      <c r="AT417" s="13" t="s">
        <v>28</v>
      </c>
      <c r="AU417" s="13" t="s">
        <v>59</v>
      </c>
      <c r="AV417" s="13" t="s">
        <v>100</v>
      </c>
      <c r="AW417" s="13" t="s">
        <v>68</v>
      </c>
      <c r="AX417" s="13" t="s">
        <v>79</v>
      </c>
      <c r="AY417" s="13" t="s">
        <v>53</v>
      </c>
      <c r="AZ417" s="13" t="s">
        <v>80</v>
      </c>
      <c r="BA417" s="13">
        <v>512.4</v>
      </c>
      <c r="BB417" s="13">
        <v>16</v>
      </c>
      <c r="BC417" s="13">
        <v>0.06</v>
      </c>
      <c r="BD417" s="13">
        <v>7706.5</v>
      </c>
      <c r="BE417" s="13">
        <v>4637.66</v>
      </c>
      <c r="BF417" s="13">
        <v>3068.84</v>
      </c>
      <c r="BG417" s="13" t="s">
        <v>76</v>
      </c>
      <c r="BH417" s="13" t="s">
        <v>71</v>
      </c>
      <c r="BI417" s="13" t="s">
        <v>72</v>
      </c>
      <c r="BJ417" s="13">
        <v>28.78</v>
      </c>
      <c r="BK417" s="13">
        <v>2</v>
      </c>
      <c r="BL417" s="13" t="s">
        <v>55</v>
      </c>
      <c r="BM417" s="13" t="s">
        <v>56</v>
      </c>
      <c r="BN417" s="13">
        <v>4</v>
      </c>
      <c r="BO417" s="21">
        <v>4</v>
      </c>
    </row>
    <row r="418" spans="1:67" ht="16.5" thickTop="1" thickBot="1" x14ac:dyDescent="0.3">
      <c r="A418" s="12">
        <v>417</v>
      </c>
      <c r="B418" s="13" t="s">
        <v>420</v>
      </c>
      <c r="C418" s="86">
        <f>YEAR(Table2[[#This Row],[Date]])</f>
        <v>2024</v>
      </c>
      <c r="D418" s="89" t="str">
        <f>TEXT(Table2[[#This Row],[Date]],"mmmm")</f>
        <v>January</v>
      </c>
      <c r="E418" s="13" t="s">
        <v>27</v>
      </c>
      <c r="F418" s="13" t="s">
        <v>42</v>
      </c>
      <c r="G418" s="13" t="s">
        <v>93</v>
      </c>
      <c r="H418" s="13" t="s">
        <v>30</v>
      </c>
      <c r="I418" s="13" t="s">
        <v>68</v>
      </c>
      <c r="J418" s="13" t="s">
        <v>69</v>
      </c>
      <c r="K418" s="13" t="s">
        <v>33</v>
      </c>
      <c r="L418" s="13" t="s">
        <v>85</v>
      </c>
      <c r="M418" s="13">
        <v>695.4</v>
      </c>
      <c r="N418" s="13">
        <v>18</v>
      </c>
      <c r="O418" s="13">
        <v>0.2</v>
      </c>
      <c r="P418" s="48" t="str">
        <f>IF(Table2[[#This Row],[Discount]]&gt;20%,"HIGH","LOW")</f>
        <v>LOW</v>
      </c>
      <c r="Q418" s="13">
        <v>10013.76</v>
      </c>
      <c r="R418" s="60" t="str">
        <f>_xlfn.IFS(Table2[[#This Row],[Revenue]]&lt;1000,"Small",OR(Table2[[#This Row],[Revenue]]&gt;1000,Table2[[#This Row],[Revenue]]&lt;=5000),"Medium",Table2[[#This Row],[Revenue]]&gt;5000,"Large")</f>
        <v>Medium</v>
      </c>
      <c r="S418" s="54" t="str">
        <f>IF(Table2[[#This Row],[Revenue]]&gt;3000,"Premium","Not Premium")</f>
        <v>Premium</v>
      </c>
      <c r="T418" s="13">
        <v>6131.08</v>
      </c>
      <c r="U418" s="13">
        <v>3882.68</v>
      </c>
      <c r="V418" s="13" t="s">
        <v>91</v>
      </c>
      <c r="W418" s="13" t="s">
        <v>54</v>
      </c>
      <c r="X418" s="13" t="s">
        <v>37</v>
      </c>
      <c r="Y418" s="13">
        <v>21.83</v>
      </c>
      <c r="Z418" s="13">
        <v>8</v>
      </c>
      <c r="AA418" s="51" t="str">
        <f>IF(Table2[[#This Row],[DeliveryDays]]&lt;=3,"FAST DELIVERY","LATE DELIVERY")</f>
        <v>LATE DELIVERY</v>
      </c>
      <c r="AB418" s="13" t="s">
        <v>38</v>
      </c>
      <c r="AC418" s="13" t="s">
        <v>39</v>
      </c>
      <c r="AD418" s="13">
        <v>2</v>
      </c>
      <c r="AE418" s="57" t="str">
        <f>_xlfn.IFS(Table2[[#This Row],[Rating]]=5,"Excellent",Table2[[#This Row],[Rating]]=4,"Good",Table2[[#This Row],[Rating]]=3,"Average",Table2[[#This Row],[Rating]]&lt;=2,"Poor")</f>
        <v>Poor</v>
      </c>
      <c r="AF418" s="35">
        <f>Table2[[#This Row],[Cost]]+Table2[[#This Row],[Profit]]+Table2[[#This Row],[ShippingCost]]+Table2[[#This Row],[DeliveryDays]]</f>
        <v>10043.59</v>
      </c>
      <c r="AG418" s="119">
        <f>Table2[[#This Row],[Profit]]/Table2[[#This Row],[Cost]]</f>
        <v>0.63327831311938509</v>
      </c>
      <c r="AQ418" s="20">
        <v>950</v>
      </c>
      <c r="AR418" s="2" t="s">
        <v>160</v>
      </c>
      <c r="AS418" s="2" t="s">
        <v>127</v>
      </c>
      <c r="AT418" s="2" t="s">
        <v>66</v>
      </c>
      <c r="AU418" s="2" t="s">
        <v>59</v>
      </c>
      <c r="AV418" s="2" t="s">
        <v>30</v>
      </c>
      <c r="AW418" s="2" t="s">
        <v>68</v>
      </c>
      <c r="AX418" s="2" t="s">
        <v>62</v>
      </c>
      <c r="AY418" s="2" t="s">
        <v>45</v>
      </c>
      <c r="AZ418" s="2" t="s">
        <v>34</v>
      </c>
      <c r="BA418" s="2">
        <v>207.4</v>
      </c>
      <c r="BB418" s="2">
        <v>6</v>
      </c>
      <c r="BC418" s="2">
        <v>0.24</v>
      </c>
      <c r="BD418" s="2">
        <v>945.74</v>
      </c>
      <c r="BE418" s="2">
        <v>745.76</v>
      </c>
      <c r="BF418" s="2">
        <v>199.98</v>
      </c>
      <c r="BG418" s="2" t="s">
        <v>63</v>
      </c>
      <c r="BH418" s="2" t="s">
        <v>36</v>
      </c>
      <c r="BI418" s="2" t="s">
        <v>48</v>
      </c>
      <c r="BJ418" s="2">
        <v>12.04</v>
      </c>
      <c r="BK418" s="2">
        <v>9</v>
      </c>
      <c r="BL418" s="2" t="s">
        <v>97</v>
      </c>
      <c r="BM418" s="2" t="s">
        <v>39</v>
      </c>
      <c r="BN418" s="2">
        <v>3</v>
      </c>
      <c r="BO418" s="23">
        <v>3</v>
      </c>
    </row>
    <row r="419" spans="1:67" ht="16.5" thickTop="1" thickBot="1" x14ac:dyDescent="0.3">
      <c r="A419" s="11">
        <v>418</v>
      </c>
      <c r="B419" s="2" t="s">
        <v>379</v>
      </c>
      <c r="C419" s="85">
        <f>YEAR(Table2[[#This Row],[Date]])</f>
        <v>2023</v>
      </c>
      <c r="D419" s="88" t="str">
        <f>TEXT(Table2[[#This Row],[Date]],"mmmm")</f>
        <v>July</v>
      </c>
      <c r="E419" s="2" t="s">
        <v>50</v>
      </c>
      <c r="F419" s="2" t="s">
        <v>82</v>
      </c>
      <c r="G419" s="2" t="s">
        <v>93</v>
      </c>
      <c r="H419" s="2" t="s">
        <v>78</v>
      </c>
      <c r="I419" s="2" t="s">
        <v>61</v>
      </c>
      <c r="J419" s="2" t="s">
        <v>69</v>
      </c>
      <c r="K419" s="2" t="s">
        <v>45</v>
      </c>
      <c r="L419" s="2" t="s">
        <v>34</v>
      </c>
      <c r="M419" s="2">
        <v>871.48</v>
      </c>
      <c r="N419" s="2">
        <v>7</v>
      </c>
      <c r="O419" s="2">
        <v>0.14000000000000001</v>
      </c>
      <c r="P419" s="48" t="str">
        <f>IF(Table2[[#This Row],[Discount]]&gt;20%,"HIGH","LOW")</f>
        <v>LOW</v>
      </c>
      <c r="Q419" s="2">
        <v>5246.31</v>
      </c>
      <c r="R419" s="59" t="str">
        <f>_xlfn.IFS(Table2[[#This Row],[Revenue]]&lt;1000,"Small",OR(Table2[[#This Row],[Revenue]]&gt;1000,Table2[[#This Row],[Revenue]]&lt;=5000),"Medium",Table2[[#This Row],[Revenue]]&gt;5000,"Large")</f>
        <v>Medium</v>
      </c>
      <c r="S419" s="53" t="str">
        <f>IF(Table2[[#This Row],[Revenue]]&gt;3000,"Premium","Not Premium")</f>
        <v>Premium</v>
      </c>
      <c r="T419" s="2">
        <v>3848.4</v>
      </c>
      <c r="U419" s="2">
        <v>1397.91</v>
      </c>
      <c r="V419" s="2" t="s">
        <v>91</v>
      </c>
      <c r="W419" s="2" t="s">
        <v>54</v>
      </c>
      <c r="X419" s="2" t="s">
        <v>48</v>
      </c>
      <c r="Y419" s="2">
        <v>48.93</v>
      </c>
      <c r="Z419" s="2">
        <v>5</v>
      </c>
      <c r="AA419" s="50" t="str">
        <f>IF(Table2[[#This Row],[DeliveryDays]]&lt;=3,"FAST DELIVERY","LATE DELIVERY")</f>
        <v>LATE DELIVERY</v>
      </c>
      <c r="AB419" s="2" t="s">
        <v>97</v>
      </c>
      <c r="AC419" s="2" t="s">
        <v>56</v>
      </c>
      <c r="AD419" s="2">
        <v>5</v>
      </c>
      <c r="AE419" s="56" t="str">
        <f>_xlfn.IFS(Table2[[#This Row],[Rating]]=5,"Excellent",Table2[[#This Row],[Rating]]=4,"Good",Table2[[#This Row],[Rating]]=3,"Average",Table2[[#This Row],[Rating]]&lt;=2,"Poor")</f>
        <v>Excellent</v>
      </c>
      <c r="AF419" s="35">
        <f>Table2[[#This Row],[Cost]]+Table2[[#This Row],[Profit]]+Table2[[#This Row],[ShippingCost]]+Table2[[#This Row],[DeliveryDays]]</f>
        <v>5300.2400000000007</v>
      </c>
      <c r="AG419" s="119">
        <f>Table2[[#This Row],[Profit]]/Table2[[#This Row],[Cost]]</f>
        <v>0.36324446523230436</v>
      </c>
      <c r="AQ419" s="22">
        <v>957</v>
      </c>
      <c r="AR419" s="13" t="s">
        <v>626</v>
      </c>
      <c r="AS419" s="13" t="s">
        <v>96</v>
      </c>
      <c r="AT419" s="13" t="s">
        <v>28</v>
      </c>
      <c r="AU419" s="13" t="s">
        <v>59</v>
      </c>
      <c r="AV419" s="13" t="s">
        <v>74</v>
      </c>
      <c r="AW419" s="13" t="s">
        <v>75</v>
      </c>
      <c r="AX419" s="13" t="s">
        <v>134</v>
      </c>
      <c r="AY419" s="13" t="s">
        <v>45</v>
      </c>
      <c r="AZ419" s="13" t="s">
        <v>85</v>
      </c>
      <c r="BA419" s="13">
        <v>821.48</v>
      </c>
      <c r="BB419" s="13">
        <v>16</v>
      </c>
      <c r="BC419" s="13">
        <v>0.17</v>
      </c>
      <c r="BD419" s="13">
        <v>10909.25</v>
      </c>
      <c r="BE419" s="13">
        <v>8027.67</v>
      </c>
      <c r="BF419" s="13">
        <v>2881.58</v>
      </c>
      <c r="BG419" s="13" t="s">
        <v>63</v>
      </c>
      <c r="BH419" s="13" t="s">
        <v>71</v>
      </c>
      <c r="BI419" s="13" t="s">
        <v>72</v>
      </c>
      <c r="BJ419" s="13">
        <v>48.91</v>
      </c>
      <c r="BK419" s="13">
        <v>9</v>
      </c>
      <c r="BL419" s="13" t="s">
        <v>38</v>
      </c>
      <c r="BM419" s="13" t="s">
        <v>56</v>
      </c>
      <c r="BN419" s="13">
        <v>2</v>
      </c>
      <c r="BO419" s="23">
        <v>6</v>
      </c>
    </row>
    <row r="420" spans="1:67" ht="16.5" thickTop="1" thickBot="1" x14ac:dyDescent="0.3">
      <c r="A420" s="12">
        <v>419</v>
      </c>
      <c r="B420" s="13" t="s">
        <v>337</v>
      </c>
      <c r="C420" s="86">
        <f>YEAR(Table2[[#This Row],[Date]])</f>
        <v>2023</v>
      </c>
      <c r="D420" s="89" t="str">
        <f>TEXT(Table2[[#This Row],[Date]],"mmmm")</f>
        <v>December</v>
      </c>
      <c r="E420" s="13" t="s">
        <v>99</v>
      </c>
      <c r="F420" s="13" t="s">
        <v>82</v>
      </c>
      <c r="G420" s="13" t="s">
        <v>93</v>
      </c>
      <c r="H420" s="13" t="s">
        <v>67</v>
      </c>
      <c r="I420" s="13" t="s">
        <v>68</v>
      </c>
      <c r="J420" s="13" t="s">
        <v>84</v>
      </c>
      <c r="K420" s="13" t="s">
        <v>33</v>
      </c>
      <c r="L420" s="13" t="s">
        <v>34</v>
      </c>
      <c r="M420" s="13">
        <v>349.39</v>
      </c>
      <c r="N420" s="13">
        <v>13</v>
      </c>
      <c r="O420" s="13">
        <v>0.18</v>
      </c>
      <c r="P420" s="48" t="str">
        <f>IF(Table2[[#This Row],[Discount]]&gt;20%,"HIGH","LOW")</f>
        <v>LOW</v>
      </c>
      <c r="Q420" s="13">
        <v>3724.5</v>
      </c>
      <c r="R420" s="60" t="str">
        <f>_xlfn.IFS(Table2[[#This Row],[Revenue]]&lt;1000,"Small",OR(Table2[[#This Row],[Revenue]]&gt;1000,Table2[[#This Row],[Revenue]]&lt;=5000),"Medium",Table2[[#This Row],[Revenue]]&gt;5000,"Large")</f>
        <v>Medium</v>
      </c>
      <c r="S420" s="54" t="str">
        <f>IF(Table2[[#This Row],[Revenue]]&gt;3000,"Premium","Not Premium")</f>
        <v>Premium</v>
      </c>
      <c r="T420" s="13">
        <v>2091.64</v>
      </c>
      <c r="U420" s="13">
        <v>1632.86</v>
      </c>
      <c r="V420" s="13" t="s">
        <v>63</v>
      </c>
      <c r="W420" s="13" t="s">
        <v>88</v>
      </c>
      <c r="X420" s="13" t="s">
        <v>37</v>
      </c>
      <c r="Y420" s="13">
        <v>9.9499999999999993</v>
      </c>
      <c r="Z420" s="13">
        <v>7</v>
      </c>
      <c r="AA420" s="51" t="str">
        <f>IF(Table2[[#This Row],[DeliveryDays]]&lt;=3,"FAST DELIVERY","LATE DELIVERY")</f>
        <v>LATE DELIVERY</v>
      </c>
      <c r="AB420" s="13" t="s">
        <v>38</v>
      </c>
      <c r="AC420" s="13" t="s">
        <v>56</v>
      </c>
      <c r="AD420" s="13">
        <v>1</v>
      </c>
      <c r="AE420" s="57" t="str">
        <f>_xlfn.IFS(Table2[[#This Row],[Rating]]=5,"Excellent",Table2[[#This Row],[Rating]]=4,"Good",Table2[[#This Row],[Rating]]=3,"Average",Table2[[#This Row],[Rating]]&lt;=2,"Poor")</f>
        <v>Poor</v>
      </c>
      <c r="AF420" s="35">
        <f>Table2[[#This Row],[Cost]]+Table2[[#This Row],[Profit]]+Table2[[#This Row],[ShippingCost]]+Table2[[#This Row],[DeliveryDays]]</f>
        <v>3741.45</v>
      </c>
      <c r="AG420" s="119">
        <f>Table2[[#This Row],[Profit]]/Table2[[#This Row],[Cost]]</f>
        <v>0.78066015184257331</v>
      </c>
      <c r="AQ420" s="22">
        <v>965</v>
      </c>
      <c r="AR420" s="13" t="s">
        <v>162</v>
      </c>
      <c r="AS420" s="13" t="s">
        <v>127</v>
      </c>
      <c r="AT420" s="13" t="s">
        <v>66</v>
      </c>
      <c r="AU420" s="13" t="s">
        <v>59</v>
      </c>
      <c r="AV420" s="13" t="s">
        <v>67</v>
      </c>
      <c r="AW420" s="13" t="s">
        <v>31</v>
      </c>
      <c r="AX420" s="13" t="s">
        <v>62</v>
      </c>
      <c r="AY420" s="13" t="s">
        <v>53</v>
      </c>
      <c r="AZ420" s="13" t="s">
        <v>85</v>
      </c>
      <c r="BA420" s="13">
        <v>39.85</v>
      </c>
      <c r="BB420" s="13">
        <v>5</v>
      </c>
      <c r="BC420" s="13">
        <v>7.0000000000000007E-2</v>
      </c>
      <c r="BD420" s="13">
        <v>185.3</v>
      </c>
      <c r="BE420" s="13">
        <v>125.47</v>
      </c>
      <c r="BF420" s="13">
        <v>59.83</v>
      </c>
      <c r="BG420" s="13" t="s">
        <v>63</v>
      </c>
      <c r="BH420" s="13" t="s">
        <v>71</v>
      </c>
      <c r="BI420" s="13" t="s">
        <v>72</v>
      </c>
      <c r="BJ420" s="13">
        <v>34.07</v>
      </c>
      <c r="BK420" s="13">
        <v>1</v>
      </c>
      <c r="BL420" s="13" t="s">
        <v>38</v>
      </c>
      <c r="BM420" s="13" t="s">
        <v>39</v>
      </c>
      <c r="BN420" s="13">
        <v>5</v>
      </c>
      <c r="BO420" s="21">
        <v>12</v>
      </c>
    </row>
    <row r="421" spans="1:67" ht="16.5" thickTop="1" thickBot="1" x14ac:dyDescent="0.3">
      <c r="A421" s="11">
        <v>420</v>
      </c>
      <c r="B421" s="2" t="s">
        <v>184</v>
      </c>
      <c r="C421" s="85">
        <f>YEAR(Table2[[#This Row],[Date]])</f>
        <v>2023</v>
      </c>
      <c r="D421" s="88" t="str">
        <f>TEXT(Table2[[#This Row],[Date]],"mmmm")</f>
        <v>May</v>
      </c>
      <c r="E421" s="2" t="s">
        <v>129</v>
      </c>
      <c r="F421" s="2" t="s">
        <v>66</v>
      </c>
      <c r="G421" s="2" t="s">
        <v>93</v>
      </c>
      <c r="H421" s="2" t="s">
        <v>44</v>
      </c>
      <c r="I421" s="2" t="s">
        <v>51</v>
      </c>
      <c r="J421" s="2" t="s">
        <v>134</v>
      </c>
      <c r="K421" s="2" t="s">
        <v>53</v>
      </c>
      <c r="L421" s="2" t="s">
        <v>70</v>
      </c>
      <c r="M421" s="2">
        <v>508.46</v>
      </c>
      <c r="N421" s="2">
        <v>13</v>
      </c>
      <c r="O421" s="2">
        <v>0.28000000000000003</v>
      </c>
      <c r="P421" s="48" t="str">
        <f>IF(Table2[[#This Row],[Discount]]&gt;20%,"HIGH","LOW")</f>
        <v>HIGH</v>
      </c>
      <c r="Q421" s="2">
        <v>4759.1899999999996</v>
      </c>
      <c r="R421" s="59" t="str">
        <f>_xlfn.IFS(Table2[[#This Row],[Revenue]]&lt;1000,"Small",OR(Table2[[#This Row],[Revenue]]&gt;1000,Table2[[#This Row],[Revenue]]&lt;=5000),"Medium",Table2[[#This Row],[Revenue]]&gt;5000,"Large")</f>
        <v>Medium</v>
      </c>
      <c r="S421" s="53" t="str">
        <f>IF(Table2[[#This Row],[Revenue]]&gt;3000,"Premium","Not Premium")</f>
        <v>Premium</v>
      </c>
      <c r="T421" s="2">
        <v>2549.37</v>
      </c>
      <c r="U421" s="2">
        <v>2209.8200000000002</v>
      </c>
      <c r="V421" s="2" t="s">
        <v>91</v>
      </c>
      <c r="W421" s="2" t="s">
        <v>71</v>
      </c>
      <c r="X421" s="2" t="s">
        <v>37</v>
      </c>
      <c r="Y421" s="2">
        <v>17.45</v>
      </c>
      <c r="Z421" s="2">
        <v>1</v>
      </c>
      <c r="AA421" s="50" t="str">
        <f>IF(Table2[[#This Row],[DeliveryDays]]&lt;=3,"FAST DELIVERY","LATE DELIVERY")</f>
        <v>FAST DELIVERY</v>
      </c>
      <c r="AB421" s="2" t="s">
        <v>97</v>
      </c>
      <c r="AC421" s="2" t="s">
        <v>56</v>
      </c>
      <c r="AD421" s="2">
        <v>1</v>
      </c>
      <c r="AE421" s="56" t="str">
        <f>_xlfn.IFS(Table2[[#This Row],[Rating]]=5,"Excellent",Table2[[#This Row],[Rating]]=4,"Good",Table2[[#This Row],[Rating]]=3,"Average",Table2[[#This Row],[Rating]]&lt;=2,"Poor")</f>
        <v>Poor</v>
      </c>
      <c r="AF421" s="35">
        <f>Table2[[#This Row],[Cost]]+Table2[[#This Row],[Profit]]+Table2[[#This Row],[ShippingCost]]+Table2[[#This Row],[DeliveryDays]]</f>
        <v>4777.6400000000003</v>
      </c>
      <c r="AG421" s="119">
        <f>Table2[[#This Row],[Profit]]/Table2[[#This Row],[Cost]]</f>
        <v>0.866810231547402</v>
      </c>
      <c r="AQ421" s="20">
        <v>966</v>
      </c>
      <c r="AR421" s="2" t="s">
        <v>629</v>
      </c>
      <c r="AS421" s="2" t="s">
        <v>127</v>
      </c>
      <c r="AT421" s="2" t="s">
        <v>66</v>
      </c>
      <c r="AU421" s="2" t="s">
        <v>59</v>
      </c>
      <c r="AV421" s="2" t="s">
        <v>74</v>
      </c>
      <c r="AW421" s="2" t="s">
        <v>31</v>
      </c>
      <c r="AX421" s="2" t="s">
        <v>32</v>
      </c>
      <c r="AY421" s="2" t="s">
        <v>53</v>
      </c>
      <c r="AZ421" s="2" t="s">
        <v>85</v>
      </c>
      <c r="BA421" s="2">
        <v>156.97</v>
      </c>
      <c r="BB421" s="2">
        <v>19</v>
      </c>
      <c r="BC421" s="2">
        <v>0.2</v>
      </c>
      <c r="BD421" s="2">
        <v>2385.94</v>
      </c>
      <c r="BE421" s="2">
        <v>2083.17</v>
      </c>
      <c r="BF421" s="2">
        <v>302.77</v>
      </c>
      <c r="BG421" s="2" t="s">
        <v>35</v>
      </c>
      <c r="BH421" s="2" t="s">
        <v>71</v>
      </c>
      <c r="BI421" s="2" t="s">
        <v>37</v>
      </c>
      <c r="BJ421" s="2">
        <v>24.25</v>
      </c>
      <c r="BK421" s="2">
        <v>4</v>
      </c>
      <c r="BL421" s="2" t="s">
        <v>55</v>
      </c>
      <c r="BM421" s="2" t="s">
        <v>56</v>
      </c>
      <c r="BN421" s="2">
        <v>2</v>
      </c>
      <c r="BO421" s="23">
        <v>8</v>
      </c>
    </row>
    <row r="422" spans="1:67" ht="16.5" thickTop="1" thickBot="1" x14ac:dyDescent="0.3">
      <c r="A422" s="12">
        <v>421</v>
      </c>
      <c r="B422" s="13" t="s">
        <v>421</v>
      </c>
      <c r="C422" s="86">
        <f>YEAR(Table2[[#This Row],[Date]])</f>
        <v>2024</v>
      </c>
      <c r="D422" s="89" t="str">
        <f>TEXT(Table2[[#This Row],[Date]],"mmmm")</f>
        <v>July</v>
      </c>
      <c r="E422" s="13" t="s">
        <v>114</v>
      </c>
      <c r="F422" s="13" t="s">
        <v>42</v>
      </c>
      <c r="G422" s="13" t="s">
        <v>59</v>
      </c>
      <c r="H422" s="13" t="s">
        <v>74</v>
      </c>
      <c r="I422" s="13" t="s">
        <v>75</v>
      </c>
      <c r="J422" s="13" t="s">
        <v>107</v>
      </c>
      <c r="K422" s="13" t="s">
        <v>53</v>
      </c>
      <c r="L422" s="13" t="s">
        <v>80</v>
      </c>
      <c r="M422" s="13">
        <v>72.37</v>
      </c>
      <c r="N422" s="13">
        <v>10</v>
      </c>
      <c r="O422" s="13">
        <v>0.01</v>
      </c>
      <c r="P422" s="48" t="str">
        <f>IF(Table2[[#This Row],[Discount]]&gt;20%,"HIGH","LOW")</f>
        <v>LOW</v>
      </c>
      <c r="Q422" s="13">
        <v>716.46</v>
      </c>
      <c r="R422" s="60" t="str">
        <f>_xlfn.IFS(Table2[[#This Row],[Revenue]]&lt;1000,"Small",OR(Table2[[#This Row],[Revenue]]&gt;1000,Table2[[#This Row],[Revenue]]&lt;=5000),"Medium",Table2[[#This Row],[Revenue]]&gt;5000,"Large")</f>
        <v>Small</v>
      </c>
      <c r="S422" s="54" t="str">
        <f>IF(Table2[[#This Row],[Revenue]]&gt;3000,"Premium","Not Premium")</f>
        <v>Not Premium</v>
      </c>
      <c r="T422" s="13">
        <v>440.73</v>
      </c>
      <c r="U422" s="13">
        <v>275.73</v>
      </c>
      <c r="V422" s="13" t="s">
        <v>91</v>
      </c>
      <c r="W422" s="13" t="s">
        <v>54</v>
      </c>
      <c r="X422" s="13" t="s">
        <v>72</v>
      </c>
      <c r="Y422" s="13">
        <v>47.71</v>
      </c>
      <c r="Z422" s="13">
        <v>4</v>
      </c>
      <c r="AA422" s="51" t="str">
        <f>IF(Table2[[#This Row],[DeliveryDays]]&lt;=3,"FAST DELIVERY","LATE DELIVERY")</f>
        <v>LATE DELIVERY</v>
      </c>
      <c r="AB422" s="13" t="s">
        <v>97</v>
      </c>
      <c r="AC422" s="13" t="s">
        <v>39</v>
      </c>
      <c r="AD422" s="13">
        <v>2</v>
      </c>
      <c r="AE422" s="57" t="str">
        <f>_xlfn.IFS(Table2[[#This Row],[Rating]]=5,"Excellent",Table2[[#This Row],[Rating]]=4,"Good",Table2[[#This Row],[Rating]]=3,"Average",Table2[[#This Row],[Rating]]&lt;=2,"Poor")</f>
        <v>Poor</v>
      </c>
      <c r="AF422" s="35">
        <f>Table2[[#This Row],[Cost]]+Table2[[#This Row],[Profit]]+Table2[[#This Row],[ShippingCost]]+Table2[[#This Row],[DeliveryDays]]</f>
        <v>768.17000000000007</v>
      </c>
      <c r="AG422" s="119">
        <f>Table2[[#This Row],[Profit]]/Table2[[#This Row],[Cost]]</f>
        <v>0.62562112858212515</v>
      </c>
      <c r="AQ422" s="22">
        <v>967</v>
      </c>
      <c r="AR422" s="13" t="s">
        <v>630</v>
      </c>
      <c r="AS422" s="13" t="s">
        <v>58</v>
      </c>
      <c r="AT422" s="13" t="s">
        <v>66</v>
      </c>
      <c r="AU422" s="13" t="s">
        <v>59</v>
      </c>
      <c r="AV422" s="13" t="s">
        <v>74</v>
      </c>
      <c r="AW422" s="13" t="s">
        <v>68</v>
      </c>
      <c r="AX422" s="13" t="s">
        <v>32</v>
      </c>
      <c r="AY422" s="13" t="s">
        <v>53</v>
      </c>
      <c r="AZ422" s="13" t="s">
        <v>80</v>
      </c>
      <c r="BA422" s="13">
        <v>138.69999999999999</v>
      </c>
      <c r="BB422" s="13">
        <v>1</v>
      </c>
      <c r="BC422" s="13">
        <v>0.18</v>
      </c>
      <c r="BD422" s="13">
        <v>113.73</v>
      </c>
      <c r="BE422" s="13">
        <v>63.94</v>
      </c>
      <c r="BF422" s="13">
        <v>49.79</v>
      </c>
      <c r="BG422" s="13" t="s">
        <v>91</v>
      </c>
      <c r="BH422" s="13" t="s">
        <v>54</v>
      </c>
      <c r="BI422" s="13" t="s">
        <v>48</v>
      </c>
      <c r="BJ422" s="13">
        <v>8.1</v>
      </c>
      <c r="BK422" s="13">
        <v>6</v>
      </c>
      <c r="BL422" s="13" t="s">
        <v>55</v>
      </c>
      <c r="BM422" s="13" t="s">
        <v>39</v>
      </c>
      <c r="BN422" s="13">
        <v>3</v>
      </c>
      <c r="BO422" s="23">
        <v>3</v>
      </c>
    </row>
    <row r="423" spans="1:67" ht="16.5" thickTop="1" thickBot="1" x14ac:dyDescent="0.3">
      <c r="A423" s="11">
        <v>422</v>
      </c>
      <c r="B423" s="2" t="s">
        <v>422</v>
      </c>
      <c r="C423" s="85">
        <f>YEAR(Table2[[#This Row],[Date]])</f>
        <v>2023</v>
      </c>
      <c r="D423" s="88" t="str">
        <f>TEXT(Table2[[#This Row],[Date]],"mmmm")</f>
        <v>March</v>
      </c>
      <c r="E423" s="2" t="s">
        <v>50</v>
      </c>
      <c r="F423" s="2" t="s">
        <v>82</v>
      </c>
      <c r="G423" s="2" t="s">
        <v>29</v>
      </c>
      <c r="H423" s="2" t="s">
        <v>60</v>
      </c>
      <c r="I423" s="2" t="s">
        <v>61</v>
      </c>
      <c r="J423" s="2" t="s">
        <v>87</v>
      </c>
      <c r="K423" s="2" t="s">
        <v>45</v>
      </c>
      <c r="L423" s="2" t="s">
        <v>46</v>
      </c>
      <c r="M423" s="2">
        <v>425.34</v>
      </c>
      <c r="N423" s="2">
        <v>5</v>
      </c>
      <c r="O423" s="2">
        <v>0.04</v>
      </c>
      <c r="P423" s="48" t="str">
        <f>IF(Table2[[#This Row],[Discount]]&gt;20%,"HIGH","LOW")</f>
        <v>LOW</v>
      </c>
      <c r="Q423" s="2">
        <v>2041.63</v>
      </c>
      <c r="R423" s="59" t="str">
        <f>_xlfn.IFS(Table2[[#This Row],[Revenue]]&lt;1000,"Small",OR(Table2[[#This Row],[Revenue]]&gt;1000,Table2[[#This Row],[Revenue]]&lt;=5000),"Medium",Table2[[#This Row],[Revenue]]&gt;5000,"Large")</f>
        <v>Medium</v>
      </c>
      <c r="S423" s="53" t="str">
        <f>IF(Table2[[#This Row],[Revenue]]&gt;3000,"Premium","Not Premium")</f>
        <v>Not Premium</v>
      </c>
      <c r="T423" s="2">
        <v>1228.4100000000001</v>
      </c>
      <c r="U423" s="2">
        <v>813.22</v>
      </c>
      <c r="V423" s="2" t="s">
        <v>91</v>
      </c>
      <c r="W423" s="2" t="s">
        <v>88</v>
      </c>
      <c r="X423" s="2" t="s">
        <v>72</v>
      </c>
      <c r="Y423" s="2">
        <v>36.090000000000003</v>
      </c>
      <c r="Z423" s="2">
        <v>1</v>
      </c>
      <c r="AA423" s="50" t="str">
        <f>IF(Table2[[#This Row],[DeliveryDays]]&lt;=3,"FAST DELIVERY","LATE DELIVERY")</f>
        <v>FAST DELIVERY</v>
      </c>
      <c r="AB423" s="2" t="s">
        <v>38</v>
      </c>
      <c r="AC423" s="2" t="s">
        <v>56</v>
      </c>
      <c r="AD423" s="2">
        <v>2</v>
      </c>
      <c r="AE423" s="56" t="str">
        <f>_xlfn.IFS(Table2[[#This Row],[Rating]]=5,"Excellent",Table2[[#This Row],[Rating]]=4,"Good",Table2[[#This Row],[Rating]]=3,"Average",Table2[[#This Row],[Rating]]&lt;=2,"Poor")</f>
        <v>Poor</v>
      </c>
      <c r="AF423" s="35">
        <f>Table2[[#This Row],[Cost]]+Table2[[#This Row],[Profit]]+Table2[[#This Row],[ShippingCost]]+Table2[[#This Row],[DeliveryDays]]</f>
        <v>2078.7200000000003</v>
      </c>
      <c r="AG423" s="119">
        <f>Table2[[#This Row],[Profit]]/Table2[[#This Row],[Cost]]</f>
        <v>0.66201024088048777</v>
      </c>
      <c r="AQ423" s="22">
        <v>969</v>
      </c>
      <c r="AR423" s="13" t="s">
        <v>290</v>
      </c>
      <c r="AS423" s="13" t="s">
        <v>114</v>
      </c>
      <c r="AT423" s="13" t="s">
        <v>82</v>
      </c>
      <c r="AU423" s="13" t="s">
        <v>59</v>
      </c>
      <c r="AV423" s="13" t="s">
        <v>94</v>
      </c>
      <c r="AW423" s="13" t="s">
        <v>75</v>
      </c>
      <c r="AX423" s="13" t="s">
        <v>52</v>
      </c>
      <c r="AY423" s="13" t="s">
        <v>53</v>
      </c>
      <c r="AZ423" s="13" t="s">
        <v>34</v>
      </c>
      <c r="BA423" s="13">
        <v>696.15</v>
      </c>
      <c r="BB423" s="13">
        <v>9</v>
      </c>
      <c r="BC423" s="13">
        <v>0.18</v>
      </c>
      <c r="BD423" s="13">
        <v>5137.59</v>
      </c>
      <c r="BE423" s="13">
        <v>4509.91</v>
      </c>
      <c r="BF423" s="13">
        <v>627.67999999999995</v>
      </c>
      <c r="BG423" s="13" t="s">
        <v>63</v>
      </c>
      <c r="BH423" s="13" t="s">
        <v>71</v>
      </c>
      <c r="BI423" s="13" t="s">
        <v>72</v>
      </c>
      <c r="BJ423" s="13">
        <v>5.51</v>
      </c>
      <c r="BK423" s="13">
        <v>2</v>
      </c>
      <c r="BL423" s="13" t="s">
        <v>38</v>
      </c>
      <c r="BM423" s="13" t="s">
        <v>39</v>
      </c>
      <c r="BN423" s="13">
        <v>2</v>
      </c>
      <c r="BO423" s="21">
        <v>11</v>
      </c>
    </row>
    <row r="424" spans="1:67" ht="16.5" thickTop="1" thickBot="1" x14ac:dyDescent="0.3">
      <c r="A424" s="12">
        <v>423</v>
      </c>
      <c r="B424" s="13" t="s">
        <v>423</v>
      </c>
      <c r="C424" s="86">
        <f>YEAR(Table2[[#This Row],[Date]])</f>
        <v>2023</v>
      </c>
      <c r="D424" s="89" t="str">
        <f>TEXT(Table2[[#This Row],[Date]],"mmmm")</f>
        <v>December</v>
      </c>
      <c r="E424" s="13" t="s">
        <v>129</v>
      </c>
      <c r="F424" s="13" t="s">
        <v>42</v>
      </c>
      <c r="G424" s="13" t="s">
        <v>59</v>
      </c>
      <c r="H424" s="13" t="s">
        <v>74</v>
      </c>
      <c r="I424" s="13" t="s">
        <v>68</v>
      </c>
      <c r="J424" s="13" t="s">
        <v>69</v>
      </c>
      <c r="K424" s="13" t="s">
        <v>45</v>
      </c>
      <c r="L424" s="13" t="s">
        <v>46</v>
      </c>
      <c r="M424" s="13">
        <v>299.43</v>
      </c>
      <c r="N424" s="13">
        <v>12</v>
      </c>
      <c r="O424" s="13">
        <v>0.08</v>
      </c>
      <c r="P424" s="48" t="str">
        <f>IF(Table2[[#This Row],[Discount]]&gt;20%,"HIGH","LOW")</f>
        <v>LOW</v>
      </c>
      <c r="Q424" s="13">
        <v>3305.71</v>
      </c>
      <c r="R424" s="60" t="str">
        <f>_xlfn.IFS(Table2[[#This Row],[Revenue]]&lt;1000,"Small",OR(Table2[[#This Row],[Revenue]]&gt;1000,Table2[[#This Row],[Revenue]]&lt;=5000),"Medium",Table2[[#This Row],[Revenue]]&gt;5000,"Large")</f>
        <v>Medium</v>
      </c>
      <c r="S424" s="54" t="str">
        <f>IF(Table2[[#This Row],[Revenue]]&gt;3000,"Premium","Not Premium")</f>
        <v>Premium</v>
      </c>
      <c r="T424" s="13">
        <v>1767.64</v>
      </c>
      <c r="U424" s="13">
        <v>1538.07</v>
      </c>
      <c r="V424" s="13" t="s">
        <v>47</v>
      </c>
      <c r="W424" s="13" t="s">
        <v>36</v>
      </c>
      <c r="X424" s="13" t="s">
        <v>72</v>
      </c>
      <c r="Y424" s="13">
        <v>8.85</v>
      </c>
      <c r="Z424" s="13">
        <v>3</v>
      </c>
      <c r="AA424" s="51" t="str">
        <f>IF(Table2[[#This Row],[DeliveryDays]]&lt;=3,"FAST DELIVERY","LATE DELIVERY")</f>
        <v>FAST DELIVERY</v>
      </c>
      <c r="AB424" s="13" t="s">
        <v>97</v>
      </c>
      <c r="AC424" s="13" t="s">
        <v>39</v>
      </c>
      <c r="AD424" s="13">
        <v>5</v>
      </c>
      <c r="AE424" s="57" t="str">
        <f>_xlfn.IFS(Table2[[#This Row],[Rating]]=5,"Excellent",Table2[[#This Row],[Rating]]=4,"Good",Table2[[#This Row],[Rating]]=3,"Average",Table2[[#This Row],[Rating]]&lt;=2,"Poor")</f>
        <v>Excellent</v>
      </c>
      <c r="AF424" s="35">
        <f>Table2[[#This Row],[Cost]]+Table2[[#This Row],[Profit]]+Table2[[#This Row],[ShippingCost]]+Table2[[#This Row],[DeliveryDays]]</f>
        <v>3317.56</v>
      </c>
      <c r="AG424" s="119">
        <f>Table2[[#This Row],[Profit]]/Table2[[#This Row],[Cost]]</f>
        <v>0.87012627005498844</v>
      </c>
      <c r="AQ424" s="20">
        <v>976</v>
      </c>
      <c r="AR424" s="2" t="s">
        <v>532</v>
      </c>
      <c r="AS424" s="2" t="s">
        <v>41</v>
      </c>
      <c r="AT424" s="2" t="s">
        <v>42</v>
      </c>
      <c r="AU424" s="2" t="s">
        <v>59</v>
      </c>
      <c r="AV424" s="2" t="s">
        <v>78</v>
      </c>
      <c r="AW424" s="2" t="s">
        <v>31</v>
      </c>
      <c r="AX424" s="2" t="s">
        <v>62</v>
      </c>
      <c r="AY424" s="2" t="s">
        <v>45</v>
      </c>
      <c r="AZ424" s="2" t="s">
        <v>70</v>
      </c>
      <c r="BA424" s="2">
        <v>41.64</v>
      </c>
      <c r="BB424" s="2">
        <v>3</v>
      </c>
      <c r="BC424" s="2">
        <v>0.25</v>
      </c>
      <c r="BD424" s="2">
        <v>93.69</v>
      </c>
      <c r="BE424" s="2">
        <v>81.62</v>
      </c>
      <c r="BF424" s="2">
        <v>12.07</v>
      </c>
      <c r="BG424" s="2" t="s">
        <v>35</v>
      </c>
      <c r="BH424" s="2" t="s">
        <v>54</v>
      </c>
      <c r="BI424" s="2" t="s">
        <v>48</v>
      </c>
      <c r="BJ424" s="2">
        <v>5.05</v>
      </c>
      <c r="BK424" s="2">
        <v>8</v>
      </c>
      <c r="BL424" s="2" t="s">
        <v>55</v>
      </c>
      <c r="BM424" s="2" t="s">
        <v>39</v>
      </c>
      <c r="BN424" s="2">
        <v>3</v>
      </c>
      <c r="BO424" s="23">
        <v>8</v>
      </c>
    </row>
    <row r="425" spans="1:67" ht="16.5" thickTop="1" thickBot="1" x14ac:dyDescent="0.3">
      <c r="A425" s="11">
        <v>424</v>
      </c>
      <c r="B425" s="2" t="s">
        <v>361</v>
      </c>
      <c r="C425" s="85">
        <f>YEAR(Table2[[#This Row],[Date]])</f>
        <v>2023</v>
      </c>
      <c r="D425" s="88" t="str">
        <f>TEXT(Table2[[#This Row],[Date]],"mmmm")</f>
        <v>August</v>
      </c>
      <c r="E425" s="2" t="s">
        <v>127</v>
      </c>
      <c r="F425" s="2" t="s">
        <v>28</v>
      </c>
      <c r="G425" s="2" t="s">
        <v>83</v>
      </c>
      <c r="H425" s="2" t="s">
        <v>78</v>
      </c>
      <c r="I425" s="2" t="s">
        <v>75</v>
      </c>
      <c r="J425" s="2" t="s">
        <v>87</v>
      </c>
      <c r="K425" s="2" t="s">
        <v>45</v>
      </c>
      <c r="L425" s="2" t="s">
        <v>70</v>
      </c>
      <c r="M425" s="2">
        <v>356.51</v>
      </c>
      <c r="N425" s="2">
        <v>1</v>
      </c>
      <c r="O425" s="2">
        <v>0.14000000000000001</v>
      </c>
      <c r="P425" s="48" t="str">
        <f>IF(Table2[[#This Row],[Discount]]&gt;20%,"HIGH","LOW")</f>
        <v>LOW</v>
      </c>
      <c r="Q425" s="2">
        <v>306.60000000000002</v>
      </c>
      <c r="R425" s="59" t="str">
        <f>_xlfn.IFS(Table2[[#This Row],[Revenue]]&lt;1000,"Small",OR(Table2[[#This Row],[Revenue]]&gt;1000,Table2[[#This Row],[Revenue]]&lt;=5000),"Medium",Table2[[#This Row],[Revenue]]&gt;5000,"Large")</f>
        <v>Small</v>
      </c>
      <c r="S425" s="53" t="str">
        <f>IF(Table2[[#This Row],[Revenue]]&gt;3000,"Premium","Not Premium")</f>
        <v>Not Premium</v>
      </c>
      <c r="T425" s="2">
        <v>275.63</v>
      </c>
      <c r="U425" s="2">
        <v>30.97</v>
      </c>
      <c r="V425" s="2" t="s">
        <v>35</v>
      </c>
      <c r="W425" s="2" t="s">
        <v>71</v>
      </c>
      <c r="X425" s="2" t="s">
        <v>72</v>
      </c>
      <c r="Y425" s="2">
        <v>11.89</v>
      </c>
      <c r="Z425" s="2">
        <v>7</v>
      </c>
      <c r="AA425" s="50" t="str">
        <f>IF(Table2[[#This Row],[DeliveryDays]]&lt;=3,"FAST DELIVERY","LATE DELIVERY")</f>
        <v>LATE DELIVERY</v>
      </c>
      <c r="AB425" s="2" t="s">
        <v>55</v>
      </c>
      <c r="AC425" s="2" t="s">
        <v>56</v>
      </c>
      <c r="AD425" s="2">
        <v>2</v>
      </c>
      <c r="AE425" s="56" t="str">
        <f>_xlfn.IFS(Table2[[#This Row],[Rating]]=5,"Excellent",Table2[[#This Row],[Rating]]=4,"Good",Table2[[#This Row],[Rating]]=3,"Average",Table2[[#This Row],[Rating]]&lt;=2,"Poor")</f>
        <v>Poor</v>
      </c>
      <c r="AF425" s="35">
        <f>Table2[[#This Row],[Cost]]+Table2[[#This Row],[Profit]]+Table2[[#This Row],[ShippingCost]]+Table2[[#This Row],[DeliveryDays]]</f>
        <v>325.49</v>
      </c>
      <c r="AG425" s="119">
        <f>Table2[[#This Row],[Profit]]/Table2[[#This Row],[Cost]]</f>
        <v>0.11236077350070747</v>
      </c>
      <c r="AQ425" s="22">
        <v>979</v>
      </c>
      <c r="AR425" s="13" t="s">
        <v>633</v>
      </c>
      <c r="AS425" s="13" t="s">
        <v>99</v>
      </c>
      <c r="AT425" s="13" t="s">
        <v>82</v>
      </c>
      <c r="AU425" s="13" t="s">
        <v>59</v>
      </c>
      <c r="AV425" s="13" t="s">
        <v>74</v>
      </c>
      <c r="AW425" s="13" t="s">
        <v>68</v>
      </c>
      <c r="AX425" s="13" t="s">
        <v>32</v>
      </c>
      <c r="AY425" s="13" t="s">
        <v>33</v>
      </c>
      <c r="AZ425" s="13" t="s">
        <v>85</v>
      </c>
      <c r="BA425" s="13">
        <v>225.29</v>
      </c>
      <c r="BB425" s="13">
        <v>6</v>
      </c>
      <c r="BC425" s="13">
        <v>0.02</v>
      </c>
      <c r="BD425" s="13">
        <v>1324.71</v>
      </c>
      <c r="BE425" s="13">
        <v>1081.81</v>
      </c>
      <c r="BF425" s="13">
        <v>242.9</v>
      </c>
      <c r="BG425" s="13" t="s">
        <v>35</v>
      </c>
      <c r="BH425" s="13" t="s">
        <v>88</v>
      </c>
      <c r="BI425" s="13" t="s">
        <v>72</v>
      </c>
      <c r="BJ425" s="13">
        <v>32.25</v>
      </c>
      <c r="BK425" s="13">
        <v>1</v>
      </c>
      <c r="BL425" s="13" t="s">
        <v>55</v>
      </c>
      <c r="BM425" s="13" t="s">
        <v>56</v>
      </c>
      <c r="BN425" s="13">
        <v>4</v>
      </c>
      <c r="BO425" s="23">
        <v>1</v>
      </c>
    </row>
    <row r="426" spans="1:67" ht="16.5" thickTop="1" thickBot="1" x14ac:dyDescent="0.3">
      <c r="A426" s="12">
        <v>425</v>
      </c>
      <c r="B426" s="13" t="s">
        <v>424</v>
      </c>
      <c r="C426" s="86">
        <f>YEAR(Table2[[#This Row],[Date]])</f>
        <v>2023</v>
      </c>
      <c r="D426" s="89" t="str">
        <f>TEXT(Table2[[#This Row],[Date]],"mmmm")</f>
        <v>May</v>
      </c>
      <c r="E426" s="13" t="s">
        <v>41</v>
      </c>
      <c r="F426" s="13" t="s">
        <v>42</v>
      </c>
      <c r="G426" s="13" t="s">
        <v>59</v>
      </c>
      <c r="H426" s="13" t="s">
        <v>100</v>
      </c>
      <c r="I426" s="13" t="s">
        <v>68</v>
      </c>
      <c r="J426" s="13" t="s">
        <v>69</v>
      </c>
      <c r="K426" s="13" t="s">
        <v>53</v>
      </c>
      <c r="L426" s="13" t="s">
        <v>70</v>
      </c>
      <c r="M426" s="13">
        <v>774.55</v>
      </c>
      <c r="N426" s="13">
        <v>9</v>
      </c>
      <c r="O426" s="13">
        <v>0.08</v>
      </c>
      <c r="P426" s="48" t="str">
        <f>IF(Table2[[#This Row],[Discount]]&gt;20%,"HIGH","LOW")</f>
        <v>LOW</v>
      </c>
      <c r="Q426" s="13">
        <v>6413.27</v>
      </c>
      <c r="R426" s="60" t="str">
        <f>_xlfn.IFS(Table2[[#This Row],[Revenue]]&lt;1000,"Small",OR(Table2[[#This Row],[Revenue]]&gt;1000,Table2[[#This Row],[Revenue]]&lt;=5000),"Medium",Table2[[#This Row],[Revenue]]&gt;5000,"Large")</f>
        <v>Medium</v>
      </c>
      <c r="S426" s="54" t="str">
        <f>IF(Table2[[#This Row],[Revenue]]&gt;3000,"Premium","Not Premium")</f>
        <v>Premium</v>
      </c>
      <c r="T426" s="13">
        <v>3802.68</v>
      </c>
      <c r="U426" s="13">
        <v>2610.59</v>
      </c>
      <c r="V426" s="13" t="s">
        <v>47</v>
      </c>
      <c r="W426" s="13" t="s">
        <v>71</v>
      </c>
      <c r="X426" s="13" t="s">
        <v>37</v>
      </c>
      <c r="Y426" s="13">
        <v>23.45</v>
      </c>
      <c r="Z426" s="13">
        <v>8</v>
      </c>
      <c r="AA426" s="51" t="str">
        <f>IF(Table2[[#This Row],[DeliveryDays]]&lt;=3,"FAST DELIVERY","LATE DELIVERY")</f>
        <v>LATE DELIVERY</v>
      </c>
      <c r="AB426" s="13" t="s">
        <v>97</v>
      </c>
      <c r="AC426" s="13" t="s">
        <v>56</v>
      </c>
      <c r="AD426" s="13">
        <v>3</v>
      </c>
      <c r="AE426" s="57" t="str">
        <f>_xlfn.IFS(Table2[[#This Row],[Rating]]=5,"Excellent",Table2[[#This Row],[Rating]]=4,"Good",Table2[[#This Row],[Rating]]=3,"Average",Table2[[#This Row],[Rating]]&lt;=2,"Poor")</f>
        <v>Average</v>
      </c>
      <c r="AF426" s="35">
        <f>Table2[[#This Row],[Cost]]+Table2[[#This Row],[Profit]]+Table2[[#This Row],[ShippingCost]]+Table2[[#This Row],[DeliveryDays]]</f>
        <v>6444.72</v>
      </c>
      <c r="AG426" s="119">
        <f>Table2[[#This Row],[Profit]]/Table2[[#This Row],[Cost]]</f>
        <v>0.68651319595653604</v>
      </c>
      <c r="AQ426" s="22">
        <v>983</v>
      </c>
      <c r="AR426" s="13" t="s">
        <v>635</v>
      </c>
      <c r="AS426" s="13" t="s">
        <v>96</v>
      </c>
      <c r="AT426" s="13" t="s">
        <v>66</v>
      </c>
      <c r="AU426" s="13" t="s">
        <v>59</v>
      </c>
      <c r="AV426" s="13" t="s">
        <v>78</v>
      </c>
      <c r="AW426" s="13" t="s">
        <v>31</v>
      </c>
      <c r="AX426" s="13" t="s">
        <v>52</v>
      </c>
      <c r="AY426" s="13" t="s">
        <v>53</v>
      </c>
      <c r="AZ426" s="13" t="s">
        <v>85</v>
      </c>
      <c r="BA426" s="13">
        <v>277.76</v>
      </c>
      <c r="BB426" s="13">
        <v>18</v>
      </c>
      <c r="BC426" s="13">
        <v>0.05</v>
      </c>
      <c r="BD426" s="13">
        <v>4749.7</v>
      </c>
      <c r="BE426" s="13">
        <v>2745.82</v>
      </c>
      <c r="BF426" s="13">
        <v>2003.88</v>
      </c>
      <c r="BG426" s="13" t="s">
        <v>63</v>
      </c>
      <c r="BH426" s="13" t="s">
        <v>54</v>
      </c>
      <c r="BI426" s="13" t="s">
        <v>37</v>
      </c>
      <c r="BJ426" s="13">
        <v>9.56</v>
      </c>
      <c r="BK426" s="13">
        <v>6</v>
      </c>
      <c r="BL426" s="13" t="s">
        <v>97</v>
      </c>
      <c r="BM426" s="13" t="s">
        <v>39</v>
      </c>
      <c r="BN426" s="13">
        <v>1</v>
      </c>
      <c r="BO426" s="26">
        <v>12</v>
      </c>
    </row>
    <row r="427" spans="1:67" ht="16.5" thickTop="1" thickBot="1" x14ac:dyDescent="0.3">
      <c r="A427" s="11">
        <v>426</v>
      </c>
      <c r="B427" s="2" t="s">
        <v>425</v>
      </c>
      <c r="C427" s="85">
        <f>YEAR(Table2[[#This Row],[Date]])</f>
        <v>2024</v>
      </c>
      <c r="D427" s="88" t="str">
        <f>TEXT(Table2[[#This Row],[Date]],"mmmm")</f>
        <v>July</v>
      </c>
      <c r="E427" s="2" t="s">
        <v>127</v>
      </c>
      <c r="F427" s="2" t="s">
        <v>66</v>
      </c>
      <c r="G427" s="2" t="s">
        <v>90</v>
      </c>
      <c r="H427" s="2" t="s">
        <v>78</v>
      </c>
      <c r="I427" s="2" t="s">
        <v>68</v>
      </c>
      <c r="J427" s="2" t="s">
        <v>134</v>
      </c>
      <c r="K427" s="2" t="s">
        <v>45</v>
      </c>
      <c r="L427" s="2" t="s">
        <v>34</v>
      </c>
      <c r="M427" s="2">
        <v>668.87</v>
      </c>
      <c r="N427" s="2">
        <v>13</v>
      </c>
      <c r="O427" s="2">
        <v>0.19</v>
      </c>
      <c r="P427" s="48" t="str">
        <f>IF(Table2[[#This Row],[Discount]]&gt;20%,"HIGH","LOW")</f>
        <v>LOW</v>
      </c>
      <c r="Q427" s="2">
        <v>7043.2</v>
      </c>
      <c r="R427" s="59" t="str">
        <f>_xlfn.IFS(Table2[[#This Row],[Revenue]]&lt;1000,"Small",OR(Table2[[#This Row],[Revenue]]&gt;1000,Table2[[#This Row],[Revenue]]&lt;=5000),"Medium",Table2[[#This Row],[Revenue]]&gt;5000,"Large")</f>
        <v>Medium</v>
      </c>
      <c r="S427" s="53" t="str">
        <f>IF(Table2[[#This Row],[Revenue]]&gt;3000,"Premium","Not Premium")</f>
        <v>Premium</v>
      </c>
      <c r="T427" s="2">
        <v>5759.93</v>
      </c>
      <c r="U427" s="2">
        <v>1283.27</v>
      </c>
      <c r="V427" s="2" t="s">
        <v>47</v>
      </c>
      <c r="W427" s="2" t="s">
        <v>36</v>
      </c>
      <c r="X427" s="2" t="s">
        <v>72</v>
      </c>
      <c r="Y427" s="2">
        <v>18.54</v>
      </c>
      <c r="Z427" s="2">
        <v>6</v>
      </c>
      <c r="AA427" s="50" t="str">
        <f>IF(Table2[[#This Row],[DeliveryDays]]&lt;=3,"FAST DELIVERY","LATE DELIVERY")</f>
        <v>LATE DELIVERY</v>
      </c>
      <c r="AB427" s="2" t="s">
        <v>38</v>
      </c>
      <c r="AC427" s="2" t="s">
        <v>39</v>
      </c>
      <c r="AD427" s="2">
        <v>5</v>
      </c>
      <c r="AE427" s="56" t="str">
        <f>_xlfn.IFS(Table2[[#This Row],[Rating]]=5,"Excellent",Table2[[#This Row],[Rating]]=4,"Good",Table2[[#This Row],[Rating]]=3,"Average",Table2[[#This Row],[Rating]]&lt;=2,"Poor")</f>
        <v>Excellent</v>
      </c>
      <c r="AF427" s="35">
        <f>Table2[[#This Row],[Cost]]+Table2[[#This Row],[Profit]]+Table2[[#This Row],[ShippingCost]]+Table2[[#This Row],[DeliveryDays]]</f>
        <v>7067.7400000000007</v>
      </c>
      <c r="AG427" s="119">
        <f>Table2[[#This Row],[Profit]]/Table2[[#This Row],[Cost]]</f>
        <v>0.22279263810497696</v>
      </c>
      <c r="AQ427" s="24">
        <v>996</v>
      </c>
      <c r="AR427" s="25" t="s">
        <v>337</v>
      </c>
      <c r="AS427" s="25" t="s">
        <v>50</v>
      </c>
      <c r="AT427" s="25" t="s">
        <v>82</v>
      </c>
      <c r="AU427" s="25" t="s">
        <v>59</v>
      </c>
      <c r="AV427" s="25" t="s">
        <v>100</v>
      </c>
      <c r="AW427" s="25" t="s">
        <v>51</v>
      </c>
      <c r="AX427" s="25" t="s">
        <v>84</v>
      </c>
      <c r="AY427" s="25" t="s">
        <v>33</v>
      </c>
      <c r="AZ427" s="25" t="s">
        <v>80</v>
      </c>
      <c r="BA427" s="25">
        <v>470.12</v>
      </c>
      <c r="BB427" s="25">
        <v>7</v>
      </c>
      <c r="BC427" s="25">
        <v>0.25</v>
      </c>
      <c r="BD427" s="25">
        <v>2468.13</v>
      </c>
      <c r="BE427" s="25">
        <v>1243.1199999999999</v>
      </c>
      <c r="BF427" s="25">
        <v>1225.01</v>
      </c>
      <c r="BG427" s="25" t="s">
        <v>63</v>
      </c>
      <c r="BH427" s="25" t="s">
        <v>36</v>
      </c>
      <c r="BI427" s="25" t="s">
        <v>37</v>
      </c>
      <c r="BJ427" s="25">
        <v>28.08</v>
      </c>
      <c r="BK427" s="25">
        <v>5</v>
      </c>
      <c r="BL427" s="25" t="s">
        <v>55</v>
      </c>
      <c r="BM427" s="25" t="s">
        <v>39</v>
      </c>
      <c r="BN427" s="25">
        <v>1</v>
      </c>
    </row>
    <row r="428" spans="1:67" ht="16.5" thickTop="1" thickBot="1" x14ac:dyDescent="0.3">
      <c r="A428" s="12">
        <v>427</v>
      </c>
      <c r="B428" s="13" t="s">
        <v>379</v>
      </c>
      <c r="C428" s="86">
        <f>YEAR(Table2[[#This Row],[Date]])</f>
        <v>2023</v>
      </c>
      <c r="D428" s="89" t="str">
        <f>TEXT(Table2[[#This Row],[Date]],"mmmm")</f>
        <v>July</v>
      </c>
      <c r="E428" s="13" t="s">
        <v>27</v>
      </c>
      <c r="F428" s="13" t="s">
        <v>28</v>
      </c>
      <c r="G428" s="13" t="s">
        <v>43</v>
      </c>
      <c r="H428" s="13" t="s">
        <v>30</v>
      </c>
      <c r="I428" s="13" t="s">
        <v>61</v>
      </c>
      <c r="J428" s="13" t="s">
        <v>32</v>
      </c>
      <c r="K428" s="13" t="s">
        <v>53</v>
      </c>
      <c r="L428" s="13" t="s">
        <v>85</v>
      </c>
      <c r="M428" s="13">
        <v>881.14</v>
      </c>
      <c r="N428" s="13">
        <v>17</v>
      </c>
      <c r="O428" s="13">
        <v>0.02</v>
      </c>
      <c r="P428" s="48" t="str">
        <f>IF(Table2[[#This Row],[Discount]]&gt;20%,"HIGH","LOW")</f>
        <v>LOW</v>
      </c>
      <c r="Q428" s="13">
        <v>14679.79</v>
      </c>
      <c r="R428" s="60" t="str">
        <f>_xlfn.IFS(Table2[[#This Row],[Revenue]]&lt;1000,"Small",OR(Table2[[#This Row],[Revenue]]&gt;1000,Table2[[#This Row],[Revenue]]&lt;=5000),"Medium",Table2[[#This Row],[Revenue]]&gt;5000,"Large")</f>
        <v>Medium</v>
      </c>
      <c r="S428" s="54" t="str">
        <f>IF(Table2[[#This Row],[Revenue]]&gt;3000,"Premium","Not Premium")</f>
        <v>Premium</v>
      </c>
      <c r="T428" s="13">
        <v>10959.45</v>
      </c>
      <c r="U428" s="13">
        <v>3720.34</v>
      </c>
      <c r="V428" s="13" t="s">
        <v>47</v>
      </c>
      <c r="W428" s="13" t="s">
        <v>71</v>
      </c>
      <c r="X428" s="13" t="s">
        <v>72</v>
      </c>
      <c r="Y428" s="13">
        <v>18.22</v>
      </c>
      <c r="Z428" s="13">
        <v>5</v>
      </c>
      <c r="AA428" s="51" t="str">
        <f>IF(Table2[[#This Row],[DeliveryDays]]&lt;=3,"FAST DELIVERY","LATE DELIVERY")</f>
        <v>LATE DELIVERY</v>
      </c>
      <c r="AB428" s="13" t="s">
        <v>38</v>
      </c>
      <c r="AC428" s="13" t="s">
        <v>39</v>
      </c>
      <c r="AD428" s="13">
        <v>2</v>
      </c>
      <c r="AE428" s="57" t="str">
        <f>_xlfn.IFS(Table2[[#This Row],[Rating]]=5,"Excellent",Table2[[#This Row],[Rating]]=4,"Good",Table2[[#This Row],[Rating]]=3,"Average",Table2[[#This Row],[Rating]]&lt;=2,"Poor")</f>
        <v>Poor</v>
      </c>
      <c r="AF428" s="35">
        <f>Table2[[#This Row],[Cost]]+Table2[[#This Row],[Profit]]+Table2[[#This Row],[ShippingCost]]+Table2[[#This Row],[DeliveryDays]]</f>
        <v>14703.01</v>
      </c>
      <c r="AG428" s="119">
        <f>Table2[[#This Row],[Profit]]/Table2[[#This Row],[Cost]]</f>
        <v>0.33946411544374944</v>
      </c>
    </row>
    <row r="429" spans="1:67" ht="16.5" thickTop="1" thickBot="1" x14ac:dyDescent="0.3">
      <c r="A429" s="11">
        <v>428</v>
      </c>
      <c r="B429" s="2" t="s">
        <v>426</v>
      </c>
      <c r="C429" s="85">
        <f>YEAR(Table2[[#This Row],[Date]])</f>
        <v>2024</v>
      </c>
      <c r="D429" s="88" t="str">
        <f>TEXT(Table2[[#This Row],[Date]],"mmmm")</f>
        <v>April</v>
      </c>
      <c r="E429" s="2" t="s">
        <v>41</v>
      </c>
      <c r="F429" s="2" t="s">
        <v>28</v>
      </c>
      <c r="G429" s="2" t="s">
        <v>83</v>
      </c>
      <c r="H429" s="2" t="s">
        <v>94</v>
      </c>
      <c r="I429" s="2" t="s">
        <v>75</v>
      </c>
      <c r="J429" s="2" t="s">
        <v>134</v>
      </c>
      <c r="K429" s="2" t="s">
        <v>53</v>
      </c>
      <c r="L429" s="2" t="s">
        <v>85</v>
      </c>
      <c r="M429" s="2">
        <v>126.87</v>
      </c>
      <c r="N429" s="2">
        <v>17</v>
      </c>
      <c r="O429" s="2">
        <v>0.24</v>
      </c>
      <c r="P429" s="48" t="str">
        <f>IF(Table2[[#This Row],[Discount]]&gt;20%,"HIGH","LOW")</f>
        <v>HIGH</v>
      </c>
      <c r="Q429" s="2">
        <v>1639.16</v>
      </c>
      <c r="R429" s="59" t="str">
        <f>_xlfn.IFS(Table2[[#This Row],[Revenue]]&lt;1000,"Small",OR(Table2[[#This Row],[Revenue]]&gt;1000,Table2[[#This Row],[Revenue]]&lt;=5000),"Medium",Table2[[#This Row],[Revenue]]&gt;5000,"Large")</f>
        <v>Medium</v>
      </c>
      <c r="S429" s="53" t="str">
        <f>IF(Table2[[#This Row],[Revenue]]&gt;3000,"Premium","Not Premium")</f>
        <v>Not Premium</v>
      </c>
      <c r="T429" s="2">
        <v>1072.44</v>
      </c>
      <c r="U429" s="2">
        <v>566.72</v>
      </c>
      <c r="V429" s="2" t="s">
        <v>47</v>
      </c>
      <c r="W429" s="2" t="s">
        <v>54</v>
      </c>
      <c r="X429" s="2" t="s">
        <v>37</v>
      </c>
      <c r="Y429" s="2">
        <v>42.98</v>
      </c>
      <c r="Z429" s="2">
        <v>5</v>
      </c>
      <c r="AA429" s="50" t="str">
        <f>IF(Table2[[#This Row],[DeliveryDays]]&lt;=3,"FAST DELIVERY","LATE DELIVERY")</f>
        <v>LATE DELIVERY</v>
      </c>
      <c r="AB429" s="2" t="s">
        <v>97</v>
      </c>
      <c r="AC429" s="2" t="s">
        <v>56</v>
      </c>
      <c r="AD429" s="2">
        <v>4</v>
      </c>
      <c r="AE429" s="56" t="str">
        <f>_xlfn.IFS(Table2[[#This Row],[Rating]]=5,"Excellent",Table2[[#This Row],[Rating]]=4,"Good",Table2[[#This Row],[Rating]]=3,"Average",Table2[[#This Row],[Rating]]&lt;=2,"Poor")</f>
        <v>Good</v>
      </c>
      <c r="AF429" s="35">
        <f>Table2[[#This Row],[Cost]]+Table2[[#This Row],[Profit]]+Table2[[#This Row],[ShippingCost]]+Table2[[#This Row],[DeliveryDays]]</f>
        <v>1687.14</v>
      </c>
      <c r="AG429" s="119">
        <f>Table2[[#This Row],[Profit]]/Table2[[#This Row],[Cost]]</f>
        <v>0.5284398194770803</v>
      </c>
    </row>
    <row r="430" spans="1:67" ht="16.5" thickTop="1" thickBot="1" x14ac:dyDescent="0.3">
      <c r="A430" s="12">
        <v>429</v>
      </c>
      <c r="B430" s="13" t="s">
        <v>307</v>
      </c>
      <c r="C430" s="86">
        <f>YEAR(Table2[[#This Row],[Date]])</f>
        <v>2023</v>
      </c>
      <c r="D430" s="89" t="str">
        <f>TEXT(Table2[[#This Row],[Date]],"mmmm")</f>
        <v>May</v>
      </c>
      <c r="E430" s="13" t="s">
        <v>129</v>
      </c>
      <c r="F430" s="13" t="s">
        <v>66</v>
      </c>
      <c r="G430" s="13" t="s">
        <v>83</v>
      </c>
      <c r="H430" s="13" t="s">
        <v>30</v>
      </c>
      <c r="I430" s="13" t="s">
        <v>75</v>
      </c>
      <c r="J430" s="13" t="s">
        <v>62</v>
      </c>
      <c r="K430" s="13" t="s">
        <v>45</v>
      </c>
      <c r="L430" s="13" t="s">
        <v>85</v>
      </c>
      <c r="M430" s="13">
        <v>668.58</v>
      </c>
      <c r="N430" s="13">
        <v>13</v>
      </c>
      <c r="O430" s="13">
        <v>0.19</v>
      </c>
      <c r="P430" s="48" t="str">
        <f>IF(Table2[[#This Row],[Discount]]&gt;20%,"HIGH","LOW")</f>
        <v>LOW</v>
      </c>
      <c r="Q430" s="13">
        <v>7040.15</v>
      </c>
      <c r="R430" s="60" t="str">
        <f>_xlfn.IFS(Table2[[#This Row],[Revenue]]&lt;1000,"Small",OR(Table2[[#This Row],[Revenue]]&gt;1000,Table2[[#This Row],[Revenue]]&lt;=5000),"Medium",Table2[[#This Row],[Revenue]]&gt;5000,"Large")</f>
        <v>Medium</v>
      </c>
      <c r="S430" s="54" t="str">
        <f>IF(Table2[[#This Row],[Revenue]]&gt;3000,"Premium","Not Premium")</f>
        <v>Premium</v>
      </c>
      <c r="T430" s="13">
        <v>4520.9399999999996</v>
      </c>
      <c r="U430" s="13">
        <v>2519.21</v>
      </c>
      <c r="V430" s="13" t="s">
        <v>47</v>
      </c>
      <c r="W430" s="13" t="s">
        <v>36</v>
      </c>
      <c r="X430" s="13" t="s">
        <v>72</v>
      </c>
      <c r="Y430" s="13">
        <v>34.65</v>
      </c>
      <c r="Z430" s="13">
        <v>3</v>
      </c>
      <c r="AA430" s="51" t="str">
        <f>IF(Table2[[#This Row],[DeliveryDays]]&lt;=3,"FAST DELIVERY","LATE DELIVERY")</f>
        <v>FAST DELIVERY</v>
      </c>
      <c r="AB430" s="13" t="s">
        <v>55</v>
      </c>
      <c r="AC430" s="13" t="s">
        <v>39</v>
      </c>
      <c r="AD430" s="13">
        <v>4</v>
      </c>
      <c r="AE430" s="57" t="str">
        <f>_xlfn.IFS(Table2[[#This Row],[Rating]]=5,"Excellent",Table2[[#This Row],[Rating]]=4,"Good",Table2[[#This Row],[Rating]]=3,"Average",Table2[[#This Row],[Rating]]&lt;=2,"Poor")</f>
        <v>Good</v>
      </c>
      <c r="AF430" s="35">
        <f>Table2[[#This Row],[Cost]]+Table2[[#This Row],[Profit]]+Table2[[#This Row],[ShippingCost]]+Table2[[#This Row],[DeliveryDays]]</f>
        <v>7077.7999999999993</v>
      </c>
      <c r="AG430" s="119">
        <f>Table2[[#This Row],[Profit]]/Table2[[#This Row],[Cost]]</f>
        <v>0.55723146071392238</v>
      </c>
    </row>
    <row r="431" spans="1:67" ht="16.5" thickTop="1" thickBot="1" x14ac:dyDescent="0.3">
      <c r="A431" s="11">
        <v>430</v>
      </c>
      <c r="B431" s="2" t="s">
        <v>427</v>
      </c>
      <c r="C431" s="85">
        <f>YEAR(Table2[[#This Row],[Date]])</f>
        <v>2023</v>
      </c>
      <c r="D431" s="88" t="str">
        <f>TEXT(Table2[[#This Row],[Date]],"mmmm")</f>
        <v>August</v>
      </c>
      <c r="E431" s="2" t="s">
        <v>27</v>
      </c>
      <c r="F431" s="2" t="s">
        <v>28</v>
      </c>
      <c r="G431" s="2" t="s">
        <v>90</v>
      </c>
      <c r="H431" s="2" t="s">
        <v>94</v>
      </c>
      <c r="I431" s="2" t="s">
        <v>68</v>
      </c>
      <c r="J431" s="2" t="s">
        <v>102</v>
      </c>
      <c r="K431" s="2" t="s">
        <v>53</v>
      </c>
      <c r="L431" s="2" t="s">
        <v>70</v>
      </c>
      <c r="M431" s="2">
        <v>861.19</v>
      </c>
      <c r="N431" s="2">
        <v>17</v>
      </c>
      <c r="O431" s="2">
        <v>0.28999999999999998</v>
      </c>
      <c r="P431" s="48" t="str">
        <f>IF(Table2[[#This Row],[Discount]]&gt;20%,"HIGH","LOW")</f>
        <v>HIGH</v>
      </c>
      <c r="Q431" s="2">
        <v>10394.56</v>
      </c>
      <c r="R431" s="59" t="str">
        <f>_xlfn.IFS(Table2[[#This Row],[Revenue]]&lt;1000,"Small",OR(Table2[[#This Row],[Revenue]]&gt;1000,Table2[[#This Row],[Revenue]]&lt;=5000),"Medium",Table2[[#This Row],[Revenue]]&gt;5000,"Large")</f>
        <v>Medium</v>
      </c>
      <c r="S431" s="53" t="str">
        <f>IF(Table2[[#This Row],[Revenue]]&gt;3000,"Premium","Not Premium")</f>
        <v>Premium</v>
      </c>
      <c r="T431" s="2">
        <v>6602.78</v>
      </c>
      <c r="U431" s="2">
        <v>3791.78</v>
      </c>
      <c r="V431" s="2" t="s">
        <v>47</v>
      </c>
      <c r="W431" s="2" t="s">
        <v>36</v>
      </c>
      <c r="X431" s="2" t="s">
        <v>37</v>
      </c>
      <c r="Y431" s="2">
        <v>16.12</v>
      </c>
      <c r="Z431" s="2">
        <v>5</v>
      </c>
      <c r="AA431" s="50" t="str">
        <f>IF(Table2[[#This Row],[DeliveryDays]]&lt;=3,"FAST DELIVERY","LATE DELIVERY")</f>
        <v>LATE DELIVERY</v>
      </c>
      <c r="AB431" s="2" t="s">
        <v>38</v>
      </c>
      <c r="AC431" s="2" t="s">
        <v>56</v>
      </c>
      <c r="AD431" s="2">
        <v>1</v>
      </c>
      <c r="AE431" s="56" t="str">
        <f>_xlfn.IFS(Table2[[#This Row],[Rating]]=5,"Excellent",Table2[[#This Row],[Rating]]=4,"Good",Table2[[#This Row],[Rating]]=3,"Average",Table2[[#This Row],[Rating]]&lt;=2,"Poor")</f>
        <v>Poor</v>
      </c>
      <c r="AF431" s="35">
        <f>Table2[[#This Row],[Cost]]+Table2[[#This Row],[Profit]]+Table2[[#This Row],[ShippingCost]]+Table2[[#This Row],[DeliveryDays]]</f>
        <v>10415.68</v>
      </c>
      <c r="AG431" s="119">
        <f>Table2[[#This Row],[Profit]]/Table2[[#This Row],[Cost]]</f>
        <v>0.57427023162970758</v>
      </c>
    </row>
    <row r="432" spans="1:67" ht="16.5" thickTop="1" thickBot="1" x14ac:dyDescent="0.3">
      <c r="A432" s="12">
        <v>431</v>
      </c>
      <c r="B432" s="13" t="s">
        <v>428</v>
      </c>
      <c r="C432" s="86">
        <f>YEAR(Table2[[#This Row],[Date]])</f>
        <v>2024</v>
      </c>
      <c r="D432" s="89" t="str">
        <f>TEXT(Table2[[#This Row],[Date]],"mmmm")</f>
        <v>January</v>
      </c>
      <c r="E432" s="13" t="s">
        <v>118</v>
      </c>
      <c r="F432" s="13" t="s">
        <v>42</v>
      </c>
      <c r="G432" s="13" t="s">
        <v>90</v>
      </c>
      <c r="H432" s="13" t="s">
        <v>67</v>
      </c>
      <c r="I432" s="13" t="s">
        <v>75</v>
      </c>
      <c r="J432" s="13" t="s">
        <v>84</v>
      </c>
      <c r="K432" s="13" t="s">
        <v>53</v>
      </c>
      <c r="L432" s="13" t="s">
        <v>85</v>
      </c>
      <c r="M432" s="13">
        <v>768.66</v>
      </c>
      <c r="N432" s="13">
        <v>15</v>
      </c>
      <c r="O432" s="13">
        <v>0.15</v>
      </c>
      <c r="P432" s="48" t="str">
        <f>IF(Table2[[#This Row],[Discount]]&gt;20%,"HIGH","LOW")</f>
        <v>LOW</v>
      </c>
      <c r="Q432" s="13">
        <v>9800.41</v>
      </c>
      <c r="R432" s="60" t="str">
        <f>_xlfn.IFS(Table2[[#This Row],[Revenue]]&lt;1000,"Small",OR(Table2[[#This Row],[Revenue]]&gt;1000,Table2[[#This Row],[Revenue]]&lt;=5000),"Medium",Table2[[#This Row],[Revenue]]&gt;5000,"Large")</f>
        <v>Medium</v>
      </c>
      <c r="S432" s="54" t="str">
        <f>IF(Table2[[#This Row],[Revenue]]&gt;3000,"Premium","Not Premium")</f>
        <v>Premium</v>
      </c>
      <c r="T432" s="13">
        <v>4933.12</v>
      </c>
      <c r="U432" s="13">
        <v>4867.29</v>
      </c>
      <c r="V432" s="13" t="s">
        <v>63</v>
      </c>
      <c r="W432" s="13" t="s">
        <v>54</v>
      </c>
      <c r="X432" s="13" t="s">
        <v>48</v>
      </c>
      <c r="Y432" s="13">
        <v>25.41</v>
      </c>
      <c r="Z432" s="13">
        <v>6</v>
      </c>
      <c r="AA432" s="51" t="str">
        <f>IF(Table2[[#This Row],[DeliveryDays]]&lt;=3,"FAST DELIVERY","LATE DELIVERY")</f>
        <v>LATE DELIVERY</v>
      </c>
      <c r="AB432" s="13" t="s">
        <v>38</v>
      </c>
      <c r="AC432" s="13" t="s">
        <v>56</v>
      </c>
      <c r="AD432" s="13">
        <v>2</v>
      </c>
      <c r="AE432" s="57" t="str">
        <f>_xlfn.IFS(Table2[[#This Row],[Rating]]=5,"Excellent",Table2[[#This Row],[Rating]]=4,"Good",Table2[[#This Row],[Rating]]=3,"Average",Table2[[#This Row],[Rating]]&lt;=2,"Poor")</f>
        <v>Poor</v>
      </c>
      <c r="AF432" s="35">
        <f>Table2[[#This Row],[Cost]]+Table2[[#This Row],[Profit]]+Table2[[#This Row],[ShippingCost]]+Table2[[#This Row],[DeliveryDays]]</f>
        <v>9831.82</v>
      </c>
      <c r="AG432" s="119">
        <f>Table2[[#This Row],[Profit]]/Table2[[#This Row],[Cost]]</f>
        <v>0.98665550402179558</v>
      </c>
    </row>
    <row r="433" spans="1:33" ht="16.5" thickTop="1" thickBot="1" x14ac:dyDescent="0.3">
      <c r="A433" s="11">
        <v>434</v>
      </c>
      <c r="B433" s="2" t="s">
        <v>346</v>
      </c>
      <c r="C433" s="85">
        <f>YEAR(Table2[[#This Row],[Date]])</f>
        <v>2024</v>
      </c>
      <c r="D433" s="88" t="str">
        <f>TEXT(Table2[[#This Row],[Date]],"mmmm")</f>
        <v>December</v>
      </c>
      <c r="E433" s="2" t="s">
        <v>114</v>
      </c>
      <c r="F433" s="2" t="s">
        <v>42</v>
      </c>
      <c r="G433" s="2" t="s">
        <v>59</v>
      </c>
      <c r="H433" s="2" t="s">
        <v>94</v>
      </c>
      <c r="I433" s="2" t="s">
        <v>61</v>
      </c>
      <c r="J433" s="2" t="s">
        <v>84</v>
      </c>
      <c r="K433" s="2" t="s">
        <v>33</v>
      </c>
      <c r="L433" s="2" t="s">
        <v>70</v>
      </c>
      <c r="M433" s="2">
        <v>177.77</v>
      </c>
      <c r="N433" s="2">
        <v>18</v>
      </c>
      <c r="O433" s="2">
        <v>0.04</v>
      </c>
      <c r="P433" s="48" t="str">
        <f>IF(Table2[[#This Row],[Discount]]&gt;20%,"HIGH","LOW")</f>
        <v>LOW</v>
      </c>
      <c r="Q433" s="2">
        <v>3071.87</v>
      </c>
      <c r="R433" s="59" t="str">
        <f>_xlfn.IFS(Table2[[#This Row],[Revenue]]&lt;1000,"Small",OR(Table2[[#This Row],[Revenue]]&gt;1000,Table2[[#This Row],[Revenue]]&lt;=5000),"Medium",Table2[[#This Row],[Revenue]]&gt;5000,"Large")</f>
        <v>Medium</v>
      </c>
      <c r="S433" s="53" t="str">
        <f>IF(Table2[[#This Row],[Revenue]]&gt;3000,"Premium","Not Premium")</f>
        <v>Premium</v>
      </c>
      <c r="T433" s="2">
        <v>2039.73</v>
      </c>
      <c r="U433" s="2">
        <v>1032.1400000000001</v>
      </c>
      <c r="V433" s="2" t="s">
        <v>47</v>
      </c>
      <c r="W433" s="2" t="s">
        <v>36</v>
      </c>
      <c r="X433" s="2" t="s">
        <v>37</v>
      </c>
      <c r="Y433" s="2">
        <v>11.21</v>
      </c>
      <c r="Z433" s="2">
        <v>5</v>
      </c>
      <c r="AA433" s="50" t="str">
        <f>IF(Table2[[#This Row],[DeliveryDays]]&lt;=3,"FAST DELIVERY","LATE DELIVERY")</f>
        <v>LATE DELIVERY</v>
      </c>
      <c r="AB433" s="2" t="s">
        <v>38</v>
      </c>
      <c r="AC433" s="2" t="s">
        <v>56</v>
      </c>
      <c r="AD433" s="2">
        <v>3</v>
      </c>
      <c r="AE433" s="56" t="str">
        <f>_xlfn.IFS(Table2[[#This Row],[Rating]]=5,"Excellent",Table2[[#This Row],[Rating]]=4,"Good",Table2[[#This Row],[Rating]]=3,"Average",Table2[[#This Row],[Rating]]&lt;=2,"Poor")</f>
        <v>Average</v>
      </c>
      <c r="AF433" s="35">
        <f>Table2[[#This Row],[Cost]]+Table2[[#This Row],[Profit]]+Table2[[#This Row],[ShippingCost]]+Table2[[#This Row],[DeliveryDays]]</f>
        <v>3088.08</v>
      </c>
      <c r="AG433" s="119">
        <f>Table2[[#This Row],[Profit]]/Table2[[#This Row],[Cost]]</f>
        <v>0.50601795335657174</v>
      </c>
    </row>
    <row r="434" spans="1:33" ht="16.5" thickTop="1" thickBot="1" x14ac:dyDescent="0.3">
      <c r="A434" s="12">
        <v>435</v>
      </c>
      <c r="B434" s="13" t="s">
        <v>430</v>
      </c>
      <c r="C434" s="86">
        <f>YEAR(Table2[[#This Row],[Date]])</f>
        <v>2023</v>
      </c>
      <c r="D434" s="89" t="str">
        <f>TEXT(Table2[[#This Row],[Date]],"mmmm")</f>
        <v>September</v>
      </c>
      <c r="E434" s="13" t="s">
        <v>127</v>
      </c>
      <c r="F434" s="13" t="s">
        <v>66</v>
      </c>
      <c r="G434" s="13" t="s">
        <v>43</v>
      </c>
      <c r="H434" s="13" t="s">
        <v>67</v>
      </c>
      <c r="I434" s="13" t="s">
        <v>51</v>
      </c>
      <c r="J434" s="13" t="s">
        <v>102</v>
      </c>
      <c r="K434" s="13" t="s">
        <v>33</v>
      </c>
      <c r="L434" s="13" t="s">
        <v>80</v>
      </c>
      <c r="M434" s="13">
        <v>705.37</v>
      </c>
      <c r="N434" s="13">
        <v>20</v>
      </c>
      <c r="O434" s="13">
        <v>0.18</v>
      </c>
      <c r="P434" s="48" t="str">
        <f>IF(Table2[[#This Row],[Discount]]&gt;20%,"HIGH","LOW")</f>
        <v>LOW</v>
      </c>
      <c r="Q434" s="13">
        <v>11568.07</v>
      </c>
      <c r="R434" s="60" t="str">
        <f>_xlfn.IFS(Table2[[#This Row],[Revenue]]&lt;1000,"Small",OR(Table2[[#This Row],[Revenue]]&gt;1000,Table2[[#This Row],[Revenue]]&lt;=5000),"Medium",Table2[[#This Row],[Revenue]]&gt;5000,"Large")</f>
        <v>Medium</v>
      </c>
      <c r="S434" s="54" t="str">
        <f>IF(Table2[[#This Row],[Revenue]]&gt;3000,"Premium","Not Premium")</f>
        <v>Premium</v>
      </c>
      <c r="T434" s="13">
        <v>8800.89</v>
      </c>
      <c r="U434" s="13">
        <v>2767.18</v>
      </c>
      <c r="V434" s="13" t="s">
        <v>63</v>
      </c>
      <c r="W434" s="13" t="s">
        <v>36</v>
      </c>
      <c r="X434" s="13" t="s">
        <v>37</v>
      </c>
      <c r="Y434" s="13">
        <v>11.51</v>
      </c>
      <c r="Z434" s="13">
        <v>10</v>
      </c>
      <c r="AA434" s="51" t="str">
        <f>IF(Table2[[#This Row],[DeliveryDays]]&lt;=3,"FAST DELIVERY","LATE DELIVERY")</f>
        <v>LATE DELIVERY</v>
      </c>
      <c r="AB434" s="13" t="s">
        <v>97</v>
      </c>
      <c r="AC434" s="13" t="s">
        <v>39</v>
      </c>
      <c r="AD434" s="13">
        <v>5</v>
      </c>
      <c r="AE434" s="57" t="str">
        <f>_xlfn.IFS(Table2[[#This Row],[Rating]]=5,"Excellent",Table2[[#This Row],[Rating]]=4,"Good",Table2[[#This Row],[Rating]]=3,"Average",Table2[[#This Row],[Rating]]&lt;=2,"Poor")</f>
        <v>Excellent</v>
      </c>
      <c r="AF434" s="35">
        <f>Table2[[#This Row],[Cost]]+Table2[[#This Row],[Profit]]+Table2[[#This Row],[ShippingCost]]+Table2[[#This Row],[DeliveryDays]]</f>
        <v>11589.58</v>
      </c>
      <c r="AG434" s="119">
        <f>Table2[[#This Row],[Profit]]/Table2[[#This Row],[Cost]]</f>
        <v>0.31442047338394186</v>
      </c>
    </row>
    <row r="435" spans="1:33" ht="16.5" thickTop="1" thickBot="1" x14ac:dyDescent="0.3">
      <c r="A435" s="11">
        <v>436</v>
      </c>
      <c r="B435" s="2" t="s">
        <v>293</v>
      </c>
      <c r="C435" s="85">
        <f>YEAR(Table2[[#This Row],[Date]])</f>
        <v>2024</v>
      </c>
      <c r="D435" s="88" t="str">
        <f>TEXT(Table2[[#This Row],[Date]],"mmmm")</f>
        <v>March</v>
      </c>
      <c r="E435" s="2" t="s">
        <v>65</v>
      </c>
      <c r="F435" s="2" t="s">
        <v>66</v>
      </c>
      <c r="G435" s="2" t="s">
        <v>83</v>
      </c>
      <c r="H435" s="2" t="s">
        <v>94</v>
      </c>
      <c r="I435" s="2" t="s">
        <v>75</v>
      </c>
      <c r="J435" s="2" t="s">
        <v>102</v>
      </c>
      <c r="K435" s="2" t="s">
        <v>45</v>
      </c>
      <c r="L435" s="2" t="s">
        <v>85</v>
      </c>
      <c r="M435" s="2">
        <v>37.42</v>
      </c>
      <c r="N435" s="2">
        <v>20</v>
      </c>
      <c r="O435" s="2">
        <v>0.25</v>
      </c>
      <c r="P435" s="48" t="str">
        <f>IF(Table2[[#This Row],[Discount]]&gt;20%,"HIGH","LOW")</f>
        <v>HIGH</v>
      </c>
      <c r="Q435" s="2">
        <v>561.29999999999995</v>
      </c>
      <c r="R435" s="59" t="str">
        <f>_xlfn.IFS(Table2[[#This Row],[Revenue]]&lt;1000,"Small",OR(Table2[[#This Row],[Revenue]]&gt;1000,Table2[[#This Row],[Revenue]]&lt;=5000),"Medium",Table2[[#This Row],[Revenue]]&gt;5000,"Large")</f>
        <v>Small</v>
      </c>
      <c r="S435" s="53" t="str">
        <f>IF(Table2[[#This Row],[Revenue]]&gt;3000,"Premium","Not Premium")</f>
        <v>Not Premium</v>
      </c>
      <c r="T435" s="2">
        <v>468.24</v>
      </c>
      <c r="U435" s="2">
        <v>93.06</v>
      </c>
      <c r="V435" s="2" t="s">
        <v>63</v>
      </c>
      <c r="W435" s="2" t="s">
        <v>36</v>
      </c>
      <c r="X435" s="2" t="s">
        <v>72</v>
      </c>
      <c r="Y435" s="2">
        <v>47.27</v>
      </c>
      <c r="Z435" s="2">
        <v>8</v>
      </c>
      <c r="AA435" s="50" t="str">
        <f>IF(Table2[[#This Row],[DeliveryDays]]&lt;=3,"FAST DELIVERY","LATE DELIVERY")</f>
        <v>LATE DELIVERY</v>
      </c>
      <c r="AB435" s="2" t="s">
        <v>55</v>
      </c>
      <c r="AC435" s="2" t="s">
        <v>39</v>
      </c>
      <c r="AD435" s="2">
        <v>1</v>
      </c>
      <c r="AE435" s="56" t="str">
        <f>_xlfn.IFS(Table2[[#This Row],[Rating]]=5,"Excellent",Table2[[#This Row],[Rating]]=4,"Good",Table2[[#This Row],[Rating]]=3,"Average",Table2[[#This Row],[Rating]]&lt;=2,"Poor")</f>
        <v>Poor</v>
      </c>
      <c r="AF435" s="35">
        <f>Table2[[#This Row],[Cost]]+Table2[[#This Row],[Profit]]+Table2[[#This Row],[ShippingCost]]+Table2[[#This Row],[DeliveryDays]]</f>
        <v>616.56999999999994</v>
      </c>
      <c r="AG435" s="119">
        <f>Table2[[#This Row],[Profit]]/Table2[[#This Row],[Cost]]</f>
        <v>0.19874423372629421</v>
      </c>
    </row>
    <row r="436" spans="1:33" ht="16.5" thickTop="1" thickBot="1" x14ac:dyDescent="0.3">
      <c r="A436" s="12">
        <v>437</v>
      </c>
      <c r="B436" s="13" t="s">
        <v>431</v>
      </c>
      <c r="C436" s="86">
        <f>YEAR(Table2[[#This Row],[Date]])</f>
        <v>2024</v>
      </c>
      <c r="D436" s="89" t="str">
        <f>TEXT(Table2[[#This Row],[Date]],"mmmm")</f>
        <v>May</v>
      </c>
      <c r="E436" s="13" t="s">
        <v>96</v>
      </c>
      <c r="F436" s="13" t="s">
        <v>42</v>
      </c>
      <c r="G436" s="13" t="s">
        <v>43</v>
      </c>
      <c r="H436" s="13" t="s">
        <v>94</v>
      </c>
      <c r="I436" s="13" t="s">
        <v>31</v>
      </c>
      <c r="J436" s="13" t="s">
        <v>79</v>
      </c>
      <c r="K436" s="13" t="s">
        <v>45</v>
      </c>
      <c r="L436" s="13" t="s">
        <v>80</v>
      </c>
      <c r="M436" s="13">
        <v>528.57000000000005</v>
      </c>
      <c r="N436" s="13">
        <v>18</v>
      </c>
      <c r="O436" s="13">
        <v>0.28999999999999998</v>
      </c>
      <c r="P436" s="48" t="str">
        <f>IF(Table2[[#This Row],[Discount]]&gt;20%,"HIGH","LOW")</f>
        <v>HIGH</v>
      </c>
      <c r="Q436" s="13">
        <v>6755.12</v>
      </c>
      <c r="R436" s="60" t="str">
        <f>_xlfn.IFS(Table2[[#This Row],[Revenue]]&lt;1000,"Small",OR(Table2[[#This Row],[Revenue]]&gt;1000,Table2[[#This Row],[Revenue]]&lt;=5000),"Medium",Table2[[#This Row],[Revenue]]&gt;5000,"Large")</f>
        <v>Medium</v>
      </c>
      <c r="S436" s="54" t="str">
        <f>IF(Table2[[#This Row],[Revenue]]&gt;3000,"Premium","Not Premium")</f>
        <v>Premium</v>
      </c>
      <c r="T436" s="13">
        <v>3507.51</v>
      </c>
      <c r="U436" s="13">
        <v>3247.61</v>
      </c>
      <c r="V436" s="13" t="s">
        <v>76</v>
      </c>
      <c r="W436" s="13" t="s">
        <v>88</v>
      </c>
      <c r="X436" s="13" t="s">
        <v>37</v>
      </c>
      <c r="Y436" s="13">
        <v>31.66</v>
      </c>
      <c r="Z436" s="13">
        <v>4</v>
      </c>
      <c r="AA436" s="51" t="str">
        <f>IF(Table2[[#This Row],[DeliveryDays]]&lt;=3,"FAST DELIVERY","LATE DELIVERY")</f>
        <v>LATE DELIVERY</v>
      </c>
      <c r="AB436" s="13" t="s">
        <v>97</v>
      </c>
      <c r="AC436" s="13" t="s">
        <v>39</v>
      </c>
      <c r="AD436" s="13">
        <v>1</v>
      </c>
      <c r="AE436" s="57" t="str">
        <f>_xlfn.IFS(Table2[[#This Row],[Rating]]=5,"Excellent",Table2[[#This Row],[Rating]]=4,"Good",Table2[[#This Row],[Rating]]=3,"Average",Table2[[#This Row],[Rating]]&lt;=2,"Poor")</f>
        <v>Poor</v>
      </c>
      <c r="AF436" s="35">
        <f>Table2[[#This Row],[Cost]]+Table2[[#This Row],[Profit]]+Table2[[#This Row],[ShippingCost]]+Table2[[#This Row],[DeliveryDays]]</f>
        <v>6790.7800000000007</v>
      </c>
      <c r="AG436" s="119">
        <f>Table2[[#This Row],[Profit]]/Table2[[#This Row],[Cost]]</f>
        <v>0.92590185060056851</v>
      </c>
    </row>
    <row r="437" spans="1:33" ht="16.5" thickTop="1" thickBot="1" x14ac:dyDescent="0.3">
      <c r="A437" s="11">
        <v>438</v>
      </c>
      <c r="B437" s="2" t="s">
        <v>364</v>
      </c>
      <c r="C437" s="85">
        <f>YEAR(Table2[[#This Row],[Date]])</f>
        <v>2024</v>
      </c>
      <c r="D437" s="88" t="str">
        <f>TEXT(Table2[[#This Row],[Date]],"mmmm")</f>
        <v>September</v>
      </c>
      <c r="E437" s="2" t="s">
        <v>99</v>
      </c>
      <c r="F437" s="2" t="s">
        <v>66</v>
      </c>
      <c r="G437" s="2" t="s">
        <v>43</v>
      </c>
      <c r="H437" s="2" t="s">
        <v>100</v>
      </c>
      <c r="I437" s="2" t="s">
        <v>51</v>
      </c>
      <c r="J437" s="2" t="s">
        <v>134</v>
      </c>
      <c r="K437" s="2" t="s">
        <v>33</v>
      </c>
      <c r="L437" s="2" t="s">
        <v>34</v>
      </c>
      <c r="M437" s="2">
        <v>243.08</v>
      </c>
      <c r="N437" s="2">
        <v>6</v>
      </c>
      <c r="O437" s="2">
        <v>0.08</v>
      </c>
      <c r="P437" s="48" t="str">
        <f>IF(Table2[[#This Row],[Discount]]&gt;20%,"HIGH","LOW")</f>
        <v>LOW</v>
      </c>
      <c r="Q437" s="2">
        <v>1341.8</v>
      </c>
      <c r="R437" s="59" t="str">
        <f>_xlfn.IFS(Table2[[#This Row],[Revenue]]&lt;1000,"Small",OR(Table2[[#This Row],[Revenue]]&gt;1000,Table2[[#This Row],[Revenue]]&lt;=5000),"Medium",Table2[[#This Row],[Revenue]]&gt;5000,"Large")</f>
        <v>Medium</v>
      </c>
      <c r="S437" s="53" t="str">
        <f>IF(Table2[[#This Row],[Revenue]]&gt;3000,"Premium","Not Premium")</f>
        <v>Not Premium</v>
      </c>
      <c r="T437" s="2">
        <v>693.12</v>
      </c>
      <c r="U437" s="2">
        <v>648.67999999999995</v>
      </c>
      <c r="V437" s="2" t="s">
        <v>47</v>
      </c>
      <c r="W437" s="2" t="s">
        <v>54</v>
      </c>
      <c r="X437" s="2" t="s">
        <v>48</v>
      </c>
      <c r="Y437" s="2">
        <v>13.79</v>
      </c>
      <c r="Z437" s="2">
        <v>8</v>
      </c>
      <c r="AA437" s="50" t="str">
        <f>IF(Table2[[#This Row],[DeliveryDays]]&lt;=3,"FAST DELIVERY","LATE DELIVERY")</f>
        <v>LATE DELIVERY</v>
      </c>
      <c r="AB437" s="2" t="s">
        <v>97</v>
      </c>
      <c r="AC437" s="2" t="s">
        <v>56</v>
      </c>
      <c r="AD437" s="2">
        <v>1</v>
      </c>
      <c r="AE437" s="56" t="str">
        <f>_xlfn.IFS(Table2[[#This Row],[Rating]]=5,"Excellent",Table2[[#This Row],[Rating]]=4,"Good",Table2[[#This Row],[Rating]]=3,"Average",Table2[[#This Row],[Rating]]&lt;=2,"Poor")</f>
        <v>Poor</v>
      </c>
      <c r="AF437" s="35">
        <f>Table2[[#This Row],[Cost]]+Table2[[#This Row],[Profit]]+Table2[[#This Row],[ShippingCost]]+Table2[[#This Row],[DeliveryDays]]</f>
        <v>1363.59</v>
      </c>
      <c r="AG437" s="119">
        <f>Table2[[#This Row],[Profit]]/Table2[[#This Row],[Cost]]</f>
        <v>0.93588411819021233</v>
      </c>
    </row>
    <row r="438" spans="1:33" ht="16.5" thickTop="1" thickBot="1" x14ac:dyDescent="0.3">
      <c r="A438" s="12">
        <v>439</v>
      </c>
      <c r="B438" s="13" t="s">
        <v>351</v>
      </c>
      <c r="C438" s="86">
        <f>YEAR(Table2[[#This Row],[Date]])</f>
        <v>2023</v>
      </c>
      <c r="D438" s="89" t="str">
        <f>TEXT(Table2[[#This Row],[Date]],"mmmm")</f>
        <v>July</v>
      </c>
      <c r="E438" s="13" t="s">
        <v>118</v>
      </c>
      <c r="F438" s="13" t="s">
        <v>42</v>
      </c>
      <c r="G438" s="13" t="s">
        <v>93</v>
      </c>
      <c r="H438" s="13" t="s">
        <v>44</v>
      </c>
      <c r="I438" s="13" t="s">
        <v>61</v>
      </c>
      <c r="J438" s="13" t="s">
        <v>87</v>
      </c>
      <c r="K438" s="13" t="s">
        <v>53</v>
      </c>
      <c r="L438" s="13" t="s">
        <v>34</v>
      </c>
      <c r="M438" s="13">
        <v>821.97</v>
      </c>
      <c r="N438" s="13">
        <v>10</v>
      </c>
      <c r="O438" s="13">
        <v>0.22</v>
      </c>
      <c r="P438" s="48" t="str">
        <f>IF(Table2[[#This Row],[Discount]]&gt;20%,"HIGH","LOW")</f>
        <v>HIGH</v>
      </c>
      <c r="Q438" s="13">
        <v>6411.37</v>
      </c>
      <c r="R438" s="60" t="str">
        <f>_xlfn.IFS(Table2[[#This Row],[Revenue]]&lt;1000,"Small",OR(Table2[[#This Row],[Revenue]]&gt;1000,Table2[[#This Row],[Revenue]]&lt;=5000),"Medium",Table2[[#This Row],[Revenue]]&gt;5000,"Large")</f>
        <v>Medium</v>
      </c>
      <c r="S438" s="54" t="str">
        <f>IF(Table2[[#This Row],[Revenue]]&gt;3000,"Premium","Not Premium")</f>
        <v>Premium</v>
      </c>
      <c r="T438" s="13">
        <v>3920.33</v>
      </c>
      <c r="U438" s="13">
        <v>2491.04</v>
      </c>
      <c r="V438" s="13" t="s">
        <v>63</v>
      </c>
      <c r="W438" s="13" t="s">
        <v>54</v>
      </c>
      <c r="X438" s="13" t="s">
        <v>48</v>
      </c>
      <c r="Y438" s="13">
        <v>42.29</v>
      </c>
      <c r="Z438" s="13">
        <v>7</v>
      </c>
      <c r="AA438" s="51" t="str">
        <f>IF(Table2[[#This Row],[DeliveryDays]]&lt;=3,"FAST DELIVERY","LATE DELIVERY")</f>
        <v>LATE DELIVERY</v>
      </c>
      <c r="AB438" s="13" t="s">
        <v>38</v>
      </c>
      <c r="AC438" s="13" t="s">
        <v>39</v>
      </c>
      <c r="AD438" s="13">
        <v>5</v>
      </c>
      <c r="AE438" s="57" t="str">
        <f>_xlfn.IFS(Table2[[#This Row],[Rating]]=5,"Excellent",Table2[[#This Row],[Rating]]=4,"Good",Table2[[#This Row],[Rating]]=3,"Average",Table2[[#This Row],[Rating]]&lt;=2,"Poor")</f>
        <v>Excellent</v>
      </c>
      <c r="AF438" s="35">
        <f>Table2[[#This Row],[Cost]]+Table2[[#This Row],[Profit]]+Table2[[#This Row],[ShippingCost]]+Table2[[#This Row],[DeliveryDays]]</f>
        <v>6460.66</v>
      </c>
      <c r="AG438" s="119">
        <f>Table2[[#This Row],[Profit]]/Table2[[#This Row],[Cost]]</f>
        <v>0.63541589611078664</v>
      </c>
    </row>
    <row r="439" spans="1:33" ht="16.5" thickTop="1" thickBot="1" x14ac:dyDescent="0.3">
      <c r="A439" s="11">
        <v>440</v>
      </c>
      <c r="B439" s="2" t="s">
        <v>432</v>
      </c>
      <c r="C439" s="85">
        <f>YEAR(Table2[[#This Row],[Date]])</f>
        <v>2024</v>
      </c>
      <c r="D439" s="88" t="str">
        <f>TEXT(Table2[[#This Row],[Date]],"mmmm")</f>
        <v>September</v>
      </c>
      <c r="E439" s="2" t="s">
        <v>58</v>
      </c>
      <c r="F439" s="2" t="s">
        <v>66</v>
      </c>
      <c r="G439" s="2" t="s">
        <v>29</v>
      </c>
      <c r="H439" s="2" t="s">
        <v>44</v>
      </c>
      <c r="I439" s="2" t="s">
        <v>31</v>
      </c>
      <c r="J439" s="2" t="s">
        <v>134</v>
      </c>
      <c r="K439" s="2" t="s">
        <v>45</v>
      </c>
      <c r="L439" s="2" t="s">
        <v>46</v>
      </c>
      <c r="M439" s="2">
        <v>829.29</v>
      </c>
      <c r="N439" s="2">
        <v>17</v>
      </c>
      <c r="O439" s="2">
        <v>0.09</v>
      </c>
      <c r="P439" s="48" t="str">
        <f>IF(Table2[[#This Row],[Discount]]&gt;20%,"HIGH","LOW")</f>
        <v>LOW</v>
      </c>
      <c r="Q439" s="2">
        <v>12829.12</v>
      </c>
      <c r="R439" s="59" t="str">
        <f>_xlfn.IFS(Table2[[#This Row],[Revenue]]&lt;1000,"Small",OR(Table2[[#This Row],[Revenue]]&gt;1000,Table2[[#This Row],[Revenue]]&lt;=5000),"Medium",Table2[[#This Row],[Revenue]]&gt;5000,"Large")</f>
        <v>Medium</v>
      </c>
      <c r="S439" s="53" t="str">
        <f>IF(Table2[[#This Row],[Revenue]]&gt;3000,"Premium","Not Premium")</f>
        <v>Premium</v>
      </c>
      <c r="T439" s="2">
        <v>6806.6</v>
      </c>
      <c r="U439" s="2">
        <v>6022.52</v>
      </c>
      <c r="V439" s="2" t="s">
        <v>47</v>
      </c>
      <c r="W439" s="2" t="s">
        <v>71</v>
      </c>
      <c r="X439" s="2" t="s">
        <v>72</v>
      </c>
      <c r="Y439" s="2">
        <v>43.75</v>
      </c>
      <c r="Z439" s="2">
        <v>9</v>
      </c>
      <c r="AA439" s="50" t="str">
        <f>IF(Table2[[#This Row],[DeliveryDays]]&lt;=3,"FAST DELIVERY","LATE DELIVERY")</f>
        <v>LATE DELIVERY</v>
      </c>
      <c r="AB439" s="2" t="s">
        <v>97</v>
      </c>
      <c r="AC439" s="2" t="s">
        <v>56</v>
      </c>
      <c r="AD439" s="2">
        <v>5</v>
      </c>
      <c r="AE439" s="56" t="str">
        <f>_xlfn.IFS(Table2[[#This Row],[Rating]]=5,"Excellent",Table2[[#This Row],[Rating]]=4,"Good",Table2[[#This Row],[Rating]]=3,"Average",Table2[[#This Row],[Rating]]&lt;=2,"Poor")</f>
        <v>Excellent</v>
      </c>
      <c r="AF439" s="35">
        <f>Table2[[#This Row],[Cost]]+Table2[[#This Row],[Profit]]+Table2[[#This Row],[ShippingCost]]+Table2[[#This Row],[DeliveryDays]]</f>
        <v>12881.87</v>
      </c>
      <c r="AG439" s="119">
        <f>Table2[[#This Row],[Profit]]/Table2[[#This Row],[Cost]]</f>
        <v>0.8848059236623278</v>
      </c>
    </row>
    <row r="440" spans="1:33" ht="16.5" thickTop="1" thickBot="1" x14ac:dyDescent="0.3">
      <c r="A440" s="12">
        <v>441</v>
      </c>
      <c r="B440" s="13" t="s">
        <v>433</v>
      </c>
      <c r="C440" s="86">
        <f>YEAR(Table2[[#This Row],[Date]])</f>
        <v>2023</v>
      </c>
      <c r="D440" s="89" t="str">
        <f>TEXT(Table2[[#This Row],[Date]],"mmmm")</f>
        <v>November</v>
      </c>
      <c r="E440" s="13" t="s">
        <v>96</v>
      </c>
      <c r="F440" s="13" t="s">
        <v>66</v>
      </c>
      <c r="G440" s="13" t="s">
        <v>90</v>
      </c>
      <c r="H440" s="13" t="s">
        <v>100</v>
      </c>
      <c r="I440" s="13" t="s">
        <v>75</v>
      </c>
      <c r="J440" s="13" t="s">
        <v>52</v>
      </c>
      <c r="K440" s="13" t="s">
        <v>45</v>
      </c>
      <c r="L440" s="13" t="s">
        <v>46</v>
      </c>
      <c r="M440" s="13">
        <v>479.08</v>
      </c>
      <c r="N440" s="13">
        <v>20</v>
      </c>
      <c r="O440" s="13">
        <v>0.19</v>
      </c>
      <c r="P440" s="48" t="str">
        <f>IF(Table2[[#This Row],[Discount]]&gt;20%,"HIGH","LOW")</f>
        <v>LOW</v>
      </c>
      <c r="Q440" s="13">
        <v>7761.1</v>
      </c>
      <c r="R440" s="60" t="str">
        <f>_xlfn.IFS(Table2[[#This Row],[Revenue]]&lt;1000,"Small",OR(Table2[[#This Row],[Revenue]]&gt;1000,Table2[[#This Row],[Revenue]]&lt;=5000),"Medium",Table2[[#This Row],[Revenue]]&gt;5000,"Large")</f>
        <v>Medium</v>
      </c>
      <c r="S440" s="54" t="str">
        <f>IF(Table2[[#This Row],[Revenue]]&gt;3000,"Premium","Not Premium")</f>
        <v>Premium</v>
      </c>
      <c r="T440" s="13">
        <v>6650.61</v>
      </c>
      <c r="U440" s="13">
        <v>1110.49</v>
      </c>
      <c r="V440" s="13" t="s">
        <v>63</v>
      </c>
      <c r="W440" s="13" t="s">
        <v>54</v>
      </c>
      <c r="X440" s="13" t="s">
        <v>37</v>
      </c>
      <c r="Y440" s="13">
        <v>30.8</v>
      </c>
      <c r="Z440" s="13">
        <v>1</v>
      </c>
      <c r="AA440" s="51" t="str">
        <f>IF(Table2[[#This Row],[DeliveryDays]]&lt;=3,"FAST DELIVERY","LATE DELIVERY")</f>
        <v>FAST DELIVERY</v>
      </c>
      <c r="AB440" s="13" t="s">
        <v>55</v>
      </c>
      <c r="AC440" s="13" t="s">
        <v>39</v>
      </c>
      <c r="AD440" s="13">
        <v>5</v>
      </c>
      <c r="AE440" s="57" t="str">
        <f>_xlfn.IFS(Table2[[#This Row],[Rating]]=5,"Excellent",Table2[[#This Row],[Rating]]=4,"Good",Table2[[#This Row],[Rating]]=3,"Average",Table2[[#This Row],[Rating]]&lt;=2,"Poor")</f>
        <v>Excellent</v>
      </c>
      <c r="AF440" s="35">
        <f>Table2[[#This Row],[Cost]]+Table2[[#This Row],[Profit]]+Table2[[#This Row],[ShippingCost]]+Table2[[#This Row],[DeliveryDays]]</f>
        <v>7792.9</v>
      </c>
      <c r="AG440" s="119">
        <f>Table2[[#This Row],[Profit]]/Table2[[#This Row],[Cost]]</f>
        <v>0.16697566087922763</v>
      </c>
    </row>
    <row r="441" spans="1:33" ht="16.5" thickTop="1" thickBot="1" x14ac:dyDescent="0.3">
      <c r="A441" s="11">
        <v>442</v>
      </c>
      <c r="B441" s="2" t="s">
        <v>245</v>
      </c>
      <c r="C441" s="85">
        <f>YEAR(Table2[[#This Row],[Date]])</f>
        <v>2023</v>
      </c>
      <c r="D441" s="88" t="str">
        <f>TEXT(Table2[[#This Row],[Date]],"mmmm")</f>
        <v>June</v>
      </c>
      <c r="E441" s="2" t="s">
        <v>118</v>
      </c>
      <c r="F441" s="2" t="s">
        <v>42</v>
      </c>
      <c r="G441" s="2" t="s">
        <v>90</v>
      </c>
      <c r="H441" s="2" t="s">
        <v>94</v>
      </c>
      <c r="I441" s="2" t="s">
        <v>68</v>
      </c>
      <c r="J441" s="2" t="s">
        <v>52</v>
      </c>
      <c r="K441" s="2" t="s">
        <v>33</v>
      </c>
      <c r="L441" s="2" t="s">
        <v>80</v>
      </c>
      <c r="M441" s="2">
        <v>265.64</v>
      </c>
      <c r="N441" s="2">
        <v>19</v>
      </c>
      <c r="O441" s="2">
        <v>0.26</v>
      </c>
      <c r="P441" s="48" t="str">
        <f>IF(Table2[[#This Row],[Discount]]&gt;20%,"HIGH","LOW")</f>
        <v>HIGH</v>
      </c>
      <c r="Q441" s="2">
        <v>3734.9</v>
      </c>
      <c r="R441" s="59" t="str">
        <f>_xlfn.IFS(Table2[[#This Row],[Revenue]]&lt;1000,"Small",OR(Table2[[#This Row],[Revenue]]&gt;1000,Table2[[#This Row],[Revenue]]&lt;=5000),"Medium",Table2[[#This Row],[Revenue]]&gt;5000,"Large")</f>
        <v>Medium</v>
      </c>
      <c r="S441" s="53" t="str">
        <f>IF(Table2[[#This Row],[Revenue]]&gt;3000,"Premium","Not Premium")</f>
        <v>Premium</v>
      </c>
      <c r="T441" s="2">
        <v>2064.11</v>
      </c>
      <c r="U441" s="2">
        <v>1670.79</v>
      </c>
      <c r="V441" s="2" t="s">
        <v>35</v>
      </c>
      <c r="W441" s="2" t="s">
        <v>36</v>
      </c>
      <c r="X441" s="2" t="s">
        <v>48</v>
      </c>
      <c r="Y441" s="2">
        <v>49.83</v>
      </c>
      <c r="Z441" s="2">
        <v>10</v>
      </c>
      <c r="AA441" s="50" t="str">
        <f>IF(Table2[[#This Row],[DeliveryDays]]&lt;=3,"FAST DELIVERY","LATE DELIVERY")</f>
        <v>LATE DELIVERY</v>
      </c>
      <c r="AB441" s="2" t="s">
        <v>97</v>
      </c>
      <c r="AC441" s="2" t="s">
        <v>39</v>
      </c>
      <c r="AD441" s="2">
        <v>1</v>
      </c>
      <c r="AE441" s="56" t="str">
        <f>_xlfn.IFS(Table2[[#This Row],[Rating]]=5,"Excellent",Table2[[#This Row],[Rating]]=4,"Good",Table2[[#This Row],[Rating]]=3,"Average",Table2[[#This Row],[Rating]]&lt;=2,"Poor")</f>
        <v>Poor</v>
      </c>
      <c r="AF441" s="35">
        <f>Table2[[#This Row],[Cost]]+Table2[[#This Row],[Profit]]+Table2[[#This Row],[ShippingCost]]+Table2[[#This Row],[DeliveryDays]]</f>
        <v>3794.73</v>
      </c>
      <c r="AG441" s="119">
        <f>Table2[[#This Row],[Profit]]/Table2[[#This Row],[Cost]]</f>
        <v>0.80944813987626618</v>
      </c>
    </row>
    <row r="442" spans="1:33" ht="16.5" thickTop="1" thickBot="1" x14ac:dyDescent="0.3">
      <c r="A442" s="12">
        <v>443</v>
      </c>
      <c r="B442" s="13" t="s">
        <v>434</v>
      </c>
      <c r="C442" s="86">
        <f>YEAR(Table2[[#This Row],[Date]])</f>
        <v>2023</v>
      </c>
      <c r="D442" s="89" t="str">
        <f>TEXT(Table2[[#This Row],[Date]],"mmmm")</f>
        <v>August</v>
      </c>
      <c r="E442" s="13" t="s">
        <v>41</v>
      </c>
      <c r="F442" s="13" t="s">
        <v>66</v>
      </c>
      <c r="G442" s="13" t="s">
        <v>43</v>
      </c>
      <c r="H442" s="13" t="s">
        <v>44</v>
      </c>
      <c r="I442" s="13" t="s">
        <v>31</v>
      </c>
      <c r="J442" s="13" t="s">
        <v>69</v>
      </c>
      <c r="K442" s="13" t="s">
        <v>33</v>
      </c>
      <c r="L442" s="13" t="s">
        <v>85</v>
      </c>
      <c r="M442" s="13">
        <v>997.9</v>
      </c>
      <c r="N442" s="13">
        <v>3</v>
      </c>
      <c r="O442" s="13">
        <v>0.16</v>
      </c>
      <c r="P442" s="48" t="str">
        <f>IF(Table2[[#This Row],[Discount]]&gt;20%,"HIGH","LOW")</f>
        <v>LOW</v>
      </c>
      <c r="Q442" s="13">
        <v>2514.71</v>
      </c>
      <c r="R442" s="60" t="str">
        <f>_xlfn.IFS(Table2[[#This Row],[Revenue]]&lt;1000,"Small",OR(Table2[[#This Row],[Revenue]]&gt;1000,Table2[[#This Row],[Revenue]]&lt;=5000),"Medium",Table2[[#This Row],[Revenue]]&gt;5000,"Large")</f>
        <v>Medium</v>
      </c>
      <c r="S442" s="54" t="str">
        <f>IF(Table2[[#This Row],[Revenue]]&gt;3000,"Premium","Not Premium")</f>
        <v>Not Premium</v>
      </c>
      <c r="T442" s="13">
        <v>2186.37</v>
      </c>
      <c r="U442" s="13">
        <v>328.34</v>
      </c>
      <c r="V442" s="13" t="s">
        <v>91</v>
      </c>
      <c r="W442" s="13" t="s">
        <v>88</v>
      </c>
      <c r="X442" s="13" t="s">
        <v>72</v>
      </c>
      <c r="Y442" s="13">
        <v>49.04</v>
      </c>
      <c r="Z442" s="13">
        <v>7</v>
      </c>
      <c r="AA442" s="51" t="str">
        <f>IF(Table2[[#This Row],[DeliveryDays]]&lt;=3,"FAST DELIVERY","LATE DELIVERY")</f>
        <v>LATE DELIVERY</v>
      </c>
      <c r="AB442" s="13" t="s">
        <v>97</v>
      </c>
      <c r="AC442" s="13" t="s">
        <v>56</v>
      </c>
      <c r="AD442" s="13">
        <v>5</v>
      </c>
      <c r="AE442" s="57" t="str">
        <f>_xlfn.IFS(Table2[[#This Row],[Rating]]=5,"Excellent",Table2[[#This Row],[Rating]]=4,"Good",Table2[[#This Row],[Rating]]=3,"Average",Table2[[#This Row],[Rating]]&lt;=2,"Poor")</f>
        <v>Excellent</v>
      </c>
      <c r="AF442" s="35">
        <f>Table2[[#This Row],[Cost]]+Table2[[#This Row],[Profit]]+Table2[[#This Row],[ShippingCost]]+Table2[[#This Row],[DeliveryDays]]</f>
        <v>2570.75</v>
      </c>
      <c r="AG442" s="119">
        <f>Table2[[#This Row],[Profit]]/Table2[[#This Row],[Cost]]</f>
        <v>0.15017586227399754</v>
      </c>
    </row>
    <row r="443" spans="1:33" ht="16.5" thickTop="1" thickBot="1" x14ac:dyDescent="0.3">
      <c r="A443" s="11">
        <v>444</v>
      </c>
      <c r="B443" s="2" t="s">
        <v>412</v>
      </c>
      <c r="C443" s="85">
        <f>YEAR(Table2[[#This Row],[Date]])</f>
        <v>2023</v>
      </c>
      <c r="D443" s="88" t="str">
        <f>TEXT(Table2[[#This Row],[Date]],"mmmm")</f>
        <v>May</v>
      </c>
      <c r="E443" s="2" t="s">
        <v>99</v>
      </c>
      <c r="F443" s="2" t="s">
        <v>28</v>
      </c>
      <c r="G443" s="2" t="s">
        <v>83</v>
      </c>
      <c r="H443" s="2" t="s">
        <v>30</v>
      </c>
      <c r="I443" s="2" t="s">
        <v>75</v>
      </c>
      <c r="J443" s="2" t="s">
        <v>134</v>
      </c>
      <c r="K443" s="2" t="s">
        <v>53</v>
      </c>
      <c r="L443" s="2" t="s">
        <v>80</v>
      </c>
      <c r="M443" s="2">
        <v>290.55</v>
      </c>
      <c r="N443" s="2">
        <v>13</v>
      </c>
      <c r="O443" s="2">
        <v>0.13</v>
      </c>
      <c r="P443" s="48" t="str">
        <f>IF(Table2[[#This Row],[Discount]]&gt;20%,"HIGH","LOW")</f>
        <v>LOW</v>
      </c>
      <c r="Q443" s="2">
        <v>3286.12</v>
      </c>
      <c r="R443" s="59" t="str">
        <f>_xlfn.IFS(Table2[[#This Row],[Revenue]]&lt;1000,"Small",OR(Table2[[#This Row],[Revenue]]&gt;1000,Table2[[#This Row],[Revenue]]&lt;=5000),"Medium",Table2[[#This Row],[Revenue]]&gt;5000,"Large")</f>
        <v>Medium</v>
      </c>
      <c r="S443" s="53" t="str">
        <f>IF(Table2[[#This Row],[Revenue]]&gt;3000,"Premium","Not Premium")</f>
        <v>Premium</v>
      </c>
      <c r="T443" s="2">
        <v>1672.7</v>
      </c>
      <c r="U443" s="2">
        <v>1613.42</v>
      </c>
      <c r="V443" s="2" t="s">
        <v>91</v>
      </c>
      <c r="W443" s="2" t="s">
        <v>71</v>
      </c>
      <c r="X443" s="2" t="s">
        <v>37</v>
      </c>
      <c r="Y443" s="2">
        <v>31.47</v>
      </c>
      <c r="Z443" s="2">
        <v>8</v>
      </c>
      <c r="AA443" s="50" t="str">
        <f>IF(Table2[[#This Row],[DeliveryDays]]&lt;=3,"FAST DELIVERY","LATE DELIVERY")</f>
        <v>LATE DELIVERY</v>
      </c>
      <c r="AB443" s="2" t="s">
        <v>38</v>
      </c>
      <c r="AC443" s="2" t="s">
        <v>56</v>
      </c>
      <c r="AD443" s="2">
        <v>2</v>
      </c>
      <c r="AE443" s="56" t="str">
        <f>_xlfn.IFS(Table2[[#This Row],[Rating]]=5,"Excellent",Table2[[#This Row],[Rating]]=4,"Good",Table2[[#This Row],[Rating]]=3,"Average",Table2[[#This Row],[Rating]]&lt;=2,"Poor")</f>
        <v>Poor</v>
      </c>
      <c r="AF443" s="35">
        <f>Table2[[#This Row],[Cost]]+Table2[[#This Row],[Profit]]+Table2[[#This Row],[ShippingCost]]+Table2[[#This Row],[DeliveryDays]]</f>
        <v>3325.5899999999997</v>
      </c>
      <c r="AG443" s="119">
        <f>Table2[[#This Row],[Profit]]/Table2[[#This Row],[Cost]]</f>
        <v>0.96456029174388713</v>
      </c>
    </row>
    <row r="444" spans="1:33" ht="16.5" thickTop="1" thickBot="1" x14ac:dyDescent="0.3">
      <c r="A444" s="12">
        <v>445</v>
      </c>
      <c r="B444" s="13" t="s">
        <v>435</v>
      </c>
      <c r="C444" s="86">
        <f>YEAR(Table2[[#This Row],[Date]])</f>
        <v>2024</v>
      </c>
      <c r="D444" s="89" t="str">
        <f>TEXT(Table2[[#This Row],[Date]],"mmmm")</f>
        <v>June</v>
      </c>
      <c r="E444" s="13" t="s">
        <v>65</v>
      </c>
      <c r="F444" s="13" t="s">
        <v>42</v>
      </c>
      <c r="G444" s="13" t="s">
        <v>93</v>
      </c>
      <c r="H444" s="13" t="s">
        <v>44</v>
      </c>
      <c r="I444" s="13" t="s">
        <v>51</v>
      </c>
      <c r="J444" s="13" t="s">
        <v>69</v>
      </c>
      <c r="K444" s="13" t="s">
        <v>53</v>
      </c>
      <c r="L444" s="13" t="s">
        <v>46</v>
      </c>
      <c r="M444" s="13">
        <v>348.69</v>
      </c>
      <c r="N444" s="13">
        <v>6</v>
      </c>
      <c r="O444" s="13">
        <v>0.24</v>
      </c>
      <c r="P444" s="48" t="str">
        <f>IF(Table2[[#This Row],[Discount]]&gt;20%,"HIGH","LOW")</f>
        <v>HIGH</v>
      </c>
      <c r="Q444" s="13">
        <v>1590.03</v>
      </c>
      <c r="R444" s="60" t="str">
        <f>_xlfn.IFS(Table2[[#This Row],[Revenue]]&lt;1000,"Small",OR(Table2[[#This Row],[Revenue]]&gt;1000,Table2[[#This Row],[Revenue]]&lt;=5000),"Medium",Table2[[#This Row],[Revenue]]&gt;5000,"Large")</f>
        <v>Medium</v>
      </c>
      <c r="S444" s="54" t="str">
        <f>IF(Table2[[#This Row],[Revenue]]&gt;3000,"Premium","Not Premium")</f>
        <v>Not Premium</v>
      </c>
      <c r="T444" s="13">
        <v>1354.79</v>
      </c>
      <c r="U444" s="13">
        <v>235.24</v>
      </c>
      <c r="V444" s="13" t="s">
        <v>47</v>
      </c>
      <c r="W444" s="13" t="s">
        <v>88</v>
      </c>
      <c r="X444" s="13" t="s">
        <v>72</v>
      </c>
      <c r="Y444" s="13">
        <v>32</v>
      </c>
      <c r="Z444" s="13">
        <v>3</v>
      </c>
      <c r="AA444" s="51" t="str">
        <f>IF(Table2[[#This Row],[DeliveryDays]]&lt;=3,"FAST DELIVERY","LATE DELIVERY")</f>
        <v>FAST DELIVERY</v>
      </c>
      <c r="AB444" s="13" t="s">
        <v>38</v>
      </c>
      <c r="AC444" s="13" t="s">
        <v>56</v>
      </c>
      <c r="AD444" s="13">
        <v>1</v>
      </c>
      <c r="AE444" s="57" t="str">
        <f>_xlfn.IFS(Table2[[#This Row],[Rating]]=5,"Excellent",Table2[[#This Row],[Rating]]=4,"Good",Table2[[#This Row],[Rating]]=3,"Average",Table2[[#This Row],[Rating]]&lt;=2,"Poor")</f>
        <v>Poor</v>
      </c>
      <c r="AF444" s="35">
        <f>Table2[[#This Row],[Cost]]+Table2[[#This Row],[Profit]]+Table2[[#This Row],[ShippingCost]]+Table2[[#This Row],[DeliveryDays]]</f>
        <v>1625.03</v>
      </c>
      <c r="AG444" s="119">
        <f>Table2[[#This Row],[Profit]]/Table2[[#This Row],[Cost]]</f>
        <v>0.17363576642874542</v>
      </c>
    </row>
    <row r="445" spans="1:33" ht="16.5" thickTop="1" thickBot="1" x14ac:dyDescent="0.3">
      <c r="A445" s="11">
        <v>446</v>
      </c>
      <c r="B445" s="2" t="s">
        <v>436</v>
      </c>
      <c r="C445" s="85">
        <f>YEAR(Table2[[#This Row],[Date]])</f>
        <v>2024</v>
      </c>
      <c r="D445" s="88" t="str">
        <f>TEXT(Table2[[#This Row],[Date]],"mmmm")</f>
        <v>April</v>
      </c>
      <c r="E445" s="2" t="s">
        <v>118</v>
      </c>
      <c r="F445" s="2" t="s">
        <v>82</v>
      </c>
      <c r="G445" s="2" t="s">
        <v>43</v>
      </c>
      <c r="H445" s="2" t="s">
        <v>94</v>
      </c>
      <c r="I445" s="2" t="s">
        <v>31</v>
      </c>
      <c r="J445" s="2" t="s">
        <v>52</v>
      </c>
      <c r="K445" s="2" t="s">
        <v>53</v>
      </c>
      <c r="L445" s="2" t="s">
        <v>80</v>
      </c>
      <c r="M445" s="2">
        <v>581.55999999999995</v>
      </c>
      <c r="N445" s="2">
        <v>1</v>
      </c>
      <c r="O445" s="2">
        <v>0.27</v>
      </c>
      <c r="P445" s="48" t="str">
        <f>IF(Table2[[#This Row],[Discount]]&gt;20%,"HIGH","LOW")</f>
        <v>HIGH</v>
      </c>
      <c r="Q445" s="2">
        <v>424.54</v>
      </c>
      <c r="R445" s="59" t="str">
        <f>_xlfn.IFS(Table2[[#This Row],[Revenue]]&lt;1000,"Small",OR(Table2[[#This Row],[Revenue]]&gt;1000,Table2[[#This Row],[Revenue]]&lt;=5000),"Medium",Table2[[#This Row],[Revenue]]&gt;5000,"Large")</f>
        <v>Small</v>
      </c>
      <c r="S445" s="53" t="str">
        <f>IF(Table2[[#This Row],[Revenue]]&gt;3000,"Premium","Not Premium")</f>
        <v>Not Premium</v>
      </c>
      <c r="T445" s="2">
        <v>301.61</v>
      </c>
      <c r="U445" s="2">
        <v>122.93</v>
      </c>
      <c r="V445" s="2" t="s">
        <v>47</v>
      </c>
      <c r="W445" s="2" t="s">
        <v>71</v>
      </c>
      <c r="X445" s="2" t="s">
        <v>37</v>
      </c>
      <c r="Y445" s="2">
        <v>44.72</v>
      </c>
      <c r="Z445" s="2">
        <v>10</v>
      </c>
      <c r="AA445" s="50" t="str">
        <f>IF(Table2[[#This Row],[DeliveryDays]]&lt;=3,"FAST DELIVERY","LATE DELIVERY")</f>
        <v>LATE DELIVERY</v>
      </c>
      <c r="AB445" s="2" t="s">
        <v>55</v>
      </c>
      <c r="AC445" s="2" t="s">
        <v>56</v>
      </c>
      <c r="AD445" s="2">
        <v>4</v>
      </c>
      <c r="AE445" s="56" t="str">
        <f>_xlfn.IFS(Table2[[#This Row],[Rating]]=5,"Excellent",Table2[[#This Row],[Rating]]=4,"Good",Table2[[#This Row],[Rating]]=3,"Average",Table2[[#This Row],[Rating]]&lt;=2,"Poor")</f>
        <v>Good</v>
      </c>
      <c r="AF445" s="35">
        <f>Table2[[#This Row],[Cost]]+Table2[[#This Row],[Profit]]+Table2[[#This Row],[ShippingCost]]+Table2[[#This Row],[DeliveryDays]]</f>
        <v>479.26</v>
      </c>
      <c r="AG445" s="119">
        <f>Table2[[#This Row],[Profit]]/Table2[[#This Row],[Cost]]</f>
        <v>0.40757932429296112</v>
      </c>
    </row>
    <row r="446" spans="1:33" ht="16.5" thickTop="1" thickBot="1" x14ac:dyDescent="0.3">
      <c r="A446" s="12">
        <v>447</v>
      </c>
      <c r="B446" s="13" t="s">
        <v>437</v>
      </c>
      <c r="C446" s="86">
        <f>YEAR(Table2[[#This Row],[Date]])</f>
        <v>2023</v>
      </c>
      <c r="D446" s="89" t="str">
        <f>TEXT(Table2[[#This Row],[Date]],"mmmm")</f>
        <v>April</v>
      </c>
      <c r="E446" s="13" t="s">
        <v>120</v>
      </c>
      <c r="F446" s="13" t="s">
        <v>82</v>
      </c>
      <c r="G446" s="13" t="s">
        <v>83</v>
      </c>
      <c r="H446" s="13" t="s">
        <v>78</v>
      </c>
      <c r="I446" s="13" t="s">
        <v>75</v>
      </c>
      <c r="J446" s="13" t="s">
        <v>79</v>
      </c>
      <c r="K446" s="13" t="s">
        <v>53</v>
      </c>
      <c r="L446" s="13" t="s">
        <v>34</v>
      </c>
      <c r="M446" s="13">
        <v>164.27</v>
      </c>
      <c r="N446" s="13">
        <v>1</v>
      </c>
      <c r="O446" s="13">
        <v>7.0000000000000007E-2</v>
      </c>
      <c r="P446" s="48" t="str">
        <f>IF(Table2[[#This Row],[Discount]]&gt;20%,"HIGH","LOW")</f>
        <v>LOW</v>
      </c>
      <c r="Q446" s="13">
        <v>152.77000000000001</v>
      </c>
      <c r="R446" s="60" t="str">
        <f>_xlfn.IFS(Table2[[#This Row],[Revenue]]&lt;1000,"Small",OR(Table2[[#This Row],[Revenue]]&gt;1000,Table2[[#This Row],[Revenue]]&lt;=5000),"Medium",Table2[[#This Row],[Revenue]]&gt;5000,"Large")</f>
        <v>Small</v>
      </c>
      <c r="S446" s="54" t="str">
        <f>IF(Table2[[#This Row],[Revenue]]&gt;3000,"Premium","Not Premium")</f>
        <v>Not Premium</v>
      </c>
      <c r="T446" s="13">
        <v>97.42</v>
      </c>
      <c r="U446" s="13">
        <v>55.35</v>
      </c>
      <c r="V446" s="13" t="s">
        <v>35</v>
      </c>
      <c r="W446" s="13" t="s">
        <v>88</v>
      </c>
      <c r="X446" s="13" t="s">
        <v>37</v>
      </c>
      <c r="Y446" s="13">
        <v>49.39</v>
      </c>
      <c r="Z446" s="13">
        <v>2</v>
      </c>
      <c r="AA446" s="51" t="str">
        <f>IF(Table2[[#This Row],[DeliveryDays]]&lt;=3,"FAST DELIVERY","LATE DELIVERY")</f>
        <v>FAST DELIVERY</v>
      </c>
      <c r="AB446" s="13" t="s">
        <v>38</v>
      </c>
      <c r="AC446" s="13" t="s">
        <v>56</v>
      </c>
      <c r="AD446" s="13">
        <v>3</v>
      </c>
      <c r="AE446" s="57" t="str">
        <f>_xlfn.IFS(Table2[[#This Row],[Rating]]=5,"Excellent",Table2[[#This Row],[Rating]]=4,"Good",Table2[[#This Row],[Rating]]=3,"Average",Table2[[#This Row],[Rating]]&lt;=2,"Poor")</f>
        <v>Average</v>
      </c>
      <c r="AF446" s="35">
        <f>Table2[[#This Row],[Cost]]+Table2[[#This Row],[Profit]]+Table2[[#This Row],[ShippingCost]]+Table2[[#This Row],[DeliveryDays]]</f>
        <v>204.16000000000003</v>
      </c>
      <c r="AG446" s="119">
        <f>Table2[[#This Row],[Profit]]/Table2[[#This Row],[Cost]]</f>
        <v>0.56815848901662902</v>
      </c>
    </row>
    <row r="447" spans="1:33" ht="16.5" thickTop="1" thickBot="1" x14ac:dyDescent="0.3">
      <c r="A447" s="11">
        <v>448</v>
      </c>
      <c r="B447" s="2" t="s">
        <v>438</v>
      </c>
      <c r="C447" s="85">
        <f>YEAR(Table2[[#This Row],[Date]])</f>
        <v>2023</v>
      </c>
      <c r="D447" s="88" t="str">
        <f>TEXT(Table2[[#This Row],[Date]],"mmmm")</f>
        <v>October</v>
      </c>
      <c r="E447" s="2" t="s">
        <v>99</v>
      </c>
      <c r="F447" s="2" t="s">
        <v>28</v>
      </c>
      <c r="G447" s="2" t="s">
        <v>83</v>
      </c>
      <c r="H447" s="2" t="s">
        <v>100</v>
      </c>
      <c r="I447" s="2" t="s">
        <v>68</v>
      </c>
      <c r="J447" s="2" t="s">
        <v>32</v>
      </c>
      <c r="K447" s="2" t="s">
        <v>33</v>
      </c>
      <c r="L447" s="2" t="s">
        <v>85</v>
      </c>
      <c r="M447" s="2">
        <v>513.16999999999996</v>
      </c>
      <c r="N447" s="2">
        <v>7</v>
      </c>
      <c r="O447" s="2">
        <v>0.1</v>
      </c>
      <c r="P447" s="48" t="str">
        <f>IF(Table2[[#This Row],[Discount]]&gt;20%,"HIGH","LOW")</f>
        <v>LOW</v>
      </c>
      <c r="Q447" s="2">
        <v>3232.97</v>
      </c>
      <c r="R447" s="59" t="str">
        <f>_xlfn.IFS(Table2[[#This Row],[Revenue]]&lt;1000,"Small",OR(Table2[[#This Row],[Revenue]]&gt;1000,Table2[[#This Row],[Revenue]]&lt;=5000),"Medium",Table2[[#This Row],[Revenue]]&gt;5000,"Large")</f>
        <v>Medium</v>
      </c>
      <c r="S447" s="53" t="str">
        <f>IF(Table2[[#This Row],[Revenue]]&gt;3000,"Premium","Not Premium")</f>
        <v>Premium</v>
      </c>
      <c r="T447" s="2">
        <v>2835.85</v>
      </c>
      <c r="U447" s="2">
        <v>397.12</v>
      </c>
      <c r="V447" s="2" t="s">
        <v>35</v>
      </c>
      <c r="W447" s="2" t="s">
        <v>88</v>
      </c>
      <c r="X447" s="2" t="s">
        <v>48</v>
      </c>
      <c r="Y447" s="2">
        <v>32.22</v>
      </c>
      <c r="Z447" s="2">
        <v>5</v>
      </c>
      <c r="AA447" s="50" t="str">
        <f>IF(Table2[[#This Row],[DeliveryDays]]&lt;=3,"FAST DELIVERY","LATE DELIVERY")</f>
        <v>LATE DELIVERY</v>
      </c>
      <c r="AB447" s="2" t="s">
        <v>38</v>
      </c>
      <c r="AC447" s="2" t="s">
        <v>56</v>
      </c>
      <c r="AD447" s="2">
        <v>5</v>
      </c>
      <c r="AE447" s="56" t="str">
        <f>_xlfn.IFS(Table2[[#This Row],[Rating]]=5,"Excellent",Table2[[#This Row],[Rating]]=4,"Good",Table2[[#This Row],[Rating]]=3,"Average",Table2[[#This Row],[Rating]]&lt;=2,"Poor")</f>
        <v>Excellent</v>
      </c>
      <c r="AF447" s="35">
        <f>Table2[[#This Row],[Cost]]+Table2[[#This Row],[Profit]]+Table2[[#This Row],[ShippingCost]]+Table2[[#This Row],[DeliveryDays]]</f>
        <v>3270.1899999999996</v>
      </c>
      <c r="AG447" s="119">
        <f>Table2[[#This Row],[Profit]]/Table2[[#This Row],[Cost]]</f>
        <v>0.14003561542394696</v>
      </c>
    </row>
    <row r="448" spans="1:33" ht="16.5" thickTop="1" thickBot="1" x14ac:dyDescent="0.3">
      <c r="A448" s="12">
        <v>449</v>
      </c>
      <c r="B448" s="13" t="s">
        <v>380</v>
      </c>
      <c r="C448" s="86">
        <f>YEAR(Table2[[#This Row],[Date]])</f>
        <v>2024</v>
      </c>
      <c r="D448" s="89" t="str">
        <f>TEXT(Table2[[#This Row],[Date]],"mmmm")</f>
        <v>June</v>
      </c>
      <c r="E448" s="13" t="s">
        <v>99</v>
      </c>
      <c r="F448" s="13" t="s">
        <v>28</v>
      </c>
      <c r="G448" s="13" t="s">
        <v>29</v>
      </c>
      <c r="H448" s="13" t="s">
        <v>94</v>
      </c>
      <c r="I448" s="13" t="s">
        <v>75</v>
      </c>
      <c r="J448" s="13" t="s">
        <v>62</v>
      </c>
      <c r="K448" s="13" t="s">
        <v>45</v>
      </c>
      <c r="L448" s="13" t="s">
        <v>85</v>
      </c>
      <c r="M448" s="13">
        <v>131.04</v>
      </c>
      <c r="N448" s="13">
        <v>16</v>
      </c>
      <c r="O448" s="13">
        <v>0.1</v>
      </c>
      <c r="P448" s="48" t="str">
        <f>IF(Table2[[#This Row],[Discount]]&gt;20%,"HIGH","LOW")</f>
        <v>LOW</v>
      </c>
      <c r="Q448" s="13">
        <v>1886.98</v>
      </c>
      <c r="R448" s="60" t="str">
        <f>_xlfn.IFS(Table2[[#This Row],[Revenue]]&lt;1000,"Small",OR(Table2[[#This Row],[Revenue]]&gt;1000,Table2[[#This Row],[Revenue]]&lt;=5000),"Medium",Table2[[#This Row],[Revenue]]&gt;5000,"Large")</f>
        <v>Medium</v>
      </c>
      <c r="S448" s="54" t="str">
        <f>IF(Table2[[#This Row],[Revenue]]&gt;3000,"Premium","Not Premium")</f>
        <v>Not Premium</v>
      </c>
      <c r="T448" s="13">
        <v>1299.08</v>
      </c>
      <c r="U448" s="13">
        <v>587.9</v>
      </c>
      <c r="V448" s="13" t="s">
        <v>91</v>
      </c>
      <c r="W448" s="13" t="s">
        <v>88</v>
      </c>
      <c r="X448" s="13" t="s">
        <v>37</v>
      </c>
      <c r="Y448" s="13">
        <v>44.09</v>
      </c>
      <c r="Z448" s="13">
        <v>7</v>
      </c>
      <c r="AA448" s="51" t="str">
        <f>IF(Table2[[#This Row],[DeliveryDays]]&lt;=3,"FAST DELIVERY","LATE DELIVERY")</f>
        <v>LATE DELIVERY</v>
      </c>
      <c r="AB448" s="13" t="s">
        <v>55</v>
      </c>
      <c r="AC448" s="13" t="s">
        <v>39</v>
      </c>
      <c r="AD448" s="13">
        <v>1</v>
      </c>
      <c r="AE448" s="57" t="str">
        <f>_xlfn.IFS(Table2[[#This Row],[Rating]]=5,"Excellent",Table2[[#This Row],[Rating]]=4,"Good",Table2[[#This Row],[Rating]]=3,"Average",Table2[[#This Row],[Rating]]&lt;=2,"Poor")</f>
        <v>Poor</v>
      </c>
      <c r="AF448" s="35">
        <f>Table2[[#This Row],[Cost]]+Table2[[#This Row],[Profit]]+Table2[[#This Row],[ShippingCost]]+Table2[[#This Row],[DeliveryDays]]</f>
        <v>1938.07</v>
      </c>
      <c r="AG448" s="119">
        <f>Table2[[#This Row],[Profit]]/Table2[[#This Row],[Cost]]</f>
        <v>0.45255103611786801</v>
      </c>
    </row>
    <row r="449" spans="1:33" ht="16.5" thickTop="1" thickBot="1" x14ac:dyDescent="0.3">
      <c r="A449" s="11">
        <v>450</v>
      </c>
      <c r="B449" s="2" t="s">
        <v>306</v>
      </c>
      <c r="C449" s="85">
        <f>YEAR(Table2[[#This Row],[Date]])</f>
        <v>2024</v>
      </c>
      <c r="D449" s="88" t="str">
        <f>TEXT(Table2[[#This Row],[Date]],"mmmm")</f>
        <v>December</v>
      </c>
      <c r="E449" s="2" t="s">
        <v>99</v>
      </c>
      <c r="F449" s="2" t="s">
        <v>82</v>
      </c>
      <c r="G449" s="2" t="s">
        <v>43</v>
      </c>
      <c r="H449" s="2" t="s">
        <v>94</v>
      </c>
      <c r="I449" s="2" t="s">
        <v>68</v>
      </c>
      <c r="J449" s="2" t="s">
        <v>134</v>
      </c>
      <c r="K449" s="2" t="s">
        <v>53</v>
      </c>
      <c r="L449" s="2" t="s">
        <v>70</v>
      </c>
      <c r="M449" s="2">
        <v>174.84</v>
      </c>
      <c r="N449" s="2">
        <v>8</v>
      </c>
      <c r="O449" s="2">
        <v>0.05</v>
      </c>
      <c r="P449" s="48" t="str">
        <f>IF(Table2[[#This Row],[Discount]]&gt;20%,"HIGH","LOW")</f>
        <v>LOW</v>
      </c>
      <c r="Q449" s="2">
        <v>1328.78</v>
      </c>
      <c r="R449" s="59" t="str">
        <f>_xlfn.IFS(Table2[[#This Row],[Revenue]]&lt;1000,"Small",OR(Table2[[#This Row],[Revenue]]&gt;1000,Table2[[#This Row],[Revenue]]&lt;=5000),"Medium",Table2[[#This Row],[Revenue]]&gt;5000,"Large")</f>
        <v>Medium</v>
      </c>
      <c r="S449" s="53" t="str">
        <f>IF(Table2[[#This Row],[Revenue]]&gt;3000,"Premium","Not Premium")</f>
        <v>Not Premium</v>
      </c>
      <c r="T449" s="2">
        <v>939.88</v>
      </c>
      <c r="U449" s="2">
        <v>388.9</v>
      </c>
      <c r="V449" s="2" t="s">
        <v>76</v>
      </c>
      <c r="W449" s="2" t="s">
        <v>88</v>
      </c>
      <c r="X449" s="2" t="s">
        <v>37</v>
      </c>
      <c r="Y449" s="2">
        <v>8.5399999999999991</v>
      </c>
      <c r="Z449" s="2">
        <v>7</v>
      </c>
      <c r="AA449" s="50" t="str">
        <f>IF(Table2[[#This Row],[DeliveryDays]]&lt;=3,"FAST DELIVERY","LATE DELIVERY")</f>
        <v>LATE DELIVERY</v>
      </c>
      <c r="AB449" s="2" t="s">
        <v>38</v>
      </c>
      <c r="AC449" s="2" t="s">
        <v>56</v>
      </c>
      <c r="AD449" s="2">
        <v>2</v>
      </c>
      <c r="AE449" s="56" t="str">
        <f>_xlfn.IFS(Table2[[#This Row],[Rating]]=5,"Excellent",Table2[[#This Row],[Rating]]=4,"Good",Table2[[#This Row],[Rating]]=3,"Average",Table2[[#This Row],[Rating]]&lt;=2,"Poor")</f>
        <v>Poor</v>
      </c>
      <c r="AF449" s="35">
        <f>Table2[[#This Row],[Cost]]+Table2[[#This Row],[Profit]]+Table2[[#This Row],[ShippingCost]]+Table2[[#This Row],[DeliveryDays]]</f>
        <v>1344.32</v>
      </c>
      <c r="AG449" s="119">
        <f>Table2[[#This Row],[Profit]]/Table2[[#This Row],[Cost]]</f>
        <v>0.41377622675235132</v>
      </c>
    </row>
    <row r="450" spans="1:33" ht="16.5" thickTop="1" thickBot="1" x14ac:dyDescent="0.3">
      <c r="A450" s="12">
        <v>451</v>
      </c>
      <c r="B450" s="13" t="s">
        <v>330</v>
      </c>
      <c r="C450" s="86">
        <f>YEAR(Table2[[#This Row],[Date]])</f>
        <v>2024</v>
      </c>
      <c r="D450" s="89" t="str">
        <f>TEXT(Table2[[#This Row],[Date]],"mmmm")</f>
        <v>April</v>
      </c>
      <c r="E450" s="13" t="s">
        <v>99</v>
      </c>
      <c r="F450" s="13" t="s">
        <v>42</v>
      </c>
      <c r="G450" s="13" t="s">
        <v>59</v>
      </c>
      <c r="H450" s="13" t="s">
        <v>30</v>
      </c>
      <c r="I450" s="13" t="s">
        <v>68</v>
      </c>
      <c r="J450" s="13" t="s">
        <v>62</v>
      </c>
      <c r="K450" s="13" t="s">
        <v>53</v>
      </c>
      <c r="L450" s="13" t="s">
        <v>46</v>
      </c>
      <c r="M450" s="13">
        <v>452.37</v>
      </c>
      <c r="N450" s="13">
        <v>6</v>
      </c>
      <c r="O450" s="13">
        <v>0.13</v>
      </c>
      <c r="P450" s="48" t="str">
        <f>IF(Table2[[#This Row],[Discount]]&gt;20%,"HIGH","LOW")</f>
        <v>LOW</v>
      </c>
      <c r="Q450" s="13">
        <v>2361.37</v>
      </c>
      <c r="R450" s="60" t="str">
        <f>_xlfn.IFS(Table2[[#This Row],[Revenue]]&lt;1000,"Small",OR(Table2[[#This Row],[Revenue]]&gt;1000,Table2[[#This Row],[Revenue]]&lt;=5000),"Medium",Table2[[#This Row],[Revenue]]&gt;5000,"Large")</f>
        <v>Medium</v>
      </c>
      <c r="S450" s="54" t="str">
        <f>IF(Table2[[#This Row],[Revenue]]&gt;3000,"Premium","Not Premium")</f>
        <v>Not Premium</v>
      </c>
      <c r="T450" s="13">
        <v>2114.91</v>
      </c>
      <c r="U450" s="13">
        <v>246.46</v>
      </c>
      <c r="V450" s="13" t="s">
        <v>35</v>
      </c>
      <c r="W450" s="13" t="s">
        <v>88</v>
      </c>
      <c r="X450" s="13" t="s">
        <v>72</v>
      </c>
      <c r="Y450" s="13">
        <v>15.24</v>
      </c>
      <c r="Z450" s="13">
        <v>2</v>
      </c>
      <c r="AA450" s="51" t="str">
        <f>IF(Table2[[#This Row],[DeliveryDays]]&lt;=3,"FAST DELIVERY","LATE DELIVERY")</f>
        <v>FAST DELIVERY</v>
      </c>
      <c r="AB450" s="13" t="s">
        <v>55</v>
      </c>
      <c r="AC450" s="13" t="s">
        <v>56</v>
      </c>
      <c r="AD450" s="13">
        <v>4</v>
      </c>
      <c r="AE450" s="57" t="str">
        <f>_xlfn.IFS(Table2[[#This Row],[Rating]]=5,"Excellent",Table2[[#This Row],[Rating]]=4,"Good",Table2[[#This Row],[Rating]]=3,"Average",Table2[[#This Row],[Rating]]&lt;=2,"Poor")</f>
        <v>Good</v>
      </c>
      <c r="AF450" s="35">
        <f>Table2[[#This Row],[Cost]]+Table2[[#This Row],[Profit]]+Table2[[#This Row],[ShippingCost]]+Table2[[#This Row],[DeliveryDays]]</f>
        <v>2378.6099999999997</v>
      </c>
      <c r="AG450" s="119">
        <f>Table2[[#This Row],[Profit]]/Table2[[#This Row],[Cost]]</f>
        <v>0.11653450974273138</v>
      </c>
    </row>
    <row r="451" spans="1:33" ht="16.5" thickTop="1" thickBot="1" x14ac:dyDescent="0.3">
      <c r="A451" s="11">
        <v>452</v>
      </c>
      <c r="B451" s="2" t="s">
        <v>439</v>
      </c>
      <c r="C451" s="85">
        <f>YEAR(Table2[[#This Row],[Date]])</f>
        <v>2024</v>
      </c>
      <c r="D451" s="88" t="str">
        <f>TEXT(Table2[[#This Row],[Date]],"mmmm")</f>
        <v>October</v>
      </c>
      <c r="E451" s="2" t="s">
        <v>58</v>
      </c>
      <c r="F451" s="2" t="s">
        <v>82</v>
      </c>
      <c r="G451" s="2" t="s">
        <v>90</v>
      </c>
      <c r="H451" s="2" t="s">
        <v>100</v>
      </c>
      <c r="I451" s="2" t="s">
        <v>75</v>
      </c>
      <c r="J451" s="2" t="s">
        <v>32</v>
      </c>
      <c r="K451" s="2" t="s">
        <v>33</v>
      </c>
      <c r="L451" s="2" t="s">
        <v>70</v>
      </c>
      <c r="M451" s="2">
        <v>64.19</v>
      </c>
      <c r="N451" s="2">
        <v>13</v>
      </c>
      <c r="O451" s="2">
        <v>0.1</v>
      </c>
      <c r="P451" s="48" t="str">
        <f>IF(Table2[[#This Row],[Discount]]&gt;20%,"HIGH","LOW")</f>
        <v>LOW</v>
      </c>
      <c r="Q451" s="2">
        <v>751.02</v>
      </c>
      <c r="R451" s="59" t="str">
        <f>_xlfn.IFS(Table2[[#This Row],[Revenue]]&lt;1000,"Small",OR(Table2[[#This Row],[Revenue]]&gt;1000,Table2[[#This Row],[Revenue]]&lt;=5000),"Medium",Table2[[#This Row],[Revenue]]&gt;5000,"Large")</f>
        <v>Small</v>
      </c>
      <c r="S451" s="53" t="str">
        <f>IF(Table2[[#This Row],[Revenue]]&gt;3000,"Premium","Not Premium")</f>
        <v>Not Premium</v>
      </c>
      <c r="T451" s="2">
        <v>409.04</v>
      </c>
      <c r="U451" s="2">
        <v>341.98</v>
      </c>
      <c r="V451" s="2" t="s">
        <v>76</v>
      </c>
      <c r="W451" s="2" t="s">
        <v>54</v>
      </c>
      <c r="X451" s="2" t="s">
        <v>37</v>
      </c>
      <c r="Y451" s="2">
        <v>42.96</v>
      </c>
      <c r="Z451" s="2">
        <v>6</v>
      </c>
      <c r="AA451" s="50" t="str">
        <f>IF(Table2[[#This Row],[DeliveryDays]]&lt;=3,"FAST DELIVERY","LATE DELIVERY")</f>
        <v>LATE DELIVERY</v>
      </c>
      <c r="AB451" s="2" t="s">
        <v>55</v>
      </c>
      <c r="AC451" s="2" t="s">
        <v>39</v>
      </c>
      <c r="AD451" s="2">
        <v>3</v>
      </c>
      <c r="AE451" s="56" t="str">
        <f>_xlfn.IFS(Table2[[#This Row],[Rating]]=5,"Excellent",Table2[[#This Row],[Rating]]=4,"Good",Table2[[#This Row],[Rating]]=3,"Average",Table2[[#This Row],[Rating]]&lt;=2,"Poor")</f>
        <v>Average</v>
      </c>
      <c r="AF451" s="35">
        <f>Table2[[#This Row],[Cost]]+Table2[[#This Row],[Profit]]+Table2[[#This Row],[ShippingCost]]+Table2[[#This Row],[DeliveryDays]]</f>
        <v>799.98</v>
      </c>
      <c r="AG451" s="119">
        <f>Table2[[#This Row],[Profit]]/Table2[[#This Row],[Cost]]</f>
        <v>0.83605515353021709</v>
      </c>
    </row>
    <row r="452" spans="1:33" ht="16.5" thickTop="1" thickBot="1" x14ac:dyDescent="0.3">
      <c r="A452" s="12">
        <v>453</v>
      </c>
      <c r="B452" s="13" t="s">
        <v>440</v>
      </c>
      <c r="C452" s="86">
        <f>YEAR(Table2[[#This Row],[Date]])</f>
        <v>2023</v>
      </c>
      <c r="D452" s="89" t="str">
        <f>TEXT(Table2[[#This Row],[Date]],"mmmm")</f>
        <v>November</v>
      </c>
      <c r="E452" s="13" t="s">
        <v>41</v>
      </c>
      <c r="F452" s="13" t="s">
        <v>28</v>
      </c>
      <c r="G452" s="13" t="s">
        <v>90</v>
      </c>
      <c r="H452" s="13" t="s">
        <v>44</v>
      </c>
      <c r="I452" s="13" t="s">
        <v>61</v>
      </c>
      <c r="J452" s="13" t="s">
        <v>69</v>
      </c>
      <c r="K452" s="13" t="s">
        <v>33</v>
      </c>
      <c r="L452" s="13" t="s">
        <v>46</v>
      </c>
      <c r="M452" s="13">
        <v>452.66</v>
      </c>
      <c r="N452" s="13">
        <v>11</v>
      </c>
      <c r="O452" s="13">
        <v>0.21</v>
      </c>
      <c r="P452" s="48" t="str">
        <f>IF(Table2[[#This Row],[Discount]]&gt;20%,"HIGH","LOW")</f>
        <v>HIGH</v>
      </c>
      <c r="Q452" s="13">
        <v>3933.62</v>
      </c>
      <c r="R452" s="60" t="str">
        <f>_xlfn.IFS(Table2[[#This Row],[Revenue]]&lt;1000,"Small",OR(Table2[[#This Row],[Revenue]]&gt;1000,Table2[[#This Row],[Revenue]]&lt;=5000),"Medium",Table2[[#This Row],[Revenue]]&gt;5000,"Large")</f>
        <v>Medium</v>
      </c>
      <c r="S452" s="54" t="str">
        <f>IF(Table2[[#This Row],[Revenue]]&gt;3000,"Premium","Not Premium")</f>
        <v>Premium</v>
      </c>
      <c r="T452" s="13">
        <v>3295.3</v>
      </c>
      <c r="U452" s="13">
        <v>638.32000000000005</v>
      </c>
      <c r="V452" s="13" t="s">
        <v>76</v>
      </c>
      <c r="W452" s="13" t="s">
        <v>71</v>
      </c>
      <c r="X452" s="13" t="s">
        <v>72</v>
      </c>
      <c r="Y452" s="13">
        <v>10.35</v>
      </c>
      <c r="Z452" s="13">
        <v>2</v>
      </c>
      <c r="AA452" s="51" t="str">
        <f>IF(Table2[[#This Row],[DeliveryDays]]&lt;=3,"FAST DELIVERY","LATE DELIVERY")</f>
        <v>FAST DELIVERY</v>
      </c>
      <c r="AB452" s="13" t="s">
        <v>97</v>
      </c>
      <c r="AC452" s="13" t="s">
        <v>56</v>
      </c>
      <c r="AD452" s="13">
        <v>5</v>
      </c>
      <c r="AE452" s="57" t="str">
        <f>_xlfn.IFS(Table2[[#This Row],[Rating]]=5,"Excellent",Table2[[#This Row],[Rating]]=4,"Good",Table2[[#This Row],[Rating]]=3,"Average",Table2[[#This Row],[Rating]]&lt;=2,"Poor")</f>
        <v>Excellent</v>
      </c>
      <c r="AF452" s="35">
        <f>Table2[[#This Row],[Cost]]+Table2[[#This Row],[Profit]]+Table2[[#This Row],[ShippingCost]]+Table2[[#This Row],[DeliveryDays]]</f>
        <v>3945.9700000000003</v>
      </c>
      <c r="AG452" s="119">
        <f>Table2[[#This Row],[Profit]]/Table2[[#This Row],[Cost]]</f>
        <v>0.19370618760052197</v>
      </c>
    </row>
    <row r="453" spans="1:33" ht="16.5" thickTop="1" thickBot="1" x14ac:dyDescent="0.3">
      <c r="A453" s="11">
        <v>454</v>
      </c>
      <c r="B453" s="2" t="s">
        <v>441</v>
      </c>
      <c r="C453" s="85">
        <f>YEAR(Table2[[#This Row],[Date]])</f>
        <v>2024</v>
      </c>
      <c r="D453" s="88" t="str">
        <f>TEXT(Table2[[#This Row],[Date]],"mmmm")</f>
        <v>June</v>
      </c>
      <c r="E453" s="2" t="s">
        <v>127</v>
      </c>
      <c r="F453" s="2" t="s">
        <v>28</v>
      </c>
      <c r="G453" s="2" t="s">
        <v>90</v>
      </c>
      <c r="H453" s="2" t="s">
        <v>74</v>
      </c>
      <c r="I453" s="2" t="s">
        <v>75</v>
      </c>
      <c r="J453" s="2" t="s">
        <v>69</v>
      </c>
      <c r="K453" s="2" t="s">
        <v>33</v>
      </c>
      <c r="L453" s="2" t="s">
        <v>85</v>
      </c>
      <c r="M453" s="2">
        <v>218.62</v>
      </c>
      <c r="N453" s="2">
        <v>11</v>
      </c>
      <c r="O453" s="2">
        <v>0.13</v>
      </c>
      <c r="P453" s="48" t="str">
        <f>IF(Table2[[#This Row],[Discount]]&gt;20%,"HIGH","LOW")</f>
        <v>LOW</v>
      </c>
      <c r="Q453" s="2">
        <v>2092.19</v>
      </c>
      <c r="R453" s="59" t="str">
        <f>_xlfn.IFS(Table2[[#This Row],[Revenue]]&lt;1000,"Small",OR(Table2[[#This Row],[Revenue]]&gt;1000,Table2[[#This Row],[Revenue]]&lt;=5000),"Medium",Table2[[#This Row],[Revenue]]&gt;5000,"Large")</f>
        <v>Medium</v>
      </c>
      <c r="S453" s="53" t="str">
        <f>IF(Table2[[#This Row],[Revenue]]&gt;3000,"Premium","Not Premium")</f>
        <v>Not Premium</v>
      </c>
      <c r="T453" s="2">
        <v>1140.8499999999999</v>
      </c>
      <c r="U453" s="2">
        <v>951.34</v>
      </c>
      <c r="V453" s="2" t="s">
        <v>76</v>
      </c>
      <c r="W453" s="2" t="s">
        <v>54</v>
      </c>
      <c r="X453" s="2" t="s">
        <v>37</v>
      </c>
      <c r="Y453" s="2">
        <v>16.59</v>
      </c>
      <c r="Z453" s="2">
        <v>5</v>
      </c>
      <c r="AA453" s="50" t="str">
        <f>IF(Table2[[#This Row],[DeliveryDays]]&lt;=3,"FAST DELIVERY","LATE DELIVERY")</f>
        <v>LATE DELIVERY</v>
      </c>
      <c r="AB453" s="2" t="s">
        <v>55</v>
      </c>
      <c r="AC453" s="2" t="s">
        <v>39</v>
      </c>
      <c r="AD453" s="2">
        <v>4</v>
      </c>
      <c r="AE453" s="56" t="str">
        <f>_xlfn.IFS(Table2[[#This Row],[Rating]]=5,"Excellent",Table2[[#This Row],[Rating]]=4,"Good",Table2[[#This Row],[Rating]]=3,"Average",Table2[[#This Row],[Rating]]&lt;=2,"Poor")</f>
        <v>Good</v>
      </c>
      <c r="AF453" s="35">
        <f>Table2[[#This Row],[Cost]]+Table2[[#This Row],[Profit]]+Table2[[#This Row],[ShippingCost]]+Table2[[#This Row],[DeliveryDays]]</f>
        <v>2113.7800000000002</v>
      </c>
      <c r="AG453" s="119">
        <f>Table2[[#This Row],[Profit]]/Table2[[#This Row],[Cost]]</f>
        <v>0.83388701406845778</v>
      </c>
    </row>
    <row r="454" spans="1:33" ht="16.5" thickTop="1" thickBot="1" x14ac:dyDescent="0.3">
      <c r="A454" s="12">
        <v>455</v>
      </c>
      <c r="B454" s="13" t="s">
        <v>115</v>
      </c>
      <c r="C454" s="86">
        <f>YEAR(Table2[[#This Row],[Date]])</f>
        <v>2024</v>
      </c>
      <c r="D454" s="89" t="str">
        <f>TEXT(Table2[[#This Row],[Date]],"mmmm")</f>
        <v>August</v>
      </c>
      <c r="E454" s="13" t="s">
        <v>50</v>
      </c>
      <c r="F454" s="13" t="s">
        <v>42</v>
      </c>
      <c r="G454" s="13" t="s">
        <v>59</v>
      </c>
      <c r="H454" s="13" t="s">
        <v>67</v>
      </c>
      <c r="I454" s="13" t="s">
        <v>68</v>
      </c>
      <c r="J454" s="13" t="s">
        <v>32</v>
      </c>
      <c r="K454" s="13" t="s">
        <v>33</v>
      </c>
      <c r="L454" s="13" t="s">
        <v>46</v>
      </c>
      <c r="M454" s="13">
        <v>902.58</v>
      </c>
      <c r="N454" s="13">
        <v>8</v>
      </c>
      <c r="O454" s="13">
        <v>0.19</v>
      </c>
      <c r="P454" s="48" t="str">
        <f>IF(Table2[[#This Row],[Discount]]&gt;20%,"HIGH","LOW")</f>
        <v>LOW</v>
      </c>
      <c r="Q454" s="13">
        <v>5848.72</v>
      </c>
      <c r="R454" s="60" t="str">
        <f>_xlfn.IFS(Table2[[#This Row],[Revenue]]&lt;1000,"Small",OR(Table2[[#This Row],[Revenue]]&gt;1000,Table2[[#This Row],[Revenue]]&lt;=5000),"Medium",Table2[[#This Row],[Revenue]]&gt;5000,"Large")</f>
        <v>Medium</v>
      </c>
      <c r="S454" s="54" t="str">
        <f>IF(Table2[[#This Row],[Revenue]]&gt;3000,"Premium","Not Premium")</f>
        <v>Premium</v>
      </c>
      <c r="T454" s="13">
        <v>4347.83</v>
      </c>
      <c r="U454" s="13">
        <v>1500.89</v>
      </c>
      <c r="V454" s="13" t="s">
        <v>47</v>
      </c>
      <c r="W454" s="13" t="s">
        <v>88</v>
      </c>
      <c r="X454" s="13" t="s">
        <v>37</v>
      </c>
      <c r="Y454" s="13">
        <v>44.98</v>
      </c>
      <c r="Z454" s="13">
        <v>7</v>
      </c>
      <c r="AA454" s="51" t="str">
        <f>IF(Table2[[#This Row],[DeliveryDays]]&lt;=3,"FAST DELIVERY","LATE DELIVERY")</f>
        <v>LATE DELIVERY</v>
      </c>
      <c r="AB454" s="13" t="s">
        <v>38</v>
      </c>
      <c r="AC454" s="13" t="s">
        <v>39</v>
      </c>
      <c r="AD454" s="13">
        <v>3</v>
      </c>
      <c r="AE454" s="57" t="str">
        <f>_xlfn.IFS(Table2[[#This Row],[Rating]]=5,"Excellent",Table2[[#This Row],[Rating]]=4,"Good",Table2[[#This Row],[Rating]]=3,"Average",Table2[[#This Row],[Rating]]&lt;=2,"Poor")</f>
        <v>Average</v>
      </c>
      <c r="AF454" s="35">
        <f>Table2[[#This Row],[Cost]]+Table2[[#This Row],[Profit]]+Table2[[#This Row],[ShippingCost]]+Table2[[#This Row],[DeliveryDays]]</f>
        <v>5900.7</v>
      </c>
      <c r="AG454" s="119">
        <f>Table2[[#This Row],[Profit]]/Table2[[#This Row],[Cost]]</f>
        <v>0.34520438931604963</v>
      </c>
    </row>
    <row r="455" spans="1:33" ht="16.5" thickTop="1" thickBot="1" x14ac:dyDescent="0.3">
      <c r="A455" s="11">
        <v>456</v>
      </c>
      <c r="B455" s="2" t="s">
        <v>442</v>
      </c>
      <c r="C455" s="85">
        <f>YEAR(Table2[[#This Row],[Date]])</f>
        <v>2024</v>
      </c>
      <c r="D455" s="88" t="str">
        <f>TEXT(Table2[[#This Row],[Date]],"mmmm")</f>
        <v>September</v>
      </c>
      <c r="E455" s="2" t="s">
        <v>118</v>
      </c>
      <c r="F455" s="2" t="s">
        <v>82</v>
      </c>
      <c r="G455" s="2" t="s">
        <v>43</v>
      </c>
      <c r="H455" s="2" t="s">
        <v>78</v>
      </c>
      <c r="I455" s="2" t="s">
        <v>75</v>
      </c>
      <c r="J455" s="2" t="s">
        <v>107</v>
      </c>
      <c r="K455" s="2" t="s">
        <v>33</v>
      </c>
      <c r="L455" s="2" t="s">
        <v>85</v>
      </c>
      <c r="M455" s="2">
        <v>870.99</v>
      </c>
      <c r="N455" s="2">
        <v>11</v>
      </c>
      <c r="O455" s="2">
        <v>0.24</v>
      </c>
      <c r="P455" s="48" t="str">
        <f>IF(Table2[[#This Row],[Discount]]&gt;20%,"HIGH","LOW")</f>
        <v>HIGH</v>
      </c>
      <c r="Q455" s="2">
        <v>7281.48</v>
      </c>
      <c r="R455" s="59" t="str">
        <f>_xlfn.IFS(Table2[[#This Row],[Revenue]]&lt;1000,"Small",OR(Table2[[#This Row],[Revenue]]&gt;1000,Table2[[#This Row],[Revenue]]&lt;=5000),"Medium",Table2[[#This Row],[Revenue]]&gt;5000,"Large")</f>
        <v>Medium</v>
      </c>
      <c r="S455" s="53" t="str">
        <f>IF(Table2[[#This Row],[Revenue]]&gt;3000,"Premium","Not Premium")</f>
        <v>Premium</v>
      </c>
      <c r="T455" s="2">
        <v>3669.81</v>
      </c>
      <c r="U455" s="2">
        <v>3611.67</v>
      </c>
      <c r="V455" s="2" t="s">
        <v>47</v>
      </c>
      <c r="W455" s="2" t="s">
        <v>88</v>
      </c>
      <c r="X455" s="2" t="s">
        <v>37</v>
      </c>
      <c r="Y455" s="2">
        <v>33.82</v>
      </c>
      <c r="Z455" s="2">
        <v>2</v>
      </c>
      <c r="AA455" s="50" t="str">
        <f>IF(Table2[[#This Row],[DeliveryDays]]&lt;=3,"FAST DELIVERY","LATE DELIVERY")</f>
        <v>FAST DELIVERY</v>
      </c>
      <c r="AB455" s="2" t="s">
        <v>55</v>
      </c>
      <c r="AC455" s="2" t="s">
        <v>56</v>
      </c>
      <c r="AD455" s="2">
        <v>4</v>
      </c>
      <c r="AE455" s="56" t="str">
        <f>_xlfn.IFS(Table2[[#This Row],[Rating]]=5,"Excellent",Table2[[#This Row],[Rating]]=4,"Good",Table2[[#This Row],[Rating]]=3,"Average",Table2[[#This Row],[Rating]]&lt;=2,"Poor")</f>
        <v>Good</v>
      </c>
      <c r="AF455" s="35">
        <f>Table2[[#This Row],[Cost]]+Table2[[#This Row],[Profit]]+Table2[[#This Row],[ShippingCost]]+Table2[[#This Row],[DeliveryDays]]</f>
        <v>7317.2999999999993</v>
      </c>
      <c r="AG455" s="119">
        <f>Table2[[#This Row],[Profit]]/Table2[[#This Row],[Cost]]</f>
        <v>0.98415721794861322</v>
      </c>
    </row>
    <row r="456" spans="1:33" ht="16.5" thickTop="1" thickBot="1" x14ac:dyDescent="0.3">
      <c r="A456" s="12">
        <v>457</v>
      </c>
      <c r="B456" s="13" t="s">
        <v>358</v>
      </c>
      <c r="C456" s="86">
        <f>YEAR(Table2[[#This Row],[Date]])</f>
        <v>2023</v>
      </c>
      <c r="D456" s="89" t="str">
        <f>TEXT(Table2[[#This Row],[Date]],"mmmm")</f>
        <v>August</v>
      </c>
      <c r="E456" s="13" t="s">
        <v>58</v>
      </c>
      <c r="F456" s="13" t="s">
        <v>82</v>
      </c>
      <c r="G456" s="13" t="s">
        <v>29</v>
      </c>
      <c r="H456" s="13" t="s">
        <v>94</v>
      </c>
      <c r="I456" s="13" t="s">
        <v>51</v>
      </c>
      <c r="J456" s="13" t="s">
        <v>102</v>
      </c>
      <c r="K456" s="13" t="s">
        <v>53</v>
      </c>
      <c r="L456" s="13" t="s">
        <v>85</v>
      </c>
      <c r="M456" s="13">
        <v>72.650000000000006</v>
      </c>
      <c r="N456" s="13">
        <v>18</v>
      </c>
      <c r="O456" s="13">
        <v>0.11</v>
      </c>
      <c r="P456" s="48" t="str">
        <f>IF(Table2[[#This Row],[Discount]]&gt;20%,"HIGH","LOW")</f>
        <v>LOW</v>
      </c>
      <c r="Q456" s="13">
        <v>1163.8499999999999</v>
      </c>
      <c r="R456" s="60" t="str">
        <f>_xlfn.IFS(Table2[[#This Row],[Revenue]]&lt;1000,"Small",OR(Table2[[#This Row],[Revenue]]&gt;1000,Table2[[#This Row],[Revenue]]&lt;=5000),"Medium",Table2[[#This Row],[Revenue]]&gt;5000,"Large")</f>
        <v>Medium</v>
      </c>
      <c r="S456" s="54" t="str">
        <f>IF(Table2[[#This Row],[Revenue]]&gt;3000,"Premium","Not Premium")</f>
        <v>Not Premium</v>
      </c>
      <c r="T456" s="13">
        <v>917.83</v>
      </c>
      <c r="U456" s="13">
        <v>246.02</v>
      </c>
      <c r="V456" s="13" t="s">
        <v>63</v>
      </c>
      <c r="W456" s="13" t="s">
        <v>88</v>
      </c>
      <c r="X456" s="13" t="s">
        <v>37</v>
      </c>
      <c r="Y456" s="13">
        <v>39.840000000000003</v>
      </c>
      <c r="Z456" s="13">
        <v>3</v>
      </c>
      <c r="AA456" s="51" t="str">
        <f>IF(Table2[[#This Row],[DeliveryDays]]&lt;=3,"FAST DELIVERY","LATE DELIVERY")</f>
        <v>FAST DELIVERY</v>
      </c>
      <c r="AB456" s="13" t="s">
        <v>97</v>
      </c>
      <c r="AC456" s="13" t="s">
        <v>56</v>
      </c>
      <c r="AD456" s="13">
        <v>1</v>
      </c>
      <c r="AE456" s="57" t="str">
        <f>_xlfn.IFS(Table2[[#This Row],[Rating]]=5,"Excellent",Table2[[#This Row],[Rating]]=4,"Good",Table2[[#This Row],[Rating]]=3,"Average",Table2[[#This Row],[Rating]]&lt;=2,"Poor")</f>
        <v>Poor</v>
      </c>
      <c r="AF456" s="35">
        <f>Table2[[#This Row],[Cost]]+Table2[[#This Row],[Profit]]+Table2[[#This Row],[ShippingCost]]+Table2[[#This Row],[DeliveryDays]]</f>
        <v>1206.69</v>
      </c>
      <c r="AG456" s="119">
        <f>Table2[[#This Row],[Profit]]/Table2[[#This Row],[Cost]]</f>
        <v>0.26804528071647254</v>
      </c>
    </row>
    <row r="457" spans="1:33" ht="16.5" thickTop="1" thickBot="1" x14ac:dyDescent="0.3">
      <c r="A457" s="11">
        <v>458</v>
      </c>
      <c r="B457" s="2" t="s">
        <v>443</v>
      </c>
      <c r="C457" s="85">
        <f>YEAR(Table2[[#This Row],[Date]])</f>
        <v>2024</v>
      </c>
      <c r="D457" s="88" t="str">
        <f>TEXT(Table2[[#This Row],[Date]],"mmmm")</f>
        <v>August</v>
      </c>
      <c r="E457" s="2" t="s">
        <v>120</v>
      </c>
      <c r="F457" s="2" t="s">
        <v>42</v>
      </c>
      <c r="G457" s="2" t="s">
        <v>59</v>
      </c>
      <c r="H457" s="2" t="s">
        <v>44</v>
      </c>
      <c r="I457" s="2" t="s">
        <v>61</v>
      </c>
      <c r="J457" s="2" t="s">
        <v>52</v>
      </c>
      <c r="K457" s="2" t="s">
        <v>45</v>
      </c>
      <c r="L457" s="2" t="s">
        <v>46</v>
      </c>
      <c r="M457" s="2">
        <v>907.47</v>
      </c>
      <c r="N457" s="2">
        <v>20</v>
      </c>
      <c r="O457" s="2">
        <v>0.02</v>
      </c>
      <c r="P457" s="48" t="str">
        <f>IF(Table2[[#This Row],[Discount]]&gt;20%,"HIGH","LOW")</f>
        <v>LOW</v>
      </c>
      <c r="Q457" s="2">
        <v>17786.41</v>
      </c>
      <c r="R457" s="59" t="str">
        <f>_xlfn.IFS(Table2[[#This Row],[Revenue]]&lt;1000,"Small",OR(Table2[[#This Row],[Revenue]]&gt;1000,Table2[[#This Row],[Revenue]]&lt;=5000),"Medium",Table2[[#This Row],[Revenue]]&gt;5000,"Large")</f>
        <v>Medium</v>
      </c>
      <c r="S457" s="53" t="str">
        <f>IF(Table2[[#This Row],[Revenue]]&gt;3000,"Premium","Not Premium")</f>
        <v>Premium</v>
      </c>
      <c r="T457" s="2">
        <v>14438.89</v>
      </c>
      <c r="U457" s="2">
        <v>3347.52</v>
      </c>
      <c r="V457" s="2" t="s">
        <v>63</v>
      </c>
      <c r="W457" s="2" t="s">
        <v>54</v>
      </c>
      <c r="X457" s="2" t="s">
        <v>48</v>
      </c>
      <c r="Y457" s="2">
        <v>46.31</v>
      </c>
      <c r="Z457" s="2">
        <v>2</v>
      </c>
      <c r="AA457" s="50" t="str">
        <f>IF(Table2[[#This Row],[DeliveryDays]]&lt;=3,"FAST DELIVERY","LATE DELIVERY")</f>
        <v>FAST DELIVERY</v>
      </c>
      <c r="AB457" s="2" t="s">
        <v>97</v>
      </c>
      <c r="AC457" s="2" t="s">
        <v>56</v>
      </c>
      <c r="AD457" s="2">
        <v>5</v>
      </c>
      <c r="AE457" s="56" t="str">
        <f>_xlfn.IFS(Table2[[#This Row],[Rating]]=5,"Excellent",Table2[[#This Row],[Rating]]=4,"Good",Table2[[#This Row],[Rating]]=3,"Average",Table2[[#This Row],[Rating]]&lt;=2,"Poor")</f>
        <v>Excellent</v>
      </c>
      <c r="AF457" s="35">
        <f>Table2[[#This Row],[Cost]]+Table2[[#This Row],[Profit]]+Table2[[#This Row],[ShippingCost]]+Table2[[#This Row],[DeliveryDays]]</f>
        <v>17834.72</v>
      </c>
      <c r="AG457" s="119">
        <f>Table2[[#This Row],[Profit]]/Table2[[#This Row],[Cost]]</f>
        <v>0.23184053621850434</v>
      </c>
    </row>
    <row r="458" spans="1:33" ht="16.5" thickTop="1" thickBot="1" x14ac:dyDescent="0.3">
      <c r="A458" s="12">
        <v>459</v>
      </c>
      <c r="B458" s="13" t="s">
        <v>444</v>
      </c>
      <c r="C458" s="86">
        <f>YEAR(Table2[[#This Row],[Date]])</f>
        <v>2023</v>
      </c>
      <c r="D458" s="89" t="str">
        <f>TEXT(Table2[[#This Row],[Date]],"mmmm")</f>
        <v>March</v>
      </c>
      <c r="E458" s="13" t="s">
        <v>114</v>
      </c>
      <c r="F458" s="13" t="s">
        <v>66</v>
      </c>
      <c r="G458" s="13" t="s">
        <v>93</v>
      </c>
      <c r="H458" s="13" t="s">
        <v>44</v>
      </c>
      <c r="I458" s="13" t="s">
        <v>75</v>
      </c>
      <c r="J458" s="13" t="s">
        <v>87</v>
      </c>
      <c r="K458" s="13" t="s">
        <v>33</v>
      </c>
      <c r="L458" s="13" t="s">
        <v>80</v>
      </c>
      <c r="M458" s="13">
        <v>51.29</v>
      </c>
      <c r="N458" s="13">
        <v>19</v>
      </c>
      <c r="O458" s="13">
        <v>0.12</v>
      </c>
      <c r="P458" s="48" t="str">
        <f>IF(Table2[[#This Row],[Discount]]&gt;20%,"HIGH","LOW")</f>
        <v>LOW</v>
      </c>
      <c r="Q458" s="13">
        <v>857.57</v>
      </c>
      <c r="R458" s="60" t="str">
        <f>_xlfn.IFS(Table2[[#This Row],[Revenue]]&lt;1000,"Small",OR(Table2[[#This Row],[Revenue]]&gt;1000,Table2[[#This Row],[Revenue]]&lt;=5000),"Medium",Table2[[#This Row],[Revenue]]&gt;5000,"Large")</f>
        <v>Small</v>
      </c>
      <c r="S458" s="54" t="str">
        <f>IF(Table2[[#This Row],[Revenue]]&gt;3000,"Premium","Not Premium")</f>
        <v>Not Premium</v>
      </c>
      <c r="T458" s="13">
        <v>616.63</v>
      </c>
      <c r="U458" s="13">
        <v>240.94</v>
      </c>
      <c r="V458" s="13" t="s">
        <v>91</v>
      </c>
      <c r="W458" s="13" t="s">
        <v>54</v>
      </c>
      <c r="X458" s="13" t="s">
        <v>72</v>
      </c>
      <c r="Y458" s="13">
        <v>13.46</v>
      </c>
      <c r="Z458" s="13">
        <v>3</v>
      </c>
      <c r="AA458" s="51" t="str">
        <f>IF(Table2[[#This Row],[DeliveryDays]]&lt;=3,"FAST DELIVERY","LATE DELIVERY")</f>
        <v>FAST DELIVERY</v>
      </c>
      <c r="AB458" s="13" t="s">
        <v>38</v>
      </c>
      <c r="AC458" s="13" t="s">
        <v>39</v>
      </c>
      <c r="AD458" s="13">
        <v>4</v>
      </c>
      <c r="AE458" s="57" t="str">
        <f>_xlfn.IFS(Table2[[#This Row],[Rating]]=5,"Excellent",Table2[[#This Row],[Rating]]=4,"Good",Table2[[#This Row],[Rating]]=3,"Average",Table2[[#This Row],[Rating]]&lt;=2,"Poor")</f>
        <v>Good</v>
      </c>
      <c r="AF458" s="35">
        <f>Table2[[#This Row],[Cost]]+Table2[[#This Row],[Profit]]+Table2[[#This Row],[ShippingCost]]+Table2[[#This Row],[DeliveryDays]]</f>
        <v>874.03</v>
      </c>
      <c r="AG458" s="119">
        <f>Table2[[#This Row],[Profit]]/Table2[[#This Row],[Cost]]</f>
        <v>0.39073674650925189</v>
      </c>
    </row>
    <row r="459" spans="1:33" ht="16.5" thickTop="1" thickBot="1" x14ac:dyDescent="0.3">
      <c r="A459" s="11">
        <v>460</v>
      </c>
      <c r="B459" s="2" t="s">
        <v>370</v>
      </c>
      <c r="C459" s="85">
        <f>YEAR(Table2[[#This Row],[Date]])</f>
        <v>2024</v>
      </c>
      <c r="D459" s="88" t="str">
        <f>TEXT(Table2[[#This Row],[Date]],"mmmm")</f>
        <v>November</v>
      </c>
      <c r="E459" s="2" t="s">
        <v>96</v>
      </c>
      <c r="F459" s="2" t="s">
        <v>28</v>
      </c>
      <c r="G459" s="2" t="s">
        <v>43</v>
      </c>
      <c r="H459" s="2" t="s">
        <v>30</v>
      </c>
      <c r="I459" s="2" t="s">
        <v>51</v>
      </c>
      <c r="J459" s="2" t="s">
        <v>102</v>
      </c>
      <c r="K459" s="2" t="s">
        <v>53</v>
      </c>
      <c r="L459" s="2" t="s">
        <v>34</v>
      </c>
      <c r="M459" s="2">
        <v>592.77</v>
      </c>
      <c r="N459" s="2">
        <v>4</v>
      </c>
      <c r="O459" s="2">
        <v>0.26</v>
      </c>
      <c r="P459" s="48" t="str">
        <f>IF(Table2[[#This Row],[Discount]]&gt;20%,"HIGH","LOW")</f>
        <v>HIGH</v>
      </c>
      <c r="Q459" s="2">
        <v>1754.6</v>
      </c>
      <c r="R459" s="59" t="str">
        <f>_xlfn.IFS(Table2[[#This Row],[Revenue]]&lt;1000,"Small",OR(Table2[[#This Row],[Revenue]]&gt;1000,Table2[[#This Row],[Revenue]]&lt;=5000),"Medium",Table2[[#This Row],[Revenue]]&gt;5000,"Large")</f>
        <v>Medium</v>
      </c>
      <c r="S459" s="53" t="str">
        <f>IF(Table2[[#This Row],[Revenue]]&gt;3000,"Premium","Not Premium")</f>
        <v>Not Premium</v>
      </c>
      <c r="T459" s="2">
        <v>1126.7</v>
      </c>
      <c r="U459" s="2">
        <v>627.9</v>
      </c>
      <c r="V459" s="2" t="s">
        <v>63</v>
      </c>
      <c r="W459" s="2" t="s">
        <v>36</v>
      </c>
      <c r="X459" s="2" t="s">
        <v>72</v>
      </c>
      <c r="Y459" s="2">
        <v>13.09</v>
      </c>
      <c r="Z459" s="2">
        <v>2</v>
      </c>
      <c r="AA459" s="50" t="str">
        <f>IF(Table2[[#This Row],[DeliveryDays]]&lt;=3,"FAST DELIVERY","LATE DELIVERY")</f>
        <v>FAST DELIVERY</v>
      </c>
      <c r="AB459" s="2" t="s">
        <v>38</v>
      </c>
      <c r="AC459" s="2" t="s">
        <v>39</v>
      </c>
      <c r="AD459" s="2">
        <v>2</v>
      </c>
      <c r="AE459" s="56" t="str">
        <f>_xlfn.IFS(Table2[[#This Row],[Rating]]=5,"Excellent",Table2[[#This Row],[Rating]]=4,"Good",Table2[[#This Row],[Rating]]=3,"Average",Table2[[#This Row],[Rating]]&lt;=2,"Poor")</f>
        <v>Poor</v>
      </c>
      <c r="AF459" s="35">
        <f>Table2[[#This Row],[Cost]]+Table2[[#This Row],[Profit]]+Table2[[#This Row],[ShippingCost]]+Table2[[#This Row],[DeliveryDays]]</f>
        <v>1769.6899999999998</v>
      </c>
      <c r="AG459" s="119">
        <f>Table2[[#This Row],[Profit]]/Table2[[#This Row],[Cost]]</f>
        <v>0.55729120440223656</v>
      </c>
    </row>
    <row r="460" spans="1:33" ht="16.5" thickTop="1" thickBot="1" x14ac:dyDescent="0.3">
      <c r="A460" s="12">
        <v>461</v>
      </c>
      <c r="B460" s="13" t="s">
        <v>437</v>
      </c>
      <c r="C460" s="86">
        <f>YEAR(Table2[[#This Row],[Date]])</f>
        <v>2023</v>
      </c>
      <c r="D460" s="89" t="str">
        <f>TEXT(Table2[[#This Row],[Date]],"mmmm")</f>
        <v>April</v>
      </c>
      <c r="E460" s="13" t="s">
        <v>96</v>
      </c>
      <c r="F460" s="13" t="s">
        <v>42</v>
      </c>
      <c r="G460" s="13" t="s">
        <v>43</v>
      </c>
      <c r="H460" s="13" t="s">
        <v>100</v>
      </c>
      <c r="I460" s="13" t="s">
        <v>61</v>
      </c>
      <c r="J460" s="13" t="s">
        <v>79</v>
      </c>
      <c r="K460" s="13" t="s">
        <v>33</v>
      </c>
      <c r="L460" s="13" t="s">
        <v>46</v>
      </c>
      <c r="M460" s="13">
        <v>752.7</v>
      </c>
      <c r="N460" s="13">
        <v>5</v>
      </c>
      <c r="O460" s="13">
        <v>0.3</v>
      </c>
      <c r="P460" s="48" t="str">
        <f>IF(Table2[[#This Row],[Discount]]&gt;20%,"HIGH","LOW")</f>
        <v>HIGH</v>
      </c>
      <c r="Q460" s="13">
        <v>2634.45</v>
      </c>
      <c r="R460" s="60" t="str">
        <f>_xlfn.IFS(Table2[[#This Row],[Revenue]]&lt;1000,"Small",OR(Table2[[#This Row],[Revenue]]&gt;1000,Table2[[#This Row],[Revenue]]&lt;=5000),"Medium",Table2[[#This Row],[Revenue]]&gt;5000,"Large")</f>
        <v>Medium</v>
      </c>
      <c r="S460" s="54" t="str">
        <f>IF(Table2[[#This Row],[Revenue]]&gt;3000,"Premium","Not Premium")</f>
        <v>Not Premium</v>
      </c>
      <c r="T460" s="13">
        <v>1699.95</v>
      </c>
      <c r="U460" s="13">
        <v>934.5</v>
      </c>
      <c r="V460" s="13" t="s">
        <v>35</v>
      </c>
      <c r="W460" s="13" t="s">
        <v>71</v>
      </c>
      <c r="X460" s="13" t="s">
        <v>48</v>
      </c>
      <c r="Y460" s="13">
        <v>36.43</v>
      </c>
      <c r="Z460" s="13">
        <v>4</v>
      </c>
      <c r="AA460" s="51" t="str">
        <f>IF(Table2[[#This Row],[DeliveryDays]]&lt;=3,"FAST DELIVERY","LATE DELIVERY")</f>
        <v>LATE DELIVERY</v>
      </c>
      <c r="AB460" s="13" t="s">
        <v>97</v>
      </c>
      <c r="AC460" s="13" t="s">
        <v>56</v>
      </c>
      <c r="AD460" s="13">
        <v>2</v>
      </c>
      <c r="AE460" s="57" t="str">
        <f>_xlfn.IFS(Table2[[#This Row],[Rating]]=5,"Excellent",Table2[[#This Row],[Rating]]=4,"Good",Table2[[#This Row],[Rating]]=3,"Average",Table2[[#This Row],[Rating]]&lt;=2,"Poor")</f>
        <v>Poor</v>
      </c>
      <c r="AF460" s="35">
        <f>Table2[[#This Row],[Cost]]+Table2[[#This Row],[Profit]]+Table2[[#This Row],[ShippingCost]]+Table2[[#This Row],[DeliveryDays]]</f>
        <v>2674.8799999999997</v>
      </c>
      <c r="AG460" s="119">
        <f>Table2[[#This Row],[Profit]]/Table2[[#This Row],[Cost]]</f>
        <v>0.54972205064854851</v>
      </c>
    </row>
    <row r="461" spans="1:33" ht="16.5" thickTop="1" thickBot="1" x14ac:dyDescent="0.3">
      <c r="A461" s="11">
        <v>462</v>
      </c>
      <c r="B461" s="2" t="s">
        <v>445</v>
      </c>
      <c r="C461" s="85">
        <f>YEAR(Table2[[#This Row],[Date]])</f>
        <v>2023</v>
      </c>
      <c r="D461" s="88" t="str">
        <f>TEXT(Table2[[#This Row],[Date]],"mmmm")</f>
        <v>March</v>
      </c>
      <c r="E461" s="2" t="s">
        <v>129</v>
      </c>
      <c r="F461" s="2" t="s">
        <v>28</v>
      </c>
      <c r="G461" s="2" t="s">
        <v>43</v>
      </c>
      <c r="H461" s="2" t="s">
        <v>67</v>
      </c>
      <c r="I461" s="2" t="s">
        <v>31</v>
      </c>
      <c r="J461" s="2" t="s">
        <v>84</v>
      </c>
      <c r="K461" s="2" t="s">
        <v>45</v>
      </c>
      <c r="L461" s="2" t="s">
        <v>34</v>
      </c>
      <c r="M461" s="2">
        <v>962.64</v>
      </c>
      <c r="N461" s="2">
        <v>15</v>
      </c>
      <c r="O461" s="2">
        <v>0.05</v>
      </c>
      <c r="P461" s="48" t="str">
        <f>IF(Table2[[#This Row],[Discount]]&gt;20%,"HIGH","LOW")</f>
        <v>LOW</v>
      </c>
      <c r="Q461" s="2">
        <v>13717.62</v>
      </c>
      <c r="R461" s="59" t="str">
        <f>_xlfn.IFS(Table2[[#This Row],[Revenue]]&lt;1000,"Small",OR(Table2[[#This Row],[Revenue]]&gt;1000,Table2[[#This Row],[Revenue]]&lt;=5000),"Medium",Table2[[#This Row],[Revenue]]&gt;5000,"Large")</f>
        <v>Medium</v>
      </c>
      <c r="S461" s="53" t="str">
        <f>IF(Table2[[#This Row],[Revenue]]&gt;3000,"Premium","Not Premium")</f>
        <v>Premium</v>
      </c>
      <c r="T461" s="2">
        <v>9401.48</v>
      </c>
      <c r="U461" s="2">
        <v>4316.1400000000003</v>
      </c>
      <c r="V461" s="2" t="s">
        <v>76</v>
      </c>
      <c r="W461" s="2" t="s">
        <v>54</v>
      </c>
      <c r="X461" s="2" t="s">
        <v>48</v>
      </c>
      <c r="Y461" s="2">
        <v>40.83</v>
      </c>
      <c r="Z461" s="2">
        <v>2</v>
      </c>
      <c r="AA461" s="50" t="str">
        <f>IF(Table2[[#This Row],[DeliveryDays]]&lt;=3,"FAST DELIVERY","LATE DELIVERY")</f>
        <v>FAST DELIVERY</v>
      </c>
      <c r="AB461" s="2" t="s">
        <v>97</v>
      </c>
      <c r="AC461" s="2" t="s">
        <v>56</v>
      </c>
      <c r="AD461" s="2">
        <v>4</v>
      </c>
      <c r="AE461" s="56" t="str">
        <f>_xlfn.IFS(Table2[[#This Row],[Rating]]=5,"Excellent",Table2[[#This Row],[Rating]]=4,"Good",Table2[[#This Row],[Rating]]=3,"Average",Table2[[#This Row],[Rating]]&lt;=2,"Poor")</f>
        <v>Good</v>
      </c>
      <c r="AF461" s="35">
        <f>Table2[[#This Row],[Cost]]+Table2[[#This Row],[Profit]]+Table2[[#This Row],[ShippingCost]]+Table2[[#This Row],[DeliveryDays]]</f>
        <v>13760.449999999999</v>
      </c>
      <c r="AG461" s="119">
        <f>Table2[[#This Row],[Profit]]/Table2[[#This Row],[Cost]]</f>
        <v>0.45909154728829932</v>
      </c>
    </row>
    <row r="462" spans="1:33" ht="16.5" thickTop="1" thickBot="1" x14ac:dyDescent="0.3">
      <c r="A462" s="12">
        <v>463</v>
      </c>
      <c r="B462" s="13" t="s">
        <v>446</v>
      </c>
      <c r="C462" s="86">
        <f>YEAR(Table2[[#This Row],[Date]])</f>
        <v>2024</v>
      </c>
      <c r="D462" s="89" t="str">
        <f>TEXT(Table2[[#This Row],[Date]],"mmmm")</f>
        <v>May</v>
      </c>
      <c r="E462" s="13" t="s">
        <v>99</v>
      </c>
      <c r="F462" s="13" t="s">
        <v>28</v>
      </c>
      <c r="G462" s="13" t="s">
        <v>93</v>
      </c>
      <c r="H462" s="13" t="s">
        <v>74</v>
      </c>
      <c r="I462" s="13" t="s">
        <v>61</v>
      </c>
      <c r="J462" s="13" t="s">
        <v>52</v>
      </c>
      <c r="K462" s="13" t="s">
        <v>33</v>
      </c>
      <c r="L462" s="13" t="s">
        <v>70</v>
      </c>
      <c r="M462" s="13">
        <v>83.14</v>
      </c>
      <c r="N462" s="13">
        <v>2</v>
      </c>
      <c r="O462" s="13">
        <v>0.28999999999999998</v>
      </c>
      <c r="P462" s="48" t="str">
        <f>IF(Table2[[#This Row],[Discount]]&gt;20%,"HIGH","LOW")</f>
        <v>HIGH</v>
      </c>
      <c r="Q462" s="13">
        <v>118.06</v>
      </c>
      <c r="R462" s="60" t="str">
        <f>_xlfn.IFS(Table2[[#This Row],[Revenue]]&lt;1000,"Small",OR(Table2[[#This Row],[Revenue]]&gt;1000,Table2[[#This Row],[Revenue]]&lt;=5000),"Medium",Table2[[#This Row],[Revenue]]&gt;5000,"Large")</f>
        <v>Small</v>
      </c>
      <c r="S462" s="54" t="str">
        <f>IF(Table2[[#This Row],[Revenue]]&gt;3000,"Premium","Not Premium")</f>
        <v>Not Premium</v>
      </c>
      <c r="T462" s="13">
        <v>104.04</v>
      </c>
      <c r="U462" s="13">
        <v>14.02</v>
      </c>
      <c r="V462" s="13" t="s">
        <v>63</v>
      </c>
      <c r="W462" s="13" t="s">
        <v>36</v>
      </c>
      <c r="X462" s="13" t="s">
        <v>48</v>
      </c>
      <c r="Y462" s="13">
        <v>43.42</v>
      </c>
      <c r="Z462" s="13">
        <v>4</v>
      </c>
      <c r="AA462" s="51" t="str">
        <f>IF(Table2[[#This Row],[DeliveryDays]]&lt;=3,"FAST DELIVERY","LATE DELIVERY")</f>
        <v>LATE DELIVERY</v>
      </c>
      <c r="AB462" s="13" t="s">
        <v>97</v>
      </c>
      <c r="AC462" s="13" t="s">
        <v>56</v>
      </c>
      <c r="AD462" s="13">
        <v>4</v>
      </c>
      <c r="AE462" s="57" t="str">
        <f>_xlfn.IFS(Table2[[#This Row],[Rating]]=5,"Excellent",Table2[[#This Row],[Rating]]=4,"Good",Table2[[#This Row],[Rating]]=3,"Average",Table2[[#This Row],[Rating]]&lt;=2,"Poor")</f>
        <v>Good</v>
      </c>
      <c r="AF462" s="35">
        <f>Table2[[#This Row],[Cost]]+Table2[[#This Row],[Profit]]+Table2[[#This Row],[ShippingCost]]+Table2[[#This Row],[DeliveryDays]]</f>
        <v>165.48000000000002</v>
      </c>
      <c r="AG462" s="119">
        <f>Table2[[#This Row],[Profit]]/Table2[[#This Row],[Cost]]</f>
        <v>0.13475586312956553</v>
      </c>
    </row>
    <row r="463" spans="1:33" ht="16.5" thickTop="1" thickBot="1" x14ac:dyDescent="0.3">
      <c r="A463" s="11">
        <v>464</v>
      </c>
      <c r="B463" s="2" t="s">
        <v>447</v>
      </c>
      <c r="C463" s="85">
        <f>YEAR(Table2[[#This Row],[Date]])</f>
        <v>2023</v>
      </c>
      <c r="D463" s="88" t="str">
        <f>TEXT(Table2[[#This Row],[Date]],"mmmm")</f>
        <v>July</v>
      </c>
      <c r="E463" s="2" t="s">
        <v>65</v>
      </c>
      <c r="F463" s="2" t="s">
        <v>66</v>
      </c>
      <c r="G463" s="2" t="s">
        <v>93</v>
      </c>
      <c r="H463" s="2" t="s">
        <v>44</v>
      </c>
      <c r="I463" s="2" t="s">
        <v>31</v>
      </c>
      <c r="J463" s="2" t="s">
        <v>69</v>
      </c>
      <c r="K463" s="2" t="s">
        <v>53</v>
      </c>
      <c r="L463" s="2" t="s">
        <v>70</v>
      </c>
      <c r="M463" s="2">
        <v>975.34</v>
      </c>
      <c r="N463" s="2">
        <v>3</v>
      </c>
      <c r="O463" s="2">
        <v>0.2</v>
      </c>
      <c r="P463" s="48" t="str">
        <f>IF(Table2[[#This Row],[Discount]]&gt;20%,"HIGH","LOW")</f>
        <v>LOW</v>
      </c>
      <c r="Q463" s="2">
        <v>2340.8200000000002</v>
      </c>
      <c r="R463" s="59" t="str">
        <f>_xlfn.IFS(Table2[[#This Row],[Revenue]]&lt;1000,"Small",OR(Table2[[#This Row],[Revenue]]&gt;1000,Table2[[#This Row],[Revenue]]&lt;=5000),"Medium",Table2[[#This Row],[Revenue]]&gt;5000,"Large")</f>
        <v>Medium</v>
      </c>
      <c r="S463" s="53" t="str">
        <f>IF(Table2[[#This Row],[Revenue]]&gt;3000,"Premium","Not Premium")</f>
        <v>Not Premium</v>
      </c>
      <c r="T463" s="2">
        <v>2055.39</v>
      </c>
      <c r="U463" s="2">
        <v>285.43</v>
      </c>
      <c r="V463" s="2" t="s">
        <v>35</v>
      </c>
      <c r="W463" s="2" t="s">
        <v>54</v>
      </c>
      <c r="X463" s="2" t="s">
        <v>48</v>
      </c>
      <c r="Y463" s="2">
        <v>10.130000000000001</v>
      </c>
      <c r="Z463" s="2">
        <v>1</v>
      </c>
      <c r="AA463" s="50" t="str">
        <f>IF(Table2[[#This Row],[DeliveryDays]]&lt;=3,"FAST DELIVERY","LATE DELIVERY")</f>
        <v>FAST DELIVERY</v>
      </c>
      <c r="AB463" s="2" t="s">
        <v>55</v>
      </c>
      <c r="AC463" s="2" t="s">
        <v>39</v>
      </c>
      <c r="AD463" s="2">
        <v>1</v>
      </c>
      <c r="AE463" s="56" t="str">
        <f>_xlfn.IFS(Table2[[#This Row],[Rating]]=5,"Excellent",Table2[[#This Row],[Rating]]=4,"Good",Table2[[#This Row],[Rating]]=3,"Average",Table2[[#This Row],[Rating]]&lt;=2,"Poor")</f>
        <v>Poor</v>
      </c>
      <c r="AF463" s="35">
        <f>Table2[[#This Row],[Cost]]+Table2[[#This Row],[Profit]]+Table2[[#This Row],[ShippingCost]]+Table2[[#This Row],[DeliveryDays]]</f>
        <v>2351.9499999999998</v>
      </c>
      <c r="AG463" s="119">
        <f>Table2[[#This Row],[Profit]]/Table2[[#This Row],[Cost]]</f>
        <v>0.1388690224239682</v>
      </c>
    </row>
    <row r="464" spans="1:33" ht="16.5" thickTop="1" thickBot="1" x14ac:dyDescent="0.3">
      <c r="A464" s="12">
        <v>465</v>
      </c>
      <c r="B464" s="13" t="s">
        <v>448</v>
      </c>
      <c r="C464" s="86">
        <f>YEAR(Table2[[#This Row],[Date]])</f>
        <v>2024</v>
      </c>
      <c r="D464" s="89" t="str">
        <f>TEXT(Table2[[#This Row],[Date]],"mmmm")</f>
        <v>August</v>
      </c>
      <c r="E464" s="13" t="s">
        <v>27</v>
      </c>
      <c r="F464" s="13" t="s">
        <v>42</v>
      </c>
      <c r="G464" s="13" t="s">
        <v>29</v>
      </c>
      <c r="H464" s="13" t="s">
        <v>60</v>
      </c>
      <c r="I464" s="13" t="s">
        <v>75</v>
      </c>
      <c r="J464" s="13" t="s">
        <v>52</v>
      </c>
      <c r="K464" s="13" t="s">
        <v>53</v>
      </c>
      <c r="L464" s="13" t="s">
        <v>80</v>
      </c>
      <c r="M464" s="13">
        <v>281.76</v>
      </c>
      <c r="N464" s="13">
        <v>16</v>
      </c>
      <c r="O464" s="13">
        <v>0.14000000000000001</v>
      </c>
      <c r="P464" s="48" t="str">
        <f>IF(Table2[[#This Row],[Discount]]&gt;20%,"HIGH","LOW")</f>
        <v>LOW</v>
      </c>
      <c r="Q464" s="13">
        <v>3877.02</v>
      </c>
      <c r="R464" s="60" t="str">
        <f>_xlfn.IFS(Table2[[#This Row],[Revenue]]&lt;1000,"Small",OR(Table2[[#This Row],[Revenue]]&gt;1000,Table2[[#This Row],[Revenue]]&lt;=5000),"Medium",Table2[[#This Row],[Revenue]]&gt;5000,"Large")</f>
        <v>Medium</v>
      </c>
      <c r="S464" s="54" t="str">
        <f>IF(Table2[[#This Row],[Revenue]]&gt;3000,"Premium","Not Premium")</f>
        <v>Premium</v>
      </c>
      <c r="T464" s="13">
        <v>1987.95</v>
      </c>
      <c r="U464" s="13">
        <v>1889.07</v>
      </c>
      <c r="V464" s="13" t="s">
        <v>91</v>
      </c>
      <c r="W464" s="13" t="s">
        <v>36</v>
      </c>
      <c r="X464" s="13" t="s">
        <v>72</v>
      </c>
      <c r="Y464" s="13">
        <v>43.23</v>
      </c>
      <c r="Z464" s="13">
        <v>7</v>
      </c>
      <c r="AA464" s="51" t="str">
        <f>IF(Table2[[#This Row],[DeliveryDays]]&lt;=3,"FAST DELIVERY","LATE DELIVERY")</f>
        <v>LATE DELIVERY</v>
      </c>
      <c r="AB464" s="13" t="s">
        <v>55</v>
      </c>
      <c r="AC464" s="13" t="s">
        <v>39</v>
      </c>
      <c r="AD464" s="13">
        <v>4</v>
      </c>
      <c r="AE464" s="57" t="str">
        <f>_xlfn.IFS(Table2[[#This Row],[Rating]]=5,"Excellent",Table2[[#This Row],[Rating]]=4,"Good",Table2[[#This Row],[Rating]]=3,"Average",Table2[[#This Row],[Rating]]&lt;=2,"Poor")</f>
        <v>Good</v>
      </c>
      <c r="AF464" s="35">
        <f>Table2[[#This Row],[Cost]]+Table2[[#This Row],[Profit]]+Table2[[#This Row],[ShippingCost]]+Table2[[#This Row],[DeliveryDays]]</f>
        <v>3927.25</v>
      </c>
      <c r="AG464" s="119">
        <f>Table2[[#This Row],[Profit]]/Table2[[#This Row],[Cost]]</f>
        <v>0.95026031841847125</v>
      </c>
    </row>
    <row r="465" spans="1:33" ht="16.5" thickTop="1" thickBot="1" x14ac:dyDescent="0.3">
      <c r="A465" s="11">
        <v>466</v>
      </c>
      <c r="B465" s="2" t="s">
        <v>110</v>
      </c>
      <c r="C465" s="85">
        <f>YEAR(Table2[[#This Row],[Date]])</f>
        <v>2024</v>
      </c>
      <c r="D465" s="88" t="str">
        <f>TEXT(Table2[[#This Row],[Date]],"mmmm")</f>
        <v>August</v>
      </c>
      <c r="E465" s="2" t="s">
        <v>99</v>
      </c>
      <c r="F465" s="2" t="s">
        <v>82</v>
      </c>
      <c r="G465" s="2" t="s">
        <v>93</v>
      </c>
      <c r="H465" s="2" t="s">
        <v>94</v>
      </c>
      <c r="I465" s="2" t="s">
        <v>61</v>
      </c>
      <c r="J465" s="2" t="s">
        <v>87</v>
      </c>
      <c r="K465" s="2" t="s">
        <v>33</v>
      </c>
      <c r="L465" s="2" t="s">
        <v>80</v>
      </c>
      <c r="M465" s="2">
        <v>65.59</v>
      </c>
      <c r="N465" s="2">
        <v>12</v>
      </c>
      <c r="O465" s="2">
        <v>0.15</v>
      </c>
      <c r="P465" s="48" t="str">
        <f>IF(Table2[[#This Row],[Discount]]&gt;20%,"HIGH","LOW")</f>
        <v>LOW</v>
      </c>
      <c r="Q465" s="2">
        <v>669.02</v>
      </c>
      <c r="R465" s="59" t="str">
        <f>_xlfn.IFS(Table2[[#This Row],[Revenue]]&lt;1000,"Small",OR(Table2[[#This Row],[Revenue]]&gt;1000,Table2[[#This Row],[Revenue]]&lt;=5000),"Medium",Table2[[#This Row],[Revenue]]&gt;5000,"Large")</f>
        <v>Small</v>
      </c>
      <c r="S465" s="53" t="str">
        <f>IF(Table2[[#This Row],[Revenue]]&gt;3000,"Premium","Not Premium")</f>
        <v>Not Premium</v>
      </c>
      <c r="T465" s="2">
        <v>593.96</v>
      </c>
      <c r="U465" s="2">
        <v>75.06</v>
      </c>
      <c r="V465" s="2" t="s">
        <v>76</v>
      </c>
      <c r="W465" s="2" t="s">
        <v>54</v>
      </c>
      <c r="X465" s="2" t="s">
        <v>37</v>
      </c>
      <c r="Y465" s="2">
        <v>49.88</v>
      </c>
      <c r="Z465" s="2">
        <v>7</v>
      </c>
      <c r="AA465" s="50" t="str">
        <f>IF(Table2[[#This Row],[DeliveryDays]]&lt;=3,"FAST DELIVERY","LATE DELIVERY")</f>
        <v>LATE DELIVERY</v>
      </c>
      <c r="AB465" s="2" t="s">
        <v>38</v>
      </c>
      <c r="AC465" s="2" t="s">
        <v>39</v>
      </c>
      <c r="AD465" s="2">
        <v>2</v>
      </c>
      <c r="AE465" s="56" t="str">
        <f>_xlfn.IFS(Table2[[#This Row],[Rating]]=5,"Excellent",Table2[[#This Row],[Rating]]=4,"Good",Table2[[#This Row],[Rating]]=3,"Average",Table2[[#This Row],[Rating]]&lt;=2,"Poor")</f>
        <v>Poor</v>
      </c>
      <c r="AF465" s="35">
        <f>Table2[[#This Row],[Cost]]+Table2[[#This Row],[Profit]]+Table2[[#This Row],[ShippingCost]]+Table2[[#This Row],[DeliveryDays]]</f>
        <v>725.9</v>
      </c>
      <c r="AG465" s="119">
        <f>Table2[[#This Row],[Profit]]/Table2[[#This Row],[Cost]]</f>
        <v>0.12637214627247625</v>
      </c>
    </row>
    <row r="466" spans="1:33" ht="16.5" thickTop="1" thickBot="1" x14ac:dyDescent="0.3">
      <c r="A466" s="12">
        <v>467</v>
      </c>
      <c r="B466" s="13" t="s">
        <v>283</v>
      </c>
      <c r="C466" s="86">
        <f>YEAR(Table2[[#This Row],[Date]])</f>
        <v>2023</v>
      </c>
      <c r="D466" s="89" t="str">
        <f>TEXT(Table2[[#This Row],[Date]],"mmmm")</f>
        <v>May</v>
      </c>
      <c r="E466" s="13" t="s">
        <v>65</v>
      </c>
      <c r="F466" s="13" t="s">
        <v>42</v>
      </c>
      <c r="G466" s="13" t="s">
        <v>90</v>
      </c>
      <c r="H466" s="13" t="s">
        <v>100</v>
      </c>
      <c r="I466" s="13" t="s">
        <v>51</v>
      </c>
      <c r="J466" s="13" t="s">
        <v>107</v>
      </c>
      <c r="K466" s="13" t="s">
        <v>33</v>
      </c>
      <c r="L466" s="13" t="s">
        <v>46</v>
      </c>
      <c r="M466" s="13">
        <v>190.49</v>
      </c>
      <c r="N466" s="13">
        <v>10</v>
      </c>
      <c r="O466" s="13">
        <v>0.01</v>
      </c>
      <c r="P466" s="48" t="str">
        <f>IF(Table2[[#This Row],[Discount]]&gt;20%,"HIGH","LOW")</f>
        <v>LOW</v>
      </c>
      <c r="Q466" s="13">
        <v>1885.85</v>
      </c>
      <c r="R466" s="60" t="str">
        <f>_xlfn.IFS(Table2[[#This Row],[Revenue]]&lt;1000,"Small",OR(Table2[[#This Row],[Revenue]]&gt;1000,Table2[[#This Row],[Revenue]]&lt;=5000),"Medium",Table2[[#This Row],[Revenue]]&gt;5000,"Large")</f>
        <v>Medium</v>
      </c>
      <c r="S466" s="54" t="str">
        <f>IF(Table2[[#This Row],[Revenue]]&gt;3000,"Premium","Not Premium")</f>
        <v>Not Premium</v>
      </c>
      <c r="T466" s="13">
        <v>1578.6</v>
      </c>
      <c r="U466" s="13">
        <v>307.25</v>
      </c>
      <c r="V466" s="13" t="s">
        <v>91</v>
      </c>
      <c r="W466" s="13" t="s">
        <v>36</v>
      </c>
      <c r="X466" s="13" t="s">
        <v>37</v>
      </c>
      <c r="Y466" s="13">
        <v>27.01</v>
      </c>
      <c r="Z466" s="13">
        <v>10</v>
      </c>
      <c r="AA466" s="51" t="str">
        <f>IF(Table2[[#This Row],[DeliveryDays]]&lt;=3,"FAST DELIVERY","LATE DELIVERY")</f>
        <v>LATE DELIVERY</v>
      </c>
      <c r="AB466" s="13" t="s">
        <v>38</v>
      </c>
      <c r="AC466" s="13" t="s">
        <v>39</v>
      </c>
      <c r="AD466" s="13">
        <v>4</v>
      </c>
      <c r="AE466" s="57" t="str">
        <f>_xlfn.IFS(Table2[[#This Row],[Rating]]=5,"Excellent",Table2[[#This Row],[Rating]]=4,"Good",Table2[[#This Row],[Rating]]=3,"Average",Table2[[#This Row],[Rating]]&lt;=2,"Poor")</f>
        <v>Good</v>
      </c>
      <c r="AF466" s="35">
        <f>Table2[[#This Row],[Cost]]+Table2[[#This Row],[Profit]]+Table2[[#This Row],[ShippingCost]]+Table2[[#This Row],[DeliveryDays]]</f>
        <v>1922.86</v>
      </c>
      <c r="AG466" s="119">
        <f>Table2[[#This Row],[Profit]]/Table2[[#This Row],[Cost]]</f>
        <v>0.19463448625364249</v>
      </c>
    </row>
    <row r="467" spans="1:33" ht="16.5" thickTop="1" thickBot="1" x14ac:dyDescent="0.3">
      <c r="A467" s="11">
        <v>468</v>
      </c>
      <c r="B467" s="2" t="s">
        <v>319</v>
      </c>
      <c r="C467" s="85">
        <f>YEAR(Table2[[#This Row],[Date]])</f>
        <v>2023</v>
      </c>
      <c r="D467" s="88" t="str">
        <f>TEXT(Table2[[#This Row],[Date]],"mmmm")</f>
        <v>August</v>
      </c>
      <c r="E467" s="2" t="s">
        <v>118</v>
      </c>
      <c r="F467" s="2" t="s">
        <v>42</v>
      </c>
      <c r="G467" s="2" t="s">
        <v>29</v>
      </c>
      <c r="H467" s="2" t="s">
        <v>78</v>
      </c>
      <c r="I467" s="2" t="s">
        <v>68</v>
      </c>
      <c r="J467" s="2" t="s">
        <v>79</v>
      </c>
      <c r="K467" s="2" t="s">
        <v>33</v>
      </c>
      <c r="L467" s="2" t="s">
        <v>46</v>
      </c>
      <c r="M467" s="2">
        <v>407.12</v>
      </c>
      <c r="N467" s="2">
        <v>14</v>
      </c>
      <c r="O467" s="2">
        <v>0.12</v>
      </c>
      <c r="P467" s="48" t="str">
        <f>IF(Table2[[#This Row],[Discount]]&gt;20%,"HIGH","LOW")</f>
        <v>LOW</v>
      </c>
      <c r="Q467" s="2">
        <v>5015.72</v>
      </c>
      <c r="R467" s="59" t="str">
        <f>_xlfn.IFS(Table2[[#This Row],[Revenue]]&lt;1000,"Small",OR(Table2[[#This Row],[Revenue]]&gt;1000,Table2[[#This Row],[Revenue]]&lt;=5000),"Medium",Table2[[#This Row],[Revenue]]&gt;5000,"Large")</f>
        <v>Medium</v>
      </c>
      <c r="S467" s="53" t="str">
        <f>IF(Table2[[#This Row],[Revenue]]&gt;3000,"Premium","Not Premium")</f>
        <v>Premium</v>
      </c>
      <c r="T467" s="2">
        <v>2770.12</v>
      </c>
      <c r="U467" s="2">
        <v>2245.6</v>
      </c>
      <c r="V467" s="2" t="s">
        <v>63</v>
      </c>
      <c r="W467" s="2" t="s">
        <v>54</v>
      </c>
      <c r="X467" s="2" t="s">
        <v>48</v>
      </c>
      <c r="Y467" s="2">
        <v>26.83</v>
      </c>
      <c r="Z467" s="2">
        <v>5</v>
      </c>
      <c r="AA467" s="50" t="str">
        <f>IF(Table2[[#This Row],[DeliveryDays]]&lt;=3,"FAST DELIVERY","LATE DELIVERY")</f>
        <v>LATE DELIVERY</v>
      </c>
      <c r="AB467" s="2" t="s">
        <v>38</v>
      </c>
      <c r="AC467" s="2" t="s">
        <v>39</v>
      </c>
      <c r="AD467" s="2">
        <v>1</v>
      </c>
      <c r="AE467" s="56" t="str">
        <f>_xlfn.IFS(Table2[[#This Row],[Rating]]=5,"Excellent",Table2[[#This Row],[Rating]]=4,"Good",Table2[[#This Row],[Rating]]=3,"Average",Table2[[#This Row],[Rating]]&lt;=2,"Poor")</f>
        <v>Poor</v>
      </c>
      <c r="AF467" s="35">
        <f>Table2[[#This Row],[Cost]]+Table2[[#This Row],[Profit]]+Table2[[#This Row],[ShippingCost]]+Table2[[#This Row],[DeliveryDays]]</f>
        <v>5047.5499999999993</v>
      </c>
      <c r="AG467" s="119">
        <f>Table2[[#This Row],[Profit]]/Table2[[#This Row],[Cost]]</f>
        <v>0.81065080213131557</v>
      </c>
    </row>
    <row r="468" spans="1:33" ht="16.5" thickTop="1" thickBot="1" x14ac:dyDescent="0.3">
      <c r="A468" s="12">
        <v>469</v>
      </c>
      <c r="B468" s="13" t="s">
        <v>92</v>
      </c>
      <c r="C468" s="86">
        <f>YEAR(Table2[[#This Row],[Date]])</f>
        <v>2023</v>
      </c>
      <c r="D468" s="89" t="str">
        <f>TEXT(Table2[[#This Row],[Date]],"mmmm")</f>
        <v>February</v>
      </c>
      <c r="E468" s="13" t="s">
        <v>127</v>
      </c>
      <c r="F468" s="13" t="s">
        <v>28</v>
      </c>
      <c r="G468" s="13" t="s">
        <v>43</v>
      </c>
      <c r="H468" s="13" t="s">
        <v>78</v>
      </c>
      <c r="I468" s="13" t="s">
        <v>68</v>
      </c>
      <c r="J468" s="13" t="s">
        <v>87</v>
      </c>
      <c r="K468" s="13" t="s">
        <v>45</v>
      </c>
      <c r="L468" s="13" t="s">
        <v>34</v>
      </c>
      <c r="M468" s="13">
        <v>216.51</v>
      </c>
      <c r="N468" s="13">
        <v>18</v>
      </c>
      <c r="O468" s="13">
        <v>0.24</v>
      </c>
      <c r="P468" s="48" t="str">
        <f>IF(Table2[[#This Row],[Discount]]&gt;20%,"HIGH","LOW")</f>
        <v>HIGH</v>
      </c>
      <c r="Q468" s="13">
        <v>2961.86</v>
      </c>
      <c r="R468" s="60" t="str">
        <f>_xlfn.IFS(Table2[[#This Row],[Revenue]]&lt;1000,"Small",OR(Table2[[#This Row],[Revenue]]&gt;1000,Table2[[#This Row],[Revenue]]&lt;=5000),"Medium",Table2[[#This Row],[Revenue]]&gt;5000,"Large")</f>
        <v>Medium</v>
      </c>
      <c r="S468" s="54" t="str">
        <f>IF(Table2[[#This Row],[Revenue]]&gt;3000,"Premium","Not Premium")</f>
        <v>Not Premium</v>
      </c>
      <c r="T468" s="13">
        <v>1556.63</v>
      </c>
      <c r="U468" s="13">
        <v>1405.23</v>
      </c>
      <c r="V468" s="13" t="s">
        <v>91</v>
      </c>
      <c r="W468" s="13" t="s">
        <v>88</v>
      </c>
      <c r="X468" s="13" t="s">
        <v>37</v>
      </c>
      <c r="Y468" s="13">
        <v>33.85</v>
      </c>
      <c r="Z468" s="13">
        <v>6</v>
      </c>
      <c r="AA468" s="51" t="str">
        <f>IF(Table2[[#This Row],[DeliveryDays]]&lt;=3,"FAST DELIVERY","LATE DELIVERY")</f>
        <v>LATE DELIVERY</v>
      </c>
      <c r="AB468" s="13" t="s">
        <v>55</v>
      </c>
      <c r="AC468" s="13" t="s">
        <v>39</v>
      </c>
      <c r="AD468" s="13">
        <v>5</v>
      </c>
      <c r="AE468" s="57" t="str">
        <f>_xlfn.IFS(Table2[[#This Row],[Rating]]=5,"Excellent",Table2[[#This Row],[Rating]]=4,"Good",Table2[[#This Row],[Rating]]=3,"Average",Table2[[#This Row],[Rating]]&lt;=2,"Poor")</f>
        <v>Excellent</v>
      </c>
      <c r="AF468" s="35">
        <f>Table2[[#This Row],[Cost]]+Table2[[#This Row],[Profit]]+Table2[[#This Row],[ShippingCost]]+Table2[[#This Row],[DeliveryDays]]</f>
        <v>3001.71</v>
      </c>
      <c r="AG468" s="119">
        <f>Table2[[#This Row],[Profit]]/Table2[[#This Row],[Cost]]</f>
        <v>0.90273860840405229</v>
      </c>
    </row>
    <row r="469" spans="1:33" ht="16.5" thickTop="1" thickBot="1" x14ac:dyDescent="0.3">
      <c r="A469" s="11">
        <v>470</v>
      </c>
      <c r="B469" s="2" t="s">
        <v>223</v>
      </c>
      <c r="C469" s="85">
        <f>YEAR(Table2[[#This Row],[Date]])</f>
        <v>2024</v>
      </c>
      <c r="D469" s="88" t="str">
        <f>TEXT(Table2[[#This Row],[Date]],"mmmm")</f>
        <v>January</v>
      </c>
      <c r="E469" s="2" t="s">
        <v>114</v>
      </c>
      <c r="F469" s="2" t="s">
        <v>66</v>
      </c>
      <c r="G469" s="2" t="s">
        <v>90</v>
      </c>
      <c r="H469" s="2" t="s">
        <v>67</v>
      </c>
      <c r="I469" s="2" t="s">
        <v>51</v>
      </c>
      <c r="J469" s="2" t="s">
        <v>84</v>
      </c>
      <c r="K469" s="2" t="s">
        <v>45</v>
      </c>
      <c r="L469" s="2" t="s">
        <v>80</v>
      </c>
      <c r="M469" s="2">
        <v>283.08999999999997</v>
      </c>
      <c r="N469" s="2">
        <v>12</v>
      </c>
      <c r="O469" s="2">
        <v>0.25</v>
      </c>
      <c r="P469" s="48" t="str">
        <f>IF(Table2[[#This Row],[Discount]]&gt;20%,"HIGH","LOW")</f>
        <v>HIGH</v>
      </c>
      <c r="Q469" s="2">
        <v>2547.81</v>
      </c>
      <c r="R469" s="59" t="str">
        <f>_xlfn.IFS(Table2[[#This Row],[Revenue]]&lt;1000,"Small",OR(Table2[[#This Row],[Revenue]]&gt;1000,Table2[[#This Row],[Revenue]]&lt;=5000),"Medium",Table2[[#This Row],[Revenue]]&gt;5000,"Large")</f>
        <v>Medium</v>
      </c>
      <c r="S469" s="53" t="str">
        <f>IF(Table2[[#This Row],[Revenue]]&gt;3000,"Premium","Not Premium")</f>
        <v>Not Premium</v>
      </c>
      <c r="T469" s="2">
        <v>1996.99</v>
      </c>
      <c r="U469" s="2">
        <v>550.82000000000005</v>
      </c>
      <c r="V469" s="2" t="s">
        <v>47</v>
      </c>
      <c r="W469" s="2" t="s">
        <v>54</v>
      </c>
      <c r="X469" s="2" t="s">
        <v>72</v>
      </c>
      <c r="Y469" s="2">
        <v>40.35</v>
      </c>
      <c r="Z469" s="2">
        <v>3</v>
      </c>
      <c r="AA469" s="50" t="str">
        <f>IF(Table2[[#This Row],[DeliveryDays]]&lt;=3,"FAST DELIVERY","LATE DELIVERY")</f>
        <v>FAST DELIVERY</v>
      </c>
      <c r="AB469" s="2" t="s">
        <v>55</v>
      </c>
      <c r="AC469" s="2" t="s">
        <v>56</v>
      </c>
      <c r="AD469" s="2">
        <v>5</v>
      </c>
      <c r="AE469" s="56" t="str">
        <f>_xlfn.IFS(Table2[[#This Row],[Rating]]=5,"Excellent",Table2[[#This Row],[Rating]]=4,"Good",Table2[[#This Row],[Rating]]=3,"Average",Table2[[#This Row],[Rating]]&lt;=2,"Poor")</f>
        <v>Excellent</v>
      </c>
      <c r="AF469" s="35">
        <f>Table2[[#This Row],[Cost]]+Table2[[#This Row],[Profit]]+Table2[[#This Row],[ShippingCost]]+Table2[[#This Row],[DeliveryDays]]</f>
        <v>2591.16</v>
      </c>
      <c r="AG469" s="119">
        <f>Table2[[#This Row],[Profit]]/Table2[[#This Row],[Cost]]</f>
        <v>0.2758251168007852</v>
      </c>
    </row>
    <row r="470" spans="1:33" ht="16.5" thickTop="1" thickBot="1" x14ac:dyDescent="0.3">
      <c r="A470" s="12">
        <v>471</v>
      </c>
      <c r="B470" s="13" t="s">
        <v>449</v>
      </c>
      <c r="C470" s="86">
        <f>YEAR(Table2[[#This Row],[Date]])</f>
        <v>2023</v>
      </c>
      <c r="D470" s="89" t="str">
        <f>TEXT(Table2[[#This Row],[Date]],"mmmm")</f>
        <v>March</v>
      </c>
      <c r="E470" s="13" t="s">
        <v>127</v>
      </c>
      <c r="F470" s="13" t="s">
        <v>66</v>
      </c>
      <c r="G470" s="13" t="s">
        <v>90</v>
      </c>
      <c r="H470" s="13" t="s">
        <v>67</v>
      </c>
      <c r="I470" s="13" t="s">
        <v>68</v>
      </c>
      <c r="J470" s="13" t="s">
        <v>52</v>
      </c>
      <c r="K470" s="13" t="s">
        <v>53</v>
      </c>
      <c r="L470" s="13" t="s">
        <v>34</v>
      </c>
      <c r="M470" s="13">
        <v>709.52</v>
      </c>
      <c r="N470" s="13">
        <v>18</v>
      </c>
      <c r="O470" s="13">
        <v>0.25</v>
      </c>
      <c r="P470" s="48" t="str">
        <f>IF(Table2[[#This Row],[Discount]]&gt;20%,"HIGH","LOW")</f>
        <v>HIGH</v>
      </c>
      <c r="Q470" s="13">
        <v>9578.52</v>
      </c>
      <c r="R470" s="60" t="str">
        <f>_xlfn.IFS(Table2[[#This Row],[Revenue]]&lt;1000,"Small",OR(Table2[[#This Row],[Revenue]]&gt;1000,Table2[[#This Row],[Revenue]]&lt;=5000),"Medium",Table2[[#This Row],[Revenue]]&gt;5000,"Large")</f>
        <v>Medium</v>
      </c>
      <c r="S470" s="54" t="str">
        <f>IF(Table2[[#This Row],[Revenue]]&gt;3000,"Premium","Not Premium")</f>
        <v>Premium</v>
      </c>
      <c r="T470" s="13">
        <v>7291.78</v>
      </c>
      <c r="U470" s="13">
        <v>2286.7399999999998</v>
      </c>
      <c r="V470" s="13" t="s">
        <v>76</v>
      </c>
      <c r="W470" s="13" t="s">
        <v>36</v>
      </c>
      <c r="X470" s="13" t="s">
        <v>72</v>
      </c>
      <c r="Y470" s="13">
        <v>25.42</v>
      </c>
      <c r="Z470" s="13">
        <v>3</v>
      </c>
      <c r="AA470" s="51" t="str">
        <f>IF(Table2[[#This Row],[DeliveryDays]]&lt;=3,"FAST DELIVERY","LATE DELIVERY")</f>
        <v>FAST DELIVERY</v>
      </c>
      <c r="AB470" s="13" t="s">
        <v>38</v>
      </c>
      <c r="AC470" s="13" t="s">
        <v>56</v>
      </c>
      <c r="AD470" s="13">
        <v>4</v>
      </c>
      <c r="AE470" s="57" t="str">
        <f>_xlfn.IFS(Table2[[#This Row],[Rating]]=5,"Excellent",Table2[[#This Row],[Rating]]=4,"Good",Table2[[#This Row],[Rating]]=3,"Average",Table2[[#This Row],[Rating]]&lt;=2,"Poor")</f>
        <v>Good</v>
      </c>
      <c r="AF470" s="35">
        <f>Table2[[#This Row],[Cost]]+Table2[[#This Row],[Profit]]+Table2[[#This Row],[ShippingCost]]+Table2[[#This Row],[DeliveryDays]]</f>
        <v>9606.94</v>
      </c>
      <c r="AG470" s="119">
        <f>Table2[[#This Row],[Profit]]/Table2[[#This Row],[Cost]]</f>
        <v>0.31360518282230126</v>
      </c>
    </row>
    <row r="471" spans="1:33" ht="16.5" thickTop="1" thickBot="1" x14ac:dyDescent="0.3">
      <c r="A471" s="11">
        <v>472</v>
      </c>
      <c r="B471" s="2" t="s">
        <v>450</v>
      </c>
      <c r="C471" s="85">
        <f>YEAR(Table2[[#This Row],[Date]])</f>
        <v>2023</v>
      </c>
      <c r="D471" s="88" t="str">
        <f>TEXT(Table2[[#This Row],[Date]],"mmmm")</f>
        <v>April</v>
      </c>
      <c r="E471" s="2" t="s">
        <v>118</v>
      </c>
      <c r="F471" s="2" t="s">
        <v>82</v>
      </c>
      <c r="G471" s="2" t="s">
        <v>59</v>
      </c>
      <c r="H471" s="2" t="s">
        <v>78</v>
      </c>
      <c r="I471" s="2" t="s">
        <v>31</v>
      </c>
      <c r="J471" s="2" t="s">
        <v>102</v>
      </c>
      <c r="K471" s="2" t="s">
        <v>33</v>
      </c>
      <c r="L471" s="2" t="s">
        <v>46</v>
      </c>
      <c r="M471" s="2">
        <v>572.29</v>
      </c>
      <c r="N471" s="2">
        <v>8</v>
      </c>
      <c r="O471" s="2">
        <v>0.12</v>
      </c>
      <c r="P471" s="48" t="str">
        <f>IF(Table2[[#This Row],[Discount]]&gt;20%,"HIGH","LOW")</f>
        <v>LOW</v>
      </c>
      <c r="Q471" s="2">
        <v>4028.92</v>
      </c>
      <c r="R471" s="59" t="str">
        <f>_xlfn.IFS(Table2[[#This Row],[Revenue]]&lt;1000,"Small",OR(Table2[[#This Row],[Revenue]]&gt;1000,Table2[[#This Row],[Revenue]]&lt;=5000),"Medium",Table2[[#This Row],[Revenue]]&gt;5000,"Large")</f>
        <v>Medium</v>
      </c>
      <c r="S471" s="53" t="str">
        <f>IF(Table2[[#This Row],[Revenue]]&gt;3000,"Premium","Not Premium")</f>
        <v>Premium</v>
      </c>
      <c r="T471" s="2">
        <v>2866.15</v>
      </c>
      <c r="U471" s="2">
        <v>1162.77</v>
      </c>
      <c r="V471" s="2" t="s">
        <v>76</v>
      </c>
      <c r="W471" s="2" t="s">
        <v>71</v>
      </c>
      <c r="X471" s="2" t="s">
        <v>48</v>
      </c>
      <c r="Y471" s="2">
        <v>18.54</v>
      </c>
      <c r="Z471" s="2">
        <v>1</v>
      </c>
      <c r="AA471" s="50" t="str">
        <f>IF(Table2[[#This Row],[DeliveryDays]]&lt;=3,"FAST DELIVERY","LATE DELIVERY")</f>
        <v>FAST DELIVERY</v>
      </c>
      <c r="AB471" s="2" t="s">
        <v>55</v>
      </c>
      <c r="AC471" s="2" t="s">
        <v>39</v>
      </c>
      <c r="AD471" s="2">
        <v>3</v>
      </c>
      <c r="AE471" s="56" t="str">
        <f>_xlfn.IFS(Table2[[#This Row],[Rating]]=5,"Excellent",Table2[[#This Row],[Rating]]=4,"Good",Table2[[#This Row],[Rating]]=3,"Average",Table2[[#This Row],[Rating]]&lt;=2,"Poor")</f>
        <v>Average</v>
      </c>
      <c r="AF471" s="35">
        <f>Table2[[#This Row],[Cost]]+Table2[[#This Row],[Profit]]+Table2[[#This Row],[ShippingCost]]+Table2[[#This Row],[DeliveryDays]]</f>
        <v>4048.46</v>
      </c>
      <c r="AG471" s="119">
        <f>Table2[[#This Row],[Profit]]/Table2[[#This Row],[Cost]]</f>
        <v>0.40569056050799851</v>
      </c>
    </row>
    <row r="472" spans="1:33" ht="16.5" thickTop="1" thickBot="1" x14ac:dyDescent="0.3">
      <c r="A472" s="12">
        <v>473</v>
      </c>
      <c r="B472" s="13" t="s">
        <v>451</v>
      </c>
      <c r="C472" s="86">
        <f>YEAR(Table2[[#This Row],[Date]])</f>
        <v>2024</v>
      </c>
      <c r="D472" s="89" t="str">
        <f>TEXT(Table2[[#This Row],[Date]],"mmmm")</f>
        <v>December</v>
      </c>
      <c r="E472" s="13" t="s">
        <v>118</v>
      </c>
      <c r="F472" s="13" t="s">
        <v>66</v>
      </c>
      <c r="G472" s="13" t="s">
        <v>93</v>
      </c>
      <c r="H472" s="13" t="s">
        <v>67</v>
      </c>
      <c r="I472" s="13" t="s">
        <v>31</v>
      </c>
      <c r="J472" s="13" t="s">
        <v>84</v>
      </c>
      <c r="K472" s="13" t="s">
        <v>33</v>
      </c>
      <c r="L472" s="13" t="s">
        <v>85</v>
      </c>
      <c r="M472" s="13">
        <v>987.81</v>
      </c>
      <c r="N472" s="13">
        <v>13</v>
      </c>
      <c r="O472" s="13">
        <v>0.22</v>
      </c>
      <c r="P472" s="48" t="str">
        <f>IF(Table2[[#This Row],[Discount]]&gt;20%,"HIGH","LOW")</f>
        <v>HIGH</v>
      </c>
      <c r="Q472" s="13">
        <v>10016.39</v>
      </c>
      <c r="R472" s="60" t="str">
        <f>_xlfn.IFS(Table2[[#This Row],[Revenue]]&lt;1000,"Small",OR(Table2[[#This Row],[Revenue]]&gt;1000,Table2[[#This Row],[Revenue]]&lt;=5000),"Medium",Table2[[#This Row],[Revenue]]&gt;5000,"Large")</f>
        <v>Medium</v>
      </c>
      <c r="S472" s="54" t="str">
        <f>IF(Table2[[#This Row],[Revenue]]&gt;3000,"Premium","Not Premium")</f>
        <v>Premium</v>
      </c>
      <c r="T472" s="13">
        <v>8013.26</v>
      </c>
      <c r="U472" s="13">
        <v>2003.13</v>
      </c>
      <c r="V472" s="13" t="s">
        <v>63</v>
      </c>
      <c r="W472" s="13" t="s">
        <v>88</v>
      </c>
      <c r="X472" s="13" t="s">
        <v>48</v>
      </c>
      <c r="Y472" s="13">
        <v>9.49</v>
      </c>
      <c r="Z472" s="13">
        <v>9</v>
      </c>
      <c r="AA472" s="51" t="str">
        <f>IF(Table2[[#This Row],[DeliveryDays]]&lt;=3,"FAST DELIVERY","LATE DELIVERY")</f>
        <v>LATE DELIVERY</v>
      </c>
      <c r="AB472" s="13" t="s">
        <v>38</v>
      </c>
      <c r="AC472" s="13" t="s">
        <v>56</v>
      </c>
      <c r="AD472" s="13">
        <v>3</v>
      </c>
      <c r="AE472" s="57" t="str">
        <f>_xlfn.IFS(Table2[[#This Row],[Rating]]=5,"Excellent",Table2[[#This Row],[Rating]]=4,"Good",Table2[[#This Row],[Rating]]=3,"Average",Table2[[#This Row],[Rating]]&lt;=2,"Poor")</f>
        <v>Average</v>
      </c>
      <c r="AF472" s="35">
        <f>Table2[[#This Row],[Cost]]+Table2[[#This Row],[Profit]]+Table2[[#This Row],[ShippingCost]]+Table2[[#This Row],[DeliveryDays]]</f>
        <v>10034.879999999999</v>
      </c>
      <c r="AG472" s="119">
        <f>Table2[[#This Row],[Profit]]/Table2[[#This Row],[Cost]]</f>
        <v>0.24997691326626117</v>
      </c>
    </row>
    <row r="473" spans="1:33" ht="16.5" thickTop="1" thickBot="1" x14ac:dyDescent="0.3">
      <c r="A473" s="11">
        <v>474</v>
      </c>
      <c r="B473" s="2" t="s">
        <v>265</v>
      </c>
      <c r="C473" s="85">
        <f>YEAR(Table2[[#This Row],[Date]])</f>
        <v>2023</v>
      </c>
      <c r="D473" s="88" t="str">
        <f>TEXT(Table2[[#This Row],[Date]],"mmmm")</f>
        <v>June</v>
      </c>
      <c r="E473" s="2" t="s">
        <v>27</v>
      </c>
      <c r="F473" s="2" t="s">
        <v>82</v>
      </c>
      <c r="G473" s="2" t="s">
        <v>29</v>
      </c>
      <c r="H473" s="2" t="s">
        <v>44</v>
      </c>
      <c r="I473" s="2" t="s">
        <v>61</v>
      </c>
      <c r="J473" s="2" t="s">
        <v>32</v>
      </c>
      <c r="K473" s="2" t="s">
        <v>33</v>
      </c>
      <c r="L473" s="2" t="s">
        <v>85</v>
      </c>
      <c r="M473" s="2">
        <v>507.66</v>
      </c>
      <c r="N473" s="2">
        <v>3</v>
      </c>
      <c r="O473" s="2">
        <v>0.03</v>
      </c>
      <c r="P473" s="48" t="str">
        <f>IF(Table2[[#This Row],[Discount]]&gt;20%,"HIGH","LOW")</f>
        <v>LOW</v>
      </c>
      <c r="Q473" s="2">
        <v>1477.29</v>
      </c>
      <c r="R473" s="59" t="str">
        <f>_xlfn.IFS(Table2[[#This Row],[Revenue]]&lt;1000,"Small",OR(Table2[[#This Row],[Revenue]]&gt;1000,Table2[[#This Row],[Revenue]]&lt;=5000),"Medium",Table2[[#This Row],[Revenue]]&gt;5000,"Large")</f>
        <v>Medium</v>
      </c>
      <c r="S473" s="53" t="str">
        <f>IF(Table2[[#This Row],[Revenue]]&gt;3000,"Premium","Not Premium")</f>
        <v>Not Premium</v>
      </c>
      <c r="T473" s="2">
        <v>1230.08</v>
      </c>
      <c r="U473" s="2">
        <v>247.21</v>
      </c>
      <c r="V473" s="2" t="s">
        <v>91</v>
      </c>
      <c r="W473" s="2" t="s">
        <v>54</v>
      </c>
      <c r="X473" s="2" t="s">
        <v>37</v>
      </c>
      <c r="Y473" s="2">
        <v>33.64</v>
      </c>
      <c r="Z473" s="2">
        <v>8</v>
      </c>
      <c r="AA473" s="50" t="str">
        <f>IF(Table2[[#This Row],[DeliveryDays]]&lt;=3,"FAST DELIVERY","LATE DELIVERY")</f>
        <v>LATE DELIVERY</v>
      </c>
      <c r="AB473" s="2" t="s">
        <v>38</v>
      </c>
      <c r="AC473" s="2" t="s">
        <v>39</v>
      </c>
      <c r="AD473" s="2">
        <v>2</v>
      </c>
      <c r="AE473" s="56" t="str">
        <f>_xlfn.IFS(Table2[[#This Row],[Rating]]=5,"Excellent",Table2[[#This Row],[Rating]]=4,"Good",Table2[[#This Row],[Rating]]=3,"Average",Table2[[#This Row],[Rating]]&lt;=2,"Poor")</f>
        <v>Poor</v>
      </c>
      <c r="AF473" s="35">
        <f>Table2[[#This Row],[Cost]]+Table2[[#This Row],[Profit]]+Table2[[#This Row],[ShippingCost]]+Table2[[#This Row],[DeliveryDays]]</f>
        <v>1518.93</v>
      </c>
      <c r="AG473" s="119">
        <f>Table2[[#This Row],[Profit]]/Table2[[#This Row],[Cost]]</f>
        <v>0.20097066857440168</v>
      </c>
    </row>
    <row r="474" spans="1:33" ht="16.5" thickTop="1" thickBot="1" x14ac:dyDescent="0.3">
      <c r="A474" s="12">
        <v>475</v>
      </c>
      <c r="B474" s="13" t="s">
        <v>112</v>
      </c>
      <c r="C474" s="86">
        <f>YEAR(Table2[[#This Row],[Date]])</f>
        <v>2023</v>
      </c>
      <c r="D474" s="89" t="str">
        <f>TEXT(Table2[[#This Row],[Date]],"mmmm")</f>
        <v>January</v>
      </c>
      <c r="E474" s="13" t="s">
        <v>127</v>
      </c>
      <c r="F474" s="13" t="s">
        <v>66</v>
      </c>
      <c r="G474" s="13" t="s">
        <v>83</v>
      </c>
      <c r="H474" s="13" t="s">
        <v>74</v>
      </c>
      <c r="I474" s="13" t="s">
        <v>31</v>
      </c>
      <c r="J474" s="13" t="s">
        <v>69</v>
      </c>
      <c r="K474" s="13" t="s">
        <v>33</v>
      </c>
      <c r="L474" s="13" t="s">
        <v>70</v>
      </c>
      <c r="M474" s="13">
        <v>341.24</v>
      </c>
      <c r="N474" s="13">
        <v>10</v>
      </c>
      <c r="O474" s="13">
        <v>0.02</v>
      </c>
      <c r="P474" s="48" t="str">
        <f>IF(Table2[[#This Row],[Discount]]&gt;20%,"HIGH","LOW")</f>
        <v>LOW</v>
      </c>
      <c r="Q474" s="13">
        <v>3344.15</v>
      </c>
      <c r="R474" s="60" t="str">
        <f>_xlfn.IFS(Table2[[#This Row],[Revenue]]&lt;1000,"Small",OR(Table2[[#This Row],[Revenue]]&gt;1000,Table2[[#This Row],[Revenue]]&lt;=5000),"Medium",Table2[[#This Row],[Revenue]]&gt;5000,"Large")</f>
        <v>Medium</v>
      </c>
      <c r="S474" s="54" t="str">
        <f>IF(Table2[[#This Row],[Revenue]]&gt;3000,"Premium","Not Premium")</f>
        <v>Premium</v>
      </c>
      <c r="T474" s="13">
        <v>1932.38</v>
      </c>
      <c r="U474" s="13">
        <v>1411.77</v>
      </c>
      <c r="V474" s="13" t="s">
        <v>35</v>
      </c>
      <c r="W474" s="13" t="s">
        <v>88</v>
      </c>
      <c r="X474" s="13" t="s">
        <v>37</v>
      </c>
      <c r="Y474" s="13">
        <v>27.58</v>
      </c>
      <c r="Z474" s="13">
        <v>10</v>
      </c>
      <c r="AA474" s="51" t="str">
        <f>IF(Table2[[#This Row],[DeliveryDays]]&lt;=3,"FAST DELIVERY","LATE DELIVERY")</f>
        <v>LATE DELIVERY</v>
      </c>
      <c r="AB474" s="13" t="s">
        <v>55</v>
      </c>
      <c r="AC474" s="13" t="s">
        <v>56</v>
      </c>
      <c r="AD474" s="13">
        <v>4</v>
      </c>
      <c r="AE474" s="57" t="str">
        <f>_xlfn.IFS(Table2[[#This Row],[Rating]]=5,"Excellent",Table2[[#This Row],[Rating]]=4,"Good",Table2[[#This Row],[Rating]]=3,"Average",Table2[[#This Row],[Rating]]&lt;=2,"Poor")</f>
        <v>Good</v>
      </c>
      <c r="AF474" s="35">
        <f>Table2[[#This Row],[Cost]]+Table2[[#This Row],[Profit]]+Table2[[#This Row],[ShippingCost]]+Table2[[#This Row],[DeliveryDays]]</f>
        <v>3381.73</v>
      </c>
      <c r="AG474" s="119">
        <f>Table2[[#This Row],[Profit]]/Table2[[#This Row],[Cost]]</f>
        <v>0.73058611660232453</v>
      </c>
    </row>
    <row r="475" spans="1:33" ht="16.5" thickTop="1" thickBot="1" x14ac:dyDescent="0.3">
      <c r="A475" s="11">
        <v>476</v>
      </c>
      <c r="B475" s="2" t="s">
        <v>452</v>
      </c>
      <c r="C475" s="85">
        <f>YEAR(Table2[[#This Row],[Date]])</f>
        <v>2024</v>
      </c>
      <c r="D475" s="88" t="str">
        <f>TEXT(Table2[[#This Row],[Date]],"mmmm")</f>
        <v>November</v>
      </c>
      <c r="E475" s="2" t="s">
        <v>118</v>
      </c>
      <c r="F475" s="2" t="s">
        <v>82</v>
      </c>
      <c r="G475" s="2" t="s">
        <v>83</v>
      </c>
      <c r="H475" s="2" t="s">
        <v>78</v>
      </c>
      <c r="I475" s="2" t="s">
        <v>31</v>
      </c>
      <c r="J475" s="2" t="s">
        <v>84</v>
      </c>
      <c r="K475" s="2" t="s">
        <v>33</v>
      </c>
      <c r="L475" s="2" t="s">
        <v>70</v>
      </c>
      <c r="M475" s="2">
        <v>760.3</v>
      </c>
      <c r="N475" s="2">
        <v>18</v>
      </c>
      <c r="O475" s="2">
        <v>0.26</v>
      </c>
      <c r="P475" s="48" t="str">
        <f>IF(Table2[[#This Row],[Discount]]&gt;20%,"HIGH","LOW")</f>
        <v>HIGH</v>
      </c>
      <c r="Q475" s="2">
        <v>10127.200000000001</v>
      </c>
      <c r="R475" s="59" t="str">
        <f>_xlfn.IFS(Table2[[#This Row],[Revenue]]&lt;1000,"Small",OR(Table2[[#This Row],[Revenue]]&gt;1000,Table2[[#This Row],[Revenue]]&lt;=5000),"Medium",Table2[[#This Row],[Revenue]]&gt;5000,"Large")</f>
        <v>Medium</v>
      </c>
      <c r="S475" s="53" t="str">
        <f>IF(Table2[[#This Row],[Revenue]]&gt;3000,"Premium","Not Premium")</f>
        <v>Premium</v>
      </c>
      <c r="T475" s="2">
        <v>7692.18</v>
      </c>
      <c r="U475" s="2">
        <v>2435.02</v>
      </c>
      <c r="V475" s="2" t="s">
        <v>35</v>
      </c>
      <c r="W475" s="2" t="s">
        <v>36</v>
      </c>
      <c r="X475" s="2" t="s">
        <v>72</v>
      </c>
      <c r="Y475" s="2">
        <v>11.46</v>
      </c>
      <c r="Z475" s="2">
        <v>9</v>
      </c>
      <c r="AA475" s="50" t="str">
        <f>IF(Table2[[#This Row],[DeliveryDays]]&lt;=3,"FAST DELIVERY","LATE DELIVERY")</f>
        <v>LATE DELIVERY</v>
      </c>
      <c r="AB475" s="2" t="s">
        <v>97</v>
      </c>
      <c r="AC475" s="2" t="s">
        <v>56</v>
      </c>
      <c r="AD475" s="2">
        <v>4</v>
      </c>
      <c r="AE475" s="56" t="str">
        <f>_xlfn.IFS(Table2[[#This Row],[Rating]]=5,"Excellent",Table2[[#This Row],[Rating]]=4,"Good",Table2[[#This Row],[Rating]]=3,"Average",Table2[[#This Row],[Rating]]&lt;=2,"Poor")</f>
        <v>Good</v>
      </c>
      <c r="AF475" s="35">
        <f>Table2[[#This Row],[Cost]]+Table2[[#This Row],[Profit]]+Table2[[#This Row],[ShippingCost]]+Table2[[#This Row],[DeliveryDays]]</f>
        <v>10147.66</v>
      </c>
      <c r="AG475" s="119">
        <f>Table2[[#This Row],[Profit]]/Table2[[#This Row],[Cost]]</f>
        <v>0.31655785486039068</v>
      </c>
    </row>
    <row r="476" spans="1:33" ht="16.5" thickTop="1" thickBot="1" x14ac:dyDescent="0.3">
      <c r="A476" s="12">
        <v>477</v>
      </c>
      <c r="B476" s="13" t="s">
        <v>453</v>
      </c>
      <c r="C476" s="86">
        <f>YEAR(Table2[[#This Row],[Date]])</f>
        <v>2023</v>
      </c>
      <c r="D476" s="89" t="str">
        <f>TEXT(Table2[[#This Row],[Date]],"mmmm")</f>
        <v>July</v>
      </c>
      <c r="E476" s="13" t="s">
        <v>114</v>
      </c>
      <c r="F476" s="13" t="s">
        <v>42</v>
      </c>
      <c r="G476" s="13" t="s">
        <v>29</v>
      </c>
      <c r="H476" s="13" t="s">
        <v>100</v>
      </c>
      <c r="I476" s="13" t="s">
        <v>68</v>
      </c>
      <c r="J476" s="13" t="s">
        <v>79</v>
      </c>
      <c r="K476" s="13" t="s">
        <v>33</v>
      </c>
      <c r="L476" s="13" t="s">
        <v>46</v>
      </c>
      <c r="M476" s="13">
        <v>317.92</v>
      </c>
      <c r="N476" s="13">
        <v>18</v>
      </c>
      <c r="O476" s="13">
        <v>0.17</v>
      </c>
      <c r="P476" s="48" t="str">
        <f>IF(Table2[[#This Row],[Discount]]&gt;20%,"HIGH","LOW")</f>
        <v>LOW</v>
      </c>
      <c r="Q476" s="13">
        <v>4749.72</v>
      </c>
      <c r="R476" s="60" t="str">
        <f>_xlfn.IFS(Table2[[#This Row],[Revenue]]&lt;1000,"Small",OR(Table2[[#This Row],[Revenue]]&gt;1000,Table2[[#This Row],[Revenue]]&lt;=5000),"Medium",Table2[[#This Row],[Revenue]]&gt;5000,"Large")</f>
        <v>Medium</v>
      </c>
      <c r="S476" s="54" t="str">
        <f>IF(Table2[[#This Row],[Revenue]]&gt;3000,"Premium","Not Premium")</f>
        <v>Premium</v>
      </c>
      <c r="T476" s="13">
        <v>3147.58</v>
      </c>
      <c r="U476" s="13">
        <v>1602.14</v>
      </c>
      <c r="V476" s="13" t="s">
        <v>76</v>
      </c>
      <c r="W476" s="13" t="s">
        <v>54</v>
      </c>
      <c r="X476" s="13" t="s">
        <v>72</v>
      </c>
      <c r="Y476" s="13">
        <v>33.58</v>
      </c>
      <c r="Z476" s="13">
        <v>6</v>
      </c>
      <c r="AA476" s="51" t="str">
        <f>IF(Table2[[#This Row],[DeliveryDays]]&lt;=3,"FAST DELIVERY","LATE DELIVERY")</f>
        <v>LATE DELIVERY</v>
      </c>
      <c r="AB476" s="13" t="s">
        <v>97</v>
      </c>
      <c r="AC476" s="13" t="s">
        <v>39</v>
      </c>
      <c r="AD476" s="13">
        <v>1</v>
      </c>
      <c r="AE476" s="57" t="str">
        <f>_xlfn.IFS(Table2[[#This Row],[Rating]]=5,"Excellent",Table2[[#This Row],[Rating]]=4,"Good",Table2[[#This Row],[Rating]]=3,"Average",Table2[[#This Row],[Rating]]&lt;=2,"Poor")</f>
        <v>Poor</v>
      </c>
      <c r="AF476" s="35">
        <f>Table2[[#This Row],[Cost]]+Table2[[#This Row],[Profit]]+Table2[[#This Row],[ShippingCost]]+Table2[[#This Row],[DeliveryDays]]</f>
        <v>4789.3</v>
      </c>
      <c r="AG476" s="119">
        <f>Table2[[#This Row],[Profit]]/Table2[[#This Row],[Cost]]</f>
        <v>0.50900691960172584</v>
      </c>
    </row>
    <row r="477" spans="1:33" ht="16.5" thickTop="1" thickBot="1" x14ac:dyDescent="0.3">
      <c r="A477" s="11">
        <v>478</v>
      </c>
      <c r="B477" s="2" t="s">
        <v>454</v>
      </c>
      <c r="C477" s="85">
        <f>YEAR(Table2[[#This Row],[Date]])</f>
        <v>2024</v>
      </c>
      <c r="D477" s="88" t="str">
        <f>TEXT(Table2[[#This Row],[Date]],"mmmm")</f>
        <v>December</v>
      </c>
      <c r="E477" s="2" t="s">
        <v>58</v>
      </c>
      <c r="F477" s="2" t="s">
        <v>82</v>
      </c>
      <c r="G477" s="2" t="s">
        <v>29</v>
      </c>
      <c r="H477" s="2" t="s">
        <v>78</v>
      </c>
      <c r="I477" s="2" t="s">
        <v>68</v>
      </c>
      <c r="J477" s="2" t="s">
        <v>52</v>
      </c>
      <c r="K477" s="2" t="s">
        <v>53</v>
      </c>
      <c r="L477" s="2" t="s">
        <v>80</v>
      </c>
      <c r="M477" s="2">
        <v>457.61</v>
      </c>
      <c r="N477" s="2">
        <v>19</v>
      </c>
      <c r="O477" s="2">
        <v>0.09</v>
      </c>
      <c r="P477" s="48" t="str">
        <f>IF(Table2[[#This Row],[Discount]]&gt;20%,"HIGH","LOW")</f>
        <v>LOW</v>
      </c>
      <c r="Q477" s="2">
        <v>7912.08</v>
      </c>
      <c r="R477" s="59" t="str">
        <f>_xlfn.IFS(Table2[[#This Row],[Revenue]]&lt;1000,"Small",OR(Table2[[#This Row],[Revenue]]&gt;1000,Table2[[#This Row],[Revenue]]&lt;=5000),"Medium",Table2[[#This Row],[Revenue]]&gt;5000,"Large")</f>
        <v>Medium</v>
      </c>
      <c r="S477" s="53" t="str">
        <f>IF(Table2[[#This Row],[Revenue]]&gt;3000,"Premium","Not Premium")</f>
        <v>Premium</v>
      </c>
      <c r="T477" s="2">
        <v>6135.85</v>
      </c>
      <c r="U477" s="2">
        <v>1776.23</v>
      </c>
      <c r="V477" s="2" t="s">
        <v>91</v>
      </c>
      <c r="W477" s="2" t="s">
        <v>88</v>
      </c>
      <c r="X477" s="2" t="s">
        <v>72</v>
      </c>
      <c r="Y477" s="2">
        <v>9.09</v>
      </c>
      <c r="Z477" s="2">
        <v>4</v>
      </c>
      <c r="AA477" s="50" t="str">
        <f>IF(Table2[[#This Row],[DeliveryDays]]&lt;=3,"FAST DELIVERY","LATE DELIVERY")</f>
        <v>LATE DELIVERY</v>
      </c>
      <c r="AB477" s="2" t="s">
        <v>97</v>
      </c>
      <c r="AC477" s="2" t="s">
        <v>39</v>
      </c>
      <c r="AD477" s="2">
        <v>2</v>
      </c>
      <c r="AE477" s="56" t="str">
        <f>_xlfn.IFS(Table2[[#This Row],[Rating]]=5,"Excellent",Table2[[#This Row],[Rating]]=4,"Good",Table2[[#This Row],[Rating]]=3,"Average",Table2[[#This Row],[Rating]]&lt;=2,"Poor")</f>
        <v>Poor</v>
      </c>
      <c r="AF477" s="35">
        <f>Table2[[#This Row],[Cost]]+Table2[[#This Row],[Profit]]+Table2[[#This Row],[ShippingCost]]+Table2[[#This Row],[DeliveryDays]]</f>
        <v>7925.17</v>
      </c>
      <c r="AG477" s="119">
        <f>Table2[[#This Row],[Profit]]/Table2[[#This Row],[Cost]]</f>
        <v>0.28948393458119087</v>
      </c>
    </row>
    <row r="478" spans="1:33" ht="16.5" thickTop="1" thickBot="1" x14ac:dyDescent="0.3">
      <c r="A478" s="12">
        <v>479</v>
      </c>
      <c r="B478" s="13" t="s">
        <v>368</v>
      </c>
      <c r="C478" s="86">
        <f>YEAR(Table2[[#This Row],[Date]])</f>
        <v>2023</v>
      </c>
      <c r="D478" s="89" t="str">
        <f>TEXT(Table2[[#This Row],[Date]],"mmmm")</f>
        <v>May</v>
      </c>
      <c r="E478" s="13" t="s">
        <v>41</v>
      </c>
      <c r="F478" s="13" t="s">
        <v>82</v>
      </c>
      <c r="G478" s="13" t="s">
        <v>83</v>
      </c>
      <c r="H478" s="13" t="s">
        <v>44</v>
      </c>
      <c r="I478" s="13" t="s">
        <v>31</v>
      </c>
      <c r="J478" s="13" t="s">
        <v>79</v>
      </c>
      <c r="K478" s="13" t="s">
        <v>53</v>
      </c>
      <c r="L478" s="13" t="s">
        <v>80</v>
      </c>
      <c r="M478" s="13">
        <v>117.42</v>
      </c>
      <c r="N478" s="13">
        <v>9</v>
      </c>
      <c r="O478" s="13">
        <v>0.16</v>
      </c>
      <c r="P478" s="48" t="str">
        <f>IF(Table2[[#This Row],[Discount]]&gt;20%,"HIGH","LOW")</f>
        <v>LOW</v>
      </c>
      <c r="Q478" s="13">
        <v>887.7</v>
      </c>
      <c r="R478" s="60" t="str">
        <f>_xlfn.IFS(Table2[[#This Row],[Revenue]]&lt;1000,"Small",OR(Table2[[#This Row],[Revenue]]&gt;1000,Table2[[#This Row],[Revenue]]&lt;=5000),"Medium",Table2[[#This Row],[Revenue]]&gt;5000,"Large")</f>
        <v>Small</v>
      </c>
      <c r="S478" s="54" t="str">
        <f>IF(Table2[[#This Row],[Revenue]]&gt;3000,"Premium","Not Premium")</f>
        <v>Not Premium</v>
      </c>
      <c r="T478" s="13">
        <v>648.19000000000005</v>
      </c>
      <c r="U478" s="13">
        <v>239.51</v>
      </c>
      <c r="V478" s="13" t="s">
        <v>35</v>
      </c>
      <c r="W478" s="13" t="s">
        <v>36</v>
      </c>
      <c r="X478" s="13" t="s">
        <v>37</v>
      </c>
      <c r="Y478" s="13">
        <v>19.91</v>
      </c>
      <c r="Z478" s="13">
        <v>3</v>
      </c>
      <c r="AA478" s="51" t="str">
        <f>IF(Table2[[#This Row],[DeliveryDays]]&lt;=3,"FAST DELIVERY","LATE DELIVERY")</f>
        <v>FAST DELIVERY</v>
      </c>
      <c r="AB478" s="13" t="s">
        <v>38</v>
      </c>
      <c r="AC478" s="13" t="s">
        <v>56</v>
      </c>
      <c r="AD478" s="13">
        <v>3</v>
      </c>
      <c r="AE478" s="57" t="str">
        <f>_xlfn.IFS(Table2[[#This Row],[Rating]]=5,"Excellent",Table2[[#This Row],[Rating]]=4,"Good",Table2[[#This Row],[Rating]]=3,"Average",Table2[[#This Row],[Rating]]&lt;=2,"Poor")</f>
        <v>Average</v>
      </c>
      <c r="AF478" s="35">
        <f>Table2[[#This Row],[Cost]]+Table2[[#This Row],[Profit]]+Table2[[#This Row],[ShippingCost]]+Table2[[#This Row],[DeliveryDays]]</f>
        <v>910.61</v>
      </c>
      <c r="AG478" s="119">
        <f>Table2[[#This Row],[Profit]]/Table2[[#This Row],[Cost]]</f>
        <v>0.36950585476480657</v>
      </c>
    </row>
    <row r="479" spans="1:33" ht="16.5" thickTop="1" thickBot="1" x14ac:dyDescent="0.3">
      <c r="A479" s="11">
        <v>480</v>
      </c>
      <c r="B479" s="2" t="s">
        <v>345</v>
      </c>
      <c r="C479" s="85">
        <f>YEAR(Table2[[#This Row],[Date]])</f>
        <v>2023</v>
      </c>
      <c r="D479" s="88" t="str">
        <f>TEXT(Table2[[#This Row],[Date]],"mmmm")</f>
        <v>September</v>
      </c>
      <c r="E479" s="2" t="s">
        <v>58</v>
      </c>
      <c r="F479" s="2" t="s">
        <v>82</v>
      </c>
      <c r="G479" s="2" t="s">
        <v>83</v>
      </c>
      <c r="H479" s="2" t="s">
        <v>74</v>
      </c>
      <c r="I479" s="2" t="s">
        <v>31</v>
      </c>
      <c r="J479" s="2" t="s">
        <v>87</v>
      </c>
      <c r="K479" s="2" t="s">
        <v>53</v>
      </c>
      <c r="L479" s="2" t="s">
        <v>70</v>
      </c>
      <c r="M479" s="2">
        <v>323.95</v>
      </c>
      <c r="N479" s="2">
        <v>20</v>
      </c>
      <c r="O479" s="2">
        <v>0.02</v>
      </c>
      <c r="P479" s="48" t="str">
        <f>IF(Table2[[#This Row],[Discount]]&gt;20%,"HIGH","LOW")</f>
        <v>LOW</v>
      </c>
      <c r="Q479" s="2">
        <v>6349.42</v>
      </c>
      <c r="R479" s="59" t="str">
        <f>_xlfn.IFS(Table2[[#This Row],[Revenue]]&lt;1000,"Small",OR(Table2[[#This Row],[Revenue]]&gt;1000,Table2[[#This Row],[Revenue]]&lt;=5000),"Medium",Table2[[#This Row],[Revenue]]&gt;5000,"Large")</f>
        <v>Medium</v>
      </c>
      <c r="S479" s="53" t="str">
        <f>IF(Table2[[#This Row],[Revenue]]&gt;3000,"Premium","Not Premium")</f>
        <v>Premium</v>
      </c>
      <c r="T479" s="2">
        <v>3233.25</v>
      </c>
      <c r="U479" s="2">
        <v>3116.17</v>
      </c>
      <c r="V479" s="2" t="s">
        <v>35</v>
      </c>
      <c r="W479" s="2" t="s">
        <v>36</v>
      </c>
      <c r="X479" s="2" t="s">
        <v>48</v>
      </c>
      <c r="Y479" s="2">
        <v>26.3</v>
      </c>
      <c r="Z479" s="2">
        <v>1</v>
      </c>
      <c r="AA479" s="50" t="str">
        <f>IF(Table2[[#This Row],[DeliveryDays]]&lt;=3,"FAST DELIVERY","LATE DELIVERY")</f>
        <v>FAST DELIVERY</v>
      </c>
      <c r="AB479" s="2" t="s">
        <v>38</v>
      </c>
      <c r="AC479" s="2" t="s">
        <v>56</v>
      </c>
      <c r="AD479" s="2">
        <v>5</v>
      </c>
      <c r="AE479" s="56" t="str">
        <f>_xlfn.IFS(Table2[[#This Row],[Rating]]=5,"Excellent",Table2[[#This Row],[Rating]]=4,"Good",Table2[[#This Row],[Rating]]=3,"Average",Table2[[#This Row],[Rating]]&lt;=2,"Poor")</f>
        <v>Excellent</v>
      </c>
      <c r="AF479" s="35">
        <f>Table2[[#This Row],[Cost]]+Table2[[#This Row],[Profit]]+Table2[[#This Row],[ShippingCost]]+Table2[[#This Row],[DeliveryDays]]</f>
        <v>6376.72</v>
      </c>
      <c r="AG479" s="119">
        <f>Table2[[#This Row],[Profit]]/Table2[[#This Row],[Cost]]</f>
        <v>0.96378875744220216</v>
      </c>
    </row>
    <row r="480" spans="1:33" ht="16.5" thickTop="1" thickBot="1" x14ac:dyDescent="0.3">
      <c r="A480" s="12">
        <v>481</v>
      </c>
      <c r="B480" s="13" t="s">
        <v>455</v>
      </c>
      <c r="C480" s="86">
        <f>YEAR(Table2[[#This Row],[Date]])</f>
        <v>2024</v>
      </c>
      <c r="D480" s="89" t="str">
        <f>TEXT(Table2[[#This Row],[Date]],"mmmm")</f>
        <v>April</v>
      </c>
      <c r="E480" s="13" t="s">
        <v>65</v>
      </c>
      <c r="F480" s="13" t="s">
        <v>42</v>
      </c>
      <c r="G480" s="13" t="s">
        <v>83</v>
      </c>
      <c r="H480" s="13" t="s">
        <v>94</v>
      </c>
      <c r="I480" s="13" t="s">
        <v>31</v>
      </c>
      <c r="J480" s="13" t="s">
        <v>134</v>
      </c>
      <c r="K480" s="13" t="s">
        <v>33</v>
      </c>
      <c r="L480" s="13" t="s">
        <v>70</v>
      </c>
      <c r="M480" s="13">
        <v>140.41999999999999</v>
      </c>
      <c r="N480" s="13">
        <v>15</v>
      </c>
      <c r="O480" s="13">
        <v>0.1</v>
      </c>
      <c r="P480" s="48" t="str">
        <f>IF(Table2[[#This Row],[Discount]]&gt;20%,"HIGH","LOW")</f>
        <v>LOW</v>
      </c>
      <c r="Q480" s="13">
        <v>1895.67</v>
      </c>
      <c r="R480" s="60" t="str">
        <f>_xlfn.IFS(Table2[[#This Row],[Revenue]]&lt;1000,"Small",OR(Table2[[#This Row],[Revenue]]&gt;1000,Table2[[#This Row],[Revenue]]&lt;=5000),"Medium",Table2[[#This Row],[Revenue]]&gt;5000,"Large")</f>
        <v>Medium</v>
      </c>
      <c r="S480" s="54" t="str">
        <f>IF(Table2[[#This Row],[Revenue]]&gt;3000,"Premium","Not Premium")</f>
        <v>Not Premium</v>
      </c>
      <c r="T480" s="13">
        <v>1184.8599999999999</v>
      </c>
      <c r="U480" s="13">
        <v>710.81</v>
      </c>
      <c r="V480" s="13" t="s">
        <v>76</v>
      </c>
      <c r="W480" s="13" t="s">
        <v>88</v>
      </c>
      <c r="X480" s="13" t="s">
        <v>72</v>
      </c>
      <c r="Y480" s="13">
        <v>10.77</v>
      </c>
      <c r="Z480" s="13">
        <v>2</v>
      </c>
      <c r="AA480" s="51" t="str">
        <f>IF(Table2[[#This Row],[DeliveryDays]]&lt;=3,"FAST DELIVERY","LATE DELIVERY")</f>
        <v>FAST DELIVERY</v>
      </c>
      <c r="AB480" s="13" t="s">
        <v>97</v>
      </c>
      <c r="AC480" s="13" t="s">
        <v>39</v>
      </c>
      <c r="AD480" s="13">
        <v>5</v>
      </c>
      <c r="AE480" s="57" t="str">
        <f>_xlfn.IFS(Table2[[#This Row],[Rating]]=5,"Excellent",Table2[[#This Row],[Rating]]=4,"Good",Table2[[#This Row],[Rating]]=3,"Average",Table2[[#This Row],[Rating]]&lt;=2,"Poor")</f>
        <v>Excellent</v>
      </c>
      <c r="AF480" s="35">
        <f>Table2[[#This Row],[Cost]]+Table2[[#This Row],[Profit]]+Table2[[#This Row],[ShippingCost]]+Table2[[#This Row],[DeliveryDays]]</f>
        <v>1908.4399999999998</v>
      </c>
      <c r="AG480" s="119">
        <f>Table2[[#This Row],[Profit]]/Table2[[#This Row],[Cost]]</f>
        <v>0.59991053795385108</v>
      </c>
    </row>
    <row r="481" spans="1:33" ht="16.5" thickTop="1" thickBot="1" x14ac:dyDescent="0.3">
      <c r="A481" s="11">
        <v>482</v>
      </c>
      <c r="B481" s="2" t="s">
        <v>456</v>
      </c>
      <c r="C481" s="85">
        <f>YEAR(Table2[[#This Row],[Date]])</f>
        <v>2024</v>
      </c>
      <c r="D481" s="88" t="str">
        <f>TEXT(Table2[[#This Row],[Date]],"mmmm")</f>
        <v>May</v>
      </c>
      <c r="E481" s="2" t="s">
        <v>118</v>
      </c>
      <c r="F481" s="2" t="s">
        <v>42</v>
      </c>
      <c r="G481" s="2" t="s">
        <v>43</v>
      </c>
      <c r="H481" s="2" t="s">
        <v>78</v>
      </c>
      <c r="I481" s="2" t="s">
        <v>51</v>
      </c>
      <c r="J481" s="2" t="s">
        <v>52</v>
      </c>
      <c r="K481" s="2" t="s">
        <v>53</v>
      </c>
      <c r="L481" s="2" t="s">
        <v>85</v>
      </c>
      <c r="M481" s="2">
        <v>299.68</v>
      </c>
      <c r="N481" s="2">
        <v>1</v>
      </c>
      <c r="O481" s="2">
        <v>0.28999999999999998</v>
      </c>
      <c r="P481" s="48" t="str">
        <f>IF(Table2[[#This Row],[Discount]]&gt;20%,"HIGH","LOW")</f>
        <v>HIGH</v>
      </c>
      <c r="Q481" s="2">
        <v>212.77</v>
      </c>
      <c r="R481" s="59" t="str">
        <f>_xlfn.IFS(Table2[[#This Row],[Revenue]]&lt;1000,"Small",OR(Table2[[#This Row],[Revenue]]&gt;1000,Table2[[#This Row],[Revenue]]&lt;=5000),"Medium",Table2[[#This Row],[Revenue]]&gt;5000,"Large")</f>
        <v>Small</v>
      </c>
      <c r="S481" s="53" t="str">
        <f>IF(Table2[[#This Row],[Revenue]]&gt;3000,"Premium","Not Premium")</f>
        <v>Not Premium</v>
      </c>
      <c r="T481" s="2">
        <v>109.07</v>
      </c>
      <c r="U481" s="2">
        <v>103.7</v>
      </c>
      <c r="V481" s="2" t="s">
        <v>63</v>
      </c>
      <c r="W481" s="2" t="s">
        <v>54</v>
      </c>
      <c r="X481" s="2" t="s">
        <v>37</v>
      </c>
      <c r="Y481" s="2">
        <v>20.38</v>
      </c>
      <c r="Z481" s="2">
        <v>1</v>
      </c>
      <c r="AA481" s="50" t="str">
        <f>IF(Table2[[#This Row],[DeliveryDays]]&lt;=3,"FAST DELIVERY","LATE DELIVERY")</f>
        <v>FAST DELIVERY</v>
      </c>
      <c r="AB481" s="2" t="s">
        <v>97</v>
      </c>
      <c r="AC481" s="2" t="s">
        <v>56</v>
      </c>
      <c r="AD481" s="2">
        <v>5</v>
      </c>
      <c r="AE481" s="56" t="str">
        <f>_xlfn.IFS(Table2[[#This Row],[Rating]]=5,"Excellent",Table2[[#This Row],[Rating]]=4,"Good",Table2[[#This Row],[Rating]]=3,"Average",Table2[[#This Row],[Rating]]&lt;=2,"Poor")</f>
        <v>Excellent</v>
      </c>
      <c r="AF481" s="35">
        <f>Table2[[#This Row],[Cost]]+Table2[[#This Row],[Profit]]+Table2[[#This Row],[ShippingCost]]+Table2[[#This Row],[DeliveryDays]]</f>
        <v>234.14999999999998</v>
      </c>
      <c r="AG481" s="119">
        <f>Table2[[#This Row],[Profit]]/Table2[[#This Row],[Cost]]</f>
        <v>0.95076556339965168</v>
      </c>
    </row>
    <row r="482" spans="1:33" ht="16.5" thickTop="1" thickBot="1" x14ac:dyDescent="0.3">
      <c r="A482" s="12">
        <v>483</v>
      </c>
      <c r="B482" s="13" t="s">
        <v>457</v>
      </c>
      <c r="C482" s="86">
        <f>YEAR(Table2[[#This Row],[Date]])</f>
        <v>2024</v>
      </c>
      <c r="D482" s="89" t="str">
        <f>TEXT(Table2[[#This Row],[Date]],"mmmm")</f>
        <v>April</v>
      </c>
      <c r="E482" s="13" t="s">
        <v>129</v>
      </c>
      <c r="F482" s="13" t="s">
        <v>66</v>
      </c>
      <c r="G482" s="13" t="s">
        <v>83</v>
      </c>
      <c r="H482" s="13" t="s">
        <v>100</v>
      </c>
      <c r="I482" s="13" t="s">
        <v>51</v>
      </c>
      <c r="J482" s="13" t="s">
        <v>102</v>
      </c>
      <c r="K482" s="13" t="s">
        <v>45</v>
      </c>
      <c r="L482" s="13" t="s">
        <v>70</v>
      </c>
      <c r="M482" s="13">
        <v>483.98</v>
      </c>
      <c r="N482" s="13">
        <v>2</v>
      </c>
      <c r="O482" s="13">
        <v>0.25</v>
      </c>
      <c r="P482" s="48" t="str">
        <f>IF(Table2[[#This Row],[Discount]]&gt;20%,"HIGH","LOW")</f>
        <v>HIGH</v>
      </c>
      <c r="Q482" s="13">
        <v>725.97</v>
      </c>
      <c r="R482" s="60" t="str">
        <f>_xlfn.IFS(Table2[[#This Row],[Revenue]]&lt;1000,"Small",OR(Table2[[#This Row],[Revenue]]&gt;1000,Table2[[#This Row],[Revenue]]&lt;=5000),"Medium",Table2[[#This Row],[Revenue]]&gt;5000,"Large")</f>
        <v>Small</v>
      </c>
      <c r="S482" s="54" t="str">
        <f>IF(Table2[[#This Row],[Revenue]]&gt;3000,"Premium","Not Premium")</f>
        <v>Not Premium</v>
      </c>
      <c r="T482" s="13">
        <v>388.3</v>
      </c>
      <c r="U482" s="13">
        <v>337.67</v>
      </c>
      <c r="V482" s="13" t="s">
        <v>91</v>
      </c>
      <c r="W482" s="13" t="s">
        <v>71</v>
      </c>
      <c r="X482" s="13" t="s">
        <v>48</v>
      </c>
      <c r="Y482" s="13">
        <v>19.350000000000001</v>
      </c>
      <c r="Z482" s="13">
        <v>7</v>
      </c>
      <c r="AA482" s="51" t="str">
        <f>IF(Table2[[#This Row],[DeliveryDays]]&lt;=3,"FAST DELIVERY","LATE DELIVERY")</f>
        <v>LATE DELIVERY</v>
      </c>
      <c r="AB482" s="13" t="s">
        <v>55</v>
      </c>
      <c r="AC482" s="13" t="s">
        <v>56</v>
      </c>
      <c r="AD482" s="13">
        <v>4</v>
      </c>
      <c r="AE482" s="57" t="str">
        <f>_xlfn.IFS(Table2[[#This Row],[Rating]]=5,"Excellent",Table2[[#This Row],[Rating]]=4,"Good",Table2[[#This Row],[Rating]]=3,"Average",Table2[[#This Row],[Rating]]&lt;=2,"Poor")</f>
        <v>Good</v>
      </c>
      <c r="AF482" s="35">
        <f>Table2[[#This Row],[Cost]]+Table2[[#This Row],[Profit]]+Table2[[#This Row],[ShippingCost]]+Table2[[#This Row],[DeliveryDays]]</f>
        <v>752.32</v>
      </c>
      <c r="AG482" s="119">
        <f>Table2[[#This Row],[Profit]]/Table2[[#This Row],[Cost]]</f>
        <v>0.86961112541849084</v>
      </c>
    </row>
    <row r="483" spans="1:33" ht="16.5" thickTop="1" thickBot="1" x14ac:dyDescent="0.3">
      <c r="A483" s="11">
        <v>484</v>
      </c>
      <c r="B483" s="2" t="s">
        <v>384</v>
      </c>
      <c r="C483" s="85">
        <f>YEAR(Table2[[#This Row],[Date]])</f>
        <v>2024</v>
      </c>
      <c r="D483" s="88" t="str">
        <f>TEXT(Table2[[#This Row],[Date]],"mmmm")</f>
        <v>October</v>
      </c>
      <c r="E483" s="2" t="s">
        <v>118</v>
      </c>
      <c r="F483" s="2" t="s">
        <v>82</v>
      </c>
      <c r="G483" s="2" t="s">
        <v>29</v>
      </c>
      <c r="H483" s="2" t="s">
        <v>78</v>
      </c>
      <c r="I483" s="2" t="s">
        <v>75</v>
      </c>
      <c r="J483" s="2" t="s">
        <v>79</v>
      </c>
      <c r="K483" s="2" t="s">
        <v>45</v>
      </c>
      <c r="L483" s="2" t="s">
        <v>85</v>
      </c>
      <c r="M483" s="2">
        <v>74.77</v>
      </c>
      <c r="N483" s="2">
        <v>9</v>
      </c>
      <c r="O483" s="2">
        <v>0.23</v>
      </c>
      <c r="P483" s="48" t="str">
        <f>IF(Table2[[#This Row],[Discount]]&gt;20%,"HIGH","LOW")</f>
        <v>HIGH</v>
      </c>
      <c r="Q483" s="2">
        <v>518.16</v>
      </c>
      <c r="R483" s="59" t="str">
        <f>_xlfn.IFS(Table2[[#This Row],[Revenue]]&lt;1000,"Small",OR(Table2[[#This Row],[Revenue]]&gt;1000,Table2[[#This Row],[Revenue]]&lt;=5000),"Medium",Table2[[#This Row],[Revenue]]&gt;5000,"Large")</f>
        <v>Small</v>
      </c>
      <c r="S483" s="53" t="str">
        <f>IF(Table2[[#This Row],[Revenue]]&gt;3000,"Premium","Not Premium")</f>
        <v>Not Premium</v>
      </c>
      <c r="T483" s="2">
        <v>424.22</v>
      </c>
      <c r="U483" s="2">
        <v>93.94</v>
      </c>
      <c r="V483" s="2" t="s">
        <v>35</v>
      </c>
      <c r="W483" s="2" t="s">
        <v>36</v>
      </c>
      <c r="X483" s="2" t="s">
        <v>48</v>
      </c>
      <c r="Y483" s="2">
        <v>26.98</v>
      </c>
      <c r="Z483" s="2">
        <v>2</v>
      </c>
      <c r="AA483" s="50" t="str">
        <f>IF(Table2[[#This Row],[DeliveryDays]]&lt;=3,"FAST DELIVERY","LATE DELIVERY")</f>
        <v>FAST DELIVERY</v>
      </c>
      <c r="AB483" s="2" t="s">
        <v>97</v>
      </c>
      <c r="AC483" s="2" t="s">
        <v>39</v>
      </c>
      <c r="AD483" s="2">
        <v>2</v>
      </c>
      <c r="AE483" s="56" t="str">
        <f>_xlfn.IFS(Table2[[#This Row],[Rating]]=5,"Excellent",Table2[[#This Row],[Rating]]=4,"Good",Table2[[#This Row],[Rating]]=3,"Average",Table2[[#This Row],[Rating]]&lt;=2,"Poor")</f>
        <v>Poor</v>
      </c>
      <c r="AF483" s="35">
        <f>Table2[[#This Row],[Cost]]+Table2[[#This Row],[Profit]]+Table2[[#This Row],[ShippingCost]]+Table2[[#This Row],[DeliveryDays]]</f>
        <v>547.1400000000001</v>
      </c>
      <c r="AG483" s="119">
        <f>Table2[[#This Row],[Profit]]/Table2[[#This Row],[Cost]]</f>
        <v>0.22144170477582384</v>
      </c>
    </row>
    <row r="484" spans="1:33" ht="16.5" thickTop="1" thickBot="1" x14ac:dyDescent="0.3">
      <c r="A484" s="12">
        <v>485</v>
      </c>
      <c r="B484" s="13" t="s">
        <v>155</v>
      </c>
      <c r="C484" s="86">
        <f>YEAR(Table2[[#This Row],[Date]])</f>
        <v>2024</v>
      </c>
      <c r="D484" s="89" t="str">
        <f>TEXT(Table2[[#This Row],[Date]],"mmmm")</f>
        <v>March</v>
      </c>
      <c r="E484" s="13" t="s">
        <v>65</v>
      </c>
      <c r="F484" s="13" t="s">
        <v>28</v>
      </c>
      <c r="G484" s="13" t="s">
        <v>29</v>
      </c>
      <c r="H484" s="13" t="s">
        <v>94</v>
      </c>
      <c r="I484" s="13" t="s">
        <v>31</v>
      </c>
      <c r="J484" s="13" t="s">
        <v>32</v>
      </c>
      <c r="K484" s="13" t="s">
        <v>33</v>
      </c>
      <c r="L484" s="13" t="s">
        <v>85</v>
      </c>
      <c r="M484" s="13">
        <v>991.32</v>
      </c>
      <c r="N484" s="13">
        <v>2</v>
      </c>
      <c r="O484" s="13">
        <v>0.19</v>
      </c>
      <c r="P484" s="48" t="str">
        <f>IF(Table2[[#This Row],[Discount]]&gt;20%,"HIGH","LOW")</f>
        <v>LOW</v>
      </c>
      <c r="Q484" s="13">
        <v>1605.94</v>
      </c>
      <c r="R484" s="60" t="str">
        <f>_xlfn.IFS(Table2[[#This Row],[Revenue]]&lt;1000,"Small",OR(Table2[[#This Row],[Revenue]]&gt;1000,Table2[[#This Row],[Revenue]]&lt;=5000),"Medium",Table2[[#This Row],[Revenue]]&gt;5000,"Large")</f>
        <v>Medium</v>
      </c>
      <c r="S484" s="54" t="str">
        <f>IF(Table2[[#This Row],[Revenue]]&gt;3000,"Premium","Not Premium")</f>
        <v>Not Premium</v>
      </c>
      <c r="T484" s="13">
        <v>1187.52</v>
      </c>
      <c r="U484" s="13">
        <v>418.42</v>
      </c>
      <c r="V484" s="13" t="s">
        <v>76</v>
      </c>
      <c r="W484" s="13" t="s">
        <v>71</v>
      </c>
      <c r="X484" s="13" t="s">
        <v>37</v>
      </c>
      <c r="Y484" s="13">
        <v>32.47</v>
      </c>
      <c r="Z484" s="13">
        <v>8</v>
      </c>
      <c r="AA484" s="51" t="str">
        <f>IF(Table2[[#This Row],[DeliveryDays]]&lt;=3,"FAST DELIVERY","LATE DELIVERY")</f>
        <v>LATE DELIVERY</v>
      </c>
      <c r="AB484" s="13" t="s">
        <v>97</v>
      </c>
      <c r="AC484" s="13" t="s">
        <v>39</v>
      </c>
      <c r="AD484" s="13">
        <v>4</v>
      </c>
      <c r="AE484" s="57" t="str">
        <f>_xlfn.IFS(Table2[[#This Row],[Rating]]=5,"Excellent",Table2[[#This Row],[Rating]]=4,"Good",Table2[[#This Row],[Rating]]=3,"Average",Table2[[#This Row],[Rating]]&lt;=2,"Poor")</f>
        <v>Good</v>
      </c>
      <c r="AF484" s="35">
        <f>Table2[[#This Row],[Cost]]+Table2[[#This Row],[Profit]]+Table2[[#This Row],[ShippingCost]]+Table2[[#This Row],[DeliveryDays]]</f>
        <v>1646.41</v>
      </c>
      <c r="AG484" s="119">
        <f>Table2[[#This Row],[Profit]]/Table2[[#This Row],[Cost]]</f>
        <v>0.35234774993263274</v>
      </c>
    </row>
    <row r="485" spans="1:33" ht="16.5" thickTop="1" thickBot="1" x14ac:dyDescent="0.3">
      <c r="A485" s="11">
        <v>486</v>
      </c>
      <c r="B485" s="2" t="s">
        <v>123</v>
      </c>
      <c r="C485" s="85">
        <f>YEAR(Table2[[#This Row],[Date]])</f>
        <v>2023</v>
      </c>
      <c r="D485" s="88" t="str">
        <f>TEXT(Table2[[#This Row],[Date]],"mmmm")</f>
        <v>September</v>
      </c>
      <c r="E485" s="2" t="s">
        <v>50</v>
      </c>
      <c r="F485" s="2" t="s">
        <v>42</v>
      </c>
      <c r="G485" s="2" t="s">
        <v>93</v>
      </c>
      <c r="H485" s="2" t="s">
        <v>94</v>
      </c>
      <c r="I485" s="2" t="s">
        <v>68</v>
      </c>
      <c r="J485" s="2" t="s">
        <v>107</v>
      </c>
      <c r="K485" s="2" t="s">
        <v>45</v>
      </c>
      <c r="L485" s="2" t="s">
        <v>46</v>
      </c>
      <c r="M485" s="2">
        <v>355.03</v>
      </c>
      <c r="N485" s="2">
        <v>2</v>
      </c>
      <c r="O485" s="2">
        <v>0.04</v>
      </c>
      <c r="P485" s="48" t="str">
        <f>IF(Table2[[#This Row],[Discount]]&gt;20%,"HIGH","LOW")</f>
        <v>LOW</v>
      </c>
      <c r="Q485" s="2">
        <v>681.66</v>
      </c>
      <c r="R485" s="59" t="str">
        <f>_xlfn.IFS(Table2[[#This Row],[Revenue]]&lt;1000,"Small",OR(Table2[[#This Row],[Revenue]]&gt;1000,Table2[[#This Row],[Revenue]]&lt;=5000),"Medium",Table2[[#This Row],[Revenue]]&gt;5000,"Large")</f>
        <v>Small</v>
      </c>
      <c r="S485" s="53" t="str">
        <f>IF(Table2[[#This Row],[Revenue]]&gt;3000,"Premium","Not Premium")</f>
        <v>Not Premium</v>
      </c>
      <c r="T485" s="2">
        <v>505.59</v>
      </c>
      <c r="U485" s="2">
        <v>176.07</v>
      </c>
      <c r="V485" s="2" t="s">
        <v>35</v>
      </c>
      <c r="W485" s="2" t="s">
        <v>54</v>
      </c>
      <c r="X485" s="2" t="s">
        <v>37</v>
      </c>
      <c r="Y485" s="2">
        <v>8.23</v>
      </c>
      <c r="Z485" s="2">
        <v>10</v>
      </c>
      <c r="AA485" s="50" t="str">
        <f>IF(Table2[[#This Row],[DeliveryDays]]&lt;=3,"FAST DELIVERY","LATE DELIVERY")</f>
        <v>LATE DELIVERY</v>
      </c>
      <c r="AB485" s="2" t="s">
        <v>55</v>
      </c>
      <c r="AC485" s="2" t="s">
        <v>56</v>
      </c>
      <c r="AD485" s="2">
        <v>3</v>
      </c>
      <c r="AE485" s="56" t="str">
        <f>_xlfn.IFS(Table2[[#This Row],[Rating]]=5,"Excellent",Table2[[#This Row],[Rating]]=4,"Good",Table2[[#This Row],[Rating]]=3,"Average",Table2[[#This Row],[Rating]]&lt;=2,"Poor")</f>
        <v>Average</v>
      </c>
      <c r="AF485" s="35">
        <f>Table2[[#This Row],[Cost]]+Table2[[#This Row],[Profit]]+Table2[[#This Row],[ShippingCost]]+Table2[[#This Row],[DeliveryDays]]</f>
        <v>699.89</v>
      </c>
      <c r="AG485" s="119">
        <f>Table2[[#This Row],[Profit]]/Table2[[#This Row],[Cost]]</f>
        <v>0.34824660297869814</v>
      </c>
    </row>
    <row r="486" spans="1:33" ht="16.5" thickTop="1" thickBot="1" x14ac:dyDescent="0.3">
      <c r="A486" s="12">
        <v>487</v>
      </c>
      <c r="B486" s="13" t="s">
        <v>109</v>
      </c>
      <c r="C486" s="86">
        <f>YEAR(Table2[[#This Row],[Date]])</f>
        <v>2023</v>
      </c>
      <c r="D486" s="89" t="str">
        <f>TEXT(Table2[[#This Row],[Date]],"mmmm")</f>
        <v>December</v>
      </c>
      <c r="E486" s="13" t="s">
        <v>127</v>
      </c>
      <c r="F486" s="13" t="s">
        <v>82</v>
      </c>
      <c r="G486" s="13" t="s">
        <v>29</v>
      </c>
      <c r="H486" s="13" t="s">
        <v>67</v>
      </c>
      <c r="I486" s="13" t="s">
        <v>61</v>
      </c>
      <c r="J486" s="13" t="s">
        <v>32</v>
      </c>
      <c r="K486" s="13" t="s">
        <v>53</v>
      </c>
      <c r="L486" s="13" t="s">
        <v>46</v>
      </c>
      <c r="M486" s="13">
        <v>901.97</v>
      </c>
      <c r="N486" s="13">
        <v>7</v>
      </c>
      <c r="O486" s="13">
        <v>0.12</v>
      </c>
      <c r="P486" s="48" t="str">
        <f>IF(Table2[[#This Row],[Discount]]&gt;20%,"HIGH","LOW")</f>
        <v>LOW</v>
      </c>
      <c r="Q486" s="13">
        <v>5556.14</v>
      </c>
      <c r="R486" s="60" t="str">
        <f>_xlfn.IFS(Table2[[#This Row],[Revenue]]&lt;1000,"Small",OR(Table2[[#This Row],[Revenue]]&gt;1000,Table2[[#This Row],[Revenue]]&lt;=5000),"Medium",Table2[[#This Row],[Revenue]]&gt;5000,"Large")</f>
        <v>Medium</v>
      </c>
      <c r="S486" s="54" t="str">
        <f>IF(Table2[[#This Row],[Revenue]]&gt;3000,"Premium","Not Premium")</f>
        <v>Premium</v>
      </c>
      <c r="T486" s="13">
        <v>3091.64</v>
      </c>
      <c r="U486" s="13">
        <v>2464.5</v>
      </c>
      <c r="V486" s="13" t="s">
        <v>47</v>
      </c>
      <c r="W486" s="13" t="s">
        <v>36</v>
      </c>
      <c r="X486" s="13" t="s">
        <v>48</v>
      </c>
      <c r="Y486" s="13">
        <v>18</v>
      </c>
      <c r="Z486" s="13">
        <v>8</v>
      </c>
      <c r="AA486" s="51" t="str">
        <f>IF(Table2[[#This Row],[DeliveryDays]]&lt;=3,"FAST DELIVERY","LATE DELIVERY")</f>
        <v>LATE DELIVERY</v>
      </c>
      <c r="AB486" s="13" t="s">
        <v>97</v>
      </c>
      <c r="AC486" s="13" t="s">
        <v>39</v>
      </c>
      <c r="AD486" s="13">
        <v>2</v>
      </c>
      <c r="AE486" s="57" t="str">
        <f>_xlfn.IFS(Table2[[#This Row],[Rating]]=5,"Excellent",Table2[[#This Row],[Rating]]=4,"Good",Table2[[#This Row],[Rating]]=3,"Average",Table2[[#This Row],[Rating]]&lt;=2,"Poor")</f>
        <v>Poor</v>
      </c>
      <c r="AF486" s="35">
        <f>Table2[[#This Row],[Cost]]+Table2[[#This Row],[Profit]]+Table2[[#This Row],[ShippingCost]]+Table2[[#This Row],[DeliveryDays]]</f>
        <v>5582.1399999999994</v>
      </c>
      <c r="AG486" s="119">
        <f>Table2[[#This Row],[Profit]]/Table2[[#This Row],[Cost]]</f>
        <v>0.79714973282788426</v>
      </c>
    </row>
    <row r="487" spans="1:33" ht="16.5" thickTop="1" thickBot="1" x14ac:dyDescent="0.3">
      <c r="A487" s="11">
        <v>488</v>
      </c>
      <c r="B487" s="2" t="s">
        <v>423</v>
      </c>
      <c r="C487" s="85">
        <f>YEAR(Table2[[#This Row],[Date]])</f>
        <v>2023</v>
      </c>
      <c r="D487" s="88" t="str">
        <f>TEXT(Table2[[#This Row],[Date]],"mmmm")</f>
        <v>December</v>
      </c>
      <c r="E487" s="2" t="s">
        <v>99</v>
      </c>
      <c r="F487" s="2" t="s">
        <v>66</v>
      </c>
      <c r="G487" s="2" t="s">
        <v>59</v>
      </c>
      <c r="H487" s="2" t="s">
        <v>94</v>
      </c>
      <c r="I487" s="2" t="s">
        <v>68</v>
      </c>
      <c r="J487" s="2" t="s">
        <v>84</v>
      </c>
      <c r="K487" s="2" t="s">
        <v>53</v>
      </c>
      <c r="L487" s="2" t="s">
        <v>34</v>
      </c>
      <c r="M487" s="2">
        <v>852.58</v>
      </c>
      <c r="N487" s="2">
        <v>12</v>
      </c>
      <c r="O487" s="2">
        <v>0.18</v>
      </c>
      <c r="P487" s="48" t="str">
        <f>IF(Table2[[#This Row],[Discount]]&gt;20%,"HIGH","LOW")</f>
        <v>LOW</v>
      </c>
      <c r="Q487" s="2">
        <v>8389.39</v>
      </c>
      <c r="R487" s="59" t="str">
        <f>_xlfn.IFS(Table2[[#This Row],[Revenue]]&lt;1000,"Small",OR(Table2[[#This Row],[Revenue]]&gt;1000,Table2[[#This Row],[Revenue]]&lt;=5000),"Medium",Table2[[#This Row],[Revenue]]&gt;5000,"Large")</f>
        <v>Medium</v>
      </c>
      <c r="S487" s="53" t="str">
        <f>IF(Table2[[#This Row],[Revenue]]&gt;3000,"Premium","Not Premium")</f>
        <v>Premium</v>
      </c>
      <c r="T487" s="2">
        <v>6418.37</v>
      </c>
      <c r="U487" s="2">
        <v>1971.02</v>
      </c>
      <c r="V487" s="2" t="s">
        <v>76</v>
      </c>
      <c r="W487" s="2" t="s">
        <v>88</v>
      </c>
      <c r="X487" s="2" t="s">
        <v>72</v>
      </c>
      <c r="Y487" s="2">
        <v>36.07</v>
      </c>
      <c r="Z487" s="2">
        <v>9</v>
      </c>
      <c r="AA487" s="50" t="str">
        <f>IF(Table2[[#This Row],[DeliveryDays]]&lt;=3,"FAST DELIVERY","LATE DELIVERY")</f>
        <v>LATE DELIVERY</v>
      </c>
      <c r="AB487" s="2" t="s">
        <v>97</v>
      </c>
      <c r="AC487" s="2" t="s">
        <v>39</v>
      </c>
      <c r="AD487" s="2">
        <v>5</v>
      </c>
      <c r="AE487" s="56" t="str">
        <f>_xlfn.IFS(Table2[[#This Row],[Rating]]=5,"Excellent",Table2[[#This Row],[Rating]]=4,"Good",Table2[[#This Row],[Rating]]=3,"Average",Table2[[#This Row],[Rating]]&lt;=2,"Poor")</f>
        <v>Excellent</v>
      </c>
      <c r="AF487" s="35">
        <f>Table2[[#This Row],[Cost]]+Table2[[#This Row],[Profit]]+Table2[[#This Row],[ShippingCost]]+Table2[[#This Row],[DeliveryDays]]</f>
        <v>8434.4599999999991</v>
      </c>
      <c r="AG487" s="119">
        <f>Table2[[#This Row],[Profit]]/Table2[[#This Row],[Cost]]</f>
        <v>0.30709042950157128</v>
      </c>
    </row>
    <row r="488" spans="1:33" ht="16.5" thickTop="1" thickBot="1" x14ac:dyDescent="0.3">
      <c r="A488" s="12">
        <v>489</v>
      </c>
      <c r="B488" s="13" t="s">
        <v>449</v>
      </c>
      <c r="C488" s="86">
        <f>YEAR(Table2[[#This Row],[Date]])</f>
        <v>2023</v>
      </c>
      <c r="D488" s="89" t="str">
        <f>TEXT(Table2[[#This Row],[Date]],"mmmm")</f>
        <v>March</v>
      </c>
      <c r="E488" s="13" t="s">
        <v>27</v>
      </c>
      <c r="F488" s="13" t="s">
        <v>82</v>
      </c>
      <c r="G488" s="13" t="s">
        <v>90</v>
      </c>
      <c r="H488" s="13" t="s">
        <v>78</v>
      </c>
      <c r="I488" s="13" t="s">
        <v>31</v>
      </c>
      <c r="J488" s="13" t="s">
        <v>84</v>
      </c>
      <c r="K488" s="13" t="s">
        <v>33</v>
      </c>
      <c r="L488" s="13" t="s">
        <v>70</v>
      </c>
      <c r="M488" s="13">
        <v>188.34</v>
      </c>
      <c r="N488" s="13">
        <v>19</v>
      </c>
      <c r="O488" s="13">
        <v>0.17</v>
      </c>
      <c r="P488" s="48" t="str">
        <f>IF(Table2[[#This Row],[Discount]]&gt;20%,"HIGH","LOW")</f>
        <v>LOW</v>
      </c>
      <c r="Q488" s="13">
        <v>2970.12</v>
      </c>
      <c r="R488" s="60" t="str">
        <f>_xlfn.IFS(Table2[[#This Row],[Revenue]]&lt;1000,"Small",OR(Table2[[#This Row],[Revenue]]&gt;1000,Table2[[#This Row],[Revenue]]&lt;=5000),"Medium",Table2[[#This Row],[Revenue]]&gt;5000,"Large")</f>
        <v>Medium</v>
      </c>
      <c r="S488" s="54" t="str">
        <f>IF(Table2[[#This Row],[Revenue]]&gt;3000,"Premium","Not Premium")</f>
        <v>Not Premium</v>
      </c>
      <c r="T488" s="13">
        <v>2093.21</v>
      </c>
      <c r="U488" s="13">
        <v>876.91</v>
      </c>
      <c r="V488" s="13" t="s">
        <v>47</v>
      </c>
      <c r="W488" s="13" t="s">
        <v>54</v>
      </c>
      <c r="X488" s="13" t="s">
        <v>72</v>
      </c>
      <c r="Y488" s="13">
        <v>25.46</v>
      </c>
      <c r="Z488" s="13">
        <v>6</v>
      </c>
      <c r="AA488" s="51" t="str">
        <f>IF(Table2[[#This Row],[DeliveryDays]]&lt;=3,"FAST DELIVERY","LATE DELIVERY")</f>
        <v>LATE DELIVERY</v>
      </c>
      <c r="AB488" s="13" t="s">
        <v>97</v>
      </c>
      <c r="AC488" s="13" t="s">
        <v>56</v>
      </c>
      <c r="AD488" s="13">
        <v>2</v>
      </c>
      <c r="AE488" s="57" t="str">
        <f>_xlfn.IFS(Table2[[#This Row],[Rating]]=5,"Excellent",Table2[[#This Row],[Rating]]=4,"Good",Table2[[#This Row],[Rating]]=3,"Average",Table2[[#This Row],[Rating]]&lt;=2,"Poor")</f>
        <v>Poor</v>
      </c>
      <c r="AF488" s="35">
        <f>Table2[[#This Row],[Cost]]+Table2[[#This Row],[Profit]]+Table2[[#This Row],[ShippingCost]]+Table2[[#This Row],[DeliveryDays]]</f>
        <v>3001.58</v>
      </c>
      <c r="AG488" s="119">
        <f>Table2[[#This Row],[Profit]]/Table2[[#This Row],[Cost]]</f>
        <v>0.41893073318013957</v>
      </c>
    </row>
    <row r="489" spans="1:33" ht="16.5" thickTop="1" thickBot="1" x14ac:dyDescent="0.3">
      <c r="A489" s="11">
        <v>490</v>
      </c>
      <c r="B489" s="2" t="s">
        <v>458</v>
      </c>
      <c r="C489" s="85">
        <f>YEAR(Table2[[#This Row],[Date]])</f>
        <v>2023</v>
      </c>
      <c r="D489" s="88" t="str">
        <f>TEXT(Table2[[#This Row],[Date]],"mmmm")</f>
        <v>November</v>
      </c>
      <c r="E489" s="2" t="s">
        <v>65</v>
      </c>
      <c r="F489" s="2" t="s">
        <v>66</v>
      </c>
      <c r="G489" s="2" t="s">
        <v>43</v>
      </c>
      <c r="H489" s="2" t="s">
        <v>67</v>
      </c>
      <c r="I489" s="2" t="s">
        <v>31</v>
      </c>
      <c r="J489" s="2" t="s">
        <v>102</v>
      </c>
      <c r="K489" s="2" t="s">
        <v>45</v>
      </c>
      <c r="L489" s="2" t="s">
        <v>80</v>
      </c>
      <c r="M489" s="2">
        <v>356.95</v>
      </c>
      <c r="N489" s="2">
        <v>16</v>
      </c>
      <c r="O489" s="2">
        <v>0.28999999999999998</v>
      </c>
      <c r="P489" s="48" t="str">
        <f>IF(Table2[[#This Row],[Discount]]&gt;20%,"HIGH","LOW")</f>
        <v>HIGH</v>
      </c>
      <c r="Q489" s="2">
        <v>4054.95</v>
      </c>
      <c r="R489" s="59" t="str">
        <f>_xlfn.IFS(Table2[[#This Row],[Revenue]]&lt;1000,"Small",OR(Table2[[#This Row],[Revenue]]&gt;1000,Table2[[#This Row],[Revenue]]&lt;=5000),"Medium",Table2[[#This Row],[Revenue]]&gt;5000,"Large")</f>
        <v>Medium</v>
      </c>
      <c r="S489" s="53" t="str">
        <f>IF(Table2[[#This Row],[Revenue]]&gt;3000,"Premium","Not Premium")</f>
        <v>Premium</v>
      </c>
      <c r="T489" s="2">
        <v>2604.9899999999998</v>
      </c>
      <c r="U489" s="2">
        <v>1449.96</v>
      </c>
      <c r="V489" s="2" t="s">
        <v>76</v>
      </c>
      <c r="W489" s="2" t="s">
        <v>71</v>
      </c>
      <c r="X489" s="2" t="s">
        <v>72</v>
      </c>
      <c r="Y489" s="2">
        <v>8.1199999999999992</v>
      </c>
      <c r="Z489" s="2">
        <v>3</v>
      </c>
      <c r="AA489" s="50" t="str">
        <f>IF(Table2[[#This Row],[DeliveryDays]]&lt;=3,"FAST DELIVERY","LATE DELIVERY")</f>
        <v>FAST DELIVERY</v>
      </c>
      <c r="AB489" s="2" t="s">
        <v>97</v>
      </c>
      <c r="AC489" s="2" t="s">
        <v>56</v>
      </c>
      <c r="AD489" s="2">
        <v>4</v>
      </c>
      <c r="AE489" s="56" t="str">
        <f>_xlfn.IFS(Table2[[#This Row],[Rating]]=5,"Excellent",Table2[[#This Row],[Rating]]=4,"Good",Table2[[#This Row],[Rating]]=3,"Average",Table2[[#This Row],[Rating]]&lt;=2,"Poor")</f>
        <v>Good</v>
      </c>
      <c r="AF489" s="35">
        <f>Table2[[#This Row],[Cost]]+Table2[[#This Row],[Profit]]+Table2[[#This Row],[ShippingCost]]+Table2[[#This Row],[DeliveryDays]]</f>
        <v>4066.0699999999997</v>
      </c>
      <c r="AG489" s="119">
        <f>Table2[[#This Row],[Profit]]/Table2[[#This Row],[Cost]]</f>
        <v>0.55660866260523079</v>
      </c>
    </row>
    <row r="490" spans="1:33" ht="16.5" thickTop="1" thickBot="1" x14ac:dyDescent="0.3">
      <c r="A490" s="12">
        <v>491</v>
      </c>
      <c r="B490" s="13" t="s">
        <v>459</v>
      </c>
      <c r="C490" s="86">
        <f>YEAR(Table2[[#This Row],[Date]])</f>
        <v>2024</v>
      </c>
      <c r="D490" s="89" t="str">
        <f>TEXT(Table2[[#This Row],[Date]],"mmmm")</f>
        <v>September</v>
      </c>
      <c r="E490" s="13" t="s">
        <v>96</v>
      </c>
      <c r="F490" s="13" t="s">
        <v>42</v>
      </c>
      <c r="G490" s="13" t="s">
        <v>93</v>
      </c>
      <c r="H490" s="13" t="s">
        <v>67</v>
      </c>
      <c r="I490" s="13" t="s">
        <v>68</v>
      </c>
      <c r="J490" s="13" t="s">
        <v>62</v>
      </c>
      <c r="K490" s="13" t="s">
        <v>45</v>
      </c>
      <c r="L490" s="13" t="s">
        <v>85</v>
      </c>
      <c r="M490" s="13">
        <v>551.89</v>
      </c>
      <c r="N490" s="13">
        <v>18</v>
      </c>
      <c r="O490" s="13">
        <v>0.25</v>
      </c>
      <c r="P490" s="48" t="str">
        <f>IF(Table2[[#This Row],[Discount]]&gt;20%,"HIGH","LOW")</f>
        <v>HIGH</v>
      </c>
      <c r="Q490" s="13">
        <v>7450.52</v>
      </c>
      <c r="R490" s="60" t="str">
        <f>_xlfn.IFS(Table2[[#This Row],[Revenue]]&lt;1000,"Small",OR(Table2[[#This Row],[Revenue]]&gt;1000,Table2[[#This Row],[Revenue]]&lt;=5000),"Medium",Table2[[#This Row],[Revenue]]&gt;5000,"Large")</f>
        <v>Medium</v>
      </c>
      <c r="S490" s="54" t="str">
        <f>IF(Table2[[#This Row],[Revenue]]&gt;3000,"Premium","Not Premium")</f>
        <v>Premium</v>
      </c>
      <c r="T490" s="13">
        <v>6415.74</v>
      </c>
      <c r="U490" s="13">
        <v>1034.78</v>
      </c>
      <c r="V490" s="13" t="s">
        <v>91</v>
      </c>
      <c r="W490" s="13" t="s">
        <v>36</v>
      </c>
      <c r="X490" s="13" t="s">
        <v>72</v>
      </c>
      <c r="Y490" s="13">
        <v>36.18</v>
      </c>
      <c r="Z490" s="13">
        <v>4</v>
      </c>
      <c r="AA490" s="51" t="str">
        <f>IF(Table2[[#This Row],[DeliveryDays]]&lt;=3,"FAST DELIVERY","LATE DELIVERY")</f>
        <v>LATE DELIVERY</v>
      </c>
      <c r="AB490" s="13" t="s">
        <v>55</v>
      </c>
      <c r="AC490" s="13" t="s">
        <v>56</v>
      </c>
      <c r="AD490" s="13">
        <v>5</v>
      </c>
      <c r="AE490" s="57" t="str">
        <f>_xlfn.IFS(Table2[[#This Row],[Rating]]=5,"Excellent",Table2[[#This Row],[Rating]]=4,"Good",Table2[[#This Row],[Rating]]=3,"Average",Table2[[#This Row],[Rating]]&lt;=2,"Poor")</f>
        <v>Excellent</v>
      </c>
      <c r="AF490" s="35">
        <f>Table2[[#This Row],[Cost]]+Table2[[#This Row],[Profit]]+Table2[[#This Row],[ShippingCost]]+Table2[[#This Row],[DeliveryDays]]</f>
        <v>7490.7</v>
      </c>
      <c r="AG490" s="119">
        <f>Table2[[#This Row],[Profit]]/Table2[[#This Row],[Cost]]</f>
        <v>0.16128770804303166</v>
      </c>
    </row>
    <row r="491" spans="1:33" ht="16.5" thickTop="1" thickBot="1" x14ac:dyDescent="0.3">
      <c r="A491" s="11">
        <v>492</v>
      </c>
      <c r="B491" s="2" t="s">
        <v>149</v>
      </c>
      <c r="C491" s="85">
        <f>YEAR(Table2[[#This Row],[Date]])</f>
        <v>2024</v>
      </c>
      <c r="D491" s="88" t="str">
        <f>TEXT(Table2[[#This Row],[Date]],"mmmm")</f>
        <v>May</v>
      </c>
      <c r="E491" s="2" t="s">
        <v>65</v>
      </c>
      <c r="F491" s="2" t="s">
        <v>28</v>
      </c>
      <c r="G491" s="2" t="s">
        <v>59</v>
      </c>
      <c r="H491" s="2" t="s">
        <v>78</v>
      </c>
      <c r="I491" s="2" t="s">
        <v>61</v>
      </c>
      <c r="J491" s="2" t="s">
        <v>62</v>
      </c>
      <c r="K491" s="2" t="s">
        <v>53</v>
      </c>
      <c r="L491" s="2" t="s">
        <v>46</v>
      </c>
      <c r="M491" s="2">
        <v>720.64</v>
      </c>
      <c r="N491" s="2">
        <v>5</v>
      </c>
      <c r="O491" s="2">
        <v>0.18</v>
      </c>
      <c r="P491" s="48" t="str">
        <f>IF(Table2[[#This Row],[Discount]]&gt;20%,"HIGH","LOW")</f>
        <v>LOW</v>
      </c>
      <c r="Q491" s="2">
        <v>2954.62</v>
      </c>
      <c r="R491" s="59" t="str">
        <f>_xlfn.IFS(Table2[[#This Row],[Revenue]]&lt;1000,"Small",OR(Table2[[#This Row],[Revenue]]&gt;1000,Table2[[#This Row],[Revenue]]&lt;=5000),"Medium",Table2[[#This Row],[Revenue]]&gt;5000,"Large")</f>
        <v>Medium</v>
      </c>
      <c r="S491" s="53" t="str">
        <f>IF(Table2[[#This Row],[Revenue]]&gt;3000,"Premium","Not Premium")</f>
        <v>Not Premium</v>
      </c>
      <c r="T491" s="2">
        <v>2279.5500000000002</v>
      </c>
      <c r="U491" s="2">
        <v>675.07</v>
      </c>
      <c r="V491" s="2" t="s">
        <v>35</v>
      </c>
      <c r="W491" s="2" t="s">
        <v>36</v>
      </c>
      <c r="X491" s="2" t="s">
        <v>72</v>
      </c>
      <c r="Y491" s="2">
        <v>36.1</v>
      </c>
      <c r="Z491" s="2">
        <v>3</v>
      </c>
      <c r="AA491" s="50" t="str">
        <f>IF(Table2[[#This Row],[DeliveryDays]]&lt;=3,"FAST DELIVERY","LATE DELIVERY")</f>
        <v>FAST DELIVERY</v>
      </c>
      <c r="AB491" s="2" t="s">
        <v>55</v>
      </c>
      <c r="AC491" s="2" t="s">
        <v>39</v>
      </c>
      <c r="AD491" s="2">
        <v>1</v>
      </c>
      <c r="AE491" s="56" t="str">
        <f>_xlfn.IFS(Table2[[#This Row],[Rating]]=5,"Excellent",Table2[[#This Row],[Rating]]=4,"Good",Table2[[#This Row],[Rating]]=3,"Average",Table2[[#This Row],[Rating]]&lt;=2,"Poor")</f>
        <v>Poor</v>
      </c>
      <c r="AF491" s="35">
        <f>Table2[[#This Row],[Cost]]+Table2[[#This Row],[Profit]]+Table2[[#This Row],[ShippingCost]]+Table2[[#This Row],[DeliveryDays]]</f>
        <v>2993.7200000000003</v>
      </c>
      <c r="AG491" s="119">
        <f>Table2[[#This Row],[Profit]]/Table2[[#This Row],[Cost]]</f>
        <v>0.29614178236932726</v>
      </c>
    </row>
    <row r="492" spans="1:33" ht="16.5" thickTop="1" thickBot="1" x14ac:dyDescent="0.3">
      <c r="A492" s="12">
        <v>493</v>
      </c>
      <c r="B492" s="13" t="s">
        <v>460</v>
      </c>
      <c r="C492" s="86">
        <f>YEAR(Table2[[#This Row],[Date]])</f>
        <v>2024</v>
      </c>
      <c r="D492" s="89" t="str">
        <f>TEXT(Table2[[#This Row],[Date]],"mmmm")</f>
        <v>May</v>
      </c>
      <c r="E492" s="13" t="s">
        <v>120</v>
      </c>
      <c r="F492" s="13" t="s">
        <v>82</v>
      </c>
      <c r="G492" s="13" t="s">
        <v>29</v>
      </c>
      <c r="H492" s="13" t="s">
        <v>100</v>
      </c>
      <c r="I492" s="13" t="s">
        <v>75</v>
      </c>
      <c r="J492" s="13" t="s">
        <v>107</v>
      </c>
      <c r="K492" s="13" t="s">
        <v>53</v>
      </c>
      <c r="L492" s="13" t="s">
        <v>34</v>
      </c>
      <c r="M492" s="13">
        <v>154.22</v>
      </c>
      <c r="N492" s="13">
        <v>7</v>
      </c>
      <c r="O492" s="13">
        <v>0</v>
      </c>
      <c r="P492" s="48" t="str">
        <f>IF(Table2[[#This Row],[Discount]]&gt;20%,"HIGH","LOW")</f>
        <v>LOW</v>
      </c>
      <c r="Q492" s="13">
        <v>1079.54</v>
      </c>
      <c r="R492" s="60" t="str">
        <f>_xlfn.IFS(Table2[[#This Row],[Revenue]]&lt;1000,"Small",OR(Table2[[#This Row],[Revenue]]&gt;1000,Table2[[#This Row],[Revenue]]&lt;=5000),"Medium",Table2[[#This Row],[Revenue]]&gt;5000,"Large")</f>
        <v>Medium</v>
      </c>
      <c r="S492" s="54" t="str">
        <f>IF(Table2[[#This Row],[Revenue]]&gt;3000,"Premium","Not Premium")</f>
        <v>Not Premium</v>
      </c>
      <c r="T492" s="13">
        <v>650.72</v>
      </c>
      <c r="U492" s="13">
        <v>428.82</v>
      </c>
      <c r="V492" s="13" t="s">
        <v>47</v>
      </c>
      <c r="W492" s="13" t="s">
        <v>54</v>
      </c>
      <c r="X492" s="13" t="s">
        <v>37</v>
      </c>
      <c r="Y492" s="13">
        <v>9.01</v>
      </c>
      <c r="Z492" s="13">
        <v>5</v>
      </c>
      <c r="AA492" s="51" t="str">
        <f>IF(Table2[[#This Row],[DeliveryDays]]&lt;=3,"FAST DELIVERY","LATE DELIVERY")</f>
        <v>LATE DELIVERY</v>
      </c>
      <c r="AB492" s="13" t="s">
        <v>55</v>
      </c>
      <c r="AC492" s="13" t="s">
        <v>39</v>
      </c>
      <c r="AD492" s="13">
        <v>4</v>
      </c>
      <c r="AE492" s="57" t="str">
        <f>_xlfn.IFS(Table2[[#This Row],[Rating]]=5,"Excellent",Table2[[#This Row],[Rating]]=4,"Good",Table2[[#This Row],[Rating]]=3,"Average",Table2[[#This Row],[Rating]]&lt;=2,"Poor")</f>
        <v>Good</v>
      </c>
      <c r="AF492" s="35">
        <f>Table2[[#This Row],[Cost]]+Table2[[#This Row],[Profit]]+Table2[[#This Row],[ShippingCost]]+Table2[[#This Row],[DeliveryDays]]</f>
        <v>1093.55</v>
      </c>
      <c r="AG492" s="119">
        <f>Table2[[#This Row],[Profit]]/Table2[[#This Row],[Cost]]</f>
        <v>0.65899311531841653</v>
      </c>
    </row>
    <row r="493" spans="1:33" ht="16.5" thickTop="1" thickBot="1" x14ac:dyDescent="0.3">
      <c r="A493" s="11">
        <v>494</v>
      </c>
      <c r="B493" s="2" t="s">
        <v>461</v>
      </c>
      <c r="C493" s="85">
        <f>YEAR(Table2[[#This Row],[Date]])</f>
        <v>2023</v>
      </c>
      <c r="D493" s="88" t="str">
        <f>TEXT(Table2[[#This Row],[Date]],"mmmm")</f>
        <v>December</v>
      </c>
      <c r="E493" s="2" t="s">
        <v>96</v>
      </c>
      <c r="F493" s="2" t="s">
        <v>42</v>
      </c>
      <c r="G493" s="2" t="s">
        <v>90</v>
      </c>
      <c r="H493" s="2" t="s">
        <v>78</v>
      </c>
      <c r="I493" s="2" t="s">
        <v>31</v>
      </c>
      <c r="J493" s="2" t="s">
        <v>107</v>
      </c>
      <c r="K493" s="2" t="s">
        <v>33</v>
      </c>
      <c r="L493" s="2" t="s">
        <v>70</v>
      </c>
      <c r="M493" s="2">
        <v>116.19</v>
      </c>
      <c r="N493" s="2">
        <v>7</v>
      </c>
      <c r="O493" s="2">
        <v>0.21</v>
      </c>
      <c r="P493" s="48" t="str">
        <f>IF(Table2[[#This Row],[Discount]]&gt;20%,"HIGH","LOW")</f>
        <v>HIGH</v>
      </c>
      <c r="Q493" s="2">
        <v>642.53</v>
      </c>
      <c r="R493" s="59" t="str">
        <f>_xlfn.IFS(Table2[[#This Row],[Revenue]]&lt;1000,"Small",OR(Table2[[#This Row],[Revenue]]&gt;1000,Table2[[#This Row],[Revenue]]&lt;=5000),"Medium",Table2[[#This Row],[Revenue]]&gt;5000,"Large")</f>
        <v>Small</v>
      </c>
      <c r="S493" s="53" t="str">
        <f>IF(Table2[[#This Row],[Revenue]]&gt;3000,"Premium","Not Premium")</f>
        <v>Not Premium</v>
      </c>
      <c r="T493" s="2">
        <v>345.48</v>
      </c>
      <c r="U493" s="2">
        <v>297.05</v>
      </c>
      <c r="V493" s="2" t="s">
        <v>76</v>
      </c>
      <c r="W493" s="2" t="s">
        <v>71</v>
      </c>
      <c r="X493" s="2" t="s">
        <v>48</v>
      </c>
      <c r="Y493" s="2">
        <v>7.43</v>
      </c>
      <c r="Z493" s="2">
        <v>1</v>
      </c>
      <c r="AA493" s="50" t="str">
        <f>IF(Table2[[#This Row],[DeliveryDays]]&lt;=3,"FAST DELIVERY","LATE DELIVERY")</f>
        <v>FAST DELIVERY</v>
      </c>
      <c r="AB493" s="2" t="s">
        <v>97</v>
      </c>
      <c r="AC493" s="2" t="s">
        <v>56</v>
      </c>
      <c r="AD493" s="2">
        <v>1</v>
      </c>
      <c r="AE493" s="56" t="str">
        <f>_xlfn.IFS(Table2[[#This Row],[Rating]]=5,"Excellent",Table2[[#This Row],[Rating]]=4,"Good",Table2[[#This Row],[Rating]]=3,"Average",Table2[[#This Row],[Rating]]&lt;=2,"Poor")</f>
        <v>Poor</v>
      </c>
      <c r="AF493" s="35">
        <f>Table2[[#This Row],[Cost]]+Table2[[#This Row],[Profit]]+Table2[[#This Row],[ShippingCost]]+Table2[[#This Row],[DeliveryDays]]</f>
        <v>650.95999999999992</v>
      </c>
      <c r="AG493" s="119">
        <f>Table2[[#This Row],[Profit]]/Table2[[#This Row],[Cost]]</f>
        <v>0.85981822392034268</v>
      </c>
    </row>
    <row r="494" spans="1:33" ht="16.5" thickTop="1" thickBot="1" x14ac:dyDescent="0.3">
      <c r="A494" s="12">
        <v>495</v>
      </c>
      <c r="B494" s="13" t="s">
        <v>374</v>
      </c>
      <c r="C494" s="86">
        <f>YEAR(Table2[[#This Row],[Date]])</f>
        <v>2024</v>
      </c>
      <c r="D494" s="89" t="str">
        <f>TEXT(Table2[[#This Row],[Date]],"mmmm")</f>
        <v>February</v>
      </c>
      <c r="E494" s="13" t="s">
        <v>58</v>
      </c>
      <c r="F494" s="13" t="s">
        <v>82</v>
      </c>
      <c r="G494" s="13" t="s">
        <v>90</v>
      </c>
      <c r="H494" s="13" t="s">
        <v>60</v>
      </c>
      <c r="I494" s="13" t="s">
        <v>75</v>
      </c>
      <c r="J494" s="13" t="s">
        <v>52</v>
      </c>
      <c r="K494" s="13" t="s">
        <v>33</v>
      </c>
      <c r="L494" s="13" t="s">
        <v>70</v>
      </c>
      <c r="M494" s="13">
        <v>639.26</v>
      </c>
      <c r="N494" s="13">
        <v>14</v>
      </c>
      <c r="O494" s="13">
        <v>0.26</v>
      </c>
      <c r="P494" s="48" t="str">
        <f>IF(Table2[[#This Row],[Discount]]&gt;20%,"HIGH","LOW")</f>
        <v>HIGH</v>
      </c>
      <c r="Q494" s="13">
        <v>6622.73</v>
      </c>
      <c r="R494" s="60" t="str">
        <f>_xlfn.IFS(Table2[[#This Row],[Revenue]]&lt;1000,"Small",OR(Table2[[#This Row],[Revenue]]&gt;1000,Table2[[#This Row],[Revenue]]&lt;=5000),"Medium",Table2[[#This Row],[Revenue]]&gt;5000,"Large")</f>
        <v>Medium</v>
      </c>
      <c r="S494" s="54" t="str">
        <f>IF(Table2[[#This Row],[Revenue]]&gt;3000,"Premium","Not Premium")</f>
        <v>Premium</v>
      </c>
      <c r="T494" s="13">
        <v>3562.35</v>
      </c>
      <c r="U494" s="13">
        <v>3060.38</v>
      </c>
      <c r="V494" s="13" t="s">
        <v>35</v>
      </c>
      <c r="W494" s="13" t="s">
        <v>88</v>
      </c>
      <c r="X494" s="13" t="s">
        <v>37</v>
      </c>
      <c r="Y494" s="13">
        <v>35.83</v>
      </c>
      <c r="Z494" s="13">
        <v>8</v>
      </c>
      <c r="AA494" s="51" t="str">
        <f>IF(Table2[[#This Row],[DeliveryDays]]&lt;=3,"FAST DELIVERY","LATE DELIVERY")</f>
        <v>LATE DELIVERY</v>
      </c>
      <c r="AB494" s="13" t="s">
        <v>97</v>
      </c>
      <c r="AC494" s="13" t="s">
        <v>39</v>
      </c>
      <c r="AD494" s="13">
        <v>5</v>
      </c>
      <c r="AE494" s="57" t="str">
        <f>_xlfn.IFS(Table2[[#This Row],[Rating]]=5,"Excellent",Table2[[#This Row],[Rating]]=4,"Good",Table2[[#This Row],[Rating]]=3,"Average",Table2[[#This Row],[Rating]]&lt;=2,"Poor")</f>
        <v>Excellent</v>
      </c>
      <c r="AF494" s="35">
        <f>Table2[[#This Row],[Cost]]+Table2[[#This Row],[Profit]]+Table2[[#This Row],[ShippingCost]]+Table2[[#This Row],[DeliveryDays]]</f>
        <v>6666.5599999999995</v>
      </c>
      <c r="AG494" s="119">
        <f>Table2[[#This Row],[Profit]]/Table2[[#This Row],[Cost]]</f>
        <v>0.85909020730697438</v>
      </c>
    </row>
    <row r="495" spans="1:33" ht="16.5" thickTop="1" thickBot="1" x14ac:dyDescent="0.3">
      <c r="A495" s="11">
        <v>496</v>
      </c>
      <c r="B495" s="2" t="s">
        <v>462</v>
      </c>
      <c r="C495" s="85">
        <f>YEAR(Table2[[#This Row],[Date]])</f>
        <v>2024</v>
      </c>
      <c r="D495" s="88" t="str">
        <f>TEXT(Table2[[#This Row],[Date]],"mmmm")</f>
        <v>June</v>
      </c>
      <c r="E495" s="2" t="s">
        <v>65</v>
      </c>
      <c r="F495" s="2" t="s">
        <v>42</v>
      </c>
      <c r="G495" s="2" t="s">
        <v>93</v>
      </c>
      <c r="H495" s="2" t="s">
        <v>100</v>
      </c>
      <c r="I495" s="2" t="s">
        <v>61</v>
      </c>
      <c r="J495" s="2" t="s">
        <v>69</v>
      </c>
      <c r="K495" s="2" t="s">
        <v>45</v>
      </c>
      <c r="L495" s="2" t="s">
        <v>34</v>
      </c>
      <c r="M495" s="2">
        <v>246.44</v>
      </c>
      <c r="N495" s="2">
        <v>5</v>
      </c>
      <c r="O495" s="2">
        <v>0.28999999999999998</v>
      </c>
      <c r="P495" s="48" t="str">
        <f>IF(Table2[[#This Row],[Discount]]&gt;20%,"HIGH","LOW")</f>
        <v>HIGH</v>
      </c>
      <c r="Q495" s="2">
        <v>874.86</v>
      </c>
      <c r="R495" s="59" t="str">
        <f>_xlfn.IFS(Table2[[#This Row],[Revenue]]&lt;1000,"Small",OR(Table2[[#This Row],[Revenue]]&gt;1000,Table2[[#This Row],[Revenue]]&lt;=5000),"Medium",Table2[[#This Row],[Revenue]]&gt;5000,"Large")</f>
        <v>Small</v>
      </c>
      <c r="S495" s="53" t="str">
        <f>IF(Table2[[#This Row],[Revenue]]&gt;3000,"Premium","Not Premium")</f>
        <v>Not Premium</v>
      </c>
      <c r="T495" s="2">
        <v>623.74</v>
      </c>
      <c r="U495" s="2">
        <v>251.12</v>
      </c>
      <c r="V495" s="2" t="s">
        <v>63</v>
      </c>
      <c r="W495" s="2" t="s">
        <v>54</v>
      </c>
      <c r="X495" s="2" t="s">
        <v>37</v>
      </c>
      <c r="Y495" s="2">
        <v>17.72</v>
      </c>
      <c r="Z495" s="2">
        <v>6</v>
      </c>
      <c r="AA495" s="50" t="str">
        <f>IF(Table2[[#This Row],[DeliveryDays]]&lt;=3,"FAST DELIVERY","LATE DELIVERY")</f>
        <v>LATE DELIVERY</v>
      </c>
      <c r="AB495" s="2" t="s">
        <v>97</v>
      </c>
      <c r="AC495" s="2" t="s">
        <v>39</v>
      </c>
      <c r="AD495" s="2">
        <v>3</v>
      </c>
      <c r="AE495" s="56" t="str">
        <f>_xlfn.IFS(Table2[[#This Row],[Rating]]=5,"Excellent",Table2[[#This Row],[Rating]]=4,"Good",Table2[[#This Row],[Rating]]=3,"Average",Table2[[#This Row],[Rating]]&lt;=2,"Poor")</f>
        <v>Average</v>
      </c>
      <c r="AF495" s="35">
        <f>Table2[[#This Row],[Cost]]+Table2[[#This Row],[Profit]]+Table2[[#This Row],[ShippingCost]]+Table2[[#This Row],[DeliveryDays]]</f>
        <v>898.58</v>
      </c>
      <c r="AG495" s="119">
        <f>Table2[[#This Row],[Profit]]/Table2[[#This Row],[Cost]]</f>
        <v>0.40260364895629591</v>
      </c>
    </row>
    <row r="496" spans="1:33" ht="16.5" thickTop="1" thickBot="1" x14ac:dyDescent="0.3">
      <c r="A496" s="12">
        <v>497</v>
      </c>
      <c r="B496" s="13" t="s">
        <v>463</v>
      </c>
      <c r="C496" s="86">
        <f>YEAR(Table2[[#This Row],[Date]])</f>
        <v>2023</v>
      </c>
      <c r="D496" s="89" t="str">
        <f>TEXT(Table2[[#This Row],[Date]],"mmmm")</f>
        <v>August</v>
      </c>
      <c r="E496" s="13" t="s">
        <v>41</v>
      </c>
      <c r="F496" s="13" t="s">
        <v>82</v>
      </c>
      <c r="G496" s="13" t="s">
        <v>93</v>
      </c>
      <c r="H496" s="13" t="s">
        <v>74</v>
      </c>
      <c r="I496" s="13" t="s">
        <v>68</v>
      </c>
      <c r="J496" s="13" t="s">
        <v>79</v>
      </c>
      <c r="K496" s="13" t="s">
        <v>53</v>
      </c>
      <c r="L496" s="13" t="s">
        <v>80</v>
      </c>
      <c r="M496" s="13">
        <v>865.62</v>
      </c>
      <c r="N496" s="13">
        <v>5</v>
      </c>
      <c r="O496" s="13">
        <v>0.1</v>
      </c>
      <c r="P496" s="48" t="str">
        <f>IF(Table2[[#This Row],[Discount]]&gt;20%,"HIGH","LOW")</f>
        <v>LOW</v>
      </c>
      <c r="Q496" s="13">
        <v>3895.29</v>
      </c>
      <c r="R496" s="60" t="str">
        <f>_xlfn.IFS(Table2[[#This Row],[Revenue]]&lt;1000,"Small",OR(Table2[[#This Row],[Revenue]]&gt;1000,Table2[[#This Row],[Revenue]]&lt;=5000),"Medium",Table2[[#This Row],[Revenue]]&gt;5000,"Large")</f>
        <v>Medium</v>
      </c>
      <c r="S496" s="54" t="str">
        <f>IF(Table2[[#This Row],[Revenue]]&gt;3000,"Premium","Not Premium")</f>
        <v>Premium</v>
      </c>
      <c r="T496" s="13">
        <v>2335.1999999999998</v>
      </c>
      <c r="U496" s="13">
        <v>1560.09</v>
      </c>
      <c r="V496" s="13" t="s">
        <v>91</v>
      </c>
      <c r="W496" s="13" t="s">
        <v>88</v>
      </c>
      <c r="X496" s="13" t="s">
        <v>48</v>
      </c>
      <c r="Y496" s="13">
        <v>16.399999999999999</v>
      </c>
      <c r="Z496" s="13">
        <v>1</v>
      </c>
      <c r="AA496" s="51" t="str">
        <f>IF(Table2[[#This Row],[DeliveryDays]]&lt;=3,"FAST DELIVERY","LATE DELIVERY")</f>
        <v>FAST DELIVERY</v>
      </c>
      <c r="AB496" s="13" t="s">
        <v>38</v>
      </c>
      <c r="AC496" s="13" t="s">
        <v>56</v>
      </c>
      <c r="AD496" s="13">
        <v>5</v>
      </c>
      <c r="AE496" s="57" t="str">
        <f>_xlfn.IFS(Table2[[#This Row],[Rating]]=5,"Excellent",Table2[[#This Row],[Rating]]=4,"Good",Table2[[#This Row],[Rating]]=3,"Average",Table2[[#This Row],[Rating]]&lt;=2,"Poor")</f>
        <v>Excellent</v>
      </c>
      <c r="AF496" s="35">
        <f>Table2[[#This Row],[Cost]]+Table2[[#This Row],[Profit]]+Table2[[#This Row],[ShippingCost]]+Table2[[#This Row],[DeliveryDays]]</f>
        <v>3912.69</v>
      </c>
      <c r="AG496" s="119">
        <f>Table2[[#This Row],[Profit]]/Table2[[#This Row],[Cost]]</f>
        <v>0.66807553956834531</v>
      </c>
    </row>
    <row r="497" spans="1:33" ht="16.5" thickTop="1" thickBot="1" x14ac:dyDescent="0.3">
      <c r="A497" s="11">
        <v>498</v>
      </c>
      <c r="B497" s="2" t="s">
        <v>464</v>
      </c>
      <c r="C497" s="85">
        <f>YEAR(Table2[[#This Row],[Date]])</f>
        <v>2024</v>
      </c>
      <c r="D497" s="88" t="str">
        <f>TEXT(Table2[[#This Row],[Date]],"mmmm")</f>
        <v>January</v>
      </c>
      <c r="E497" s="2" t="s">
        <v>127</v>
      </c>
      <c r="F497" s="2" t="s">
        <v>82</v>
      </c>
      <c r="G497" s="2" t="s">
        <v>59</v>
      </c>
      <c r="H497" s="2" t="s">
        <v>60</v>
      </c>
      <c r="I497" s="2" t="s">
        <v>51</v>
      </c>
      <c r="J497" s="2" t="s">
        <v>69</v>
      </c>
      <c r="K497" s="2" t="s">
        <v>33</v>
      </c>
      <c r="L497" s="2" t="s">
        <v>80</v>
      </c>
      <c r="M497" s="2">
        <v>52.18</v>
      </c>
      <c r="N497" s="2">
        <v>17</v>
      </c>
      <c r="O497" s="2">
        <v>0.28000000000000003</v>
      </c>
      <c r="P497" s="48" t="str">
        <f>IF(Table2[[#This Row],[Discount]]&gt;20%,"HIGH","LOW")</f>
        <v>HIGH</v>
      </c>
      <c r="Q497" s="2">
        <v>638.67999999999995</v>
      </c>
      <c r="R497" s="59" t="str">
        <f>_xlfn.IFS(Table2[[#This Row],[Revenue]]&lt;1000,"Small",OR(Table2[[#This Row],[Revenue]]&gt;1000,Table2[[#This Row],[Revenue]]&lt;=5000),"Medium",Table2[[#This Row],[Revenue]]&gt;5000,"Large")</f>
        <v>Small</v>
      </c>
      <c r="S497" s="53" t="str">
        <f>IF(Table2[[#This Row],[Revenue]]&gt;3000,"Premium","Not Premium")</f>
        <v>Not Premium</v>
      </c>
      <c r="T497" s="2">
        <v>462.77</v>
      </c>
      <c r="U497" s="2">
        <v>175.91</v>
      </c>
      <c r="V497" s="2" t="s">
        <v>35</v>
      </c>
      <c r="W497" s="2" t="s">
        <v>88</v>
      </c>
      <c r="X497" s="2" t="s">
        <v>72</v>
      </c>
      <c r="Y497" s="2">
        <v>42.12</v>
      </c>
      <c r="Z497" s="2">
        <v>9</v>
      </c>
      <c r="AA497" s="50" t="str">
        <f>IF(Table2[[#This Row],[DeliveryDays]]&lt;=3,"FAST DELIVERY","LATE DELIVERY")</f>
        <v>LATE DELIVERY</v>
      </c>
      <c r="AB497" s="2" t="s">
        <v>55</v>
      </c>
      <c r="AC497" s="2" t="s">
        <v>39</v>
      </c>
      <c r="AD497" s="2">
        <v>2</v>
      </c>
      <c r="AE497" s="56" t="str">
        <f>_xlfn.IFS(Table2[[#This Row],[Rating]]=5,"Excellent",Table2[[#This Row],[Rating]]=4,"Good",Table2[[#This Row],[Rating]]=3,"Average",Table2[[#This Row],[Rating]]&lt;=2,"Poor")</f>
        <v>Poor</v>
      </c>
      <c r="AF497" s="35">
        <f>Table2[[#This Row],[Cost]]+Table2[[#This Row],[Profit]]+Table2[[#This Row],[ShippingCost]]+Table2[[#This Row],[DeliveryDays]]</f>
        <v>689.8</v>
      </c>
      <c r="AG497" s="119">
        <f>Table2[[#This Row],[Profit]]/Table2[[#This Row],[Cost]]</f>
        <v>0.38012403569807895</v>
      </c>
    </row>
    <row r="498" spans="1:33" ht="16.5" thickTop="1" thickBot="1" x14ac:dyDescent="0.3">
      <c r="A498" s="12">
        <v>499</v>
      </c>
      <c r="B498" s="13" t="s">
        <v>465</v>
      </c>
      <c r="C498" s="86">
        <f>YEAR(Table2[[#This Row],[Date]])</f>
        <v>2024</v>
      </c>
      <c r="D498" s="89" t="str">
        <f>TEXT(Table2[[#This Row],[Date]],"mmmm")</f>
        <v>March</v>
      </c>
      <c r="E498" s="13" t="s">
        <v>96</v>
      </c>
      <c r="F498" s="13" t="s">
        <v>66</v>
      </c>
      <c r="G498" s="13" t="s">
        <v>29</v>
      </c>
      <c r="H498" s="13" t="s">
        <v>78</v>
      </c>
      <c r="I498" s="13" t="s">
        <v>75</v>
      </c>
      <c r="J498" s="13" t="s">
        <v>134</v>
      </c>
      <c r="K498" s="13" t="s">
        <v>45</v>
      </c>
      <c r="L498" s="13" t="s">
        <v>46</v>
      </c>
      <c r="M498" s="13">
        <v>328.62</v>
      </c>
      <c r="N498" s="13">
        <v>11</v>
      </c>
      <c r="O498" s="13">
        <v>0</v>
      </c>
      <c r="P498" s="48" t="str">
        <f>IF(Table2[[#This Row],[Discount]]&gt;20%,"HIGH","LOW")</f>
        <v>LOW</v>
      </c>
      <c r="Q498" s="13">
        <v>3614.82</v>
      </c>
      <c r="R498" s="60" t="str">
        <f>_xlfn.IFS(Table2[[#This Row],[Revenue]]&lt;1000,"Small",OR(Table2[[#This Row],[Revenue]]&gt;1000,Table2[[#This Row],[Revenue]]&lt;=5000),"Medium",Table2[[#This Row],[Revenue]]&gt;5000,"Large")</f>
        <v>Medium</v>
      </c>
      <c r="S498" s="54" t="str">
        <f>IF(Table2[[#This Row],[Revenue]]&gt;3000,"Premium","Not Premium")</f>
        <v>Premium</v>
      </c>
      <c r="T498" s="13">
        <v>2625.83</v>
      </c>
      <c r="U498" s="13">
        <v>988.99</v>
      </c>
      <c r="V498" s="13" t="s">
        <v>47</v>
      </c>
      <c r="W498" s="13" t="s">
        <v>36</v>
      </c>
      <c r="X498" s="13" t="s">
        <v>48</v>
      </c>
      <c r="Y498" s="13">
        <v>7.51</v>
      </c>
      <c r="Z498" s="13">
        <v>4</v>
      </c>
      <c r="AA498" s="51" t="str">
        <f>IF(Table2[[#This Row],[DeliveryDays]]&lt;=3,"FAST DELIVERY","LATE DELIVERY")</f>
        <v>LATE DELIVERY</v>
      </c>
      <c r="AB498" s="13" t="s">
        <v>55</v>
      </c>
      <c r="AC498" s="13" t="s">
        <v>39</v>
      </c>
      <c r="AD498" s="13">
        <v>5</v>
      </c>
      <c r="AE498" s="57" t="str">
        <f>_xlfn.IFS(Table2[[#This Row],[Rating]]=5,"Excellent",Table2[[#This Row],[Rating]]=4,"Good",Table2[[#This Row],[Rating]]=3,"Average",Table2[[#This Row],[Rating]]&lt;=2,"Poor")</f>
        <v>Excellent</v>
      </c>
      <c r="AF498" s="35">
        <f>Table2[[#This Row],[Cost]]+Table2[[#This Row],[Profit]]+Table2[[#This Row],[ShippingCost]]+Table2[[#This Row],[DeliveryDays]]</f>
        <v>3626.33</v>
      </c>
      <c r="AG498" s="119">
        <f>Table2[[#This Row],[Profit]]/Table2[[#This Row],[Cost]]</f>
        <v>0.37663900557157165</v>
      </c>
    </row>
    <row r="499" spans="1:33" ht="16.5" thickTop="1" thickBot="1" x14ac:dyDescent="0.3">
      <c r="A499" s="11">
        <v>500</v>
      </c>
      <c r="B499" s="2" t="s">
        <v>367</v>
      </c>
      <c r="C499" s="85">
        <f>YEAR(Table2[[#This Row],[Date]])</f>
        <v>2024</v>
      </c>
      <c r="D499" s="88" t="str">
        <f>TEXT(Table2[[#This Row],[Date]],"mmmm")</f>
        <v>June</v>
      </c>
      <c r="E499" s="2" t="s">
        <v>58</v>
      </c>
      <c r="F499" s="2" t="s">
        <v>82</v>
      </c>
      <c r="G499" s="2" t="s">
        <v>29</v>
      </c>
      <c r="H499" s="2" t="s">
        <v>60</v>
      </c>
      <c r="I499" s="2" t="s">
        <v>31</v>
      </c>
      <c r="J499" s="2" t="s">
        <v>52</v>
      </c>
      <c r="K499" s="2" t="s">
        <v>33</v>
      </c>
      <c r="L499" s="2" t="s">
        <v>70</v>
      </c>
      <c r="M499" s="2">
        <v>115.56</v>
      </c>
      <c r="N499" s="2">
        <v>7</v>
      </c>
      <c r="O499" s="2">
        <v>0.21</v>
      </c>
      <c r="P499" s="48" t="str">
        <f>IF(Table2[[#This Row],[Discount]]&gt;20%,"HIGH","LOW")</f>
        <v>HIGH</v>
      </c>
      <c r="Q499" s="2">
        <v>639.04999999999995</v>
      </c>
      <c r="R499" s="59" t="str">
        <f>_xlfn.IFS(Table2[[#This Row],[Revenue]]&lt;1000,"Small",OR(Table2[[#This Row],[Revenue]]&gt;1000,Table2[[#This Row],[Revenue]]&lt;=5000),"Medium",Table2[[#This Row],[Revenue]]&gt;5000,"Large")</f>
        <v>Small</v>
      </c>
      <c r="S499" s="53" t="str">
        <f>IF(Table2[[#This Row],[Revenue]]&gt;3000,"Premium","Not Premium")</f>
        <v>Not Premium</v>
      </c>
      <c r="T499" s="2">
        <v>417.85</v>
      </c>
      <c r="U499" s="2">
        <v>221.2</v>
      </c>
      <c r="V499" s="2" t="s">
        <v>35</v>
      </c>
      <c r="W499" s="2" t="s">
        <v>71</v>
      </c>
      <c r="X499" s="2" t="s">
        <v>48</v>
      </c>
      <c r="Y499" s="2">
        <v>30.12</v>
      </c>
      <c r="Z499" s="2">
        <v>2</v>
      </c>
      <c r="AA499" s="50" t="str">
        <f>IF(Table2[[#This Row],[DeliveryDays]]&lt;=3,"FAST DELIVERY","LATE DELIVERY")</f>
        <v>FAST DELIVERY</v>
      </c>
      <c r="AB499" s="2" t="s">
        <v>38</v>
      </c>
      <c r="AC499" s="2" t="s">
        <v>56</v>
      </c>
      <c r="AD499" s="2">
        <v>1</v>
      </c>
      <c r="AE499" s="56" t="str">
        <f>_xlfn.IFS(Table2[[#This Row],[Rating]]=5,"Excellent",Table2[[#This Row],[Rating]]=4,"Good",Table2[[#This Row],[Rating]]=3,"Average",Table2[[#This Row],[Rating]]&lt;=2,"Poor")</f>
        <v>Poor</v>
      </c>
      <c r="AF499" s="35">
        <f>Table2[[#This Row],[Cost]]+Table2[[#This Row],[Profit]]+Table2[[#This Row],[ShippingCost]]+Table2[[#This Row],[DeliveryDays]]</f>
        <v>671.17</v>
      </c>
      <c r="AG499" s="119">
        <f>Table2[[#This Row],[Profit]]/Table2[[#This Row],[Cost]]</f>
        <v>0.52937657053966725</v>
      </c>
    </row>
    <row r="500" spans="1:33" ht="16.5" thickTop="1" thickBot="1" x14ac:dyDescent="0.3">
      <c r="A500" s="12">
        <v>501</v>
      </c>
      <c r="B500" s="13" t="s">
        <v>466</v>
      </c>
      <c r="C500" s="86">
        <f>YEAR(Table2[[#This Row],[Date]])</f>
        <v>2024</v>
      </c>
      <c r="D500" s="89" t="str">
        <f>TEXT(Table2[[#This Row],[Date]],"mmmm")</f>
        <v>February</v>
      </c>
      <c r="E500" s="13" t="s">
        <v>118</v>
      </c>
      <c r="F500" s="13" t="s">
        <v>82</v>
      </c>
      <c r="G500" s="13" t="s">
        <v>43</v>
      </c>
      <c r="H500" s="13" t="s">
        <v>60</v>
      </c>
      <c r="I500" s="13" t="s">
        <v>51</v>
      </c>
      <c r="J500" s="13" t="s">
        <v>87</v>
      </c>
      <c r="K500" s="13" t="s">
        <v>33</v>
      </c>
      <c r="L500" s="13" t="s">
        <v>85</v>
      </c>
      <c r="M500" s="13">
        <v>661.32</v>
      </c>
      <c r="N500" s="13">
        <v>14</v>
      </c>
      <c r="O500" s="13">
        <v>0.03</v>
      </c>
      <c r="P500" s="48" t="str">
        <f>IF(Table2[[#This Row],[Discount]]&gt;20%,"HIGH","LOW")</f>
        <v>LOW</v>
      </c>
      <c r="Q500" s="13">
        <v>8980.73</v>
      </c>
      <c r="R500" s="60" t="str">
        <f>_xlfn.IFS(Table2[[#This Row],[Revenue]]&lt;1000,"Small",OR(Table2[[#This Row],[Revenue]]&gt;1000,Table2[[#This Row],[Revenue]]&lt;=5000),"Medium",Table2[[#This Row],[Revenue]]&gt;5000,"Large")</f>
        <v>Medium</v>
      </c>
      <c r="S500" s="54" t="str">
        <f>IF(Table2[[#This Row],[Revenue]]&gt;3000,"Premium","Not Premium")</f>
        <v>Premium</v>
      </c>
      <c r="T500" s="13">
        <v>5016.28</v>
      </c>
      <c r="U500" s="13">
        <v>3964.45</v>
      </c>
      <c r="V500" s="13" t="s">
        <v>76</v>
      </c>
      <c r="W500" s="13" t="s">
        <v>88</v>
      </c>
      <c r="X500" s="13" t="s">
        <v>72</v>
      </c>
      <c r="Y500" s="13">
        <v>29</v>
      </c>
      <c r="Z500" s="13">
        <v>2</v>
      </c>
      <c r="AA500" s="51" t="str">
        <f>IF(Table2[[#This Row],[DeliveryDays]]&lt;=3,"FAST DELIVERY","LATE DELIVERY")</f>
        <v>FAST DELIVERY</v>
      </c>
      <c r="AB500" s="13" t="s">
        <v>38</v>
      </c>
      <c r="AC500" s="13" t="s">
        <v>39</v>
      </c>
      <c r="AD500" s="13">
        <v>1</v>
      </c>
      <c r="AE500" s="57" t="str">
        <f>_xlfn.IFS(Table2[[#This Row],[Rating]]=5,"Excellent",Table2[[#This Row],[Rating]]=4,"Good",Table2[[#This Row],[Rating]]=3,"Average",Table2[[#This Row],[Rating]]&lt;=2,"Poor")</f>
        <v>Poor</v>
      </c>
      <c r="AF500" s="35">
        <f>Table2[[#This Row],[Cost]]+Table2[[#This Row],[Profit]]+Table2[[#This Row],[ShippingCost]]+Table2[[#This Row],[DeliveryDays]]</f>
        <v>9011.73</v>
      </c>
      <c r="AG500" s="119">
        <f>Table2[[#This Row],[Profit]]/Table2[[#This Row],[Cost]]</f>
        <v>0.79031672873125103</v>
      </c>
    </row>
    <row r="501" spans="1:33" ht="16.5" thickTop="1" thickBot="1" x14ac:dyDescent="0.3">
      <c r="A501" s="11">
        <v>502</v>
      </c>
      <c r="B501" s="2" t="s">
        <v>307</v>
      </c>
      <c r="C501" s="85">
        <f>YEAR(Table2[[#This Row],[Date]])</f>
        <v>2023</v>
      </c>
      <c r="D501" s="88" t="str">
        <f>TEXT(Table2[[#This Row],[Date]],"mmmm")</f>
        <v>May</v>
      </c>
      <c r="E501" s="2" t="s">
        <v>120</v>
      </c>
      <c r="F501" s="2" t="s">
        <v>28</v>
      </c>
      <c r="G501" s="2" t="s">
        <v>29</v>
      </c>
      <c r="H501" s="2" t="s">
        <v>30</v>
      </c>
      <c r="I501" s="2" t="s">
        <v>75</v>
      </c>
      <c r="J501" s="2" t="s">
        <v>102</v>
      </c>
      <c r="K501" s="2" t="s">
        <v>45</v>
      </c>
      <c r="L501" s="2" t="s">
        <v>80</v>
      </c>
      <c r="M501" s="2">
        <v>744.32</v>
      </c>
      <c r="N501" s="2">
        <v>7</v>
      </c>
      <c r="O501" s="2">
        <v>0.08</v>
      </c>
      <c r="P501" s="48" t="str">
        <f>IF(Table2[[#This Row],[Discount]]&gt;20%,"HIGH","LOW")</f>
        <v>LOW</v>
      </c>
      <c r="Q501" s="2">
        <v>4793.42</v>
      </c>
      <c r="R501" s="59" t="str">
        <f>_xlfn.IFS(Table2[[#This Row],[Revenue]]&lt;1000,"Small",OR(Table2[[#This Row],[Revenue]]&gt;1000,Table2[[#This Row],[Revenue]]&lt;=5000),"Medium",Table2[[#This Row],[Revenue]]&gt;5000,"Large")</f>
        <v>Medium</v>
      </c>
      <c r="S501" s="53" t="str">
        <f>IF(Table2[[#This Row],[Revenue]]&gt;3000,"Premium","Not Premium")</f>
        <v>Premium</v>
      </c>
      <c r="T501" s="2">
        <v>2734.89</v>
      </c>
      <c r="U501" s="2">
        <v>2058.5300000000002</v>
      </c>
      <c r="V501" s="2" t="s">
        <v>35</v>
      </c>
      <c r="W501" s="2" t="s">
        <v>71</v>
      </c>
      <c r="X501" s="2" t="s">
        <v>72</v>
      </c>
      <c r="Y501" s="2">
        <v>25.96</v>
      </c>
      <c r="Z501" s="2">
        <v>7</v>
      </c>
      <c r="AA501" s="50" t="str">
        <f>IF(Table2[[#This Row],[DeliveryDays]]&lt;=3,"FAST DELIVERY","LATE DELIVERY")</f>
        <v>LATE DELIVERY</v>
      </c>
      <c r="AB501" s="2" t="s">
        <v>38</v>
      </c>
      <c r="AC501" s="2" t="s">
        <v>39</v>
      </c>
      <c r="AD501" s="2">
        <v>1</v>
      </c>
      <c r="AE501" s="56" t="str">
        <f>_xlfn.IFS(Table2[[#This Row],[Rating]]=5,"Excellent",Table2[[#This Row],[Rating]]=4,"Good",Table2[[#This Row],[Rating]]=3,"Average",Table2[[#This Row],[Rating]]&lt;=2,"Poor")</f>
        <v>Poor</v>
      </c>
      <c r="AF501" s="35">
        <f>Table2[[#This Row],[Cost]]+Table2[[#This Row],[Profit]]+Table2[[#This Row],[ShippingCost]]+Table2[[#This Row],[DeliveryDays]]</f>
        <v>4826.38</v>
      </c>
      <c r="AG501" s="119">
        <f>Table2[[#This Row],[Profit]]/Table2[[#This Row],[Cost]]</f>
        <v>0.75269206439747127</v>
      </c>
    </row>
    <row r="502" spans="1:33" ht="16.5" thickTop="1" thickBot="1" x14ac:dyDescent="0.3">
      <c r="A502" s="12">
        <v>503</v>
      </c>
      <c r="B502" s="13" t="s">
        <v>170</v>
      </c>
      <c r="C502" s="86">
        <f>YEAR(Table2[[#This Row],[Date]])</f>
        <v>2024</v>
      </c>
      <c r="D502" s="89" t="str">
        <f>TEXT(Table2[[#This Row],[Date]],"mmmm")</f>
        <v>August</v>
      </c>
      <c r="E502" s="13" t="s">
        <v>65</v>
      </c>
      <c r="F502" s="13" t="s">
        <v>28</v>
      </c>
      <c r="G502" s="13" t="s">
        <v>90</v>
      </c>
      <c r="H502" s="13" t="s">
        <v>60</v>
      </c>
      <c r="I502" s="13" t="s">
        <v>31</v>
      </c>
      <c r="J502" s="13" t="s">
        <v>87</v>
      </c>
      <c r="K502" s="13" t="s">
        <v>33</v>
      </c>
      <c r="L502" s="13" t="s">
        <v>70</v>
      </c>
      <c r="M502" s="13">
        <v>892.86</v>
      </c>
      <c r="N502" s="13">
        <v>2</v>
      </c>
      <c r="O502" s="13">
        <v>0.21</v>
      </c>
      <c r="P502" s="48" t="str">
        <f>IF(Table2[[#This Row],[Discount]]&gt;20%,"HIGH","LOW")</f>
        <v>HIGH</v>
      </c>
      <c r="Q502" s="13">
        <v>1410.72</v>
      </c>
      <c r="R502" s="60" t="str">
        <f>_xlfn.IFS(Table2[[#This Row],[Revenue]]&lt;1000,"Small",OR(Table2[[#This Row],[Revenue]]&gt;1000,Table2[[#This Row],[Revenue]]&lt;=5000),"Medium",Table2[[#This Row],[Revenue]]&gt;5000,"Large")</f>
        <v>Medium</v>
      </c>
      <c r="S502" s="54" t="str">
        <f>IF(Table2[[#This Row],[Revenue]]&gt;3000,"Premium","Not Premium")</f>
        <v>Not Premium</v>
      </c>
      <c r="T502" s="13">
        <v>1191.75</v>
      </c>
      <c r="U502" s="13">
        <v>218.97</v>
      </c>
      <c r="V502" s="13" t="s">
        <v>47</v>
      </c>
      <c r="W502" s="13" t="s">
        <v>36</v>
      </c>
      <c r="X502" s="13" t="s">
        <v>37</v>
      </c>
      <c r="Y502" s="13">
        <v>6.15</v>
      </c>
      <c r="Z502" s="13">
        <v>6</v>
      </c>
      <c r="AA502" s="51" t="str">
        <f>IF(Table2[[#This Row],[DeliveryDays]]&lt;=3,"FAST DELIVERY","LATE DELIVERY")</f>
        <v>LATE DELIVERY</v>
      </c>
      <c r="AB502" s="13" t="s">
        <v>38</v>
      </c>
      <c r="AC502" s="13" t="s">
        <v>56</v>
      </c>
      <c r="AD502" s="13">
        <v>4</v>
      </c>
      <c r="AE502" s="57" t="str">
        <f>_xlfn.IFS(Table2[[#This Row],[Rating]]=5,"Excellent",Table2[[#This Row],[Rating]]=4,"Good",Table2[[#This Row],[Rating]]=3,"Average",Table2[[#This Row],[Rating]]&lt;=2,"Poor")</f>
        <v>Good</v>
      </c>
      <c r="AF502" s="35">
        <f>Table2[[#This Row],[Cost]]+Table2[[#This Row],[Profit]]+Table2[[#This Row],[ShippingCost]]+Table2[[#This Row],[DeliveryDays]]</f>
        <v>1422.8700000000001</v>
      </c>
      <c r="AG502" s="119">
        <f>Table2[[#This Row],[Profit]]/Table2[[#This Row],[Cost]]</f>
        <v>0.18373820012586534</v>
      </c>
    </row>
    <row r="503" spans="1:33" ht="16.5" thickTop="1" thickBot="1" x14ac:dyDescent="0.3">
      <c r="A503" s="11">
        <v>504</v>
      </c>
      <c r="B503" s="2" t="s">
        <v>362</v>
      </c>
      <c r="C503" s="85">
        <f>YEAR(Table2[[#This Row],[Date]])</f>
        <v>2024</v>
      </c>
      <c r="D503" s="88" t="str">
        <f>TEXT(Table2[[#This Row],[Date]],"mmmm")</f>
        <v>June</v>
      </c>
      <c r="E503" s="2" t="s">
        <v>96</v>
      </c>
      <c r="F503" s="2" t="s">
        <v>82</v>
      </c>
      <c r="G503" s="2" t="s">
        <v>59</v>
      </c>
      <c r="H503" s="2" t="s">
        <v>30</v>
      </c>
      <c r="I503" s="2" t="s">
        <v>75</v>
      </c>
      <c r="J503" s="2" t="s">
        <v>84</v>
      </c>
      <c r="K503" s="2" t="s">
        <v>45</v>
      </c>
      <c r="L503" s="2" t="s">
        <v>80</v>
      </c>
      <c r="M503" s="2">
        <v>398.98</v>
      </c>
      <c r="N503" s="2">
        <v>8</v>
      </c>
      <c r="O503" s="2">
        <v>0.22</v>
      </c>
      <c r="P503" s="48" t="str">
        <f>IF(Table2[[#This Row],[Discount]]&gt;20%,"HIGH","LOW")</f>
        <v>HIGH</v>
      </c>
      <c r="Q503" s="2">
        <v>2489.64</v>
      </c>
      <c r="R503" s="59" t="str">
        <f>_xlfn.IFS(Table2[[#This Row],[Revenue]]&lt;1000,"Small",OR(Table2[[#This Row],[Revenue]]&gt;1000,Table2[[#This Row],[Revenue]]&lt;=5000),"Medium",Table2[[#This Row],[Revenue]]&gt;5000,"Large")</f>
        <v>Medium</v>
      </c>
      <c r="S503" s="53" t="str">
        <f>IF(Table2[[#This Row],[Revenue]]&gt;3000,"Premium","Not Premium")</f>
        <v>Not Premium</v>
      </c>
      <c r="T503" s="2">
        <v>1646.43</v>
      </c>
      <c r="U503" s="2">
        <v>843.21</v>
      </c>
      <c r="V503" s="2" t="s">
        <v>47</v>
      </c>
      <c r="W503" s="2" t="s">
        <v>36</v>
      </c>
      <c r="X503" s="2" t="s">
        <v>37</v>
      </c>
      <c r="Y503" s="2">
        <v>14.21</v>
      </c>
      <c r="Z503" s="2">
        <v>3</v>
      </c>
      <c r="AA503" s="50" t="str">
        <f>IF(Table2[[#This Row],[DeliveryDays]]&lt;=3,"FAST DELIVERY","LATE DELIVERY")</f>
        <v>FAST DELIVERY</v>
      </c>
      <c r="AB503" s="2" t="s">
        <v>38</v>
      </c>
      <c r="AC503" s="2" t="s">
        <v>39</v>
      </c>
      <c r="AD503" s="2">
        <v>4</v>
      </c>
      <c r="AE503" s="56" t="str">
        <f>_xlfn.IFS(Table2[[#This Row],[Rating]]=5,"Excellent",Table2[[#This Row],[Rating]]=4,"Good",Table2[[#This Row],[Rating]]=3,"Average",Table2[[#This Row],[Rating]]&lt;=2,"Poor")</f>
        <v>Good</v>
      </c>
      <c r="AF503" s="35">
        <f>Table2[[#This Row],[Cost]]+Table2[[#This Row],[Profit]]+Table2[[#This Row],[ShippingCost]]+Table2[[#This Row],[DeliveryDays]]</f>
        <v>2506.8500000000004</v>
      </c>
      <c r="AG503" s="119">
        <f>Table2[[#This Row],[Profit]]/Table2[[#This Row],[Cost]]</f>
        <v>0.5121444580091471</v>
      </c>
    </row>
    <row r="504" spans="1:33" ht="16.5" thickTop="1" thickBot="1" x14ac:dyDescent="0.3">
      <c r="A504" s="12">
        <v>505</v>
      </c>
      <c r="B504" s="13" t="s">
        <v>208</v>
      </c>
      <c r="C504" s="86">
        <f>YEAR(Table2[[#This Row],[Date]])</f>
        <v>2023</v>
      </c>
      <c r="D504" s="89" t="str">
        <f>TEXT(Table2[[#This Row],[Date]],"mmmm")</f>
        <v>October</v>
      </c>
      <c r="E504" s="13" t="s">
        <v>120</v>
      </c>
      <c r="F504" s="13" t="s">
        <v>28</v>
      </c>
      <c r="G504" s="13" t="s">
        <v>83</v>
      </c>
      <c r="H504" s="13" t="s">
        <v>30</v>
      </c>
      <c r="I504" s="13" t="s">
        <v>51</v>
      </c>
      <c r="J504" s="13" t="s">
        <v>87</v>
      </c>
      <c r="K504" s="13" t="s">
        <v>53</v>
      </c>
      <c r="L504" s="13" t="s">
        <v>80</v>
      </c>
      <c r="M504" s="13">
        <v>743.11</v>
      </c>
      <c r="N504" s="13">
        <v>10</v>
      </c>
      <c r="O504" s="13">
        <v>0.2</v>
      </c>
      <c r="P504" s="48" t="str">
        <f>IF(Table2[[#This Row],[Discount]]&gt;20%,"HIGH","LOW")</f>
        <v>LOW</v>
      </c>
      <c r="Q504" s="13">
        <v>5944.88</v>
      </c>
      <c r="R504" s="60" t="str">
        <f>_xlfn.IFS(Table2[[#This Row],[Revenue]]&lt;1000,"Small",OR(Table2[[#This Row],[Revenue]]&gt;1000,Table2[[#This Row],[Revenue]]&lt;=5000),"Medium",Table2[[#This Row],[Revenue]]&gt;5000,"Large")</f>
        <v>Medium</v>
      </c>
      <c r="S504" s="54" t="str">
        <f>IF(Table2[[#This Row],[Revenue]]&gt;3000,"Premium","Not Premium")</f>
        <v>Premium</v>
      </c>
      <c r="T504" s="13">
        <v>3076.12</v>
      </c>
      <c r="U504" s="13">
        <v>2868.76</v>
      </c>
      <c r="V504" s="13" t="s">
        <v>35</v>
      </c>
      <c r="W504" s="13" t="s">
        <v>71</v>
      </c>
      <c r="X504" s="13" t="s">
        <v>72</v>
      </c>
      <c r="Y504" s="13">
        <v>38.19</v>
      </c>
      <c r="Z504" s="13">
        <v>8</v>
      </c>
      <c r="AA504" s="51" t="str">
        <f>IF(Table2[[#This Row],[DeliveryDays]]&lt;=3,"FAST DELIVERY","LATE DELIVERY")</f>
        <v>LATE DELIVERY</v>
      </c>
      <c r="AB504" s="13" t="s">
        <v>55</v>
      </c>
      <c r="AC504" s="13" t="s">
        <v>39</v>
      </c>
      <c r="AD504" s="13">
        <v>2</v>
      </c>
      <c r="AE504" s="57" t="str">
        <f>_xlfn.IFS(Table2[[#This Row],[Rating]]=5,"Excellent",Table2[[#This Row],[Rating]]=4,"Good",Table2[[#This Row],[Rating]]=3,"Average",Table2[[#This Row],[Rating]]&lt;=2,"Poor")</f>
        <v>Poor</v>
      </c>
      <c r="AF504" s="35">
        <f>Table2[[#This Row],[Cost]]+Table2[[#This Row],[Profit]]+Table2[[#This Row],[ShippingCost]]+Table2[[#This Row],[DeliveryDays]]</f>
        <v>5991.07</v>
      </c>
      <c r="AG504" s="119">
        <f>Table2[[#This Row],[Profit]]/Table2[[#This Row],[Cost]]</f>
        <v>0.9325904060959912</v>
      </c>
    </row>
    <row r="505" spans="1:33" ht="16.5" thickTop="1" thickBot="1" x14ac:dyDescent="0.3">
      <c r="A505" s="11">
        <v>506</v>
      </c>
      <c r="B505" s="2" t="s">
        <v>455</v>
      </c>
      <c r="C505" s="85">
        <f>YEAR(Table2[[#This Row],[Date]])</f>
        <v>2024</v>
      </c>
      <c r="D505" s="88" t="str">
        <f>TEXT(Table2[[#This Row],[Date]],"mmmm")</f>
        <v>April</v>
      </c>
      <c r="E505" s="2" t="s">
        <v>120</v>
      </c>
      <c r="F505" s="2" t="s">
        <v>82</v>
      </c>
      <c r="G505" s="2" t="s">
        <v>90</v>
      </c>
      <c r="H505" s="2" t="s">
        <v>60</v>
      </c>
      <c r="I505" s="2" t="s">
        <v>61</v>
      </c>
      <c r="J505" s="2" t="s">
        <v>69</v>
      </c>
      <c r="K505" s="2" t="s">
        <v>33</v>
      </c>
      <c r="L505" s="2" t="s">
        <v>80</v>
      </c>
      <c r="M505" s="2">
        <v>69.28</v>
      </c>
      <c r="N505" s="2">
        <v>4</v>
      </c>
      <c r="O505" s="2">
        <v>0.2</v>
      </c>
      <c r="P505" s="48" t="str">
        <f>IF(Table2[[#This Row],[Discount]]&gt;20%,"HIGH","LOW")</f>
        <v>LOW</v>
      </c>
      <c r="Q505" s="2">
        <v>221.7</v>
      </c>
      <c r="R505" s="59" t="str">
        <f>_xlfn.IFS(Table2[[#This Row],[Revenue]]&lt;1000,"Small",OR(Table2[[#This Row],[Revenue]]&gt;1000,Table2[[#This Row],[Revenue]]&lt;=5000),"Medium",Table2[[#This Row],[Revenue]]&gt;5000,"Large")</f>
        <v>Small</v>
      </c>
      <c r="S505" s="53" t="str">
        <f>IF(Table2[[#This Row],[Revenue]]&gt;3000,"Premium","Not Premium")</f>
        <v>Not Premium</v>
      </c>
      <c r="T505" s="2">
        <v>143.57</v>
      </c>
      <c r="U505" s="2">
        <v>78.13</v>
      </c>
      <c r="V505" s="2" t="s">
        <v>35</v>
      </c>
      <c r="W505" s="2" t="s">
        <v>54</v>
      </c>
      <c r="X505" s="2" t="s">
        <v>48</v>
      </c>
      <c r="Y505" s="2">
        <v>42.23</v>
      </c>
      <c r="Z505" s="2">
        <v>4</v>
      </c>
      <c r="AA505" s="50" t="str">
        <f>IF(Table2[[#This Row],[DeliveryDays]]&lt;=3,"FAST DELIVERY","LATE DELIVERY")</f>
        <v>LATE DELIVERY</v>
      </c>
      <c r="AB505" s="2" t="s">
        <v>97</v>
      </c>
      <c r="AC505" s="2" t="s">
        <v>56</v>
      </c>
      <c r="AD505" s="2">
        <v>4</v>
      </c>
      <c r="AE505" s="56" t="str">
        <f>_xlfn.IFS(Table2[[#This Row],[Rating]]=5,"Excellent",Table2[[#This Row],[Rating]]=4,"Good",Table2[[#This Row],[Rating]]=3,"Average",Table2[[#This Row],[Rating]]&lt;=2,"Poor")</f>
        <v>Good</v>
      </c>
      <c r="AF505" s="35">
        <f>Table2[[#This Row],[Cost]]+Table2[[#This Row],[Profit]]+Table2[[#This Row],[ShippingCost]]+Table2[[#This Row],[DeliveryDays]]</f>
        <v>267.93</v>
      </c>
      <c r="AG505" s="119">
        <f>Table2[[#This Row],[Profit]]/Table2[[#This Row],[Cost]]</f>
        <v>0.54419446959671236</v>
      </c>
    </row>
    <row r="506" spans="1:33" ht="16.5" thickTop="1" thickBot="1" x14ac:dyDescent="0.3">
      <c r="A506" s="12">
        <v>507</v>
      </c>
      <c r="B506" s="13" t="s">
        <v>195</v>
      </c>
      <c r="C506" s="86">
        <f>YEAR(Table2[[#This Row],[Date]])</f>
        <v>2024</v>
      </c>
      <c r="D506" s="89" t="str">
        <f>TEXT(Table2[[#This Row],[Date]],"mmmm")</f>
        <v>October</v>
      </c>
      <c r="E506" s="13" t="s">
        <v>96</v>
      </c>
      <c r="F506" s="13" t="s">
        <v>28</v>
      </c>
      <c r="G506" s="13" t="s">
        <v>90</v>
      </c>
      <c r="H506" s="13" t="s">
        <v>78</v>
      </c>
      <c r="I506" s="13" t="s">
        <v>75</v>
      </c>
      <c r="J506" s="13" t="s">
        <v>32</v>
      </c>
      <c r="K506" s="13" t="s">
        <v>33</v>
      </c>
      <c r="L506" s="13" t="s">
        <v>34</v>
      </c>
      <c r="M506" s="13">
        <v>276.11</v>
      </c>
      <c r="N506" s="13">
        <v>19</v>
      </c>
      <c r="O506" s="13">
        <v>0.22</v>
      </c>
      <c r="P506" s="48" t="str">
        <f>IF(Table2[[#This Row],[Discount]]&gt;20%,"HIGH","LOW")</f>
        <v>HIGH</v>
      </c>
      <c r="Q506" s="13">
        <v>4091.95</v>
      </c>
      <c r="R506" s="60" t="str">
        <f>_xlfn.IFS(Table2[[#This Row],[Revenue]]&lt;1000,"Small",OR(Table2[[#This Row],[Revenue]]&gt;1000,Table2[[#This Row],[Revenue]]&lt;=5000),"Medium",Table2[[#This Row],[Revenue]]&gt;5000,"Large")</f>
        <v>Medium</v>
      </c>
      <c r="S506" s="54" t="str">
        <f>IF(Table2[[#This Row],[Revenue]]&gt;3000,"Premium","Not Premium")</f>
        <v>Premium</v>
      </c>
      <c r="T506" s="13">
        <v>2266.44</v>
      </c>
      <c r="U506" s="13">
        <v>1825.51</v>
      </c>
      <c r="V506" s="13" t="s">
        <v>63</v>
      </c>
      <c r="W506" s="13" t="s">
        <v>54</v>
      </c>
      <c r="X506" s="13" t="s">
        <v>37</v>
      </c>
      <c r="Y506" s="13">
        <v>45.11</v>
      </c>
      <c r="Z506" s="13">
        <v>3</v>
      </c>
      <c r="AA506" s="51" t="str">
        <f>IF(Table2[[#This Row],[DeliveryDays]]&lt;=3,"FAST DELIVERY","LATE DELIVERY")</f>
        <v>FAST DELIVERY</v>
      </c>
      <c r="AB506" s="13" t="s">
        <v>38</v>
      </c>
      <c r="AC506" s="13" t="s">
        <v>56</v>
      </c>
      <c r="AD506" s="13">
        <v>2</v>
      </c>
      <c r="AE506" s="57" t="str">
        <f>_xlfn.IFS(Table2[[#This Row],[Rating]]=5,"Excellent",Table2[[#This Row],[Rating]]=4,"Good",Table2[[#This Row],[Rating]]=3,"Average",Table2[[#This Row],[Rating]]&lt;=2,"Poor")</f>
        <v>Poor</v>
      </c>
      <c r="AF506" s="35">
        <f>Table2[[#This Row],[Cost]]+Table2[[#This Row],[Profit]]+Table2[[#This Row],[ShippingCost]]+Table2[[#This Row],[DeliveryDays]]</f>
        <v>4140.0599999999995</v>
      </c>
      <c r="AG506" s="119">
        <f>Table2[[#This Row],[Profit]]/Table2[[#This Row],[Cost]]</f>
        <v>0.80545260408393782</v>
      </c>
    </row>
    <row r="507" spans="1:33" ht="16.5" thickTop="1" thickBot="1" x14ac:dyDescent="0.3">
      <c r="A507" s="11">
        <v>508</v>
      </c>
      <c r="B507" s="2" t="s">
        <v>467</v>
      </c>
      <c r="C507" s="85">
        <f>YEAR(Table2[[#This Row],[Date]])</f>
        <v>2023</v>
      </c>
      <c r="D507" s="88" t="str">
        <f>TEXT(Table2[[#This Row],[Date]],"mmmm")</f>
        <v>July</v>
      </c>
      <c r="E507" s="2" t="s">
        <v>65</v>
      </c>
      <c r="F507" s="2" t="s">
        <v>82</v>
      </c>
      <c r="G507" s="2" t="s">
        <v>90</v>
      </c>
      <c r="H507" s="2" t="s">
        <v>30</v>
      </c>
      <c r="I507" s="2" t="s">
        <v>51</v>
      </c>
      <c r="J507" s="2" t="s">
        <v>79</v>
      </c>
      <c r="K507" s="2" t="s">
        <v>53</v>
      </c>
      <c r="L507" s="2" t="s">
        <v>46</v>
      </c>
      <c r="M507" s="2">
        <v>451.76</v>
      </c>
      <c r="N507" s="2">
        <v>15</v>
      </c>
      <c r="O507" s="2">
        <v>0.19</v>
      </c>
      <c r="P507" s="48" t="str">
        <f>IF(Table2[[#This Row],[Discount]]&gt;20%,"HIGH","LOW")</f>
        <v>LOW</v>
      </c>
      <c r="Q507" s="2">
        <v>5488.88</v>
      </c>
      <c r="R507" s="59" t="str">
        <f>_xlfn.IFS(Table2[[#This Row],[Revenue]]&lt;1000,"Small",OR(Table2[[#This Row],[Revenue]]&gt;1000,Table2[[#This Row],[Revenue]]&lt;=5000),"Medium",Table2[[#This Row],[Revenue]]&gt;5000,"Large")</f>
        <v>Medium</v>
      </c>
      <c r="S507" s="53" t="str">
        <f>IF(Table2[[#This Row],[Revenue]]&gt;3000,"Premium","Not Premium")</f>
        <v>Premium</v>
      </c>
      <c r="T507" s="2">
        <v>4351.7</v>
      </c>
      <c r="U507" s="2">
        <v>1137.18</v>
      </c>
      <c r="V507" s="2" t="s">
        <v>35</v>
      </c>
      <c r="W507" s="2" t="s">
        <v>88</v>
      </c>
      <c r="X507" s="2" t="s">
        <v>48</v>
      </c>
      <c r="Y507" s="2">
        <v>46.37</v>
      </c>
      <c r="Z507" s="2">
        <v>8</v>
      </c>
      <c r="AA507" s="50" t="str">
        <f>IF(Table2[[#This Row],[DeliveryDays]]&lt;=3,"FAST DELIVERY","LATE DELIVERY")</f>
        <v>LATE DELIVERY</v>
      </c>
      <c r="AB507" s="2" t="s">
        <v>38</v>
      </c>
      <c r="AC507" s="2" t="s">
        <v>39</v>
      </c>
      <c r="AD507" s="2">
        <v>1</v>
      </c>
      <c r="AE507" s="56" t="str">
        <f>_xlfn.IFS(Table2[[#This Row],[Rating]]=5,"Excellent",Table2[[#This Row],[Rating]]=4,"Good",Table2[[#This Row],[Rating]]=3,"Average",Table2[[#This Row],[Rating]]&lt;=2,"Poor")</f>
        <v>Poor</v>
      </c>
      <c r="AF507" s="35">
        <f>Table2[[#This Row],[Cost]]+Table2[[#This Row],[Profit]]+Table2[[#This Row],[ShippingCost]]+Table2[[#This Row],[DeliveryDays]]</f>
        <v>5543.25</v>
      </c>
      <c r="AG507" s="119">
        <f>Table2[[#This Row],[Profit]]/Table2[[#This Row],[Cost]]</f>
        <v>0.26131856515844387</v>
      </c>
    </row>
    <row r="508" spans="1:33" ht="16.5" thickTop="1" thickBot="1" x14ac:dyDescent="0.3">
      <c r="A508" s="12">
        <v>509</v>
      </c>
      <c r="B508" s="13" t="s">
        <v>146</v>
      </c>
      <c r="C508" s="86">
        <f>YEAR(Table2[[#This Row],[Date]])</f>
        <v>2024</v>
      </c>
      <c r="D508" s="89" t="str">
        <f>TEXT(Table2[[#This Row],[Date]],"mmmm")</f>
        <v>December</v>
      </c>
      <c r="E508" s="13" t="s">
        <v>118</v>
      </c>
      <c r="F508" s="13" t="s">
        <v>42</v>
      </c>
      <c r="G508" s="13" t="s">
        <v>83</v>
      </c>
      <c r="H508" s="13" t="s">
        <v>100</v>
      </c>
      <c r="I508" s="13" t="s">
        <v>75</v>
      </c>
      <c r="J508" s="13" t="s">
        <v>62</v>
      </c>
      <c r="K508" s="13" t="s">
        <v>33</v>
      </c>
      <c r="L508" s="13" t="s">
        <v>46</v>
      </c>
      <c r="M508" s="13">
        <v>178.47</v>
      </c>
      <c r="N508" s="13">
        <v>8</v>
      </c>
      <c r="O508" s="13">
        <v>0.04</v>
      </c>
      <c r="P508" s="48" t="str">
        <f>IF(Table2[[#This Row],[Discount]]&gt;20%,"HIGH","LOW")</f>
        <v>LOW</v>
      </c>
      <c r="Q508" s="13">
        <v>1370.65</v>
      </c>
      <c r="R508" s="60" t="str">
        <f>_xlfn.IFS(Table2[[#This Row],[Revenue]]&lt;1000,"Small",OR(Table2[[#This Row],[Revenue]]&gt;1000,Table2[[#This Row],[Revenue]]&lt;=5000),"Medium",Table2[[#This Row],[Revenue]]&gt;5000,"Large")</f>
        <v>Medium</v>
      </c>
      <c r="S508" s="54" t="str">
        <f>IF(Table2[[#This Row],[Revenue]]&gt;3000,"Premium","Not Premium")</f>
        <v>Not Premium</v>
      </c>
      <c r="T508" s="13">
        <v>1022.5</v>
      </c>
      <c r="U508" s="13">
        <v>348.15</v>
      </c>
      <c r="V508" s="13" t="s">
        <v>91</v>
      </c>
      <c r="W508" s="13" t="s">
        <v>71</v>
      </c>
      <c r="X508" s="13" t="s">
        <v>72</v>
      </c>
      <c r="Y508" s="13">
        <v>37.299999999999997</v>
      </c>
      <c r="Z508" s="13">
        <v>8</v>
      </c>
      <c r="AA508" s="51" t="str">
        <f>IF(Table2[[#This Row],[DeliveryDays]]&lt;=3,"FAST DELIVERY","LATE DELIVERY")</f>
        <v>LATE DELIVERY</v>
      </c>
      <c r="AB508" s="13" t="s">
        <v>38</v>
      </c>
      <c r="AC508" s="13" t="s">
        <v>39</v>
      </c>
      <c r="AD508" s="13">
        <v>1</v>
      </c>
      <c r="AE508" s="57" t="str">
        <f>_xlfn.IFS(Table2[[#This Row],[Rating]]=5,"Excellent",Table2[[#This Row],[Rating]]=4,"Good",Table2[[#This Row],[Rating]]=3,"Average",Table2[[#This Row],[Rating]]&lt;=2,"Poor")</f>
        <v>Poor</v>
      </c>
      <c r="AF508" s="35">
        <f>Table2[[#This Row],[Cost]]+Table2[[#This Row],[Profit]]+Table2[[#This Row],[ShippingCost]]+Table2[[#This Row],[DeliveryDays]]</f>
        <v>1415.95</v>
      </c>
      <c r="AG508" s="119">
        <f>Table2[[#This Row],[Profit]]/Table2[[#This Row],[Cost]]</f>
        <v>0.34048899755501222</v>
      </c>
    </row>
    <row r="509" spans="1:33" ht="16.5" thickTop="1" thickBot="1" x14ac:dyDescent="0.3">
      <c r="A509" s="11">
        <v>510</v>
      </c>
      <c r="B509" s="2" t="s">
        <v>185</v>
      </c>
      <c r="C509" s="85">
        <f>YEAR(Table2[[#This Row],[Date]])</f>
        <v>2024</v>
      </c>
      <c r="D509" s="88" t="str">
        <f>TEXT(Table2[[#This Row],[Date]],"mmmm")</f>
        <v>February</v>
      </c>
      <c r="E509" s="2" t="s">
        <v>114</v>
      </c>
      <c r="F509" s="2" t="s">
        <v>28</v>
      </c>
      <c r="G509" s="2" t="s">
        <v>83</v>
      </c>
      <c r="H509" s="2" t="s">
        <v>30</v>
      </c>
      <c r="I509" s="2" t="s">
        <v>75</v>
      </c>
      <c r="J509" s="2" t="s">
        <v>84</v>
      </c>
      <c r="K509" s="2" t="s">
        <v>45</v>
      </c>
      <c r="L509" s="2" t="s">
        <v>85</v>
      </c>
      <c r="M509" s="2">
        <v>874.72</v>
      </c>
      <c r="N509" s="2">
        <v>19</v>
      </c>
      <c r="O509" s="2">
        <v>0.08</v>
      </c>
      <c r="P509" s="48" t="str">
        <f>IF(Table2[[#This Row],[Discount]]&gt;20%,"HIGH","LOW")</f>
        <v>LOW</v>
      </c>
      <c r="Q509" s="2">
        <v>15290.11</v>
      </c>
      <c r="R509" s="59" t="str">
        <f>_xlfn.IFS(Table2[[#This Row],[Revenue]]&lt;1000,"Small",OR(Table2[[#This Row],[Revenue]]&gt;1000,Table2[[#This Row],[Revenue]]&lt;=5000),"Medium",Table2[[#This Row],[Revenue]]&gt;5000,"Large")</f>
        <v>Medium</v>
      </c>
      <c r="S509" s="53" t="str">
        <f>IF(Table2[[#This Row],[Revenue]]&gt;3000,"Premium","Not Premium")</f>
        <v>Premium</v>
      </c>
      <c r="T509" s="2">
        <v>13409.04</v>
      </c>
      <c r="U509" s="2">
        <v>1881.07</v>
      </c>
      <c r="V509" s="2" t="s">
        <v>76</v>
      </c>
      <c r="W509" s="2" t="s">
        <v>36</v>
      </c>
      <c r="X509" s="2" t="s">
        <v>72</v>
      </c>
      <c r="Y509" s="2">
        <v>31.12</v>
      </c>
      <c r="Z509" s="2">
        <v>5</v>
      </c>
      <c r="AA509" s="50" t="str">
        <f>IF(Table2[[#This Row],[DeliveryDays]]&lt;=3,"FAST DELIVERY","LATE DELIVERY")</f>
        <v>LATE DELIVERY</v>
      </c>
      <c r="AB509" s="2" t="s">
        <v>55</v>
      </c>
      <c r="AC509" s="2" t="s">
        <v>39</v>
      </c>
      <c r="AD509" s="2">
        <v>5</v>
      </c>
      <c r="AE509" s="56" t="str">
        <f>_xlfn.IFS(Table2[[#This Row],[Rating]]=5,"Excellent",Table2[[#This Row],[Rating]]=4,"Good",Table2[[#This Row],[Rating]]=3,"Average",Table2[[#This Row],[Rating]]&lt;=2,"Poor")</f>
        <v>Excellent</v>
      </c>
      <c r="AF509" s="35">
        <f>Table2[[#This Row],[Cost]]+Table2[[#This Row],[Profit]]+Table2[[#This Row],[ShippingCost]]+Table2[[#This Row],[DeliveryDays]]</f>
        <v>15326.230000000001</v>
      </c>
      <c r="AG509" s="119">
        <f>Table2[[#This Row],[Profit]]/Table2[[#This Row],[Cost]]</f>
        <v>0.14028371904327228</v>
      </c>
    </row>
    <row r="510" spans="1:33" ht="16.5" thickTop="1" thickBot="1" x14ac:dyDescent="0.3">
      <c r="A510" s="12">
        <v>511</v>
      </c>
      <c r="B510" s="13" t="s">
        <v>228</v>
      </c>
      <c r="C510" s="86">
        <f>YEAR(Table2[[#This Row],[Date]])</f>
        <v>2023</v>
      </c>
      <c r="D510" s="89" t="str">
        <f>TEXT(Table2[[#This Row],[Date]],"mmmm")</f>
        <v>May</v>
      </c>
      <c r="E510" s="13" t="s">
        <v>127</v>
      </c>
      <c r="F510" s="13" t="s">
        <v>42</v>
      </c>
      <c r="G510" s="13" t="s">
        <v>93</v>
      </c>
      <c r="H510" s="13" t="s">
        <v>67</v>
      </c>
      <c r="I510" s="13" t="s">
        <v>68</v>
      </c>
      <c r="J510" s="13" t="s">
        <v>52</v>
      </c>
      <c r="K510" s="13" t="s">
        <v>45</v>
      </c>
      <c r="L510" s="13" t="s">
        <v>80</v>
      </c>
      <c r="M510" s="13">
        <v>166.43</v>
      </c>
      <c r="N510" s="13">
        <v>1</v>
      </c>
      <c r="O510" s="13">
        <v>7.0000000000000007E-2</v>
      </c>
      <c r="P510" s="48" t="str">
        <f>IF(Table2[[#This Row],[Discount]]&gt;20%,"HIGH","LOW")</f>
        <v>LOW</v>
      </c>
      <c r="Q510" s="13">
        <v>154.78</v>
      </c>
      <c r="R510" s="60" t="str">
        <f>_xlfn.IFS(Table2[[#This Row],[Revenue]]&lt;1000,"Small",OR(Table2[[#This Row],[Revenue]]&gt;1000,Table2[[#This Row],[Revenue]]&lt;=5000),"Medium",Table2[[#This Row],[Revenue]]&gt;5000,"Large")</f>
        <v>Small</v>
      </c>
      <c r="S510" s="54" t="str">
        <f>IF(Table2[[#This Row],[Revenue]]&gt;3000,"Premium","Not Premium")</f>
        <v>Not Premium</v>
      </c>
      <c r="T510" s="13">
        <v>111.89</v>
      </c>
      <c r="U510" s="13">
        <v>42.89</v>
      </c>
      <c r="V510" s="13" t="s">
        <v>35</v>
      </c>
      <c r="W510" s="13" t="s">
        <v>88</v>
      </c>
      <c r="X510" s="13" t="s">
        <v>72</v>
      </c>
      <c r="Y510" s="13">
        <v>37.5</v>
      </c>
      <c r="Z510" s="13">
        <v>8</v>
      </c>
      <c r="AA510" s="51" t="str">
        <f>IF(Table2[[#This Row],[DeliveryDays]]&lt;=3,"FAST DELIVERY","LATE DELIVERY")</f>
        <v>LATE DELIVERY</v>
      </c>
      <c r="AB510" s="13" t="s">
        <v>38</v>
      </c>
      <c r="AC510" s="13" t="s">
        <v>56</v>
      </c>
      <c r="AD510" s="13">
        <v>5</v>
      </c>
      <c r="AE510" s="57" t="str">
        <f>_xlfn.IFS(Table2[[#This Row],[Rating]]=5,"Excellent",Table2[[#This Row],[Rating]]=4,"Good",Table2[[#This Row],[Rating]]=3,"Average",Table2[[#This Row],[Rating]]&lt;=2,"Poor")</f>
        <v>Excellent</v>
      </c>
      <c r="AF510" s="35">
        <f>Table2[[#This Row],[Cost]]+Table2[[#This Row],[Profit]]+Table2[[#This Row],[ShippingCost]]+Table2[[#This Row],[DeliveryDays]]</f>
        <v>200.28</v>
      </c>
      <c r="AG510" s="119">
        <f>Table2[[#This Row],[Profit]]/Table2[[#This Row],[Cost]]</f>
        <v>0.38332290642595407</v>
      </c>
    </row>
    <row r="511" spans="1:33" ht="16.5" thickTop="1" thickBot="1" x14ac:dyDescent="0.3">
      <c r="A511" s="11">
        <v>512</v>
      </c>
      <c r="B511" s="2" t="s">
        <v>49</v>
      </c>
      <c r="C511" s="85">
        <f>YEAR(Table2[[#This Row],[Date]])</f>
        <v>2024</v>
      </c>
      <c r="D511" s="88" t="str">
        <f>TEXT(Table2[[#This Row],[Date]],"mmmm")</f>
        <v>December</v>
      </c>
      <c r="E511" s="2" t="s">
        <v>58</v>
      </c>
      <c r="F511" s="2" t="s">
        <v>82</v>
      </c>
      <c r="G511" s="2" t="s">
        <v>83</v>
      </c>
      <c r="H511" s="2" t="s">
        <v>44</v>
      </c>
      <c r="I511" s="2" t="s">
        <v>31</v>
      </c>
      <c r="J511" s="2" t="s">
        <v>69</v>
      </c>
      <c r="K511" s="2" t="s">
        <v>33</v>
      </c>
      <c r="L511" s="2" t="s">
        <v>70</v>
      </c>
      <c r="M511" s="2">
        <v>90.7</v>
      </c>
      <c r="N511" s="2">
        <v>17</v>
      </c>
      <c r="O511" s="2">
        <v>0.23</v>
      </c>
      <c r="P511" s="48" t="str">
        <f>IF(Table2[[#This Row],[Discount]]&gt;20%,"HIGH","LOW")</f>
        <v>HIGH</v>
      </c>
      <c r="Q511" s="2">
        <v>1187.26</v>
      </c>
      <c r="R511" s="59" t="str">
        <f>_xlfn.IFS(Table2[[#This Row],[Revenue]]&lt;1000,"Small",OR(Table2[[#This Row],[Revenue]]&gt;1000,Table2[[#This Row],[Revenue]]&lt;=5000),"Medium",Table2[[#This Row],[Revenue]]&gt;5000,"Large")</f>
        <v>Medium</v>
      </c>
      <c r="S511" s="53" t="str">
        <f>IF(Table2[[#This Row],[Revenue]]&gt;3000,"Premium","Not Premium")</f>
        <v>Not Premium</v>
      </c>
      <c r="T511" s="2">
        <v>786.1</v>
      </c>
      <c r="U511" s="2">
        <v>401.16</v>
      </c>
      <c r="V511" s="2" t="s">
        <v>63</v>
      </c>
      <c r="W511" s="2" t="s">
        <v>88</v>
      </c>
      <c r="X511" s="2" t="s">
        <v>48</v>
      </c>
      <c r="Y511" s="2">
        <v>26.24</v>
      </c>
      <c r="Z511" s="2">
        <v>5</v>
      </c>
      <c r="AA511" s="50" t="str">
        <f>IF(Table2[[#This Row],[DeliveryDays]]&lt;=3,"FAST DELIVERY","LATE DELIVERY")</f>
        <v>LATE DELIVERY</v>
      </c>
      <c r="AB511" s="2" t="s">
        <v>55</v>
      </c>
      <c r="AC511" s="2" t="s">
        <v>39</v>
      </c>
      <c r="AD511" s="2">
        <v>3</v>
      </c>
      <c r="AE511" s="56" t="str">
        <f>_xlfn.IFS(Table2[[#This Row],[Rating]]=5,"Excellent",Table2[[#This Row],[Rating]]=4,"Good",Table2[[#This Row],[Rating]]=3,"Average",Table2[[#This Row],[Rating]]&lt;=2,"Poor")</f>
        <v>Average</v>
      </c>
      <c r="AF511" s="35">
        <f>Table2[[#This Row],[Cost]]+Table2[[#This Row],[Profit]]+Table2[[#This Row],[ShippingCost]]+Table2[[#This Row],[DeliveryDays]]</f>
        <v>1218.5</v>
      </c>
      <c r="AG511" s="119">
        <f>Table2[[#This Row],[Profit]]/Table2[[#This Row],[Cost]]</f>
        <v>0.51031675359369044</v>
      </c>
    </row>
    <row r="512" spans="1:33" ht="16.5" thickTop="1" thickBot="1" x14ac:dyDescent="0.3">
      <c r="A512" s="12">
        <v>513</v>
      </c>
      <c r="B512" s="13" t="s">
        <v>106</v>
      </c>
      <c r="C512" s="86">
        <f>YEAR(Table2[[#This Row],[Date]])</f>
        <v>2024</v>
      </c>
      <c r="D512" s="89" t="str">
        <f>TEXT(Table2[[#This Row],[Date]],"mmmm")</f>
        <v>November</v>
      </c>
      <c r="E512" s="13" t="s">
        <v>118</v>
      </c>
      <c r="F512" s="13" t="s">
        <v>66</v>
      </c>
      <c r="G512" s="13" t="s">
        <v>83</v>
      </c>
      <c r="H512" s="13" t="s">
        <v>94</v>
      </c>
      <c r="I512" s="13" t="s">
        <v>75</v>
      </c>
      <c r="J512" s="13" t="s">
        <v>69</v>
      </c>
      <c r="K512" s="13" t="s">
        <v>33</v>
      </c>
      <c r="L512" s="13" t="s">
        <v>46</v>
      </c>
      <c r="M512" s="13">
        <v>55.19</v>
      </c>
      <c r="N512" s="13">
        <v>1</v>
      </c>
      <c r="O512" s="13">
        <v>0.28000000000000003</v>
      </c>
      <c r="P512" s="48" t="str">
        <f>IF(Table2[[#This Row],[Discount]]&gt;20%,"HIGH","LOW")</f>
        <v>HIGH</v>
      </c>
      <c r="Q512" s="13">
        <v>39.74</v>
      </c>
      <c r="R512" s="60" t="str">
        <f>_xlfn.IFS(Table2[[#This Row],[Revenue]]&lt;1000,"Small",OR(Table2[[#This Row],[Revenue]]&gt;1000,Table2[[#This Row],[Revenue]]&lt;=5000),"Medium",Table2[[#This Row],[Revenue]]&gt;5000,"Large")</f>
        <v>Small</v>
      </c>
      <c r="S512" s="54" t="str">
        <f>IF(Table2[[#This Row],[Revenue]]&gt;3000,"Premium","Not Premium")</f>
        <v>Not Premium</v>
      </c>
      <c r="T512" s="13">
        <v>24.52</v>
      </c>
      <c r="U512" s="13">
        <v>15.22</v>
      </c>
      <c r="V512" s="13" t="s">
        <v>35</v>
      </c>
      <c r="W512" s="13" t="s">
        <v>88</v>
      </c>
      <c r="X512" s="13" t="s">
        <v>37</v>
      </c>
      <c r="Y512" s="13">
        <v>45.29</v>
      </c>
      <c r="Z512" s="13">
        <v>1</v>
      </c>
      <c r="AA512" s="51" t="str">
        <f>IF(Table2[[#This Row],[DeliveryDays]]&lt;=3,"FAST DELIVERY","LATE DELIVERY")</f>
        <v>FAST DELIVERY</v>
      </c>
      <c r="AB512" s="13" t="s">
        <v>97</v>
      </c>
      <c r="AC512" s="13" t="s">
        <v>39</v>
      </c>
      <c r="AD512" s="13">
        <v>2</v>
      </c>
      <c r="AE512" s="57" t="str">
        <f>_xlfn.IFS(Table2[[#This Row],[Rating]]=5,"Excellent",Table2[[#This Row],[Rating]]=4,"Good",Table2[[#This Row],[Rating]]=3,"Average",Table2[[#This Row],[Rating]]&lt;=2,"Poor")</f>
        <v>Poor</v>
      </c>
      <c r="AF512" s="35">
        <f>Table2[[#This Row],[Cost]]+Table2[[#This Row],[Profit]]+Table2[[#This Row],[ShippingCost]]+Table2[[#This Row],[DeliveryDays]]</f>
        <v>86.03</v>
      </c>
      <c r="AG512" s="119">
        <f>Table2[[#This Row],[Profit]]/Table2[[#This Row],[Cost]]</f>
        <v>0.62071778140293643</v>
      </c>
    </row>
    <row r="513" spans="1:33" ht="16.5" thickTop="1" thickBot="1" x14ac:dyDescent="0.3">
      <c r="A513" s="11">
        <v>514</v>
      </c>
      <c r="B513" s="2" t="s">
        <v>468</v>
      </c>
      <c r="C513" s="85">
        <f>YEAR(Table2[[#This Row],[Date]])</f>
        <v>2023</v>
      </c>
      <c r="D513" s="88" t="str">
        <f>TEXT(Table2[[#This Row],[Date]],"mmmm")</f>
        <v>September</v>
      </c>
      <c r="E513" s="2" t="s">
        <v>27</v>
      </c>
      <c r="F513" s="2" t="s">
        <v>42</v>
      </c>
      <c r="G513" s="2" t="s">
        <v>93</v>
      </c>
      <c r="H513" s="2" t="s">
        <v>94</v>
      </c>
      <c r="I513" s="2" t="s">
        <v>61</v>
      </c>
      <c r="J513" s="2" t="s">
        <v>87</v>
      </c>
      <c r="K513" s="2" t="s">
        <v>45</v>
      </c>
      <c r="L513" s="2" t="s">
        <v>34</v>
      </c>
      <c r="M513" s="2">
        <v>219.85</v>
      </c>
      <c r="N513" s="2">
        <v>4</v>
      </c>
      <c r="O513" s="2">
        <v>0.09</v>
      </c>
      <c r="P513" s="48" t="str">
        <f>IF(Table2[[#This Row],[Discount]]&gt;20%,"HIGH","LOW")</f>
        <v>LOW</v>
      </c>
      <c r="Q513" s="2">
        <v>800.25</v>
      </c>
      <c r="R513" s="59" t="str">
        <f>_xlfn.IFS(Table2[[#This Row],[Revenue]]&lt;1000,"Small",OR(Table2[[#This Row],[Revenue]]&gt;1000,Table2[[#This Row],[Revenue]]&lt;=5000),"Medium",Table2[[#This Row],[Revenue]]&gt;5000,"Large")</f>
        <v>Small</v>
      </c>
      <c r="S513" s="53" t="str">
        <f>IF(Table2[[#This Row],[Revenue]]&gt;3000,"Premium","Not Premium")</f>
        <v>Not Premium</v>
      </c>
      <c r="T513" s="2">
        <v>551.95000000000005</v>
      </c>
      <c r="U513" s="2">
        <v>248.3</v>
      </c>
      <c r="V513" s="2" t="s">
        <v>76</v>
      </c>
      <c r="W513" s="2" t="s">
        <v>36</v>
      </c>
      <c r="X513" s="2" t="s">
        <v>72</v>
      </c>
      <c r="Y513" s="2">
        <v>41.54</v>
      </c>
      <c r="Z513" s="2">
        <v>3</v>
      </c>
      <c r="AA513" s="50" t="str">
        <f>IF(Table2[[#This Row],[DeliveryDays]]&lt;=3,"FAST DELIVERY","LATE DELIVERY")</f>
        <v>FAST DELIVERY</v>
      </c>
      <c r="AB513" s="2" t="s">
        <v>55</v>
      </c>
      <c r="AC513" s="2" t="s">
        <v>56</v>
      </c>
      <c r="AD513" s="2">
        <v>1</v>
      </c>
      <c r="AE513" s="56" t="str">
        <f>_xlfn.IFS(Table2[[#This Row],[Rating]]=5,"Excellent",Table2[[#This Row],[Rating]]=4,"Good",Table2[[#This Row],[Rating]]=3,"Average",Table2[[#This Row],[Rating]]&lt;=2,"Poor")</f>
        <v>Poor</v>
      </c>
      <c r="AF513" s="35">
        <f>Table2[[#This Row],[Cost]]+Table2[[#This Row],[Profit]]+Table2[[#This Row],[ShippingCost]]+Table2[[#This Row],[DeliveryDays]]</f>
        <v>844.79</v>
      </c>
      <c r="AG513" s="119">
        <f>Table2[[#This Row],[Profit]]/Table2[[#This Row],[Cost]]</f>
        <v>0.44985958873086329</v>
      </c>
    </row>
    <row r="514" spans="1:33" ht="16.5" thickTop="1" thickBot="1" x14ac:dyDescent="0.3">
      <c r="A514" s="12">
        <v>515</v>
      </c>
      <c r="B514" s="13" t="s">
        <v>469</v>
      </c>
      <c r="C514" s="86">
        <f>YEAR(Table2[[#This Row],[Date]])</f>
        <v>2024</v>
      </c>
      <c r="D514" s="89" t="str">
        <f>TEXT(Table2[[#This Row],[Date]],"mmmm")</f>
        <v>August</v>
      </c>
      <c r="E514" s="13" t="s">
        <v>41</v>
      </c>
      <c r="F514" s="13" t="s">
        <v>42</v>
      </c>
      <c r="G514" s="13" t="s">
        <v>29</v>
      </c>
      <c r="H514" s="13" t="s">
        <v>78</v>
      </c>
      <c r="I514" s="13" t="s">
        <v>51</v>
      </c>
      <c r="J514" s="13" t="s">
        <v>52</v>
      </c>
      <c r="K514" s="13" t="s">
        <v>53</v>
      </c>
      <c r="L514" s="13" t="s">
        <v>70</v>
      </c>
      <c r="M514" s="13">
        <v>713.7</v>
      </c>
      <c r="N514" s="13">
        <v>9</v>
      </c>
      <c r="O514" s="13">
        <v>0.18</v>
      </c>
      <c r="P514" s="48" t="str">
        <f>IF(Table2[[#This Row],[Discount]]&gt;20%,"HIGH","LOW")</f>
        <v>LOW</v>
      </c>
      <c r="Q514" s="13">
        <v>5267.11</v>
      </c>
      <c r="R514" s="60" t="str">
        <f>_xlfn.IFS(Table2[[#This Row],[Revenue]]&lt;1000,"Small",OR(Table2[[#This Row],[Revenue]]&gt;1000,Table2[[#This Row],[Revenue]]&lt;=5000),"Medium",Table2[[#This Row],[Revenue]]&gt;5000,"Large")</f>
        <v>Medium</v>
      </c>
      <c r="S514" s="54" t="str">
        <f>IF(Table2[[#This Row],[Revenue]]&gt;3000,"Premium","Not Premium")</f>
        <v>Premium</v>
      </c>
      <c r="T514" s="13">
        <v>3412.63</v>
      </c>
      <c r="U514" s="13">
        <v>1854.48</v>
      </c>
      <c r="V514" s="13" t="s">
        <v>91</v>
      </c>
      <c r="W514" s="13" t="s">
        <v>54</v>
      </c>
      <c r="X514" s="13" t="s">
        <v>72</v>
      </c>
      <c r="Y514" s="13">
        <v>5.71</v>
      </c>
      <c r="Z514" s="13">
        <v>10</v>
      </c>
      <c r="AA514" s="51" t="str">
        <f>IF(Table2[[#This Row],[DeliveryDays]]&lt;=3,"FAST DELIVERY","LATE DELIVERY")</f>
        <v>LATE DELIVERY</v>
      </c>
      <c r="AB514" s="13" t="s">
        <v>55</v>
      </c>
      <c r="AC514" s="13" t="s">
        <v>56</v>
      </c>
      <c r="AD514" s="13">
        <v>2</v>
      </c>
      <c r="AE514" s="57" t="str">
        <f>_xlfn.IFS(Table2[[#This Row],[Rating]]=5,"Excellent",Table2[[#This Row],[Rating]]=4,"Good",Table2[[#This Row],[Rating]]=3,"Average",Table2[[#This Row],[Rating]]&lt;=2,"Poor")</f>
        <v>Poor</v>
      </c>
      <c r="AF514" s="35">
        <f>Table2[[#This Row],[Cost]]+Table2[[#This Row],[Profit]]+Table2[[#This Row],[ShippingCost]]+Table2[[#This Row],[DeliveryDays]]</f>
        <v>5282.8200000000006</v>
      </c>
      <c r="AG514" s="119">
        <f>Table2[[#This Row],[Profit]]/Table2[[#This Row],[Cost]]</f>
        <v>0.54341666105027497</v>
      </c>
    </row>
    <row r="515" spans="1:33" ht="16.5" thickTop="1" thickBot="1" x14ac:dyDescent="0.3">
      <c r="A515" s="11">
        <v>516</v>
      </c>
      <c r="B515" s="2" t="s">
        <v>255</v>
      </c>
      <c r="C515" s="85">
        <f>YEAR(Table2[[#This Row],[Date]])</f>
        <v>2023</v>
      </c>
      <c r="D515" s="88" t="str">
        <f>TEXT(Table2[[#This Row],[Date]],"mmmm")</f>
        <v>January</v>
      </c>
      <c r="E515" s="2" t="s">
        <v>129</v>
      </c>
      <c r="F515" s="2" t="s">
        <v>66</v>
      </c>
      <c r="G515" s="2" t="s">
        <v>59</v>
      </c>
      <c r="H515" s="2" t="s">
        <v>78</v>
      </c>
      <c r="I515" s="2" t="s">
        <v>51</v>
      </c>
      <c r="J515" s="2" t="s">
        <v>69</v>
      </c>
      <c r="K515" s="2" t="s">
        <v>45</v>
      </c>
      <c r="L515" s="2" t="s">
        <v>85</v>
      </c>
      <c r="M515" s="2">
        <v>597.53</v>
      </c>
      <c r="N515" s="2">
        <v>11</v>
      </c>
      <c r="O515" s="2">
        <v>0.28999999999999998</v>
      </c>
      <c r="P515" s="48" t="str">
        <f>IF(Table2[[#This Row],[Discount]]&gt;20%,"HIGH","LOW")</f>
        <v>HIGH</v>
      </c>
      <c r="Q515" s="2">
        <v>4666.71</v>
      </c>
      <c r="R515" s="59" t="str">
        <f>_xlfn.IFS(Table2[[#This Row],[Revenue]]&lt;1000,"Small",OR(Table2[[#This Row],[Revenue]]&gt;1000,Table2[[#This Row],[Revenue]]&lt;=5000),"Medium",Table2[[#This Row],[Revenue]]&gt;5000,"Large")</f>
        <v>Medium</v>
      </c>
      <c r="S515" s="53" t="str">
        <f>IF(Table2[[#This Row],[Revenue]]&gt;3000,"Premium","Not Premium")</f>
        <v>Premium</v>
      </c>
      <c r="T515" s="2">
        <v>3093.34</v>
      </c>
      <c r="U515" s="2">
        <v>1573.37</v>
      </c>
      <c r="V515" s="2" t="s">
        <v>63</v>
      </c>
      <c r="W515" s="2" t="s">
        <v>54</v>
      </c>
      <c r="X515" s="2" t="s">
        <v>72</v>
      </c>
      <c r="Y515" s="2">
        <v>6.48</v>
      </c>
      <c r="Z515" s="2">
        <v>3</v>
      </c>
      <c r="AA515" s="50" t="str">
        <f>IF(Table2[[#This Row],[DeliveryDays]]&lt;=3,"FAST DELIVERY","LATE DELIVERY")</f>
        <v>FAST DELIVERY</v>
      </c>
      <c r="AB515" s="2" t="s">
        <v>97</v>
      </c>
      <c r="AC515" s="2" t="s">
        <v>39</v>
      </c>
      <c r="AD515" s="2">
        <v>1</v>
      </c>
      <c r="AE515" s="56" t="str">
        <f>_xlfn.IFS(Table2[[#This Row],[Rating]]=5,"Excellent",Table2[[#This Row],[Rating]]=4,"Good",Table2[[#This Row],[Rating]]=3,"Average",Table2[[#This Row],[Rating]]&lt;=2,"Poor")</f>
        <v>Poor</v>
      </c>
      <c r="AF515" s="35">
        <f>Table2[[#This Row],[Cost]]+Table2[[#This Row],[Profit]]+Table2[[#This Row],[ShippingCost]]+Table2[[#This Row],[DeliveryDays]]</f>
        <v>4676.1899999999996</v>
      </c>
      <c r="AG515" s="119">
        <f>Table2[[#This Row],[Profit]]/Table2[[#This Row],[Cost]]</f>
        <v>0.50863144691498507</v>
      </c>
    </row>
    <row r="516" spans="1:33" ht="16.5" thickTop="1" thickBot="1" x14ac:dyDescent="0.3">
      <c r="A516" s="12">
        <v>517</v>
      </c>
      <c r="B516" s="13" t="s">
        <v>470</v>
      </c>
      <c r="C516" s="86">
        <f>YEAR(Table2[[#This Row],[Date]])</f>
        <v>2024</v>
      </c>
      <c r="D516" s="89" t="str">
        <f>TEXT(Table2[[#This Row],[Date]],"mmmm")</f>
        <v>January</v>
      </c>
      <c r="E516" s="13" t="s">
        <v>99</v>
      </c>
      <c r="F516" s="13" t="s">
        <v>66</v>
      </c>
      <c r="G516" s="13" t="s">
        <v>59</v>
      </c>
      <c r="H516" s="13" t="s">
        <v>94</v>
      </c>
      <c r="I516" s="13" t="s">
        <v>61</v>
      </c>
      <c r="J516" s="13" t="s">
        <v>84</v>
      </c>
      <c r="K516" s="13" t="s">
        <v>33</v>
      </c>
      <c r="L516" s="13" t="s">
        <v>34</v>
      </c>
      <c r="M516" s="13">
        <v>175.31</v>
      </c>
      <c r="N516" s="13">
        <v>9</v>
      </c>
      <c r="O516" s="13">
        <v>0.09</v>
      </c>
      <c r="P516" s="48" t="str">
        <f>IF(Table2[[#This Row],[Discount]]&gt;20%,"HIGH","LOW")</f>
        <v>LOW</v>
      </c>
      <c r="Q516" s="13">
        <v>1435.79</v>
      </c>
      <c r="R516" s="60" t="str">
        <f>_xlfn.IFS(Table2[[#This Row],[Revenue]]&lt;1000,"Small",OR(Table2[[#This Row],[Revenue]]&gt;1000,Table2[[#This Row],[Revenue]]&lt;=5000),"Medium",Table2[[#This Row],[Revenue]]&gt;5000,"Large")</f>
        <v>Medium</v>
      </c>
      <c r="S516" s="54" t="str">
        <f>IF(Table2[[#This Row],[Revenue]]&gt;3000,"Premium","Not Premium")</f>
        <v>Not Premium</v>
      </c>
      <c r="T516" s="13">
        <v>1263.7</v>
      </c>
      <c r="U516" s="13">
        <v>172.09</v>
      </c>
      <c r="V516" s="13" t="s">
        <v>91</v>
      </c>
      <c r="W516" s="13" t="s">
        <v>88</v>
      </c>
      <c r="X516" s="13" t="s">
        <v>37</v>
      </c>
      <c r="Y516" s="13">
        <v>7.03</v>
      </c>
      <c r="Z516" s="13">
        <v>6</v>
      </c>
      <c r="AA516" s="51" t="str">
        <f>IF(Table2[[#This Row],[DeliveryDays]]&lt;=3,"FAST DELIVERY","LATE DELIVERY")</f>
        <v>LATE DELIVERY</v>
      </c>
      <c r="AB516" s="13" t="s">
        <v>38</v>
      </c>
      <c r="AC516" s="13" t="s">
        <v>56</v>
      </c>
      <c r="AD516" s="13">
        <v>1</v>
      </c>
      <c r="AE516" s="57" t="str">
        <f>_xlfn.IFS(Table2[[#This Row],[Rating]]=5,"Excellent",Table2[[#This Row],[Rating]]=4,"Good",Table2[[#This Row],[Rating]]=3,"Average",Table2[[#This Row],[Rating]]&lt;=2,"Poor")</f>
        <v>Poor</v>
      </c>
      <c r="AF516" s="35">
        <f>Table2[[#This Row],[Cost]]+Table2[[#This Row],[Profit]]+Table2[[#This Row],[ShippingCost]]+Table2[[#This Row],[DeliveryDays]]</f>
        <v>1448.82</v>
      </c>
      <c r="AG516" s="119">
        <f>Table2[[#This Row],[Profit]]/Table2[[#This Row],[Cost]]</f>
        <v>0.13617947297618105</v>
      </c>
    </row>
    <row r="517" spans="1:33" ht="16.5" thickTop="1" thickBot="1" x14ac:dyDescent="0.3">
      <c r="A517" s="11">
        <v>518</v>
      </c>
      <c r="B517" s="2" t="s">
        <v>471</v>
      </c>
      <c r="C517" s="85">
        <f>YEAR(Table2[[#This Row],[Date]])</f>
        <v>2023</v>
      </c>
      <c r="D517" s="88" t="str">
        <f>TEXT(Table2[[#This Row],[Date]],"mmmm")</f>
        <v>December</v>
      </c>
      <c r="E517" s="2" t="s">
        <v>120</v>
      </c>
      <c r="F517" s="2" t="s">
        <v>28</v>
      </c>
      <c r="G517" s="2" t="s">
        <v>93</v>
      </c>
      <c r="H517" s="2" t="s">
        <v>60</v>
      </c>
      <c r="I517" s="2" t="s">
        <v>31</v>
      </c>
      <c r="J517" s="2" t="s">
        <v>32</v>
      </c>
      <c r="K517" s="2" t="s">
        <v>45</v>
      </c>
      <c r="L517" s="2" t="s">
        <v>46</v>
      </c>
      <c r="M517" s="2">
        <v>498.04</v>
      </c>
      <c r="N517" s="2">
        <v>2</v>
      </c>
      <c r="O517" s="2">
        <v>0.04</v>
      </c>
      <c r="P517" s="48" t="str">
        <f>IF(Table2[[#This Row],[Discount]]&gt;20%,"HIGH","LOW")</f>
        <v>LOW</v>
      </c>
      <c r="Q517" s="2">
        <v>956.24</v>
      </c>
      <c r="R517" s="59" t="str">
        <f>_xlfn.IFS(Table2[[#This Row],[Revenue]]&lt;1000,"Small",OR(Table2[[#This Row],[Revenue]]&gt;1000,Table2[[#This Row],[Revenue]]&lt;=5000),"Medium",Table2[[#This Row],[Revenue]]&gt;5000,"Large")</f>
        <v>Small</v>
      </c>
      <c r="S517" s="53" t="str">
        <f>IF(Table2[[#This Row],[Revenue]]&gt;3000,"Premium","Not Premium")</f>
        <v>Not Premium</v>
      </c>
      <c r="T517" s="2">
        <v>748.45</v>
      </c>
      <c r="U517" s="2">
        <v>207.79</v>
      </c>
      <c r="V517" s="2" t="s">
        <v>91</v>
      </c>
      <c r="W517" s="2" t="s">
        <v>71</v>
      </c>
      <c r="X517" s="2" t="s">
        <v>72</v>
      </c>
      <c r="Y517" s="2">
        <v>49.21</v>
      </c>
      <c r="Z517" s="2">
        <v>6</v>
      </c>
      <c r="AA517" s="50" t="str">
        <f>IF(Table2[[#This Row],[DeliveryDays]]&lt;=3,"FAST DELIVERY","LATE DELIVERY")</f>
        <v>LATE DELIVERY</v>
      </c>
      <c r="AB517" s="2" t="s">
        <v>55</v>
      </c>
      <c r="AC517" s="2" t="s">
        <v>56</v>
      </c>
      <c r="AD517" s="2">
        <v>1</v>
      </c>
      <c r="AE517" s="56" t="str">
        <f>_xlfn.IFS(Table2[[#This Row],[Rating]]=5,"Excellent",Table2[[#This Row],[Rating]]=4,"Good",Table2[[#This Row],[Rating]]=3,"Average",Table2[[#This Row],[Rating]]&lt;=2,"Poor")</f>
        <v>Poor</v>
      </c>
      <c r="AF517" s="35">
        <f>Table2[[#This Row],[Cost]]+Table2[[#This Row],[Profit]]+Table2[[#This Row],[ShippingCost]]+Table2[[#This Row],[DeliveryDays]]</f>
        <v>1011.45</v>
      </c>
      <c r="AG517" s="119">
        <f>Table2[[#This Row],[Profit]]/Table2[[#This Row],[Cost]]</f>
        <v>0.27762709599839663</v>
      </c>
    </row>
    <row r="518" spans="1:33" ht="16.5" thickTop="1" thickBot="1" x14ac:dyDescent="0.3">
      <c r="A518" s="12">
        <v>519</v>
      </c>
      <c r="B518" s="13" t="s">
        <v>122</v>
      </c>
      <c r="C518" s="86">
        <f>YEAR(Table2[[#This Row],[Date]])</f>
        <v>2023</v>
      </c>
      <c r="D518" s="89" t="str">
        <f>TEXT(Table2[[#This Row],[Date]],"mmmm")</f>
        <v>April</v>
      </c>
      <c r="E518" s="13" t="s">
        <v>50</v>
      </c>
      <c r="F518" s="13" t="s">
        <v>66</v>
      </c>
      <c r="G518" s="13" t="s">
        <v>29</v>
      </c>
      <c r="H518" s="13" t="s">
        <v>74</v>
      </c>
      <c r="I518" s="13" t="s">
        <v>61</v>
      </c>
      <c r="J518" s="13" t="s">
        <v>32</v>
      </c>
      <c r="K518" s="13" t="s">
        <v>53</v>
      </c>
      <c r="L518" s="13" t="s">
        <v>34</v>
      </c>
      <c r="M518" s="13">
        <v>15.7</v>
      </c>
      <c r="N518" s="13">
        <v>19</v>
      </c>
      <c r="O518" s="13">
        <v>0.06</v>
      </c>
      <c r="P518" s="48" t="str">
        <f>IF(Table2[[#This Row],[Discount]]&gt;20%,"HIGH","LOW")</f>
        <v>LOW</v>
      </c>
      <c r="Q518" s="13">
        <v>280.39999999999998</v>
      </c>
      <c r="R518" s="60" t="str">
        <f>_xlfn.IFS(Table2[[#This Row],[Revenue]]&lt;1000,"Small",OR(Table2[[#This Row],[Revenue]]&gt;1000,Table2[[#This Row],[Revenue]]&lt;=5000),"Medium",Table2[[#This Row],[Revenue]]&gt;5000,"Large")</f>
        <v>Small</v>
      </c>
      <c r="S518" s="54" t="str">
        <f>IF(Table2[[#This Row],[Revenue]]&gt;3000,"Premium","Not Premium")</f>
        <v>Not Premium</v>
      </c>
      <c r="T518" s="13">
        <v>154.99</v>
      </c>
      <c r="U518" s="13">
        <v>125.41</v>
      </c>
      <c r="V518" s="13" t="s">
        <v>35</v>
      </c>
      <c r="W518" s="13" t="s">
        <v>71</v>
      </c>
      <c r="X518" s="13" t="s">
        <v>48</v>
      </c>
      <c r="Y518" s="13">
        <v>36.049999999999997</v>
      </c>
      <c r="Z518" s="13">
        <v>9</v>
      </c>
      <c r="AA518" s="51" t="str">
        <f>IF(Table2[[#This Row],[DeliveryDays]]&lt;=3,"FAST DELIVERY","LATE DELIVERY")</f>
        <v>LATE DELIVERY</v>
      </c>
      <c r="AB518" s="13" t="s">
        <v>38</v>
      </c>
      <c r="AC518" s="13" t="s">
        <v>39</v>
      </c>
      <c r="AD518" s="13">
        <v>2</v>
      </c>
      <c r="AE518" s="57" t="str">
        <f>_xlfn.IFS(Table2[[#This Row],[Rating]]=5,"Excellent",Table2[[#This Row],[Rating]]=4,"Good",Table2[[#This Row],[Rating]]=3,"Average",Table2[[#This Row],[Rating]]&lt;=2,"Poor")</f>
        <v>Poor</v>
      </c>
      <c r="AF518" s="35">
        <f>Table2[[#This Row],[Cost]]+Table2[[#This Row],[Profit]]+Table2[[#This Row],[ShippingCost]]+Table2[[#This Row],[DeliveryDays]]</f>
        <v>325.45</v>
      </c>
      <c r="AG518" s="119">
        <f>Table2[[#This Row],[Profit]]/Table2[[#This Row],[Cost]]</f>
        <v>0.80914897735337754</v>
      </c>
    </row>
    <row r="519" spans="1:33" ht="16.5" thickTop="1" thickBot="1" x14ac:dyDescent="0.3">
      <c r="A519" s="11">
        <v>520</v>
      </c>
      <c r="B519" s="2" t="s">
        <v>472</v>
      </c>
      <c r="C519" s="85">
        <f>YEAR(Table2[[#This Row],[Date]])</f>
        <v>2024</v>
      </c>
      <c r="D519" s="88" t="str">
        <f>TEXT(Table2[[#This Row],[Date]],"mmmm")</f>
        <v>February</v>
      </c>
      <c r="E519" s="2" t="s">
        <v>96</v>
      </c>
      <c r="F519" s="2" t="s">
        <v>66</v>
      </c>
      <c r="G519" s="2" t="s">
        <v>43</v>
      </c>
      <c r="H519" s="2" t="s">
        <v>60</v>
      </c>
      <c r="I519" s="2" t="s">
        <v>31</v>
      </c>
      <c r="J519" s="2" t="s">
        <v>84</v>
      </c>
      <c r="K519" s="2" t="s">
        <v>53</v>
      </c>
      <c r="L519" s="2" t="s">
        <v>85</v>
      </c>
      <c r="M519" s="2">
        <v>851.19</v>
      </c>
      <c r="N519" s="2">
        <v>18</v>
      </c>
      <c r="O519" s="2">
        <v>0.27</v>
      </c>
      <c r="P519" s="48" t="str">
        <f>IF(Table2[[#This Row],[Discount]]&gt;20%,"HIGH","LOW")</f>
        <v>HIGH</v>
      </c>
      <c r="Q519" s="2">
        <v>11184.64</v>
      </c>
      <c r="R519" s="59" t="str">
        <f>_xlfn.IFS(Table2[[#This Row],[Revenue]]&lt;1000,"Small",OR(Table2[[#This Row],[Revenue]]&gt;1000,Table2[[#This Row],[Revenue]]&lt;=5000),"Medium",Table2[[#This Row],[Revenue]]&gt;5000,"Large")</f>
        <v>Medium</v>
      </c>
      <c r="S519" s="53" t="str">
        <f>IF(Table2[[#This Row],[Revenue]]&gt;3000,"Premium","Not Premium")</f>
        <v>Premium</v>
      </c>
      <c r="T519" s="2">
        <v>7363.23</v>
      </c>
      <c r="U519" s="2">
        <v>3821.41</v>
      </c>
      <c r="V519" s="2" t="s">
        <v>76</v>
      </c>
      <c r="W519" s="2" t="s">
        <v>36</v>
      </c>
      <c r="X519" s="2" t="s">
        <v>37</v>
      </c>
      <c r="Y519" s="2">
        <v>8.39</v>
      </c>
      <c r="Z519" s="2">
        <v>5</v>
      </c>
      <c r="AA519" s="50" t="str">
        <f>IF(Table2[[#This Row],[DeliveryDays]]&lt;=3,"FAST DELIVERY","LATE DELIVERY")</f>
        <v>LATE DELIVERY</v>
      </c>
      <c r="AB519" s="2" t="s">
        <v>55</v>
      </c>
      <c r="AC519" s="2" t="s">
        <v>56</v>
      </c>
      <c r="AD519" s="2">
        <v>1</v>
      </c>
      <c r="AE519" s="56" t="str">
        <f>_xlfn.IFS(Table2[[#This Row],[Rating]]=5,"Excellent",Table2[[#This Row],[Rating]]=4,"Good",Table2[[#This Row],[Rating]]=3,"Average",Table2[[#This Row],[Rating]]&lt;=2,"Poor")</f>
        <v>Poor</v>
      </c>
      <c r="AF519" s="35">
        <f>Table2[[#This Row],[Cost]]+Table2[[#This Row],[Profit]]+Table2[[#This Row],[ShippingCost]]+Table2[[#This Row],[DeliveryDays]]</f>
        <v>11198.029999999999</v>
      </c>
      <c r="AG519" s="119">
        <f>Table2[[#This Row],[Profit]]/Table2[[#This Row],[Cost]]</f>
        <v>0.51898555389414702</v>
      </c>
    </row>
    <row r="520" spans="1:33" ht="16.5" thickTop="1" thickBot="1" x14ac:dyDescent="0.3">
      <c r="A520" s="12">
        <v>521</v>
      </c>
      <c r="B520" s="13" t="s">
        <v>261</v>
      </c>
      <c r="C520" s="86">
        <f>YEAR(Table2[[#This Row],[Date]])</f>
        <v>2024</v>
      </c>
      <c r="D520" s="89" t="str">
        <f>TEXT(Table2[[#This Row],[Date]],"mmmm")</f>
        <v>September</v>
      </c>
      <c r="E520" s="13" t="s">
        <v>127</v>
      </c>
      <c r="F520" s="13" t="s">
        <v>66</v>
      </c>
      <c r="G520" s="13" t="s">
        <v>43</v>
      </c>
      <c r="H520" s="13" t="s">
        <v>60</v>
      </c>
      <c r="I520" s="13" t="s">
        <v>75</v>
      </c>
      <c r="J520" s="13" t="s">
        <v>84</v>
      </c>
      <c r="K520" s="13" t="s">
        <v>45</v>
      </c>
      <c r="L520" s="13" t="s">
        <v>34</v>
      </c>
      <c r="M520" s="13">
        <v>470.98</v>
      </c>
      <c r="N520" s="13">
        <v>5</v>
      </c>
      <c r="O520" s="13">
        <v>0.01</v>
      </c>
      <c r="P520" s="48" t="str">
        <f>IF(Table2[[#This Row],[Discount]]&gt;20%,"HIGH","LOW")</f>
        <v>LOW</v>
      </c>
      <c r="Q520" s="13">
        <v>2331.35</v>
      </c>
      <c r="R520" s="60" t="str">
        <f>_xlfn.IFS(Table2[[#This Row],[Revenue]]&lt;1000,"Small",OR(Table2[[#This Row],[Revenue]]&gt;1000,Table2[[#This Row],[Revenue]]&lt;=5000),"Medium",Table2[[#This Row],[Revenue]]&gt;5000,"Large")</f>
        <v>Medium</v>
      </c>
      <c r="S520" s="54" t="str">
        <f>IF(Table2[[#This Row],[Revenue]]&gt;3000,"Premium","Not Premium")</f>
        <v>Not Premium</v>
      </c>
      <c r="T520" s="13">
        <v>1961.39</v>
      </c>
      <c r="U520" s="13">
        <v>369.96</v>
      </c>
      <c r="V520" s="13" t="s">
        <v>35</v>
      </c>
      <c r="W520" s="13" t="s">
        <v>88</v>
      </c>
      <c r="X520" s="13" t="s">
        <v>37</v>
      </c>
      <c r="Y520" s="13">
        <v>45.54</v>
      </c>
      <c r="Z520" s="13">
        <v>3</v>
      </c>
      <c r="AA520" s="51" t="str">
        <f>IF(Table2[[#This Row],[DeliveryDays]]&lt;=3,"FAST DELIVERY","LATE DELIVERY")</f>
        <v>FAST DELIVERY</v>
      </c>
      <c r="AB520" s="13" t="s">
        <v>55</v>
      </c>
      <c r="AC520" s="13" t="s">
        <v>39</v>
      </c>
      <c r="AD520" s="13">
        <v>5</v>
      </c>
      <c r="AE520" s="57" t="str">
        <f>_xlfn.IFS(Table2[[#This Row],[Rating]]=5,"Excellent",Table2[[#This Row],[Rating]]=4,"Good",Table2[[#This Row],[Rating]]=3,"Average",Table2[[#This Row],[Rating]]&lt;=2,"Poor")</f>
        <v>Excellent</v>
      </c>
      <c r="AF520" s="35">
        <f>Table2[[#This Row],[Cost]]+Table2[[#This Row],[Profit]]+Table2[[#This Row],[ShippingCost]]+Table2[[#This Row],[DeliveryDays]]</f>
        <v>2379.89</v>
      </c>
      <c r="AG520" s="119">
        <f>Table2[[#This Row],[Profit]]/Table2[[#This Row],[Cost]]</f>
        <v>0.18862133486965874</v>
      </c>
    </row>
    <row r="521" spans="1:33" ht="16.5" thickTop="1" thickBot="1" x14ac:dyDescent="0.3">
      <c r="A521" s="11">
        <v>522</v>
      </c>
      <c r="B521" s="2" t="s">
        <v>86</v>
      </c>
      <c r="C521" s="85">
        <f>YEAR(Table2[[#This Row],[Date]])</f>
        <v>2023</v>
      </c>
      <c r="D521" s="88" t="str">
        <f>TEXT(Table2[[#This Row],[Date]],"mmmm")</f>
        <v>July</v>
      </c>
      <c r="E521" s="2" t="s">
        <v>99</v>
      </c>
      <c r="F521" s="2" t="s">
        <v>42</v>
      </c>
      <c r="G521" s="2" t="s">
        <v>59</v>
      </c>
      <c r="H521" s="2" t="s">
        <v>44</v>
      </c>
      <c r="I521" s="2" t="s">
        <v>51</v>
      </c>
      <c r="J521" s="2" t="s">
        <v>102</v>
      </c>
      <c r="K521" s="2" t="s">
        <v>53</v>
      </c>
      <c r="L521" s="2" t="s">
        <v>46</v>
      </c>
      <c r="M521" s="2">
        <v>582.47</v>
      </c>
      <c r="N521" s="2">
        <v>14</v>
      </c>
      <c r="O521" s="2">
        <v>0.15</v>
      </c>
      <c r="P521" s="48" t="str">
        <f>IF(Table2[[#This Row],[Discount]]&gt;20%,"HIGH","LOW")</f>
        <v>LOW</v>
      </c>
      <c r="Q521" s="2">
        <v>6931.39</v>
      </c>
      <c r="R521" s="59" t="str">
        <f>_xlfn.IFS(Table2[[#This Row],[Revenue]]&lt;1000,"Small",OR(Table2[[#This Row],[Revenue]]&gt;1000,Table2[[#This Row],[Revenue]]&lt;=5000),"Medium",Table2[[#This Row],[Revenue]]&gt;5000,"Large")</f>
        <v>Medium</v>
      </c>
      <c r="S521" s="53" t="str">
        <f>IF(Table2[[#This Row],[Revenue]]&gt;3000,"Premium","Not Premium")</f>
        <v>Premium</v>
      </c>
      <c r="T521" s="2">
        <v>4522.72</v>
      </c>
      <c r="U521" s="2">
        <v>2408.67</v>
      </c>
      <c r="V521" s="2" t="s">
        <v>47</v>
      </c>
      <c r="W521" s="2" t="s">
        <v>71</v>
      </c>
      <c r="X521" s="2" t="s">
        <v>48</v>
      </c>
      <c r="Y521" s="2">
        <v>32.78</v>
      </c>
      <c r="Z521" s="2">
        <v>5</v>
      </c>
      <c r="AA521" s="50" t="str">
        <f>IF(Table2[[#This Row],[DeliveryDays]]&lt;=3,"FAST DELIVERY","LATE DELIVERY")</f>
        <v>LATE DELIVERY</v>
      </c>
      <c r="AB521" s="2" t="s">
        <v>55</v>
      </c>
      <c r="AC521" s="2" t="s">
        <v>56</v>
      </c>
      <c r="AD521" s="2">
        <v>4</v>
      </c>
      <c r="AE521" s="56" t="str">
        <f>_xlfn.IFS(Table2[[#This Row],[Rating]]=5,"Excellent",Table2[[#This Row],[Rating]]=4,"Good",Table2[[#This Row],[Rating]]=3,"Average",Table2[[#This Row],[Rating]]&lt;=2,"Poor")</f>
        <v>Good</v>
      </c>
      <c r="AF521" s="35">
        <f>Table2[[#This Row],[Cost]]+Table2[[#This Row],[Profit]]+Table2[[#This Row],[ShippingCost]]+Table2[[#This Row],[DeliveryDays]]</f>
        <v>6969.17</v>
      </c>
      <c r="AG521" s="119">
        <f>Table2[[#This Row],[Profit]]/Table2[[#This Row],[Cost]]</f>
        <v>0.53257110765203242</v>
      </c>
    </row>
    <row r="522" spans="1:33" ht="16.5" thickTop="1" thickBot="1" x14ac:dyDescent="0.3">
      <c r="A522" s="12">
        <v>523</v>
      </c>
      <c r="B522" s="13" t="s">
        <v>382</v>
      </c>
      <c r="C522" s="86">
        <f>YEAR(Table2[[#This Row],[Date]])</f>
        <v>2024</v>
      </c>
      <c r="D522" s="89" t="str">
        <f>TEXT(Table2[[#This Row],[Date]],"mmmm")</f>
        <v>November</v>
      </c>
      <c r="E522" s="13" t="s">
        <v>96</v>
      </c>
      <c r="F522" s="13" t="s">
        <v>28</v>
      </c>
      <c r="G522" s="13" t="s">
        <v>29</v>
      </c>
      <c r="H522" s="13" t="s">
        <v>44</v>
      </c>
      <c r="I522" s="13" t="s">
        <v>61</v>
      </c>
      <c r="J522" s="13" t="s">
        <v>79</v>
      </c>
      <c r="K522" s="13" t="s">
        <v>53</v>
      </c>
      <c r="L522" s="13" t="s">
        <v>80</v>
      </c>
      <c r="M522" s="13">
        <v>126.14</v>
      </c>
      <c r="N522" s="13">
        <v>13</v>
      </c>
      <c r="O522" s="13">
        <v>0.04</v>
      </c>
      <c r="P522" s="48" t="str">
        <f>IF(Table2[[#This Row],[Discount]]&gt;20%,"HIGH","LOW")</f>
        <v>LOW</v>
      </c>
      <c r="Q522" s="13">
        <v>1574.23</v>
      </c>
      <c r="R522" s="60" t="str">
        <f>_xlfn.IFS(Table2[[#This Row],[Revenue]]&lt;1000,"Small",OR(Table2[[#This Row],[Revenue]]&gt;1000,Table2[[#This Row],[Revenue]]&lt;=5000),"Medium",Table2[[#This Row],[Revenue]]&gt;5000,"Large")</f>
        <v>Medium</v>
      </c>
      <c r="S522" s="54" t="str">
        <f>IF(Table2[[#This Row],[Revenue]]&gt;3000,"Premium","Not Premium")</f>
        <v>Not Premium</v>
      </c>
      <c r="T522" s="13">
        <v>926.15</v>
      </c>
      <c r="U522" s="13">
        <v>648.08000000000004</v>
      </c>
      <c r="V522" s="13" t="s">
        <v>63</v>
      </c>
      <c r="W522" s="13" t="s">
        <v>54</v>
      </c>
      <c r="X522" s="13" t="s">
        <v>37</v>
      </c>
      <c r="Y522" s="13">
        <v>5.51</v>
      </c>
      <c r="Z522" s="13">
        <v>7</v>
      </c>
      <c r="AA522" s="51" t="str">
        <f>IF(Table2[[#This Row],[DeliveryDays]]&lt;=3,"FAST DELIVERY","LATE DELIVERY")</f>
        <v>LATE DELIVERY</v>
      </c>
      <c r="AB522" s="13" t="s">
        <v>38</v>
      </c>
      <c r="AC522" s="13" t="s">
        <v>56</v>
      </c>
      <c r="AD522" s="13">
        <v>1</v>
      </c>
      <c r="AE522" s="57" t="str">
        <f>_xlfn.IFS(Table2[[#This Row],[Rating]]=5,"Excellent",Table2[[#This Row],[Rating]]=4,"Good",Table2[[#This Row],[Rating]]=3,"Average",Table2[[#This Row],[Rating]]&lt;=2,"Poor")</f>
        <v>Poor</v>
      </c>
      <c r="AF522" s="35">
        <f>Table2[[#This Row],[Cost]]+Table2[[#This Row],[Profit]]+Table2[[#This Row],[ShippingCost]]+Table2[[#This Row],[DeliveryDays]]</f>
        <v>1586.74</v>
      </c>
      <c r="AG522" s="119">
        <f>Table2[[#This Row],[Profit]]/Table2[[#This Row],[Cost]]</f>
        <v>0.69975705879177241</v>
      </c>
    </row>
    <row r="523" spans="1:33" ht="16.5" thickTop="1" thickBot="1" x14ac:dyDescent="0.3">
      <c r="A523" s="11">
        <v>524</v>
      </c>
      <c r="B523" s="2" t="s">
        <v>225</v>
      </c>
      <c r="C523" s="85">
        <f>YEAR(Table2[[#This Row],[Date]])</f>
        <v>2024</v>
      </c>
      <c r="D523" s="88" t="str">
        <f>TEXT(Table2[[#This Row],[Date]],"mmmm")</f>
        <v>October</v>
      </c>
      <c r="E523" s="2" t="s">
        <v>58</v>
      </c>
      <c r="F523" s="2" t="s">
        <v>82</v>
      </c>
      <c r="G523" s="2" t="s">
        <v>43</v>
      </c>
      <c r="H523" s="2" t="s">
        <v>60</v>
      </c>
      <c r="I523" s="2" t="s">
        <v>31</v>
      </c>
      <c r="J523" s="2" t="s">
        <v>69</v>
      </c>
      <c r="K523" s="2" t="s">
        <v>45</v>
      </c>
      <c r="L523" s="2" t="s">
        <v>80</v>
      </c>
      <c r="M523" s="2">
        <v>841.5</v>
      </c>
      <c r="N523" s="2">
        <v>10</v>
      </c>
      <c r="O523" s="2">
        <v>0.1</v>
      </c>
      <c r="P523" s="48" t="str">
        <f>IF(Table2[[#This Row],[Discount]]&gt;20%,"HIGH","LOW")</f>
        <v>LOW</v>
      </c>
      <c r="Q523" s="2">
        <v>7573.5</v>
      </c>
      <c r="R523" s="59" t="str">
        <f>_xlfn.IFS(Table2[[#This Row],[Revenue]]&lt;1000,"Small",OR(Table2[[#This Row],[Revenue]]&gt;1000,Table2[[#This Row],[Revenue]]&lt;=5000),"Medium",Table2[[#This Row],[Revenue]]&gt;5000,"Large")</f>
        <v>Medium</v>
      </c>
      <c r="S523" s="53" t="str">
        <f>IF(Table2[[#This Row],[Revenue]]&gt;3000,"Premium","Not Premium")</f>
        <v>Premium</v>
      </c>
      <c r="T523" s="2">
        <v>4981.4799999999996</v>
      </c>
      <c r="U523" s="2">
        <v>2592.02</v>
      </c>
      <c r="V523" s="2" t="s">
        <v>35</v>
      </c>
      <c r="W523" s="2" t="s">
        <v>54</v>
      </c>
      <c r="X523" s="2" t="s">
        <v>48</v>
      </c>
      <c r="Y523" s="2">
        <v>43.82</v>
      </c>
      <c r="Z523" s="2">
        <v>6</v>
      </c>
      <c r="AA523" s="50" t="str">
        <f>IF(Table2[[#This Row],[DeliveryDays]]&lt;=3,"FAST DELIVERY","LATE DELIVERY")</f>
        <v>LATE DELIVERY</v>
      </c>
      <c r="AB523" s="2" t="s">
        <v>55</v>
      </c>
      <c r="AC523" s="2" t="s">
        <v>39</v>
      </c>
      <c r="AD523" s="2">
        <v>3</v>
      </c>
      <c r="AE523" s="56" t="str">
        <f>_xlfn.IFS(Table2[[#This Row],[Rating]]=5,"Excellent",Table2[[#This Row],[Rating]]=4,"Good",Table2[[#This Row],[Rating]]=3,"Average",Table2[[#This Row],[Rating]]&lt;=2,"Poor")</f>
        <v>Average</v>
      </c>
      <c r="AF523" s="35">
        <f>Table2[[#This Row],[Cost]]+Table2[[#This Row],[Profit]]+Table2[[#This Row],[ShippingCost]]+Table2[[#This Row],[DeliveryDays]]</f>
        <v>7623.32</v>
      </c>
      <c r="AG523" s="119">
        <f>Table2[[#This Row],[Profit]]/Table2[[#This Row],[Cost]]</f>
        <v>0.52033130716172704</v>
      </c>
    </row>
    <row r="524" spans="1:33" ht="16.5" thickTop="1" thickBot="1" x14ac:dyDescent="0.3">
      <c r="A524" s="12">
        <v>525</v>
      </c>
      <c r="B524" s="13" t="s">
        <v>473</v>
      </c>
      <c r="C524" s="86">
        <f>YEAR(Table2[[#This Row],[Date]])</f>
        <v>2024</v>
      </c>
      <c r="D524" s="89" t="str">
        <f>TEXT(Table2[[#This Row],[Date]],"mmmm")</f>
        <v>September</v>
      </c>
      <c r="E524" s="13" t="s">
        <v>114</v>
      </c>
      <c r="F524" s="13" t="s">
        <v>28</v>
      </c>
      <c r="G524" s="13" t="s">
        <v>93</v>
      </c>
      <c r="H524" s="13" t="s">
        <v>100</v>
      </c>
      <c r="I524" s="13" t="s">
        <v>31</v>
      </c>
      <c r="J524" s="13" t="s">
        <v>102</v>
      </c>
      <c r="K524" s="13" t="s">
        <v>45</v>
      </c>
      <c r="L524" s="13" t="s">
        <v>46</v>
      </c>
      <c r="M524" s="13">
        <v>684.72</v>
      </c>
      <c r="N524" s="13">
        <v>18</v>
      </c>
      <c r="O524" s="13">
        <v>0.22</v>
      </c>
      <c r="P524" s="48" t="str">
        <f>IF(Table2[[#This Row],[Discount]]&gt;20%,"HIGH","LOW")</f>
        <v>HIGH</v>
      </c>
      <c r="Q524" s="13">
        <v>9613.4699999999993</v>
      </c>
      <c r="R524" s="60" t="str">
        <f>_xlfn.IFS(Table2[[#This Row],[Revenue]]&lt;1000,"Small",OR(Table2[[#This Row],[Revenue]]&gt;1000,Table2[[#This Row],[Revenue]]&lt;=5000),"Medium",Table2[[#This Row],[Revenue]]&gt;5000,"Large")</f>
        <v>Medium</v>
      </c>
      <c r="S524" s="54" t="str">
        <f>IF(Table2[[#This Row],[Revenue]]&gt;3000,"Premium","Not Premium")</f>
        <v>Premium</v>
      </c>
      <c r="T524" s="13">
        <v>5758.27</v>
      </c>
      <c r="U524" s="13">
        <v>3855.2</v>
      </c>
      <c r="V524" s="13" t="s">
        <v>76</v>
      </c>
      <c r="W524" s="13" t="s">
        <v>36</v>
      </c>
      <c r="X524" s="13" t="s">
        <v>37</v>
      </c>
      <c r="Y524" s="13">
        <v>33.92</v>
      </c>
      <c r="Z524" s="13">
        <v>6</v>
      </c>
      <c r="AA524" s="51" t="str">
        <f>IF(Table2[[#This Row],[DeliveryDays]]&lt;=3,"FAST DELIVERY","LATE DELIVERY")</f>
        <v>LATE DELIVERY</v>
      </c>
      <c r="AB524" s="13" t="s">
        <v>97</v>
      </c>
      <c r="AC524" s="13" t="s">
        <v>56</v>
      </c>
      <c r="AD524" s="13">
        <v>5</v>
      </c>
      <c r="AE524" s="57" t="str">
        <f>_xlfn.IFS(Table2[[#This Row],[Rating]]=5,"Excellent",Table2[[#This Row],[Rating]]=4,"Good",Table2[[#This Row],[Rating]]=3,"Average",Table2[[#This Row],[Rating]]&lt;=2,"Poor")</f>
        <v>Excellent</v>
      </c>
      <c r="AF524" s="35">
        <f>Table2[[#This Row],[Cost]]+Table2[[#This Row],[Profit]]+Table2[[#This Row],[ShippingCost]]+Table2[[#This Row],[DeliveryDays]]</f>
        <v>9653.3900000000012</v>
      </c>
      <c r="AG524" s="119">
        <f>Table2[[#This Row],[Profit]]/Table2[[#This Row],[Cost]]</f>
        <v>0.66950664001514337</v>
      </c>
    </row>
    <row r="525" spans="1:33" ht="16.5" thickTop="1" thickBot="1" x14ac:dyDescent="0.3">
      <c r="A525" s="11">
        <v>526</v>
      </c>
      <c r="B525" s="2" t="s">
        <v>152</v>
      </c>
      <c r="C525" s="85">
        <f>YEAR(Table2[[#This Row],[Date]])</f>
        <v>2023</v>
      </c>
      <c r="D525" s="88" t="str">
        <f>TEXT(Table2[[#This Row],[Date]],"mmmm")</f>
        <v>April</v>
      </c>
      <c r="E525" s="2" t="s">
        <v>120</v>
      </c>
      <c r="F525" s="2" t="s">
        <v>42</v>
      </c>
      <c r="G525" s="2" t="s">
        <v>90</v>
      </c>
      <c r="H525" s="2" t="s">
        <v>30</v>
      </c>
      <c r="I525" s="2" t="s">
        <v>75</v>
      </c>
      <c r="J525" s="2" t="s">
        <v>32</v>
      </c>
      <c r="K525" s="2" t="s">
        <v>53</v>
      </c>
      <c r="L525" s="2" t="s">
        <v>34</v>
      </c>
      <c r="M525" s="2">
        <v>440</v>
      </c>
      <c r="N525" s="2">
        <v>13</v>
      </c>
      <c r="O525" s="2">
        <v>7.0000000000000007E-2</v>
      </c>
      <c r="P525" s="48" t="str">
        <f>IF(Table2[[#This Row],[Discount]]&gt;20%,"HIGH","LOW")</f>
        <v>LOW</v>
      </c>
      <c r="Q525" s="2">
        <v>5319.6</v>
      </c>
      <c r="R525" s="59" t="str">
        <f>_xlfn.IFS(Table2[[#This Row],[Revenue]]&lt;1000,"Small",OR(Table2[[#This Row],[Revenue]]&gt;1000,Table2[[#This Row],[Revenue]]&lt;=5000),"Medium",Table2[[#This Row],[Revenue]]&gt;5000,"Large")</f>
        <v>Medium</v>
      </c>
      <c r="S525" s="53" t="str">
        <f>IF(Table2[[#This Row],[Revenue]]&gt;3000,"Premium","Not Premium")</f>
        <v>Premium</v>
      </c>
      <c r="T525" s="2">
        <v>3616.61</v>
      </c>
      <c r="U525" s="2">
        <v>1702.99</v>
      </c>
      <c r="V525" s="2" t="s">
        <v>76</v>
      </c>
      <c r="W525" s="2" t="s">
        <v>36</v>
      </c>
      <c r="X525" s="2" t="s">
        <v>72</v>
      </c>
      <c r="Y525" s="2">
        <v>35.49</v>
      </c>
      <c r="Z525" s="2">
        <v>10</v>
      </c>
      <c r="AA525" s="50" t="str">
        <f>IF(Table2[[#This Row],[DeliveryDays]]&lt;=3,"FAST DELIVERY","LATE DELIVERY")</f>
        <v>LATE DELIVERY</v>
      </c>
      <c r="AB525" s="2" t="s">
        <v>55</v>
      </c>
      <c r="AC525" s="2" t="s">
        <v>56</v>
      </c>
      <c r="AD525" s="2">
        <v>5</v>
      </c>
      <c r="AE525" s="56" t="str">
        <f>_xlfn.IFS(Table2[[#This Row],[Rating]]=5,"Excellent",Table2[[#This Row],[Rating]]=4,"Good",Table2[[#This Row],[Rating]]=3,"Average",Table2[[#This Row],[Rating]]&lt;=2,"Poor")</f>
        <v>Excellent</v>
      </c>
      <c r="AF525" s="35">
        <f>Table2[[#This Row],[Cost]]+Table2[[#This Row],[Profit]]+Table2[[#This Row],[ShippingCost]]+Table2[[#This Row],[DeliveryDays]]</f>
        <v>5365.09</v>
      </c>
      <c r="AG525" s="119">
        <f>Table2[[#This Row],[Profit]]/Table2[[#This Row],[Cost]]</f>
        <v>0.4708801889061856</v>
      </c>
    </row>
    <row r="526" spans="1:33" ht="16.5" thickTop="1" thickBot="1" x14ac:dyDescent="0.3">
      <c r="A526" s="12">
        <v>527</v>
      </c>
      <c r="B526" s="13" t="s">
        <v>412</v>
      </c>
      <c r="C526" s="86">
        <f>YEAR(Table2[[#This Row],[Date]])</f>
        <v>2023</v>
      </c>
      <c r="D526" s="89" t="str">
        <f>TEXT(Table2[[#This Row],[Date]],"mmmm")</f>
        <v>May</v>
      </c>
      <c r="E526" s="13" t="s">
        <v>65</v>
      </c>
      <c r="F526" s="13" t="s">
        <v>66</v>
      </c>
      <c r="G526" s="13" t="s">
        <v>29</v>
      </c>
      <c r="H526" s="13" t="s">
        <v>60</v>
      </c>
      <c r="I526" s="13" t="s">
        <v>31</v>
      </c>
      <c r="J526" s="13" t="s">
        <v>52</v>
      </c>
      <c r="K526" s="13" t="s">
        <v>53</v>
      </c>
      <c r="L526" s="13" t="s">
        <v>34</v>
      </c>
      <c r="M526" s="13">
        <v>867.11</v>
      </c>
      <c r="N526" s="13">
        <v>16</v>
      </c>
      <c r="O526" s="13">
        <v>0.25</v>
      </c>
      <c r="P526" s="48" t="str">
        <f>IF(Table2[[#This Row],[Discount]]&gt;20%,"HIGH","LOW")</f>
        <v>HIGH</v>
      </c>
      <c r="Q526" s="13">
        <v>10405.32</v>
      </c>
      <c r="R526" s="60" t="str">
        <f>_xlfn.IFS(Table2[[#This Row],[Revenue]]&lt;1000,"Small",OR(Table2[[#This Row],[Revenue]]&gt;1000,Table2[[#This Row],[Revenue]]&lt;=5000),"Medium",Table2[[#This Row],[Revenue]]&gt;5000,"Large")</f>
        <v>Medium</v>
      </c>
      <c r="S526" s="54" t="str">
        <f>IF(Table2[[#This Row],[Revenue]]&gt;3000,"Premium","Not Premium")</f>
        <v>Premium</v>
      </c>
      <c r="T526" s="13">
        <v>8682.51</v>
      </c>
      <c r="U526" s="13">
        <v>1722.81</v>
      </c>
      <c r="V526" s="13" t="s">
        <v>47</v>
      </c>
      <c r="W526" s="13" t="s">
        <v>36</v>
      </c>
      <c r="X526" s="13" t="s">
        <v>48</v>
      </c>
      <c r="Y526" s="13">
        <v>26.61</v>
      </c>
      <c r="Z526" s="13">
        <v>9</v>
      </c>
      <c r="AA526" s="51" t="str">
        <f>IF(Table2[[#This Row],[DeliveryDays]]&lt;=3,"FAST DELIVERY","LATE DELIVERY")</f>
        <v>LATE DELIVERY</v>
      </c>
      <c r="AB526" s="13" t="s">
        <v>55</v>
      </c>
      <c r="AC526" s="13" t="s">
        <v>39</v>
      </c>
      <c r="AD526" s="13">
        <v>2</v>
      </c>
      <c r="AE526" s="57" t="str">
        <f>_xlfn.IFS(Table2[[#This Row],[Rating]]=5,"Excellent",Table2[[#This Row],[Rating]]=4,"Good",Table2[[#This Row],[Rating]]=3,"Average",Table2[[#This Row],[Rating]]&lt;=2,"Poor")</f>
        <v>Poor</v>
      </c>
      <c r="AF526" s="35">
        <f>Table2[[#This Row],[Cost]]+Table2[[#This Row],[Profit]]+Table2[[#This Row],[ShippingCost]]+Table2[[#This Row],[DeliveryDays]]</f>
        <v>10440.93</v>
      </c>
      <c r="AG526" s="119">
        <f>Table2[[#This Row],[Profit]]/Table2[[#This Row],[Cost]]</f>
        <v>0.19842303665645072</v>
      </c>
    </row>
    <row r="527" spans="1:33" ht="16.5" thickTop="1" thickBot="1" x14ac:dyDescent="0.3">
      <c r="A527" s="11">
        <v>528</v>
      </c>
      <c r="B527" s="2" t="s">
        <v>369</v>
      </c>
      <c r="C527" s="85">
        <f>YEAR(Table2[[#This Row],[Date]])</f>
        <v>2024</v>
      </c>
      <c r="D527" s="88" t="str">
        <f>TEXT(Table2[[#This Row],[Date]],"mmmm")</f>
        <v>July</v>
      </c>
      <c r="E527" s="2" t="s">
        <v>41</v>
      </c>
      <c r="F527" s="2" t="s">
        <v>66</v>
      </c>
      <c r="G527" s="2" t="s">
        <v>90</v>
      </c>
      <c r="H527" s="2" t="s">
        <v>100</v>
      </c>
      <c r="I527" s="2" t="s">
        <v>31</v>
      </c>
      <c r="J527" s="2" t="s">
        <v>84</v>
      </c>
      <c r="K527" s="2" t="s">
        <v>33</v>
      </c>
      <c r="L527" s="2" t="s">
        <v>34</v>
      </c>
      <c r="M527" s="2">
        <v>845.69</v>
      </c>
      <c r="N527" s="2">
        <v>14</v>
      </c>
      <c r="O527" s="2">
        <v>0.16</v>
      </c>
      <c r="P527" s="48" t="str">
        <f>IF(Table2[[#This Row],[Discount]]&gt;20%,"HIGH","LOW")</f>
        <v>LOW</v>
      </c>
      <c r="Q527" s="2">
        <v>9945.31</v>
      </c>
      <c r="R527" s="59" t="str">
        <f>_xlfn.IFS(Table2[[#This Row],[Revenue]]&lt;1000,"Small",OR(Table2[[#This Row],[Revenue]]&gt;1000,Table2[[#This Row],[Revenue]]&lt;=5000),"Medium",Table2[[#This Row],[Revenue]]&gt;5000,"Large")</f>
        <v>Medium</v>
      </c>
      <c r="S527" s="53" t="str">
        <f>IF(Table2[[#This Row],[Revenue]]&gt;3000,"Premium","Not Premium")</f>
        <v>Premium</v>
      </c>
      <c r="T527" s="2">
        <v>8823.0499999999993</v>
      </c>
      <c r="U527" s="2">
        <v>1122.26</v>
      </c>
      <c r="V527" s="2" t="s">
        <v>63</v>
      </c>
      <c r="W527" s="2" t="s">
        <v>71</v>
      </c>
      <c r="X527" s="2" t="s">
        <v>48</v>
      </c>
      <c r="Y527" s="2">
        <v>43.04</v>
      </c>
      <c r="Z527" s="2">
        <v>2</v>
      </c>
      <c r="AA527" s="50" t="str">
        <f>IF(Table2[[#This Row],[DeliveryDays]]&lt;=3,"FAST DELIVERY","LATE DELIVERY")</f>
        <v>FAST DELIVERY</v>
      </c>
      <c r="AB527" s="2" t="s">
        <v>97</v>
      </c>
      <c r="AC527" s="2" t="s">
        <v>56</v>
      </c>
      <c r="AD527" s="2">
        <v>3</v>
      </c>
      <c r="AE527" s="56" t="str">
        <f>_xlfn.IFS(Table2[[#This Row],[Rating]]=5,"Excellent",Table2[[#This Row],[Rating]]=4,"Good",Table2[[#This Row],[Rating]]=3,"Average",Table2[[#This Row],[Rating]]&lt;=2,"Poor")</f>
        <v>Average</v>
      </c>
      <c r="AF527" s="35">
        <f>Table2[[#This Row],[Cost]]+Table2[[#This Row],[Profit]]+Table2[[#This Row],[ShippingCost]]+Table2[[#This Row],[DeliveryDays]]</f>
        <v>9990.35</v>
      </c>
      <c r="AG527" s="119">
        <f>Table2[[#This Row],[Profit]]/Table2[[#This Row],[Cost]]</f>
        <v>0.12719637766985339</v>
      </c>
    </row>
    <row r="528" spans="1:33" ht="16.5" thickTop="1" thickBot="1" x14ac:dyDescent="0.3">
      <c r="A528" s="12">
        <v>529</v>
      </c>
      <c r="B528" s="13" t="s">
        <v>453</v>
      </c>
      <c r="C528" s="86">
        <f>YEAR(Table2[[#This Row],[Date]])</f>
        <v>2023</v>
      </c>
      <c r="D528" s="89" t="str">
        <f>TEXT(Table2[[#This Row],[Date]],"mmmm")</f>
        <v>July</v>
      </c>
      <c r="E528" s="13" t="s">
        <v>58</v>
      </c>
      <c r="F528" s="13" t="s">
        <v>28</v>
      </c>
      <c r="G528" s="13" t="s">
        <v>93</v>
      </c>
      <c r="H528" s="13" t="s">
        <v>100</v>
      </c>
      <c r="I528" s="13" t="s">
        <v>75</v>
      </c>
      <c r="J528" s="13" t="s">
        <v>52</v>
      </c>
      <c r="K528" s="13" t="s">
        <v>33</v>
      </c>
      <c r="L528" s="13" t="s">
        <v>70</v>
      </c>
      <c r="M528" s="13">
        <v>510.26</v>
      </c>
      <c r="N528" s="13">
        <v>1</v>
      </c>
      <c r="O528" s="13">
        <v>0.03</v>
      </c>
      <c r="P528" s="48" t="str">
        <f>IF(Table2[[#This Row],[Discount]]&gt;20%,"HIGH","LOW")</f>
        <v>LOW</v>
      </c>
      <c r="Q528" s="13">
        <v>494.95</v>
      </c>
      <c r="R528" s="60" t="str">
        <f>_xlfn.IFS(Table2[[#This Row],[Revenue]]&lt;1000,"Small",OR(Table2[[#This Row],[Revenue]]&gt;1000,Table2[[#This Row],[Revenue]]&lt;=5000),"Medium",Table2[[#This Row],[Revenue]]&gt;5000,"Large")</f>
        <v>Small</v>
      </c>
      <c r="S528" s="54" t="str">
        <f>IF(Table2[[#This Row],[Revenue]]&gt;3000,"Premium","Not Premium")</f>
        <v>Not Premium</v>
      </c>
      <c r="T528" s="13">
        <v>368.45</v>
      </c>
      <c r="U528" s="13">
        <v>126.5</v>
      </c>
      <c r="V528" s="13" t="s">
        <v>91</v>
      </c>
      <c r="W528" s="13" t="s">
        <v>88</v>
      </c>
      <c r="X528" s="13" t="s">
        <v>72</v>
      </c>
      <c r="Y528" s="13">
        <v>24.64</v>
      </c>
      <c r="Z528" s="13">
        <v>5</v>
      </c>
      <c r="AA528" s="51" t="str">
        <f>IF(Table2[[#This Row],[DeliveryDays]]&lt;=3,"FAST DELIVERY","LATE DELIVERY")</f>
        <v>LATE DELIVERY</v>
      </c>
      <c r="AB528" s="13" t="s">
        <v>97</v>
      </c>
      <c r="AC528" s="13" t="s">
        <v>39</v>
      </c>
      <c r="AD528" s="13">
        <v>1</v>
      </c>
      <c r="AE528" s="57" t="str">
        <f>_xlfn.IFS(Table2[[#This Row],[Rating]]=5,"Excellent",Table2[[#This Row],[Rating]]=4,"Good",Table2[[#This Row],[Rating]]=3,"Average",Table2[[#This Row],[Rating]]&lt;=2,"Poor")</f>
        <v>Poor</v>
      </c>
      <c r="AF528" s="35">
        <f>Table2[[#This Row],[Cost]]+Table2[[#This Row],[Profit]]+Table2[[#This Row],[ShippingCost]]+Table2[[#This Row],[DeliveryDays]]</f>
        <v>524.59</v>
      </c>
      <c r="AG528" s="119">
        <f>Table2[[#This Row],[Profit]]/Table2[[#This Row],[Cost]]</f>
        <v>0.34333016691545665</v>
      </c>
    </row>
    <row r="529" spans="1:33" ht="16.5" thickTop="1" thickBot="1" x14ac:dyDescent="0.3">
      <c r="A529" s="11">
        <v>530</v>
      </c>
      <c r="B529" s="2" t="s">
        <v>474</v>
      </c>
      <c r="C529" s="85">
        <f>YEAR(Table2[[#This Row],[Date]])</f>
        <v>2024</v>
      </c>
      <c r="D529" s="88" t="str">
        <f>TEXT(Table2[[#This Row],[Date]],"mmmm")</f>
        <v>March</v>
      </c>
      <c r="E529" s="2" t="s">
        <v>58</v>
      </c>
      <c r="F529" s="2" t="s">
        <v>82</v>
      </c>
      <c r="G529" s="2" t="s">
        <v>93</v>
      </c>
      <c r="H529" s="2" t="s">
        <v>78</v>
      </c>
      <c r="I529" s="2" t="s">
        <v>31</v>
      </c>
      <c r="J529" s="2" t="s">
        <v>79</v>
      </c>
      <c r="K529" s="2" t="s">
        <v>33</v>
      </c>
      <c r="L529" s="2" t="s">
        <v>34</v>
      </c>
      <c r="M529" s="2">
        <v>143.71</v>
      </c>
      <c r="N529" s="2">
        <v>4</v>
      </c>
      <c r="O529" s="2">
        <v>0.27</v>
      </c>
      <c r="P529" s="48" t="str">
        <f>IF(Table2[[#This Row],[Discount]]&gt;20%,"HIGH","LOW")</f>
        <v>HIGH</v>
      </c>
      <c r="Q529" s="2">
        <v>419.63</v>
      </c>
      <c r="R529" s="59" t="str">
        <f>_xlfn.IFS(Table2[[#This Row],[Revenue]]&lt;1000,"Small",OR(Table2[[#This Row],[Revenue]]&gt;1000,Table2[[#This Row],[Revenue]]&lt;=5000),"Medium",Table2[[#This Row],[Revenue]]&gt;5000,"Large")</f>
        <v>Small</v>
      </c>
      <c r="S529" s="53" t="str">
        <f>IF(Table2[[#This Row],[Revenue]]&gt;3000,"Premium","Not Premium")</f>
        <v>Not Premium</v>
      </c>
      <c r="T529" s="2">
        <v>310.49</v>
      </c>
      <c r="U529" s="2">
        <v>109.14</v>
      </c>
      <c r="V529" s="2" t="s">
        <v>76</v>
      </c>
      <c r="W529" s="2" t="s">
        <v>54</v>
      </c>
      <c r="X529" s="2" t="s">
        <v>48</v>
      </c>
      <c r="Y529" s="2">
        <v>16.86</v>
      </c>
      <c r="Z529" s="2">
        <v>5</v>
      </c>
      <c r="AA529" s="50" t="str">
        <f>IF(Table2[[#This Row],[DeliveryDays]]&lt;=3,"FAST DELIVERY","LATE DELIVERY")</f>
        <v>LATE DELIVERY</v>
      </c>
      <c r="AB529" s="2" t="s">
        <v>38</v>
      </c>
      <c r="AC529" s="2" t="s">
        <v>56</v>
      </c>
      <c r="AD529" s="2">
        <v>4</v>
      </c>
      <c r="AE529" s="56" t="str">
        <f>_xlfn.IFS(Table2[[#This Row],[Rating]]=5,"Excellent",Table2[[#This Row],[Rating]]=4,"Good",Table2[[#This Row],[Rating]]=3,"Average",Table2[[#This Row],[Rating]]&lt;=2,"Poor")</f>
        <v>Good</v>
      </c>
      <c r="AF529" s="35">
        <f>Table2[[#This Row],[Cost]]+Table2[[#This Row],[Profit]]+Table2[[#This Row],[ShippingCost]]+Table2[[#This Row],[DeliveryDays]]</f>
        <v>441.49</v>
      </c>
      <c r="AG529" s="119">
        <f>Table2[[#This Row],[Profit]]/Table2[[#This Row],[Cost]]</f>
        <v>0.35150890527875295</v>
      </c>
    </row>
    <row r="530" spans="1:33" ht="16.5" thickTop="1" thickBot="1" x14ac:dyDescent="0.3">
      <c r="A530" s="12">
        <v>531</v>
      </c>
      <c r="B530" s="13" t="s">
        <v>209</v>
      </c>
      <c r="C530" s="86">
        <f>YEAR(Table2[[#This Row],[Date]])</f>
        <v>2024</v>
      </c>
      <c r="D530" s="89" t="str">
        <f>TEXT(Table2[[#This Row],[Date]],"mmmm")</f>
        <v>July</v>
      </c>
      <c r="E530" s="13" t="s">
        <v>50</v>
      </c>
      <c r="F530" s="13" t="s">
        <v>66</v>
      </c>
      <c r="G530" s="13" t="s">
        <v>43</v>
      </c>
      <c r="H530" s="13" t="s">
        <v>60</v>
      </c>
      <c r="I530" s="13" t="s">
        <v>51</v>
      </c>
      <c r="J530" s="13" t="s">
        <v>107</v>
      </c>
      <c r="K530" s="13" t="s">
        <v>33</v>
      </c>
      <c r="L530" s="13" t="s">
        <v>46</v>
      </c>
      <c r="M530" s="13">
        <v>385.94</v>
      </c>
      <c r="N530" s="13">
        <v>7</v>
      </c>
      <c r="O530" s="13">
        <v>0.25</v>
      </c>
      <c r="P530" s="48" t="str">
        <f>IF(Table2[[#This Row],[Discount]]&gt;20%,"HIGH","LOW")</f>
        <v>HIGH</v>
      </c>
      <c r="Q530" s="13">
        <v>2026.18</v>
      </c>
      <c r="R530" s="60" t="str">
        <f>_xlfn.IFS(Table2[[#This Row],[Revenue]]&lt;1000,"Small",OR(Table2[[#This Row],[Revenue]]&gt;1000,Table2[[#This Row],[Revenue]]&lt;=5000),"Medium",Table2[[#This Row],[Revenue]]&gt;5000,"Large")</f>
        <v>Medium</v>
      </c>
      <c r="S530" s="54" t="str">
        <f>IF(Table2[[#This Row],[Revenue]]&gt;3000,"Premium","Not Premium")</f>
        <v>Not Premium</v>
      </c>
      <c r="T530" s="13">
        <v>1803.2</v>
      </c>
      <c r="U530" s="13">
        <v>222.98</v>
      </c>
      <c r="V530" s="13" t="s">
        <v>76</v>
      </c>
      <c r="W530" s="13" t="s">
        <v>88</v>
      </c>
      <c r="X530" s="13" t="s">
        <v>72</v>
      </c>
      <c r="Y530" s="13">
        <v>11.81</v>
      </c>
      <c r="Z530" s="13">
        <v>6</v>
      </c>
      <c r="AA530" s="51" t="str">
        <f>IF(Table2[[#This Row],[DeliveryDays]]&lt;=3,"FAST DELIVERY","LATE DELIVERY")</f>
        <v>LATE DELIVERY</v>
      </c>
      <c r="AB530" s="13" t="s">
        <v>97</v>
      </c>
      <c r="AC530" s="13" t="s">
        <v>39</v>
      </c>
      <c r="AD530" s="13">
        <v>3</v>
      </c>
      <c r="AE530" s="57" t="str">
        <f>_xlfn.IFS(Table2[[#This Row],[Rating]]=5,"Excellent",Table2[[#This Row],[Rating]]=4,"Good",Table2[[#This Row],[Rating]]=3,"Average",Table2[[#This Row],[Rating]]&lt;=2,"Poor")</f>
        <v>Average</v>
      </c>
      <c r="AF530" s="35">
        <f>Table2[[#This Row],[Cost]]+Table2[[#This Row],[Profit]]+Table2[[#This Row],[ShippingCost]]+Table2[[#This Row],[DeliveryDays]]</f>
        <v>2043.99</v>
      </c>
      <c r="AG530" s="119">
        <f>Table2[[#This Row],[Profit]]/Table2[[#This Row],[Cost]]</f>
        <v>0.12365794143744453</v>
      </c>
    </row>
    <row r="531" spans="1:33" ht="16.5" thickTop="1" thickBot="1" x14ac:dyDescent="0.3">
      <c r="A531" s="11">
        <v>532</v>
      </c>
      <c r="B531" s="2" t="s">
        <v>456</v>
      </c>
      <c r="C531" s="85">
        <f>YEAR(Table2[[#This Row],[Date]])</f>
        <v>2024</v>
      </c>
      <c r="D531" s="88" t="str">
        <f>TEXT(Table2[[#This Row],[Date]],"mmmm")</f>
        <v>May</v>
      </c>
      <c r="E531" s="2" t="s">
        <v>50</v>
      </c>
      <c r="F531" s="2" t="s">
        <v>28</v>
      </c>
      <c r="G531" s="2" t="s">
        <v>59</v>
      </c>
      <c r="H531" s="2" t="s">
        <v>74</v>
      </c>
      <c r="I531" s="2" t="s">
        <v>68</v>
      </c>
      <c r="J531" s="2" t="s">
        <v>62</v>
      </c>
      <c r="K531" s="2" t="s">
        <v>45</v>
      </c>
      <c r="L531" s="2" t="s">
        <v>46</v>
      </c>
      <c r="M531" s="2">
        <v>234.77</v>
      </c>
      <c r="N531" s="2">
        <v>20</v>
      </c>
      <c r="O531" s="2">
        <v>0.09</v>
      </c>
      <c r="P531" s="48" t="str">
        <f>IF(Table2[[#This Row],[Discount]]&gt;20%,"HIGH","LOW")</f>
        <v>LOW</v>
      </c>
      <c r="Q531" s="2">
        <v>4272.8100000000004</v>
      </c>
      <c r="R531" s="59" t="str">
        <f>_xlfn.IFS(Table2[[#This Row],[Revenue]]&lt;1000,"Small",OR(Table2[[#This Row],[Revenue]]&gt;1000,Table2[[#This Row],[Revenue]]&lt;=5000),"Medium",Table2[[#This Row],[Revenue]]&gt;5000,"Large")</f>
        <v>Medium</v>
      </c>
      <c r="S531" s="53" t="str">
        <f>IF(Table2[[#This Row],[Revenue]]&gt;3000,"Premium","Not Premium")</f>
        <v>Premium</v>
      </c>
      <c r="T531" s="2">
        <v>2175.29</v>
      </c>
      <c r="U531" s="2">
        <v>2097.52</v>
      </c>
      <c r="V531" s="2" t="s">
        <v>91</v>
      </c>
      <c r="W531" s="2" t="s">
        <v>54</v>
      </c>
      <c r="X531" s="2" t="s">
        <v>48</v>
      </c>
      <c r="Y531" s="2">
        <v>31.45</v>
      </c>
      <c r="Z531" s="2">
        <v>10</v>
      </c>
      <c r="AA531" s="50" t="str">
        <f>IF(Table2[[#This Row],[DeliveryDays]]&lt;=3,"FAST DELIVERY","LATE DELIVERY")</f>
        <v>LATE DELIVERY</v>
      </c>
      <c r="AB531" s="2" t="s">
        <v>55</v>
      </c>
      <c r="AC531" s="2" t="s">
        <v>56</v>
      </c>
      <c r="AD531" s="2">
        <v>1</v>
      </c>
      <c r="AE531" s="56" t="str">
        <f>_xlfn.IFS(Table2[[#This Row],[Rating]]=5,"Excellent",Table2[[#This Row],[Rating]]=4,"Good",Table2[[#This Row],[Rating]]=3,"Average",Table2[[#This Row],[Rating]]&lt;=2,"Poor")</f>
        <v>Poor</v>
      </c>
      <c r="AF531" s="35">
        <f>Table2[[#This Row],[Cost]]+Table2[[#This Row],[Profit]]+Table2[[#This Row],[ShippingCost]]+Table2[[#This Row],[DeliveryDays]]</f>
        <v>4314.2599999999993</v>
      </c>
      <c r="AG531" s="119">
        <f>Table2[[#This Row],[Profit]]/Table2[[#This Row],[Cost]]</f>
        <v>0.96424844503491491</v>
      </c>
    </row>
    <row r="532" spans="1:33" ht="16.5" thickTop="1" thickBot="1" x14ac:dyDescent="0.3">
      <c r="A532" s="12">
        <v>533</v>
      </c>
      <c r="B532" s="13" t="s">
        <v>345</v>
      </c>
      <c r="C532" s="86">
        <f>YEAR(Table2[[#This Row],[Date]])</f>
        <v>2023</v>
      </c>
      <c r="D532" s="89" t="str">
        <f>TEXT(Table2[[#This Row],[Date]],"mmmm")</f>
        <v>September</v>
      </c>
      <c r="E532" s="13" t="s">
        <v>118</v>
      </c>
      <c r="F532" s="13" t="s">
        <v>28</v>
      </c>
      <c r="G532" s="13" t="s">
        <v>29</v>
      </c>
      <c r="H532" s="13" t="s">
        <v>94</v>
      </c>
      <c r="I532" s="13" t="s">
        <v>31</v>
      </c>
      <c r="J532" s="13" t="s">
        <v>32</v>
      </c>
      <c r="K532" s="13" t="s">
        <v>33</v>
      </c>
      <c r="L532" s="13" t="s">
        <v>70</v>
      </c>
      <c r="M532" s="13">
        <v>933.15</v>
      </c>
      <c r="N532" s="13">
        <v>19</v>
      </c>
      <c r="O532" s="13">
        <v>7.0000000000000007E-2</v>
      </c>
      <c r="P532" s="48" t="str">
        <f>IF(Table2[[#This Row],[Discount]]&gt;20%,"HIGH","LOW")</f>
        <v>LOW</v>
      </c>
      <c r="Q532" s="13">
        <v>16488.759999999998</v>
      </c>
      <c r="R532" s="60" t="str">
        <f>_xlfn.IFS(Table2[[#This Row],[Revenue]]&lt;1000,"Small",OR(Table2[[#This Row],[Revenue]]&gt;1000,Table2[[#This Row],[Revenue]]&lt;=5000),"Medium",Table2[[#This Row],[Revenue]]&gt;5000,"Large")</f>
        <v>Medium</v>
      </c>
      <c r="S532" s="54" t="str">
        <f>IF(Table2[[#This Row],[Revenue]]&gt;3000,"Premium","Not Premium")</f>
        <v>Premium</v>
      </c>
      <c r="T532" s="13">
        <v>11642.3</v>
      </c>
      <c r="U532" s="13">
        <v>4846.46</v>
      </c>
      <c r="V532" s="13" t="s">
        <v>63</v>
      </c>
      <c r="W532" s="13" t="s">
        <v>54</v>
      </c>
      <c r="X532" s="13" t="s">
        <v>37</v>
      </c>
      <c r="Y532" s="13">
        <v>19.88</v>
      </c>
      <c r="Z532" s="13">
        <v>7</v>
      </c>
      <c r="AA532" s="51" t="str">
        <f>IF(Table2[[#This Row],[DeliveryDays]]&lt;=3,"FAST DELIVERY","LATE DELIVERY")</f>
        <v>LATE DELIVERY</v>
      </c>
      <c r="AB532" s="13" t="s">
        <v>55</v>
      </c>
      <c r="AC532" s="13" t="s">
        <v>56</v>
      </c>
      <c r="AD532" s="13">
        <v>3</v>
      </c>
      <c r="AE532" s="57" t="str">
        <f>_xlfn.IFS(Table2[[#This Row],[Rating]]=5,"Excellent",Table2[[#This Row],[Rating]]=4,"Good",Table2[[#This Row],[Rating]]=3,"Average",Table2[[#This Row],[Rating]]&lt;=2,"Poor")</f>
        <v>Average</v>
      </c>
      <c r="AF532" s="35">
        <f>Table2[[#This Row],[Cost]]+Table2[[#This Row],[Profit]]+Table2[[#This Row],[ShippingCost]]+Table2[[#This Row],[DeliveryDays]]</f>
        <v>16515.64</v>
      </c>
      <c r="AG532" s="119">
        <f>Table2[[#This Row],[Profit]]/Table2[[#This Row],[Cost]]</f>
        <v>0.41628028825919278</v>
      </c>
    </row>
    <row r="533" spans="1:33" ht="16.5" thickTop="1" thickBot="1" x14ac:dyDescent="0.3">
      <c r="A533" s="11">
        <v>534</v>
      </c>
      <c r="B533" s="2" t="s">
        <v>367</v>
      </c>
      <c r="C533" s="85">
        <f>YEAR(Table2[[#This Row],[Date]])</f>
        <v>2024</v>
      </c>
      <c r="D533" s="88" t="str">
        <f>TEXT(Table2[[#This Row],[Date]],"mmmm")</f>
        <v>June</v>
      </c>
      <c r="E533" s="2" t="s">
        <v>127</v>
      </c>
      <c r="F533" s="2" t="s">
        <v>42</v>
      </c>
      <c r="G533" s="2" t="s">
        <v>90</v>
      </c>
      <c r="H533" s="2" t="s">
        <v>60</v>
      </c>
      <c r="I533" s="2" t="s">
        <v>31</v>
      </c>
      <c r="J533" s="2" t="s">
        <v>87</v>
      </c>
      <c r="K533" s="2" t="s">
        <v>53</v>
      </c>
      <c r="L533" s="2" t="s">
        <v>46</v>
      </c>
      <c r="M533" s="2">
        <v>771</v>
      </c>
      <c r="N533" s="2">
        <v>5</v>
      </c>
      <c r="O533" s="2">
        <v>0</v>
      </c>
      <c r="P533" s="48" t="str">
        <f>IF(Table2[[#This Row],[Discount]]&gt;20%,"HIGH","LOW")</f>
        <v>LOW</v>
      </c>
      <c r="Q533" s="2">
        <v>3855</v>
      </c>
      <c r="R533" s="59" t="str">
        <f>_xlfn.IFS(Table2[[#This Row],[Revenue]]&lt;1000,"Small",OR(Table2[[#This Row],[Revenue]]&gt;1000,Table2[[#This Row],[Revenue]]&lt;=5000),"Medium",Table2[[#This Row],[Revenue]]&gt;5000,"Large")</f>
        <v>Medium</v>
      </c>
      <c r="S533" s="53" t="str">
        <f>IF(Table2[[#This Row],[Revenue]]&gt;3000,"Premium","Not Premium")</f>
        <v>Premium</v>
      </c>
      <c r="T533" s="2">
        <v>3016.44</v>
      </c>
      <c r="U533" s="2">
        <v>838.56</v>
      </c>
      <c r="V533" s="2" t="s">
        <v>47</v>
      </c>
      <c r="W533" s="2" t="s">
        <v>88</v>
      </c>
      <c r="X533" s="2" t="s">
        <v>37</v>
      </c>
      <c r="Y533" s="2">
        <v>26.96</v>
      </c>
      <c r="Z533" s="2">
        <v>7</v>
      </c>
      <c r="AA533" s="50" t="str">
        <f>IF(Table2[[#This Row],[DeliveryDays]]&lt;=3,"FAST DELIVERY","LATE DELIVERY")</f>
        <v>LATE DELIVERY</v>
      </c>
      <c r="AB533" s="2" t="s">
        <v>97</v>
      </c>
      <c r="AC533" s="2" t="s">
        <v>39</v>
      </c>
      <c r="AD533" s="2">
        <v>1</v>
      </c>
      <c r="AE533" s="56" t="str">
        <f>_xlfn.IFS(Table2[[#This Row],[Rating]]=5,"Excellent",Table2[[#This Row],[Rating]]=4,"Good",Table2[[#This Row],[Rating]]=3,"Average",Table2[[#This Row],[Rating]]&lt;=2,"Poor")</f>
        <v>Poor</v>
      </c>
      <c r="AF533" s="35">
        <f>Table2[[#This Row],[Cost]]+Table2[[#This Row],[Profit]]+Table2[[#This Row],[ShippingCost]]+Table2[[#This Row],[DeliveryDays]]</f>
        <v>3888.96</v>
      </c>
      <c r="AG533" s="119">
        <f>Table2[[#This Row],[Profit]]/Table2[[#This Row],[Cost]]</f>
        <v>0.2779965787484584</v>
      </c>
    </row>
    <row r="534" spans="1:33" ht="16.5" thickTop="1" thickBot="1" x14ac:dyDescent="0.3">
      <c r="A534" s="12">
        <v>535</v>
      </c>
      <c r="B534" s="13" t="s">
        <v>243</v>
      </c>
      <c r="C534" s="86">
        <f>YEAR(Table2[[#This Row],[Date]])</f>
        <v>2023</v>
      </c>
      <c r="D534" s="89" t="str">
        <f>TEXT(Table2[[#This Row],[Date]],"mmmm")</f>
        <v>December</v>
      </c>
      <c r="E534" s="13" t="s">
        <v>41</v>
      </c>
      <c r="F534" s="13" t="s">
        <v>82</v>
      </c>
      <c r="G534" s="13" t="s">
        <v>43</v>
      </c>
      <c r="H534" s="13" t="s">
        <v>94</v>
      </c>
      <c r="I534" s="13" t="s">
        <v>75</v>
      </c>
      <c r="J534" s="13" t="s">
        <v>87</v>
      </c>
      <c r="K534" s="13" t="s">
        <v>45</v>
      </c>
      <c r="L534" s="13" t="s">
        <v>34</v>
      </c>
      <c r="M534" s="13">
        <v>902.53</v>
      </c>
      <c r="N534" s="13">
        <v>19</v>
      </c>
      <c r="O534" s="13">
        <v>0</v>
      </c>
      <c r="P534" s="48" t="str">
        <f>IF(Table2[[#This Row],[Discount]]&gt;20%,"HIGH","LOW")</f>
        <v>LOW</v>
      </c>
      <c r="Q534" s="13">
        <v>17148.07</v>
      </c>
      <c r="R534" s="60" t="str">
        <f>_xlfn.IFS(Table2[[#This Row],[Revenue]]&lt;1000,"Small",OR(Table2[[#This Row],[Revenue]]&gt;1000,Table2[[#This Row],[Revenue]]&lt;=5000),"Medium",Table2[[#This Row],[Revenue]]&gt;5000,"Large")</f>
        <v>Medium</v>
      </c>
      <c r="S534" s="54" t="str">
        <f>IF(Table2[[#This Row],[Revenue]]&gt;3000,"Premium","Not Premium")</f>
        <v>Premium</v>
      </c>
      <c r="T534" s="13">
        <v>9499.01</v>
      </c>
      <c r="U534" s="13">
        <v>7649.06</v>
      </c>
      <c r="V534" s="13" t="s">
        <v>76</v>
      </c>
      <c r="W534" s="13" t="s">
        <v>36</v>
      </c>
      <c r="X534" s="13" t="s">
        <v>72</v>
      </c>
      <c r="Y534" s="13">
        <v>28.74</v>
      </c>
      <c r="Z534" s="13">
        <v>4</v>
      </c>
      <c r="AA534" s="51" t="str">
        <f>IF(Table2[[#This Row],[DeliveryDays]]&lt;=3,"FAST DELIVERY","LATE DELIVERY")</f>
        <v>LATE DELIVERY</v>
      </c>
      <c r="AB534" s="13" t="s">
        <v>38</v>
      </c>
      <c r="AC534" s="13" t="s">
        <v>56</v>
      </c>
      <c r="AD534" s="13">
        <v>4</v>
      </c>
      <c r="AE534" s="57" t="str">
        <f>_xlfn.IFS(Table2[[#This Row],[Rating]]=5,"Excellent",Table2[[#This Row],[Rating]]=4,"Good",Table2[[#This Row],[Rating]]=3,"Average",Table2[[#This Row],[Rating]]&lt;=2,"Poor")</f>
        <v>Good</v>
      </c>
      <c r="AF534" s="35">
        <f>Table2[[#This Row],[Cost]]+Table2[[#This Row],[Profit]]+Table2[[#This Row],[ShippingCost]]+Table2[[#This Row],[DeliveryDays]]</f>
        <v>17180.810000000001</v>
      </c>
      <c r="AG534" s="119">
        <f>Table2[[#This Row],[Profit]]/Table2[[#This Row],[Cost]]</f>
        <v>0.80524812585732619</v>
      </c>
    </row>
    <row r="535" spans="1:33" ht="16.5" thickTop="1" thickBot="1" x14ac:dyDescent="0.3">
      <c r="A535" s="11">
        <v>536</v>
      </c>
      <c r="B535" s="2" t="s">
        <v>26</v>
      </c>
      <c r="C535" s="85">
        <f>YEAR(Table2[[#This Row],[Date]])</f>
        <v>2023</v>
      </c>
      <c r="D535" s="88" t="str">
        <f>TEXT(Table2[[#This Row],[Date]],"mmmm")</f>
        <v>August</v>
      </c>
      <c r="E535" s="2" t="s">
        <v>127</v>
      </c>
      <c r="F535" s="2" t="s">
        <v>82</v>
      </c>
      <c r="G535" s="2" t="s">
        <v>93</v>
      </c>
      <c r="H535" s="2" t="s">
        <v>44</v>
      </c>
      <c r="I535" s="2" t="s">
        <v>31</v>
      </c>
      <c r="J535" s="2" t="s">
        <v>69</v>
      </c>
      <c r="K535" s="2" t="s">
        <v>33</v>
      </c>
      <c r="L535" s="2" t="s">
        <v>85</v>
      </c>
      <c r="M535" s="2">
        <v>152.41999999999999</v>
      </c>
      <c r="N535" s="2">
        <v>10</v>
      </c>
      <c r="O535" s="2">
        <v>0.27</v>
      </c>
      <c r="P535" s="48" t="str">
        <f>IF(Table2[[#This Row],[Discount]]&gt;20%,"HIGH","LOW")</f>
        <v>HIGH</v>
      </c>
      <c r="Q535" s="2">
        <v>1112.67</v>
      </c>
      <c r="R535" s="59" t="str">
        <f>_xlfn.IFS(Table2[[#This Row],[Revenue]]&lt;1000,"Small",OR(Table2[[#This Row],[Revenue]]&gt;1000,Table2[[#This Row],[Revenue]]&lt;=5000),"Medium",Table2[[#This Row],[Revenue]]&gt;5000,"Large")</f>
        <v>Medium</v>
      </c>
      <c r="S535" s="53" t="str">
        <f>IF(Table2[[#This Row],[Revenue]]&gt;3000,"Premium","Not Premium")</f>
        <v>Not Premium</v>
      </c>
      <c r="T535" s="2">
        <v>862.21</v>
      </c>
      <c r="U535" s="2">
        <v>250.46</v>
      </c>
      <c r="V535" s="2" t="s">
        <v>35</v>
      </c>
      <c r="W535" s="2" t="s">
        <v>88</v>
      </c>
      <c r="X535" s="2" t="s">
        <v>72</v>
      </c>
      <c r="Y535" s="2">
        <v>15.06</v>
      </c>
      <c r="Z535" s="2">
        <v>6</v>
      </c>
      <c r="AA535" s="50" t="str">
        <f>IF(Table2[[#This Row],[DeliveryDays]]&lt;=3,"FAST DELIVERY","LATE DELIVERY")</f>
        <v>LATE DELIVERY</v>
      </c>
      <c r="AB535" s="2" t="s">
        <v>97</v>
      </c>
      <c r="AC535" s="2" t="s">
        <v>56</v>
      </c>
      <c r="AD535" s="2">
        <v>2</v>
      </c>
      <c r="AE535" s="56" t="str">
        <f>_xlfn.IFS(Table2[[#This Row],[Rating]]=5,"Excellent",Table2[[#This Row],[Rating]]=4,"Good",Table2[[#This Row],[Rating]]=3,"Average",Table2[[#This Row],[Rating]]&lt;=2,"Poor")</f>
        <v>Poor</v>
      </c>
      <c r="AF535" s="35">
        <f>Table2[[#This Row],[Cost]]+Table2[[#This Row],[Profit]]+Table2[[#This Row],[ShippingCost]]+Table2[[#This Row],[DeliveryDays]]</f>
        <v>1133.73</v>
      </c>
      <c r="AG535" s="119">
        <f>Table2[[#This Row],[Profit]]/Table2[[#This Row],[Cost]]</f>
        <v>0.29048607647788821</v>
      </c>
    </row>
    <row r="536" spans="1:33" ht="16.5" thickTop="1" thickBot="1" x14ac:dyDescent="0.3">
      <c r="A536" s="12">
        <v>537</v>
      </c>
      <c r="B536" s="13" t="s">
        <v>353</v>
      </c>
      <c r="C536" s="86">
        <f>YEAR(Table2[[#This Row],[Date]])</f>
        <v>2024</v>
      </c>
      <c r="D536" s="89" t="str">
        <f>TEXT(Table2[[#This Row],[Date]],"mmmm")</f>
        <v>November</v>
      </c>
      <c r="E536" s="13" t="s">
        <v>118</v>
      </c>
      <c r="F536" s="13" t="s">
        <v>82</v>
      </c>
      <c r="G536" s="13" t="s">
        <v>90</v>
      </c>
      <c r="H536" s="13" t="s">
        <v>44</v>
      </c>
      <c r="I536" s="13" t="s">
        <v>31</v>
      </c>
      <c r="J536" s="13" t="s">
        <v>52</v>
      </c>
      <c r="K536" s="13" t="s">
        <v>45</v>
      </c>
      <c r="L536" s="13" t="s">
        <v>34</v>
      </c>
      <c r="M536" s="13">
        <v>899.47</v>
      </c>
      <c r="N536" s="13">
        <v>17</v>
      </c>
      <c r="O536" s="13">
        <v>0.11</v>
      </c>
      <c r="P536" s="48" t="str">
        <f>IF(Table2[[#This Row],[Discount]]&gt;20%,"HIGH","LOW")</f>
        <v>LOW</v>
      </c>
      <c r="Q536" s="13">
        <v>13608.98</v>
      </c>
      <c r="R536" s="60" t="str">
        <f>_xlfn.IFS(Table2[[#This Row],[Revenue]]&lt;1000,"Small",OR(Table2[[#This Row],[Revenue]]&gt;1000,Table2[[#This Row],[Revenue]]&lt;=5000),"Medium",Table2[[#This Row],[Revenue]]&gt;5000,"Large")</f>
        <v>Medium</v>
      </c>
      <c r="S536" s="54" t="str">
        <f>IF(Table2[[#This Row],[Revenue]]&gt;3000,"Premium","Not Premium")</f>
        <v>Premium</v>
      </c>
      <c r="T536" s="13">
        <v>7034.92</v>
      </c>
      <c r="U536" s="13">
        <v>6574.06</v>
      </c>
      <c r="V536" s="13" t="s">
        <v>63</v>
      </c>
      <c r="W536" s="13" t="s">
        <v>54</v>
      </c>
      <c r="X536" s="13" t="s">
        <v>37</v>
      </c>
      <c r="Y536" s="13">
        <v>23.89</v>
      </c>
      <c r="Z536" s="13">
        <v>2</v>
      </c>
      <c r="AA536" s="51" t="str">
        <f>IF(Table2[[#This Row],[DeliveryDays]]&lt;=3,"FAST DELIVERY","LATE DELIVERY")</f>
        <v>FAST DELIVERY</v>
      </c>
      <c r="AB536" s="13" t="s">
        <v>55</v>
      </c>
      <c r="AC536" s="13" t="s">
        <v>56</v>
      </c>
      <c r="AD536" s="13">
        <v>3</v>
      </c>
      <c r="AE536" s="57" t="str">
        <f>_xlfn.IFS(Table2[[#This Row],[Rating]]=5,"Excellent",Table2[[#This Row],[Rating]]=4,"Good",Table2[[#This Row],[Rating]]=3,"Average",Table2[[#This Row],[Rating]]&lt;=2,"Poor")</f>
        <v>Average</v>
      </c>
      <c r="AF536" s="35">
        <f>Table2[[#This Row],[Cost]]+Table2[[#This Row],[Profit]]+Table2[[#This Row],[ShippingCost]]+Table2[[#This Row],[DeliveryDays]]</f>
        <v>13634.869999999999</v>
      </c>
      <c r="AG536" s="119">
        <f>Table2[[#This Row],[Profit]]/Table2[[#This Row],[Cost]]</f>
        <v>0.93448966015249646</v>
      </c>
    </row>
    <row r="537" spans="1:33" ht="16.5" thickTop="1" thickBot="1" x14ac:dyDescent="0.3">
      <c r="A537" s="11">
        <v>538</v>
      </c>
      <c r="B537" s="2" t="s">
        <v>239</v>
      </c>
      <c r="C537" s="85">
        <f>YEAR(Table2[[#This Row],[Date]])</f>
        <v>2024</v>
      </c>
      <c r="D537" s="88" t="str">
        <f>TEXT(Table2[[#This Row],[Date]],"mmmm")</f>
        <v>February</v>
      </c>
      <c r="E537" s="2" t="s">
        <v>96</v>
      </c>
      <c r="F537" s="2" t="s">
        <v>28</v>
      </c>
      <c r="G537" s="2" t="s">
        <v>90</v>
      </c>
      <c r="H537" s="2" t="s">
        <v>60</v>
      </c>
      <c r="I537" s="2" t="s">
        <v>51</v>
      </c>
      <c r="J537" s="2" t="s">
        <v>102</v>
      </c>
      <c r="K537" s="2" t="s">
        <v>53</v>
      </c>
      <c r="L537" s="2" t="s">
        <v>34</v>
      </c>
      <c r="M537" s="2">
        <v>143.49</v>
      </c>
      <c r="N537" s="2">
        <v>15</v>
      </c>
      <c r="O537" s="2">
        <v>0.03</v>
      </c>
      <c r="P537" s="48" t="str">
        <f>IF(Table2[[#This Row],[Discount]]&gt;20%,"HIGH","LOW")</f>
        <v>LOW</v>
      </c>
      <c r="Q537" s="2">
        <v>2087.7800000000002</v>
      </c>
      <c r="R537" s="59" t="str">
        <f>_xlfn.IFS(Table2[[#This Row],[Revenue]]&lt;1000,"Small",OR(Table2[[#This Row],[Revenue]]&gt;1000,Table2[[#This Row],[Revenue]]&lt;=5000),"Medium",Table2[[#This Row],[Revenue]]&gt;5000,"Large")</f>
        <v>Medium</v>
      </c>
      <c r="S537" s="53" t="str">
        <f>IF(Table2[[#This Row],[Revenue]]&gt;3000,"Premium","Not Premium")</f>
        <v>Not Premium</v>
      </c>
      <c r="T537" s="2">
        <v>1497.05</v>
      </c>
      <c r="U537" s="2">
        <v>590.73</v>
      </c>
      <c r="V537" s="2" t="s">
        <v>91</v>
      </c>
      <c r="W537" s="2" t="s">
        <v>88</v>
      </c>
      <c r="X537" s="2" t="s">
        <v>37</v>
      </c>
      <c r="Y537" s="2">
        <v>15.48</v>
      </c>
      <c r="Z537" s="2">
        <v>3</v>
      </c>
      <c r="AA537" s="50" t="str">
        <f>IF(Table2[[#This Row],[DeliveryDays]]&lt;=3,"FAST DELIVERY","LATE DELIVERY")</f>
        <v>FAST DELIVERY</v>
      </c>
      <c r="AB537" s="2" t="s">
        <v>55</v>
      </c>
      <c r="AC537" s="2" t="s">
        <v>56</v>
      </c>
      <c r="AD537" s="2">
        <v>3</v>
      </c>
      <c r="AE537" s="56" t="str">
        <f>_xlfn.IFS(Table2[[#This Row],[Rating]]=5,"Excellent",Table2[[#This Row],[Rating]]=4,"Good",Table2[[#This Row],[Rating]]=3,"Average",Table2[[#This Row],[Rating]]&lt;=2,"Poor")</f>
        <v>Average</v>
      </c>
      <c r="AF537" s="35">
        <f>Table2[[#This Row],[Cost]]+Table2[[#This Row],[Profit]]+Table2[[#This Row],[ShippingCost]]+Table2[[#This Row],[DeliveryDays]]</f>
        <v>2106.2599999999998</v>
      </c>
      <c r="AG537" s="119">
        <f>Table2[[#This Row],[Profit]]/Table2[[#This Row],[Cost]]</f>
        <v>0.39459603887645706</v>
      </c>
    </row>
    <row r="538" spans="1:33" ht="16.5" thickTop="1" thickBot="1" x14ac:dyDescent="0.3">
      <c r="A538" s="12">
        <v>539</v>
      </c>
      <c r="B538" s="13" t="s">
        <v>475</v>
      </c>
      <c r="C538" s="86">
        <f>YEAR(Table2[[#This Row],[Date]])</f>
        <v>2024</v>
      </c>
      <c r="D538" s="89" t="str">
        <f>TEXT(Table2[[#This Row],[Date]],"mmmm")</f>
        <v>April</v>
      </c>
      <c r="E538" s="13" t="s">
        <v>41</v>
      </c>
      <c r="F538" s="13" t="s">
        <v>42</v>
      </c>
      <c r="G538" s="13" t="s">
        <v>43</v>
      </c>
      <c r="H538" s="13" t="s">
        <v>100</v>
      </c>
      <c r="I538" s="13" t="s">
        <v>51</v>
      </c>
      <c r="J538" s="13" t="s">
        <v>102</v>
      </c>
      <c r="K538" s="13" t="s">
        <v>53</v>
      </c>
      <c r="L538" s="13" t="s">
        <v>34</v>
      </c>
      <c r="M538" s="13">
        <v>773.2</v>
      </c>
      <c r="N538" s="13">
        <v>1</v>
      </c>
      <c r="O538" s="13">
        <v>0.02</v>
      </c>
      <c r="P538" s="48" t="str">
        <f>IF(Table2[[#This Row],[Discount]]&gt;20%,"HIGH","LOW")</f>
        <v>LOW</v>
      </c>
      <c r="Q538" s="13">
        <v>757.74</v>
      </c>
      <c r="R538" s="60" t="str">
        <f>_xlfn.IFS(Table2[[#This Row],[Revenue]]&lt;1000,"Small",OR(Table2[[#This Row],[Revenue]]&gt;1000,Table2[[#This Row],[Revenue]]&lt;=5000),"Medium",Table2[[#This Row],[Revenue]]&gt;5000,"Large")</f>
        <v>Small</v>
      </c>
      <c r="S538" s="54" t="str">
        <f>IF(Table2[[#This Row],[Revenue]]&gt;3000,"Premium","Not Premium")</f>
        <v>Not Premium</v>
      </c>
      <c r="T538" s="13">
        <v>556.04999999999995</v>
      </c>
      <c r="U538" s="13">
        <v>201.69</v>
      </c>
      <c r="V538" s="13" t="s">
        <v>47</v>
      </c>
      <c r="W538" s="13" t="s">
        <v>88</v>
      </c>
      <c r="X538" s="13" t="s">
        <v>72</v>
      </c>
      <c r="Y538" s="13">
        <v>41.2</v>
      </c>
      <c r="Z538" s="13">
        <v>10</v>
      </c>
      <c r="AA538" s="51" t="str">
        <f>IF(Table2[[#This Row],[DeliveryDays]]&lt;=3,"FAST DELIVERY","LATE DELIVERY")</f>
        <v>LATE DELIVERY</v>
      </c>
      <c r="AB538" s="13" t="s">
        <v>55</v>
      </c>
      <c r="AC538" s="13" t="s">
        <v>56</v>
      </c>
      <c r="AD538" s="13">
        <v>4</v>
      </c>
      <c r="AE538" s="57" t="str">
        <f>_xlfn.IFS(Table2[[#This Row],[Rating]]=5,"Excellent",Table2[[#This Row],[Rating]]=4,"Good",Table2[[#This Row],[Rating]]=3,"Average",Table2[[#This Row],[Rating]]&lt;=2,"Poor")</f>
        <v>Good</v>
      </c>
      <c r="AF538" s="35">
        <f>Table2[[#This Row],[Cost]]+Table2[[#This Row],[Profit]]+Table2[[#This Row],[ShippingCost]]+Table2[[#This Row],[DeliveryDays]]</f>
        <v>808.94</v>
      </c>
      <c r="AG538" s="119">
        <f>Table2[[#This Row],[Profit]]/Table2[[#This Row],[Cost]]</f>
        <v>0.36271917992986247</v>
      </c>
    </row>
    <row r="539" spans="1:33" ht="16.5" thickTop="1" thickBot="1" x14ac:dyDescent="0.3">
      <c r="A539" s="11">
        <v>540</v>
      </c>
      <c r="B539" s="2" t="s">
        <v>199</v>
      </c>
      <c r="C539" s="85">
        <f>YEAR(Table2[[#This Row],[Date]])</f>
        <v>2024</v>
      </c>
      <c r="D539" s="88" t="str">
        <f>TEXT(Table2[[#This Row],[Date]],"mmmm")</f>
        <v>September</v>
      </c>
      <c r="E539" s="2" t="s">
        <v>65</v>
      </c>
      <c r="F539" s="2" t="s">
        <v>82</v>
      </c>
      <c r="G539" s="2" t="s">
        <v>29</v>
      </c>
      <c r="H539" s="2" t="s">
        <v>67</v>
      </c>
      <c r="I539" s="2" t="s">
        <v>51</v>
      </c>
      <c r="J539" s="2" t="s">
        <v>84</v>
      </c>
      <c r="K539" s="2" t="s">
        <v>53</v>
      </c>
      <c r="L539" s="2" t="s">
        <v>46</v>
      </c>
      <c r="M539" s="2">
        <v>769.91</v>
      </c>
      <c r="N539" s="2">
        <v>5</v>
      </c>
      <c r="O539" s="2">
        <v>0.13</v>
      </c>
      <c r="P539" s="48" t="str">
        <f>IF(Table2[[#This Row],[Discount]]&gt;20%,"HIGH","LOW")</f>
        <v>LOW</v>
      </c>
      <c r="Q539" s="2">
        <v>3349.11</v>
      </c>
      <c r="R539" s="59" t="str">
        <f>_xlfn.IFS(Table2[[#This Row],[Revenue]]&lt;1000,"Small",OR(Table2[[#This Row],[Revenue]]&gt;1000,Table2[[#This Row],[Revenue]]&lt;=5000),"Medium",Table2[[#This Row],[Revenue]]&gt;5000,"Large")</f>
        <v>Medium</v>
      </c>
      <c r="S539" s="53" t="str">
        <f>IF(Table2[[#This Row],[Revenue]]&gt;3000,"Premium","Not Premium")</f>
        <v>Premium</v>
      </c>
      <c r="T539" s="2">
        <v>2745.88</v>
      </c>
      <c r="U539" s="2">
        <v>603.23</v>
      </c>
      <c r="V539" s="2" t="s">
        <v>35</v>
      </c>
      <c r="W539" s="2" t="s">
        <v>54</v>
      </c>
      <c r="X539" s="2" t="s">
        <v>48</v>
      </c>
      <c r="Y539" s="2">
        <v>7.73</v>
      </c>
      <c r="Z539" s="2">
        <v>1</v>
      </c>
      <c r="AA539" s="50" t="str">
        <f>IF(Table2[[#This Row],[DeliveryDays]]&lt;=3,"FAST DELIVERY","LATE DELIVERY")</f>
        <v>FAST DELIVERY</v>
      </c>
      <c r="AB539" s="2" t="s">
        <v>55</v>
      </c>
      <c r="AC539" s="2" t="s">
        <v>39</v>
      </c>
      <c r="AD539" s="2">
        <v>1</v>
      </c>
      <c r="AE539" s="56" t="str">
        <f>_xlfn.IFS(Table2[[#This Row],[Rating]]=5,"Excellent",Table2[[#This Row],[Rating]]=4,"Good",Table2[[#This Row],[Rating]]=3,"Average",Table2[[#This Row],[Rating]]&lt;=2,"Poor")</f>
        <v>Poor</v>
      </c>
      <c r="AF539" s="35">
        <f>Table2[[#This Row],[Cost]]+Table2[[#This Row],[Profit]]+Table2[[#This Row],[ShippingCost]]+Table2[[#This Row],[DeliveryDays]]</f>
        <v>3357.84</v>
      </c>
      <c r="AG539" s="119">
        <f>Table2[[#This Row],[Profit]]/Table2[[#This Row],[Cost]]</f>
        <v>0.21968549244686586</v>
      </c>
    </row>
    <row r="540" spans="1:33" ht="16.5" thickTop="1" thickBot="1" x14ac:dyDescent="0.3">
      <c r="A540" s="12">
        <v>541</v>
      </c>
      <c r="B540" s="13" t="s">
        <v>476</v>
      </c>
      <c r="C540" s="86">
        <f>YEAR(Table2[[#This Row],[Date]])</f>
        <v>2023</v>
      </c>
      <c r="D540" s="89" t="str">
        <f>TEXT(Table2[[#This Row],[Date]],"mmmm")</f>
        <v>May</v>
      </c>
      <c r="E540" s="13" t="s">
        <v>58</v>
      </c>
      <c r="F540" s="13" t="s">
        <v>66</v>
      </c>
      <c r="G540" s="13" t="s">
        <v>90</v>
      </c>
      <c r="H540" s="13" t="s">
        <v>44</v>
      </c>
      <c r="I540" s="13" t="s">
        <v>51</v>
      </c>
      <c r="J540" s="13" t="s">
        <v>107</v>
      </c>
      <c r="K540" s="13" t="s">
        <v>33</v>
      </c>
      <c r="L540" s="13" t="s">
        <v>85</v>
      </c>
      <c r="M540" s="13">
        <v>53.98</v>
      </c>
      <c r="N540" s="13">
        <v>10</v>
      </c>
      <c r="O540" s="13">
        <v>0.14000000000000001</v>
      </c>
      <c r="P540" s="48" t="str">
        <f>IF(Table2[[#This Row],[Discount]]&gt;20%,"HIGH","LOW")</f>
        <v>LOW</v>
      </c>
      <c r="Q540" s="13">
        <v>464.23</v>
      </c>
      <c r="R540" s="60" t="str">
        <f>_xlfn.IFS(Table2[[#This Row],[Revenue]]&lt;1000,"Small",OR(Table2[[#This Row],[Revenue]]&gt;1000,Table2[[#This Row],[Revenue]]&lt;=5000),"Medium",Table2[[#This Row],[Revenue]]&gt;5000,"Large")</f>
        <v>Small</v>
      </c>
      <c r="S540" s="54" t="str">
        <f>IF(Table2[[#This Row],[Revenue]]&gt;3000,"Premium","Not Premium")</f>
        <v>Not Premium</v>
      </c>
      <c r="T540" s="13">
        <v>394.47</v>
      </c>
      <c r="U540" s="13">
        <v>69.760000000000005</v>
      </c>
      <c r="V540" s="13" t="s">
        <v>35</v>
      </c>
      <c r="W540" s="13" t="s">
        <v>71</v>
      </c>
      <c r="X540" s="13" t="s">
        <v>72</v>
      </c>
      <c r="Y540" s="13">
        <v>33.9</v>
      </c>
      <c r="Z540" s="13">
        <v>6</v>
      </c>
      <c r="AA540" s="51" t="str">
        <f>IF(Table2[[#This Row],[DeliveryDays]]&lt;=3,"FAST DELIVERY","LATE DELIVERY")</f>
        <v>LATE DELIVERY</v>
      </c>
      <c r="AB540" s="13" t="s">
        <v>97</v>
      </c>
      <c r="AC540" s="13" t="s">
        <v>39</v>
      </c>
      <c r="AD540" s="13">
        <v>2</v>
      </c>
      <c r="AE540" s="57" t="str">
        <f>_xlfn.IFS(Table2[[#This Row],[Rating]]=5,"Excellent",Table2[[#This Row],[Rating]]=4,"Good",Table2[[#This Row],[Rating]]=3,"Average",Table2[[#This Row],[Rating]]&lt;=2,"Poor")</f>
        <v>Poor</v>
      </c>
      <c r="AF540" s="35">
        <f>Table2[[#This Row],[Cost]]+Table2[[#This Row],[Profit]]+Table2[[#This Row],[ShippingCost]]+Table2[[#This Row],[DeliveryDays]]</f>
        <v>504.13</v>
      </c>
      <c r="AG540" s="119">
        <f>Table2[[#This Row],[Profit]]/Table2[[#This Row],[Cost]]</f>
        <v>0.17684488047253277</v>
      </c>
    </row>
    <row r="541" spans="1:33" ht="16.5" thickTop="1" thickBot="1" x14ac:dyDescent="0.3">
      <c r="A541" s="11">
        <v>542</v>
      </c>
      <c r="B541" s="2" t="s">
        <v>477</v>
      </c>
      <c r="C541" s="85">
        <f>YEAR(Table2[[#This Row],[Date]])</f>
        <v>2023</v>
      </c>
      <c r="D541" s="88" t="str">
        <f>TEXT(Table2[[#This Row],[Date]],"mmmm")</f>
        <v>October</v>
      </c>
      <c r="E541" s="2" t="s">
        <v>127</v>
      </c>
      <c r="F541" s="2" t="s">
        <v>82</v>
      </c>
      <c r="G541" s="2" t="s">
        <v>83</v>
      </c>
      <c r="H541" s="2" t="s">
        <v>60</v>
      </c>
      <c r="I541" s="2" t="s">
        <v>31</v>
      </c>
      <c r="J541" s="2" t="s">
        <v>87</v>
      </c>
      <c r="K541" s="2" t="s">
        <v>53</v>
      </c>
      <c r="L541" s="2" t="s">
        <v>70</v>
      </c>
      <c r="M541" s="2">
        <v>696.36</v>
      </c>
      <c r="N541" s="2">
        <v>11</v>
      </c>
      <c r="O541" s="2">
        <v>0.27</v>
      </c>
      <c r="P541" s="48" t="str">
        <f>IF(Table2[[#This Row],[Discount]]&gt;20%,"HIGH","LOW")</f>
        <v>HIGH</v>
      </c>
      <c r="Q541" s="2">
        <v>5591.77</v>
      </c>
      <c r="R541" s="59" t="str">
        <f>_xlfn.IFS(Table2[[#This Row],[Revenue]]&lt;1000,"Small",OR(Table2[[#This Row],[Revenue]]&gt;1000,Table2[[#This Row],[Revenue]]&lt;=5000),"Medium",Table2[[#This Row],[Revenue]]&gt;5000,"Large")</f>
        <v>Medium</v>
      </c>
      <c r="S541" s="53" t="str">
        <f>IF(Table2[[#This Row],[Revenue]]&gt;3000,"Premium","Not Premium")</f>
        <v>Premium</v>
      </c>
      <c r="T541" s="2">
        <v>4277.6899999999996</v>
      </c>
      <c r="U541" s="2">
        <v>1314.08</v>
      </c>
      <c r="V541" s="2" t="s">
        <v>76</v>
      </c>
      <c r="W541" s="2" t="s">
        <v>88</v>
      </c>
      <c r="X541" s="2" t="s">
        <v>37</v>
      </c>
      <c r="Y541" s="2">
        <v>6.65</v>
      </c>
      <c r="Z541" s="2">
        <v>4</v>
      </c>
      <c r="AA541" s="50" t="str">
        <f>IF(Table2[[#This Row],[DeliveryDays]]&lt;=3,"FAST DELIVERY","LATE DELIVERY")</f>
        <v>LATE DELIVERY</v>
      </c>
      <c r="AB541" s="2" t="s">
        <v>97</v>
      </c>
      <c r="AC541" s="2" t="s">
        <v>39</v>
      </c>
      <c r="AD541" s="2">
        <v>4</v>
      </c>
      <c r="AE541" s="56" t="str">
        <f>_xlfn.IFS(Table2[[#This Row],[Rating]]=5,"Excellent",Table2[[#This Row],[Rating]]=4,"Good",Table2[[#This Row],[Rating]]=3,"Average",Table2[[#This Row],[Rating]]&lt;=2,"Poor")</f>
        <v>Good</v>
      </c>
      <c r="AF541" s="35">
        <f>Table2[[#This Row],[Cost]]+Table2[[#This Row],[Profit]]+Table2[[#This Row],[ShippingCost]]+Table2[[#This Row],[DeliveryDays]]</f>
        <v>5602.4199999999992</v>
      </c>
      <c r="AG541" s="119">
        <f>Table2[[#This Row],[Profit]]/Table2[[#This Row],[Cost]]</f>
        <v>0.30719383592546445</v>
      </c>
    </row>
    <row r="542" spans="1:33" ht="16.5" thickTop="1" thickBot="1" x14ac:dyDescent="0.3">
      <c r="A542" s="12">
        <v>543</v>
      </c>
      <c r="B542" s="13" t="s">
        <v>478</v>
      </c>
      <c r="C542" s="86">
        <f>YEAR(Table2[[#This Row],[Date]])</f>
        <v>2024</v>
      </c>
      <c r="D542" s="89" t="str">
        <f>TEXT(Table2[[#This Row],[Date]],"mmmm")</f>
        <v>May</v>
      </c>
      <c r="E542" s="13" t="s">
        <v>58</v>
      </c>
      <c r="F542" s="13" t="s">
        <v>42</v>
      </c>
      <c r="G542" s="13" t="s">
        <v>29</v>
      </c>
      <c r="H542" s="13" t="s">
        <v>94</v>
      </c>
      <c r="I542" s="13" t="s">
        <v>31</v>
      </c>
      <c r="J542" s="13" t="s">
        <v>102</v>
      </c>
      <c r="K542" s="13" t="s">
        <v>33</v>
      </c>
      <c r="L542" s="13" t="s">
        <v>80</v>
      </c>
      <c r="M542" s="13">
        <v>347.2</v>
      </c>
      <c r="N542" s="13">
        <v>7</v>
      </c>
      <c r="O542" s="13">
        <v>0.23</v>
      </c>
      <c r="P542" s="48" t="str">
        <f>IF(Table2[[#This Row],[Discount]]&gt;20%,"HIGH","LOW")</f>
        <v>HIGH</v>
      </c>
      <c r="Q542" s="13">
        <v>1871.41</v>
      </c>
      <c r="R542" s="60" t="str">
        <f>_xlfn.IFS(Table2[[#This Row],[Revenue]]&lt;1000,"Small",OR(Table2[[#This Row],[Revenue]]&gt;1000,Table2[[#This Row],[Revenue]]&lt;=5000),"Medium",Table2[[#This Row],[Revenue]]&gt;5000,"Large")</f>
        <v>Medium</v>
      </c>
      <c r="S542" s="54" t="str">
        <f>IF(Table2[[#This Row],[Revenue]]&gt;3000,"Premium","Not Premium")</f>
        <v>Not Premium</v>
      </c>
      <c r="T542" s="13">
        <v>1036.56</v>
      </c>
      <c r="U542" s="13">
        <v>834.85</v>
      </c>
      <c r="V542" s="13" t="s">
        <v>91</v>
      </c>
      <c r="W542" s="13" t="s">
        <v>71</v>
      </c>
      <c r="X542" s="13" t="s">
        <v>48</v>
      </c>
      <c r="Y542" s="13">
        <v>10.56</v>
      </c>
      <c r="Z542" s="13">
        <v>4</v>
      </c>
      <c r="AA542" s="51" t="str">
        <f>IF(Table2[[#This Row],[DeliveryDays]]&lt;=3,"FAST DELIVERY","LATE DELIVERY")</f>
        <v>LATE DELIVERY</v>
      </c>
      <c r="AB542" s="13" t="s">
        <v>55</v>
      </c>
      <c r="AC542" s="13" t="s">
        <v>39</v>
      </c>
      <c r="AD542" s="13">
        <v>5</v>
      </c>
      <c r="AE542" s="57" t="str">
        <f>_xlfn.IFS(Table2[[#This Row],[Rating]]=5,"Excellent",Table2[[#This Row],[Rating]]=4,"Good",Table2[[#This Row],[Rating]]=3,"Average",Table2[[#This Row],[Rating]]&lt;=2,"Poor")</f>
        <v>Excellent</v>
      </c>
      <c r="AF542" s="35">
        <f>Table2[[#This Row],[Cost]]+Table2[[#This Row],[Profit]]+Table2[[#This Row],[ShippingCost]]+Table2[[#This Row],[DeliveryDays]]</f>
        <v>1885.9699999999998</v>
      </c>
      <c r="AG542" s="119">
        <f>Table2[[#This Row],[Profit]]/Table2[[#This Row],[Cost]]</f>
        <v>0.80540441460214562</v>
      </c>
    </row>
    <row r="543" spans="1:33" ht="16.5" thickTop="1" thickBot="1" x14ac:dyDescent="0.3">
      <c r="A543" s="11">
        <v>544</v>
      </c>
      <c r="B543" s="2" t="s">
        <v>451</v>
      </c>
      <c r="C543" s="85">
        <f>YEAR(Table2[[#This Row],[Date]])</f>
        <v>2024</v>
      </c>
      <c r="D543" s="88" t="str">
        <f>TEXT(Table2[[#This Row],[Date]],"mmmm")</f>
        <v>December</v>
      </c>
      <c r="E543" s="2" t="s">
        <v>99</v>
      </c>
      <c r="F543" s="2" t="s">
        <v>42</v>
      </c>
      <c r="G543" s="2" t="s">
        <v>83</v>
      </c>
      <c r="H543" s="2" t="s">
        <v>78</v>
      </c>
      <c r="I543" s="2" t="s">
        <v>51</v>
      </c>
      <c r="J543" s="2" t="s">
        <v>107</v>
      </c>
      <c r="K543" s="2" t="s">
        <v>33</v>
      </c>
      <c r="L543" s="2" t="s">
        <v>85</v>
      </c>
      <c r="M543" s="2">
        <v>957.52</v>
      </c>
      <c r="N543" s="2">
        <v>12</v>
      </c>
      <c r="O543" s="2">
        <v>0.27</v>
      </c>
      <c r="P543" s="48" t="str">
        <f>IF(Table2[[#This Row],[Discount]]&gt;20%,"HIGH","LOW")</f>
        <v>HIGH</v>
      </c>
      <c r="Q543" s="2">
        <v>8387.8799999999992</v>
      </c>
      <c r="R543" s="59" t="str">
        <f>_xlfn.IFS(Table2[[#This Row],[Revenue]]&lt;1000,"Small",OR(Table2[[#This Row],[Revenue]]&gt;1000,Table2[[#This Row],[Revenue]]&lt;=5000),"Medium",Table2[[#This Row],[Revenue]]&gt;5000,"Large")</f>
        <v>Medium</v>
      </c>
      <c r="S543" s="53" t="str">
        <f>IF(Table2[[#This Row],[Revenue]]&gt;3000,"Premium","Not Premium")</f>
        <v>Premium</v>
      </c>
      <c r="T543" s="2">
        <v>5899.43</v>
      </c>
      <c r="U543" s="2">
        <v>2488.4499999999998</v>
      </c>
      <c r="V543" s="2" t="s">
        <v>35</v>
      </c>
      <c r="W543" s="2" t="s">
        <v>36</v>
      </c>
      <c r="X543" s="2" t="s">
        <v>37</v>
      </c>
      <c r="Y543" s="2">
        <v>35.94</v>
      </c>
      <c r="Z543" s="2">
        <v>10</v>
      </c>
      <c r="AA543" s="50" t="str">
        <f>IF(Table2[[#This Row],[DeliveryDays]]&lt;=3,"FAST DELIVERY","LATE DELIVERY")</f>
        <v>LATE DELIVERY</v>
      </c>
      <c r="AB543" s="2" t="s">
        <v>97</v>
      </c>
      <c r="AC543" s="2" t="s">
        <v>56</v>
      </c>
      <c r="AD543" s="2">
        <v>1</v>
      </c>
      <c r="AE543" s="56" t="str">
        <f>_xlfn.IFS(Table2[[#This Row],[Rating]]=5,"Excellent",Table2[[#This Row],[Rating]]=4,"Good",Table2[[#This Row],[Rating]]=3,"Average",Table2[[#This Row],[Rating]]&lt;=2,"Poor")</f>
        <v>Poor</v>
      </c>
      <c r="AF543" s="35">
        <f>Table2[[#This Row],[Cost]]+Table2[[#This Row],[Profit]]+Table2[[#This Row],[ShippingCost]]+Table2[[#This Row],[DeliveryDays]]</f>
        <v>8433.8200000000015</v>
      </c>
      <c r="AG543" s="119">
        <f>Table2[[#This Row],[Profit]]/Table2[[#This Row],[Cost]]</f>
        <v>0.42181193776347881</v>
      </c>
    </row>
    <row r="544" spans="1:33" ht="16.5" thickTop="1" thickBot="1" x14ac:dyDescent="0.3">
      <c r="A544" s="12">
        <v>545</v>
      </c>
      <c r="B544" s="13" t="s">
        <v>184</v>
      </c>
      <c r="C544" s="86">
        <f>YEAR(Table2[[#This Row],[Date]])</f>
        <v>2023</v>
      </c>
      <c r="D544" s="89" t="str">
        <f>TEXT(Table2[[#This Row],[Date]],"mmmm")</f>
        <v>May</v>
      </c>
      <c r="E544" s="13" t="s">
        <v>65</v>
      </c>
      <c r="F544" s="13" t="s">
        <v>42</v>
      </c>
      <c r="G544" s="13" t="s">
        <v>83</v>
      </c>
      <c r="H544" s="13" t="s">
        <v>30</v>
      </c>
      <c r="I544" s="13" t="s">
        <v>51</v>
      </c>
      <c r="J544" s="13" t="s">
        <v>107</v>
      </c>
      <c r="K544" s="13" t="s">
        <v>33</v>
      </c>
      <c r="L544" s="13" t="s">
        <v>85</v>
      </c>
      <c r="M544" s="13">
        <v>260.81</v>
      </c>
      <c r="N544" s="13">
        <v>14</v>
      </c>
      <c r="O544" s="13">
        <v>0.03</v>
      </c>
      <c r="P544" s="48" t="str">
        <f>IF(Table2[[#This Row],[Discount]]&gt;20%,"HIGH","LOW")</f>
        <v>LOW</v>
      </c>
      <c r="Q544" s="13">
        <v>3541.8</v>
      </c>
      <c r="R544" s="60" t="str">
        <f>_xlfn.IFS(Table2[[#This Row],[Revenue]]&lt;1000,"Small",OR(Table2[[#This Row],[Revenue]]&gt;1000,Table2[[#This Row],[Revenue]]&lt;=5000),"Medium",Table2[[#This Row],[Revenue]]&gt;5000,"Large")</f>
        <v>Medium</v>
      </c>
      <c r="S544" s="54" t="str">
        <f>IF(Table2[[#This Row],[Revenue]]&gt;3000,"Premium","Not Premium")</f>
        <v>Premium</v>
      </c>
      <c r="T544" s="13">
        <v>3147.96</v>
      </c>
      <c r="U544" s="13">
        <v>393.84</v>
      </c>
      <c r="V544" s="13" t="s">
        <v>47</v>
      </c>
      <c r="W544" s="13" t="s">
        <v>54</v>
      </c>
      <c r="X544" s="13" t="s">
        <v>72</v>
      </c>
      <c r="Y544" s="13">
        <v>24.56</v>
      </c>
      <c r="Z544" s="13">
        <v>4</v>
      </c>
      <c r="AA544" s="51" t="str">
        <f>IF(Table2[[#This Row],[DeliveryDays]]&lt;=3,"FAST DELIVERY","LATE DELIVERY")</f>
        <v>LATE DELIVERY</v>
      </c>
      <c r="AB544" s="13" t="s">
        <v>55</v>
      </c>
      <c r="AC544" s="13" t="s">
        <v>39</v>
      </c>
      <c r="AD544" s="13">
        <v>3</v>
      </c>
      <c r="AE544" s="57" t="str">
        <f>_xlfn.IFS(Table2[[#This Row],[Rating]]=5,"Excellent",Table2[[#This Row],[Rating]]=4,"Good",Table2[[#This Row],[Rating]]=3,"Average",Table2[[#This Row],[Rating]]&lt;=2,"Poor")</f>
        <v>Average</v>
      </c>
      <c r="AF544" s="35">
        <f>Table2[[#This Row],[Cost]]+Table2[[#This Row],[Profit]]+Table2[[#This Row],[ShippingCost]]+Table2[[#This Row],[DeliveryDays]]</f>
        <v>3570.36</v>
      </c>
      <c r="AG544" s="119">
        <f>Table2[[#This Row],[Profit]]/Table2[[#This Row],[Cost]]</f>
        <v>0.12510959478519421</v>
      </c>
    </row>
    <row r="545" spans="1:33" ht="16.5" thickTop="1" thickBot="1" x14ac:dyDescent="0.3">
      <c r="A545" s="11">
        <v>546</v>
      </c>
      <c r="B545" s="2" t="s">
        <v>479</v>
      </c>
      <c r="C545" s="85">
        <f>YEAR(Table2[[#This Row],[Date]])</f>
        <v>2023</v>
      </c>
      <c r="D545" s="88" t="str">
        <f>TEXT(Table2[[#This Row],[Date]],"mmmm")</f>
        <v>August</v>
      </c>
      <c r="E545" s="2" t="s">
        <v>41</v>
      </c>
      <c r="F545" s="2" t="s">
        <v>28</v>
      </c>
      <c r="G545" s="2" t="s">
        <v>43</v>
      </c>
      <c r="H545" s="2" t="s">
        <v>74</v>
      </c>
      <c r="I545" s="2" t="s">
        <v>75</v>
      </c>
      <c r="J545" s="2" t="s">
        <v>107</v>
      </c>
      <c r="K545" s="2" t="s">
        <v>33</v>
      </c>
      <c r="L545" s="2" t="s">
        <v>46</v>
      </c>
      <c r="M545" s="2">
        <v>197.99</v>
      </c>
      <c r="N545" s="2">
        <v>8</v>
      </c>
      <c r="O545" s="2">
        <v>0.02</v>
      </c>
      <c r="P545" s="48" t="str">
        <f>IF(Table2[[#This Row],[Discount]]&gt;20%,"HIGH","LOW")</f>
        <v>LOW</v>
      </c>
      <c r="Q545" s="2">
        <v>1552.24</v>
      </c>
      <c r="R545" s="59" t="str">
        <f>_xlfn.IFS(Table2[[#This Row],[Revenue]]&lt;1000,"Small",OR(Table2[[#This Row],[Revenue]]&gt;1000,Table2[[#This Row],[Revenue]]&lt;=5000),"Medium",Table2[[#This Row],[Revenue]]&gt;5000,"Large")</f>
        <v>Medium</v>
      </c>
      <c r="S545" s="53" t="str">
        <f>IF(Table2[[#This Row],[Revenue]]&gt;3000,"Premium","Not Premium")</f>
        <v>Not Premium</v>
      </c>
      <c r="T545" s="2">
        <v>1182.95</v>
      </c>
      <c r="U545" s="2">
        <v>369.29</v>
      </c>
      <c r="V545" s="2" t="s">
        <v>35</v>
      </c>
      <c r="W545" s="2" t="s">
        <v>54</v>
      </c>
      <c r="X545" s="2" t="s">
        <v>37</v>
      </c>
      <c r="Y545" s="2">
        <v>19.18</v>
      </c>
      <c r="Z545" s="2">
        <v>5</v>
      </c>
      <c r="AA545" s="50" t="str">
        <f>IF(Table2[[#This Row],[DeliveryDays]]&lt;=3,"FAST DELIVERY","LATE DELIVERY")</f>
        <v>LATE DELIVERY</v>
      </c>
      <c r="AB545" s="2" t="s">
        <v>97</v>
      </c>
      <c r="AC545" s="2" t="s">
        <v>39</v>
      </c>
      <c r="AD545" s="2">
        <v>5</v>
      </c>
      <c r="AE545" s="56" t="str">
        <f>_xlfn.IFS(Table2[[#This Row],[Rating]]=5,"Excellent",Table2[[#This Row],[Rating]]=4,"Good",Table2[[#This Row],[Rating]]=3,"Average",Table2[[#This Row],[Rating]]&lt;=2,"Poor")</f>
        <v>Excellent</v>
      </c>
      <c r="AF545" s="35">
        <f>Table2[[#This Row],[Cost]]+Table2[[#This Row],[Profit]]+Table2[[#This Row],[ShippingCost]]+Table2[[#This Row],[DeliveryDays]]</f>
        <v>1576.42</v>
      </c>
      <c r="AG545" s="119">
        <f>Table2[[#This Row],[Profit]]/Table2[[#This Row],[Cost]]</f>
        <v>0.31217718415824847</v>
      </c>
    </row>
    <row r="546" spans="1:33" ht="16.5" thickTop="1" thickBot="1" x14ac:dyDescent="0.3">
      <c r="A546" s="12">
        <v>547</v>
      </c>
      <c r="B546" s="13" t="s">
        <v>480</v>
      </c>
      <c r="C546" s="86">
        <f>YEAR(Table2[[#This Row],[Date]])</f>
        <v>2024</v>
      </c>
      <c r="D546" s="89" t="str">
        <f>TEXT(Table2[[#This Row],[Date]],"mmmm")</f>
        <v>August</v>
      </c>
      <c r="E546" s="13" t="s">
        <v>120</v>
      </c>
      <c r="F546" s="13" t="s">
        <v>66</v>
      </c>
      <c r="G546" s="13" t="s">
        <v>59</v>
      </c>
      <c r="H546" s="13" t="s">
        <v>74</v>
      </c>
      <c r="I546" s="13" t="s">
        <v>61</v>
      </c>
      <c r="J546" s="13" t="s">
        <v>84</v>
      </c>
      <c r="K546" s="13" t="s">
        <v>53</v>
      </c>
      <c r="L546" s="13" t="s">
        <v>34</v>
      </c>
      <c r="M546" s="13">
        <v>985.48</v>
      </c>
      <c r="N546" s="13">
        <v>11</v>
      </c>
      <c r="O546" s="13">
        <v>0.16</v>
      </c>
      <c r="P546" s="48" t="str">
        <f>IF(Table2[[#This Row],[Discount]]&gt;20%,"HIGH","LOW")</f>
        <v>LOW</v>
      </c>
      <c r="Q546" s="13">
        <v>9105.84</v>
      </c>
      <c r="R546" s="60" t="str">
        <f>_xlfn.IFS(Table2[[#This Row],[Revenue]]&lt;1000,"Small",OR(Table2[[#This Row],[Revenue]]&gt;1000,Table2[[#This Row],[Revenue]]&lt;=5000),"Medium",Table2[[#This Row],[Revenue]]&gt;5000,"Large")</f>
        <v>Medium</v>
      </c>
      <c r="S546" s="54" t="str">
        <f>IF(Table2[[#This Row],[Revenue]]&gt;3000,"Premium","Not Premium")</f>
        <v>Premium</v>
      </c>
      <c r="T546" s="13">
        <v>5328.24</v>
      </c>
      <c r="U546" s="13">
        <v>3777.6</v>
      </c>
      <c r="V546" s="13" t="s">
        <v>47</v>
      </c>
      <c r="W546" s="13" t="s">
        <v>54</v>
      </c>
      <c r="X546" s="13" t="s">
        <v>37</v>
      </c>
      <c r="Y546" s="13">
        <v>12.98</v>
      </c>
      <c r="Z546" s="13">
        <v>3</v>
      </c>
      <c r="AA546" s="51" t="str">
        <f>IF(Table2[[#This Row],[DeliveryDays]]&lt;=3,"FAST DELIVERY","LATE DELIVERY")</f>
        <v>FAST DELIVERY</v>
      </c>
      <c r="AB546" s="13" t="s">
        <v>55</v>
      </c>
      <c r="AC546" s="13" t="s">
        <v>39</v>
      </c>
      <c r="AD546" s="13">
        <v>2</v>
      </c>
      <c r="AE546" s="57" t="str">
        <f>_xlfn.IFS(Table2[[#This Row],[Rating]]=5,"Excellent",Table2[[#This Row],[Rating]]=4,"Good",Table2[[#This Row],[Rating]]=3,"Average",Table2[[#This Row],[Rating]]&lt;=2,"Poor")</f>
        <v>Poor</v>
      </c>
      <c r="AF546" s="35">
        <f>Table2[[#This Row],[Cost]]+Table2[[#This Row],[Profit]]+Table2[[#This Row],[ShippingCost]]+Table2[[#This Row],[DeliveryDays]]</f>
        <v>9121.82</v>
      </c>
      <c r="AG546" s="119">
        <f>Table2[[#This Row],[Profit]]/Table2[[#This Row],[Cost]]</f>
        <v>0.70897707310481506</v>
      </c>
    </row>
    <row r="547" spans="1:33" ht="16.5" thickTop="1" thickBot="1" x14ac:dyDescent="0.3">
      <c r="A547" s="11">
        <v>548</v>
      </c>
      <c r="B547" s="2" t="s">
        <v>481</v>
      </c>
      <c r="C547" s="85">
        <f>YEAR(Table2[[#This Row],[Date]])</f>
        <v>2024</v>
      </c>
      <c r="D547" s="88" t="str">
        <f>TEXT(Table2[[#This Row],[Date]],"mmmm")</f>
        <v>September</v>
      </c>
      <c r="E547" s="2" t="s">
        <v>96</v>
      </c>
      <c r="F547" s="2" t="s">
        <v>28</v>
      </c>
      <c r="G547" s="2" t="s">
        <v>43</v>
      </c>
      <c r="H547" s="2" t="s">
        <v>44</v>
      </c>
      <c r="I547" s="2" t="s">
        <v>68</v>
      </c>
      <c r="J547" s="2" t="s">
        <v>62</v>
      </c>
      <c r="K547" s="2" t="s">
        <v>33</v>
      </c>
      <c r="L547" s="2" t="s">
        <v>80</v>
      </c>
      <c r="M547" s="2">
        <v>228.94</v>
      </c>
      <c r="N547" s="2">
        <v>8</v>
      </c>
      <c r="O547" s="2">
        <v>0.26</v>
      </c>
      <c r="P547" s="48" t="str">
        <f>IF(Table2[[#This Row],[Discount]]&gt;20%,"HIGH","LOW")</f>
        <v>HIGH</v>
      </c>
      <c r="Q547" s="2">
        <v>1355.32</v>
      </c>
      <c r="R547" s="59" t="str">
        <f>_xlfn.IFS(Table2[[#This Row],[Revenue]]&lt;1000,"Small",OR(Table2[[#This Row],[Revenue]]&gt;1000,Table2[[#This Row],[Revenue]]&lt;=5000),"Medium",Table2[[#This Row],[Revenue]]&gt;5000,"Large")</f>
        <v>Medium</v>
      </c>
      <c r="S547" s="53" t="str">
        <f>IF(Table2[[#This Row],[Revenue]]&gt;3000,"Premium","Not Premium")</f>
        <v>Not Premium</v>
      </c>
      <c r="T547" s="2">
        <v>1034.72</v>
      </c>
      <c r="U547" s="2">
        <v>320.60000000000002</v>
      </c>
      <c r="V547" s="2" t="s">
        <v>35</v>
      </c>
      <c r="W547" s="2" t="s">
        <v>88</v>
      </c>
      <c r="X547" s="2" t="s">
        <v>48</v>
      </c>
      <c r="Y547" s="2">
        <v>22.23</v>
      </c>
      <c r="Z547" s="2">
        <v>3</v>
      </c>
      <c r="AA547" s="50" t="str">
        <f>IF(Table2[[#This Row],[DeliveryDays]]&lt;=3,"FAST DELIVERY","LATE DELIVERY")</f>
        <v>FAST DELIVERY</v>
      </c>
      <c r="AB547" s="2" t="s">
        <v>97</v>
      </c>
      <c r="AC547" s="2" t="s">
        <v>56</v>
      </c>
      <c r="AD547" s="2">
        <v>5</v>
      </c>
      <c r="AE547" s="56" t="str">
        <f>_xlfn.IFS(Table2[[#This Row],[Rating]]=5,"Excellent",Table2[[#This Row],[Rating]]=4,"Good",Table2[[#This Row],[Rating]]=3,"Average",Table2[[#This Row],[Rating]]&lt;=2,"Poor")</f>
        <v>Excellent</v>
      </c>
      <c r="AF547" s="35">
        <f>Table2[[#This Row],[Cost]]+Table2[[#This Row],[Profit]]+Table2[[#This Row],[ShippingCost]]+Table2[[#This Row],[DeliveryDays]]</f>
        <v>1380.5500000000002</v>
      </c>
      <c r="AG547" s="119">
        <f>Table2[[#This Row],[Profit]]/Table2[[#This Row],[Cost]]</f>
        <v>0.30984227617133137</v>
      </c>
    </row>
    <row r="548" spans="1:33" ht="16.5" thickTop="1" thickBot="1" x14ac:dyDescent="0.3">
      <c r="A548" s="12">
        <v>549</v>
      </c>
      <c r="B548" s="13" t="s">
        <v>208</v>
      </c>
      <c r="C548" s="86">
        <f>YEAR(Table2[[#This Row],[Date]])</f>
        <v>2023</v>
      </c>
      <c r="D548" s="89" t="str">
        <f>TEXT(Table2[[#This Row],[Date]],"mmmm")</f>
        <v>October</v>
      </c>
      <c r="E548" s="13" t="s">
        <v>118</v>
      </c>
      <c r="F548" s="13" t="s">
        <v>66</v>
      </c>
      <c r="G548" s="13" t="s">
        <v>43</v>
      </c>
      <c r="H548" s="13" t="s">
        <v>100</v>
      </c>
      <c r="I548" s="13" t="s">
        <v>75</v>
      </c>
      <c r="J548" s="13" t="s">
        <v>84</v>
      </c>
      <c r="K548" s="13" t="s">
        <v>33</v>
      </c>
      <c r="L548" s="13" t="s">
        <v>34</v>
      </c>
      <c r="M548" s="13">
        <v>134.49</v>
      </c>
      <c r="N548" s="13">
        <v>3</v>
      </c>
      <c r="O548" s="13">
        <v>0.03</v>
      </c>
      <c r="P548" s="48" t="str">
        <f>IF(Table2[[#This Row],[Discount]]&gt;20%,"HIGH","LOW")</f>
        <v>LOW</v>
      </c>
      <c r="Q548" s="13">
        <v>391.37</v>
      </c>
      <c r="R548" s="60" t="str">
        <f>_xlfn.IFS(Table2[[#This Row],[Revenue]]&lt;1000,"Small",OR(Table2[[#This Row],[Revenue]]&gt;1000,Table2[[#This Row],[Revenue]]&lt;=5000),"Medium",Table2[[#This Row],[Revenue]]&gt;5000,"Large")</f>
        <v>Small</v>
      </c>
      <c r="S548" s="54" t="str">
        <f>IF(Table2[[#This Row],[Revenue]]&gt;3000,"Premium","Not Premium")</f>
        <v>Not Premium</v>
      </c>
      <c r="T548" s="13">
        <v>329.27</v>
      </c>
      <c r="U548" s="13">
        <v>62.1</v>
      </c>
      <c r="V548" s="13" t="s">
        <v>76</v>
      </c>
      <c r="W548" s="13" t="s">
        <v>36</v>
      </c>
      <c r="X548" s="13" t="s">
        <v>72</v>
      </c>
      <c r="Y548" s="13">
        <v>33.83</v>
      </c>
      <c r="Z548" s="13">
        <v>4</v>
      </c>
      <c r="AA548" s="51" t="str">
        <f>IF(Table2[[#This Row],[DeliveryDays]]&lt;=3,"FAST DELIVERY","LATE DELIVERY")</f>
        <v>LATE DELIVERY</v>
      </c>
      <c r="AB548" s="13" t="s">
        <v>97</v>
      </c>
      <c r="AC548" s="13" t="s">
        <v>39</v>
      </c>
      <c r="AD548" s="13">
        <v>2</v>
      </c>
      <c r="AE548" s="57" t="str">
        <f>_xlfn.IFS(Table2[[#This Row],[Rating]]=5,"Excellent",Table2[[#This Row],[Rating]]=4,"Good",Table2[[#This Row],[Rating]]=3,"Average",Table2[[#This Row],[Rating]]&lt;=2,"Poor")</f>
        <v>Poor</v>
      </c>
      <c r="AF548" s="35">
        <f>Table2[[#This Row],[Cost]]+Table2[[#This Row],[Profit]]+Table2[[#This Row],[ShippingCost]]+Table2[[#This Row],[DeliveryDays]]</f>
        <v>429.2</v>
      </c>
      <c r="AG548" s="119">
        <f>Table2[[#This Row],[Profit]]/Table2[[#This Row],[Cost]]</f>
        <v>0.18859902207914478</v>
      </c>
    </row>
    <row r="549" spans="1:33" ht="16.5" thickTop="1" thickBot="1" x14ac:dyDescent="0.3">
      <c r="A549" s="11">
        <v>550</v>
      </c>
      <c r="B549" s="2" t="s">
        <v>482</v>
      </c>
      <c r="C549" s="85">
        <f>YEAR(Table2[[#This Row],[Date]])</f>
        <v>2023</v>
      </c>
      <c r="D549" s="88" t="str">
        <f>TEXT(Table2[[#This Row],[Date]],"mmmm")</f>
        <v>November</v>
      </c>
      <c r="E549" s="2" t="s">
        <v>114</v>
      </c>
      <c r="F549" s="2" t="s">
        <v>66</v>
      </c>
      <c r="G549" s="2" t="s">
        <v>29</v>
      </c>
      <c r="H549" s="2" t="s">
        <v>94</v>
      </c>
      <c r="I549" s="2" t="s">
        <v>75</v>
      </c>
      <c r="J549" s="2" t="s">
        <v>32</v>
      </c>
      <c r="K549" s="2" t="s">
        <v>33</v>
      </c>
      <c r="L549" s="2" t="s">
        <v>80</v>
      </c>
      <c r="M549" s="2">
        <v>83.18</v>
      </c>
      <c r="N549" s="2">
        <v>14</v>
      </c>
      <c r="O549" s="2">
        <v>0.15</v>
      </c>
      <c r="P549" s="48" t="str">
        <f>IF(Table2[[#This Row],[Discount]]&gt;20%,"HIGH","LOW")</f>
        <v>LOW</v>
      </c>
      <c r="Q549" s="2">
        <v>989.84</v>
      </c>
      <c r="R549" s="59" t="str">
        <f>_xlfn.IFS(Table2[[#This Row],[Revenue]]&lt;1000,"Small",OR(Table2[[#This Row],[Revenue]]&gt;1000,Table2[[#This Row],[Revenue]]&lt;=5000),"Medium",Table2[[#This Row],[Revenue]]&gt;5000,"Large")</f>
        <v>Small</v>
      </c>
      <c r="S549" s="53" t="str">
        <f>IF(Table2[[#This Row],[Revenue]]&gt;3000,"Premium","Not Premium")</f>
        <v>Not Premium</v>
      </c>
      <c r="T549" s="2">
        <v>773.05</v>
      </c>
      <c r="U549" s="2">
        <v>216.79</v>
      </c>
      <c r="V549" s="2" t="s">
        <v>63</v>
      </c>
      <c r="W549" s="2" t="s">
        <v>54</v>
      </c>
      <c r="X549" s="2" t="s">
        <v>37</v>
      </c>
      <c r="Y549" s="2">
        <v>40.61</v>
      </c>
      <c r="Z549" s="2">
        <v>10</v>
      </c>
      <c r="AA549" s="50" t="str">
        <f>IF(Table2[[#This Row],[DeliveryDays]]&lt;=3,"FAST DELIVERY","LATE DELIVERY")</f>
        <v>LATE DELIVERY</v>
      </c>
      <c r="AB549" s="2" t="s">
        <v>55</v>
      </c>
      <c r="AC549" s="2" t="s">
        <v>56</v>
      </c>
      <c r="AD549" s="2">
        <v>4</v>
      </c>
      <c r="AE549" s="56" t="str">
        <f>_xlfn.IFS(Table2[[#This Row],[Rating]]=5,"Excellent",Table2[[#This Row],[Rating]]=4,"Good",Table2[[#This Row],[Rating]]=3,"Average",Table2[[#This Row],[Rating]]&lt;=2,"Poor")</f>
        <v>Good</v>
      </c>
      <c r="AF549" s="35">
        <f>Table2[[#This Row],[Cost]]+Table2[[#This Row],[Profit]]+Table2[[#This Row],[ShippingCost]]+Table2[[#This Row],[DeliveryDays]]</f>
        <v>1040.4499999999998</v>
      </c>
      <c r="AG549" s="119">
        <f>Table2[[#This Row],[Profit]]/Table2[[#This Row],[Cost]]</f>
        <v>0.28043464200245782</v>
      </c>
    </row>
    <row r="550" spans="1:33" ht="16.5" thickTop="1" thickBot="1" x14ac:dyDescent="0.3">
      <c r="A550" s="12">
        <v>551</v>
      </c>
      <c r="B550" s="13" t="s">
        <v>483</v>
      </c>
      <c r="C550" s="86">
        <f>YEAR(Table2[[#This Row],[Date]])</f>
        <v>2023</v>
      </c>
      <c r="D550" s="89" t="str">
        <f>TEXT(Table2[[#This Row],[Date]],"mmmm")</f>
        <v>July</v>
      </c>
      <c r="E550" s="13" t="s">
        <v>114</v>
      </c>
      <c r="F550" s="13" t="s">
        <v>82</v>
      </c>
      <c r="G550" s="13" t="s">
        <v>59</v>
      </c>
      <c r="H550" s="13" t="s">
        <v>30</v>
      </c>
      <c r="I550" s="13" t="s">
        <v>31</v>
      </c>
      <c r="J550" s="13" t="s">
        <v>102</v>
      </c>
      <c r="K550" s="13" t="s">
        <v>53</v>
      </c>
      <c r="L550" s="13" t="s">
        <v>70</v>
      </c>
      <c r="M550" s="13">
        <v>106.61</v>
      </c>
      <c r="N550" s="13">
        <v>11</v>
      </c>
      <c r="O550" s="13">
        <v>0.05</v>
      </c>
      <c r="P550" s="48" t="str">
        <f>IF(Table2[[#This Row],[Discount]]&gt;20%,"HIGH","LOW")</f>
        <v>LOW</v>
      </c>
      <c r="Q550" s="13">
        <v>1114.07</v>
      </c>
      <c r="R550" s="60" t="str">
        <f>_xlfn.IFS(Table2[[#This Row],[Revenue]]&lt;1000,"Small",OR(Table2[[#This Row],[Revenue]]&gt;1000,Table2[[#This Row],[Revenue]]&lt;=5000),"Medium",Table2[[#This Row],[Revenue]]&gt;5000,"Large")</f>
        <v>Medium</v>
      </c>
      <c r="S550" s="54" t="str">
        <f>IF(Table2[[#This Row],[Revenue]]&gt;3000,"Premium","Not Premium")</f>
        <v>Not Premium</v>
      </c>
      <c r="T550" s="13">
        <v>636.32000000000005</v>
      </c>
      <c r="U550" s="13">
        <v>477.75</v>
      </c>
      <c r="V550" s="13" t="s">
        <v>47</v>
      </c>
      <c r="W550" s="13" t="s">
        <v>71</v>
      </c>
      <c r="X550" s="13" t="s">
        <v>72</v>
      </c>
      <c r="Y550" s="13">
        <v>40.89</v>
      </c>
      <c r="Z550" s="13">
        <v>8</v>
      </c>
      <c r="AA550" s="51" t="str">
        <f>IF(Table2[[#This Row],[DeliveryDays]]&lt;=3,"FAST DELIVERY","LATE DELIVERY")</f>
        <v>LATE DELIVERY</v>
      </c>
      <c r="AB550" s="13" t="s">
        <v>97</v>
      </c>
      <c r="AC550" s="13" t="s">
        <v>39</v>
      </c>
      <c r="AD550" s="13">
        <v>3</v>
      </c>
      <c r="AE550" s="57" t="str">
        <f>_xlfn.IFS(Table2[[#This Row],[Rating]]=5,"Excellent",Table2[[#This Row],[Rating]]=4,"Good",Table2[[#This Row],[Rating]]=3,"Average",Table2[[#This Row],[Rating]]&lt;=2,"Poor")</f>
        <v>Average</v>
      </c>
      <c r="AF550" s="35">
        <f>Table2[[#This Row],[Cost]]+Table2[[#This Row],[Profit]]+Table2[[#This Row],[ShippingCost]]+Table2[[#This Row],[DeliveryDays]]</f>
        <v>1162.9600000000003</v>
      </c>
      <c r="AG550" s="119">
        <f>Table2[[#This Row],[Profit]]/Table2[[#This Row],[Cost]]</f>
        <v>0.75080148353029919</v>
      </c>
    </row>
    <row r="551" spans="1:33" ht="16.5" thickTop="1" thickBot="1" x14ac:dyDescent="0.3">
      <c r="A551" s="11">
        <v>552</v>
      </c>
      <c r="B551" s="2" t="s">
        <v>394</v>
      </c>
      <c r="C551" s="85">
        <f>YEAR(Table2[[#This Row],[Date]])</f>
        <v>2024</v>
      </c>
      <c r="D551" s="88" t="str">
        <f>TEXT(Table2[[#This Row],[Date]],"mmmm")</f>
        <v>December</v>
      </c>
      <c r="E551" s="2" t="s">
        <v>96</v>
      </c>
      <c r="F551" s="2" t="s">
        <v>42</v>
      </c>
      <c r="G551" s="2" t="s">
        <v>43</v>
      </c>
      <c r="H551" s="2" t="s">
        <v>44</v>
      </c>
      <c r="I551" s="2" t="s">
        <v>61</v>
      </c>
      <c r="J551" s="2" t="s">
        <v>107</v>
      </c>
      <c r="K551" s="2" t="s">
        <v>33</v>
      </c>
      <c r="L551" s="2" t="s">
        <v>34</v>
      </c>
      <c r="M551" s="2">
        <v>881.76</v>
      </c>
      <c r="N551" s="2">
        <v>13</v>
      </c>
      <c r="O551" s="2">
        <v>0.08</v>
      </c>
      <c r="P551" s="48" t="str">
        <f>IF(Table2[[#This Row],[Discount]]&gt;20%,"HIGH","LOW")</f>
        <v>LOW</v>
      </c>
      <c r="Q551" s="2">
        <v>10545.85</v>
      </c>
      <c r="R551" s="59" t="str">
        <f>_xlfn.IFS(Table2[[#This Row],[Revenue]]&lt;1000,"Small",OR(Table2[[#This Row],[Revenue]]&gt;1000,Table2[[#This Row],[Revenue]]&lt;=5000),"Medium",Table2[[#This Row],[Revenue]]&gt;5000,"Large")</f>
        <v>Medium</v>
      </c>
      <c r="S551" s="53" t="str">
        <f>IF(Table2[[#This Row],[Revenue]]&gt;3000,"Premium","Not Premium")</f>
        <v>Premium</v>
      </c>
      <c r="T551" s="2">
        <v>9326.83</v>
      </c>
      <c r="U551" s="2">
        <v>1219.02</v>
      </c>
      <c r="V551" s="2" t="s">
        <v>35</v>
      </c>
      <c r="W551" s="2" t="s">
        <v>71</v>
      </c>
      <c r="X551" s="2" t="s">
        <v>72</v>
      </c>
      <c r="Y551" s="2">
        <v>48.57</v>
      </c>
      <c r="Z551" s="2">
        <v>2</v>
      </c>
      <c r="AA551" s="50" t="str">
        <f>IF(Table2[[#This Row],[DeliveryDays]]&lt;=3,"FAST DELIVERY","LATE DELIVERY")</f>
        <v>FAST DELIVERY</v>
      </c>
      <c r="AB551" s="2" t="s">
        <v>97</v>
      </c>
      <c r="AC551" s="2" t="s">
        <v>39</v>
      </c>
      <c r="AD551" s="2">
        <v>2</v>
      </c>
      <c r="AE551" s="56" t="str">
        <f>_xlfn.IFS(Table2[[#This Row],[Rating]]=5,"Excellent",Table2[[#This Row],[Rating]]=4,"Good",Table2[[#This Row],[Rating]]=3,"Average",Table2[[#This Row],[Rating]]&lt;=2,"Poor")</f>
        <v>Poor</v>
      </c>
      <c r="AF551" s="35">
        <f>Table2[[#This Row],[Cost]]+Table2[[#This Row],[Profit]]+Table2[[#This Row],[ShippingCost]]+Table2[[#This Row],[DeliveryDays]]</f>
        <v>10596.42</v>
      </c>
      <c r="AG551" s="119">
        <f>Table2[[#This Row],[Profit]]/Table2[[#This Row],[Cost]]</f>
        <v>0.13070035585509759</v>
      </c>
    </row>
    <row r="552" spans="1:33" ht="16.5" thickTop="1" thickBot="1" x14ac:dyDescent="0.3">
      <c r="A552" s="12">
        <v>553</v>
      </c>
      <c r="B552" s="13" t="s">
        <v>228</v>
      </c>
      <c r="C552" s="86">
        <f>YEAR(Table2[[#This Row],[Date]])</f>
        <v>2023</v>
      </c>
      <c r="D552" s="89" t="str">
        <f>TEXT(Table2[[#This Row],[Date]],"mmmm")</f>
        <v>May</v>
      </c>
      <c r="E552" s="13" t="s">
        <v>41</v>
      </c>
      <c r="F552" s="13" t="s">
        <v>82</v>
      </c>
      <c r="G552" s="13" t="s">
        <v>83</v>
      </c>
      <c r="H552" s="13" t="s">
        <v>67</v>
      </c>
      <c r="I552" s="13" t="s">
        <v>51</v>
      </c>
      <c r="J552" s="13" t="s">
        <v>87</v>
      </c>
      <c r="K552" s="13" t="s">
        <v>53</v>
      </c>
      <c r="L552" s="13" t="s">
        <v>70</v>
      </c>
      <c r="M552" s="13">
        <v>684.16</v>
      </c>
      <c r="N552" s="13">
        <v>10</v>
      </c>
      <c r="O552" s="13">
        <v>0.23</v>
      </c>
      <c r="P552" s="48" t="str">
        <f>IF(Table2[[#This Row],[Discount]]&gt;20%,"HIGH","LOW")</f>
        <v>HIGH</v>
      </c>
      <c r="Q552" s="13">
        <v>5268.03</v>
      </c>
      <c r="R552" s="60" t="str">
        <f>_xlfn.IFS(Table2[[#This Row],[Revenue]]&lt;1000,"Small",OR(Table2[[#This Row],[Revenue]]&gt;1000,Table2[[#This Row],[Revenue]]&lt;=5000),"Medium",Table2[[#This Row],[Revenue]]&gt;5000,"Large")</f>
        <v>Medium</v>
      </c>
      <c r="S552" s="54" t="str">
        <f>IF(Table2[[#This Row],[Revenue]]&gt;3000,"Premium","Not Premium")</f>
        <v>Premium</v>
      </c>
      <c r="T552" s="13">
        <v>2881.41</v>
      </c>
      <c r="U552" s="13">
        <v>2386.62</v>
      </c>
      <c r="V552" s="13" t="s">
        <v>91</v>
      </c>
      <c r="W552" s="13" t="s">
        <v>71</v>
      </c>
      <c r="X552" s="13" t="s">
        <v>37</v>
      </c>
      <c r="Y552" s="13">
        <v>36.909999999999997</v>
      </c>
      <c r="Z552" s="13">
        <v>1</v>
      </c>
      <c r="AA552" s="51" t="str">
        <f>IF(Table2[[#This Row],[DeliveryDays]]&lt;=3,"FAST DELIVERY","LATE DELIVERY")</f>
        <v>FAST DELIVERY</v>
      </c>
      <c r="AB552" s="13" t="s">
        <v>55</v>
      </c>
      <c r="AC552" s="13" t="s">
        <v>39</v>
      </c>
      <c r="AD552" s="13">
        <v>3</v>
      </c>
      <c r="AE552" s="57" t="str">
        <f>_xlfn.IFS(Table2[[#This Row],[Rating]]=5,"Excellent",Table2[[#This Row],[Rating]]=4,"Good",Table2[[#This Row],[Rating]]=3,"Average",Table2[[#This Row],[Rating]]&lt;=2,"Poor")</f>
        <v>Average</v>
      </c>
      <c r="AF552" s="35">
        <f>Table2[[#This Row],[Cost]]+Table2[[#This Row],[Profit]]+Table2[[#This Row],[ShippingCost]]+Table2[[#This Row],[DeliveryDays]]</f>
        <v>5305.94</v>
      </c>
      <c r="AG552" s="119">
        <f>Table2[[#This Row],[Profit]]/Table2[[#This Row],[Cost]]</f>
        <v>0.8282819869438921</v>
      </c>
    </row>
    <row r="553" spans="1:33" ht="16.5" thickTop="1" thickBot="1" x14ac:dyDescent="0.3">
      <c r="A553" s="11">
        <v>554</v>
      </c>
      <c r="B553" s="2" t="s">
        <v>230</v>
      </c>
      <c r="C553" s="85">
        <f>YEAR(Table2[[#This Row],[Date]])</f>
        <v>2023</v>
      </c>
      <c r="D553" s="88" t="str">
        <f>TEXT(Table2[[#This Row],[Date]],"mmmm")</f>
        <v>January</v>
      </c>
      <c r="E553" s="2" t="s">
        <v>114</v>
      </c>
      <c r="F553" s="2" t="s">
        <v>42</v>
      </c>
      <c r="G553" s="2" t="s">
        <v>83</v>
      </c>
      <c r="H553" s="2" t="s">
        <v>78</v>
      </c>
      <c r="I553" s="2" t="s">
        <v>51</v>
      </c>
      <c r="J553" s="2" t="s">
        <v>102</v>
      </c>
      <c r="K553" s="2" t="s">
        <v>53</v>
      </c>
      <c r="L553" s="2" t="s">
        <v>46</v>
      </c>
      <c r="M553" s="2">
        <v>641.61</v>
      </c>
      <c r="N553" s="2">
        <v>11</v>
      </c>
      <c r="O553" s="2">
        <v>0.05</v>
      </c>
      <c r="P553" s="48" t="str">
        <f>IF(Table2[[#This Row],[Discount]]&gt;20%,"HIGH","LOW")</f>
        <v>LOW</v>
      </c>
      <c r="Q553" s="2">
        <v>6704.82</v>
      </c>
      <c r="R553" s="59" t="str">
        <f>_xlfn.IFS(Table2[[#This Row],[Revenue]]&lt;1000,"Small",OR(Table2[[#This Row],[Revenue]]&gt;1000,Table2[[#This Row],[Revenue]]&lt;=5000),"Medium",Table2[[#This Row],[Revenue]]&gt;5000,"Large")</f>
        <v>Medium</v>
      </c>
      <c r="S553" s="53" t="str">
        <f>IF(Table2[[#This Row],[Revenue]]&gt;3000,"Premium","Not Premium")</f>
        <v>Premium</v>
      </c>
      <c r="T553" s="2">
        <v>5525.38</v>
      </c>
      <c r="U553" s="2">
        <v>1179.44</v>
      </c>
      <c r="V553" s="2" t="s">
        <v>47</v>
      </c>
      <c r="W553" s="2" t="s">
        <v>88</v>
      </c>
      <c r="X553" s="2" t="s">
        <v>48</v>
      </c>
      <c r="Y553" s="2">
        <v>16.739999999999998</v>
      </c>
      <c r="Z553" s="2">
        <v>10</v>
      </c>
      <c r="AA553" s="50" t="str">
        <f>IF(Table2[[#This Row],[DeliveryDays]]&lt;=3,"FAST DELIVERY","LATE DELIVERY")</f>
        <v>LATE DELIVERY</v>
      </c>
      <c r="AB553" s="2" t="s">
        <v>55</v>
      </c>
      <c r="AC553" s="2" t="s">
        <v>39</v>
      </c>
      <c r="AD553" s="2">
        <v>2</v>
      </c>
      <c r="AE553" s="56" t="str">
        <f>_xlfn.IFS(Table2[[#This Row],[Rating]]=5,"Excellent",Table2[[#This Row],[Rating]]=4,"Good",Table2[[#This Row],[Rating]]=3,"Average",Table2[[#This Row],[Rating]]&lt;=2,"Poor")</f>
        <v>Poor</v>
      </c>
      <c r="AF553" s="35">
        <f>Table2[[#This Row],[Cost]]+Table2[[#This Row],[Profit]]+Table2[[#This Row],[ShippingCost]]+Table2[[#This Row],[DeliveryDays]]</f>
        <v>6731.5599999999995</v>
      </c>
      <c r="AG553" s="119">
        <f>Table2[[#This Row],[Profit]]/Table2[[#This Row],[Cost]]</f>
        <v>0.21345862185044287</v>
      </c>
    </row>
    <row r="554" spans="1:33" ht="16.5" thickTop="1" thickBot="1" x14ac:dyDescent="0.3">
      <c r="A554" s="12">
        <v>555</v>
      </c>
      <c r="B554" s="13" t="s">
        <v>484</v>
      </c>
      <c r="C554" s="86">
        <f>YEAR(Table2[[#This Row],[Date]])</f>
        <v>2023</v>
      </c>
      <c r="D554" s="89" t="str">
        <f>TEXT(Table2[[#This Row],[Date]],"mmmm")</f>
        <v>March</v>
      </c>
      <c r="E554" s="13" t="s">
        <v>99</v>
      </c>
      <c r="F554" s="13" t="s">
        <v>28</v>
      </c>
      <c r="G554" s="13" t="s">
        <v>29</v>
      </c>
      <c r="H554" s="13" t="s">
        <v>44</v>
      </c>
      <c r="I554" s="13" t="s">
        <v>51</v>
      </c>
      <c r="J554" s="13" t="s">
        <v>102</v>
      </c>
      <c r="K554" s="13" t="s">
        <v>33</v>
      </c>
      <c r="L554" s="13" t="s">
        <v>70</v>
      </c>
      <c r="M554" s="13">
        <v>81.87</v>
      </c>
      <c r="N554" s="13">
        <v>4</v>
      </c>
      <c r="O554" s="13">
        <v>0.15</v>
      </c>
      <c r="P554" s="48" t="str">
        <f>IF(Table2[[#This Row],[Discount]]&gt;20%,"HIGH","LOW")</f>
        <v>LOW</v>
      </c>
      <c r="Q554" s="13">
        <v>278.36</v>
      </c>
      <c r="R554" s="60" t="str">
        <f>_xlfn.IFS(Table2[[#This Row],[Revenue]]&lt;1000,"Small",OR(Table2[[#This Row],[Revenue]]&gt;1000,Table2[[#This Row],[Revenue]]&lt;=5000),"Medium",Table2[[#This Row],[Revenue]]&gt;5000,"Large")</f>
        <v>Small</v>
      </c>
      <c r="S554" s="54" t="str">
        <f>IF(Table2[[#This Row],[Revenue]]&gt;3000,"Premium","Not Premium")</f>
        <v>Not Premium</v>
      </c>
      <c r="T554" s="13">
        <v>184.01</v>
      </c>
      <c r="U554" s="13">
        <v>94.35</v>
      </c>
      <c r="V554" s="13" t="s">
        <v>47</v>
      </c>
      <c r="W554" s="13" t="s">
        <v>71</v>
      </c>
      <c r="X554" s="13" t="s">
        <v>48</v>
      </c>
      <c r="Y554" s="13">
        <v>29.75</v>
      </c>
      <c r="Z554" s="13">
        <v>10</v>
      </c>
      <c r="AA554" s="51" t="str">
        <f>IF(Table2[[#This Row],[DeliveryDays]]&lt;=3,"FAST DELIVERY","LATE DELIVERY")</f>
        <v>LATE DELIVERY</v>
      </c>
      <c r="AB554" s="13" t="s">
        <v>38</v>
      </c>
      <c r="AC554" s="13" t="s">
        <v>56</v>
      </c>
      <c r="AD554" s="13">
        <v>1</v>
      </c>
      <c r="AE554" s="57" t="str">
        <f>_xlfn.IFS(Table2[[#This Row],[Rating]]=5,"Excellent",Table2[[#This Row],[Rating]]=4,"Good",Table2[[#This Row],[Rating]]=3,"Average",Table2[[#This Row],[Rating]]&lt;=2,"Poor")</f>
        <v>Poor</v>
      </c>
      <c r="AF554" s="35">
        <f>Table2[[#This Row],[Cost]]+Table2[[#This Row],[Profit]]+Table2[[#This Row],[ShippingCost]]+Table2[[#This Row],[DeliveryDays]]</f>
        <v>318.11</v>
      </c>
      <c r="AG554" s="119">
        <f>Table2[[#This Row],[Profit]]/Table2[[#This Row],[Cost]]</f>
        <v>0.51274387261561871</v>
      </c>
    </row>
    <row r="555" spans="1:33" ht="16.5" thickTop="1" thickBot="1" x14ac:dyDescent="0.3">
      <c r="A555" s="11">
        <v>556</v>
      </c>
      <c r="B555" s="2" t="s">
        <v>275</v>
      </c>
      <c r="C555" s="85">
        <f>YEAR(Table2[[#This Row],[Date]])</f>
        <v>2023</v>
      </c>
      <c r="D555" s="88" t="str">
        <f>TEXT(Table2[[#This Row],[Date]],"mmmm")</f>
        <v>January</v>
      </c>
      <c r="E555" s="2" t="s">
        <v>96</v>
      </c>
      <c r="F555" s="2" t="s">
        <v>66</v>
      </c>
      <c r="G555" s="2" t="s">
        <v>90</v>
      </c>
      <c r="H555" s="2" t="s">
        <v>30</v>
      </c>
      <c r="I555" s="2" t="s">
        <v>61</v>
      </c>
      <c r="J555" s="2" t="s">
        <v>134</v>
      </c>
      <c r="K555" s="2" t="s">
        <v>45</v>
      </c>
      <c r="L555" s="2" t="s">
        <v>34</v>
      </c>
      <c r="M555" s="2">
        <v>322.83999999999997</v>
      </c>
      <c r="N555" s="2">
        <v>2</v>
      </c>
      <c r="O555" s="2">
        <v>0.13</v>
      </c>
      <c r="P555" s="48" t="str">
        <f>IF(Table2[[#This Row],[Discount]]&gt;20%,"HIGH","LOW")</f>
        <v>LOW</v>
      </c>
      <c r="Q555" s="2">
        <v>561.74</v>
      </c>
      <c r="R555" s="59" t="str">
        <f>_xlfn.IFS(Table2[[#This Row],[Revenue]]&lt;1000,"Small",OR(Table2[[#This Row],[Revenue]]&gt;1000,Table2[[#This Row],[Revenue]]&lt;=5000),"Medium",Table2[[#This Row],[Revenue]]&gt;5000,"Large")</f>
        <v>Small</v>
      </c>
      <c r="S555" s="53" t="str">
        <f>IF(Table2[[#This Row],[Revenue]]&gt;3000,"Premium","Not Premium")</f>
        <v>Not Premium</v>
      </c>
      <c r="T555" s="2">
        <v>435.51</v>
      </c>
      <c r="U555" s="2">
        <v>126.23</v>
      </c>
      <c r="V555" s="2" t="s">
        <v>47</v>
      </c>
      <c r="W555" s="2" t="s">
        <v>36</v>
      </c>
      <c r="X555" s="2" t="s">
        <v>37</v>
      </c>
      <c r="Y555" s="2">
        <v>42.55</v>
      </c>
      <c r="Z555" s="2">
        <v>1</v>
      </c>
      <c r="AA555" s="50" t="str">
        <f>IF(Table2[[#This Row],[DeliveryDays]]&lt;=3,"FAST DELIVERY","LATE DELIVERY")</f>
        <v>FAST DELIVERY</v>
      </c>
      <c r="AB555" s="2" t="s">
        <v>55</v>
      </c>
      <c r="AC555" s="2" t="s">
        <v>56</v>
      </c>
      <c r="AD555" s="2">
        <v>1</v>
      </c>
      <c r="AE555" s="56" t="str">
        <f>_xlfn.IFS(Table2[[#This Row],[Rating]]=5,"Excellent",Table2[[#This Row],[Rating]]=4,"Good",Table2[[#This Row],[Rating]]=3,"Average",Table2[[#This Row],[Rating]]&lt;=2,"Poor")</f>
        <v>Poor</v>
      </c>
      <c r="AF555" s="35">
        <f>Table2[[#This Row],[Cost]]+Table2[[#This Row],[Profit]]+Table2[[#This Row],[ShippingCost]]+Table2[[#This Row],[DeliveryDays]]</f>
        <v>605.29</v>
      </c>
      <c r="AG555" s="119">
        <f>Table2[[#This Row],[Profit]]/Table2[[#This Row],[Cost]]</f>
        <v>0.28984409083603135</v>
      </c>
    </row>
    <row r="556" spans="1:33" ht="16.5" thickTop="1" thickBot="1" x14ac:dyDescent="0.3">
      <c r="A556" s="12">
        <v>557</v>
      </c>
      <c r="B556" s="13" t="s">
        <v>485</v>
      </c>
      <c r="C556" s="86">
        <f>YEAR(Table2[[#This Row],[Date]])</f>
        <v>2024</v>
      </c>
      <c r="D556" s="89" t="str">
        <f>TEXT(Table2[[#This Row],[Date]],"mmmm")</f>
        <v>September</v>
      </c>
      <c r="E556" s="13" t="s">
        <v>41</v>
      </c>
      <c r="F556" s="13" t="s">
        <v>82</v>
      </c>
      <c r="G556" s="13" t="s">
        <v>93</v>
      </c>
      <c r="H556" s="13" t="s">
        <v>30</v>
      </c>
      <c r="I556" s="13" t="s">
        <v>61</v>
      </c>
      <c r="J556" s="13" t="s">
        <v>87</v>
      </c>
      <c r="K556" s="13" t="s">
        <v>45</v>
      </c>
      <c r="L556" s="13" t="s">
        <v>85</v>
      </c>
      <c r="M556" s="13">
        <v>20.25</v>
      </c>
      <c r="N556" s="13">
        <v>3</v>
      </c>
      <c r="O556" s="13">
        <v>0.04</v>
      </c>
      <c r="P556" s="48" t="str">
        <f>IF(Table2[[#This Row],[Discount]]&gt;20%,"HIGH","LOW")</f>
        <v>LOW</v>
      </c>
      <c r="Q556" s="13">
        <v>58.32</v>
      </c>
      <c r="R556" s="60" t="str">
        <f>_xlfn.IFS(Table2[[#This Row],[Revenue]]&lt;1000,"Small",OR(Table2[[#This Row],[Revenue]]&gt;1000,Table2[[#This Row],[Revenue]]&lt;=5000),"Medium",Table2[[#This Row],[Revenue]]&gt;5000,"Large")</f>
        <v>Small</v>
      </c>
      <c r="S556" s="54" t="str">
        <f>IF(Table2[[#This Row],[Revenue]]&gt;3000,"Premium","Not Premium")</f>
        <v>Not Premium</v>
      </c>
      <c r="T556" s="13">
        <v>49.85</v>
      </c>
      <c r="U556" s="13">
        <v>8.4700000000000006</v>
      </c>
      <c r="V556" s="13" t="s">
        <v>35</v>
      </c>
      <c r="W556" s="13" t="s">
        <v>71</v>
      </c>
      <c r="X556" s="13" t="s">
        <v>37</v>
      </c>
      <c r="Y556" s="13">
        <v>19.25</v>
      </c>
      <c r="Z556" s="13">
        <v>9</v>
      </c>
      <c r="AA556" s="51" t="str">
        <f>IF(Table2[[#This Row],[DeliveryDays]]&lt;=3,"FAST DELIVERY","LATE DELIVERY")</f>
        <v>LATE DELIVERY</v>
      </c>
      <c r="AB556" s="13" t="s">
        <v>38</v>
      </c>
      <c r="AC556" s="13" t="s">
        <v>56</v>
      </c>
      <c r="AD556" s="13">
        <v>3</v>
      </c>
      <c r="AE556" s="57" t="str">
        <f>_xlfn.IFS(Table2[[#This Row],[Rating]]=5,"Excellent",Table2[[#This Row],[Rating]]=4,"Good",Table2[[#This Row],[Rating]]=3,"Average",Table2[[#This Row],[Rating]]&lt;=2,"Poor")</f>
        <v>Average</v>
      </c>
      <c r="AF556" s="35">
        <f>Table2[[#This Row],[Cost]]+Table2[[#This Row],[Profit]]+Table2[[#This Row],[ShippingCost]]+Table2[[#This Row],[DeliveryDays]]</f>
        <v>86.57</v>
      </c>
      <c r="AG556" s="119">
        <f>Table2[[#This Row],[Profit]]/Table2[[#This Row],[Cost]]</f>
        <v>0.1699097291875627</v>
      </c>
    </row>
    <row r="557" spans="1:33" ht="16.5" thickTop="1" thickBot="1" x14ac:dyDescent="0.3">
      <c r="A557" s="11">
        <v>558</v>
      </c>
      <c r="B557" s="2" t="s">
        <v>280</v>
      </c>
      <c r="C557" s="85">
        <f>YEAR(Table2[[#This Row],[Date]])</f>
        <v>2023</v>
      </c>
      <c r="D557" s="88" t="str">
        <f>TEXT(Table2[[#This Row],[Date]],"mmmm")</f>
        <v>March</v>
      </c>
      <c r="E557" s="2" t="s">
        <v>27</v>
      </c>
      <c r="F557" s="2" t="s">
        <v>82</v>
      </c>
      <c r="G557" s="2" t="s">
        <v>90</v>
      </c>
      <c r="H557" s="2" t="s">
        <v>30</v>
      </c>
      <c r="I557" s="2" t="s">
        <v>51</v>
      </c>
      <c r="J557" s="2" t="s">
        <v>84</v>
      </c>
      <c r="K557" s="2" t="s">
        <v>45</v>
      </c>
      <c r="L557" s="2" t="s">
        <v>46</v>
      </c>
      <c r="M557" s="2">
        <v>733.56</v>
      </c>
      <c r="N557" s="2">
        <v>4</v>
      </c>
      <c r="O557" s="2">
        <v>0.14000000000000001</v>
      </c>
      <c r="P557" s="48" t="str">
        <f>IF(Table2[[#This Row],[Discount]]&gt;20%,"HIGH","LOW")</f>
        <v>LOW</v>
      </c>
      <c r="Q557" s="2">
        <v>2523.4499999999998</v>
      </c>
      <c r="R557" s="59" t="str">
        <f>_xlfn.IFS(Table2[[#This Row],[Revenue]]&lt;1000,"Small",OR(Table2[[#This Row],[Revenue]]&gt;1000,Table2[[#This Row],[Revenue]]&lt;=5000),"Medium",Table2[[#This Row],[Revenue]]&gt;5000,"Large")</f>
        <v>Medium</v>
      </c>
      <c r="S557" s="53" t="str">
        <f>IF(Table2[[#This Row],[Revenue]]&gt;3000,"Premium","Not Premium")</f>
        <v>Not Premium</v>
      </c>
      <c r="T557" s="2">
        <v>1975.51</v>
      </c>
      <c r="U557" s="2">
        <v>547.94000000000005</v>
      </c>
      <c r="V557" s="2" t="s">
        <v>35</v>
      </c>
      <c r="W557" s="2" t="s">
        <v>54</v>
      </c>
      <c r="X557" s="2" t="s">
        <v>37</v>
      </c>
      <c r="Y557" s="2">
        <v>8.66</v>
      </c>
      <c r="Z557" s="2">
        <v>2</v>
      </c>
      <c r="AA557" s="50" t="str">
        <f>IF(Table2[[#This Row],[DeliveryDays]]&lt;=3,"FAST DELIVERY","LATE DELIVERY")</f>
        <v>FAST DELIVERY</v>
      </c>
      <c r="AB557" s="2" t="s">
        <v>55</v>
      </c>
      <c r="AC557" s="2" t="s">
        <v>39</v>
      </c>
      <c r="AD557" s="2">
        <v>1</v>
      </c>
      <c r="AE557" s="56" t="str">
        <f>_xlfn.IFS(Table2[[#This Row],[Rating]]=5,"Excellent",Table2[[#This Row],[Rating]]=4,"Good",Table2[[#This Row],[Rating]]=3,"Average",Table2[[#This Row],[Rating]]&lt;=2,"Poor")</f>
        <v>Poor</v>
      </c>
      <c r="AF557" s="35">
        <f>Table2[[#This Row],[Cost]]+Table2[[#This Row],[Profit]]+Table2[[#This Row],[ShippingCost]]+Table2[[#This Row],[DeliveryDays]]</f>
        <v>2534.1099999999997</v>
      </c>
      <c r="AG557" s="119">
        <f>Table2[[#This Row],[Profit]]/Table2[[#This Row],[Cost]]</f>
        <v>0.27736635096759826</v>
      </c>
    </row>
    <row r="558" spans="1:33" ht="16.5" thickTop="1" thickBot="1" x14ac:dyDescent="0.3">
      <c r="A558" s="12">
        <v>559</v>
      </c>
      <c r="B558" s="13" t="s">
        <v>467</v>
      </c>
      <c r="C558" s="86">
        <f>YEAR(Table2[[#This Row],[Date]])</f>
        <v>2023</v>
      </c>
      <c r="D558" s="89" t="str">
        <f>TEXT(Table2[[#This Row],[Date]],"mmmm")</f>
        <v>July</v>
      </c>
      <c r="E558" s="13" t="s">
        <v>120</v>
      </c>
      <c r="F558" s="13" t="s">
        <v>42</v>
      </c>
      <c r="G558" s="13" t="s">
        <v>90</v>
      </c>
      <c r="H558" s="13" t="s">
        <v>100</v>
      </c>
      <c r="I558" s="13" t="s">
        <v>61</v>
      </c>
      <c r="J558" s="13" t="s">
        <v>62</v>
      </c>
      <c r="K558" s="13" t="s">
        <v>33</v>
      </c>
      <c r="L558" s="13" t="s">
        <v>70</v>
      </c>
      <c r="M558" s="13">
        <v>187.66</v>
      </c>
      <c r="N558" s="13">
        <v>4</v>
      </c>
      <c r="O558" s="13">
        <v>0.28000000000000003</v>
      </c>
      <c r="P558" s="48" t="str">
        <f>IF(Table2[[#This Row],[Discount]]&gt;20%,"HIGH","LOW")</f>
        <v>HIGH</v>
      </c>
      <c r="Q558" s="13">
        <v>540.46</v>
      </c>
      <c r="R558" s="60" t="str">
        <f>_xlfn.IFS(Table2[[#This Row],[Revenue]]&lt;1000,"Small",OR(Table2[[#This Row],[Revenue]]&gt;1000,Table2[[#This Row],[Revenue]]&lt;=5000),"Medium",Table2[[#This Row],[Revenue]]&gt;5000,"Large")</f>
        <v>Small</v>
      </c>
      <c r="S558" s="54" t="str">
        <f>IF(Table2[[#This Row],[Revenue]]&gt;3000,"Premium","Not Premium")</f>
        <v>Not Premium</v>
      </c>
      <c r="T558" s="13">
        <v>439.28</v>
      </c>
      <c r="U558" s="13">
        <v>101.18</v>
      </c>
      <c r="V558" s="13" t="s">
        <v>63</v>
      </c>
      <c r="W558" s="13" t="s">
        <v>36</v>
      </c>
      <c r="X558" s="13" t="s">
        <v>37</v>
      </c>
      <c r="Y558" s="13">
        <v>21.71</v>
      </c>
      <c r="Z558" s="13">
        <v>5</v>
      </c>
      <c r="AA558" s="51" t="str">
        <f>IF(Table2[[#This Row],[DeliveryDays]]&lt;=3,"FAST DELIVERY","LATE DELIVERY")</f>
        <v>LATE DELIVERY</v>
      </c>
      <c r="AB558" s="13" t="s">
        <v>38</v>
      </c>
      <c r="AC558" s="13" t="s">
        <v>56</v>
      </c>
      <c r="AD558" s="13">
        <v>4</v>
      </c>
      <c r="AE558" s="57" t="str">
        <f>_xlfn.IFS(Table2[[#This Row],[Rating]]=5,"Excellent",Table2[[#This Row],[Rating]]=4,"Good",Table2[[#This Row],[Rating]]=3,"Average",Table2[[#This Row],[Rating]]&lt;=2,"Poor")</f>
        <v>Good</v>
      </c>
      <c r="AF558" s="35">
        <f>Table2[[#This Row],[Cost]]+Table2[[#This Row],[Profit]]+Table2[[#This Row],[ShippingCost]]+Table2[[#This Row],[DeliveryDays]]</f>
        <v>567.17000000000007</v>
      </c>
      <c r="AG558" s="119">
        <f>Table2[[#This Row],[Profit]]/Table2[[#This Row],[Cost]]</f>
        <v>0.23033145146603537</v>
      </c>
    </row>
    <row r="559" spans="1:33" ht="16.5" thickTop="1" thickBot="1" x14ac:dyDescent="0.3">
      <c r="A559" s="11">
        <v>560</v>
      </c>
      <c r="B559" s="2" t="s">
        <v>128</v>
      </c>
      <c r="C559" s="85">
        <f>YEAR(Table2[[#This Row],[Date]])</f>
        <v>2023</v>
      </c>
      <c r="D559" s="88" t="str">
        <f>TEXT(Table2[[#This Row],[Date]],"mmmm")</f>
        <v>December</v>
      </c>
      <c r="E559" s="2" t="s">
        <v>50</v>
      </c>
      <c r="F559" s="2" t="s">
        <v>28</v>
      </c>
      <c r="G559" s="2" t="s">
        <v>29</v>
      </c>
      <c r="H559" s="2" t="s">
        <v>94</v>
      </c>
      <c r="I559" s="2" t="s">
        <v>31</v>
      </c>
      <c r="J559" s="2" t="s">
        <v>107</v>
      </c>
      <c r="K559" s="2" t="s">
        <v>33</v>
      </c>
      <c r="L559" s="2" t="s">
        <v>85</v>
      </c>
      <c r="M559" s="2">
        <v>46.52</v>
      </c>
      <c r="N559" s="2">
        <v>14</v>
      </c>
      <c r="O559" s="2">
        <v>0.06</v>
      </c>
      <c r="P559" s="48" t="str">
        <f>IF(Table2[[#This Row],[Discount]]&gt;20%,"HIGH","LOW")</f>
        <v>LOW</v>
      </c>
      <c r="Q559" s="2">
        <v>612.20000000000005</v>
      </c>
      <c r="R559" s="59" t="str">
        <f>_xlfn.IFS(Table2[[#This Row],[Revenue]]&lt;1000,"Small",OR(Table2[[#This Row],[Revenue]]&gt;1000,Table2[[#This Row],[Revenue]]&lt;=5000),"Medium",Table2[[#This Row],[Revenue]]&gt;5000,"Large")</f>
        <v>Small</v>
      </c>
      <c r="S559" s="53" t="str">
        <f>IF(Table2[[#This Row],[Revenue]]&gt;3000,"Premium","Not Premium")</f>
        <v>Not Premium</v>
      </c>
      <c r="T559" s="2">
        <v>434.6</v>
      </c>
      <c r="U559" s="2">
        <v>177.6</v>
      </c>
      <c r="V559" s="2" t="s">
        <v>63</v>
      </c>
      <c r="W559" s="2" t="s">
        <v>36</v>
      </c>
      <c r="X559" s="2" t="s">
        <v>72</v>
      </c>
      <c r="Y559" s="2">
        <v>47.34</v>
      </c>
      <c r="Z559" s="2">
        <v>8</v>
      </c>
      <c r="AA559" s="50" t="str">
        <f>IF(Table2[[#This Row],[DeliveryDays]]&lt;=3,"FAST DELIVERY","LATE DELIVERY")</f>
        <v>LATE DELIVERY</v>
      </c>
      <c r="AB559" s="2" t="s">
        <v>97</v>
      </c>
      <c r="AC559" s="2" t="s">
        <v>56</v>
      </c>
      <c r="AD559" s="2">
        <v>3</v>
      </c>
      <c r="AE559" s="56" t="str">
        <f>_xlfn.IFS(Table2[[#This Row],[Rating]]=5,"Excellent",Table2[[#This Row],[Rating]]=4,"Good",Table2[[#This Row],[Rating]]=3,"Average",Table2[[#This Row],[Rating]]&lt;=2,"Poor")</f>
        <v>Average</v>
      </c>
      <c r="AF559" s="35">
        <f>Table2[[#This Row],[Cost]]+Table2[[#This Row],[Profit]]+Table2[[#This Row],[ShippingCost]]+Table2[[#This Row],[DeliveryDays]]</f>
        <v>667.54000000000008</v>
      </c>
      <c r="AG559" s="119">
        <f>Table2[[#This Row],[Profit]]/Table2[[#This Row],[Cost]]</f>
        <v>0.40865163368614815</v>
      </c>
    </row>
    <row r="560" spans="1:33" ht="16.5" thickTop="1" thickBot="1" x14ac:dyDescent="0.3">
      <c r="A560" s="12">
        <v>561</v>
      </c>
      <c r="B560" s="13" t="s">
        <v>486</v>
      </c>
      <c r="C560" s="86">
        <f>YEAR(Table2[[#This Row],[Date]])</f>
        <v>2024</v>
      </c>
      <c r="D560" s="89" t="str">
        <f>TEXT(Table2[[#This Row],[Date]],"mmmm")</f>
        <v>April</v>
      </c>
      <c r="E560" s="13" t="s">
        <v>129</v>
      </c>
      <c r="F560" s="13" t="s">
        <v>28</v>
      </c>
      <c r="G560" s="13" t="s">
        <v>29</v>
      </c>
      <c r="H560" s="13" t="s">
        <v>78</v>
      </c>
      <c r="I560" s="13" t="s">
        <v>51</v>
      </c>
      <c r="J560" s="13" t="s">
        <v>79</v>
      </c>
      <c r="K560" s="13" t="s">
        <v>53</v>
      </c>
      <c r="L560" s="13" t="s">
        <v>80</v>
      </c>
      <c r="M560" s="13">
        <v>678.32</v>
      </c>
      <c r="N560" s="13">
        <v>7</v>
      </c>
      <c r="O560" s="13">
        <v>0.22</v>
      </c>
      <c r="P560" s="48" t="str">
        <f>IF(Table2[[#This Row],[Discount]]&gt;20%,"HIGH","LOW")</f>
        <v>HIGH</v>
      </c>
      <c r="Q560" s="13">
        <v>3703.63</v>
      </c>
      <c r="R560" s="60" t="str">
        <f>_xlfn.IFS(Table2[[#This Row],[Revenue]]&lt;1000,"Small",OR(Table2[[#This Row],[Revenue]]&gt;1000,Table2[[#This Row],[Revenue]]&lt;=5000),"Medium",Table2[[#This Row],[Revenue]]&gt;5000,"Large")</f>
        <v>Medium</v>
      </c>
      <c r="S560" s="54" t="str">
        <f>IF(Table2[[#This Row],[Revenue]]&gt;3000,"Premium","Not Premium")</f>
        <v>Premium</v>
      </c>
      <c r="T560" s="13">
        <v>2395.0100000000002</v>
      </c>
      <c r="U560" s="13">
        <v>1308.6199999999999</v>
      </c>
      <c r="V560" s="13" t="s">
        <v>91</v>
      </c>
      <c r="W560" s="13" t="s">
        <v>36</v>
      </c>
      <c r="X560" s="13" t="s">
        <v>72</v>
      </c>
      <c r="Y560" s="13">
        <v>47.18</v>
      </c>
      <c r="Z560" s="13">
        <v>2</v>
      </c>
      <c r="AA560" s="51" t="str">
        <f>IF(Table2[[#This Row],[DeliveryDays]]&lt;=3,"FAST DELIVERY","LATE DELIVERY")</f>
        <v>FAST DELIVERY</v>
      </c>
      <c r="AB560" s="13" t="s">
        <v>97</v>
      </c>
      <c r="AC560" s="13" t="s">
        <v>39</v>
      </c>
      <c r="AD560" s="13">
        <v>3</v>
      </c>
      <c r="AE560" s="57" t="str">
        <f>_xlfn.IFS(Table2[[#This Row],[Rating]]=5,"Excellent",Table2[[#This Row],[Rating]]=4,"Good",Table2[[#This Row],[Rating]]=3,"Average",Table2[[#This Row],[Rating]]&lt;=2,"Poor")</f>
        <v>Average</v>
      </c>
      <c r="AF560" s="35">
        <f>Table2[[#This Row],[Cost]]+Table2[[#This Row],[Profit]]+Table2[[#This Row],[ShippingCost]]+Table2[[#This Row],[DeliveryDays]]</f>
        <v>3752.81</v>
      </c>
      <c r="AG560" s="119">
        <f>Table2[[#This Row],[Profit]]/Table2[[#This Row],[Cost]]</f>
        <v>0.54639437831157267</v>
      </c>
    </row>
    <row r="561" spans="1:33" ht="16.5" thickTop="1" thickBot="1" x14ac:dyDescent="0.3">
      <c r="A561" s="11">
        <v>562</v>
      </c>
      <c r="B561" s="2" t="s">
        <v>487</v>
      </c>
      <c r="C561" s="85">
        <f>YEAR(Table2[[#This Row],[Date]])</f>
        <v>2024</v>
      </c>
      <c r="D561" s="88" t="str">
        <f>TEXT(Table2[[#This Row],[Date]],"mmmm")</f>
        <v>January</v>
      </c>
      <c r="E561" s="2" t="s">
        <v>65</v>
      </c>
      <c r="F561" s="2" t="s">
        <v>28</v>
      </c>
      <c r="G561" s="2" t="s">
        <v>90</v>
      </c>
      <c r="H561" s="2" t="s">
        <v>100</v>
      </c>
      <c r="I561" s="2" t="s">
        <v>31</v>
      </c>
      <c r="J561" s="2" t="s">
        <v>62</v>
      </c>
      <c r="K561" s="2" t="s">
        <v>45</v>
      </c>
      <c r="L561" s="2" t="s">
        <v>80</v>
      </c>
      <c r="M561" s="2">
        <v>675.37</v>
      </c>
      <c r="N561" s="2">
        <v>7</v>
      </c>
      <c r="O561" s="2">
        <v>0.28000000000000003</v>
      </c>
      <c r="P561" s="48" t="str">
        <f>IF(Table2[[#This Row],[Discount]]&gt;20%,"HIGH","LOW")</f>
        <v>HIGH</v>
      </c>
      <c r="Q561" s="2">
        <v>3403.86</v>
      </c>
      <c r="R561" s="59" t="str">
        <f>_xlfn.IFS(Table2[[#This Row],[Revenue]]&lt;1000,"Small",OR(Table2[[#This Row],[Revenue]]&gt;1000,Table2[[#This Row],[Revenue]]&lt;=5000),"Medium",Table2[[#This Row],[Revenue]]&gt;5000,"Large")</f>
        <v>Medium</v>
      </c>
      <c r="S561" s="53" t="str">
        <f>IF(Table2[[#This Row],[Revenue]]&gt;3000,"Premium","Not Premium")</f>
        <v>Premium</v>
      </c>
      <c r="T561" s="2">
        <v>2930.41</v>
      </c>
      <c r="U561" s="2">
        <v>473.45</v>
      </c>
      <c r="V561" s="2" t="s">
        <v>63</v>
      </c>
      <c r="W561" s="2" t="s">
        <v>88</v>
      </c>
      <c r="X561" s="2" t="s">
        <v>37</v>
      </c>
      <c r="Y561" s="2">
        <v>45.26</v>
      </c>
      <c r="Z561" s="2">
        <v>7</v>
      </c>
      <c r="AA561" s="50" t="str">
        <f>IF(Table2[[#This Row],[DeliveryDays]]&lt;=3,"FAST DELIVERY","LATE DELIVERY")</f>
        <v>LATE DELIVERY</v>
      </c>
      <c r="AB561" s="2" t="s">
        <v>55</v>
      </c>
      <c r="AC561" s="2" t="s">
        <v>56</v>
      </c>
      <c r="AD561" s="2">
        <v>4</v>
      </c>
      <c r="AE561" s="56" t="str">
        <f>_xlfn.IFS(Table2[[#This Row],[Rating]]=5,"Excellent",Table2[[#This Row],[Rating]]=4,"Good",Table2[[#This Row],[Rating]]=3,"Average",Table2[[#This Row],[Rating]]&lt;=2,"Poor")</f>
        <v>Good</v>
      </c>
      <c r="AF561" s="35">
        <f>Table2[[#This Row],[Cost]]+Table2[[#This Row],[Profit]]+Table2[[#This Row],[ShippingCost]]+Table2[[#This Row],[DeliveryDays]]</f>
        <v>3456.12</v>
      </c>
      <c r="AG561" s="119">
        <f>Table2[[#This Row],[Profit]]/Table2[[#This Row],[Cost]]</f>
        <v>0.16156442272583019</v>
      </c>
    </row>
    <row r="562" spans="1:33" ht="16.5" thickTop="1" thickBot="1" x14ac:dyDescent="0.3">
      <c r="A562" s="12">
        <v>563</v>
      </c>
      <c r="B562" s="13" t="s">
        <v>143</v>
      </c>
      <c r="C562" s="86">
        <f>YEAR(Table2[[#This Row],[Date]])</f>
        <v>2024</v>
      </c>
      <c r="D562" s="89" t="str">
        <f>TEXT(Table2[[#This Row],[Date]],"mmmm")</f>
        <v>July</v>
      </c>
      <c r="E562" s="13" t="s">
        <v>129</v>
      </c>
      <c r="F562" s="13" t="s">
        <v>66</v>
      </c>
      <c r="G562" s="13" t="s">
        <v>93</v>
      </c>
      <c r="H562" s="13" t="s">
        <v>30</v>
      </c>
      <c r="I562" s="13" t="s">
        <v>61</v>
      </c>
      <c r="J562" s="13" t="s">
        <v>134</v>
      </c>
      <c r="K562" s="13" t="s">
        <v>33</v>
      </c>
      <c r="L562" s="13" t="s">
        <v>80</v>
      </c>
      <c r="M562" s="13">
        <v>999.66</v>
      </c>
      <c r="N562" s="13">
        <v>18</v>
      </c>
      <c r="O562" s="13">
        <v>0.28000000000000003</v>
      </c>
      <c r="P562" s="48" t="str">
        <f>IF(Table2[[#This Row],[Discount]]&gt;20%,"HIGH","LOW")</f>
        <v>HIGH</v>
      </c>
      <c r="Q562" s="13">
        <v>12955.59</v>
      </c>
      <c r="R562" s="60" t="str">
        <f>_xlfn.IFS(Table2[[#This Row],[Revenue]]&lt;1000,"Small",OR(Table2[[#This Row],[Revenue]]&gt;1000,Table2[[#This Row],[Revenue]]&lt;=5000),"Medium",Table2[[#This Row],[Revenue]]&gt;5000,"Large")</f>
        <v>Medium</v>
      </c>
      <c r="S562" s="54" t="str">
        <f>IF(Table2[[#This Row],[Revenue]]&gt;3000,"Premium","Not Premium")</f>
        <v>Premium</v>
      </c>
      <c r="T562" s="13">
        <v>10713.24</v>
      </c>
      <c r="U562" s="13">
        <v>2242.35</v>
      </c>
      <c r="V562" s="13" t="s">
        <v>91</v>
      </c>
      <c r="W562" s="13" t="s">
        <v>71</v>
      </c>
      <c r="X562" s="13" t="s">
        <v>48</v>
      </c>
      <c r="Y562" s="13">
        <v>42.15</v>
      </c>
      <c r="Z562" s="13">
        <v>4</v>
      </c>
      <c r="AA562" s="51" t="str">
        <f>IF(Table2[[#This Row],[DeliveryDays]]&lt;=3,"FAST DELIVERY","LATE DELIVERY")</f>
        <v>LATE DELIVERY</v>
      </c>
      <c r="AB562" s="13" t="s">
        <v>55</v>
      </c>
      <c r="AC562" s="13" t="s">
        <v>39</v>
      </c>
      <c r="AD562" s="13">
        <v>4</v>
      </c>
      <c r="AE562" s="57" t="str">
        <f>_xlfn.IFS(Table2[[#This Row],[Rating]]=5,"Excellent",Table2[[#This Row],[Rating]]=4,"Good",Table2[[#This Row],[Rating]]=3,"Average",Table2[[#This Row],[Rating]]&lt;=2,"Poor")</f>
        <v>Good</v>
      </c>
      <c r="AF562" s="35">
        <f>Table2[[#This Row],[Cost]]+Table2[[#This Row],[Profit]]+Table2[[#This Row],[ShippingCost]]+Table2[[#This Row],[DeliveryDays]]</f>
        <v>13001.74</v>
      </c>
      <c r="AG562" s="119">
        <f>Table2[[#This Row],[Profit]]/Table2[[#This Row],[Cost]]</f>
        <v>0.20930642830740279</v>
      </c>
    </row>
    <row r="563" spans="1:33" ht="16.5" thickTop="1" thickBot="1" x14ac:dyDescent="0.3">
      <c r="A563" s="11">
        <v>564</v>
      </c>
      <c r="B563" s="2" t="s">
        <v>488</v>
      </c>
      <c r="C563" s="85">
        <f>YEAR(Table2[[#This Row],[Date]])</f>
        <v>2024</v>
      </c>
      <c r="D563" s="88" t="str">
        <f>TEXT(Table2[[#This Row],[Date]],"mmmm")</f>
        <v>November</v>
      </c>
      <c r="E563" s="2" t="s">
        <v>114</v>
      </c>
      <c r="F563" s="2" t="s">
        <v>28</v>
      </c>
      <c r="G563" s="2" t="s">
        <v>43</v>
      </c>
      <c r="H563" s="2" t="s">
        <v>44</v>
      </c>
      <c r="I563" s="2" t="s">
        <v>75</v>
      </c>
      <c r="J563" s="2" t="s">
        <v>134</v>
      </c>
      <c r="K563" s="2" t="s">
        <v>53</v>
      </c>
      <c r="L563" s="2" t="s">
        <v>80</v>
      </c>
      <c r="M563" s="2">
        <v>784.93</v>
      </c>
      <c r="N563" s="2">
        <v>1</v>
      </c>
      <c r="O563" s="2">
        <v>0.3</v>
      </c>
      <c r="P563" s="48" t="str">
        <f>IF(Table2[[#This Row],[Discount]]&gt;20%,"HIGH","LOW")</f>
        <v>HIGH</v>
      </c>
      <c r="Q563" s="2">
        <v>549.45000000000005</v>
      </c>
      <c r="R563" s="59" t="str">
        <f>_xlfn.IFS(Table2[[#This Row],[Revenue]]&lt;1000,"Small",OR(Table2[[#This Row],[Revenue]]&gt;1000,Table2[[#This Row],[Revenue]]&lt;=5000),"Medium",Table2[[#This Row],[Revenue]]&gt;5000,"Large")</f>
        <v>Small</v>
      </c>
      <c r="S563" s="53" t="str">
        <f>IF(Table2[[#This Row],[Revenue]]&gt;3000,"Premium","Not Premium")</f>
        <v>Not Premium</v>
      </c>
      <c r="T563" s="2">
        <v>363.57</v>
      </c>
      <c r="U563" s="2">
        <v>185.88</v>
      </c>
      <c r="V563" s="2" t="s">
        <v>47</v>
      </c>
      <c r="W563" s="2" t="s">
        <v>71</v>
      </c>
      <c r="X563" s="2" t="s">
        <v>37</v>
      </c>
      <c r="Y563" s="2">
        <v>34.799999999999997</v>
      </c>
      <c r="Z563" s="2">
        <v>5</v>
      </c>
      <c r="AA563" s="50" t="str">
        <f>IF(Table2[[#This Row],[DeliveryDays]]&lt;=3,"FAST DELIVERY","LATE DELIVERY")</f>
        <v>LATE DELIVERY</v>
      </c>
      <c r="AB563" s="2" t="s">
        <v>97</v>
      </c>
      <c r="AC563" s="2" t="s">
        <v>56</v>
      </c>
      <c r="AD563" s="2">
        <v>1</v>
      </c>
      <c r="AE563" s="56" t="str">
        <f>_xlfn.IFS(Table2[[#This Row],[Rating]]=5,"Excellent",Table2[[#This Row],[Rating]]=4,"Good",Table2[[#This Row],[Rating]]=3,"Average",Table2[[#This Row],[Rating]]&lt;=2,"Poor")</f>
        <v>Poor</v>
      </c>
      <c r="AF563" s="35">
        <f>Table2[[#This Row],[Cost]]+Table2[[#This Row],[Profit]]+Table2[[#This Row],[ShippingCost]]+Table2[[#This Row],[DeliveryDays]]</f>
        <v>589.25</v>
      </c>
      <c r="AG563" s="119">
        <f>Table2[[#This Row],[Profit]]/Table2[[#This Row],[Cost]]</f>
        <v>0.51126330555326349</v>
      </c>
    </row>
    <row r="564" spans="1:33" ht="16.5" thickTop="1" thickBot="1" x14ac:dyDescent="0.3">
      <c r="A564" s="12">
        <v>565</v>
      </c>
      <c r="B564" s="13" t="s">
        <v>274</v>
      </c>
      <c r="C564" s="86">
        <f>YEAR(Table2[[#This Row],[Date]])</f>
        <v>2024</v>
      </c>
      <c r="D564" s="89" t="str">
        <f>TEXT(Table2[[#This Row],[Date]],"mmmm")</f>
        <v>December</v>
      </c>
      <c r="E564" s="13" t="s">
        <v>127</v>
      </c>
      <c r="F564" s="13" t="s">
        <v>28</v>
      </c>
      <c r="G564" s="13" t="s">
        <v>83</v>
      </c>
      <c r="H564" s="13" t="s">
        <v>78</v>
      </c>
      <c r="I564" s="13" t="s">
        <v>31</v>
      </c>
      <c r="J564" s="13" t="s">
        <v>79</v>
      </c>
      <c r="K564" s="13" t="s">
        <v>33</v>
      </c>
      <c r="L564" s="13" t="s">
        <v>80</v>
      </c>
      <c r="M564" s="13">
        <v>361.91</v>
      </c>
      <c r="N564" s="13">
        <v>7</v>
      </c>
      <c r="O564" s="13">
        <v>0.28999999999999998</v>
      </c>
      <c r="P564" s="48" t="str">
        <f>IF(Table2[[#This Row],[Discount]]&gt;20%,"HIGH","LOW")</f>
        <v>HIGH</v>
      </c>
      <c r="Q564" s="13">
        <v>1798.69</v>
      </c>
      <c r="R564" s="60" t="str">
        <f>_xlfn.IFS(Table2[[#This Row],[Revenue]]&lt;1000,"Small",OR(Table2[[#This Row],[Revenue]]&gt;1000,Table2[[#This Row],[Revenue]]&lt;=5000),"Medium",Table2[[#This Row],[Revenue]]&gt;5000,"Large")</f>
        <v>Medium</v>
      </c>
      <c r="S564" s="54" t="str">
        <f>IF(Table2[[#This Row],[Revenue]]&gt;3000,"Premium","Not Premium")</f>
        <v>Not Premium</v>
      </c>
      <c r="T564" s="13">
        <v>1056.77</v>
      </c>
      <c r="U564" s="13">
        <v>741.92</v>
      </c>
      <c r="V564" s="13" t="s">
        <v>47</v>
      </c>
      <c r="W564" s="13" t="s">
        <v>54</v>
      </c>
      <c r="X564" s="13" t="s">
        <v>37</v>
      </c>
      <c r="Y564" s="13">
        <v>35.590000000000003</v>
      </c>
      <c r="Z564" s="13">
        <v>9</v>
      </c>
      <c r="AA564" s="51" t="str">
        <f>IF(Table2[[#This Row],[DeliveryDays]]&lt;=3,"FAST DELIVERY","LATE DELIVERY")</f>
        <v>LATE DELIVERY</v>
      </c>
      <c r="AB564" s="13" t="s">
        <v>55</v>
      </c>
      <c r="AC564" s="13" t="s">
        <v>39</v>
      </c>
      <c r="AD564" s="13">
        <v>2</v>
      </c>
      <c r="AE564" s="57" t="str">
        <f>_xlfn.IFS(Table2[[#This Row],[Rating]]=5,"Excellent",Table2[[#This Row],[Rating]]=4,"Good",Table2[[#This Row],[Rating]]=3,"Average",Table2[[#This Row],[Rating]]&lt;=2,"Poor")</f>
        <v>Poor</v>
      </c>
      <c r="AF564" s="35">
        <f>Table2[[#This Row],[Cost]]+Table2[[#This Row],[Profit]]+Table2[[#This Row],[ShippingCost]]+Table2[[#This Row],[DeliveryDays]]</f>
        <v>1843.28</v>
      </c>
      <c r="AG564" s="119">
        <f>Table2[[#This Row],[Profit]]/Table2[[#This Row],[Cost]]</f>
        <v>0.7020638360286533</v>
      </c>
    </row>
    <row r="565" spans="1:33" ht="16.5" thickTop="1" thickBot="1" x14ac:dyDescent="0.3">
      <c r="A565" s="11">
        <v>566</v>
      </c>
      <c r="B565" s="2" t="s">
        <v>489</v>
      </c>
      <c r="C565" s="85">
        <f>YEAR(Table2[[#This Row],[Date]])</f>
        <v>2024</v>
      </c>
      <c r="D565" s="88" t="str">
        <f>TEXT(Table2[[#This Row],[Date]],"mmmm")</f>
        <v>May</v>
      </c>
      <c r="E565" s="2" t="s">
        <v>114</v>
      </c>
      <c r="F565" s="2" t="s">
        <v>42</v>
      </c>
      <c r="G565" s="2" t="s">
        <v>59</v>
      </c>
      <c r="H565" s="2" t="s">
        <v>94</v>
      </c>
      <c r="I565" s="2" t="s">
        <v>75</v>
      </c>
      <c r="J565" s="2" t="s">
        <v>62</v>
      </c>
      <c r="K565" s="2" t="s">
        <v>45</v>
      </c>
      <c r="L565" s="2" t="s">
        <v>85</v>
      </c>
      <c r="M565" s="2">
        <v>624.26</v>
      </c>
      <c r="N565" s="2">
        <v>18</v>
      </c>
      <c r="O565" s="2">
        <v>0.25</v>
      </c>
      <c r="P565" s="48" t="str">
        <f>IF(Table2[[#This Row],[Discount]]&gt;20%,"HIGH","LOW")</f>
        <v>HIGH</v>
      </c>
      <c r="Q565" s="2">
        <v>8427.51</v>
      </c>
      <c r="R565" s="59" t="str">
        <f>_xlfn.IFS(Table2[[#This Row],[Revenue]]&lt;1000,"Small",OR(Table2[[#This Row],[Revenue]]&gt;1000,Table2[[#This Row],[Revenue]]&lt;=5000),"Medium",Table2[[#This Row],[Revenue]]&gt;5000,"Large")</f>
        <v>Medium</v>
      </c>
      <c r="S565" s="53" t="str">
        <f>IF(Table2[[#This Row],[Revenue]]&gt;3000,"Premium","Not Premium")</f>
        <v>Premium</v>
      </c>
      <c r="T565" s="2">
        <v>6156.32</v>
      </c>
      <c r="U565" s="2">
        <v>2271.19</v>
      </c>
      <c r="V565" s="2" t="s">
        <v>76</v>
      </c>
      <c r="W565" s="2" t="s">
        <v>88</v>
      </c>
      <c r="X565" s="2" t="s">
        <v>48</v>
      </c>
      <c r="Y565" s="2">
        <v>5.82</v>
      </c>
      <c r="Z565" s="2">
        <v>1</v>
      </c>
      <c r="AA565" s="50" t="str">
        <f>IF(Table2[[#This Row],[DeliveryDays]]&lt;=3,"FAST DELIVERY","LATE DELIVERY")</f>
        <v>FAST DELIVERY</v>
      </c>
      <c r="AB565" s="2" t="s">
        <v>55</v>
      </c>
      <c r="AC565" s="2" t="s">
        <v>56</v>
      </c>
      <c r="AD565" s="2">
        <v>5</v>
      </c>
      <c r="AE565" s="56" t="str">
        <f>_xlfn.IFS(Table2[[#This Row],[Rating]]=5,"Excellent",Table2[[#This Row],[Rating]]=4,"Good",Table2[[#This Row],[Rating]]=3,"Average",Table2[[#This Row],[Rating]]&lt;=2,"Poor")</f>
        <v>Excellent</v>
      </c>
      <c r="AF565" s="35">
        <f>Table2[[#This Row],[Cost]]+Table2[[#This Row],[Profit]]+Table2[[#This Row],[ShippingCost]]+Table2[[#This Row],[DeliveryDays]]</f>
        <v>8434.33</v>
      </c>
      <c r="AG565" s="119">
        <f>Table2[[#This Row],[Profit]]/Table2[[#This Row],[Cost]]</f>
        <v>0.36892006913220887</v>
      </c>
    </row>
    <row r="566" spans="1:33" ht="16.5" thickTop="1" thickBot="1" x14ac:dyDescent="0.3">
      <c r="A566" s="12">
        <v>567</v>
      </c>
      <c r="B566" s="13" t="s">
        <v>203</v>
      </c>
      <c r="C566" s="86">
        <f>YEAR(Table2[[#This Row],[Date]])</f>
        <v>2024</v>
      </c>
      <c r="D566" s="89" t="str">
        <f>TEXT(Table2[[#This Row],[Date]],"mmmm")</f>
        <v>February</v>
      </c>
      <c r="E566" s="13" t="s">
        <v>41</v>
      </c>
      <c r="F566" s="13" t="s">
        <v>82</v>
      </c>
      <c r="G566" s="13" t="s">
        <v>83</v>
      </c>
      <c r="H566" s="13" t="s">
        <v>94</v>
      </c>
      <c r="I566" s="13" t="s">
        <v>61</v>
      </c>
      <c r="J566" s="13" t="s">
        <v>84</v>
      </c>
      <c r="K566" s="13" t="s">
        <v>33</v>
      </c>
      <c r="L566" s="13" t="s">
        <v>80</v>
      </c>
      <c r="M566" s="13">
        <v>275.13</v>
      </c>
      <c r="N566" s="13">
        <v>19</v>
      </c>
      <c r="O566" s="13">
        <v>0.16</v>
      </c>
      <c r="P566" s="48" t="str">
        <f>IF(Table2[[#This Row],[Discount]]&gt;20%,"HIGH","LOW")</f>
        <v>LOW</v>
      </c>
      <c r="Q566" s="13">
        <v>4391.07</v>
      </c>
      <c r="R566" s="60" t="str">
        <f>_xlfn.IFS(Table2[[#This Row],[Revenue]]&lt;1000,"Small",OR(Table2[[#This Row],[Revenue]]&gt;1000,Table2[[#This Row],[Revenue]]&lt;=5000),"Medium",Table2[[#This Row],[Revenue]]&gt;5000,"Large")</f>
        <v>Medium</v>
      </c>
      <c r="S566" s="54" t="str">
        <f>IF(Table2[[#This Row],[Revenue]]&gt;3000,"Premium","Not Premium")</f>
        <v>Premium</v>
      </c>
      <c r="T566" s="13">
        <v>3356.7</v>
      </c>
      <c r="U566" s="13">
        <v>1034.3699999999999</v>
      </c>
      <c r="V566" s="13" t="s">
        <v>47</v>
      </c>
      <c r="W566" s="13" t="s">
        <v>36</v>
      </c>
      <c r="X566" s="13" t="s">
        <v>72</v>
      </c>
      <c r="Y566" s="13">
        <v>22.03</v>
      </c>
      <c r="Z566" s="13">
        <v>10</v>
      </c>
      <c r="AA566" s="51" t="str">
        <f>IF(Table2[[#This Row],[DeliveryDays]]&lt;=3,"FAST DELIVERY","LATE DELIVERY")</f>
        <v>LATE DELIVERY</v>
      </c>
      <c r="AB566" s="13" t="s">
        <v>38</v>
      </c>
      <c r="AC566" s="13" t="s">
        <v>56</v>
      </c>
      <c r="AD566" s="13">
        <v>3</v>
      </c>
      <c r="AE566" s="57" t="str">
        <f>_xlfn.IFS(Table2[[#This Row],[Rating]]=5,"Excellent",Table2[[#This Row],[Rating]]=4,"Good",Table2[[#This Row],[Rating]]=3,"Average",Table2[[#This Row],[Rating]]&lt;=2,"Poor")</f>
        <v>Average</v>
      </c>
      <c r="AF566" s="35">
        <f>Table2[[#This Row],[Cost]]+Table2[[#This Row],[Profit]]+Table2[[#This Row],[ShippingCost]]+Table2[[#This Row],[DeliveryDays]]</f>
        <v>4423.0999999999995</v>
      </c>
      <c r="AG566" s="119">
        <f>Table2[[#This Row],[Profit]]/Table2[[#This Row],[Cost]]</f>
        <v>0.3081508624541961</v>
      </c>
    </row>
    <row r="567" spans="1:33" ht="16.5" thickTop="1" thickBot="1" x14ac:dyDescent="0.3">
      <c r="A567" s="11">
        <v>568</v>
      </c>
      <c r="B567" s="2" t="s">
        <v>490</v>
      </c>
      <c r="C567" s="85">
        <f>YEAR(Table2[[#This Row],[Date]])</f>
        <v>2023</v>
      </c>
      <c r="D567" s="88" t="str">
        <f>TEXT(Table2[[#This Row],[Date]],"mmmm")</f>
        <v>December</v>
      </c>
      <c r="E567" s="2" t="s">
        <v>65</v>
      </c>
      <c r="F567" s="2" t="s">
        <v>66</v>
      </c>
      <c r="G567" s="2" t="s">
        <v>93</v>
      </c>
      <c r="H567" s="2" t="s">
        <v>94</v>
      </c>
      <c r="I567" s="2" t="s">
        <v>61</v>
      </c>
      <c r="J567" s="2" t="s">
        <v>69</v>
      </c>
      <c r="K567" s="2" t="s">
        <v>53</v>
      </c>
      <c r="L567" s="2" t="s">
        <v>46</v>
      </c>
      <c r="M567" s="2">
        <v>101.84</v>
      </c>
      <c r="N567" s="2">
        <v>12</v>
      </c>
      <c r="O567" s="2">
        <v>0.03</v>
      </c>
      <c r="P567" s="48" t="str">
        <f>IF(Table2[[#This Row],[Discount]]&gt;20%,"HIGH","LOW")</f>
        <v>LOW</v>
      </c>
      <c r="Q567" s="2">
        <v>1185.42</v>
      </c>
      <c r="R567" s="59" t="str">
        <f>_xlfn.IFS(Table2[[#This Row],[Revenue]]&lt;1000,"Small",OR(Table2[[#This Row],[Revenue]]&gt;1000,Table2[[#This Row],[Revenue]]&lt;=5000),"Medium",Table2[[#This Row],[Revenue]]&gt;5000,"Large")</f>
        <v>Medium</v>
      </c>
      <c r="S567" s="53" t="str">
        <f>IF(Table2[[#This Row],[Revenue]]&gt;3000,"Premium","Not Premium")</f>
        <v>Not Premium</v>
      </c>
      <c r="T567" s="2">
        <v>649.39</v>
      </c>
      <c r="U567" s="2">
        <v>536.03</v>
      </c>
      <c r="V567" s="2" t="s">
        <v>63</v>
      </c>
      <c r="W567" s="2" t="s">
        <v>88</v>
      </c>
      <c r="X567" s="2" t="s">
        <v>48</v>
      </c>
      <c r="Y567" s="2">
        <v>44.2</v>
      </c>
      <c r="Z567" s="2">
        <v>6</v>
      </c>
      <c r="AA567" s="50" t="str">
        <f>IF(Table2[[#This Row],[DeliveryDays]]&lt;=3,"FAST DELIVERY","LATE DELIVERY")</f>
        <v>LATE DELIVERY</v>
      </c>
      <c r="AB567" s="2" t="s">
        <v>38</v>
      </c>
      <c r="AC567" s="2" t="s">
        <v>39</v>
      </c>
      <c r="AD567" s="2">
        <v>1</v>
      </c>
      <c r="AE567" s="56" t="str">
        <f>_xlfn.IFS(Table2[[#This Row],[Rating]]=5,"Excellent",Table2[[#This Row],[Rating]]=4,"Good",Table2[[#This Row],[Rating]]=3,"Average",Table2[[#This Row],[Rating]]&lt;=2,"Poor")</f>
        <v>Poor</v>
      </c>
      <c r="AF567" s="35">
        <f>Table2[[#This Row],[Cost]]+Table2[[#This Row],[Profit]]+Table2[[#This Row],[ShippingCost]]+Table2[[#This Row],[DeliveryDays]]</f>
        <v>1235.6200000000001</v>
      </c>
      <c r="AG567" s="119">
        <f>Table2[[#This Row],[Profit]]/Table2[[#This Row],[Cost]]</f>
        <v>0.82543617856757878</v>
      </c>
    </row>
    <row r="568" spans="1:33" ht="16.5" thickTop="1" thickBot="1" x14ac:dyDescent="0.3">
      <c r="A568" s="12">
        <v>569</v>
      </c>
      <c r="B568" s="13" t="s">
        <v>219</v>
      </c>
      <c r="C568" s="86">
        <f>YEAR(Table2[[#This Row],[Date]])</f>
        <v>2024</v>
      </c>
      <c r="D568" s="89" t="str">
        <f>TEXT(Table2[[#This Row],[Date]],"mmmm")</f>
        <v>April</v>
      </c>
      <c r="E568" s="13" t="s">
        <v>50</v>
      </c>
      <c r="F568" s="13" t="s">
        <v>28</v>
      </c>
      <c r="G568" s="13" t="s">
        <v>90</v>
      </c>
      <c r="H568" s="13" t="s">
        <v>74</v>
      </c>
      <c r="I568" s="13" t="s">
        <v>31</v>
      </c>
      <c r="J568" s="13" t="s">
        <v>84</v>
      </c>
      <c r="K568" s="13" t="s">
        <v>33</v>
      </c>
      <c r="L568" s="13" t="s">
        <v>46</v>
      </c>
      <c r="M568" s="13">
        <v>522.05999999999995</v>
      </c>
      <c r="N568" s="13">
        <v>11</v>
      </c>
      <c r="O568" s="13">
        <v>0.09</v>
      </c>
      <c r="P568" s="48" t="str">
        <f>IF(Table2[[#This Row],[Discount]]&gt;20%,"HIGH","LOW")</f>
        <v>LOW</v>
      </c>
      <c r="Q568" s="13">
        <v>5225.82</v>
      </c>
      <c r="R568" s="60" t="str">
        <f>_xlfn.IFS(Table2[[#This Row],[Revenue]]&lt;1000,"Small",OR(Table2[[#This Row],[Revenue]]&gt;1000,Table2[[#This Row],[Revenue]]&lt;=5000),"Medium",Table2[[#This Row],[Revenue]]&gt;5000,"Large")</f>
        <v>Medium</v>
      </c>
      <c r="S568" s="54" t="str">
        <f>IF(Table2[[#This Row],[Revenue]]&gt;3000,"Premium","Not Premium")</f>
        <v>Premium</v>
      </c>
      <c r="T568" s="13">
        <v>3595.02</v>
      </c>
      <c r="U568" s="13">
        <v>1630.8</v>
      </c>
      <c r="V568" s="13" t="s">
        <v>91</v>
      </c>
      <c r="W568" s="13" t="s">
        <v>36</v>
      </c>
      <c r="X568" s="13" t="s">
        <v>37</v>
      </c>
      <c r="Y568" s="13">
        <v>41.64</v>
      </c>
      <c r="Z568" s="13">
        <v>2</v>
      </c>
      <c r="AA568" s="51" t="str">
        <f>IF(Table2[[#This Row],[DeliveryDays]]&lt;=3,"FAST DELIVERY","LATE DELIVERY")</f>
        <v>FAST DELIVERY</v>
      </c>
      <c r="AB568" s="13" t="s">
        <v>38</v>
      </c>
      <c r="AC568" s="13" t="s">
        <v>56</v>
      </c>
      <c r="AD568" s="13">
        <v>4</v>
      </c>
      <c r="AE568" s="57" t="str">
        <f>_xlfn.IFS(Table2[[#This Row],[Rating]]=5,"Excellent",Table2[[#This Row],[Rating]]=4,"Good",Table2[[#This Row],[Rating]]=3,"Average",Table2[[#This Row],[Rating]]&lt;=2,"Poor")</f>
        <v>Good</v>
      </c>
      <c r="AF568" s="35">
        <f>Table2[[#This Row],[Cost]]+Table2[[#This Row],[Profit]]+Table2[[#This Row],[ShippingCost]]+Table2[[#This Row],[DeliveryDays]]</f>
        <v>5269.46</v>
      </c>
      <c r="AG568" s="119">
        <f>Table2[[#This Row],[Profit]]/Table2[[#This Row],[Cost]]</f>
        <v>0.45362751806665885</v>
      </c>
    </row>
    <row r="569" spans="1:33" ht="16.5" thickTop="1" thickBot="1" x14ac:dyDescent="0.3">
      <c r="A569" s="11">
        <v>570</v>
      </c>
      <c r="B569" s="2" t="s">
        <v>491</v>
      </c>
      <c r="C569" s="85">
        <f>YEAR(Table2[[#This Row],[Date]])</f>
        <v>2023</v>
      </c>
      <c r="D569" s="88" t="str">
        <f>TEXT(Table2[[#This Row],[Date]],"mmmm")</f>
        <v>February</v>
      </c>
      <c r="E569" s="2" t="s">
        <v>129</v>
      </c>
      <c r="F569" s="2" t="s">
        <v>42</v>
      </c>
      <c r="G569" s="2" t="s">
        <v>43</v>
      </c>
      <c r="H569" s="2" t="s">
        <v>74</v>
      </c>
      <c r="I569" s="2" t="s">
        <v>31</v>
      </c>
      <c r="J569" s="2" t="s">
        <v>79</v>
      </c>
      <c r="K569" s="2" t="s">
        <v>53</v>
      </c>
      <c r="L569" s="2" t="s">
        <v>70</v>
      </c>
      <c r="M569" s="2">
        <v>705.97</v>
      </c>
      <c r="N569" s="2">
        <v>5</v>
      </c>
      <c r="O569" s="2">
        <v>7.0000000000000007E-2</v>
      </c>
      <c r="P569" s="48" t="str">
        <f>IF(Table2[[#This Row],[Discount]]&gt;20%,"HIGH","LOW")</f>
        <v>LOW</v>
      </c>
      <c r="Q569" s="2">
        <v>3282.76</v>
      </c>
      <c r="R569" s="59" t="str">
        <f>_xlfn.IFS(Table2[[#This Row],[Revenue]]&lt;1000,"Small",OR(Table2[[#This Row],[Revenue]]&gt;1000,Table2[[#This Row],[Revenue]]&lt;=5000),"Medium",Table2[[#This Row],[Revenue]]&gt;5000,"Large")</f>
        <v>Medium</v>
      </c>
      <c r="S569" s="53" t="str">
        <f>IF(Table2[[#This Row],[Revenue]]&gt;3000,"Premium","Not Premium")</f>
        <v>Premium</v>
      </c>
      <c r="T569" s="2">
        <v>2665.22</v>
      </c>
      <c r="U569" s="2">
        <v>617.54</v>
      </c>
      <c r="V569" s="2" t="s">
        <v>47</v>
      </c>
      <c r="W569" s="2" t="s">
        <v>54</v>
      </c>
      <c r="X569" s="2" t="s">
        <v>37</v>
      </c>
      <c r="Y569" s="2">
        <v>44.65</v>
      </c>
      <c r="Z569" s="2">
        <v>7</v>
      </c>
      <c r="AA569" s="50" t="str">
        <f>IF(Table2[[#This Row],[DeliveryDays]]&lt;=3,"FAST DELIVERY","LATE DELIVERY")</f>
        <v>LATE DELIVERY</v>
      </c>
      <c r="AB569" s="2" t="s">
        <v>38</v>
      </c>
      <c r="AC569" s="2" t="s">
        <v>39</v>
      </c>
      <c r="AD569" s="2">
        <v>5</v>
      </c>
      <c r="AE569" s="56" t="str">
        <f>_xlfn.IFS(Table2[[#This Row],[Rating]]=5,"Excellent",Table2[[#This Row],[Rating]]=4,"Good",Table2[[#This Row],[Rating]]=3,"Average",Table2[[#This Row],[Rating]]&lt;=2,"Poor")</f>
        <v>Excellent</v>
      </c>
      <c r="AF569" s="35">
        <f>Table2[[#This Row],[Cost]]+Table2[[#This Row],[Profit]]+Table2[[#This Row],[ShippingCost]]+Table2[[#This Row],[DeliveryDays]]</f>
        <v>3334.41</v>
      </c>
      <c r="AG569" s="119">
        <f>Table2[[#This Row],[Profit]]/Table2[[#This Row],[Cost]]</f>
        <v>0.23170319898544961</v>
      </c>
    </row>
    <row r="570" spans="1:33" ht="16.5" thickTop="1" thickBot="1" x14ac:dyDescent="0.3">
      <c r="A570" s="12">
        <v>571</v>
      </c>
      <c r="B570" s="13" t="s">
        <v>407</v>
      </c>
      <c r="C570" s="86">
        <f>YEAR(Table2[[#This Row],[Date]])</f>
        <v>2023</v>
      </c>
      <c r="D570" s="89" t="str">
        <f>TEXT(Table2[[#This Row],[Date]],"mmmm")</f>
        <v>January</v>
      </c>
      <c r="E570" s="13" t="s">
        <v>50</v>
      </c>
      <c r="F570" s="13" t="s">
        <v>28</v>
      </c>
      <c r="G570" s="13" t="s">
        <v>59</v>
      </c>
      <c r="H570" s="13" t="s">
        <v>94</v>
      </c>
      <c r="I570" s="13" t="s">
        <v>75</v>
      </c>
      <c r="J570" s="13" t="s">
        <v>107</v>
      </c>
      <c r="K570" s="13" t="s">
        <v>45</v>
      </c>
      <c r="L570" s="13" t="s">
        <v>34</v>
      </c>
      <c r="M570" s="13">
        <v>764.76</v>
      </c>
      <c r="N570" s="13">
        <v>8</v>
      </c>
      <c r="O570" s="13">
        <v>0.17</v>
      </c>
      <c r="P570" s="48" t="str">
        <f>IF(Table2[[#This Row],[Discount]]&gt;20%,"HIGH","LOW")</f>
        <v>LOW</v>
      </c>
      <c r="Q570" s="13">
        <v>5078.01</v>
      </c>
      <c r="R570" s="60" t="str">
        <f>_xlfn.IFS(Table2[[#This Row],[Revenue]]&lt;1000,"Small",OR(Table2[[#This Row],[Revenue]]&gt;1000,Table2[[#This Row],[Revenue]]&lt;=5000),"Medium",Table2[[#This Row],[Revenue]]&gt;5000,"Large")</f>
        <v>Medium</v>
      </c>
      <c r="S570" s="54" t="str">
        <f>IF(Table2[[#This Row],[Revenue]]&gt;3000,"Premium","Not Premium")</f>
        <v>Premium</v>
      </c>
      <c r="T570" s="13">
        <v>3688.32</v>
      </c>
      <c r="U570" s="13">
        <v>1389.69</v>
      </c>
      <c r="V570" s="13" t="s">
        <v>47</v>
      </c>
      <c r="W570" s="13" t="s">
        <v>36</v>
      </c>
      <c r="X570" s="13" t="s">
        <v>37</v>
      </c>
      <c r="Y570" s="13">
        <v>9.94</v>
      </c>
      <c r="Z570" s="13">
        <v>7</v>
      </c>
      <c r="AA570" s="51" t="str">
        <f>IF(Table2[[#This Row],[DeliveryDays]]&lt;=3,"FAST DELIVERY","LATE DELIVERY")</f>
        <v>LATE DELIVERY</v>
      </c>
      <c r="AB570" s="13" t="s">
        <v>55</v>
      </c>
      <c r="AC570" s="13" t="s">
        <v>39</v>
      </c>
      <c r="AD570" s="13">
        <v>5</v>
      </c>
      <c r="AE570" s="57" t="str">
        <f>_xlfn.IFS(Table2[[#This Row],[Rating]]=5,"Excellent",Table2[[#This Row],[Rating]]=4,"Good",Table2[[#This Row],[Rating]]=3,"Average",Table2[[#This Row],[Rating]]&lt;=2,"Poor")</f>
        <v>Excellent</v>
      </c>
      <c r="AF570" s="35">
        <f>Table2[[#This Row],[Cost]]+Table2[[#This Row],[Profit]]+Table2[[#This Row],[ShippingCost]]+Table2[[#This Row],[DeliveryDays]]</f>
        <v>5094.95</v>
      </c>
      <c r="AG570" s="119">
        <f>Table2[[#This Row],[Profit]]/Table2[[#This Row],[Cost]]</f>
        <v>0.37678129880270694</v>
      </c>
    </row>
    <row r="571" spans="1:33" ht="16.5" thickTop="1" thickBot="1" x14ac:dyDescent="0.3">
      <c r="A571" s="11">
        <v>572</v>
      </c>
      <c r="B571" s="2" t="s">
        <v>492</v>
      </c>
      <c r="C571" s="85">
        <f>YEAR(Table2[[#This Row],[Date]])</f>
        <v>2024</v>
      </c>
      <c r="D571" s="88" t="str">
        <f>TEXT(Table2[[#This Row],[Date]],"mmmm")</f>
        <v>October</v>
      </c>
      <c r="E571" s="2" t="s">
        <v>65</v>
      </c>
      <c r="F571" s="2" t="s">
        <v>66</v>
      </c>
      <c r="G571" s="2" t="s">
        <v>29</v>
      </c>
      <c r="H571" s="2" t="s">
        <v>100</v>
      </c>
      <c r="I571" s="2" t="s">
        <v>75</v>
      </c>
      <c r="J571" s="2" t="s">
        <v>107</v>
      </c>
      <c r="K571" s="2" t="s">
        <v>53</v>
      </c>
      <c r="L571" s="2" t="s">
        <v>85</v>
      </c>
      <c r="M571" s="2">
        <v>960.3</v>
      </c>
      <c r="N571" s="2">
        <v>19</v>
      </c>
      <c r="O571" s="2">
        <v>0.15</v>
      </c>
      <c r="P571" s="48" t="str">
        <f>IF(Table2[[#This Row],[Discount]]&gt;20%,"HIGH","LOW")</f>
        <v>LOW</v>
      </c>
      <c r="Q571" s="2">
        <v>15508.84</v>
      </c>
      <c r="R571" s="59" t="str">
        <f>_xlfn.IFS(Table2[[#This Row],[Revenue]]&lt;1000,"Small",OR(Table2[[#This Row],[Revenue]]&gt;1000,Table2[[#This Row],[Revenue]]&lt;=5000),"Medium",Table2[[#This Row],[Revenue]]&gt;5000,"Large")</f>
        <v>Medium</v>
      </c>
      <c r="S571" s="53" t="str">
        <f>IF(Table2[[#This Row],[Revenue]]&gt;3000,"Premium","Not Premium")</f>
        <v>Premium</v>
      </c>
      <c r="T571" s="2">
        <v>12458.65</v>
      </c>
      <c r="U571" s="2">
        <v>3050.19</v>
      </c>
      <c r="V571" s="2" t="s">
        <v>47</v>
      </c>
      <c r="W571" s="2" t="s">
        <v>36</v>
      </c>
      <c r="X571" s="2" t="s">
        <v>37</v>
      </c>
      <c r="Y571" s="2">
        <v>38.32</v>
      </c>
      <c r="Z571" s="2">
        <v>10</v>
      </c>
      <c r="AA571" s="50" t="str">
        <f>IF(Table2[[#This Row],[DeliveryDays]]&lt;=3,"FAST DELIVERY","LATE DELIVERY")</f>
        <v>LATE DELIVERY</v>
      </c>
      <c r="AB571" s="2" t="s">
        <v>38</v>
      </c>
      <c r="AC571" s="2" t="s">
        <v>39</v>
      </c>
      <c r="AD571" s="2">
        <v>3</v>
      </c>
      <c r="AE571" s="56" t="str">
        <f>_xlfn.IFS(Table2[[#This Row],[Rating]]=5,"Excellent",Table2[[#This Row],[Rating]]=4,"Good",Table2[[#This Row],[Rating]]=3,"Average",Table2[[#This Row],[Rating]]&lt;=2,"Poor")</f>
        <v>Average</v>
      </c>
      <c r="AF571" s="35">
        <f>Table2[[#This Row],[Cost]]+Table2[[#This Row],[Profit]]+Table2[[#This Row],[ShippingCost]]+Table2[[#This Row],[DeliveryDays]]</f>
        <v>15557.16</v>
      </c>
      <c r="AG571" s="119">
        <f>Table2[[#This Row],[Profit]]/Table2[[#This Row],[Cost]]</f>
        <v>0.24482508136916922</v>
      </c>
    </row>
    <row r="572" spans="1:33" ht="16.5" thickTop="1" thickBot="1" x14ac:dyDescent="0.3">
      <c r="A572" s="12">
        <v>573</v>
      </c>
      <c r="B572" s="13" t="s">
        <v>493</v>
      </c>
      <c r="C572" s="86">
        <f>YEAR(Table2[[#This Row],[Date]])</f>
        <v>2024</v>
      </c>
      <c r="D572" s="89" t="str">
        <f>TEXT(Table2[[#This Row],[Date]],"mmmm")</f>
        <v>December</v>
      </c>
      <c r="E572" s="13" t="s">
        <v>58</v>
      </c>
      <c r="F572" s="13" t="s">
        <v>82</v>
      </c>
      <c r="G572" s="13" t="s">
        <v>59</v>
      </c>
      <c r="H572" s="13" t="s">
        <v>94</v>
      </c>
      <c r="I572" s="13" t="s">
        <v>31</v>
      </c>
      <c r="J572" s="13" t="s">
        <v>79</v>
      </c>
      <c r="K572" s="13" t="s">
        <v>53</v>
      </c>
      <c r="L572" s="13" t="s">
        <v>46</v>
      </c>
      <c r="M572" s="13">
        <v>14.24</v>
      </c>
      <c r="N572" s="13">
        <v>13</v>
      </c>
      <c r="O572" s="13">
        <v>0.19</v>
      </c>
      <c r="P572" s="48" t="str">
        <f>IF(Table2[[#This Row],[Discount]]&gt;20%,"HIGH","LOW")</f>
        <v>LOW</v>
      </c>
      <c r="Q572" s="13">
        <v>149.94999999999999</v>
      </c>
      <c r="R572" s="60" t="str">
        <f>_xlfn.IFS(Table2[[#This Row],[Revenue]]&lt;1000,"Small",OR(Table2[[#This Row],[Revenue]]&gt;1000,Table2[[#This Row],[Revenue]]&lt;=5000),"Medium",Table2[[#This Row],[Revenue]]&gt;5000,"Large")</f>
        <v>Small</v>
      </c>
      <c r="S572" s="54" t="str">
        <f>IF(Table2[[#This Row],[Revenue]]&gt;3000,"Premium","Not Premium")</f>
        <v>Not Premium</v>
      </c>
      <c r="T572" s="13">
        <v>111.38</v>
      </c>
      <c r="U572" s="13">
        <v>38.57</v>
      </c>
      <c r="V572" s="13" t="s">
        <v>76</v>
      </c>
      <c r="W572" s="13" t="s">
        <v>88</v>
      </c>
      <c r="X572" s="13" t="s">
        <v>48</v>
      </c>
      <c r="Y572" s="13">
        <v>35.590000000000003</v>
      </c>
      <c r="Z572" s="13">
        <v>2</v>
      </c>
      <c r="AA572" s="51" t="str">
        <f>IF(Table2[[#This Row],[DeliveryDays]]&lt;=3,"FAST DELIVERY","LATE DELIVERY")</f>
        <v>FAST DELIVERY</v>
      </c>
      <c r="AB572" s="13" t="s">
        <v>55</v>
      </c>
      <c r="AC572" s="13" t="s">
        <v>56</v>
      </c>
      <c r="AD572" s="13">
        <v>4</v>
      </c>
      <c r="AE572" s="57" t="str">
        <f>_xlfn.IFS(Table2[[#This Row],[Rating]]=5,"Excellent",Table2[[#This Row],[Rating]]=4,"Good",Table2[[#This Row],[Rating]]=3,"Average",Table2[[#This Row],[Rating]]&lt;=2,"Poor")</f>
        <v>Good</v>
      </c>
      <c r="AF572" s="35">
        <f>Table2[[#This Row],[Cost]]+Table2[[#This Row],[Profit]]+Table2[[#This Row],[ShippingCost]]+Table2[[#This Row],[DeliveryDays]]</f>
        <v>187.54</v>
      </c>
      <c r="AG572" s="119">
        <f>Table2[[#This Row],[Profit]]/Table2[[#This Row],[Cost]]</f>
        <v>0.34629197342431317</v>
      </c>
    </row>
    <row r="573" spans="1:33" ht="16.5" thickTop="1" thickBot="1" x14ac:dyDescent="0.3">
      <c r="A573" s="11">
        <v>574</v>
      </c>
      <c r="B573" s="2" t="s">
        <v>494</v>
      </c>
      <c r="C573" s="85">
        <f>YEAR(Table2[[#This Row],[Date]])</f>
        <v>2023</v>
      </c>
      <c r="D573" s="88" t="str">
        <f>TEXT(Table2[[#This Row],[Date]],"mmmm")</f>
        <v>September</v>
      </c>
      <c r="E573" s="2" t="s">
        <v>118</v>
      </c>
      <c r="F573" s="2" t="s">
        <v>42</v>
      </c>
      <c r="G573" s="2" t="s">
        <v>59</v>
      </c>
      <c r="H573" s="2" t="s">
        <v>44</v>
      </c>
      <c r="I573" s="2" t="s">
        <v>75</v>
      </c>
      <c r="J573" s="2" t="s">
        <v>62</v>
      </c>
      <c r="K573" s="2" t="s">
        <v>53</v>
      </c>
      <c r="L573" s="2" t="s">
        <v>34</v>
      </c>
      <c r="M573" s="2">
        <v>782.32</v>
      </c>
      <c r="N573" s="2">
        <v>4</v>
      </c>
      <c r="O573" s="2">
        <v>0.26</v>
      </c>
      <c r="P573" s="48" t="str">
        <f>IF(Table2[[#This Row],[Discount]]&gt;20%,"HIGH","LOW")</f>
        <v>HIGH</v>
      </c>
      <c r="Q573" s="2">
        <v>2315.67</v>
      </c>
      <c r="R573" s="59" t="str">
        <f>_xlfn.IFS(Table2[[#This Row],[Revenue]]&lt;1000,"Small",OR(Table2[[#This Row],[Revenue]]&gt;1000,Table2[[#This Row],[Revenue]]&lt;=5000),"Medium",Table2[[#This Row],[Revenue]]&gt;5000,"Large")</f>
        <v>Medium</v>
      </c>
      <c r="S573" s="53" t="str">
        <f>IF(Table2[[#This Row],[Revenue]]&gt;3000,"Premium","Not Premium")</f>
        <v>Not Premium</v>
      </c>
      <c r="T573" s="2">
        <v>1282.51</v>
      </c>
      <c r="U573" s="2">
        <v>1033.1600000000001</v>
      </c>
      <c r="V573" s="2" t="s">
        <v>76</v>
      </c>
      <c r="W573" s="2" t="s">
        <v>54</v>
      </c>
      <c r="X573" s="2" t="s">
        <v>72</v>
      </c>
      <c r="Y573" s="2">
        <v>49.13</v>
      </c>
      <c r="Z573" s="2">
        <v>1</v>
      </c>
      <c r="AA573" s="50" t="str">
        <f>IF(Table2[[#This Row],[DeliveryDays]]&lt;=3,"FAST DELIVERY","LATE DELIVERY")</f>
        <v>FAST DELIVERY</v>
      </c>
      <c r="AB573" s="2" t="s">
        <v>97</v>
      </c>
      <c r="AC573" s="2" t="s">
        <v>39</v>
      </c>
      <c r="AD573" s="2">
        <v>1</v>
      </c>
      <c r="AE573" s="56" t="str">
        <f>_xlfn.IFS(Table2[[#This Row],[Rating]]=5,"Excellent",Table2[[#This Row],[Rating]]=4,"Good",Table2[[#This Row],[Rating]]=3,"Average",Table2[[#This Row],[Rating]]&lt;=2,"Poor")</f>
        <v>Poor</v>
      </c>
      <c r="AF573" s="35">
        <f>Table2[[#This Row],[Cost]]+Table2[[#This Row],[Profit]]+Table2[[#This Row],[ShippingCost]]+Table2[[#This Row],[DeliveryDays]]</f>
        <v>2365.8000000000002</v>
      </c>
      <c r="AG573" s="119">
        <f>Table2[[#This Row],[Profit]]/Table2[[#This Row],[Cost]]</f>
        <v>0.8055765647051486</v>
      </c>
    </row>
    <row r="574" spans="1:33" ht="16.5" thickTop="1" thickBot="1" x14ac:dyDescent="0.3">
      <c r="A574" s="12">
        <v>575</v>
      </c>
      <c r="B574" s="13" t="s">
        <v>125</v>
      </c>
      <c r="C574" s="86">
        <f>YEAR(Table2[[#This Row],[Date]])</f>
        <v>2024</v>
      </c>
      <c r="D574" s="89" t="str">
        <f>TEXT(Table2[[#This Row],[Date]],"mmmm")</f>
        <v>March</v>
      </c>
      <c r="E574" s="13" t="s">
        <v>41</v>
      </c>
      <c r="F574" s="13" t="s">
        <v>82</v>
      </c>
      <c r="G574" s="13" t="s">
        <v>90</v>
      </c>
      <c r="H574" s="13" t="s">
        <v>44</v>
      </c>
      <c r="I574" s="13" t="s">
        <v>68</v>
      </c>
      <c r="J574" s="13" t="s">
        <v>52</v>
      </c>
      <c r="K574" s="13" t="s">
        <v>53</v>
      </c>
      <c r="L574" s="13" t="s">
        <v>85</v>
      </c>
      <c r="M574" s="13">
        <v>257.87</v>
      </c>
      <c r="N574" s="13">
        <v>16</v>
      </c>
      <c r="O574" s="13">
        <v>0</v>
      </c>
      <c r="P574" s="48" t="str">
        <f>IF(Table2[[#This Row],[Discount]]&gt;20%,"HIGH","LOW")</f>
        <v>LOW</v>
      </c>
      <c r="Q574" s="13">
        <v>4125.92</v>
      </c>
      <c r="R574" s="60" t="str">
        <f>_xlfn.IFS(Table2[[#This Row],[Revenue]]&lt;1000,"Small",OR(Table2[[#This Row],[Revenue]]&gt;1000,Table2[[#This Row],[Revenue]]&lt;=5000),"Medium",Table2[[#This Row],[Revenue]]&gt;5000,"Large")</f>
        <v>Medium</v>
      </c>
      <c r="S574" s="54" t="str">
        <f>IF(Table2[[#This Row],[Revenue]]&gt;3000,"Premium","Not Premium")</f>
        <v>Premium</v>
      </c>
      <c r="T574" s="13">
        <v>2639.58</v>
      </c>
      <c r="U574" s="13">
        <v>1486.34</v>
      </c>
      <c r="V574" s="13" t="s">
        <v>35</v>
      </c>
      <c r="W574" s="13" t="s">
        <v>88</v>
      </c>
      <c r="X574" s="13" t="s">
        <v>48</v>
      </c>
      <c r="Y574" s="13">
        <v>27.11</v>
      </c>
      <c r="Z574" s="13">
        <v>9</v>
      </c>
      <c r="AA574" s="51" t="str">
        <f>IF(Table2[[#This Row],[DeliveryDays]]&lt;=3,"FAST DELIVERY","LATE DELIVERY")</f>
        <v>LATE DELIVERY</v>
      </c>
      <c r="AB574" s="13" t="s">
        <v>97</v>
      </c>
      <c r="AC574" s="13" t="s">
        <v>56</v>
      </c>
      <c r="AD574" s="13">
        <v>5</v>
      </c>
      <c r="AE574" s="57" t="str">
        <f>_xlfn.IFS(Table2[[#This Row],[Rating]]=5,"Excellent",Table2[[#This Row],[Rating]]=4,"Good",Table2[[#This Row],[Rating]]=3,"Average",Table2[[#This Row],[Rating]]&lt;=2,"Poor")</f>
        <v>Excellent</v>
      </c>
      <c r="AF574" s="35">
        <f>Table2[[#This Row],[Cost]]+Table2[[#This Row],[Profit]]+Table2[[#This Row],[ShippingCost]]+Table2[[#This Row],[DeliveryDays]]</f>
        <v>4162.03</v>
      </c>
      <c r="AG574" s="119">
        <f>Table2[[#This Row],[Profit]]/Table2[[#This Row],[Cost]]</f>
        <v>0.56309715939657068</v>
      </c>
    </row>
    <row r="575" spans="1:33" ht="16.5" thickTop="1" thickBot="1" x14ac:dyDescent="0.3">
      <c r="A575" s="11">
        <v>576</v>
      </c>
      <c r="B575" s="2" t="s">
        <v>281</v>
      </c>
      <c r="C575" s="85">
        <f>YEAR(Table2[[#This Row],[Date]])</f>
        <v>2024</v>
      </c>
      <c r="D575" s="88" t="str">
        <f>TEXT(Table2[[#This Row],[Date]],"mmmm")</f>
        <v>April</v>
      </c>
      <c r="E575" s="2" t="s">
        <v>65</v>
      </c>
      <c r="F575" s="2" t="s">
        <v>42</v>
      </c>
      <c r="G575" s="2" t="s">
        <v>83</v>
      </c>
      <c r="H575" s="2" t="s">
        <v>60</v>
      </c>
      <c r="I575" s="2" t="s">
        <v>68</v>
      </c>
      <c r="J575" s="2" t="s">
        <v>32</v>
      </c>
      <c r="K575" s="2" t="s">
        <v>33</v>
      </c>
      <c r="L575" s="2" t="s">
        <v>70</v>
      </c>
      <c r="M575" s="2">
        <v>666.56</v>
      </c>
      <c r="N575" s="2">
        <v>12</v>
      </c>
      <c r="O575" s="2">
        <v>0.26</v>
      </c>
      <c r="P575" s="48" t="str">
        <f>IF(Table2[[#This Row],[Discount]]&gt;20%,"HIGH","LOW")</f>
        <v>HIGH</v>
      </c>
      <c r="Q575" s="2">
        <v>5919.05</v>
      </c>
      <c r="R575" s="59" t="str">
        <f>_xlfn.IFS(Table2[[#This Row],[Revenue]]&lt;1000,"Small",OR(Table2[[#This Row],[Revenue]]&gt;1000,Table2[[#This Row],[Revenue]]&lt;=5000),"Medium",Table2[[#This Row],[Revenue]]&gt;5000,"Large")</f>
        <v>Medium</v>
      </c>
      <c r="S575" s="53" t="str">
        <f>IF(Table2[[#This Row],[Revenue]]&gt;3000,"Premium","Not Premium")</f>
        <v>Premium</v>
      </c>
      <c r="T575" s="2">
        <v>4346.57</v>
      </c>
      <c r="U575" s="2">
        <v>1572.48</v>
      </c>
      <c r="V575" s="2" t="s">
        <v>91</v>
      </c>
      <c r="W575" s="2" t="s">
        <v>54</v>
      </c>
      <c r="X575" s="2" t="s">
        <v>37</v>
      </c>
      <c r="Y575" s="2">
        <v>22.73</v>
      </c>
      <c r="Z575" s="2">
        <v>2</v>
      </c>
      <c r="AA575" s="50" t="str">
        <f>IF(Table2[[#This Row],[DeliveryDays]]&lt;=3,"FAST DELIVERY","LATE DELIVERY")</f>
        <v>FAST DELIVERY</v>
      </c>
      <c r="AB575" s="2" t="s">
        <v>97</v>
      </c>
      <c r="AC575" s="2" t="s">
        <v>56</v>
      </c>
      <c r="AD575" s="2">
        <v>4</v>
      </c>
      <c r="AE575" s="56" t="str">
        <f>_xlfn.IFS(Table2[[#This Row],[Rating]]=5,"Excellent",Table2[[#This Row],[Rating]]=4,"Good",Table2[[#This Row],[Rating]]=3,"Average",Table2[[#This Row],[Rating]]&lt;=2,"Poor")</f>
        <v>Good</v>
      </c>
      <c r="AF575" s="35">
        <f>Table2[[#This Row],[Cost]]+Table2[[#This Row],[Profit]]+Table2[[#This Row],[ShippingCost]]+Table2[[#This Row],[DeliveryDays]]</f>
        <v>5943.7799999999988</v>
      </c>
      <c r="AG575" s="119">
        <f>Table2[[#This Row],[Profit]]/Table2[[#This Row],[Cost]]</f>
        <v>0.36177491677345586</v>
      </c>
    </row>
    <row r="576" spans="1:33" ht="16.5" thickTop="1" thickBot="1" x14ac:dyDescent="0.3">
      <c r="A576" s="12">
        <v>577</v>
      </c>
      <c r="B576" s="13" t="s">
        <v>461</v>
      </c>
      <c r="C576" s="86">
        <f>YEAR(Table2[[#This Row],[Date]])</f>
        <v>2023</v>
      </c>
      <c r="D576" s="89" t="str">
        <f>TEXT(Table2[[#This Row],[Date]],"mmmm")</f>
        <v>December</v>
      </c>
      <c r="E576" s="13" t="s">
        <v>65</v>
      </c>
      <c r="F576" s="13" t="s">
        <v>66</v>
      </c>
      <c r="G576" s="13" t="s">
        <v>93</v>
      </c>
      <c r="H576" s="13" t="s">
        <v>100</v>
      </c>
      <c r="I576" s="13" t="s">
        <v>68</v>
      </c>
      <c r="J576" s="13" t="s">
        <v>84</v>
      </c>
      <c r="K576" s="13" t="s">
        <v>45</v>
      </c>
      <c r="L576" s="13" t="s">
        <v>46</v>
      </c>
      <c r="M576" s="13">
        <v>332.38</v>
      </c>
      <c r="N576" s="13">
        <v>10</v>
      </c>
      <c r="O576" s="13">
        <v>0.25</v>
      </c>
      <c r="P576" s="48" t="str">
        <f>IF(Table2[[#This Row],[Discount]]&gt;20%,"HIGH","LOW")</f>
        <v>HIGH</v>
      </c>
      <c r="Q576" s="13">
        <v>2492.85</v>
      </c>
      <c r="R576" s="60" t="str">
        <f>_xlfn.IFS(Table2[[#This Row],[Revenue]]&lt;1000,"Small",OR(Table2[[#This Row],[Revenue]]&gt;1000,Table2[[#This Row],[Revenue]]&lt;=5000),"Medium",Table2[[#This Row],[Revenue]]&gt;5000,"Large")</f>
        <v>Medium</v>
      </c>
      <c r="S576" s="54" t="str">
        <f>IF(Table2[[#This Row],[Revenue]]&gt;3000,"Premium","Not Premium")</f>
        <v>Not Premium</v>
      </c>
      <c r="T576" s="13">
        <v>1657.67</v>
      </c>
      <c r="U576" s="13">
        <v>835.18</v>
      </c>
      <c r="V576" s="13" t="s">
        <v>35</v>
      </c>
      <c r="W576" s="13" t="s">
        <v>54</v>
      </c>
      <c r="X576" s="13" t="s">
        <v>48</v>
      </c>
      <c r="Y576" s="13">
        <v>34.770000000000003</v>
      </c>
      <c r="Z576" s="13">
        <v>3</v>
      </c>
      <c r="AA576" s="51" t="str">
        <f>IF(Table2[[#This Row],[DeliveryDays]]&lt;=3,"FAST DELIVERY","LATE DELIVERY")</f>
        <v>FAST DELIVERY</v>
      </c>
      <c r="AB576" s="13" t="s">
        <v>38</v>
      </c>
      <c r="AC576" s="13" t="s">
        <v>39</v>
      </c>
      <c r="AD576" s="13">
        <v>5</v>
      </c>
      <c r="AE576" s="57" t="str">
        <f>_xlfn.IFS(Table2[[#This Row],[Rating]]=5,"Excellent",Table2[[#This Row],[Rating]]=4,"Good",Table2[[#This Row],[Rating]]=3,"Average",Table2[[#This Row],[Rating]]&lt;=2,"Poor")</f>
        <v>Excellent</v>
      </c>
      <c r="AF576" s="35">
        <f>Table2[[#This Row],[Cost]]+Table2[[#This Row],[Profit]]+Table2[[#This Row],[ShippingCost]]+Table2[[#This Row],[DeliveryDays]]</f>
        <v>2530.62</v>
      </c>
      <c r="AG576" s="119">
        <f>Table2[[#This Row],[Profit]]/Table2[[#This Row],[Cost]]</f>
        <v>0.50382766171795346</v>
      </c>
    </row>
    <row r="577" spans="1:33" ht="16.5" thickTop="1" thickBot="1" x14ac:dyDescent="0.3">
      <c r="A577" s="11">
        <v>578</v>
      </c>
      <c r="B577" s="2" t="s">
        <v>495</v>
      </c>
      <c r="C577" s="85">
        <f>YEAR(Table2[[#This Row],[Date]])</f>
        <v>2024</v>
      </c>
      <c r="D577" s="88" t="str">
        <f>TEXT(Table2[[#This Row],[Date]],"mmmm")</f>
        <v>May</v>
      </c>
      <c r="E577" s="2" t="s">
        <v>41</v>
      </c>
      <c r="F577" s="2" t="s">
        <v>66</v>
      </c>
      <c r="G577" s="2" t="s">
        <v>29</v>
      </c>
      <c r="H577" s="2" t="s">
        <v>100</v>
      </c>
      <c r="I577" s="2" t="s">
        <v>75</v>
      </c>
      <c r="J577" s="2" t="s">
        <v>69</v>
      </c>
      <c r="K577" s="2" t="s">
        <v>53</v>
      </c>
      <c r="L577" s="2" t="s">
        <v>46</v>
      </c>
      <c r="M577" s="2">
        <v>84.27</v>
      </c>
      <c r="N577" s="2">
        <v>18</v>
      </c>
      <c r="O577" s="2">
        <v>0.24</v>
      </c>
      <c r="P577" s="48" t="str">
        <f>IF(Table2[[#This Row],[Discount]]&gt;20%,"HIGH","LOW")</f>
        <v>HIGH</v>
      </c>
      <c r="Q577" s="2">
        <v>1152.81</v>
      </c>
      <c r="R577" s="59" t="str">
        <f>_xlfn.IFS(Table2[[#This Row],[Revenue]]&lt;1000,"Small",OR(Table2[[#This Row],[Revenue]]&gt;1000,Table2[[#This Row],[Revenue]]&lt;=5000),"Medium",Table2[[#This Row],[Revenue]]&gt;5000,"Large")</f>
        <v>Medium</v>
      </c>
      <c r="S577" s="53" t="str">
        <f>IF(Table2[[#This Row],[Revenue]]&gt;3000,"Premium","Not Premium")</f>
        <v>Not Premium</v>
      </c>
      <c r="T577" s="2">
        <v>649.80999999999995</v>
      </c>
      <c r="U577" s="2">
        <v>503</v>
      </c>
      <c r="V577" s="2" t="s">
        <v>76</v>
      </c>
      <c r="W577" s="2" t="s">
        <v>71</v>
      </c>
      <c r="X577" s="2" t="s">
        <v>72</v>
      </c>
      <c r="Y577" s="2">
        <v>32.21</v>
      </c>
      <c r="Z577" s="2">
        <v>6</v>
      </c>
      <c r="AA577" s="50" t="str">
        <f>IF(Table2[[#This Row],[DeliveryDays]]&lt;=3,"FAST DELIVERY","LATE DELIVERY")</f>
        <v>LATE DELIVERY</v>
      </c>
      <c r="AB577" s="2" t="s">
        <v>55</v>
      </c>
      <c r="AC577" s="2" t="s">
        <v>56</v>
      </c>
      <c r="AD577" s="2">
        <v>4</v>
      </c>
      <c r="AE577" s="56" t="str">
        <f>_xlfn.IFS(Table2[[#This Row],[Rating]]=5,"Excellent",Table2[[#This Row],[Rating]]=4,"Good",Table2[[#This Row],[Rating]]=3,"Average",Table2[[#This Row],[Rating]]&lt;=2,"Poor")</f>
        <v>Good</v>
      </c>
      <c r="AF577" s="35">
        <f>Table2[[#This Row],[Cost]]+Table2[[#This Row],[Profit]]+Table2[[#This Row],[ShippingCost]]+Table2[[#This Row],[DeliveryDays]]</f>
        <v>1191.02</v>
      </c>
      <c r="AG577" s="119">
        <f>Table2[[#This Row],[Profit]]/Table2[[#This Row],[Cost]]</f>
        <v>0.77407242116926489</v>
      </c>
    </row>
    <row r="578" spans="1:33" ht="16.5" thickTop="1" thickBot="1" x14ac:dyDescent="0.3">
      <c r="A578" s="12">
        <v>579</v>
      </c>
      <c r="B578" s="13" t="s">
        <v>152</v>
      </c>
      <c r="C578" s="86">
        <f>YEAR(Table2[[#This Row],[Date]])</f>
        <v>2023</v>
      </c>
      <c r="D578" s="89" t="str">
        <f>TEXT(Table2[[#This Row],[Date]],"mmmm")</f>
        <v>April</v>
      </c>
      <c r="E578" s="13" t="s">
        <v>118</v>
      </c>
      <c r="F578" s="13" t="s">
        <v>28</v>
      </c>
      <c r="G578" s="13" t="s">
        <v>59</v>
      </c>
      <c r="H578" s="13" t="s">
        <v>30</v>
      </c>
      <c r="I578" s="13" t="s">
        <v>61</v>
      </c>
      <c r="J578" s="13" t="s">
        <v>134</v>
      </c>
      <c r="K578" s="13" t="s">
        <v>33</v>
      </c>
      <c r="L578" s="13" t="s">
        <v>46</v>
      </c>
      <c r="M578" s="13">
        <v>381.04</v>
      </c>
      <c r="N578" s="13">
        <v>3</v>
      </c>
      <c r="O578" s="13">
        <v>7.0000000000000007E-2</v>
      </c>
      <c r="P578" s="48" t="str">
        <f>IF(Table2[[#This Row],[Discount]]&gt;20%,"HIGH","LOW")</f>
        <v>LOW</v>
      </c>
      <c r="Q578" s="13">
        <v>1063.0999999999999</v>
      </c>
      <c r="R578" s="60" t="str">
        <f>_xlfn.IFS(Table2[[#This Row],[Revenue]]&lt;1000,"Small",OR(Table2[[#This Row],[Revenue]]&gt;1000,Table2[[#This Row],[Revenue]]&lt;=5000),"Medium",Table2[[#This Row],[Revenue]]&gt;5000,"Large")</f>
        <v>Medium</v>
      </c>
      <c r="S578" s="54" t="str">
        <f>IF(Table2[[#This Row],[Revenue]]&gt;3000,"Premium","Not Premium")</f>
        <v>Not Premium</v>
      </c>
      <c r="T578" s="13">
        <v>705.97</v>
      </c>
      <c r="U578" s="13">
        <v>357.13</v>
      </c>
      <c r="V578" s="13" t="s">
        <v>47</v>
      </c>
      <c r="W578" s="13" t="s">
        <v>88</v>
      </c>
      <c r="X578" s="13" t="s">
        <v>48</v>
      </c>
      <c r="Y578" s="13">
        <v>8.44</v>
      </c>
      <c r="Z578" s="13">
        <v>7</v>
      </c>
      <c r="AA578" s="51" t="str">
        <f>IF(Table2[[#This Row],[DeliveryDays]]&lt;=3,"FAST DELIVERY","LATE DELIVERY")</f>
        <v>LATE DELIVERY</v>
      </c>
      <c r="AB578" s="13" t="s">
        <v>38</v>
      </c>
      <c r="AC578" s="13" t="s">
        <v>56</v>
      </c>
      <c r="AD578" s="13">
        <v>5</v>
      </c>
      <c r="AE578" s="57" t="str">
        <f>_xlfn.IFS(Table2[[#This Row],[Rating]]=5,"Excellent",Table2[[#This Row],[Rating]]=4,"Good",Table2[[#This Row],[Rating]]=3,"Average",Table2[[#This Row],[Rating]]&lt;=2,"Poor")</f>
        <v>Excellent</v>
      </c>
      <c r="AF578" s="35">
        <f>Table2[[#This Row],[Cost]]+Table2[[#This Row],[Profit]]+Table2[[#This Row],[ShippingCost]]+Table2[[#This Row],[DeliveryDays]]</f>
        <v>1078.54</v>
      </c>
      <c r="AG578" s="119">
        <f>Table2[[#This Row],[Profit]]/Table2[[#This Row],[Cost]]</f>
        <v>0.50587135430684016</v>
      </c>
    </row>
    <row r="579" spans="1:33" ht="16.5" thickTop="1" thickBot="1" x14ac:dyDescent="0.3">
      <c r="A579" s="11">
        <v>580</v>
      </c>
      <c r="B579" s="2" t="s">
        <v>142</v>
      </c>
      <c r="C579" s="85">
        <f>YEAR(Table2[[#This Row],[Date]])</f>
        <v>2024</v>
      </c>
      <c r="D579" s="88" t="str">
        <f>TEXT(Table2[[#This Row],[Date]],"mmmm")</f>
        <v>July</v>
      </c>
      <c r="E579" s="2" t="s">
        <v>127</v>
      </c>
      <c r="F579" s="2" t="s">
        <v>66</v>
      </c>
      <c r="G579" s="2" t="s">
        <v>90</v>
      </c>
      <c r="H579" s="2" t="s">
        <v>30</v>
      </c>
      <c r="I579" s="2" t="s">
        <v>31</v>
      </c>
      <c r="J579" s="2" t="s">
        <v>79</v>
      </c>
      <c r="K579" s="2" t="s">
        <v>33</v>
      </c>
      <c r="L579" s="2" t="s">
        <v>70</v>
      </c>
      <c r="M579" s="2">
        <v>622.34</v>
      </c>
      <c r="N579" s="2">
        <v>16</v>
      </c>
      <c r="O579" s="2">
        <v>0.25</v>
      </c>
      <c r="P579" s="48" t="str">
        <f>IF(Table2[[#This Row],[Discount]]&gt;20%,"HIGH","LOW")</f>
        <v>HIGH</v>
      </c>
      <c r="Q579" s="2">
        <v>7468.08</v>
      </c>
      <c r="R579" s="59" t="str">
        <f>_xlfn.IFS(Table2[[#This Row],[Revenue]]&lt;1000,"Small",OR(Table2[[#This Row],[Revenue]]&gt;1000,Table2[[#This Row],[Revenue]]&lt;=5000),"Medium",Table2[[#This Row],[Revenue]]&gt;5000,"Large")</f>
        <v>Medium</v>
      </c>
      <c r="S579" s="53" t="str">
        <f>IF(Table2[[#This Row],[Revenue]]&gt;3000,"Premium","Not Premium")</f>
        <v>Premium</v>
      </c>
      <c r="T579" s="2">
        <v>5695.53</v>
      </c>
      <c r="U579" s="2">
        <v>1772.55</v>
      </c>
      <c r="V579" s="2" t="s">
        <v>35</v>
      </c>
      <c r="W579" s="2" t="s">
        <v>36</v>
      </c>
      <c r="X579" s="2" t="s">
        <v>37</v>
      </c>
      <c r="Y579" s="2">
        <v>44.58</v>
      </c>
      <c r="Z579" s="2">
        <v>3</v>
      </c>
      <c r="AA579" s="50" t="str">
        <f>IF(Table2[[#This Row],[DeliveryDays]]&lt;=3,"FAST DELIVERY","LATE DELIVERY")</f>
        <v>FAST DELIVERY</v>
      </c>
      <c r="AB579" s="2" t="s">
        <v>38</v>
      </c>
      <c r="AC579" s="2" t="s">
        <v>39</v>
      </c>
      <c r="AD579" s="2">
        <v>5</v>
      </c>
      <c r="AE579" s="56" t="str">
        <f>_xlfn.IFS(Table2[[#This Row],[Rating]]=5,"Excellent",Table2[[#This Row],[Rating]]=4,"Good",Table2[[#This Row],[Rating]]=3,"Average",Table2[[#This Row],[Rating]]&lt;=2,"Poor")</f>
        <v>Excellent</v>
      </c>
      <c r="AF579" s="35">
        <f>Table2[[#This Row],[Cost]]+Table2[[#This Row],[Profit]]+Table2[[#This Row],[ShippingCost]]+Table2[[#This Row],[DeliveryDays]]</f>
        <v>7515.66</v>
      </c>
      <c r="AG579" s="119">
        <f>Table2[[#This Row],[Profit]]/Table2[[#This Row],[Cost]]</f>
        <v>0.31121774444169376</v>
      </c>
    </row>
    <row r="580" spans="1:33" ht="16.5" thickTop="1" thickBot="1" x14ac:dyDescent="0.3">
      <c r="A580" s="12">
        <v>581</v>
      </c>
      <c r="B580" s="13" t="s">
        <v>496</v>
      </c>
      <c r="C580" s="86">
        <f>YEAR(Table2[[#This Row],[Date]])</f>
        <v>2024</v>
      </c>
      <c r="D580" s="89" t="str">
        <f>TEXT(Table2[[#This Row],[Date]],"mmmm")</f>
        <v>May</v>
      </c>
      <c r="E580" s="13" t="s">
        <v>41</v>
      </c>
      <c r="F580" s="13" t="s">
        <v>66</v>
      </c>
      <c r="G580" s="13" t="s">
        <v>90</v>
      </c>
      <c r="H580" s="13" t="s">
        <v>78</v>
      </c>
      <c r="I580" s="13" t="s">
        <v>68</v>
      </c>
      <c r="J580" s="13" t="s">
        <v>102</v>
      </c>
      <c r="K580" s="13" t="s">
        <v>45</v>
      </c>
      <c r="L580" s="13" t="s">
        <v>70</v>
      </c>
      <c r="M580" s="13">
        <v>181.45</v>
      </c>
      <c r="N580" s="13">
        <v>19</v>
      </c>
      <c r="O580" s="13">
        <v>0.16</v>
      </c>
      <c r="P580" s="48" t="str">
        <f>IF(Table2[[#This Row],[Discount]]&gt;20%,"HIGH","LOW")</f>
        <v>LOW</v>
      </c>
      <c r="Q580" s="13">
        <v>2895.94</v>
      </c>
      <c r="R580" s="60" t="str">
        <f>_xlfn.IFS(Table2[[#This Row],[Revenue]]&lt;1000,"Small",OR(Table2[[#This Row],[Revenue]]&gt;1000,Table2[[#This Row],[Revenue]]&lt;=5000),"Medium",Table2[[#This Row],[Revenue]]&gt;5000,"Large")</f>
        <v>Medium</v>
      </c>
      <c r="S580" s="54" t="str">
        <f>IF(Table2[[#This Row],[Revenue]]&gt;3000,"Premium","Not Premium")</f>
        <v>Not Premium</v>
      </c>
      <c r="T580" s="13">
        <v>2172.85</v>
      </c>
      <c r="U580" s="13">
        <v>723.09</v>
      </c>
      <c r="V580" s="13" t="s">
        <v>91</v>
      </c>
      <c r="W580" s="13" t="s">
        <v>88</v>
      </c>
      <c r="X580" s="13" t="s">
        <v>48</v>
      </c>
      <c r="Y580" s="13">
        <v>34.520000000000003</v>
      </c>
      <c r="Z580" s="13">
        <v>2</v>
      </c>
      <c r="AA580" s="51" t="str">
        <f>IF(Table2[[#This Row],[DeliveryDays]]&lt;=3,"FAST DELIVERY","LATE DELIVERY")</f>
        <v>FAST DELIVERY</v>
      </c>
      <c r="AB580" s="13" t="s">
        <v>38</v>
      </c>
      <c r="AC580" s="13" t="s">
        <v>39</v>
      </c>
      <c r="AD580" s="13">
        <v>1</v>
      </c>
      <c r="AE580" s="57" t="str">
        <f>_xlfn.IFS(Table2[[#This Row],[Rating]]=5,"Excellent",Table2[[#This Row],[Rating]]=4,"Good",Table2[[#This Row],[Rating]]=3,"Average",Table2[[#This Row],[Rating]]&lt;=2,"Poor")</f>
        <v>Poor</v>
      </c>
      <c r="AF580" s="35">
        <f>Table2[[#This Row],[Cost]]+Table2[[#This Row],[Profit]]+Table2[[#This Row],[ShippingCost]]+Table2[[#This Row],[DeliveryDays]]</f>
        <v>2932.46</v>
      </c>
      <c r="AG580" s="119">
        <f>Table2[[#This Row],[Profit]]/Table2[[#This Row],[Cost]]</f>
        <v>0.3327841314402743</v>
      </c>
    </row>
    <row r="581" spans="1:33" ht="16.5" thickTop="1" thickBot="1" x14ac:dyDescent="0.3">
      <c r="A581" s="11">
        <v>582</v>
      </c>
      <c r="B581" s="2" t="s">
        <v>459</v>
      </c>
      <c r="C581" s="85">
        <f>YEAR(Table2[[#This Row],[Date]])</f>
        <v>2024</v>
      </c>
      <c r="D581" s="88" t="str">
        <f>TEXT(Table2[[#This Row],[Date]],"mmmm")</f>
        <v>September</v>
      </c>
      <c r="E581" s="2" t="s">
        <v>99</v>
      </c>
      <c r="F581" s="2" t="s">
        <v>82</v>
      </c>
      <c r="G581" s="2" t="s">
        <v>93</v>
      </c>
      <c r="H581" s="2" t="s">
        <v>78</v>
      </c>
      <c r="I581" s="2" t="s">
        <v>61</v>
      </c>
      <c r="J581" s="2" t="s">
        <v>52</v>
      </c>
      <c r="K581" s="2" t="s">
        <v>33</v>
      </c>
      <c r="L581" s="2" t="s">
        <v>34</v>
      </c>
      <c r="M581" s="2">
        <v>371.59</v>
      </c>
      <c r="N581" s="2">
        <v>11</v>
      </c>
      <c r="O581" s="2">
        <v>0.19</v>
      </c>
      <c r="P581" s="48" t="str">
        <f>IF(Table2[[#This Row],[Discount]]&gt;20%,"HIGH","LOW")</f>
        <v>LOW</v>
      </c>
      <c r="Q581" s="2">
        <v>3310.87</v>
      </c>
      <c r="R581" s="59" t="str">
        <f>_xlfn.IFS(Table2[[#This Row],[Revenue]]&lt;1000,"Small",OR(Table2[[#This Row],[Revenue]]&gt;1000,Table2[[#This Row],[Revenue]]&lt;=5000),"Medium",Table2[[#This Row],[Revenue]]&gt;5000,"Large")</f>
        <v>Medium</v>
      </c>
      <c r="S581" s="53" t="str">
        <f>IF(Table2[[#This Row],[Revenue]]&gt;3000,"Premium","Not Premium")</f>
        <v>Premium</v>
      </c>
      <c r="T581" s="2">
        <v>2033.46</v>
      </c>
      <c r="U581" s="2">
        <v>1277.4100000000001</v>
      </c>
      <c r="V581" s="2" t="s">
        <v>91</v>
      </c>
      <c r="W581" s="2" t="s">
        <v>36</v>
      </c>
      <c r="X581" s="2" t="s">
        <v>48</v>
      </c>
      <c r="Y581" s="2">
        <v>14.5</v>
      </c>
      <c r="Z581" s="2">
        <v>10</v>
      </c>
      <c r="AA581" s="50" t="str">
        <f>IF(Table2[[#This Row],[DeliveryDays]]&lt;=3,"FAST DELIVERY","LATE DELIVERY")</f>
        <v>LATE DELIVERY</v>
      </c>
      <c r="AB581" s="2" t="s">
        <v>55</v>
      </c>
      <c r="AC581" s="2" t="s">
        <v>39</v>
      </c>
      <c r="AD581" s="2">
        <v>4</v>
      </c>
      <c r="AE581" s="56" t="str">
        <f>_xlfn.IFS(Table2[[#This Row],[Rating]]=5,"Excellent",Table2[[#This Row],[Rating]]=4,"Good",Table2[[#This Row],[Rating]]=3,"Average",Table2[[#This Row],[Rating]]&lt;=2,"Poor")</f>
        <v>Good</v>
      </c>
      <c r="AF581" s="35">
        <f>Table2[[#This Row],[Cost]]+Table2[[#This Row],[Profit]]+Table2[[#This Row],[ShippingCost]]+Table2[[#This Row],[DeliveryDays]]</f>
        <v>3335.37</v>
      </c>
      <c r="AG581" s="119">
        <f>Table2[[#This Row],[Profit]]/Table2[[#This Row],[Cost]]</f>
        <v>0.62819529275225483</v>
      </c>
    </row>
    <row r="582" spans="1:33" ht="16.5" thickTop="1" thickBot="1" x14ac:dyDescent="0.3">
      <c r="A582" s="12">
        <v>583</v>
      </c>
      <c r="B582" s="13" t="s">
        <v>167</v>
      </c>
      <c r="C582" s="86">
        <f>YEAR(Table2[[#This Row],[Date]])</f>
        <v>2023</v>
      </c>
      <c r="D582" s="89" t="str">
        <f>TEXT(Table2[[#This Row],[Date]],"mmmm")</f>
        <v>April</v>
      </c>
      <c r="E582" s="13" t="s">
        <v>118</v>
      </c>
      <c r="F582" s="13" t="s">
        <v>42</v>
      </c>
      <c r="G582" s="13" t="s">
        <v>93</v>
      </c>
      <c r="H582" s="13" t="s">
        <v>100</v>
      </c>
      <c r="I582" s="13" t="s">
        <v>61</v>
      </c>
      <c r="J582" s="13" t="s">
        <v>107</v>
      </c>
      <c r="K582" s="13" t="s">
        <v>53</v>
      </c>
      <c r="L582" s="13" t="s">
        <v>34</v>
      </c>
      <c r="M582" s="13">
        <v>12.66</v>
      </c>
      <c r="N582" s="13">
        <v>7</v>
      </c>
      <c r="O582" s="13">
        <v>7.0000000000000007E-2</v>
      </c>
      <c r="P582" s="48" t="str">
        <f>IF(Table2[[#This Row],[Discount]]&gt;20%,"HIGH","LOW")</f>
        <v>LOW</v>
      </c>
      <c r="Q582" s="13">
        <v>82.42</v>
      </c>
      <c r="R582" s="60" t="str">
        <f>_xlfn.IFS(Table2[[#This Row],[Revenue]]&lt;1000,"Small",OR(Table2[[#This Row],[Revenue]]&gt;1000,Table2[[#This Row],[Revenue]]&lt;=5000),"Medium",Table2[[#This Row],[Revenue]]&gt;5000,"Large")</f>
        <v>Small</v>
      </c>
      <c r="S582" s="54" t="str">
        <f>IF(Table2[[#This Row],[Revenue]]&gt;3000,"Premium","Not Premium")</f>
        <v>Not Premium</v>
      </c>
      <c r="T582" s="13">
        <v>47.17</v>
      </c>
      <c r="U582" s="13">
        <v>35.25</v>
      </c>
      <c r="V582" s="13" t="s">
        <v>47</v>
      </c>
      <c r="W582" s="13" t="s">
        <v>71</v>
      </c>
      <c r="X582" s="13" t="s">
        <v>72</v>
      </c>
      <c r="Y582" s="13">
        <v>39.67</v>
      </c>
      <c r="Z582" s="13">
        <v>8</v>
      </c>
      <c r="AA582" s="51" t="str">
        <f>IF(Table2[[#This Row],[DeliveryDays]]&lt;=3,"FAST DELIVERY","LATE DELIVERY")</f>
        <v>LATE DELIVERY</v>
      </c>
      <c r="AB582" s="13" t="s">
        <v>55</v>
      </c>
      <c r="AC582" s="13" t="s">
        <v>56</v>
      </c>
      <c r="AD582" s="13">
        <v>3</v>
      </c>
      <c r="AE582" s="57" t="str">
        <f>_xlfn.IFS(Table2[[#This Row],[Rating]]=5,"Excellent",Table2[[#This Row],[Rating]]=4,"Good",Table2[[#This Row],[Rating]]=3,"Average",Table2[[#This Row],[Rating]]&lt;=2,"Poor")</f>
        <v>Average</v>
      </c>
      <c r="AF582" s="35">
        <f>Table2[[#This Row],[Cost]]+Table2[[#This Row],[Profit]]+Table2[[#This Row],[ShippingCost]]+Table2[[#This Row],[DeliveryDays]]</f>
        <v>130.09</v>
      </c>
      <c r="AG582" s="119">
        <f>Table2[[#This Row],[Profit]]/Table2[[#This Row],[Cost]]</f>
        <v>0.74729701081195676</v>
      </c>
    </row>
    <row r="583" spans="1:33" ht="16.5" thickTop="1" thickBot="1" x14ac:dyDescent="0.3">
      <c r="A583" s="11">
        <v>584</v>
      </c>
      <c r="B583" s="2" t="s">
        <v>497</v>
      </c>
      <c r="C583" s="85">
        <f>YEAR(Table2[[#This Row],[Date]])</f>
        <v>2024</v>
      </c>
      <c r="D583" s="88" t="str">
        <f>TEXT(Table2[[#This Row],[Date]],"mmmm")</f>
        <v>August</v>
      </c>
      <c r="E583" s="2" t="s">
        <v>96</v>
      </c>
      <c r="F583" s="2" t="s">
        <v>42</v>
      </c>
      <c r="G583" s="2" t="s">
        <v>43</v>
      </c>
      <c r="H583" s="2" t="s">
        <v>30</v>
      </c>
      <c r="I583" s="2" t="s">
        <v>75</v>
      </c>
      <c r="J583" s="2" t="s">
        <v>102</v>
      </c>
      <c r="K583" s="2" t="s">
        <v>33</v>
      </c>
      <c r="L583" s="2" t="s">
        <v>46</v>
      </c>
      <c r="M583" s="2">
        <v>991.62</v>
      </c>
      <c r="N583" s="2">
        <v>10</v>
      </c>
      <c r="O583" s="2">
        <v>0.06</v>
      </c>
      <c r="P583" s="48" t="str">
        <f>IF(Table2[[#This Row],[Discount]]&gt;20%,"HIGH","LOW")</f>
        <v>LOW</v>
      </c>
      <c r="Q583" s="2">
        <v>9321.23</v>
      </c>
      <c r="R583" s="59" t="str">
        <f>_xlfn.IFS(Table2[[#This Row],[Revenue]]&lt;1000,"Small",OR(Table2[[#This Row],[Revenue]]&gt;1000,Table2[[#This Row],[Revenue]]&lt;=5000),"Medium",Table2[[#This Row],[Revenue]]&gt;5000,"Large")</f>
        <v>Medium</v>
      </c>
      <c r="S583" s="53" t="str">
        <f>IF(Table2[[#This Row],[Revenue]]&gt;3000,"Premium","Not Premium")</f>
        <v>Premium</v>
      </c>
      <c r="T583" s="2">
        <v>5324.11</v>
      </c>
      <c r="U583" s="2">
        <v>3997.12</v>
      </c>
      <c r="V583" s="2" t="s">
        <v>63</v>
      </c>
      <c r="W583" s="2" t="s">
        <v>71</v>
      </c>
      <c r="X583" s="2" t="s">
        <v>72</v>
      </c>
      <c r="Y583" s="2">
        <v>23.88</v>
      </c>
      <c r="Z583" s="2">
        <v>10</v>
      </c>
      <c r="AA583" s="50" t="str">
        <f>IF(Table2[[#This Row],[DeliveryDays]]&lt;=3,"FAST DELIVERY","LATE DELIVERY")</f>
        <v>LATE DELIVERY</v>
      </c>
      <c r="AB583" s="2" t="s">
        <v>55</v>
      </c>
      <c r="AC583" s="2" t="s">
        <v>56</v>
      </c>
      <c r="AD583" s="2">
        <v>5</v>
      </c>
      <c r="AE583" s="56" t="str">
        <f>_xlfn.IFS(Table2[[#This Row],[Rating]]=5,"Excellent",Table2[[#This Row],[Rating]]=4,"Good",Table2[[#This Row],[Rating]]=3,"Average",Table2[[#This Row],[Rating]]&lt;=2,"Poor")</f>
        <v>Excellent</v>
      </c>
      <c r="AF583" s="35">
        <f>Table2[[#This Row],[Cost]]+Table2[[#This Row],[Profit]]+Table2[[#This Row],[ShippingCost]]+Table2[[#This Row],[DeliveryDays]]</f>
        <v>9355.1099999999988</v>
      </c>
      <c r="AG583" s="119">
        <f>Table2[[#This Row],[Profit]]/Table2[[#This Row],[Cost]]</f>
        <v>0.75075834270892228</v>
      </c>
    </row>
    <row r="584" spans="1:33" ht="16.5" thickTop="1" thickBot="1" x14ac:dyDescent="0.3">
      <c r="A584" s="12">
        <v>585</v>
      </c>
      <c r="B584" s="13" t="s">
        <v>412</v>
      </c>
      <c r="C584" s="86">
        <f>YEAR(Table2[[#This Row],[Date]])</f>
        <v>2023</v>
      </c>
      <c r="D584" s="89" t="str">
        <f>TEXT(Table2[[#This Row],[Date]],"mmmm")</f>
        <v>May</v>
      </c>
      <c r="E584" s="13" t="s">
        <v>58</v>
      </c>
      <c r="F584" s="13" t="s">
        <v>42</v>
      </c>
      <c r="G584" s="13" t="s">
        <v>93</v>
      </c>
      <c r="H584" s="13" t="s">
        <v>74</v>
      </c>
      <c r="I584" s="13" t="s">
        <v>51</v>
      </c>
      <c r="J584" s="13" t="s">
        <v>134</v>
      </c>
      <c r="K584" s="13" t="s">
        <v>53</v>
      </c>
      <c r="L584" s="13" t="s">
        <v>70</v>
      </c>
      <c r="M584" s="13">
        <v>346.26</v>
      </c>
      <c r="N584" s="13">
        <v>14</v>
      </c>
      <c r="O584" s="13">
        <v>0.2</v>
      </c>
      <c r="P584" s="48" t="str">
        <f>IF(Table2[[#This Row],[Discount]]&gt;20%,"HIGH","LOW")</f>
        <v>LOW</v>
      </c>
      <c r="Q584" s="13">
        <v>3878.11</v>
      </c>
      <c r="R584" s="60" t="str">
        <f>_xlfn.IFS(Table2[[#This Row],[Revenue]]&lt;1000,"Small",OR(Table2[[#This Row],[Revenue]]&gt;1000,Table2[[#This Row],[Revenue]]&lt;=5000),"Medium",Table2[[#This Row],[Revenue]]&gt;5000,"Large")</f>
        <v>Medium</v>
      </c>
      <c r="S584" s="54" t="str">
        <f>IF(Table2[[#This Row],[Revenue]]&gt;3000,"Premium","Not Premium")</f>
        <v>Premium</v>
      </c>
      <c r="T584" s="13">
        <v>2037.57</v>
      </c>
      <c r="U584" s="13">
        <v>1840.54</v>
      </c>
      <c r="V584" s="13" t="s">
        <v>91</v>
      </c>
      <c r="W584" s="13" t="s">
        <v>88</v>
      </c>
      <c r="X584" s="13" t="s">
        <v>72</v>
      </c>
      <c r="Y584" s="13">
        <v>44.29</v>
      </c>
      <c r="Z584" s="13">
        <v>5</v>
      </c>
      <c r="AA584" s="51" t="str">
        <f>IF(Table2[[#This Row],[DeliveryDays]]&lt;=3,"FAST DELIVERY","LATE DELIVERY")</f>
        <v>LATE DELIVERY</v>
      </c>
      <c r="AB584" s="13" t="s">
        <v>97</v>
      </c>
      <c r="AC584" s="13" t="s">
        <v>39</v>
      </c>
      <c r="AD584" s="13">
        <v>5</v>
      </c>
      <c r="AE584" s="57" t="str">
        <f>_xlfn.IFS(Table2[[#This Row],[Rating]]=5,"Excellent",Table2[[#This Row],[Rating]]=4,"Good",Table2[[#This Row],[Rating]]=3,"Average",Table2[[#This Row],[Rating]]&lt;=2,"Poor")</f>
        <v>Excellent</v>
      </c>
      <c r="AF584" s="35">
        <f>Table2[[#This Row],[Cost]]+Table2[[#This Row],[Profit]]+Table2[[#This Row],[ShippingCost]]+Table2[[#This Row],[DeliveryDays]]</f>
        <v>3927.3999999999996</v>
      </c>
      <c r="AG584" s="119">
        <f>Table2[[#This Row],[Profit]]/Table2[[#This Row],[Cost]]</f>
        <v>0.90330148166688751</v>
      </c>
    </row>
    <row r="585" spans="1:33" ht="16.5" thickTop="1" thickBot="1" x14ac:dyDescent="0.3">
      <c r="A585" s="11">
        <v>586</v>
      </c>
      <c r="B585" s="2" t="s">
        <v>498</v>
      </c>
      <c r="C585" s="85">
        <f>YEAR(Table2[[#This Row],[Date]])</f>
        <v>2024</v>
      </c>
      <c r="D585" s="88" t="str">
        <f>TEXT(Table2[[#This Row],[Date]],"mmmm")</f>
        <v>January</v>
      </c>
      <c r="E585" s="2" t="s">
        <v>120</v>
      </c>
      <c r="F585" s="2" t="s">
        <v>42</v>
      </c>
      <c r="G585" s="2" t="s">
        <v>83</v>
      </c>
      <c r="H585" s="2" t="s">
        <v>78</v>
      </c>
      <c r="I585" s="2" t="s">
        <v>31</v>
      </c>
      <c r="J585" s="2" t="s">
        <v>102</v>
      </c>
      <c r="K585" s="2" t="s">
        <v>45</v>
      </c>
      <c r="L585" s="2" t="s">
        <v>70</v>
      </c>
      <c r="M585" s="2">
        <v>307.67</v>
      </c>
      <c r="N585" s="2">
        <v>12</v>
      </c>
      <c r="O585" s="2">
        <v>0.01</v>
      </c>
      <c r="P585" s="48" t="str">
        <f>IF(Table2[[#This Row],[Discount]]&gt;20%,"HIGH","LOW")</f>
        <v>LOW</v>
      </c>
      <c r="Q585" s="2">
        <v>3655.12</v>
      </c>
      <c r="R585" s="59" t="str">
        <f>_xlfn.IFS(Table2[[#This Row],[Revenue]]&lt;1000,"Small",OR(Table2[[#This Row],[Revenue]]&gt;1000,Table2[[#This Row],[Revenue]]&lt;=5000),"Medium",Table2[[#This Row],[Revenue]]&gt;5000,"Large")</f>
        <v>Medium</v>
      </c>
      <c r="S585" s="53" t="str">
        <f>IF(Table2[[#This Row],[Revenue]]&gt;3000,"Premium","Not Premium")</f>
        <v>Premium</v>
      </c>
      <c r="T585" s="2">
        <v>2605.48</v>
      </c>
      <c r="U585" s="2">
        <v>1049.6400000000001</v>
      </c>
      <c r="V585" s="2" t="s">
        <v>47</v>
      </c>
      <c r="W585" s="2" t="s">
        <v>54</v>
      </c>
      <c r="X585" s="2" t="s">
        <v>48</v>
      </c>
      <c r="Y585" s="2">
        <v>20.98</v>
      </c>
      <c r="Z585" s="2">
        <v>7</v>
      </c>
      <c r="AA585" s="50" t="str">
        <f>IF(Table2[[#This Row],[DeliveryDays]]&lt;=3,"FAST DELIVERY","LATE DELIVERY")</f>
        <v>LATE DELIVERY</v>
      </c>
      <c r="AB585" s="2" t="s">
        <v>38</v>
      </c>
      <c r="AC585" s="2" t="s">
        <v>39</v>
      </c>
      <c r="AD585" s="2">
        <v>5</v>
      </c>
      <c r="AE585" s="56" t="str">
        <f>_xlfn.IFS(Table2[[#This Row],[Rating]]=5,"Excellent",Table2[[#This Row],[Rating]]=4,"Good",Table2[[#This Row],[Rating]]=3,"Average",Table2[[#This Row],[Rating]]&lt;=2,"Poor")</f>
        <v>Excellent</v>
      </c>
      <c r="AF585" s="35">
        <f>Table2[[#This Row],[Cost]]+Table2[[#This Row],[Profit]]+Table2[[#This Row],[ShippingCost]]+Table2[[#This Row],[DeliveryDays]]</f>
        <v>3683.1</v>
      </c>
      <c r="AG585" s="119">
        <f>Table2[[#This Row],[Profit]]/Table2[[#This Row],[Cost]]</f>
        <v>0.40285859035571187</v>
      </c>
    </row>
    <row r="586" spans="1:33" ht="16.5" thickTop="1" thickBot="1" x14ac:dyDescent="0.3">
      <c r="A586" s="12">
        <v>587</v>
      </c>
      <c r="B586" s="13" t="s">
        <v>381</v>
      </c>
      <c r="C586" s="86">
        <f>YEAR(Table2[[#This Row],[Date]])</f>
        <v>2024</v>
      </c>
      <c r="D586" s="89" t="str">
        <f>TEXT(Table2[[#This Row],[Date]],"mmmm")</f>
        <v>July</v>
      </c>
      <c r="E586" s="13" t="s">
        <v>129</v>
      </c>
      <c r="F586" s="13" t="s">
        <v>28</v>
      </c>
      <c r="G586" s="13" t="s">
        <v>59</v>
      </c>
      <c r="H586" s="13" t="s">
        <v>44</v>
      </c>
      <c r="I586" s="13" t="s">
        <v>75</v>
      </c>
      <c r="J586" s="13" t="s">
        <v>102</v>
      </c>
      <c r="K586" s="13" t="s">
        <v>45</v>
      </c>
      <c r="L586" s="13" t="s">
        <v>85</v>
      </c>
      <c r="M586" s="13">
        <v>699.77</v>
      </c>
      <c r="N586" s="13">
        <v>7</v>
      </c>
      <c r="O586" s="13">
        <v>0.17</v>
      </c>
      <c r="P586" s="48" t="str">
        <f>IF(Table2[[#This Row],[Discount]]&gt;20%,"HIGH","LOW")</f>
        <v>LOW</v>
      </c>
      <c r="Q586" s="13">
        <v>4065.66</v>
      </c>
      <c r="R586" s="60" t="str">
        <f>_xlfn.IFS(Table2[[#This Row],[Revenue]]&lt;1000,"Small",OR(Table2[[#This Row],[Revenue]]&gt;1000,Table2[[#This Row],[Revenue]]&lt;=5000),"Medium",Table2[[#This Row],[Revenue]]&gt;5000,"Large")</f>
        <v>Medium</v>
      </c>
      <c r="S586" s="54" t="str">
        <f>IF(Table2[[#This Row],[Revenue]]&gt;3000,"Premium","Not Premium")</f>
        <v>Premium</v>
      </c>
      <c r="T586" s="13">
        <v>3043.68</v>
      </c>
      <c r="U586" s="13">
        <v>1021.98</v>
      </c>
      <c r="V586" s="13" t="s">
        <v>91</v>
      </c>
      <c r="W586" s="13" t="s">
        <v>71</v>
      </c>
      <c r="X586" s="13" t="s">
        <v>48</v>
      </c>
      <c r="Y586" s="13">
        <v>24.03</v>
      </c>
      <c r="Z586" s="13">
        <v>4</v>
      </c>
      <c r="AA586" s="51" t="str">
        <f>IF(Table2[[#This Row],[DeliveryDays]]&lt;=3,"FAST DELIVERY","LATE DELIVERY")</f>
        <v>LATE DELIVERY</v>
      </c>
      <c r="AB586" s="13" t="s">
        <v>55</v>
      </c>
      <c r="AC586" s="13" t="s">
        <v>39</v>
      </c>
      <c r="AD586" s="13">
        <v>2</v>
      </c>
      <c r="AE586" s="57" t="str">
        <f>_xlfn.IFS(Table2[[#This Row],[Rating]]=5,"Excellent",Table2[[#This Row],[Rating]]=4,"Good",Table2[[#This Row],[Rating]]=3,"Average",Table2[[#This Row],[Rating]]&lt;=2,"Poor")</f>
        <v>Poor</v>
      </c>
      <c r="AF586" s="35">
        <f>Table2[[#This Row],[Cost]]+Table2[[#This Row],[Profit]]+Table2[[#This Row],[ShippingCost]]+Table2[[#This Row],[DeliveryDays]]</f>
        <v>4093.69</v>
      </c>
      <c r="AG586" s="119">
        <f>Table2[[#This Row],[Profit]]/Table2[[#This Row],[Cost]]</f>
        <v>0.3357711717394733</v>
      </c>
    </row>
    <row r="587" spans="1:33" ht="16.5" thickTop="1" thickBot="1" x14ac:dyDescent="0.3">
      <c r="A587" s="11">
        <v>588</v>
      </c>
      <c r="B587" s="2" t="s">
        <v>224</v>
      </c>
      <c r="C587" s="85">
        <f>YEAR(Table2[[#This Row],[Date]])</f>
        <v>2023</v>
      </c>
      <c r="D587" s="88" t="str">
        <f>TEXT(Table2[[#This Row],[Date]],"mmmm")</f>
        <v>September</v>
      </c>
      <c r="E587" s="2" t="s">
        <v>41</v>
      </c>
      <c r="F587" s="2" t="s">
        <v>42</v>
      </c>
      <c r="G587" s="2" t="s">
        <v>93</v>
      </c>
      <c r="H587" s="2" t="s">
        <v>67</v>
      </c>
      <c r="I587" s="2" t="s">
        <v>61</v>
      </c>
      <c r="J587" s="2" t="s">
        <v>69</v>
      </c>
      <c r="K587" s="2" t="s">
        <v>45</v>
      </c>
      <c r="L587" s="2" t="s">
        <v>34</v>
      </c>
      <c r="M587" s="2">
        <v>670.33</v>
      </c>
      <c r="N587" s="2">
        <v>11</v>
      </c>
      <c r="O587" s="2">
        <v>0.11</v>
      </c>
      <c r="P587" s="48" t="str">
        <f>IF(Table2[[#This Row],[Discount]]&gt;20%,"HIGH","LOW")</f>
        <v>LOW</v>
      </c>
      <c r="Q587" s="2">
        <v>6562.53</v>
      </c>
      <c r="R587" s="59" t="str">
        <f>_xlfn.IFS(Table2[[#This Row],[Revenue]]&lt;1000,"Small",OR(Table2[[#This Row],[Revenue]]&gt;1000,Table2[[#This Row],[Revenue]]&lt;=5000),"Medium",Table2[[#This Row],[Revenue]]&gt;5000,"Large")</f>
        <v>Medium</v>
      </c>
      <c r="S587" s="53" t="str">
        <f>IF(Table2[[#This Row],[Revenue]]&gt;3000,"Premium","Not Premium")</f>
        <v>Premium</v>
      </c>
      <c r="T587" s="2">
        <v>5365.12</v>
      </c>
      <c r="U587" s="2">
        <v>1197.4100000000001</v>
      </c>
      <c r="V587" s="2" t="s">
        <v>63</v>
      </c>
      <c r="W587" s="2" t="s">
        <v>36</v>
      </c>
      <c r="X587" s="2" t="s">
        <v>72</v>
      </c>
      <c r="Y587" s="2">
        <v>40.369999999999997</v>
      </c>
      <c r="Z587" s="2">
        <v>5</v>
      </c>
      <c r="AA587" s="50" t="str">
        <f>IF(Table2[[#This Row],[DeliveryDays]]&lt;=3,"FAST DELIVERY","LATE DELIVERY")</f>
        <v>LATE DELIVERY</v>
      </c>
      <c r="AB587" s="2" t="s">
        <v>55</v>
      </c>
      <c r="AC587" s="2" t="s">
        <v>39</v>
      </c>
      <c r="AD587" s="2">
        <v>3</v>
      </c>
      <c r="AE587" s="56" t="str">
        <f>_xlfn.IFS(Table2[[#This Row],[Rating]]=5,"Excellent",Table2[[#This Row],[Rating]]=4,"Good",Table2[[#This Row],[Rating]]=3,"Average",Table2[[#This Row],[Rating]]&lt;=2,"Poor")</f>
        <v>Average</v>
      </c>
      <c r="AF587" s="35">
        <f>Table2[[#This Row],[Cost]]+Table2[[#This Row],[Profit]]+Table2[[#This Row],[ShippingCost]]+Table2[[#This Row],[DeliveryDays]]</f>
        <v>6607.9</v>
      </c>
      <c r="AG587" s="119">
        <f>Table2[[#This Row],[Profit]]/Table2[[#This Row],[Cost]]</f>
        <v>0.22318419718477875</v>
      </c>
    </row>
    <row r="588" spans="1:33" ht="16.5" thickTop="1" thickBot="1" x14ac:dyDescent="0.3">
      <c r="A588" s="12">
        <v>589</v>
      </c>
      <c r="B588" s="13" t="s">
        <v>499</v>
      </c>
      <c r="C588" s="86">
        <f>YEAR(Table2[[#This Row],[Date]])</f>
        <v>2023</v>
      </c>
      <c r="D588" s="89" t="str">
        <f>TEXT(Table2[[#This Row],[Date]],"mmmm")</f>
        <v>July</v>
      </c>
      <c r="E588" s="13" t="s">
        <v>129</v>
      </c>
      <c r="F588" s="13" t="s">
        <v>28</v>
      </c>
      <c r="G588" s="13" t="s">
        <v>29</v>
      </c>
      <c r="H588" s="13" t="s">
        <v>44</v>
      </c>
      <c r="I588" s="13" t="s">
        <v>31</v>
      </c>
      <c r="J588" s="13" t="s">
        <v>52</v>
      </c>
      <c r="K588" s="13" t="s">
        <v>53</v>
      </c>
      <c r="L588" s="13" t="s">
        <v>85</v>
      </c>
      <c r="M588" s="13">
        <v>528.29</v>
      </c>
      <c r="N588" s="13">
        <v>19</v>
      </c>
      <c r="O588" s="13">
        <v>0.05</v>
      </c>
      <c r="P588" s="48" t="str">
        <f>IF(Table2[[#This Row],[Discount]]&gt;20%,"HIGH","LOW")</f>
        <v>LOW</v>
      </c>
      <c r="Q588" s="13">
        <v>9535.6299999999992</v>
      </c>
      <c r="R588" s="60" t="str">
        <f>_xlfn.IFS(Table2[[#This Row],[Revenue]]&lt;1000,"Small",OR(Table2[[#This Row],[Revenue]]&gt;1000,Table2[[#This Row],[Revenue]]&lt;=5000),"Medium",Table2[[#This Row],[Revenue]]&gt;5000,"Large")</f>
        <v>Medium</v>
      </c>
      <c r="S588" s="54" t="str">
        <f>IF(Table2[[#This Row],[Revenue]]&gt;3000,"Premium","Not Premium")</f>
        <v>Premium</v>
      </c>
      <c r="T588" s="13">
        <v>6787.39</v>
      </c>
      <c r="U588" s="13">
        <v>2748.24</v>
      </c>
      <c r="V588" s="13" t="s">
        <v>63</v>
      </c>
      <c r="W588" s="13" t="s">
        <v>36</v>
      </c>
      <c r="X588" s="13" t="s">
        <v>48</v>
      </c>
      <c r="Y588" s="13">
        <v>16.809999999999999</v>
      </c>
      <c r="Z588" s="13">
        <v>3</v>
      </c>
      <c r="AA588" s="51" t="str">
        <f>IF(Table2[[#This Row],[DeliveryDays]]&lt;=3,"FAST DELIVERY","LATE DELIVERY")</f>
        <v>FAST DELIVERY</v>
      </c>
      <c r="AB588" s="13" t="s">
        <v>97</v>
      </c>
      <c r="AC588" s="13" t="s">
        <v>56</v>
      </c>
      <c r="AD588" s="13">
        <v>5</v>
      </c>
      <c r="AE588" s="57" t="str">
        <f>_xlfn.IFS(Table2[[#This Row],[Rating]]=5,"Excellent",Table2[[#This Row],[Rating]]=4,"Good",Table2[[#This Row],[Rating]]=3,"Average",Table2[[#This Row],[Rating]]&lt;=2,"Poor")</f>
        <v>Excellent</v>
      </c>
      <c r="AF588" s="35">
        <f>Table2[[#This Row],[Cost]]+Table2[[#This Row],[Profit]]+Table2[[#This Row],[ShippingCost]]+Table2[[#This Row],[DeliveryDays]]</f>
        <v>9555.44</v>
      </c>
      <c r="AG588" s="119">
        <f>Table2[[#This Row],[Profit]]/Table2[[#This Row],[Cost]]</f>
        <v>0.40490379954592259</v>
      </c>
    </row>
    <row r="589" spans="1:33" ht="16.5" thickTop="1" thickBot="1" x14ac:dyDescent="0.3">
      <c r="A589" s="11">
        <v>590</v>
      </c>
      <c r="B589" s="2" t="s">
        <v>342</v>
      </c>
      <c r="C589" s="85">
        <f>YEAR(Table2[[#This Row],[Date]])</f>
        <v>2024</v>
      </c>
      <c r="D589" s="88" t="str">
        <f>TEXT(Table2[[#This Row],[Date]],"mmmm")</f>
        <v>March</v>
      </c>
      <c r="E589" s="2" t="s">
        <v>50</v>
      </c>
      <c r="F589" s="2" t="s">
        <v>66</v>
      </c>
      <c r="G589" s="2" t="s">
        <v>83</v>
      </c>
      <c r="H589" s="2" t="s">
        <v>44</v>
      </c>
      <c r="I589" s="2" t="s">
        <v>51</v>
      </c>
      <c r="J589" s="2" t="s">
        <v>52</v>
      </c>
      <c r="K589" s="2" t="s">
        <v>45</v>
      </c>
      <c r="L589" s="2" t="s">
        <v>80</v>
      </c>
      <c r="M589" s="2">
        <v>775.17</v>
      </c>
      <c r="N589" s="2">
        <v>7</v>
      </c>
      <c r="O589" s="2">
        <v>0.2</v>
      </c>
      <c r="P589" s="48" t="str">
        <f>IF(Table2[[#This Row],[Discount]]&gt;20%,"HIGH","LOW")</f>
        <v>LOW</v>
      </c>
      <c r="Q589" s="2">
        <v>4340.95</v>
      </c>
      <c r="R589" s="59" t="str">
        <f>_xlfn.IFS(Table2[[#This Row],[Revenue]]&lt;1000,"Small",OR(Table2[[#This Row],[Revenue]]&gt;1000,Table2[[#This Row],[Revenue]]&lt;=5000),"Medium",Table2[[#This Row],[Revenue]]&gt;5000,"Large")</f>
        <v>Medium</v>
      </c>
      <c r="S589" s="53" t="str">
        <f>IF(Table2[[#This Row],[Revenue]]&gt;3000,"Premium","Not Premium")</f>
        <v>Premium</v>
      </c>
      <c r="T589" s="2">
        <v>3095.95</v>
      </c>
      <c r="U589" s="2">
        <v>1245</v>
      </c>
      <c r="V589" s="2" t="s">
        <v>63</v>
      </c>
      <c r="W589" s="2" t="s">
        <v>71</v>
      </c>
      <c r="X589" s="2" t="s">
        <v>72</v>
      </c>
      <c r="Y589" s="2">
        <v>47.65</v>
      </c>
      <c r="Z589" s="2">
        <v>2</v>
      </c>
      <c r="AA589" s="50" t="str">
        <f>IF(Table2[[#This Row],[DeliveryDays]]&lt;=3,"FAST DELIVERY","LATE DELIVERY")</f>
        <v>FAST DELIVERY</v>
      </c>
      <c r="AB589" s="2" t="s">
        <v>38</v>
      </c>
      <c r="AC589" s="2" t="s">
        <v>39</v>
      </c>
      <c r="AD589" s="2">
        <v>2</v>
      </c>
      <c r="AE589" s="56" t="str">
        <f>_xlfn.IFS(Table2[[#This Row],[Rating]]=5,"Excellent",Table2[[#This Row],[Rating]]=4,"Good",Table2[[#This Row],[Rating]]=3,"Average",Table2[[#This Row],[Rating]]&lt;=2,"Poor")</f>
        <v>Poor</v>
      </c>
      <c r="AF589" s="35">
        <f>Table2[[#This Row],[Cost]]+Table2[[#This Row],[Profit]]+Table2[[#This Row],[ShippingCost]]+Table2[[#This Row],[DeliveryDays]]</f>
        <v>4390.5999999999995</v>
      </c>
      <c r="AG589" s="119">
        <f>Table2[[#This Row],[Profit]]/Table2[[#This Row],[Cost]]</f>
        <v>0.40213827742696107</v>
      </c>
    </row>
    <row r="590" spans="1:33" ht="16.5" thickTop="1" thickBot="1" x14ac:dyDescent="0.3">
      <c r="A590" s="12">
        <v>591</v>
      </c>
      <c r="B590" s="13" t="s">
        <v>500</v>
      </c>
      <c r="C590" s="86">
        <f>YEAR(Table2[[#This Row],[Date]])</f>
        <v>2023</v>
      </c>
      <c r="D590" s="89" t="str">
        <f>TEXT(Table2[[#This Row],[Date]],"mmmm")</f>
        <v>April</v>
      </c>
      <c r="E590" s="13" t="s">
        <v>58</v>
      </c>
      <c r="F590" s="13" t="s">
        <v>66</v>
      </c>
      <c r="G590" s="13" t="s">
        <v>90</v>
      </c>
      <c r="H590" s="13" t="s">
        <v>100</v>
      </c>
      <c r="I590" s="13" t="s">
        <v>75</v>
      </c>
      <c r="J590" s="13" t="s">
        <v>52</v>
      </c>
      <c r="K590" s="13" t="s">
        <v>53</v>
      </c>
      <c r="L590" s="13" t="s">
        <v>46</v>
      </c>
      <c r="M590" s="13">
        <v>99.83</v>
      </c>
      <c r="N590" s="13">
        <v>7</v>
      </c>
      <c r="O590" s="13">
        <v>0.17</v>
      </c>
      <c r="P590" s="48" t="str">
        <f>IF(Table2[[#This Row],[Discount]]&gt;20%,"HIGH","LOW")</f>
        <v>LOW</v>
      </c>
      <c r="Q590" s="13">
        <v>580.01</v>
      </c>
      <c r="R590" s="60" t="str">
        <f>_xlfn.IFS(Table2[[#This Row],[Revenue]]&lt;1000,"Small",OR(Table2[[#This Row],[Revenue]]&gt;1000,Table2[[#This Row],[Revenue]]&lt;=5000),"Medium",Table2[[#This Row],[Revenue]]&gt;5000,"Large")</f>
        <v>Small</v>
      </c>
      <c r="S590" s="54" t="str">
        <f>IF(Table2[[#This Row],[Revenue]]&gt;3000,"Premium","Not Premium")</f>
        <v>Not Premium</v>
      </c>
      <c r="T590" s="13">
        <v>446.42</v>
      </c>
      <c r="U590" s="13">
        <v>133.59</v>
      </c>
      <c r="V590" s="13" t="s">
        <v>76</v>
      </c>
      <c r="W590" s="13" t="s">
        <v>36</v>
      </c>
      <c r="X590" s="13" t="s">
        <v>72</v>
      </c>
      <c r="Y590" s="13">
        <v>46.22</v>
      </c>
      <c r="Z590" s="13">
        <v>8</v>
      </c>
      <c r="AA590" s="51" t="str">
        <f>IF(Table2[[#This Row],[DeliveryDays]]&lt;=3,"FAST DELIVERY","LATE DELIVERY")</f>
        <v>LATE DELIVERY</v>
      </c>
      <c r="AB590" s="13" t="s">
        <v>38</v>
      </c>
      <c r="AC590" s="13" t="s">
        <v>39</v>
      </c>
      <c r="AD590" s="13">
        <v>3</v>
      </c>
      <c r="AE590" s="57" t="str">
        <f>_xlfn.IFS(Table2[[#This Row],[Rating]]=5,"Excellent",Table2[[#This Row],[Rating]]=4,"Good",Table2[[#This Row],[Rating]]=3,"Average",Table2[[#This Row],[Rating]]&lt;=2,"Poor")</f>
        <v>Average</v>
      </c>
      <c r="AF590" s="35">
        <f>Table2[[#This Row],[Cost]]+Table2[[#This Row],[Profit]]+Table2[[#This Row],[ShippingCost]]+Table2[[#This Row],[DeliveryDays]]</f>
        <v>634.23</v>
      </c>
      <c r="AG590" s="119">
        <f>Table2[[#This Row],[Profit]]/Table2[[#This Row],[Cost]]</f>
        <v>0.29924734554903454</v>
      </c>
    </row>
    <row r="591" spans="1:33" ht="16.5" thickTop="1" thickBot="1" x14ac:dyDescent="0.3">
      <c r="A591" s="11">
        <v>592</v>
      </c>
      <c r="B591" s="2" t="s">
        <v>501</v>
      </c>
      <c r="C591" s="85">
        <f>YEAR(Table2[[#This Row],[Date]])</f>
        <v>2024</v>
      </c>
      <c r="D591" s="88" t="str">
        <f>TEXT(Table2[[#This Row],[Date]],"mmmm")</f>
        <v>October</v>
      </c>
      <c r="E591" s="2" t="s">
        <v>96</v>
      </c>
      <c r="F591" s="2" t="s">
        <v>66</v>
      </c>
      <c r="G591" s="2" t="s">
        <v>90</v>
      </c>
      <c r="H591" s="2" t="s">
        <v>60</v>
      </c>
      <c r="I591" s="2" t="s">
        <v>61</v>
      </c>
      <c r="J591" s="2" t="s">
        <v>102</v>
      </c>
      <c r="K591" s="2" t="s">
        <v>33</v>
      </c>
      <c r="L591" s="2" t="s">
        <v>34</v>
      </c>
      <c r="M591" s="2">
        <v>249.29</v>
      </c>
      <c r="N591" s="2">
        <v>20</v>
      </c>
      <c r="O591" s="2">
        <v>0.11</v>
      </c>
      <c r="P591" s="48" t="str">
        <f>IF(Table2[[#This Row],[Discount]]&gt;20%,"HIGH","LOW")</f>
        <v>LOW</v>
      </c>
      <c r="Q591" s="2">
        <v>4437.3599999999997</v>
      </c>
      <c r="R591" s="59" t="str">
        <f>_xlfn.IFS(Table2[[#This Row],[Revenue]]&lt;1000,"Small",OR(Table2[[#This Row],[Revenue]]&gt;1000,Table2[[#This Row],[Revenue]]&lt;=5000),"Medium",Table2[[#This Row],[Revenue]]&gt;5000,"Large")</f>
        <v>Medium</v>
      </c>
      <c r="S591" s="53" t="str">
        <f>IF(Table2[[#This Row],[Revenue]]&gt;3000,"Premium","Not Premium")</f>
        <v>Premium</v>
      </c>
      <c r="T591" s="2">
        <v>3711.41</v>
      </c>
      <c r="U591" s="2">
        <v>725.95</v>
      </c>
      <c r="V591" s="2" t="s">
        <v>47</v>
      </c>
      <c r="W591" s="2" t="s">
        <v>88</v>
      </c>
      <c r="X591" s="2" t="s">
        <v>48</v>
      </c>
      <c r="Y591" s="2">
        <v>13</v>
      </c>
      <c r="Z591" s="2">
        <v>9</v>
      </c>
      <c r="AA591" s="50" t="str">
        <f>IF(Table2[[#This Row],[DeliveryDays]]&lt;=3,"FAST DELIVERY","LATE DELIVERY")</f>
        <v>LATE DELIVERY</v>
      </c>
      <c r="AB591" s="2" t="s">
        <v>55</v>
      </c>
      <c r="AC591" s="2" t="s">
        <v>39</v>
      </c>
      <c r="AD591" s="2">
        <v>3</v>
      </c>
      <c r="AE591" s="56" t="str">
        <f>_xlfn.IFS(Table2[[#This Row],[Rating]]=5,"Excellent",Table2[[#This Row],[Rating]]=4,"Good",Table2[[#This Row],[Rating]]=3,"Average",Table2[[#This Row],[Rating]]&lt;=2,"Poor")</f>
        <v>Average</v>
      </c>
      <c r="AF591" s="35">
        <f>Table2[[#This Row],[Cost]]+Table2[[#This Row],[Profit]]+Table2[[#This Row],[ShippingCost]]+Table2[[#This Row],[DeliveryDays]]</f>
        <v>4459.3599999999997</v>
      </c>
      <c r="AG591" s="119">
        <f>Table2[[#This Row],[Profit]]/Table2[[#This Row],[Cost]]</f>
        <v>0.19559951608687806</v>
      </c>
    </row>
    <row r="592" spans="1:33" ht="16.5" thickTop="1" thickBot="1" x14ac:dyDescent="0.3">
      <c r="A592" s="12">
        <v>593</v>
      </c>
      <c r="B592" s="13" t="s">
        <v>181</v>
      </c>
      <c r="C592" s="86">
        <f>YEAR(Table2[[#This Row],[Date]])</f>
        <v>2024</v>
      </c>
      <c r="D592" s="89" t="str">
        <f>TEXT(Table2[[#This Row],[Date]],"mmmm")</f>
        <v>June</v>
      </c>
      <c r="E592" s="13" t="s">
        <v>58</v>
      </c>
      <c r="F592" s="13" t="s">
        <v>42</v>
      </c>
      <c r="G592" s="13" t="s">
        <v>83</v>
      </c>
      <c r="H592" s="13" t="s">
        <v>94</v>
      </c>
      <c r="I592" s="13" t="s">
        <v>75</v>
      </c>
      <c r="J592" s="13" t="s">
        <v>32</v>
      </c>
      <c r="K592" s="13" t="s">
        <v>33</v>
      </c>
      <c r="L592" s="13" t="s">
        <v>85</v>
      </c>
      <c r="M592" s="13">
        <v>312.49</v>
      </c>
      <c r="N592" s="13">
        <v>12</v>
      </c>
      <c r="O592" s="13">
        <v>0.11</v>
      </c>
      <c r="P592" s="48" t="str">
        <f>IF(Table2[[#This Row],[Discount]]&gt;20%,"HIGH","LOW")</f>
        <v>LOW</v>
      </c>
      <c r="Q592" s="13">
        <v>3337.39</v>
      </c>
      <c r="R592" s="60" t="str">
        <f>_xlfn.IFS(Table2[[#This Row],[Revenue]]&lt;1000,"Small",OR(Table2[[#This Row],[Revenue]]&gt;1000,Table2[[#This Row],[Revenue]]&lt;=5000),"Medium",Table2[[#This Row],[Revenue]]&gt;5000,"Large")</f>
        <v>Medium</v>
      </c>
      <c r="S592" s="54" t="str">
        <f>IF(Table2[[#This Row],[Revenue]]&gt;3000,"Premium","Not Premium")</f>
        <v>Premium</v>
      </c>
      <c r="T592" s="13">
        <v>2136.77</v>
      </c>
      <c r="U592" s="13">
        <v>1200.6199999999999</v>
      </c>
      <c r="V592" s="13" t="s">
        <v>35</v>
      </c>
      <c r="W592" s="13" t="s">
        <v>54</v>
      </c>
      <c r="X592" s="13" t="s">
        <v>48</v>
      </c>
      <c r="Y592" s="13">
        <v>6.1</v>
      </c>
      <c r="Z592" s="13">
        <v>10</v>
      </c>
      <c r="AA592" s="51" t="str">
        <f>IF(Table2[[#This Row],[DeliveryDays]]&lt;=3,"FAST DELIVERY","LATE DELIVERY")</f>
        <v>LATE DELIVERY</v>
      </c>
      <c r="AB592" s="13" t="s">
        <v>97</v>
      </c>
      <c r="AC592" s="13" t="s">
        <v>56</v>
      </c>
      <c r="AD592" s="13">
        <v>1</v>
      </c>
      <c r="AE592" s="57" t="str">
        <f>_xlfn.IFS(Table2[[#This Row],[Rating]]=5,"Excellent",Table2[[#This Row],[Rating]]=4,"Good",Table2[[#This Row],[Rating]]=3,"Average",Table2[[#This Row],[Rating]]&lt;=2,"Poor")</f>
        <v>Poor</v>
      </c>
      <c r="AF592" s="35">
        <f>Table2[[#This Row],[Cost]]+Table2[[#This Row],[Profit]]+Table2[[#This Row],[ShippingCost]]+Table2[[#This Row],[DeliveryDays]]</f>
        <v>3353.49</v>
      </c>
      <c r="AG592" s="119">
        <f>Table2[[#This Row],[Profit]]/Table2[[#This Row],[Cost]]</f>
        <v>0.56188546263753225</v>
      </c>
    </row>
    <row r="593" spans="1:33" ht="16.5" thickTop="1" thickBot="1" x14ac:dyDescent="0.3">
      <c r="A593" s="11">
        <v>594</v>
      </c>
      <c r="B593" s="2" t="s">
        <v>315</v>
      </c>
      <c r="C593" s="85">
        <f>YEAR(Table2[[#This Row],[Date]])</f>
        <v>2024</v>
      </c>
      <c r="D593" s="88" t="str">
        <f>TEXT(Table2[[#This Row],[Date]],"mmmm")</f>
        <v>September</v>
      </c>
      <c r="E593" s="2" t="s">
        <v>129</v>
      </c>
      <c r="F593" s="2" t="s">
        <v>82</v>
      </c>
      <c r="G593" s="2" t="s">
        <v>93</v>
      </c>
      <c r="H593" s="2" t="s">
        <v>78</v>
      </c>
      <c r="I593" s="2" t="s">
        <v>68</v>
      </c>
      <c r="J593" s="2" t="s">
        <v>32</v>
      </c>
      <c r="K593" s="2" t="s">
        <v>45</v>
      </c>
      <c r="L593" s="2" t="s">
        <v>80</v>
      </c>
      <c r="M593" s="2">
        <v>679.27</v>
      </c>
      <c r="N593" s="2">
        <v>1</v>
      </c>
      <c r="O593" s="2">
        <v>0.17</v>
      </c>
      <c r="P593" s="48" t="str">
        <f>IF(Table2[[#This Row],[Discount]]&gt;20%,"HIGH","LOW")</f>
        <v>LOW</v>
      </c>
      <c r="Q593" s="2">
        <v>563.79</v>
      </c>
      <c r="R593" s="59" t="str">
        <f>_xlfn.IFS(Table2[[#This Row],[Revenue]]&lt;1000,"Small",OR(Table2[[#This Row],[Revenue]]&gt;1000,Table2[[#This Row],[Revenue]]&lt;=5000),"Medium",Table2[[#This Row],[Revenue]]&gt;5000,"Large")</f>
        <v>Small</v>
      </c>
      <c r="S593" s="53" t="str">
        <f>IF(Table2[[#This Row],[Revenue]]&gt;3000,"Premium","Not Premium")</f>
        <v>Not Premium</v>
      </c>
      <c r="T593" s="2">
        <v>360.57</v>
      </c>
      <c r="U593" s="2">
        <v>203.22</v>
      </c>
      <c r="V593" s="2" t="s">
        <v>35</v>
      </c>
      <c r="W593" s="2" t="s">
        <v>54</v>
      </c>
      <c r="X593" s="2" t="s">
        <v>48</v>
      </c>
      <c r="Y593" s="2">
        <v>11.51</v>
      </c>
      <c r="Z593" s="2">
        <v>3</v>
      </c>
      <c r="AA593" s="50" t="str">
        <f>IF(Table2[[#This Row],[DeliveryDays]]&lt;=3,"FAST DELIVERY","LATE DELIVERY")</f>
        <v>FAST DELIVERY</v>
      </c>
      <c r="AB593" s="2" t="s">
        <v>97</v>
      </c>
      <c r="AC593" s="2" t="s">
        <v>39</v>
      </c>
      <c r="AD593" s="2">
        <v>4</v>
      </c>
      <c r="AE593" s="56" t="str">
        <f>_xlfn.IFS(Table2[[#This Row],[Rating]]=5,"Excellent",Table2[[#This Row],[Rating]]=4,"Good",Table2[[#This Row],[Rating]]=3,"Average",Table2[[#This Row],[Rating]]&lt;=2,"Poor")</f>
        <v>Good</v>
      </c>
      <c r="AF593" s="35">
        <f>Table2[[#This Row],[Cost]]+Table2[[#This Row],[Profit]]+Table2[[#This Row],[ShippingCost]]+Table2[[#This Row],[DeliveryDays]]</f>
        <v>578.29999999999995</v>
      </c>
      <c r="AG593" s="119">
        <f>Table2[[#This Row],[Profit]]/Table2[[#This Row],[Cost]]</f>
        <v>0.56360762126632835</v>
      </c>
    </row>
    <row r="594" spans="1:33" ht="16.5" thickTop="1" thickBot="1" x14ac:dyDescent="0.3">
      <c r="A594" s="12">
        <v>595</v>
      </c>
      <c r="B594" s="13" t="s">
        <v>502</v>
      </c>
      <c r="C594" s="86">
        <f>YEAR(Table2[[#This Row],[Date]])</f>
        <v>2024</v>
      </c>
      <c r="D594" s="89" t="str">
        <f>TEXT(Table2[[#This Row],[Date]],"mmmm")</f>
        <v>November</v>
      </c>
      <c r="E594" s="13" t="s">
        <v>65</v>
      </c>
      <c r="F594" s="13" t="s">
        <v>66</v>
      </c>
      <c r="G594" s="13" t="s">
        <v>93</v>
      </c>
      <c r="H594" s="13" t="s">
        <v>74</v>
      </c>
      <c r="I594" s="13" t="s">
        <v>51</v>
      </c>
      <c r="J594" s="13" t="s">
        <v>107</v>
      </c>
      <c r="K594" s="13" t="s">
        <v>53</v>
      </c>
      <c r="L594" s="13" t="s">
        <v>46</v>
      </c>
      <c r="M594" s="13">
        <v>187.28</v>
      </c>
      <c r="N594" s="13">
        <v>20</v>
      </c>
      <c r="O594" s="13">
        <v>0.15</v>
      </c>
      <c r="P594" s="48" t="str">
        <f>IF(Table2[[#This Row],[Discount]]&gt;20%,"HIGH","LOW")</f>
        <v>LOW</v>
      </c>
      <c r="Q594" s="13">
        <v>3183.76</v>
      </c>
      <c r="R594" s="60" t="str">
        <f>_xlfn.IFS(Table2[[#This Row],[Revenue]]&lt;1000,"Small",OR(Table2[[#This Row],[Revenue]]&gt;1000,Table2[[#This Row],[Revenue]]&lt;=5000),"Medium",Table2[[#This Row],[Revenue]]&gt;5000,"Large")</f>
        <v>Medium</v>
      </c>
      <c r="S594" s="54" t="str">
        <f>IF(Table2[[#This Row],[Revenue]]&gt;3000,"Premium","Not Premium")</f>
        <v>Premium</v>
      </c>
      <c r="T594" s="13">
        <v>2523.7199999999998</v>
      </c>
      <c r="U594" s="13">
        <v>660.04</v>
      </c>
      <c r="V594" s="13" t="s">
        <v>63</v>
      </c>
      <c r="W594" s="13" t="s">
        <v>71</v>
      </c>
      <c r="X594" s="13" t="s">
        <v>72</v>
      </c>
      <c r="Y594" s="13">
        <v>15.5</v>
      </c>
      <c r="Z594" s="13">
        <v>3</v>
      </c>
      <c r="AA594" s="51" t="str">
        <f>IF(Table2[[#This Row],[DeliveryDays]]&lt;=3,"FAST DELIVERY","LATE DELIVERY")</f>
        <v>FAST DELIVERY</v>
      </c>
      <c r="AB594" s="13" t="s">
        <v>97</v>
      </c>
      <c r="AC594" s="13" t="s">
        <v>56</v>
      </c>
      <c r="AD594" s="13">
        <v>2</v>
      </c>
      <c r="AE594" s="57" t="str">
        <f>_xlfn.IFS(Table2[[#This Row],[Rating]]=5,"Excellent",Table2[[#This Row],[Rating]]=4,"Good",Table2[[#This Row],[Rating]]=3,"Average",Table2[[#This Row],[Rating]]&lt;=2,"Poor")</f>
        <v>Poor</v>
      </c>
      <c r="AF594" s="35">
        <f>Table2[[#This Row],[Cost]]+Table2[[#This Row],[Profit]]+Table2[[#This Row],[ShippingCost]]+Table2[[#This Row],[DeliveryDays]]</f>
        <v>3202.2599999999998</v>
      </c>
      <c r="AG594" s="119">
        <f>Table2[[#This Row],[Profit]]/Table2[[#This Row],[Cost]]</f>
        <v>0.26153456009382975</v>
      </c>
    </row>
    <row r="595" spans="1:33" ht="16.5" thickTop="1" thickBot="1" x14ac:dyDescent="0.3">
      <c r="A595" s="11">
        <v>596</v>
      </c>
      <c r="B595" s="2" t="s">
        <v>412</v>
      </c>
      <c r="C595" s="85">
        <f>YEAR(Table2[[#This Row],[Date]])</f>
        <v>2023</v>
      </c>
      <c r="D595" s="88" t="str">
        <f>TEXT(Table2[[#This Row],[Date]],"mmmm")</f>
        <v>May</v>
      </c>
      <c r="E595" s="2" t="s">
        <v>58</v>
      </c>
      <c r="F595" s="2" t="s">
        <v>28</v>
      </c>
      <c r="G595" s="2" t="s">
        <v>90</v>
      </c>
      <c r="H595" s="2" t="s">
        <v>30</v>
      </c>
      <c r="I595" s="2" t="s">
        <v>68</v>
      </c>
      <c r="J595" s="2" t="s">
        <v>107</v>
      </c>
      <c r="K595" s="2" t="s">
        <v>53</v>
      </c>
      <c r="L595" s="2" t="s">
        <v>70</v>
      </c>
      <c r="M595" s="2">
        <v>537.05999999999995</v>
      </c>
      <c r="N595" s="2">
        <v>3</v>
      </c>
      <c r="O595" s="2">
        <v>0.08</v>
      </c>
      <c r="P595" s="48" t="str">
        <f>IF(Table2[[#This Row],[Discount]]&gt;20%,"HIGH","LOW")</f>
        <v>LOW</v>
      </c>
      <c r="Q595" s="2">
        <v>1482.29</v>
      </c>
      <c r="R595" s="59" t="str">
        <f>_xlfn.IFS(Table2[[#This Row],[Revenue]]&lt;1000,"Small",OR(Table2[[#This Row],[Revenue]]&gt;1000,Table2[[#This Row],[Revenue]]&lt;=5000),"Medium",Table2[[#This Row],[Revenue]]&gt;5000,"Large")</f>
        <v>Medium</v>
      </c>
      <c r="S595" s="53" t="str">
        <f>IF(Table2[[#This Row],[Revenue]]&gt;3000,"Premium","Not Premium")</f>
        <v>Not Premium</v>
      </c>
      <c r="T595" s="2">
        <v>1062.75</v>
      </c>
      <c r="U595" s="2">
        <v>419.54</v>
      </c>
      <c r="V595" s="2" t="s">
        <v>76</v>
      </c>
      <c r="W595" s="2" t="s">
        <v>54</v>
      </c>
      <c r="X595" s="2" t="s">
        <v>72</v>
      </c>
      <c r="Y595" s="2">
        <v>32.64</v>
      </c>
      <c r="Z595" s="2">
        <v>2</v>
      </c>
      <c r="AA595" s="50" t="str">
        <f>IF(Table2[[#This Row],[DeliveryDays]]&lt;=3,"FAST DELIVERY","LATE DELIVERY")</f>
        <v>FAST DELIVERY</v>
      </c>
      <c r="AB595" s="2" t="s">
        <v>38</v>
      </c>
      <c r="AC595" s="2" t="s">
        <v>56</v>
      </c>
      <c r="AD595" s="2">
        <v>3</v>
      </c>
      <c r="AE595" s="56" t="str">
        <f>_xlfn.IFS(Table2[[#This Row],[Rating]]=5,"Excellent",Table2[[#This Row],[Rating]]=4,"Good",Table2[[#This Row],[Rating]]=3,"Average",Table2[[#This Row],[Rating]]&lt;=2,"Poor")</f>
        <v>Average</v>
      </c>
      <c r="AF595" s="35">
        <f>Table2[[#This Row],[Cost]]+Table2[[#This Row],[Profit]]+Table2[[#This Row],[ShippingCost]]+Table2[[#This Row],[DeliveryDays]]</f>
        <v>1516.93</v>
      </c>
      <c r="AG595" s="119">
        <f>Table2[[#This Row],[Profit]]/Table2[[#This Row],[Cost]]</f>
        <v>0.3947682898141614</v>
      </c>
    </row>
    <row r="596" spans="1:33" ht="16.5" thickTop="1" thickBot="1" x14ac:dyDescent="0.3">
      <c r="A596" s="12">
        <v>597</v>
      </c>
      <c r="B596" s="13" t="s">
        <v>503</v>
      </c>
      <c r="C596" s="86">
        <f>YEAR(Table2[[#This Row],[Date]])</f>
        <v>2023</v>
      </c>
      <c r="D596" s="89" t="str">
        <f>TEXT(Table2[[#This Row],[Date]],"mmmm")</f>
        <v>May</v>
      </c>
      <c r="E596" s="13" t="s">
        <v>127</v>
      </c>
      <c r="F596" s="13" t="s">
        <v>66</v>
      </c>
      <c r="G596" s="13" t="s">
        <v>59</v>
      </c>
      <c r="H596" s="13" t="s">
        <v>78</v>
      </c>
      <c r="I596" s="13" t="s">
        <v>51</v>
      </c>
      <c r="J596" s="13" t="s">
        <v>107</v>
      </c>
      <c r="K596" s="13" t="s">
        <v>53</v>
      </c>
      <c r="L596" s="13" t="s">
        <v>46</v>
      </c>
      <c r="M596" s="13">
        <v>500.38</v>
      </c>
      <c r="N596" s="13">
        <v>19</v>
      </c>
      <c r="O596" s="13">
        <v>0.11</v>
      </c>
      <c r="P596" s="48" t="str">
        <f>IF(Table2[[#This Row],[Discount]]&gt;20%,"HIGH","LOW")</f>
        <v>LOW</v>
      </c>
      <c r="Q596" s="13">
        <v>8461.43</v>
      </c>
      <c r="R596" s="60" t="str">
        <f>_xlfn.IFS(Table2[[#This Row],[Revenue]]&lt;1000,"Small",OR(Table2[[#This Row],[Revenue]]&gt;1000,Table2[[#This Row],[Revenue]]&lt;=5000),"Medium",Table2[[#This Row],[Revenue]]&gt;5000,"Large")</f>
        <v>Medium</v>
      </c>
      <c r="S596" s="54" t="str">
        <f>IF(Table2[[#This Row],[Revenue]]&gt;3000,"Premium","Not Premium")</f>
        <v>Premium</v>
      </c>
      <c r="T596" s="13">
        <v>5102.83</v>
      </c>
      <c r="U596" s="13">
        <v>3358.6</v>
      </c>
      <c r="V596" s="13" t="s">
        <v>35</v>
      </c>
      <c r="W596" s="13" t="s">
        <v>88</v>
      </c>
      <c r="X596" s="13" t="s">
        <v>48</v>
      </c>
      <c r="Y596" s="13">
        <v>24.04</v>
      </c>
      <c r="Z596" s="13">
        <v>5</v>
      </c>
      <c r="AA596" s="51" t="str">
        <f>IF(Table2[[#This Row],[DeliveryDays]]&lt;=3,"FAST DELIVERY","LATE DELIVERY")</f>
        <v>LATE DELIVERY</v>
      </c>
      <c r="AB596" s="13" t="s">
        <v>55</v>
      </c>
      <c r="AC596" s="13" t="s">
        <v>56</v>
      </c>
      <c r="AD596" s="13">
        <v>2</v>
      </c>
      <c r="AE596" s="57" t="str">
        <f>_xlfn.IFS(Table2[[#This Row],[Rating]]=5,"Excellent",Table2[[#This Row],[Rating]]=4,"Good",Table2[[#This Row],[Rating]]=3,"Average",Table2[[#This Row],[Rating]]&lt;=2,"Poor")</f>
        <v>Poor</v>
      </c>
      <c r="AF596" s="35">
        <f>Table2[[#This Row],[Cost]]+Table2[[#This Row],[Profit]]+Table2[[#This Row],[ShippingCost]]+Table2[[#This Row],[DeliveryDays]]</f>
        <v>8490.4700000000012</v>
      </c>
      <c r="AG596" s="119">
        <f>Table2[[#This Row],[Profit]]/Table2[[#This Row],[Cost]]</f>
        <v>0.65818379213103317</v>
      </c>
    </row>
    <row r="597" spans="1:33" ht="16.5" thickTop="1" thickBot="1" x14ac:dyDescent="0.3">
      <c r="A597" s="11">
        <v>598</v>
      </c>
      <c r="B597" s="2" t="s">
        <v>362</v>
      </c>
      <c r="C597" s="85">
        <f>YEAR(Table2[[#This Row],[Date]])</f>
        <v>2024</v>
      </c>
      <c r="D597" s="88" t="str">
        <f>TEXT(Table2[[#This Row],[Date]],"mmmm")</f>
        <v>June</v>
      </c>
      <c r="E597" s="2" t="s">
        <v>50</v>
      </c>
      <c r="F597" s="2" t="s">
        <v>66</v>
      </c>
      <c r="G597" s="2" t="s">
        <v>83</v>
      </c>
      <c r="H597" s="2" t="s">
        <v>60</v>
      </c>
      <c r="I597" s="2" t="s">
        <v>51</v>
      </c>
      <c r="J597" s="2" t="s">
        <v>79</v>
      </c>
      <c r="K597" s="2" t="s">
        <v>33</v>
      </c>
      <c r="L597" s="2" t="s">
        <v>85</v>
      </c>
      <c r="M597" s="2">
        <v>689.7</v>
      </c>
      <c r="N597" s="2">
        <v>2</v>
      </c>
      <c r="O597" s="2">
        <v>0.13</v>
      </c>
      <c r="P597" s="48" t="str">
        <f>IF(Table2[[#This Row],[Discount]]&gt;20%,"HIGH","LOW")</f>
        <v>LOW</v>
      </c>
      <c r="Q597" s="2">
        <v>1200.08</v>
      </c>
      <c r="R597" s="59" t="str">
        <f>_xlfn.IFS(Table2[[#This Row],[Revenue]]&lt;1000,"Small",OR(Table2[[#This Row],[Revenue]]&gt;1000,Table2[[#This Row],[Revenue]]&lt;=5000),"Medium",Table2[[#This Row],[Revenue]]&gt;5000,"Large")</f>
        <v>Medium</v>
      </c>
      <c r="S597" s="53" t="str">
        <f>IF(Table2[[#This Row],[Revenue]]&gt;3000,"Premium","Not Premium")</f>
        <v>Not Premium</v>
      </c>
      <c r="T597" s="2">
        <v>1040.57</v>
      </c>
      <c r="U597" s="2">
        <v>159.51</v>
      </c>
      <c r="V597" s="2" t="s">
        <v>47</v>
      </c>
      <c r="W597" s="2" t="s">
        <v>88</v>
      </c>
      <c r="X597" s="2" t="s">
        <v>72</v>
      </c>
      <c r="Y597" s="2">
        <v>30.59</v>
      </c>
      <c r="Z597" s="2">
        <v>8</v>
      </c>
      <c r="AA597" s="50" t="str">
        <f>IF(Table2[[#This Row],[DeliveryDays]]&lt;=3,"FAST DELIVERY","LATE DELIVERY")</f>
        <v>LATE DELIVERY</v>
      </c>
      <c r="AB597" s="2" t="s">
        <v>97</v>
      </c>
      <c r="AC597" s="2" t="s">
        <v>39</v>
      </c>
      <c r="AD597" s="2">
        <v>5</v>
      </c>
      <c r="AE597" s="56" t="str">
        <f>_xlfn.IFS(Table2[[#This Row],[Rating]]=5,"Excellent",Table2[[#This Row],[Rating]]=4,"Good",Table2[[#This Row],[Rating]]=3,"Average",Table2[[#This Row],[Rating]]&lt;=2,"Poor")</f>
        <v>Excellent</v>
      </c>
      <c r="AF597" s="35">
        <f>Table2[[#This Row],[Cost]]+Table2[[#This Row],[Profit]]+Table2[[#This Row],[ShippingCost]]+Table2[[#This Row],[DeliveryDays]]</f>
        <v>1238.6699999999998</v>
      </c>
      <c r="AG597" s="119">
        <f>Table2[[#This Row],[Profit]]/Table2[[#This Row],[Cost]]</f>
        <v>0.15329098474874348</v>
      </c>
    </row>
    <row r="598" spans="1:33" ht="16.5" thickTop="1" thickBot="1" x14ac:dyDescent="0.3">
      <c r="A598" s="12">
        <v>599</v>
      </c>
      <c r="B598" s="13" t="s">
        <v>504</v>
      </c>
      <c r="C598" s="86">
        <f>YEAR(Table2[[#This Row],[Date]])</f>
        <v>2023</v>
      </c>
      <c r="D598" s="89" t="str">
        <f>TEXT(Table2[[#This Row],[Date]],"mmmm")</f>
        <v>July</v>
      </c>
      <c r="E598" s="13" t="s">
        <v>65</v>
      </c>
      <c r="F598" s="13" t="s">
        <v>28</v>
      </c>
      <c r="G598" s="13" t="s">
        <v>59</v>
      </c>
      <c r="H598" s="13" t="s">
        <v>67</v>
      </c>
      <c r="I598" s="13" t="s">
        <v>75</v>
      </c>
      <c r="J598" s="13" t="s">
        <v>32</v>
      </c>
      <c r="K598" s="13" t="s">
        <v>53</v>
      </c>
      <c r="L598" s="13" t="s">
        <v>46</v>
      </c>
      <c r="M598" s="13">
        <v>623.69000000000005</v>
      </c>
      <c r="N598" s="13">
        <v>17</v>
      </c>
      <c r="O598" s="13">
        <v>0.02</v>
      </c>
      <c r="P598" s="48" t="str">
        <f>IF(Table2[[#This Row],[Discount]]&gt;20%,"HIGH","LOW")</f>
        <v>LOW</v>
      </c>
      <c r="Q598" s="13">
        <v>10390.68</v>
      </c>
      <c r="R598" s="60" t="str">
        <f>_xlfn.IFS(Table2[[#This Row],[Revenue]]&lt;1000,"Small",OR(Table2[[#This Row],[Revenue]]&gt;1000,Table2[[#This Row],[Revenue]]&lt;=5000),"Medium",Table2[[#This Row],[Revenue]]&gt;5000,"Large")</f>
        <v>Medium</v>
      </c>
      <c r="S598" s="54" t="str">
        <f>IF(Table2[[#This Row],[Revenue]]&gt;3000,"Premium","Not Premium")</f>
        <v>Premium</v>
      </c>
      <c r="T598" s="13">
        <v>9165.9599999999991</v>
      </c>
      <c r="U598" s="13">
        <v>1224.72</v>
      </c>
      <c r="V598" s="13" t="s">
        <v>63</v>
      </c>
      <c r="W598" s="13" t="s">
        <v>54</v>
      </c>
      <c r="X598" s="13" t="s">
        <v>37</v>
      </c>
      <c r="Y598" s="13">
        <v>41.09</v>
      </c>
      <c r="Z598" s="13">
        <v>7</v>
      </c>
      <c r="AA598" s="51" t="str">
        <f>IF(Table2[[#This Row],[DeliveryDays]]&lt;=3,"FAST DELIVERY","LATE DELIVERY")</f>
        <v>LATE DELIVERY</v>
      </c>
      <c r="AB598" s="13" t="s">
        <v>55</v>
      </c>
      <c r="AC598" s="13" t="s">
        <v>39</v>
      </c>
      <c r="AD598" s="13">
        <v>5</v>
      </c>
      <c r="AE598" s="57" t="str">
        <f>_xlfn.IFS(Table2[[#This Row],[Rating]]=5,"Excellent",Table2[[#This Row],[Rating]]=4,"Good",Table2[[#This Row],[Rating]]=3,"Average",Table2[[#This Row],[Rating]]&lt;=2,"Poor")</f>
        <v>Excellent</v>
      </c>
      <c r="AF598" s="35">
        <f>Table2[[#This Row],[Cost]]+Table2[[#This Row],[Profit]]+Table2[[#This Row],[ShippingCost]]+Table2[[#This Row],[DeliveryDays]]</f>
        <v>10438.769999999999</v>
      </c>
      <c r="AG598" s="119">
        <f>Table2[[#This Row],[Profit]]/Table2[[#This Row],[Cost]]</f>
        <v>0.13361611876988336</v>
      </c>
    </row>
    <row r="599" spans="1:33" ht="16.5" thickTop="1" thickBot="1" x14ac:dyDescent="0.3">
      <c r="A599" s="11">
        <v>600</v>
      </c>
      <c r="B599" s="2" t="s">
        <v>494</v>
      </c>
      <c r="C599" s="85">
        <f>YEAR(Table2[[#This Row],[Date]])</f>
        <v>2023</v>
      </c>
      <c r="D599" s="88" t="str">
        <f>TEXT(Table2[[#This Row],[Date]],"mmmm")</f>
        <v>September</v>
      </c>
      <c r="E599" s="2" t="s">
        <v>96</v>
      </c>
      <c r="F599" s="2" t="s">
        <v>42</v>
      </c>
      <c r="G599" s="2" t="s">
        <v>83</v>
      </c>
      <c r="H599" s="2" t="s">
        <v>100</v>
      </c>
      <c r="I599" s="2" t="s">
        <v>61</v>
      </c>
      <c r="J599" s="2" t="s">
        <v>107</v>
      </c>
      <c r="K599" s="2" t="s">
        <v>53</v>
      </c>
      <c r="L599" s="2" t="s">
        <v>80</v>
      </c>
      <c r="M599" s="2">
        <v>228.52</v>
      </c>
      <c r="N599" s="2">
        <v>1</v>
      </c>
      <c r="O599" s="2">
        <v>0.2</v>
      </c>
      <c r="P599" s="48" t="str">
        <f>IF(Table2[[#This Row],[Discount]]&gt;20%,"HIGH","LOW")</f>
        <v>LOW</v>
      </c>
      <c r="Q599" s="2">
        <v>182.82</v>
      </c>
      <c r="R599" s="59" t="str">
        <f>_xlfn.IFS(Table2[[#This Row],[Revenue]]&lt;1000,"Small",OR(Table2[[#This Row],[Revenue]]&gt;1000,Table2[[#This Row],[Revenue]]&lt;=5000),"Medium",Table2[[#This Row],[Revenue]]&gt;5000,"Large")</f>
        <v>Small</v>
      </c>
      <c r="S599" s="53" t="str">
        <f>IF(Table2[[#This Row],[Revenue]]&gt;3000,"Premium","Not Premium")</f>
        <v>Not Premium</v>
      </c>
      <c r="T599" s="2">
        <v>154.59</v>
      </c>
      <c r="U599" s="2">
        <v>28.23</v>
      </c>
      <c r="V599" s="2" t="s">
        <v>76</v>
      </c>
      <c r="W599" s="2" t="s">
        <v>88</v>
      </c>
      <c r="X599" s="2" t="s">
        <v>37</v>
      </c>
      <c r="Y599" s="2">
        <v>10.85</v>
      </c>
      <c r="Z599" s="2">
        <v>7</v>
      </c>
      <c r="AA599" s="50" t="str">
        <f>IF(Table2[[#This Row],[DeliveryDays]]&lt;=3,"FAST DELIVERY","LATE DELIVERY")</f>
        <v>LATE DELIVERY</v>
      </c>
      <c r="AB599" s="2" t="s">
        <v>97</v>
      </c>
      <c r="AC599" s="2" t="s">
        <v>39</v>
      </c>
      <c r="AD599" s="2">
        <v>3</v>
      </c>
      <c r="AE599" s="56" t="str">
        <f>_xlfn.IFS(Table2[[#This Row],[Rating]]=5,"Excellent",Table2[[#This Row],[Rating]]=4,"Good",Table2[[#This Row],[Rating]]=3,"Average",Table2[[#This Row],[Rating]]&lt;=2,"Poor")</f>
        <v>Average</v>
      </c>
      <c r="AF599" s="35">
        <f>Table2[[#This Row],[Cost]]+Table2[[#This Row],[Profit]]+Table2[[#This Row],[ShippingCost]]+Table2[[#This Row],[DeliveryDays]]</f>
        <v>200.67</v>
      </c>
      <c r="AG599" s="119">
        <f>Table2[[#This Row],[Profit]]/Table2[[#This Row],[Cost]]</f>
        <v>0.18261207063846302</v>
      </c>
    </row>
    <row r="600" spans="1:33" ht="16.5" thickTop="1" thickBot="1" x14ac:dyDescent="0.3">
      <c r="A600" s="12">
        <v>601</v>
      </c>
      <c r="B600" s="13" t="s">
        <v>298</v>
      </c>
      <c r="C600" s="86">
        <f>YEAR(Table2[[#This Row],[Date]])</f>
        <v>2023</v>
      </c>
      <c r="D600" s="89" t="str">
        <f>TEXT(Table2[[#This Row],[Date]],"mmmm")</f>
        <v>December</v>
      </c>
      <c r="E600" s="13" t="s">
        <v>99</v>
      </c>
      <c r="F600" s="13" t="s">
        <v>28</v>
      </c>
      <c r="G600" s="13" t="s">
        <v>43</v>
      </c>
      <c r="H600" s="13" t="s">
        <v>74</v>
      </c>
      <c r="I600" s="13" t="s">
        <v>68</v>
      </c>
      <c r="J600" s="13" t="s">
        <v>79</v>
      </c>
      <c r="K600" s="13" t="s">
        <v>33</v>
      </c>
      <c r="L600" s="13" t="s">
        <v>70</v>
      </c>
      <c r="M600" s="13">
        <v>762.37</v>
      </c>
      <c r="N600" s="13">
        <v>17</v>
      </c>
      <c r="O600" s="13">
        <v>0.23</v>
      </c>
      <c r="P600" s="48" t="str">
        <f>IF(Table2[[#This Row],[Discount]]&gt;20%,"HIGH","LOW")</f>
        <v>HIGH</v>
      </c>
      <c r="Q600" s="13">
        <v>9979.42</v>
      </c>
      <c r="R600" s="60" t="str">
        <f>_xlfn.IFS(Table2[[#This Row],[Revenue]]&lt;1000,"Small",OR(Table2[[#This Row],[Revenue]]&gt;1000,Table2[[#This Row],[Revenue]]&lt;=5000),"Medium",Table2[[#This Row],[Revenue]]&gt;5000,"Large")</f>
        <v>Medium</v>
      </c>
      <c r="S600" s="54" t="str">
        <f>IF(Table2[[#This Row],[Revenue]]&gt;3000,"Premium","Not Premium")</f>
        <v>Premium</v>
      </c>
      <c r="T600" s="13">
        <v>6148.31</v>
      </c>
      <c r="U600" s="13">
        <v>3831.11</v>
      </c>
      <c r="V600" s="13" t="s">
        <v>63</v>
      </c>
      <c r="W600" s="13" t="s">
        <v>88</v>
      </c>
      <c r="X600" s="13" t="s">
        <v>72</v>
      </c>
      <c r="Y600" s="13">
        <v>6.01</v>
      </c>
      <c r="Z600" s="13">
        <v>5</v>
      </c>
      <c r="AA600" s="51" t="str">
        <f>IF(Table2[[#This Row],[DeliveryDays]]&lt;=3,"FAST DELIVERY","LATE DELIVERY")</f>
        <v>LATE DELIVERY</v>
      </c>
      <c r="AB600" s="13" t="s">
        <v>97</v>
      </c>
      <c r="AC600" s="13" t="s">
        <v>56</v>
      </c>
      <c r="AD600" s="13">
        <v>5</v>
      </c>
      <c r="AE600" s="57" t="str">
        <f>_xlfn.IFS(Table2[[#This Row],[Rating]]=5,"Excellent",Table2[[#This Row],[Rating]]=4,"Good",Table2[[#This Row],[Rating]]=3,"Average",Table2[[#This Row],[Rating]]&lt;=2,"Poor")</f>
        <v>Excellent</v>
      </c>
      <c r="AF600" s="35">
        <f>Table2[[#This Row],[Cost]]+Table2[[#This Row],[Profit]]+Table2[[#This Row],[ShippingCost]]+Table2[[#This Row],[DeliveryDays]]</f>
        <v>9990.43</v>
      </c>
      <c r="AG600" s="119">
        <f>Table2[[#This Row],[Profit]]/Table2[[#This Row],[Cost]]</f>
        <v>0.62311594568263473</v>
      </c>
    </row>
    <row r="601" spans="1:33" ht="16.5" thickTop="1" thickBot="1" x14ac:dyDescent="0.3">
      <c r="A601" s="11">
        <v>602</v>
      </c>
      <c r="B601" s="2" t="s">
        <v>393</v>
      </c>
      <c r="C601" s="85">
        <f>YEAR(Table2[[#This Row],[Date]])</f>
        <v>2024</v>
      </c>
      <c r="D601" s="88" t="str">
        <f>TEXT(Table2[[#This Row],[Date]],"mmmm")</f>
        <v>September</v>
      </c>
      <c r="E601" s="2" t="s">
        <v>41</v>
      </c>
      <c r="F601" s="2" t="s">
        <v>66</v>
      </c>
      <c r="G601" s="2" t="s">
        <v>83</v>
      </c>
      <c r="H601" s="2" t="s">
        <v>30</v>
      </c>
      <c r="I601" s="2" t="s">
        <v>61</v>
      </c>
      <c r="J601" s="2" t="s">
        <v>107</v>
      </c>
      <c r="K601" s="2" t="s">
        <v>33</v>
      </c>
      <c r="L601" s="2" t="s">
        <v>85</v>
      </c>
      <c r="M601" s="2">
        <v>824.8</v>
      </c>
      <c r="N601" s="2">
        <v>14</v>
      </c>
      <c r="O601" s="2">
        <v>0.27</v>
      </c>
      <c r="P601" s="48" t="str">
        <f>IF(Table2[[#This Row],[Discount]]&gt;20%,"HIGH","LOW")</f>
        <v>HIGH</v>
      </c>
      <c r="Q601" s="2">
        <v>8429.4599999999991</v>
      </c>
      <c r="R601" s="59" t="str">
        <f>_xlfn.IFS(Table2[[#This Row],[Revenue]]&lt;1000,"Small",OR(Table2[[#This Row],[Revenue]]&gt;1000,Table2[[#This Row],[Revenue]]&lt;=5000),"Medium",Table2[[#This Row],[Revenue]]&gt;5000,"Large")</f>
        <v>Medium</v>
      </c>
      <c r="S601" s="53" t="str">
        <f>IF(Table2[[#This Row],[Revenue]]&gt;3000,"Premium","Not Premium")</f>
        <v>Premium</v>
      </c>
      <c r="T601" s="2">
        <v>4443.96</v>
      </c>
      <c r="U601" s="2">
        <v>3985.5</v>
      </c>
      <c r="V601" s="2" t="s">
        <v>76</v>
      </c>
      <c r="W601" s="2" t="s">
        <v>88</v>
      </c>
      <c r="X601" s="2" t="s">
        <v>48</v>
      </c>
      <c r="Y601" s="2">
        <v>23.41</v>
      </c>
      <c r="Z601" s="2">
        <v>3</v>
      </c>
      <c r="AA601" s="50" t="str">
        <f>IF(Table2[[#This Row],[DeliveryDays]]&lt;=3,"FAST DELIVERY","LATE DELIVERY")</f>
        <v>FAST DELIVERY</v>
      </c>
      <c r="AB601" s="2" t="s">
        <v>97</v>
      </c>
      <c r="AC601" s="2" t="s">
        <v>39</v>
      </c>
      <c r="AD601" s="2">
        <v>1</v>
      </c>
      <c r="AE601" s="56" t="str">
        <f>_xlfn.IFS(Table2[[#This Row],[Rating]]=5,"Excellent",Table2[[#This Row],[Rating]]=4,"Good",Table2[[#This Row],[Rating]]=3,"Average",Table2[[#This Row],[Rating]]&lt;=2,"Poor")</f>
        <v>Poor</v>
      </c>
      <c r="AF601" s="35">
        <f>Table2[[#This Row],[Cost]]+Table2[[#This Row],[Profit]]+Table2[[#This Row],[ShippingCost]]+Table2[[#This Row],[DeliveryDays]]</f>
        <v>8455.869999999999</v>
      </c>
      <c r="AG601" s="119">
        <f>Table2[[#This Row],[Profit]]/Table2[[#This Row],[Cost]]</f>
        <v>0.89683525504279971</v>
      </c>
    </row>
    <row r="602" spans="1:33" ht="16.5" thickTop="1" thickBot="1" x14ac:dyDescent="0.3">
      <c r="A602" s="12">
        <v>603</v>
      </c>
      <c r="B602" s="13" t="s">
        <v>374</v>
      </c>
      <c r="C602" s="86">
        <f>YEAR(Table2[[#This Row],[Date]])</f>
        <v>2024</v>
      </c>
      <c r="D602" s="89" t="str">
        <f>TEXT(Table2[[#This Row],[Date]],"mmmm")</f>
        <v>February</v>
      </c>
      <c r="E602" s="13" t="s">
        <v>41</v>
      </c>
      <c r="F602" s="13" t="s">
        <v>28</v>
      </c>
      <c r="G602" s="13" t="s">
        <v>43</v>
      </c>
      <c r="H602" s="13" t="s">
        <v>60</v>
      </c>
      <c r="I602" s="13" t="s">
        <v>75</v>
      </c>
      <c r="J602" s="13" t="s">
        <v>62</v>
      </c>
      <c r="K602" s="13" t="s">
        <v>33</v>
      </c>
      <c r="L602" s="13" t="s">
        <v>80</v>
      </c>
      <c r="M602" s="13">
        <v>97.1</v>
      </c>
      <c r="N602" s="13">
        <v>18</v>
      </c>
      <c r="O602" s="13">
        <v>0.24</v>
      </c>
      <c r="P602" s="48" t="str">
        <f>IF(Table2[[#This Row],[Discount]]&gt;20%,"HIGH","LOW")</f>
        <v>HIGH</v>
      </c>
      <c r="Q602" s="13">
        <v>1328.33</v>
      </c>
      <c r="R602" s="60" t="str">
        <f>_xlfn.IFS(Table2[[#This Row],[Revenue]]&lt;1000,"Small",OR(Table2[[#This Row],[Revenue]]&gt;1000,Table2[[#This Row],[Revenue]]&lt;=5000),"Medium",Table2[[#This Row],[Revenue]]&gt;5000,"Large")</f>
        <v>Medium</v>
      </c>
      <c r="S602" s="54" t="str">
        <f>IF(Table2[[#This Row],[Revenue]]&gt;3000,"Premium","Not Premium")</f>
        <v>Not Premium</v>
      </c>
      <c r="T602" s="13">
        <v>1065.8499999999999</v>
      </c>
      <c r="U602" s="13">
        <v>262.48</v>
      </c>
      <c r="V602" s="13" t="s">
        <v>91</v>
      </c>
      <c r="W602" s="13" t="s">
        <v>88</v>
      </c>
      <c r="X602" s="13" t="s">
        <v>37</v>
      </c>
      <c r="Y602" s="13">
        <v>9.89</v>
      </c>
      <c r="Z602" s="13">
        <v>1</v>
      </c>
      <c r="AA602" s="51" t="str">
        <f>IF(Table2[[#This Row],[DeliveryDays]]&lt;=3,"FAST DELIVERY","LATE DELIVERY")</f>
        <v>FAST DELIVERY</v>
      </c>
      <c r="AB602" s="13" t="s">
        <v>55</v>
      </c>
      <c r="AC602" s="13" t="s">
        <v>39</v>
      </c>
      <c r="AD602" s="13">
        <v>1</v>
      </c>
      <c r="AE602" s="57" t="str">
        <f>_xlfn.IFS(Table2[[#This Row],[Rating]]=5,"Excellent",Table2[[#This Row],[Rating]]=4,"Good",Table2[[#This Row],[Rating]]=3,"Average",Table2[[#This Row],[Rating]]&lt;=2,"Poor")</f>
        <v>Poor</v>
      </c>
      <c r="AF602" s="35">
        <f>Table2[[#This Row],[Cost]]+Table2[[#This Row],[Profit]]+Table2[[#This Row],[ShippingCost]]+Table2[[#This Row],[DeliveryDays]]</f>
        <v>1339.22</v>
      </c>
      <c r="AG602" s="119">
        <f>Table2[[#This Row],[Profit]]/Table2[[#This Row],[Cost]]</f>
        <v>0.24626354552704419</v>
      </c>
    </row>
    <row r="603" spans="1:33" ht="16.5" thickTop="1" thickBot="1" x14ac:dyDescent="0.3">
      <c r="A603" s="11">
        <v>604</v>
      </c>
      <c r="B603" s="2" t="s">
        <v>505</v>
      </c>
      <c r="C603" s="85">
        <f>YEAR(Table2[[#This Row],[Date]])</f>
        <v>2024</v>
      </c>
      <c r="D603" s="88" t="str">
        <f>TEXT(Table2[[#This Row],[Date]],"mmmm")</f>
        <v>November</v>
      </c>
      <c r="E603" s="2" t="s">
        <v>114</v>
      </c>
      <c r="F603" s="2" t="s">
        <v>42</v>
      </c>
      <c r="G603" s="2" t="s">
        <v>29</v>
      </c>
      <c r="H603" s="2" t="s">
        <v>67</v>
      </c>
      <c r="I603" s="2" t="s">
        <v>61</v>
      </c>
      <c r="J603" s="2" t="s">
        <v>79</v>
      </c>
      <c r="K603" s="2" t="s">
        <v>45</v>
      </c>
      <c r="L603" s="2" t="s">
        <v>34</v>
      </c>
      <c r="M603" s="2">
        <v>766.74</v>
      </c>
      <c r="N603" s="2">
        <v>14</v>
      </c>
      <c r="O603" s="2">
        <v>0.19</v>
      </c>
      <c r="P603" s="48" t="str">
        <f>IF(Table2[[#This Row],[Discount]]&gt;20%,"HIGH","LOW")</f>
        <v>LOW</v>
      </c>
      <c r="Q603" s="2">
        <v>8694.83</v>
      </c>
      <c r="R603" s="59" t="str">
        <f>_xlfn.IFS(Table2[[#This Row],[Revenue]]&lt;1000,"Small",OR(Table2[[#This Row],[Revenue]]&gt;1000,Table2[[#This Row],[Revenue]]&lt;=5000),"Medium",Table2[[#This Row],[Revenue]]&gt;5000,"Large")</f>
        <v>Medium</v>
      </c>
      <c r="S603" s="53" t="str">
        <f>IF(Table2[[#This Row],[Revenue]]&gt;3000,"Premium","Not Premium")</f>
        <v>Premium</v>
      </c>
      <c r="T603" s="2">
        <v>6834.95</v>
      </c>
      <c r="U603" s="2">
        <v>1859.88</v>
      </c>
      <c r="V603" s="2" t="s">
        <v>63</v>
      </c>
      <c r="W603" s="2" t="s">
        <v>36</v>
      </c>
      <c r="X603" s="2" t="s">
        <v>72</v>
      </c>
      <c r="Y603" s="2">
        <v>12.39</v>
      </c>
      <c r="Z603" s="2">
        <v>1</v>
      </c>
      <c r="AA603" s="50" t="str">
        <f>IF(Table2[[#This Row],[DeliveryDays]]&lt;=3,"FAST DELIVERY","LATE DELIVERY")</f>
        <v>FAST DELIVERY</v>
      </c>
      <c r="AB603" s="2" t="s">
        <v>97</v>
      </c>
      <c r="AC603" s="2" t="s">
        <v>39</v>
      </c>
      <c r="AD603" s="2">
        <v>2</v>
      </c>
      <c r="AE603" s="56" t="str">
        <f>_xlfn.IFS(Table2[[#This Row],[Rating]]=5,"Excellent",Table2[[#This Row],[Rating]]=4,"Good",Table2[[#This Row],[Rating]]=3,"Average",Table2[[#This Row],[Rating]]&lt;=2,"Poor")</f>
        <v>Poor</v>
      </c>
      <c r="AF603" s="35">
        <f>Table2[[#This Row],[Cost]]+Table2[[#This Row],[Profit]]+Table2[[#This Row],[ShippingCost]]+Table2[[#This Row],[DeliveryDays]]</f>
        <v>8708.2199999999993</v>
      </c>
      <c r="AG603" s="119">
        <f>Table2[[#This Row],[Profit]]/Table2[[#This Row],[Cost]]</f>
        <v>0.27211318297866116</v>
      </c>
    </row>
    <row r="604" spans="1:33" ht="16.5" thickTop="1" thickBot="1" x14ac:dyDescent="0.3">
      <c r="A604" s="12">
        <v>605</v>
      </c>
      <c r="B604" s="13" t="s">
        <v>506</v>
      </c>
      <c r="C604" s="86">
        <f>YEAR(Table2[[#This Row],[Date]])</f>
        <v>2023</v>
      </c>
      <c r="D604" s="89" t="str">
        <f>TEXT(Table2[[#This Row],[Date]],"mmmm")</f>
        <v>March</v>
      </c>
      <c r="E604" s="13" t="s">
        <v>65</v>
      </c>
      <c r="F604" s="13" t="s">
        <v>66</v>
      </c>
      <c r="G604" s="13" t="s">
        <v>59</v>
      </c>
      <c r="H604" s="13" t="s">
        <v>60</v>
      </c>
      <c r="I604" s="13" t="s">
        <v>68</v>
      </c>
      <c r="J604" s="13" t="s">
        <v>79</v>
      </c>
      <c r="K604" s="13" t="s">
        <v>45</v>
      </c>
      <c r="L604" s="13" t="s">
        <v>70</v>
      </c>
      <c r="M604" s="13">
        <v>245.68</v>
      </c>
      <c r="N604" s="13">
        <v>3</v>
      </c>
      <c r="O604" s="13">
        <v>0.25</v>
      </c>
      <c r="P604" s="48" t="str">
        <f>IF(Table2[[#This Row],[Discount]]&gt;20%,"HIGH","LOW")</f>
        <v>HIGH</v>
      </c>
      <c r="Q604" s="13">
        <v>552.78</v>
      </c>
      <c r="R604" s="60" t="str">
        <f>_xlfn.IFS(Table2[[#This Row],[Revenue]]&lt;1000,"Small",OR(Table2[[#This Row],[Revenue]]&gt;1000,Table2[[#This Row],[Revenue]]&lt;=5000),"Medium",Table2[[#This Row],[Revenue]]&gt;5000,"Large")</f>
        <v>Small</v>
      </c>
      <c r="S604" s="54" t="str">
        <f>IF(Table2[[#This Row],[Revenue]]&gt;3000,"Premium","Not Premium")</f>
        <v>Not Premium</v>
      </c>
      <c r="T604" s="13">
        <v>466.03</v>
      </c>
      <c r="U604" s="13">
        <v>86.75</v>
      </c>
      <c r="V604" s="13" t="s">
        <v>91</v>
      </c>
      <c r="W604" s="13" t="s">
        <v>88</v>
      </c>
      <c r="X604" s="13" t="s">
        <v>48</v>
      </c>
      <c r="Y604" s="13">
        <v>33.049999999999997</v>
      </c>
      <c r="Z604" s="13">
        <v>9</v>
      </c>
      <c r="AA604" s="51" t="str">
        <f>IF(Table2[[#This Row],[DeliveryDays]]&lt;=3,"FAST DELIVERY","LATE DELIVERY")</f>
        <v>LATE DELIVERY</v>
      </c>
      <c r="AB604" s="13" t="s">
        <v>97</v>
      </c>
      <c r="AC604" s="13" t="s">
        <v>39</v>
      </c>
      <c r="AD604" s="13">
        <v>1</v>
      </c>
      <c r="AE604" s="57" t="str">
        <f>_xlfn.IFS(Table2[[#This Row],[Rating]]=5,"Excellent",Table2[[#This Row],[Rating]]=4,"Good",Table2[[#This Row],[Rating]]=3,"Average",Table2[[#This Row],[Rating]]&lt;=2,"Poor")</f>
        <v>Poor</v>
      </c>
      <c r="AF604" s="35">
        <f>Table2[[#This Row],[Cost]]+Table2[[#This Row],[Profit]]+Table2[[#This Row],[ShippingCost]]+Table2[[#This Row],[DeliveryDays]]</f>
        <v>594.82999999999993</v>
      </c>
      <c r="AG604" s="119">
        <f>Table2[[#This Row],[Profit]]/Table2[[#This Row],[Cost]]</f>
        <v>0.1861468145827522</v>
      </c>
    </row>
    <row r="605" spans="1:33" ht="16.5" thickTop="1" thickBot="1" x14ac:dyDescent="0.3">
      <c r="A605" s="11">
        <v>606</v>
      </c>
      <c r="B605" s="2" t="s">
        <v>507</v>
      </c>
      <c r="C605" s="85">
        <f>YEAR(Table2[[#This Row],[Date]])</f>
        <v>2024</v>
      </c>
      <c r="D605" s="88" t="str">
        <f>TEXT(Table2[[#This Row],[Date]],"mmmm")</f>
        <v>August</v>
      </c>
      <c r="E605" s="2" t="s">
        <v>41</v>
      </c>
      <c r="F605" s="2" t="s">
        <v>42</v>
      </c>
      <c r="G605" s="2" t="s">
        <v>29</v>
      </c>
      <c r="H605" s="2" t="s">
        <v>67</v>
      </c>
      <c r="I605" s="2" t="s">
        <v>61</v>
      </c>
      <c r="J605" s="2" t="s">
        <v>52</v>
      </c>
      <c r="K605" s="2" t="s">
        <v>33</v>
      </c>
      <c r="L605" s="2" t="s">
        <v>34</v>
      </c>
      <c r="M605" s="2">
        <v>571.41999999999996</v>
      </c>
      <c r="N605" s="2">
        <v>8</v>
      </c>
      <c r="O605" s="2">
        <v>0.28999999999999998</v>
      </c>
      <c r="P605" s="48" t="str">
        <f>IF(Table2[[#This Row],[Discount]]&gt;20%,"HIGH","LOW")</f>
        <v>HIGH</v>
      </c>
      <c r="Q605" s="2">
        <v>3245.67</v>
      </c>
      <c r="R605" s="59" t="str">
        <f>_xlfn.IFS(Table2[[#This Row],[Revenue]]&lt;1000,"Small",OR(Table2[[#This Row],[Revenue]]&gt;1000,Table2[[#This Row],[Revenue]]&lt;=5000),"Medium",Table2[[#This Row],[Revenue]]&gt;5000,"Large")</f>
        <v>Medium</v>
      </c>
      <c r="S605" s="53" t="str">
        <f>IF(Table2[[#This Row],[Revenue]]&gt;3000,"Premium","Not Premium")</f>
        <v>Premium</v>
      </c>
      <c r="T605" s="2">
        <v>2715.59</v>
      </c>
      <c r="U605" s="2">
        <v>530.08000000000004</v>
      </c>
      <c r="V605" s="2" t="s">
        <v>76</v>
      </c>
      <c r="W605" s="2" t="s">
        <v>36</v>
      </c>
      <c r="X605" s="2" t="s">
        <v>48</v>
      </c>
      <c r="Y605" s="2">
        <v>10.92</v>
      </c>
      <c r="Z605" s="2">
        <v>9</v>
      </c>
      <c r="AA605" s="50" t="str">
        <f>IF(Table2[[#This Row],[DeliveryDays]]&lt;=3,"FAST DELIVERY","LATE DELIVERY")</f>
        <v>LATE DELIVERY</v>
      </c>
      <c r="AB605" s="2" t="s">
        <v>55</v>
      </c>
      <c r="AC605" s="2" t="s">
        <v>56</v>
      </c>
      <c r="AD605" s="2">
        <v>4</v>
      </c>
      <c r="AE605" s="56" t="str">
        <f>_xlfn.IFS(Table2[[#This Row],[Rating]]=5,"Excellent",Table2[[#This Row],[Rating]]=4,"Good",Table2[[#This Row],[Rating]]=3,"Average",Table2[[#This Row],[Rating]]&lt;=2,"Poor")</f>
        <v>Good</v>
      </c>
      <c r="AF605" s="35">
        <f>Table2[[#This Row],[Cost]]+Table2[[#This Row],[Profit]]+Table2[[#This Row],[ShippingCost]]+Table2[[#This Row],[DeliveryDays]]</f>
        <v>3265.59</v>
      </c>
      <c r="AG605" s="119">
        <f>Table2[[#This Row],[Profit]]/Table2[[#This Row],[Cost]]</f>
        <v>0.19519883340268598</v>
      </c>
    </row>
    <row r="606" spans="1:33" ht="16.5" thickTop="1" thickBot="1" x14ac:dyDescent="0.3">
      <c r="A606" s="12">
        <v>607</v>
      </c>
      <c r="B606" s="13" t="s">
        <v>139</v>
      </c>
      <c r="C606" s="86">
        <f>YEAR(Table2[[#This Row],[Date]])</f>
        <v>2024</v>
      </c>
      <c r="D606" s="89" t="str">
        <f>TEXT(Table2[[#This Row],[Date]],"mmmm")</f>
        <v>March</v>
      </c>
      <c r="E606" s="13" t="s">
        <v>114</v>
      </c>
      <c r="F606" s="13" t="s">
        <v>82</v>
      </c>
      <c r="G606" s="13" t="s">
        <v>29</v>
      </c>
      <c r="H606" s="13" t="s">
        <v>67</v>
      </c>
      <c r="I606" s="13" t="s">
        <v>51</v>
      </c>
      <c r="J606" s="13" t="s">
        <v>62</v>
      </c>
      <c r="K606" s="13" t="s">
        <v>33</v>
      </c>
      <c r="L606" s="13" t="s">
        <v>34</v>
      </c>
      <c r="M606" s="13">
        <v>223.26</v>
      </c>
      <c r="N606" s="13">
        <v>15</v>
      </c>
      <c r="O606" s="13">
        <v>0.09</v>
      </c>
      <c r="P606" s="48" t="str">
        <f>IF(Table2[[#This Row],[Discount]]&gt;20%,"HIGH","LOW")</f>
        <v>LOW</v>
      </c>
      <c r="Q606" s="13">
        <v>3047.5</v>
      </c>
      <c r="R606" s="60" t="str">
        <f>_xlfn.IFS(Table2[[#This Row],[Revenue]]&lt;1000,"Small",OR(Table2[[#This Row],[Revenue]]&gt;1000,Table2[[#This Row],[Revenue]]&lt;=5000),"Medium",Table2[[#This Row],[Revenue]]&gt;5000,"Large")</f>
        <v>Medium</v>
      </c>
      <c r="S606" s="54" t="str">
        <f>IF(Table2[[#This Row],[Revenue]]&gt;3000,"Premium","Not Premium")</f>
        <v>Premium</v>
      </c>
      <c r="T606" s="13">
        <v>1752.89</v>
      </c>
      <c r="U606" s="13">
        <v>1294.6099999999999</v>
      </c>
      <c r="V606" s="13" t="s">
        <v>63</v>
      </c>
      <c r="W606" s="13" t="s">
        <v>36</v>
      </c>
      <c r="X606" s="13" t="s">
        <v>37</v>
      </c>
      <c r="Y606" s="13">
        <v>9.98</v>
      </c>
      <c r="Z606" s="13">
        <v>3</v>
      </c>
      <c r="AA606" s="51" t="str">
        <f>IF(Table2[[#This Row],[DeliveryDays]]&lt;=3,"FAST DELIVERY","LATE DELIVERY")</f>
        <v>FAST DELIVERY</v>
      </c>
      <c r="AB606" s="13" t="s">
        <v>55</v>
      </c>
      <c r="AC606" s="13" t="s">
        <v>56</v>
      </c>
      <c r="AD606" s="13">
        <v>5</v>
      </c>
      <c r="AE606" s="57" t="str">
        <f>_xlfn.IFS(Table2[[#This Row],[Rating]]=5,"Excellent",Table2[[#This Row],[Rating]]=4,"Good",Table2[[#This Row],[Rating]]=3,"Average",Table2[[#This Row],[Rating]]&lt;=2,"Poor")</f>
        <v>Excellent</v>
      </c>
      <c r="AF606" s="35">
        <f>Table2[[#This Row],[Cost]]+Table2[[#This Row],[Profit]]+Table2[[#This Row],[ShippingCost]]+Table2[[#This Row],[DeliveryDays]]</f>
        <v>3060.48</v>
      </c>
      <c r="AG606" s="119">
        <f>Table2[[#This Row],[Profit]]/Table2[[#This Row],[Cost]]</f>
        <v>0.73855746795292332</v>
      </c>
    </row>
    <row r="607" spans="1:33" ht="16.5" thickTop="1" thickBot="1" x14ac:dyDescent="0.3">
      <c r="A607" s="11">
        <v>608</v>
      </c>
      <c r="B607" s="2" t="s">
        <v>508</v>
      </c>
      <c r="C607" s="85">
        <f>YEAR(Table2[[#This Row],[Date]])</f>
        <v>2024</v>
      </c>
      <c r="D607" s="88" t="str">
        <f>TEXT(Table2[[#This Row],[Date]],"mmmm")</f>
        <v>June</v>
      </c>
      <c r="E607" s="2" t="s">
        <v>99</v>
      </c>
      <c r="F607" s="2" t="s">
        <v>42</v>
      </c>
      <c r="G607" s="2" t="s">
        <v>93</v>
      </c>
      <c r="H607" s="2" t="s">
        <v>30</v>
      </c>
      <c r="I607" s="2" t="s">
        <v>61</v>
      </c>
      <c r="J607" s="2" t="s">
        <v>69</v>
      </c>
      <c r="K607" s="2" t="s">
        <v>53</v>
      </c>
      <c r="L607" s="2" t="s">
        <v>34</v>
      </c>
      <c r="M607" s="2">
        <v>681.7</v>
      </c>
      <c r="N607" s="2">
        <v>11</v>
      </c>
      <c r="O607" s="2">
        <v>7.0000000000000007E-2</v>
      </c>
      <c r="P607" s="48" t="str">
        <f>IF(Table2[[#This Row],[Discount]]&gt;20%,"HIGH","LOW")</f>
        <v>LOW</v>
      </c>
      <c r="Q607" s="2">
        <v>6973.79</v>
      </c>
      <c r="R607" s="59" t="str">
        <f>_xlfn.IFS(Table2[[#This Row],[Revenue]]&lt;1000,"Small",OR(Table2[[#This Row],[Revenue]]&gt;1000,Table2[[#This Row],[Revenue]]&lt;=5000),"Medium",Table2[[#This Row],[Revenue]]&gt;5000,"Large")</f>
        <v>Medium</v>
      </c>
      <c r="S607" s="53" t="str">
        <f>IF(Table2[[#This Row],[Revenue]]&gt;3000,"Premium","Not Premium")</f>
        <v>Premium</v>
      </c>
      <c r="T607" s="2">
        <v>3730.57</v>
      </c>
      <c r="U607" s="2">
        <v>3243.22</v>
      </c>
      <c r="V607" s="2" t="s">
        <v>35</v>
      </c>
      <c r="W607" s="2" t="s">
        <v>36</v>
      </c>
      <c r="X607" s="2" t="s">
        <v>48</v>
      </c>
      <c r="Y607" s="2">
        <v>31.14</v>
      </c>
      <c r="Z607" s="2">
        <v>9</v>
      </c>
      <c r="AA607" s="50" t="str">
        <f>IF(Table2[[#This Row],[DeliveryDays]]&lt;=3,"FAST DELIVERY","LATE DELIVERY")</f>
        <v>LATE DELIVERY</v>
      </c>
      <c r="AB607" s="2" t="s">
        <v>55</v>
      </c>
      <c r="AC607" s="2" t="s">
        <v>56</v>
      </c>
      <c r="AD607" s="2">
        <v>3</v>
      </c>
      <c r="AE607" s="56" t="str">
        <f>_xlfn.IFS(Table2[[#This Row],[Rating]]=5,"Excellent",Table2[[#This Row],[Rating]]=4,"Good",Table2[[#This Row],[Rating]]=3,"Average",Table2[[#This Row],[Rating]]&lt;=2,"Poor")</f>
        <v>Average</v>
      </c>
      <c r="AF607" s="35">
        <f>Table2[[#This Row],[Cost]]+Table2[[#This Row],[Profit]]+Table2[[#This Row],[ShippingCost]]+Table2[[#This Row],[DeliveryDays]]</f>
        <v>7013.93</v>
      </c>
      <c r="AG607" s="119">
        <f>Table2[[#This Row],[Profit]]/Table2[[#This Row],[Cost]]</f>
        <v>0.86936312681440098</v>
      </c>
    </row>
    <row r="608" spans="1:33" ht="16.5" thickTop="1" thickBot="1" x14ac:dyDescent="0.3">
      <c r="A608" s="12">
        <v>609</v>
      </c>
      <c r="B608" s="13" t="s">
        <v>233</v>
      </c>
      <c r="C608" s="86">
        <f>YEAR(Table2[[#This Row],[Date]])</f>
        <v>2024</v>
      </c>
      <c r="D608" s="89" t="str">
        <f>TEXT(Table2[[#This Row],[Date]],"mmmm")</f>
        <v>November</v>
      </c>
      <c r="E608" s="13" t="s">
        <v>65</v>
      </c>
      <c r="F608" s="13" t="s">
        <v>28</v>
      </c>
      <c r="G608" s="13" t="s">
        <v>83</v>
      </c>
      <c r="H608" s="13" t="s">
        <v>94</v>
      </c>
      <c r="I608" s="13" t="s">
        <v>51</v>
      </c>
      <c r="J608" s="13" t="s">
        <v>134</v>
      </c>
      <c r="K608" s="13" t="s">
        <v>53</v>
      </c>
      <c r="L608" s="13" t="s">
        <v>70</v>
      </c>
      <c r="M608" s="13">
        <v>378.33</v>
      </c>
      <c r="N608" s="13">
        <v>19</v>
      </c>
      <c r="O608" s="13">
        <v>0</v>
      </c>
      <c r="P608" s="48" t="str">
        <f>IF(Table2[[#This Row],[Discount]]&gt;20%,"HIGH","LOW")</f>
        <v>LOW</v>
      </c>
      <c r="Q608" s="13">
        <v>7188.27</v>
      </c>
      <c r="R608" s="60" t="str">
        <f>_xlfn.IFS(Table2[[#This Row],[Revenue]]&lt;1000,"Small",OR(Table2[[#This Row],[Revenue]]&gt;1000,Table2[[#This Row],[Revenue]]&lt;=5000),"Medium",Table2[[#This Row],[Revenue]]&gt;5000,"Large")</f>
        <v>Medium</v>
      </c>
      <c r="S608" s="54" t="str">
        <f>IF(Table2[[#This Row],[Revenue]]&gt;3000,"Premium","Not Premium")</f>
        <v>Premium</v>
      </c>
      <c r="T608" s="13">
        <v>5850.34</v>
      </c>
      <c r="U608" s="13">
        <v>1337.93</v>
      </c>
      <c r="V608" s="13" t="s">
        <v>91</v>
      </c>
      <c r="W608" s="13" t="s">
        <v>88</v>
      </c>
      <c r="X608" s="13" t="s">
        <v>48</v>
      </c>
      <c r="Y608" s="13">
        <v>29.19</v>
      </c>
      <c r="Z608" s="13">
        <v>5</v>
      </c>
      <c r="AA608" s="51" t="str">
        <f>IF(Table2[[#This Row],[DeliveryDays]]&lt;=3,"FAST DELIVERY","LATE DELIVERY")</f>
        <v>LATE DELIVERY</v>
      </c>
      <c r="AB608" s="13" t="s">
        <v>55</v>
      </c>
      <c r="AC608" s="13" t="s">
        <v>56</v>
      </c>
      <c r="AD608" s="13">
        <v>3</v>
      </c>
      <c r="AE608" s="57" t="str">
        <f>_xlfn.IFS(Table2[[#This Row],[Rating]]=5,"Excellent",Table2[[#This Row],[Rating]]=4,"Good",Table2[[#This Row],[Rating]]=3,"Average",Table2[[#This Row],[Rating]]&lt;=2,"Poor")</f>
        <v>Average</v>
      </c>
      <c r="AF608" s="35">
        <f>Table2[[#This Row],[Cost]]+Table2[[#This Row],[Profit]]+Table2[[#This Row],[ShippingCost]]+Table2[[#This Row],[DeliveryDays]]</f>
        <v>7222.46</v>
      </c>
      <c r="AG608" s="119">
        <f>Table2[[#This Row],[Profit]]/Table2[[#This Row],[Cost]]</f>
        <v>0.22869269136494633</v>
      </c>
    </row>
    <row r="609" spans="1:33" ht="16.5" thickTop="1" thickBot="1" x14ac:dyDescent="0.3">
      <c r="A609" s="11">
        <v>610</v>
      </c>
      <c r="B609" s="2" t="s">
        <v>509</v>
      </c>
      <c r="C609" s="85">
        <f>YEAR(Table2[[#This Row],[Date]])</f>
        <v>2024</v>
      </c>
      <c r="D609" s="88" t="str">
        <f>TEXT(Table2[[#This Row],[Date]],"mmmm")</f>
        <v>June</v>
      </c>
      <c r="E609" s="2" t="s">
        <v>120</v>
      </c>
      <c r="F609" s="2" t="s">
        <v>28</v>
      </c>
      <c r="G609" s="2" t="s">
        <v>93</v>
      </c>
      <c r="H609" s="2" t="s">
        <v>78</v>
      </c>
      <c r="I609" s="2" t="s">
        <v>51</v>
      </c>
      <c r="J609" s="2" t="s">
        <v>84</v>
      </c>
      <c r="K609" s="2" t="s">
        <v>33</v>
      </c>
      <c r="L609" s="2" t="s">
        <v>70</v>
      </c>
      <c r="M609" s="2">
        <v>707.26</v>
      </c>
      <c r="N609" s="2">
        <v>7</v>
      </c>
      <c r="O609" s="2">
        <v>0.27</v>
      </c>
      <c r="P609" s="48" t="str">
        <f>IF(Table2[[#This Row],[Discount]]&gt;20%,"HIGH","LOW")</f>
        <v>HIGH</v>
      </c>
      <c r="Q609" s="2">
        <v>3614.1</v>
      </c>
      <c r="R609" s="59" t="str">
        <f>_xlfn.IFS(Table2[[#This Row],[Revenue]]&lt;1000,"Small",OR(Table2[[#This Row],[Revenue]]&gt;1000,Table2[[#This Row],[Revenue]]&lt;=5000),"Medium",Table2[[#This Row],[Revenue]]&gt;5000,"Large")</f>
        <v>Medium</v>
      </c>
      <c r="S609" s="53" t="str">
        <f>IF(Table2[[#This Row],[Revenue]]&gt;3000,"Premium","Not Premium")</f>
        <v>Premium</v>
      </c>
      <c r="T609" s="2">
        <v>2836.29</v>
      </c>
      <c r="U609" s="2">
        <v>777.81</v>
      </c>
      <c r="V609" s="2" t="s">
        <v>91</v>
      </c>
      <c r="W609" s="2" t="s">
        <v>36</v>
      </c>
      <c r="X609" s="2" t="s">
        <v>48</v>
      </c>
      <c r="Y609" s="2">
        <v>29.14</v>
      </c>
      <c r="Z609" s="2">
        <v>5</v>
      </c>
      <c r="AA609" s="50" t="str">
        <f>IF(Table2[[#This Row],[DeliveryDays]]&lt;=3,"FAST DELIVERY","LATE DELIVERY")</f>
        <v>LATE DELIVERY</v>
      </c>
      <c r="AB609" s="2" t="s">
        <v>38</v>
      </c>
      <c r="AC609" s="2" t="s">
        <v>39</v>
      </c>
      <c r="AD609" s="2">
        <v>4</v>
      </c>
      <c r="AE609" s="56" t="str">
        <f>_xlfn.IFS(Table2[[#This Row],[Rating]]=5,"Excellent",Table2[[#This Row],[Rating]]=4,"Good",Table2[[#This Row],[Rating]]=3,"Average",Table2[[#This Row],[Rating]]&lt;=2,"Poor")</f>
        <v>Good</v>
      </c>
      <c r="AF609" s="35">
        <f>Table2[[#This Row],[Cost]]+Table2[[#This Row],[Profit]]+Table2[[#This Row],[ShippingCost]]+Table2[[#This Row],[DeliveryDays]]</f>
        <v>3648.24</v>
      </c>
      <c r="AG609" s="119">
        <f>Table2[[#This Row],[Profit]]/Table2[[#This Row],[Cost]]</f>
        <v>0.27423500417799307</v>
      </c>
    </row>
    <row r="610" spans="1:33" ht="16.5" thickTop="1" thickBot="1" x14ac:dyDescent="0.3">
      <c r="A610" s="12">
        <v>611</v>
      </c>
      <c r="B610" s="13" t="s">
        <v>130</v>
      </c>
      <c r="C610" s="86">
        <f>YEAR(Table2[[#This Row],[Date]])</f>
        <v>2024</v>
      </c>
      <c r="D610" s="89" t="str">
        <f>TEXT(Table2[[#This Row],[Date]],"mmmm")</f>
        <v>March</v>
      </c>
      <c r="E610" s="13" t="s">
        <v>118</v>
      </c>
      <c r="F610" s="13" t="s">
        <v>28</v>
      </c>
      <c r="G610" s="13" t="s">
        <v>90</v>
      </c>
      <c r="H610" s="13" t="s">
        <v>30</v>
      </c>
      <c r="I610" s="13" t="s">
        <v>51</v>
      </c>
      <c r="J610" s="13" t="s">
        <v>32</v>
      </c>
      <c r="K610" s="13" t="s">
        <v>53</v>
      </c>
      <c r="L610" s="13" t="s">
        <v>34</v>
      </c>
      <c r="M610" s="13">
        <v>848.93</v>
      </c>
      <c r="N610" s="13">
        <v>8</v>
      </c>
      <c r="O610" s="13">
        <v>0.11</v>
      </c>
      <c r="P610" s="48" t="str">
        <f>IF(Table2[[#This Row],[Discount]]&gt;20%,"HIGH","LOW")</f>
        <v>LOW</v>
      </c>
      <c r="Q610" s="13">
        <v>6044.38</v>
      </c>
      <c r="R610" s="60" t="str">
        <f>_xlfn.IFS(Table2[[#This Row],[Revenue]]&lt;1000,"Small",OR(Table2[[#This Row],[Revenue]]&gt;1000,Table2[[#This Row],[Revenue]]&lt;=5000),"Medium",Table2[[#This Row],[Revenue]]&gt;5000,"Large")</f>
        <v>Medium</v>
      </c>
      <c r="S610" s="54" t="str">
        <f>IF(Table2[[#This Row],[Revenue]]&gt;3000,"Premium","Not Premium")</f>
        <v>Premium</v>
      </c>
      <c r="T610" s="13">
        <v>3556.86</v>
      </c>
      <c r="U610" s="13">
        <v>2487.52</v>
      </c>
      <c r="V610" s="13" t="s">
        <v>76</v>
      </c>
      <c r="W610" s="13" t="s">
        <v>36</v>
      </c>
      <c r="X610" s="13" t="s">
        <v>72</v>
      </c>
      <c r="Y610" s="13">
        <v>21.73</v>
      </c>
      <c r="Z610" s="13">
        <v>3</v>
      </c>
      <c r="AA610" s="51" t="str">
        <f>IF(Table2[[#This Row],[DeliveryDays]]&lt;=3,"FAST DELIVERY","LATE DELIVERY")</f>
        <v>FAST DELIVERY</v>
      </c>
      <c r="AB610" s="13" t="s">
        <v>38</v>
      </c>
      <c r="AC610" s="13" t="s">
        <v>56</v>
      </c>
      <c r="AD610" s="13">
        <v>4</v>
      </c>
      <c r="AE610" s="57" t="str">
        <f>_xlfn.IFS(Table2[[#This Row],[Rating]]=5,"Excellent",Table2[[#This Row],[Rating]]=4,"Good",Table2[[#This Row],[Rating]]=3,"Average",Table2[[#This Row],[Rating]]&lt;=2,"Poor")</f>
        <v>Good</v>
      </c>
      <c r="AF610" s="35">
        <f>Table2[[#This Row],[Cost]]+Table2[[#This Row],[Profit]]+Table2[[#This Row],[ShippingCost]]+Table2[[#This Row],[DeliveryDays]]</f>
        <v>6069.11</v>
      </c>
      <c r="AG610" s="119">
        <f>Table2[[#This Row],[Profit]]/Table2[[#This Row],[Cost]]</f>
        <v>0.69935842287860639</v>
      </c>
    </row>
    <row r="611" spans="1:33" ht="16.5" thickTop="1" thickBot="1" x14ac:dyDescent="0.3">
      <c r="A611" s="11">
        <v>612</v>
      </c>
      <c r="B611" s="2" t="s">
        <v>141</v>
      </c>
      <c r="C611" s="85">
        <f>YEAR(Table2[[#This Row],[Date]])</f>
        <v>2023</v>
      </c>
      <c r="D611" s="88" t="str">
        <f>TEXT(Table2[[#This Row],[Date]],"mmmm")</f>
        <v>February</v>
      </c>
      <c r="E611" s="2" t="s">
        <v>96</v>
      </c>
      <c r="F611" s="2" t="s">
        <v>82</v>
      </c>
      <c r="G611" s="2" t="s">
        <v>43</v>
      </c>
      <c r="H611" s="2" t="s">
        <v>94</v>
      </c>
      <c r="I611" s="2" t="s">
        <v>68</v>
      </c>
      <c r="J611" s="2" t="s">
        <v>107</v>
      </c>
      <c r="K611" s="2" t="s">
        <v>33</v>
      </c>
      <c r="L611" s="2" t="s">
        <v>80</v>
      </c>
      <c r="M611" s="2">
        <v>775.03</v>
      </c>
      <c r="N611" s="2">
        <v>9</v>
      </c>
      <c r="O611" s="2">
        <v>0.28000000000000003</v>
      </c>
      <c r="P611" s="48" t="str">
        <f>IF(Table2[[#This Row],[Discount]]&gt;20%,"HIGH","LOW")</f>
        <v>HIGH</v>
      </c>
      <c r="Q611" s="2">
        <v>5022.1899999999996</v>
      </c>
      <c r="R611" s="59" t="str">
        <f>_xlfn.IFS(Table2[[#This Row],[Revenue]]&lt;1000,"Small",OR(Table2[[#This Row],[Revenue]]&gt;1000,Table2[[#This Row],[Revenue]]&lt;=5000),"Medium",Table2[[#This Row],[Revenue]]&gt;5000,"Large")</f>
        <v>Medium</v>
      </c>
      <c r="S611" s="53" t="str">
        <f>IF(Table2[[#This Row],[Revenue]]&gt;3000,"Premium","Not Premium")</f>
        <v>Premium</v>
      </c>
      <c r="T611" s="2">
        <v>3876</v>
      </c>
      <c r="U611" s="2">
        <v>1146.19</v>
      </c>
      <c r="V611" s="2" t="s">
        <v>91</v>
      </c>
      <c r="W611" s="2" t="s">
        <v>88</v>
      </c>
      <c r="X611" s="2" t="s">
        <v>72</v>
      </c>
      <c r="Y611" s="2">
        <v>43.45</v>
      </c>
      <c r="Z611" s="2">
        <v>7</v>
      </c>
      <c r="AA611" s="50" t="str">
        <f>IF(Table2[[#This Row],[DeliveryDays]]&lt;=3,"FAST DELIVERY","LATE DELIVERY")</f>
        <v>LATE DELIVERY</v>
      </c>
      <c r="AB611" s="2" t="s">
        <v>55</v>
      </c>
      <c r="AC611" s="2" t="s">
        <v>39</v>
      </c>
      <c r="AD611" s="2">
        <v>1</v>
      </c>
      <c r="AE611" s="56" t="str">
        <f>_xlfn.IFS(Table2[[#This Row],[Rating]]=5,"Excellent",Table2[[#This Row],[Rating]]=4,"Good",Table2[[#This Row],[Rating]]=3,"Average",Table2[[#This Row],[Rating]]&lt;=2,"Poor")</f>
        <v>Poor</v>
      </c>
      <c r="AF611" s="35">
        <f>Table2[[#This Row],[Cost]]+Table2[[#This Row],[Profit]]+Table2[[#This Row],[ShippingCost]]+Table2[[#This Row],[DeliveryDays]]</f>
        <v>5072.6400000000003</v>
      </c>
      <c r="AG611" s="119">
        <f>Table2[[#This Row],[Profit]]/Table2[[#This Row],[Cost]]</f>
        <v>0.29571465428276578</v>
      </c>
    </row>
    <row r="612" spans="1:33" ht="16.5" thickTop="1" thickBot="1" x14ac:dyDescent="0.3">
      <c r="A612" s="12">
        <v>613</v>
      </c>
      <c r="B612" s="13" t="s">
        <v>411</v>
      </c>
      <c r="C612" s="86">
        <f>YEAR(Table2[[#This Row],[Date]])</f>
        <v>2024</v>
      </c>
      <c r="D612" s="89" t="str">
        <f>TEXT(Table2[[#This Row],[Date]],"mmmm")</f>
        <v>June</v>
      </c>
      <c r="E612" s="13" t="s">
        <v>129</v>
      </c>
      <c r="F612" s="13" t="s">
        <v>66</v>
      </c>
      <c r="G612" s="13" t="s">
        <v>29</v>
      </c>
      <c r="H612" s="13" t="s">
        <v>74</v>
      </c>
      <c r="I612" s="13" t="s">
        <v>31</v>
      </c>
      <c r="J612" s="13" t="s">
        <v>134</v>
      </c>
      <c r="K612" s="13" t="s">
        <v>45</v>
      </c>
      <c r="L612" s="13" t="s">
        <v>46</v>
      </c>
      <c r="M612" s="13">
        <v>365.24</v>
      </c>
      <c r="N612" s="13">
        <v>7</v>
      </c>
      <c r="O612" s="13">
        <v>0.04</v>
      </c>
      <c r="P612" s="48" t="str">
        <f>IF(Table2[[#This Row],[Discount]]&gt;20%,"HIGH","LOW")</f>
        <v>LOW</v>
      </c>
      <c r="Q612" s="13">
        <v>2454.41</v>
      </c>
      <c r="R612" s="60" t="str">
        <f>_xlfn.IFS(Table2[[#This Row],[Revenue]]&lt;1000,"Small",OR(Table2[[#This Row],[Revenue]]&gt;1000,Table2[[#This Row],[Revenue]]&lt;=5000),"Medium",Table2[[#This Row],[Revenue]]&gt;5000,"Large")</f>
        <v>Medium</v>
      </c>
      <c r="S612" s="54" t="str">
        <f>IF(Table2[[#This Row],[Revenue]]&gt;3000,"Premium","Not Premium")</f>
        <v>Not Premium</v>
      </c>
      <c r="T612" s="13">
        <v>1650.17</v>
      </c>
      <c r="U612" s="13">
        <v>804.24</v>
      </c>
      <c r="V612" s="13" t="s">
        <v>35</v>
      </c>
      <c r="W612" s="13" t="s">
        <v>88</v>
      </c>
      <c r="X612" s="13" t="s">
        <v>48</v>
      </c>
      <c r="Y612" s="13">
        <v>26.87</v>
      </c>
      <c r="Z612" s="13">
        <v>6</v>
      </c>
      <c r="AA612" s="51" t="str">
        <f>IF(Table2[[#This Row],[DeliveryDays]]&lt;=3,"FAST DELIVERY","LATE DELIVERY")</f>
        <v>LATE DELIVERY</v>
      </c>
      <c r="AB612" s="13" t="s">
        <v>38</v>
      </c>
      <c r="AC612" s="13" t="s">
        <v>39</v>
      </c>
      <c r="AD612" s="13">
        <v>5</v>
      </c>
      <c r="AE612" s="57" t="str">
        <f>_xlfn.IFS(Table2[[#This Row],[Rating]]=5,"Excellent",Table2[[#This Row],[Rating]]=4,"Good",Table2[[#This Row],[Rating]]=3,"Average",Table2[[#This Row],[Rating]]&lt;=2,"Poor")</f>
        <v>Excellent</v>
      </c>
      <c r="AF612" s="35">
        <f>Table2[[#This Row],[Cost]]+Table2[[#This Row],[Profit]]+Table2[[#This Row],[ShippingCost]]+Table2[[#This Row],[DeliveryDays]]</f>
        <v>2487.2799999999997</v>
      </c>
      <c r="AG612" s="119">
        <f>Table2[[#This Row],[Profit]]/Table2[[#This Row],[Cost]]</f>
        <v>0.48736796814873617</v>
      </c>
    </row>
    <row r="613" spans="1:33" ht="16.5" thickTop="1" thickBot="1" x14ac:dyDescent="0.3">
      <c r="A613" s="11">
        <v>614</v>
      </c>
      <c r="B613" s="2" t="s">
        <v>510</v>
      </c>
      <c r="C613" s="85">
        <f>YEAR(Table2[[#This Row],[Date]])</f>
        <v>2023</v>
      </c>
      <c r="D613" s="88" t="str">
        <f>TEXT(Table2[[#This Row],[Date]],"mmmm")</f>
        <v>October</v>
      </c>
      <c r="E613" s="2" t="s">
        <v>127</v>
      </c>
      <c r="F613" s="2" t="s">
        <v>28</v>
      </c>
      <c r="G613" s="2" t="s">
        <v>29</v>
      </c>
      <c r="H613" s="2" t="s">
        <v>94</v>
      </c>
      <c r="I613" s="2" t="s">
        <v>68</v>
      </c>
      <c r="J613" s="2" t="s">
        <v>87</v>
      </c>
      <c r="K613" s="2" t="s">
        <v>45</v>
      </c>
      <c r="L613" s="2" t="s">
        <v>34</v>
      </c>
      <c r="M613" s="2">
        <v>342.72</v>
      </c>
      <c r="N613" s="2">
        <v>13</v>
      </c>
      <c r="O613" s="2">
        <v>0.18</v>
      </c>
      <c r="P613" s="48" t="str">
        <f>IF(Table2[[#This Row],[Discount]]&gt;20%,"HIGH","LOW")</f>
        <v>LOW</v>
      </c>
      <c r="Q613" s="2">
        <v>3653.4</v>
      </c>
      <c r="R613" s="59" t="str">
        <f>_xlfn.IFS(Table2[[#This Row],[Revenue]]&lt;1000,"Small",OR(Table2[[#This Row],[Revenue]]&gt;1000,Table2[[#This Row],[Revenue]]&lt;=5000),"Medium",Table2[[#This Row],[Revenue]]&gt;5000,"Large")</f>
        <v>Medium</v>
      </c>
      <c r="S613" s="53" t="str">
        <f>IF(Table2[[#This Row],[Revenue]]&gt;3000,"Premium","Not Premium")</f>
        <v>Premium</v>
      </c>
      <c r="T613" s="2">
        <v>2235.9699999999998</v>
      </c>
      <c r="U613" s="2">
        <v>1417.43</v>
      </c>
      <c r="V613" s="2" t="s">
        <v>63</v>
      </c>
      <c r="W613" s="2" t="s">
        <v>36</v>
      </c>
      <c r="X613" s="2" t="s">
        <v>37</v>
      </c>
      <c r="Y613" s="2">
        <v>42.12</v>
      </c>
      <c r="Z613" s="2">
        <v>3</v>
      </c>
      <c r="AA613" s="50" t="str">
        <f>IF(Table2[[#This Row],[DeliveryDays]]&lt;=3,"FAST DELIVERY","LATE DELIVERY")</f>
        <v>FAST DELIVERY</v>
      </c>
      <c r="AB613" s="2" t="s">
        <v>38</v>
      </c>
      <c r="AC613" s="2" t="s">
        <v>39</v>
      </c>
      <c r="AD613" s="2">
        <v>2</v>
      </c>
      <c r="AE613" s="56" t="str">
        <f>_xlfn.IFS(Table2[[#This Row],[Rating]]=5,"Excellent",Table2[[#This Row],[Rating]]=4,"Good",Table2[[#This Row],[Rating]]=3,"Average",Table2[[#This Row],[Rating]]&lt;=2,"Poor")</f>
        <v>Poor</v>
      </c>
      <c r="AF613" s="35">
        <f>Table2[[#This Row],[Cost]]+Table2[[#This Row],[Profit]]+Table2[[#This Row],[ShippingCost]]+Table2[[#This Row],[DeliveryDays]]</f>
        <v>3698.5199999999995</v>
      </c>
      <c r="AG613" s="119">
        <f>Table2[[#This Row],[Profit]]/Table2[[#This Row],[Cost]]</f>
        <v>0.63392174313608862</v>
      </c>
    </row>
    <row r="614" spans="1:33" ht="16.5" thickTop="1" thickBot="1" x14ac:dyDescent="0.3">
      <c r="A614" s="12">
        <v>615</v>
      </c>
      <c r="B614" s="13" t="s">
        <v>511</v>
      </c>
      <c r="C614" s="86">
        <f>YEAR(Table2[[#This Row],[Date]])</f>
        <v>2023</v>
      </c>
      <c r="D614" s="89" t="str">
        <f>TEXT(Table2[[#This Row],[Date]],"mmmm")</f>
        <v>July</v>
      </c>
      <c r="E614" s="13" t="s">
        <v>58</v>
      </c>
      <c r="F614" s="13" t="s">
        <v>82</v>
      </c>
      <c r="G614" s="13" t="s">
        <v>93</v>
      </c>
      <c r="H614" s="13" t="s">
        <v>94</v>
      </c>
      <c r="I614" s="13" t="s">
        <v>68</v>
      </c>
      <c r="J614" s="13" t="s">
        <v>84</v>
      </c>
      <c r="K614" s="13" t="s">
        <v>33</v>
      </c>
      <c r="L614" s="13" t="s">
        <v>70</v>
      </c>
      <c r="M614" s="13">
        <v>205.26</v>
      </c>
      <c r="N614" s="13">
        <v>14</v>
      </c>
      <c r="O614" s="13">
        <v>0.12</v>
      </c>
      <c r="P614" s="48" t="str">
        <f>IF(Table2[[#This Row],[Discount]]&gt;20%,"HIGH","LOW")</f>
        <v>LOW</v>
      </c>
      <c r="Q614" s="13">
        <v>2528.8000000000002</v>
      </c>
      <c r="R614" s="60" t="str">
        <f>_xlfn.IFS(Table2[[#This Row],[Revenue]]&lt;1000,"Small",OR(Table2[[#This Row],[Revenue]]&gt;1000,Table2[[#This Row],[Revenue]]&lt;=5000),"Medium",Table2[[#This Row],[Revenue]]&gt;5000,"Large")</f>
        <v>Medium</v>
      </c>
      <c r="S614" s="54" t="str">
        <f>IF(Table2[[#This Row],[Revenue]]&gt;3000,"Premium","Not Premium")</f>
        <v>Not Premium</v>
      </c>
      <c r="T614" s="13">
        <v>1348.9</v>
      </c>
      <c r="U614" s="13">
        <v>1179.9000000000001</v>
      </c>
      <c r="V614" s="13" t="s">
        <v>47</v>
      </c>
      <c r="W614" s="13" t="s">
        <v>71</v>
      </c>
      <c r="X614" s="13" t="s">
        <v>37</v>
      </c>
      <c r="Y614" s="13">
        <v>29.88</v>
      </c>
      <c r="Z614" s="13">
        <v>6</v>
      </c>
      <c r="AA614" s="51" t="str">
        <f>IF(Table2[[#This Row],[DeliveryDays]]&lt;=3,"FAST DELIVERY","LATE DELIVERY")</f>
        <v>LATE DELIVERY</v>
      </c>
      <c r="AB614" s="13" t="s">
        <v>38</v>
      </c>
      <c r="AC614" s="13" t="s">
        <v>39</v>
      </c>
      <c r="AD614" s="13">
        <v>5</v>
      </c>
      <c r="AE614" s="57" t="str">
        <f>_xlfn.IFS(Table2[[#This Row],[Rating]]=5,"Excellent",Table2[[#This Row],[Rating]]=4,"Good",Table2[[#This Row],[Rating]]=3,"Average",Table2[[#This Row],[Rating]]&lt;=2,"Poor")</f>
        <v>Excellent</v>
      </c>
      <c r="AF614" s="35">
        <f>Table2[[#This Row],[Cost]]+Table2[[#This Row],[Profit]]+Table2[[#This Row],[ShippingCost]]+Table2[[#This Row],[DeliveryDays]]</f>
        <v>2564.6800000000003</v>
      </c>
      <c r="AG614" s="119">
        <f>Table2[[#This Row],[Profit]]/Table2[[#This Row],[Cost]]</f>
        <v>0.87471272889020679</v>
      </c>
    </row>
    <row r="615" spans="1:33" ht="16.5" thickTop="1" thickBot="1" x14ac:dyDescent="0.3">
      <c r="A615" s="11">
        <v>616</v>
      </c>
      <c r="B615" s="2" t="s">
        <v>172</v>
      </c>
      <c r="C615" s="85">
        <f>YEAR(Table2[[#This Row],[Date]])</f>
        <v>2024</v>
      </c>
      <c r="D615" s="88" t="str">
        <f>TEXT(Table2[[#This Row],[Date]],"mmmm")</f>
        <v>December</v>
      </c>
      <c r="E615" s="2" t="s">
        <v>114</v>
      </c>
      <c r="F615" s="2" t="s">
        <v>42</v>
      </c>
      <c r="G615" s="2" t="s">
        <v>29</v>
      </c>
      <c r="H615" s="2" t="s">
        <v>100</v>
      </c>
      <c r="I615" s="2" t="s">
        <v>51</v>
      </c>
      <c r="J615" s="2" t="s">
        <v>87</v>
      </c>
      <c r="K615" s="2" t="s">
        <v>33</v>
      </c>
      <c r="L615" s="2" t="s">
        <v>85</v>
      </c>
      <c r="M615" s="2">
        <v>838.38</v>
      </c>
      <c r="N615" s="2">
        <v>11</v>
      </c>
      <c r="O615" s="2">
        <v>0.04</v>
      </c>
      <c r="P615" s="48" t="str">
        <f>IF(Table2[[#This Row],[Discount]]&gt;20%,"HIGH","LOW")</f>
        <v>LOW</v>
      </c>
      <c r="Q615" s="2">
        <v>8853.2900000000009</v>
      </c>
      <c r="R615" s="59" t="str">
        <f>_xlfn.IFS(Table2[[#This Row],[Revenue]]&lt;1000,"Small",OR(Table2[[#This Row],[Revenue]]&gt;1000,Table2[[#This Row],[Revenue]]&lt;=5000),"Medium",Table2[[#This Row],[Revenue]]&gt;5000,"Large")</f>
        <v>Medium</v>
      </c>
      <c r="S615" s="53" t="str">
        <f>IF(Table2[[#This Row],[Revenue]]&gt;3000,"Premium","Not Premium")</f>
        <v>Premium</v>
      </c>
      <c r="T615" s="2">
        <v>4863.2700000000004</v>
      </c>
      <c r="U615" s="2">
        <v>3990.02</v>
      </c>
      <c r="V615" s="2" t="s">
        <v>35</v>
      </c>
      <c r="W615" s="2" t="s">
        <v>36</v>
      </c>
      <c r="X615" s="2" t="s">
        <v>48</v>
      </c>
      <c r="Y615" s="2">
        <v>49.22</v>
      </c>
      <c r="Z615" s="2">
        <v>8</v>
      </c>
      <c r="AA615" s="50" t="str">
        <f>IF(Table2[[#This Row],[DeliveryDays]]&lt;=3,"FAST DELIVERY","LATE DELIVERY")</f>
        <v>LATE DELIVERY</v>
      </c>
      <c r="AB615" s="2" t="s">
        <v>38</v>
      </c>
      <c r="AC615" s="2" t="s">
        <v>56</v>
      </c>
      <c r="AD615" s="2">
        <v>1</v>
      </c>
      <c r="AE615" s="56" t="str">
        <f>_xlfn.IFS(Table2[[#This Row],[Rating]]=5,"Excellent",Table2[[#This Row],[Rating]]=4,"Good",Table2[[#This Row],[Rating]]=3,"Average",Table2[[#This Row],[Rating]]&lt;=2,"Poor")</f>
        <v>Poor</v>
      </c>
      <c r="AF615" s="35">
        <f>Table2[[#This Row],[Cost]]+Table2[[#This Row],[Profit]]+Table2[[#This Row],[ShippingCost]]+Table2[[#This Row],[DeliveryDays]]</f>
        <v>8910.51</v>
      </c>
      <c r="AG615" s="119">
        <f>Table2[[#This Row],[Profit]]/Table2[[#This Row],[Cost]]</f>
        <v>0.8204397452742701</v>
      </c>
    </row>
    <row r="616" spans="1:33" ht="16.5" thickTop="1" thickBot="1" x14ac:dyDescent="0.3">
      <c r="A616" s="12">
        <v>617</v>
      </c>
      <c r="B616" s="13" t="s">
        <v>351</v>
      </c>
      <c r="C616" s="86">
        <f>YEAR(Table2[[#This Row],[Date]])</f>
        <v>2023</v>
      </c>
      <c r="D616" s="89" t="str">
        <f>TEXT(Table2[[#This Row],[Date]],"mmmm")</f>
        <v>July</v>
      </c>
      <c r="E616" s="13" t="s">
        <v>114</v>
      </c>
      <c r="F616" s="13" t="s">
        <v>28</v>
      </c>
      <c r="G616" s="13" t="s">
        <v>90</v>
      </c>
      <c r="H616" s="13" t="s">
        <v>94</v>
      </c>
      <c r="I616" s="13" t="s">
        <v>51</v>
      </c>
      <c r="J616" s="13" t="s">
        <v>52</v>
      </c>
      <c r="K616" s="13" t="s">
        <v>33</v>
      </c>
      <c r="L616" s="13" t="s">
        <v>34</v>
      </c>
      <c r="M616" s="13">
        <v>669.67</v>
      </c>
      <c r="N616" s="13">
        <v>16</v>
      </c>
      <c r="O616" s="13">
        <v>0.25</v>
      </c>
      <c r="P616" s="48" t="str">
        <f>IF(Table2[[#This Row],[Discount]]&gt;20%,"HIGH","LOW")</f>
        <v>HIGH</v>
      </c>
      <c r="Q616" s="13">
        <v>8036.04</v>
      </c>
      <c r="R616" s="60" t="str">
        <f>_xlfn.IFS(Table2[[#This Row],[Revenue]]&lt;1000,"Small",OR(Table2[[#This Row],[Revenue]]&gt;1000,Table2[[#This Row],[Revenue]]&lt;=5000),"Medium",Table2[[#This Row],[Revenue]]&gt;5000,"Large")</f>
        <v>Medium</v>
      </c>
      <c r="S616" s="54" t="str">
        <f>IF(Table2[[#This Row],[Revenue]]&gt;3000,"Premium","Not Premium")</f>
        <v>Premium</v>
      </c>
      <c r="T616" s="13">
        <v>5795.97</v>
      </c>
      <c r="U616" s="13">
        <v>2240.0700000000002</v>
      </c>
      <c r="V616" s="13" t="s">
        <v>63</v>
      </c>
      <c r="W616" s="13" t="s">
        <v>71</v>
      </c>
      <c r="X616" s="13" t="s">
        <v>37</v>
      </c>
      <c r="Y616" s="13">
        <v>27.78</v>
      </c>
      <c r="Z616" s="13">
        <v>4</v>
      </c>
      <c r="AA616" s="51" t="str">
        <f>IF(Table2[[#This Row],[DeliveryDays]]&lt;=3,"FAST DELIVERY","LATE DELIVERY")</f>
        <v>LATE DELIVERY</v>
      </c>
      <c r="AB616" s="13" t="s">
        <v>97</v>
      </c>
      <c r="AC616" s="13" t="s">
        <v>39</v>
      </c>
      <c r="AD616" s="13">
        <v>1</v>
      </c>
      <c r="AE616" s="57" t="str">
        <f>_xlfn.IFS(Table2[[#This Row],[Rating]]=5,"Excellent",Table2[[#This Row],[Rating]]=4,"Good",Table2[[#This Row],[Rating]]=3,"Average",Table2[[#This Row],[Rating]]&lt;=2,"Poor")</f>
        <v>Poor</v>
      </c>
      <c r="AF616" s="35">
        <f>Table2[[#This Row],[Cost]]+Table2[[#This Row],[Profit]]+Table2[[#This Row],[ShippingCost]]+Table2[[#This Row],[DeliveryDays]]</f>
        <v>8067.8200000000006</v>
      </c>
      <c r="AG616" s="119">
        <f>Table2[[#This Row],[Profit]]/Table2[[#This Row],[Cost]]</f>
        <v>0.38648750769931522</v>
      </c>
    </row>
    <row r="617" spans="1:33" ht="16.5" thickTop="1" thickBot="1" x14ac:dyDescent="0.3">
      <c r="A617" s="11">
        <v>618</v>
      </c>
      <c r="B617" s="2" t="s">
        <v>512</v>
      </c>
      <c r="C617" s="85">
        <f>YEAR(Table2[[#This Row],[Date]])</f>
        <v>2023</v>
      </c>
      <c r="D617" s="88" t="str">
        <f>TEXT(Table2[[#This Row],[Date]],"mmmm")</f>
        <v>April</v>
      </c>
      <c r="E617" s="2" t="s">
        <v>96</v>
      </c>
      <c r="F617" s="2" t="s">
        <v>82</v>
      </c>
      <c r="G617" s="2" t="s">
        <v>29</v>
      </c>
      <c r="H617" s="2" t="s">
        <v>100</v>
      </c>
      <c r="I617" s="2" t="s">
        <v>68</v>
      </c>
      <c r="J617" s="2" t="s">
        <v>32</v>
      </c>
      <c r="K617" s="2" t="s">
        <v>53</v>
      </c>
      <c r="L617" s="2" t="s">
        <v>34</v>
      </c>
      <c r="M617" s="2">
        <v>24.75</v>
      </c>
      <c r="N617" s="2">
        <v>13</v>
      </c>
      <c r="O617" s="2">
        <v>0.26</v>
      </c>
      <c r="P617" s="48" t="str">
        <f>IF(Table2[[#This Row],[Discount]]&gt;20%,"HIGH","LOW")</f>
        <v>HIGH</v>
      </c>
      <c r="Q617" s="2">
        <v>238.09</v>
      </c>
      <c r="R617" s="59" t="str">
        <f>_xlfn.IFS(Table2[[#This Row],[Revenue]]&lt;1000,"Small",OR(Table2[[#This Row],[Revenue]]&gt;1000,Table2[[#This Row],[Revenue]]&lt;=5000),"Medium",Table2[[#This Row],[Revenue]]&gt;5000,"Large")</f>
        <v>Small</v>
      </c>
      <c r="S617" s="53" t="str">
        <f>IF(Table2[[#This Row],[Revenue]]&gt;3000,"Premium","Not Premium")</f>
        <v>Not Premium</v>
      </c>
      <c r="T617" s="2">
        <v>213.76</v>
      </c>
      <c r="U617" s="2">
        <v>24.33</v>
      </c>
      <c r="V617" s="2" t="s">
        <v>35</v>
      </c>
      <c r="W617" s="2" t="s">
        <v>36</v>
      </c>
      <c r="X617" s="2" t="s">
        <v>72</v>
      </c>
      <c r="Y617" s="2">
        <v>13.15</v>
      </c>
      <c r="Z617" s="2">
        <v>7</v>
      </c>
      <c r="AA617" s="50" t="str">
        <f>IF(Table2[[#This Row],[DeliveryDays]]&lt;=3,"FAST DELIVERY","LATE DELIVERY")</f>
        <v>LATE DELIVERY</v>
      </c>
      <c r="AB617" s="2" t="s">
        <v>97</v>
      </c>
      <c r="AC617" s="2" t="s">
        <v>56</v>
      </c>
      <c r="AD617" s="2">
        <v>2</v>
      </c>
      <c r="AE617" s="56" t="str">
        <f>_xlfn.IFS(Table2[[#This Row],[Rating]]=5,"Excellent",Table2[[#This Row],[Rating]]=4,"Good",Table2[[#This Row],[Rating]]=3,"Average",Table2[[#This Row],[Rating]]&lt;=2,"Poor")</f>
        <v>Poor</v>
      </c>
      <c r="AF617" s="35">
        <f>Table2[[#This Row],[Cost]]+Table2[[#This Row],[Profit]]+Table2[[#This Row],[ShippingCost]]+Table2[[#This Row],[DeliveryDays]]</f>
        <v>258.24</v>
      </c>
      <c r="AG617" s="119">
        <f>Table2[[#This Row],[Profit]]/Table2[[#This Row],[Cost]]</f>
        <v>0.1138192365269461</v>
      </c>
    </row>
    <row r="618" spans="1:33" ht="16.5" thickTop="1" thickBot="1" x14ac:dyDescent="0.3">
      <c r="A618" s="12">
        <v>619</v>
      </c>
      <c r="B618" s="13" t="s">
        <v>513</v>
      </c>
      <c r="C618" s="86">
        <f>YEAR(Table2[[#This Row],[Date]])</f>
        <v>2024</v>
      </c>
      <c r="D618" s="89" t="str">
        <f>TEXT(Table2[[#This Row],[Date]],"mmmm")</f>
        <v>November</v>
      </c>
      <c r="E618" s="13" t="s">
        <v>41</v>
      </c>
      <c r="F618" s="13" t="s">
        <v>82</v>
      </c>
      <c r="G618" s="13" t="s">
        <v>43</v>
      </c>
      <c r="H618" s="13" t="s">
        <v>100</v>
      </c>
      <c r="I618" s="13" t="s">
        <v>31</v>
      </c>
      <c r="J618" s="13" t="s">
        <v>79</v>
      </c>
      <c r="K618" s="13" t="s">
        <v>33</v>
      </c>
      <c r="L618" s="13" t="s">
        <v>80</v>
      </c>
      <c r="M618" s="13">
        <v>191.86</v>
      </c>
      <c r="N618" s="13">
        <v>13</v>
      </c>
      <c r="O618" s="13">
        <v>0.16</v>
      </c>
      <c r="P618" s="48" t="str">
        <f>IF(Table2[[#This Row],[Discount]]&gt;20%,"HIGH","LOW")</f>
        <v>LOW</v>
      </c>
      <c r="Q618" s="13">
        <v>2095.11</v>
      </c>
      <c r="R618" s="60" t="str">
        <f>_xlfn.IFS(Table2[[#This Row],[Revenue]]&lt;1000,"Small",OR(Table2[[#This Row],[Revenue]]&gt;1000,Table2[[#This Row],[Revenue]]&lt;=5000),"Medium",Table2[[#This Row],[Revenue]]&gt;5000,"Large")</f>
        <v>Medium</v>
      </c>
      <c r="S618" s="54" t="str">
        <f>IF(Table2[[#This Row],[Revenue]]&gt;3000,"Premium","Not Premium")</f>
        <v>Not Premium</v>
      </c>
      <c r="T618" s="13">
        <v>1273.42</v>
      </c>
      <c r="U618" s="13">
        <v>821.69</v>
      </c>
      <c r="V618" s="13" t="s">
        <v>76</v>
      </c>
      <c r="W618" s="13" t="s">
        <v>54</v>
      </c>
      <c r="X618" s="13" t="s">
        <v>48</v>
      </c>
      <c r="Y618" s="13">
        <v>21.82</v>
      </c>
      <c r="Z618" s="13">
        <v>7</v>
      </c>
      <c r="AA618" s="51" t="str">
        <f>IF(Table2[[#This Row],[DeliveryDays]]&lt;=3,"FAST DELIVERY","LATE DELIVERY")</f>
        <v>LATE DELIVERY</v>
      </c>
      <c r="AB618" s="13" t="s">
        <v>97</v>
      </c>
      <c r="AC618" s="13" t="s">
        <v>56</v>
      </c>
      <c r="AD618" s="13">
        <v>1</v>
      </c>
      <c r="AE618" s="57" t="str">
        <f>_xlfn.IFS(Table2[[#This Row],[Rating]]=5,"Excellent",Table2[[#This Row],[Rating]]=4,"Good",Table2[[#This Row],[Rating]]=3,"Average",Table2[[#This Row],[Rating]]&lt;=2,"Poor")</f>
        <v>Poor</v>
      </c>
      <c r="AF618" s="35">
        <f>Table2[[#This Row],[Cost]]+Table2[[#This Row],[Profit]]+Table2[[#This Row],[ShippingCost]]+Table2[[#This Row],[DeliveryDays]]</f>
        <v>2123.9300000000003</v>
      </c>
      <c r="AG618" s="119">
        <f>Table2[[#This Row],[Profit]]/Table2[[#This Row],[Cost]]</f>
        <v>0.64526236434169404</v>
      </c>
    </row>
    <row r="619" spans="1:33" ht="16.5" thickTop="1" thickBot="1" x14ac:dyDescent="0.3">
      <c r="A619" s="11">
        <v>620</v>
      </c>
      <c r="B619" s="2" t="s">
        <v>514</v>
      </c>
      <c r="C619" s="85">
        <f>YEAR(Table2[[#This Row],[Date]])</f>
        <v>2023</v>
      </c>
      <c r="D619" s="88" t="str">
        <f>TEXT(Table2[[#This Row],[Date]],"mmmm")</f>
        <v>October</v>
      </c>
      <c r="E619" s="2" t="s">
        <v>58</v>
      </c>
      <c r="F619" s="2" t="s">
        <v>42</v>
      </c>
      <c r="G619" s="2" t="s">
        <v>83</v>
      </c>
      <c r="H619" s="2" t="s">
        <v>78</v>
      </c>
      <c r="I619" s="2" t="s">
        <v>68</v>
      </c>
      <c r="J619" s="2" t="s">
        <v>69</v>
      </c>
      <c r="K619" s="2" t="s">
        <v>53</v>
      </c>
      <c r="L619" s="2" t="s">
        <v>34</v>
      </c>
      <c r="M619" s="2">
        <v>942.39</v>
      </c>
      <c r="N619" s="2">
        <v>10</v>
      </c>
      <c r="O619" s="2">
        <v>0.24</v>
      </c>
      <c r="P619" s="48" t="str">
        <f>IF(Table2[[#This Row],[Discount]]&gt;20%,"HIGH","LOW")</f>
        <v>HIGH</v>
      </c>
      <c r="Q619" s="2">
        <v>7162.16</v>
      </c>
      <c r="R619" s="59" t="str">
        <f>_xlfn.IFS(Table2[[#This Row],[Revenue]]&lt;1000,"Small",OR(Table2[[#This Row],[Revenue]]&gt;1000,Table2[[#This Row],[Revenue]]&lt;=5000),"Medium",Table2[[#This Row],[Revenue]]&gt;5000,"Large")</f>
        <v>Medium</v>
      </c>
      <c r="S619" s="53" t="str">
        <f>IF(Table2[[#This Row],[Revenue]]&gt;3000,"Premium","Not Premium")</f>
        <v>Premium</v>
      </c>
      <c r="T619" s="2">
        <v>4869.97</v>
      </c>
      <c r="U619" s="2">
        <v>2292.19</v>
      </c>
      <c r="V619" s="2" t="s">
        <v>35</v>
      </c>
      <c r="W619" s="2" t="s">
        <v>88</v>
      </c>
      <c r="X619" s="2" t="s">
        <v>72</v>
      </c>
      <c r="Y619" s="2">
        <v>46.07</v>
      </c>
      <c r="Z619" s="2">
        <v>3</v>
      </c>
      <c r="AA619" s="50" t="str">
        <f>IF(Table2[[#This Row],[DeliveryDays]]&lt;=3,"FAST DELIVERY","LATE DELIVERY")</f>
        <v>FAST DELIVERY</v>
      </c>
      <c r="AB619" s="2" t="s">
        <v>38</v>
      </c>
      <c r="AC619" s="2" t="s">
        <v>39</v>
      </c>
      <c r="AD619" s="2">
        <v>4</v>
      </c>
      <c r="AE619" s="56" t="str">
        <f>_xlfn.IFS(Table2[[#This Row],[Rating]]=5,"Excellent",Table2[[#This Row],[Rating]]=4,"Good",Table2[[#This Row],[Rating]]=3,"Average",Table2[[#This Row],[Rating]]&lt;=2,"Poor")</f>
        <v>Good</v>
      </c>
      <c r="AF619" s="35">
        <f>Table2[[#This Row],[Cost]]+Table2[[#This Row],[Profit]]+Table2[[#This Row],[ShippingCost]]+Table2[[#This Row],[DeliveryDays]]</f>
        <v>7211.23</v>
      </c>
      <c r="AG619" s="119">
        <f>Table2[[#This Row],[Profit]]/Table2[[#This Row],[Cost]]</f>
        <v>0.47067846413838277</v>
      </c>
    </row>
    <row r="620" spans="1:33" ht="16.5" thickTop="1" thickBot="1" x14ac:dyDescent="0.3">
      <c r="A620" s="12">
        <v>621</v>
      </c>
      <c r="B620" s="13" t="s">
        <v>515</v>
      </c>
      <c r="C620" s="86">
        <f>YEAR(Table2[[#This Row],[Date]])</f>
        <v>2024</v>
      </c>
      <c r="D620" s="89" t="str">
        <f>TEXT(Table2[[#This Row],[Date]],"mmmm")</f>
        <v>September</v>
      </c>
      <c r="E620" s="13" t="s">
        <v>99</v>
      </c>
      <c r="F620" s="13" t="s">
        <v>82</v>
      </c>
      <c r="G620" s="13" t="s">
        <v>59</v>
      </c>
      <c r="H620" s="13" t="s">
        <v>44</v>
      </c>
      <c r="I620" s="13" t="s">
        <v>51</v>
      </c>
      <c r="J620" s="13" t="s">
        <v>134</v>
      </c>
      <c r="K620" s="13" t="s">
        <v>45</v>
      </c>
      <c r="L620" s="13" t="s">
        <v>70</v>
      </c>
      <c r="M620" s="13">
        <v>928</v>
      </c>
      <c r="N620" s="13">
        <v>1</v>
      </c>
      <c r="O620" s="13">
        <v>0.22</v>
      </c>
      <c r="P620" s="48" t="str">
        <f>IF(Table2[[#This Row],[Discount]]&gt;20%,"HIGH","LOW")</f>
        <v>HIGH</v>
      </c>
      <c r="Q620" s="13">
        <v>723.84</v>
      </c>
      <c r="R620" s="60" t="str">
        <f>_xlfn.IFS(Table2[[#This Row],[Revenue]]&lt;1000,"Small",OR(Table2[[#This Row],[Revenue]]&gt;1000,Table2[[#This Row],[Revenue]]&lt;=5000),"Medium",Table2[[#This Row],[Revenue]]&gt;5000,"Large")</f>
        <v>Small</v>
      </c>
      <c r="S620" s="54" t="str">
        <f>IF(Table2[[#This Row],[Revenue]]&gt;3000,"Premium","Not Premium")</f>
        <v>Not Premium</v>
      </c>
      <c r="T620" s="13">
        <v>627.89</v>
      </c>
      <c r="U620" s="13">
        <v>95.95</v>
      </c>
      <c r="V620" s="13" t="s">
        <v>35</v>
      </c>
      <c r="W620" s="13" t="s">
        <v>36</v>
      </c>
      <c r="X620" s="13" t="s">
        <v>72</v>
      </c>
      <c r="Y620" s="13">
        <v>37.799999999999997</v>
      </c>
      <c r="Z620" s="13">
        <v>6</v>
      </c>
      <c r="AA620" s="51" t="str">
        <f>IF(Table2[[#This Row],[DeliveryDays]]&lt;=3,"FAST DELIVERY","LATE DELIVERY")</f>
        <v>LATE DELIVERY</v>
      </c>
      <c r="AB620" s="13" t="s">
        <v>38</v>
      </c>
      <c r="AC620" s="13" t="s">
        <v>56</v>
      </c>
      <c r="AD620" s="13">
        <v>3</v>
      </c>
      <c r="AE620" s="57" t="str">
        <f>_xlfn.IFS(Table2[[#This Row],[Rating]]=5,"Excellent",Table2[[#This Row],[Rating]]=4,"Good",Table2[[#This Row],[Rating]]=3,"Average",Table2[[#This Row],[Rating]]&lt;=2,"Poor")</f>
        <v>Average</v>
      </c>
      <c r="AF620" s="35">
        <f>Table2[[#This Row],[Cost]]+Table2[[#This Row],[Profit]]+Table2[[#This Row],[ShippingCost]]+Table2[[#This Row],[DeliveryDays]]</f>
        <v>767.64</v>
      </c>
      <c r="AG620" s="119">
        <f>Table2[[#This Row],[Profit]]/Table2[[#This Row],[Cost]]</f>
        <v>0.15281339088056825</v>
      </c>
    </row>
    <row r="621" spans="1:33" ht="16.5" thickTop="1" thickBot="1" x14ac:dyDescent="0.3">
      <c r="A621" s="11">
        <v>622</v>
      </c>
      <c r="B621" s="2" t="s">
        <v>438</v>
      </c>
      <c r="C621" s="85">
        <f>YEAR(Table2[[#This Row],[Date]])</f>
        <v>2023</v>
      </c>
      <c r="D621" s="88" t="str">
        <f>TEXT(Table2[[#This Row],[Date]],"mmmm")</f>
        <v>October</v>
      </c>
      <c r="E621" s="2" t="s">
        <v>114</v>
      </c>
      <c r="F621" s="2" t="s">
        <v>82</v>
      </c>
      <c r="G621" s="2" t="s">
        <v>59</v>
      </c>
      <c r="H621" s="2" t="s">
        <v>78</v>
      </c>
      <c r="I621" s="2" t="s">
        <v>68</v>
      </c>
      <c r="J621" s="2" t="s">
        <v>69</v>
      </c>
      <c r="K621" s="2" t="s">
        <v>53</v>
      </c>
      <c r="L621" s="2" t="s">
        <v>85</v>
      </c>
      <c r="M621" s="2">
        <v>364.62</v>
      </c>
      <c r="N621" s="2">
        <v>16</v>
      </c>
      <c r="O621" s="2">
        <v>0.25</v>
      </c>
      <c r="P621" s="48" t="str">
        <f>IF(Table2[[#This Row],[Discount]]&gt;20%,"HIGH","LOW")</f>
        <v>HIGH</v>
      </c>
      <c r="Q621" s="2">
        <v>4375.4399999999996</v>
      </c>
      <c r="R621" s="59" t="str">
        <f>_xlfn.IFS(Table2[[#This Row],[Revenue]]&lt;1000,"Small",OR(Table2[[#This Row],[Revenue]]&gt;1000,Table2[[#This Row],[Revenue]]&lt;=5000),"Medium",Table2[[#This Row],[Revenue]]&gt;5000,"Large")</f>
        <v>Medium</v>
      </c>
      <c r="S621" s="53" t="str">
        <f>IF(Table2[[#This Row],[Revenue]]&gt;3000,"Premium","Not Premium")</f>
        <v>Premium</v>
      </c>
      <c r="T621" s="2">
        <v>3401.12</v>
      </c>
      <c r="U621" s="2">
        <v>974.32</v>
      </c>
      <c r="V621" s="2" t="s">
        <v>76</v>
      </c>
      <c r="W621" s="2" t="s">
        <v>88</v>
      </c>
      <c r="X621" s="2" t="s">
        <v>37</v>
      </c>
      <c r="Y621" s="2">
        <v>35.74</v>
      </c>
      <c r="Z621" s="2">
        <v>9</v>
      </c>
      <c r="AA621" s="50" t="str">
        <f>IF(Table2[[#This Row],[DeliveryDays]]&lt;=3,"FAST DELIVERY","LATE DELIVERY")</f>
        <v>LATE DELIVERY</v>
      </c>
      <c r="AB621" s="2" t="s">
        <v>97</v>
      </c>
      <c r="AC621" s="2" t="s">
        <v>39</v>
      </c>
      <c r="AD621" s="2">
        <v>2</v>
      </c>
      <c r="AE621" s="56" t="str">
        <f>_xlfn.IFS(Table2[[#This Row],[Rating]]=5,"Excellent",Table2[[#This Row],[Rating]]=4,"Good",Table2[[#This Row],[Rating]]=3,"Average",Table2[[#This Row],[Rating]]&lt;=2,"Poor")</f>
        <v>Poor</v>
      </c>
      <c r="AF621" s="35">
        <f>Table2[[#This Row],[Cost]]+Table2[[#This Row],[Profit]]+Table2[[#This Row],[ShippingCost]]+Table2[[#This Row],[DeliveryDays]]</f>
        <v>4420.1799999999994</v>
      </c>
      <c r="AG621" s="119">
        <f>Table2[[#This Row],[Profit]]/Table2[[#This Row],[Cost]]</f>
        <v>0.28647033918238701</v>
      </c>
    </row>
    <row r="622" spans="1:33" ht="16.5" thickTop="1" thickBot="1" x14ac:dyDescent="0.3">
      <c r="A622" s="12">
        <v>623</v>
      </c>
      <c r="B622" s="13" t="s">
        <v>516</v>
      </c>
      <c r="C622" s="86">
        <f>YEAR(Table2[[#This Row],[Date]])</f>
        <v>2023</v>
      </c>
      <c r="D622" s="89" t="str">
        <f>TEXT(Table2[[#This Row],[Date]],"mmmm")</f>
        <v>February</v>
      </c>
      <c r="E622" s="13" t="s">
        <v>118</v>
      </c>
      <c r="F622" s="13" t="s">
        <v>28</v>
      </c>
      <c r="G622" s="13" t="s">
        <v>43</v>
      </c>
      <c r="H622" s="13" t="s">
        <v>94</v>
      </c>
      <c r="I622" s="13" t="s">
        <v>51</v>
      </c>
      <c r="J622" s="13" t="s">
        <v>62</v>
      </c>
      <c r="K622" s="13" t="s">
        <v>33</v>
      </c>
      <c r="L622" s="13" t="s">
        <v>80</v>
      </c>
      <c r="M622" s="13">
        <v>304.49</v>
      </c>
      <c r="N622" s="13">
        <v>19</v>
      </c>
      <c r="O622" s="13">
        <v>0.19</v>
      </c>
      <c r="P622" s="48" t="str">
        <f>IF(Table2[[#This Row],[Discount]]&gt;20%,"HIGH","LOW")</f>
        <v>LOW</v>
      </c>
      <c r="Q622" s="13">
        <v>4686.1000000000004</v>
      </c>
      <c r="R622" s="60" t="str">
        <f>_xlfn.IFS(Table2[[#This Row],[Revenue]]&lt;1000,"Small",OR(Table2[[#This Row],[Revenue]]&gt;1000,Table2[[#This Row],[Revenue]]&lt;=5000),"Medium",Table2[[#This Row],[Revenue]]&gt;5000,"Large")</f>
        <v>Medium</v>
      </c>
      <c r="S622" s="54" t="str">
        <f>IF(Table2[[#This Row],[Revenue]]&gt;3000,"Premium","Not Premium")</f>
        <v>Premium</v>
      </c>
      <c r="T622" s="13">
        <v>2662.62</v>
      </c>
      <c r="U622" s="13">
        <v>2023.48</v>
      </c>
      <c r="V622" s="13" t="s">
        <v>91</v>
      </c>
      <c r="W622" s="13" t="s">
        <v>71</v>
      </c>
      <c r="X622" s="13" t="s">
        <v>72</v>
      </c>
      <c r="Y622" s="13">
        <v>18.97</v>
      </c>
      <c r="Z622" s="13">
        <v>7</v>
      </c>
      <c r="AA622" s="51" t="str">
        <f>IF(Table2[[#This Row],[DeliveryDays]]&lt;=3,"FAST DELIVERY","LATE DELIVERY")</f>
        <v>LATE DELIVERY</v>
      </c>
      <c r="AB622" s="13" t="s">
        <v>55</v>
      </c>
      <c r="AC622" s="13" t="s">
        <v>56</v>
      </c>
      <c r="AD622" s="13">
        <v>1</v>
      </c>
      <c r="AE622" s="57" t="str">
        <f>_xlfn.IFS(Table2[[#This Row],[Rating]]=5,"Excellent",Table2[[#This Row],[Rating]]=4,"Good",Table2[[#This Row],[Rating]]=3,"Average",Table2[[#This Row],[Rating]]&lt;=2,"Poor")</f>
        <v>Poor</v>
      </c>
      <c r="AF622" s="35">
        <f>Table2[[#This Row],[Cost]]+Table2[[#This Row],[Profit]]+Table2[[#This Row],[ShippingCost]]+Table2[[#This Row],[DeliveryDays]]</f>
        <v>4712.0700000000006</v>
      </c>
      <c r="AG622" s="119">
        <f>Table2[[#This Row],[Profit]]/Table2[[#This Row],[Cost]]</f>
        <v>0.75995823662407702</v>
      </c>
    </row>
    <row r="623" spans="1:33" ht="16.5" thickTop="1" thickBot="1" x14ac:dyDescent="0.3">
      <c r="A623" s="11">
        <v>624</v>
      </c>
      <c r="B623" s="2" t="s">
        <v>349</v>
      </c>
      <c r="C623" s="85">
        <f>YEAR(Table2[[#This Row],[Date]])</f>
        <v>2023</v>
      </c>
      <c r="D623" s="88" t="str">
        <f>TEXT(Table2[[#This Row],[Date]],"mmmm")</f>
        <v>September</v>
      </c>
      <c r="E623" s="2" t="s">
        <v>96</v>
      </c>
      <c r="F623" s="2" t="s">
        <v>66</v>
      </c>
      <c r="G623" s="2" t="s">
        <v>90</v>
      </c>
      <c r="H623" s="2" t="s">
        <v>44</v>
      </c>
      <c r="I623" s="2" t="s">
        <v>68</v>
      </c>
      <c r="J623" s="2" t="s">
        <v>32</v>
      </c>
      <c r="K623" s="2" t="s">
        <v>45</v>
      </c>
      <c r="L623" s="2" t="s">
        <v>70</v>
      </c>
      <c r="M623" s="2">
        <v>424.31</v>
      </c>
      <c r="N623" s="2">
        <v>4</v>
      </c>
      <c r="O623" s="2">
        <v>0.17</v>
      </c>
      <c r="P623" s="48" t="str">
        <f>IF(Table2[[#This Row],[Discount]]&gt;20%,"HIGH","LOW")</f>
        <v>LOW</v>
      </c>
      <c r="Q623" s="2">
        <v>1408.71</v>
      </c>
      <c r="R623" s="59" t="str">
        <f>_xlfn.IFS(Table2[[#This Row],[Revenue]]&lt;1000,"Small",OR(Table2[[#This Row],[Revenue]]&gt;1000,Table2[[#This Row],[Revenue]]&lt;=5000),"Medium",Table2[[#This Row],[Revenue]]&gt;5000,"Large")</f>
        <v>Medium</v>
      </c>
      <c r="S623" s="53" t="str">
        <f>IF(Table2[[#This Row],[Revenue]]&gt;3000,"Premium","Not Premium")</f>
        <v>Not Premium</v>
      </c>
      <c r="T623" s="2">
        <v>851.42</v>
      </c>
      <c r="U623" s="2">
        <v>557.29</v>
      </c>
      <c r="V623" s="2" t="s">
        <v>63</v>
      </c>
      <c r="W623" s="2" t="s">
        <v>71</v>
      </c>
      <c r="X623" s="2" t="s">
        <v>48</v>
      </c>
      <c r="Y623" s="2">
        <v>46.09</v>
      </c>
      <c r="Z623" s="2">
        <v>5</v>
      </c>
      <c r="AA623" s="50" t="str">
        <f>IF(Table2[[#This Row],[DeliveryDays]]&lt;=3,"FAST DELIVERY","LATE DELIVERY")</f>
        <v>LATE DELIVERY</v>
      </c>
      <c r="AB623" s="2" t="s">
        <v>97</v>
      </c>
      <c r="AC623" s="2" t="s">
        <v>56</v>
      </c>
      <c r="AD623" s="2">
        <v>2</v>
      </c>
      <c r="AE623" s="56" t="str">
        <f>_xlfn.IFS(Table2[[#This Row],[Rating]]=5,"Excellent",Table2[[#This Row],[Rating]]=4,"Good",Table2[[#This Row],[Rating]]=3,"Average",Table2[[#This Row],[Rating]]&lt;=2,"Poor")</f>
        <v>Poor</v>
      </c>
      <c r="AF623" s="35">
        <f>Table2[[#This Row],[Cost]]+Table2[[#This Row],[Profit]]+Table2[[#This Row],[ShippingCost]]+Table2[[#This Row],[DeliveryDays]]</f>
        <v>1459.8</v>
      </c>
      <c r="AG623" s="119">
        <f>Table2[[#This Row],[Profit]]/Table2[[#This Row],[Cost]]</f>
        <v>0.65454182424655283</v>
      </c>
    </row>
    <row r="624" spans="1:33" ht="16.5" thickTop="1" thickBot="1" x14ac:dyDescent="0.3">
      <c r="A624" s="12">
        <v>625</v>
      </c>
      <c r="B624" s="13" t="s">
        <v>399</v>
      </c>
      <c r="C624" s="86">
        <f>YEAR(Table2[[#This Row],[Date]])</f>
        <v>2024</v>
      </c>
      <c r="D624" s="89" t="str">
        <f>TEXT(Table2[[#This Row],[Date]],"mmmm")</f>
        <v>November</v>
      </c>
      <c r="E624" s="13" t="s">
        <v>127</v>
      </c>
      <c r="F624" s="13" t="s">
        <v>66</v>
      </c>
      <c r="G624" s="13" t="s">
        <v>43</v>
      </c>
      <c r="H624" s="13" t="s">
        <v>60</v>
      </c>
      <c r="I624" s="13" t="s">
        <v>31</v>
      </c>
      <c r="J624" s="13" t="s">
        <v>84</v>
      </c>
      <c r="K624" s="13" t="s">
        <v>45</v>
      </c>
      <c r="L624" s="13" t="s">
        <v>85</v>
      </c>
      <c r="M624" s="13">
        <v>900.13</v>
      </c>
      <c r="N624" s="13">
        <v>1</v>
      </c>
      <c r="O624" s="13">
        <v>0.1</v>
      </c>
      <c r="P624" s="48" t="str">
        <f>IF(Table2[[#This Row],[Discount]]&gt;20%,"HIGH","LOW")</f>
        <v>LOW</v>
      </c>
      <c r="Q624" s="13">
        <v>810.12</v>
      </c>
      <c r="R624" s="60" t="str">
        <f>_xlfn.IFS(Table2[[#This Row],[Revenue]]&lt;1000,"Small",OR(Table2[[#This Row],[Revenue]]&gt;1000,Table2[[#This Row],[Revenue]]&lt;=5000),"Medium",Table2[[#This Row],[Revenue]]&gt;5000,"Large")</f>
        <v>Small</v>
      </c>
      <c r="S624" s="54" t="str">
        <f>IF(Table2[[#This Row],[Revenue]]&gt;3000,"Premium","Not Premium")</f>
        <v>Not Premium</v>
      </c>
      <c r="T624" s="13">
        <v>440.29</v>
      </c>
      <c r="U624" s="13">
        <v>369.83</v>
      </c>
      <c r="V624" s="13" t="s">
        <v>91</v>
      </c>
      <c r="W624" s="13" t="s">
        <v>71</v>
      </c>
      <c r="X624" s="13" t="s">
        <v>37</v>
      </c>
      <c r="Y624" s="13">
        <v>49.32</v>
      </c>
      <c r="Z624" s="13">
        <v>3</v>
      </c>
      <c r="AA624" s="51" t="str">
        <f>IF(Table2[[#This Row],[DeliveryDays]]&lt;=3,"FAST DELIVERY","LATE DELIVERY")</f>
        <v>FAST DELIVERY</v>
      </c>
      <c r="AB624" s="13" t="s">
        <v>55</v>
      </c>
      <c r="AC624" s="13" t="s">
        <v>39</v>
      </c>
      <c r="AD624" s="13">
        <v>3</v>
      </c>
      <c r="AE624" s="57" t="str">
        <f>_xlfn.IFS(Table2[[#This Row],[Rating]]=5,"Excellent",Table2[[#This Row],[Rating]]=4,"Good",Table2[[#This Row],[Rating]]=3,"Average",Table2[[#This Row],[Rating]]&lt;=2,"Poor")</f>
        <v>Average</v>
      </c>
      <c r="AF624" s="35">
        <f>Table2[[#This Row],[Cost]]+Table2[[#This Row],[Profit]]+Table2[[#This Row],[ShippingCost]]+Table2[[#This Row],[DeliveryDays]]</f>
        <v>862.44</v>
      </c>
      <c r="AG624" s="119">
        <f>Table2[[#This Row],[Profit]]/Table2[[#This Row],[Cost]]</f>
        <v>0.83996911126757356</v>
      </c>
    </row>
    <row r="625" spans="1:33" ht="16.5" thickTop="1" thickBot="1" x14ac:dyDescent="0.3">
      <c r="A625" s="11">
        <v>626</v>
      </c>
      <c r="B625" s="2" t="s">
        <v>517</v>
      </c>
      <c r="C625" s="85">
        <f>YEAR(Table2[[#This Row],[Date]])</f>
        <v>2024</v>
      </c>
      <c r="D625" s="88" t="str">
        <f>TEXT(Table2[[#This Row],[Date]],"mmmm")</f>
        <v>July</v>
      </c>
      <c r="E625" s="2" t="s">
        <v>114</v>
      </c>
      <c r="F625" s="2" t="s">
        <v>66</v>
      </c>
      <c r="G625" s="2" t="s">
        <v>43</v>
      </c>
      <c r="H625" s="2" t="s">
        <v>67</v>
      </c>
      <c r="I625" s="2" t="s">
        <v>31</v>
      </c>
      <c r="J625" s="2" t="s">
        <v>84</v>
      </c>
      <c r="K625" s="2" t="s">
        <v>33</v>
      </c>
      <c r="L625" s="2" t="s">
        <v>70</v>
      </c>
      <c r="M625" s="2">
        <v>443.33</v>
      </c>
      <c r="N625" s="2">
        <v>7</v>
      </c>
      <c r="O625" s="2">
        <v>0.09</v>
      </c>
      <c r="P625" s="48" t="str">
        <f>IF(Table2[[#This Row],[Discount]]&gt;20%,"HIGH","LOW")</f>
        <v>LOW</v>
      </c>
      <c r="Q625" s="2">
        <v>2824.01</v>
      </c>
      <c r="R625" s="59" t="str">
        <f>_xlfn.IFS(Table2[[#This Row],[Revenue]]&lt;1000,"Small",OR(Table2[[#This Row],[Revenue]]&gt;1000,Table2[[#This Row],[Revenue]]&lt;=5000),"Medium",Table2[[#This Row],[Revenue]]&gt;5000,"Large")</f>
        <v>Medium</v>
      </c>
      <c r="S625" s="53" t="str">
        <f>IF(Table2[[#This Row],[Revenue]]&gt;3000,"Premium","Not Premium")</f>
        <v>Not Premium</v>
      </c>
      <c r="T625" s="2">
        <v>1502.84</v>
      </c>
      <c r="U625" s="2">
        <v>1321.17</v>
      </c>
      <c r="V625" s="2" t="s">
        <v>35</v>
      </c>
      <c r="W625" s="2" t="s">
        <v>36</v>
      </c>
      <c r="X625" s="2" t="s">
        <v>72</v>
      </c>
      <c r="Y625" s="2">
        <v>40.619999999999997</v>
      </c>
      <c r="Z625" s="2">
        <v>5</v>
      </c>
      <c r="AA625" s="50" t="str">
        <f>IF(Table2[[#This Row],[DeliveryDays]]&lt;=3,"FAST DELIVERY","LATE DELIVERY")</f>
        <v>LATE DELIVERY</v>
      </c>
      <c r="AB625" s="2" t="s">
        <v>38</v>
      </c>
      <c r="AC625" s="2" t="s">
        <v>39</v>
      </c>
      <c r="AD625" s="2">
        <v>1</v>
      </c>
      <c r="AE625" s="56" t="str">
        <f>_xlfn.IFS(Table2[[#This Row],[Rating]]=5,"Excellent",Table2[[#This Row],[Rating]]=4,"Good",Table2[[#This Row],[Rating]]=3,"Average",Table2[[#This Row],[Rating]]&lt;=2,"Poor")</f>
        <v>Poor</v>
      </c>
      <c r="AF625" s="35">
        <f>Table2[[#This Row],[Cost]]+Table2[[#This Row],[Profit]]+Table2[[#This Row],[ShippingCost]]+Table2[[#This Row],[DeliveryDays]]</f>
        <v>2869.63</v>
      </c>
      <c r="AG625" s="119">
        <f>Table2[[#This Row],[Profit]]/Table2[[#This Row],[Cost]]</f>
        <v>0.87911554124191538</v>
      </c>
    </row>
    <row r="626" spans="1:33" ht="16.5" thickTop="1" thickBot="1" x14ac:dyDescent="0.3">
      <c r="A626" s="12">
        <v>627</v>
      </c>
      <c r="B626" s="13" t="s">
        <v>518</v>
      </c>
      <c r="C626" s="86">
        <f>YEAR(Table2[[#This Row],[Date]])</f>
        <v>2024</v>
      </c>
      <c r="D626" s="89" t="str">
        <f>TEXT(Table2[[#This Row],[Date]],"mmmm")</f>
        <v>October</v>
      </c>
      <c r="E626" s="13" t="s">
        <v>129</v>
      </c>
      <c r="F626" s="13" t="s">
        <v>28</v>
      </c>
      <c r="G626" s="13" t="s">
        <v>90</v>
      </c>
      <c r="H626" s="13" t="s">
        <v>67</v>
      </c>
      <c r="I626" s="13" t="s">
        <v>31</v>
      </c>
      <c r="J626" s="13" t="s">
        <v>32</v>
      </c>
      <c r="K626" s="13" t="s">
        <v>33</v>
      </c>
      <c r="L626" s="13" t="s">
        <v>85</v>
      </c>
      <c r="M626" s="13">
        <v>432.22</v>
      </c>
      <c r="N626" s="13">
        <v>7</v>
      </c>
      <c r="O626" s="13">
        <v>0.18</v>
      </c>
      <c r="P626" s="48" t="str">
        <f>IF(Table2[[#This Row],[Discount]]&gt;20%,"HIGH","LOW")</f>
        <v>LOW</v>
      </c>
      <c r="Q626" s="13">
        <v>2480.94</v>
      </c>
      <c r="R626" s="60" t="str">
        <f>_xlfn.IFS(Table2[[#This Row],[Revenue]]&lt;1000,"Small",OR(Table2[[#This Row],[Revenue]]&gt;1000,Table2[[#This Row],[Revenue]]&lt;=5000),"Medium",Table2[[#This Row],[Revenue]]&gt;5000,"Large")</f>
        <v>Medium</v>
      </c>
      <c r="S626" s="54" t="str">
        <f>IF(Table2[[#This Row],[Revenue]]&gt;3000,"Premium","Not Premium")</f>
        <v>Not Premium</v>
      </c>
      <c r="T626" s="13">
        <v>1975.24</v>
      </c>
      <c r="U626" s="13">
        <v>505.7</v>
      </c>
      <c r="V626" s="13" t="s">
        <v>63</v>
      </c>
      <c r="W626" s="13" t="s">
        <v>54</v>
      </c>
      <c r="X626" s="13" t="s">
        <v>72</v>
      </c>
      <c r="Y626" s="13">
        <v>36.81</v>
      </c>
      <c r="Z626" s="13">
        <v>3</v>
      </c>
      <c r="AA626" s="51" t="str">
        <f>IF(Table2[[#This Row],[DeliveryDays]]&lt;=3,"FAST DELIVERY","LATE DELIVERY")</f>
        <v>FAST DELIVERY</v>
      </c>
      <c r="AB626" s="13" t="s">
        <v>55</v>
      </c>
      <c r="AC626" s="13" t="s">
        <v>56</v>
      </c>
      <c r="AD626" s="13">
        <v>1</v>
      </c>
      <c r="AE626" s="57" t="str">
        <f>_xlfn.IFS(Table2[[#This Row],[Rating]]=5,"Excellent",Table2[[#This Row],[Rating]]=4,"Good",Table2[[#This Row],[Rating]]=3,"Average",Table2[[#This Row],[Rating]]&lt;=2,"Poor")</f>
        <v>Poor</v>
      </c>
      <c r="AF626" s="35">
        <f>Table2[[#This Row],[Cost]]+Table2[[#This Row],[Profit]]+Table2[[#This Row],[ShippingCost]]+Table2[[#This Row],[DeliveryDays]]</f>
        <v>2520.75</v>
      </c>
      <c r="AG626" s="119">
        <f>Table2[[#This Row],[Profit]]/Table2[[#This Row],[Cost]]</f>
        <v>0.25601952167837833</v>
      </c>
    </row>
    <row r="627" spans="1:33" ht="16.5" thickTop="1" thickBot="1" x14ac:dyDescent="0.3">
      <c r="A627" s="11">
        <v>628</v>
      </c>
      <c r="B627" s="2" t="s">
        <v>103</v>
      </c>
      <c r="C627" s="85">
        <f>YEAR(Table2[[#This Row],[Date]])</f>
        <v>2023</v>
      </c>
      <c r="D627" s="88" t="str">
        <f>TEXT(Table2[[#This Row],[Date]],"mmmm")</f>
        <v>June</v>
      </c>
      <c r="E627" s="2" t="s">
        <v>96</v>
      </c>
      <c r="F627" s="2" t="s">
        <v>42</v>
      </c>
      <c r="G627" s="2" t="s">
        <v>59</v>
      </c>
      <c r="H627" s="2" t="s">
        <v>100</v>
      </c>
      <c r="I627" s="2" t="s">
        <v>68</v>
      </c>
      <c r="J627" s="2" t="s">
        <v>32</v>
      </c>
      <c r="K627" s="2" t="s">
        <v>53</v>
      </c>
      <c r="L627" s="2" t="s">
        <v>34</v>
      </c>
      <c r="M627" s="2">
        <v>554.94000000000005</v>
      </c>
      <c r="N627" s="2">
        <v>13</v>
      </c>
      <c r="O627" s="2">
        <v>0.03</v>
      </c>
      <c r="P627" s="48" t="str">
        <f>IF(Table2[[#This Row],[Discount]]&gt;20%,"HIGH","LOW")</f>
        <v>LOW</v>
      </c>
      <c r="Q627" s="2">
        <v>6997.79</v>
      </c>
      <c r="R627" s="59" t="str">
        <f>_xlfn.IFS(Table2[[#This Row],[Revenue]]&lt;1000,"Small",OR(Table2[[#This Row],[Revenue]]&gt;1000,Table2[[#This Row],[Revenue]]&lt;=5000),"Medium",Table2[[#This Row],[Revenue]]&gt;5000,"Large")</f>
        <v>Medium</v>
      </c>
      <c r="S627" s="53" t="str">
        <f>IF(Table2[[#This Row],[Revenue]]&gt;3000,"Premium","Not Premium")</f>
        <v>Premium</v>
      </c>
      <c r="T627" s="2">
        <v>5923.98</v>
      </c>
      <c r="U627" s="2">
        <v>1073.81</v>
      </c>
      <c r="V627" s="2" t="s">
        <v>76</v>
      </c>
      <c r="W627" s="2" t="s">
        <v>88</v>
      </c>
      <c r="X627" s="2" t="s">
        <v>48</v>
      </c>
      <c r="Y627" s="2">
        <v>18.309999999999999</v>
      </c>
      <c r="Z627" s="2">
        <v>2</v>
      </c>
      <c r="AA627" s="50" t="str">
        <f>IF(Table2[[#This Row],[DeliveryDays]]&lt;=3,"FAST DELIVERY","LATE DELIVERY")</f>
        <v>FAST DELIVERY</v>
      </c>
      <c r="AB627" s="2" t="s">
        <v>97</v>
      </c>
      <c r="AC627" s="2" t="s">
        <v>39</v>
      </c>
      <c r="AD627" s="2">
        <v>1</v>
      </c>
      <c r="AE627" s="56" t="str">
        <f>_xlfn.IFS(Table2[[#This Row],[Rating]]=5,"Excellent",Table2[[#This Row],[Rating]]=4,"Good",Table2[[#This Row],[Rating]]=3,"Average",Table2[[#This Row],[Rating]]&lt;=2,"Poor")</f>
        <v>Poor</v>
      </c>
      <c r="AF627" s="35">
        <f>Table2[[#This Row],[Cost]]+Table2[[#This Row],[Profit]]+Table2[[#This Row],[ShippingCost]]+Table2[[#This Row],[DeliveryDays]]</f>
        <v>7018.0999999999995</v>
      </c>
      <c r="AG627" s="119">
        <f>Table2[[#This Row],[Profit]]/Table2[[#This Row],[Cost]]</f>
        <v>0.18126496038136525</v>
      </c>
    </row>
    <row r="628" spans="1:33" ht="16.5" thickTop="1" thickBot="1" x14ac:dyDescent="0.3">
      <c r="A628" s="12">
        <v>629</v>
      </c>
      <c r="B628" s="13" t="s">
        <v>131</v>
      </c>
      <c r="C628" s="86">
        <f>YEAR(Table2[[#This Row],[Date]])</f>
        <v>2024</v>
      </c>
      <c r="D628" s="89" t="str">
        <f>TEXT(Table2[[#This Row],[Date]],"mmmm")</f>
        <v>May</v>
      </c>
      <c r="E628" s="13" t="s">
        <v>120</v>
      </c>
      <c r="F628" s="13" t="s">
        <v>42</v>
      </c>
      <c r="G628" s="13" t="s">
        <v>83</v>
      </c>
      <c r="H628" s="13" t="s">
        <v>60</v>
      </c>
      <c r="I628" s="13" t="s">
        <v>68</v>
      </c>
      <c r="J628" s="13" t="s">
        <v>69</v>
      </c>
      <c r="K628" s="13" t="s">
        <v>33</v>
      </c>
      <c r="L628" s="13" t="s">
        <v>85</v>
      </c>
      <c r="M628" s="13">
        <v>949.01</v>
      </c>
      <c r="N628" s="13">
        <v>20</v>
      </c>
      <c r="O628" s="13">
        <v>0.21</v>
      </c>
      <c r="P628" s="48" t="str">
        <f>IF(Table2[[#This Row],[Discount]]&gt;20%,"HIGH","LOW")</f>
        <v>HIGH</v>
      </c>
      <c r="Q628" s="13">
        <v>14994.36</v>
      </c>
      <c r="R628" s="60" t="str">
        <f>_xlfn.IFS(Table2[[#This Row],[Revenue]]&lt;1000,"Small",OR(Table2[[#This Row],[Revenue]]&gt;1000,Table2[[#This Row],[Revenue]]&lt;=5000),"Medium",Table2[[#This Row],[Revenue]]&gt;5000,"Large")</f>
        <v>Medium</v>
      </c>
      <c r="S628" s="54" t="str">
        <f>IF(Table2[[#This Row],[Revenue]]&gt;3000,"Premium","Not Premium")</f>
        <v>Premium</v>
      </c>
      <c r="T628" s="13">
        <v>8239.7099999999991</v>
      </c>
      <c r="U628" s="13">
        <v>6754.65</v>
      </c>
      <c r="V628" s="13" t="s">
        <v>47</v>
      </c>
      <c r="W628" s="13" t="s">
        <v>88</v>
      </c>
      <c r="X628" s="13" t="s">
        <v>48</v>
      </c>
      <c r="Y628" s="13">
        <v>6.52</v>
      </c>
      <c r="Z628" s="13">
        <v>6</v>
      </c>
      <c r="AA628" s="51" t="str">
        <f>IF(Table2[[#This Row],[DeliveryDays]]&lt;=3,"FAST DELIVERY","LATE DELIVERY")</f>
        <v>LATE DELIVERY</v>
      </c>
      <c r="AB628" s="13" t="s">
        <v>97</v>
      </c>
      <c r="AC628" s="13" t="s">
        <v>39</v>
      </c>
      <c r="AD628" s="13">
        <v>4</v>
      </c>
      <c r="AE628" s="57" t="str">
        <f>_xlfn.IFS(Table2[[#This Row],[Rating]]=5,"Excellent",Table2[[#This Row],[Rating]]=4,"Good",Table2[[#This Row],[Rating]]=3,"Average",Table2[[#This Row],[Rating]]&lt;=2,"Poor")</f>
        <v>Good</v>
      </c>
      <c r="AF628" s="35">
        <f>Table2[[#This Row],[Cost]]+Table2[[#This Row],[Profit]]+Table2[[#This Row],[ShippingCost]]+Table2[[#This Row],[DeliveryDays]]</f>
        <v>15006.88</v>
      </c>
      <c r="AG628" s="119">
        <f>Table2[[#This Row],[Profit]]/Table2[[#This Row],[Cost]]</f>
        <v>0.81976792872564697</v>
      </c>
    </row>
    <row r="629" spans="1:33" ht="16.5" thickTop="1" thickBot="1" x14ac:dyDescent="0.3">
      <c r="A629" s="11">
        <v>630</v>
      </c>
      <c r="B629" s="2" t="s">
        <v>153</v>
      </c>
      <c r="C629" s="85">
        <f>YEAR(Table2[[#This Row],[Date]])</f>
        <v>2024</v>
      </c>
      <c r="D629" s="88" t="str">
        <f>TEXT(Table2[[#This Row],[Date]],"mmmm")</f>
        <v>March</v>
      </c>
      <c r="E629" s="2" t="s">
        <v>27</v>
      </c>
      <c r="F629" s="2" t="s">
        <v>82</v>
      </c>
      <c r="G629" s="2" t="s">
        <v>90</v>
      </c>
      <c r="H629" s="2" t="s">
        <v>94</v>
      </c>
      <c r="I629" s="2" t="s">
        <v>68</v>
      </c>
      <c r="J629" s="2" t="s">
        <v>79</v>
      </c>
      <c r="K629" s="2" t="s">
        <v>33</v>
      </c>
      <c r="L629" s="2" t="s">
        <v>85</v>
      </c>
      <c r="M629" s="2">
        <v>115.16</v>
      </c>
      <c r="N629" s="2">
        <v>3</v>
      </c>
      <c r="O629" s="2">
        <v>0.12</v>
      </c>
      <c r="P629" s="48" t="str">
        <f>IF(Table2[[#This Row],[Discount]]&gt;20%,"HIGH","LOW")</f>
        <v>LOW</v>
      </c>
      <c r="Q629" s="2">
        <v>304.02</v>
      </c>
      <c r="R629" s="59" t="str">
        <f>_xlfn.IFS(Table2[[#This Row],[Revenue]]&lt;1000,"Small",OR(Table2[[#This Row],[Revenue]]&gt;1000,Table2[[#This Row],[Revenue]]&lt;=5000),"Medium",Table2[[#This Row],[Revenue]]&gt;5000,"Large")</f>
        <v>Small</v>
      </c>
      <c r="S629" s="53" t="str">
        <f>IF(Table2[[#This Row],[Revenue]]&gt;3000,"Premium","Not Premium")</f>
        <v>Not Premium</v>
      </c>
      <c r="T629" s="2">
        <v>163.16</v>
      </c>
      <c r="U629" s="2">
        <v>140.86000000000001</v>
      </c>
      <c r="V629" s="2" t="s">
        <v>63</v>
      </c>
      <c r="W629" s="2" t="s">
        <v>54</v>
      </c>
      <c r="X629" s="2" t="s">
        <v>48</v>
      </c>
      <c r="Y629" s="2">
        <v>34.04</v>
      </c>
      <c r="Z629" s="2">
        <v>2</v>
      </c>
      <c r="AA629" s="50" t="str">
        <f>IF(Table2[[#This Row],[DeliveryDays]]&lt;=3,"FAST DELIVERY","LATE DELIVERY")</f>
        <v>FAST DELIVERY</v>
      </c>
      <c r="AB629" s="2" t="s">
        <v>55</v>
      </c>
      <c r="AC629" s="2" t="s">
        <v>56</v>
      </c>
      <c r="AD629" s="2">
        <v>3</v>
      </c>
      <c r="AE629" s="56" t="str">
        <f>_xlfn.IFS(Table2[[#This Row],[Rating]]=5,"Excellent",Table2[[#This Row],[Rating]]=4,"Good",Table2[[#This Row],[Rating]]=3,"Average",Table2[[#This Row],[Rating]]&lt;=2,"Poor")</f>
        <v>Average</v>
      </c>
      <c r="AF629" s="35">
        <f>Table2[[#This Row],[Cost]]+Table2[[#This Row],[Profit]]+Table2[[#This Row],[ShippingCost]]+Table2[[#This Row],[DeliveryDays]]</f>
        <v>340.06</v>
      </c>
      <c r="AG629" s="119">
        <f>Table2[[#This Row],[Profit]]/Table2[[#This Row],[Cost]]</f>
        <v>0.86332434420201043</v>
      </c>
    </row>
    <row r="630" spans="1:33" ht="16.5" thickTop="1" thickBot="1" x14ac:dyDescent="0.3">
      <c r="A630" s="12">
        <v>631</v>
      </c>
      <c r="B630" s="13" t="s">
        <v>519</v>
      </c>
      <c r="C630" s="86">
        <f>YEAR(Table2[[#This Row],[Date]])</f>
        <v>2024</v>
      </c>
      <c r="D630" s="89" t="str">
        <f>TEXT(Table2[[#This Row],[Date]],"mmmm")</f>
        <v>July</v>
      </c>
      <c r="E630" s="13" t="s">
        <v>114</v>
      </c>
      <c r="F630" s="13" t="s">
        <v>42</v>
      </c>
      <c r="G630" s="13" t="s">
        <v>90</v>
      </c>
      <c r="H630" s="13" t="s">
        <v>74</v>
      </c>
      <c r="I630" s="13" t="s">
        <v>75</v>
      </c>
      <c r="J630" s="13" t="s">
        <v>62</v>
      </c>
      <c r="K630" s="13" t="s">
        <v>33</v>
      </c>
      <c r="L630" s="13" t="s">
        <v>70</v>
      </c>
      <c r="M630" s="13">
        <v>748.93</v>
      </c>
      <c r="N630" s="13">
        <v>18</v>
      </c>
      <c r="O630" s="13">
        <v>0.13</v>
      </c>
      <c r="P630" s="48" t="str">
        <f>IF(Table2[[#This Row],[Discount]]&gt;20%,"HIGH","LOW")</f>
        <v>LOW</v>
      </c>
      <c r="Q630" s="13">
        <v>11728.24</v>
      </c>
      <c r="R630" s="60" t="str">
        <f>_xlfn.IFS(Table2[[#This Row],[Revenue]]&lt;1000,"Small",OR(Table2[[#This Row],[Revenue]]&gt;1000,Table2[[#This Row],[Revenue]]&lt;=5000),"Medium",Table2[[#This Row],[Revenue]]&gt;5000,"Large")</f>
        <v>Medium</v>
      </c>
      <c r="S630" s="54" t="str">
        <f>IF(Table2[[#This Row],[Revenue]]&gt;3000,"Premium","Not Premium")</f>
        <v>Premium</v>
      </c>
      <c r="T630" s="13">
        <v>7785.46</v>
      </c>
      <c r="U630" s="13">
        <v>3942.78</v>
      </c>
      <c r="V630" s="13" t="s">
        <v>76</v>
      </c>
      <c r="W630" s="13" t="s">
        <v>36</v>
      </c>
      <c r="X630" s="13" t="s">
        <v>72</v>
      </c>
      <c r="Y630" s="13">
        <v>14.32</v>
      </c>
      <c r="Z630" s="13">
        <v>9</v>
      </c>
      <c r="AA630" s="51" t="str">
        <f>IF(Table2[[#This Row],[DeliveryDays]]&lt;=3,"FAST DELIVERY","LATE DELIVERY")</f>
        <v>LATE DELIVERY</v>
      </c>
      <c r="AB630" s="13" t="s">
        <v>38</v>
      </c>
      <c r="AC630" s="13" t="s">
        <v>56</v>
      </c>
      <c r="AD630" s="13">
        <v>4</v>
      </c>
      <c r="AE630" s="57" t="str">
        <f>_xlfn.IFS(Table2[[#This Row],[Rating]]=5,"Excellent",Table2[[#This Row],[Rating]]=4,"Good",Table2[[#This Row],[Rating]]=3,"Average",Table2[[#This Row],[Rating]]&lt;=2,"Poor")</f>
        <v>Good</v>
      </c>
      <c r="AF630" s="35">
        <f>Table2[[#This Row],[Cost]]+Table2[[#This Row],[Profit]]+Table2[[#This Row],[ShippingCost]]+Table2[[#This Row],[DeliveryDays]]</f>
        <v>11751.56</v>
      </c>
      <c r="AG630" s="119">
        <f>Table2[[#This Row],[Profit]]/Table2[[#This Row],[Cost]]</f>
        <v>0.50642865033023099</v>
      </c>
    </row>
    <row r="631" spans="1:33" ht="16.5" thickTop="1" thickBot="1" x14ac:dyDescent="0.3">
      <c r="A631" s="11">
        <v>632</v>
      </c>
      <c r="B631" s="2" t="s">
        <v>520</v>
      </c>
      <c r="C631" s="85">
        <f>YEAR(Table2[[#This Row],[Date]])</f>
        <v>2024</v>
      </c>
      <c r="D631" s="88" t="str">
        <f>TEXT(Table2[[#This Row],[Date]],"mmmm")</f>
        <v>February</v>
      </c>
      <c r="E631" s="2" t="s">
        <v>118</v>
      </c>
      <c r="F631" s="2" t="s">
        <v>82</v>
      </c>
      <c r="G631" s="2" t="s">
        <v>90</v>
      </c>
      <c r="H631" s="2" t="s">
        <v>60</v>
      </c>
      <c r="I631" s="2" t="s">
        <v>61</v>
      </c>
      <c r="J631" s="2" t="s">
        <v>69</v>
      </c>
      <c r="K631" s="2" t="s">
        <v>53</v>
      </c>
      <c r="L631" s="2" t="s">
        <v>46</v>
      </c>
      <c r="M631" s="2">
        <v>94.54</v>
      </c>
      <c r="N631" s="2">
        <v>16</v>
      </c>
      <c r="O631" s="2">
        <v>0.03</v>
      </c>
      <c r="P631" s="48" t="str">
        <f>IF(Table2[[#This Row],[Discount]]&gt;20%,"HIGH","LOW")</f>
        <v>LOW</v>
      </c>
      <c r="Q631" s="2">
        <v>1467.26</v>
      </c>
      <c r="R631" s="59" t="str">
        <f>_xlfn.IFS(Table2[[#This Row],[Revenue]]&lt;1000,"Small",OR(Table2[[#This Row],[Revenue]]&gt;1000,Table2[[#This Row],[Revenue]]&lt;=5000),"Medium",Table2[[#This Row],[Revenue]]&gt;5000,"Large")</f>
        <v>Medium</v>
      </c>
      <c r="S631" s="53" t="str">
        <f>IF(Table2[[#This Row],[Revenue]]&gt;3000,"Premium","Not Premium")</f>
        <v>Not Premium</v>
      </c>
      <c r="T631" s="2">
        <v>1240.78</v>
      </c>
      <c r="U631" s="2">
        <v>226.48</v>
      </c>
      <c r="V631" s="2" t="s">
        <v>35</v>
      </c>
      <c r="W631" s="2" t="s">
        <v>36</v>
      </c>
      <c r="X631" s="2" t="s">
        <v>37</v>
      </c>
      <c r="Y631" s="2">
        <v>23.8</v>
      </c>
      <c r="Z631" s="2">
        <v>6</v>
      </c>
      <c r="AA631" s="50" t="str">
        <f>IF(Table2[[#This Row],[DeliveryDays]]&lt;=3,"FAST DELIVERY","LATE DELIVERY")</f>
        <v>LATE DELIVERY</v>
      </c>
      <c r="AB631" s="2" t="s">
        <v>38</v>
      </c>
      <c r="AC631" s="2" t="s">
        <v>56</v>
      </c>
      <c r="AD631" s="2">
        <v>1</v>
      </c>
      <c r="AE631" s="56" t="str">
        <f>_xlfn.IFS(Table2[[#This Row],[Rating]]=5,"Excellent",Table2[[#This Row],[Rating]]=4,"Good",Table2[[#This Row],[Rating]]=3,"Average",Table2[[#This Row],[Rating]]&lt;=2,"Poor")</f>
        <v>Poor</v>
      </c>
      <c r="AF631" s="35">
        <f>Table2[[#This Row],[Cost]]+Table2[[#This Row],[Profit]]+Table2[[#This Row],[ShippingCost]]+Table2[[#This Row],[DeliveryDays]]</f>
        <v>1497.06</v>
      </c>
      <c r="AG631" s="119">
        <f>Table2[[#This Row],[Profit]]/Table2[[#This Row],[Cost]]</f>
        <v>0.18253034381598671</v>
      </c>
    </row>
    <row r="632" spans="1:33" ht="16.5" thickTop="1" thickBot="1" x14ac:dyDescent="0.3">
      <c r="A632" s="12">
        <v>633</v>
      </c>
      <c r="B632" s="13" t="s">
        <v>521</v>
      </c>
      <c r="C632" s="86">
        <f>YEAR(Table2[[#This Row],[Date]])</f>
        <v>2023</v>
      </c>
      <c r="D632" s="89" t="str">
        <f>TEXT(Table2[[#This Row],[Date]],"mmmm")</f>
        <v>March</v>
      </c>
      <c r="E632" s="13" t="s">
        <v>96</v>
      </c>
      <c r="F632" s="13" t="s">
        <v>66</v>
      </c>
      <c r="G632" s="13" t="s">
        <v>90</v>
      </c>
      <c r="H632" s="13" t="s">
        <v>74</v>
      </c>
      <c r="I632" s="13" t="s">
        <v>51</v>
      </c>
      <c r="J632" s="13" t="s">
        <v>107</v>
      </c>
      <c r="K632" s="13" t="s">
        <v>45</v>
      </c>
      <c r="L632" s="13" t="s">
        <v>80</v>
      </c>
      <c r="M632" s="13">
        <v>780.67</v>
      </c>
      <c r="N632" s="13">
        <v>10</v>
      </c>
      <c r="O632" s="13">
        <v>0.27</v>
      </c>
      <c r="P632" s="48" t="str">
        <f>IF(Table2[[#This Row],[Discount]]&gt;20%,"HIGH","LOW")</f>
        <v>HIGH</v>
      </c>
      <c r="Q632" s="13">
        <v>5698.89</v>
      </c>
      <c r="R632" s="60" t="str">
        <f>_xlfn.IFS(Table2[[#This Row],[Revenue]]&lt;1000,"Small",OR(Table2[[#This Row],[Revenue]]&gt;1000,Table2[[#This Row],[Revenue]]&lt;=5000),"Medium",Table2[[#This Row],[Revenue]]&gt;5000,"Large")</f>
        <v>Medium</v>
      </c>
      <c r="S632" s="54" t="str">
        <f>IF(Table2[[#This Row],[Revenue]]&gt;3000,"Premium","Not Premium")</f>
        <v>Premium</v>
      </c>
      <c r="T632" s="13">
        <v>4316.25</v>
      </c>
      <c r="U632" s="13">
        <v>1382.64</v>
      </c>
      <c r="V632" s="13" t="s">
        <v>76</v>
      </c>
      <c r="W632" s="13" t="s">
        <v>88</v>
      </c>
      <c r="X632" s="13" t="s">
        <v>37</v>
      </c>
      <c r="Y632" s="13">
        <v>30.4</v>
      </c>
      <c r="Z632" s="13">
        <v>7</v>
      </c>
      <c r="AA632" s="51" t="str">
        <f>IF(Table2[[#This Row],[DeliveryDays]]&lt;=3,"FAST DELIVERY","LATE DELIVERY")</f>
        <v>LATE DELIVERY</v>
      </c>
      <c r="AB632" s="13" t="s">
        <v>55</v>
      </c>
      <c r="AC632" s="13" t="s">
        <v>56</v>
      </c>
      <c r="AD632" s="13">
        <v>5</v>
      </c>
      <c r="AE632" s="57" t="str">
        <f>_xlfn.IFS(Table2[[#This Row],[Rating]]=5,"Excellent",Table2[[#This Row],[Rating]]=4,"Good",Table2[[#This Row],[Rating]]=3,"Average",Table2[[#This Row],[Rating]]&lt;=2,"Poor")</f>
        <v>Excellent</v>
      </c>
      <c r="AF632" s="35">
        <f>Table2[[#This Row],[Cost]]+Table2[[#This Row],[Profit]]+Table2[[#This Row],[ShippingCost]]+Table2[[#This Row],[DeliveryDays]]</f>
        <v>5736.29</v>
      </c>
      <c r="AG632" s="119">
        <f>Table2[[#This Row],[Profit]]/Table2[[#This Row],[Cost]]</f>
        <v>0.32033362293657691</v>
      </c>
    </row>
    <row r="633" spans="1:33" ht="16.5" thickTop="1" thickBot="1" x14ac:dyDescent="0.3">
      <c r="A633" s="11">
        <v>634</v>
      </c>
      <c r="B633" s="2" t="s">
        <v>522</v>
      </c>
      <c r="C633" s="85">
        <f>YEAR(Table2[[#This Row],[Date]])</f>
        <v>2024</v>
      </c>
      <c r="D633" s="88" t="str">
        <f>TEXT(Table2[[#This Row],[Date]],"mmmm")</f>
        <v>April</v>
      </c>
      <c r="E633" s="2" t="s">
        <v>27</v>
      </c>
      <c r="F633" s="2" t="s">
        <v>28</v>
      </c>
      <c r="G633" s="2" t="s">
        <v>29</v>
      </c>
      <c r="H633" s="2" t="s">
        <v>78</v>
      </c>
      <c r="I633" s="2" t="s">
        <v>31</v>
      </c>
      <c r="J633" s="2" t="s">
        <v>87</v>
      </c>
      <c r="K633" s="2" t="s">
        <v>45</v>
      </c>
      <c r="L633" s="2" t="s">
        <v>80</v>
      </c>
      <c r="M633" s="2">
        <v>257.16000000000003</v>
      </c>
      <c r="N633" s="2">
        <v>14</v>
      </c>
      <c r="O633" s="2">
        <v>0.17</v>
      </c>
      <c r="P633" s="48" t="str">
        <f>IF(Table2[[#This Row],[Discount]]&gt;20%,"HIGH","LOW")</f>
        <v>LOW</v>
      </c>
      <c r="Q633" s="2">
        <v>2988.2</v>
      </c>
      <c r="R633" s="59" t="str">
        <f>_xlfn.IFS(Table2[[#This Row],[Revenue]]&lt;1000,"Small",OR(Table2[[#This Row],[Revenue]]&gt;1000,Table2[[#This Row],[Revenue]]&lt;=5000),"Medium",Table2[[#This Row],[Revenue]]&gt;5000,"Large")</f>
        <v>Medium</v>
      </c>
      <c r="S633" s="53" t="str">
        <f>IF(Table2[[#This Row],[Revenue]]&gt;3000,"Premium","Not Premium")</f>
        <v>Not Premium</v>
      </c>
      <c r="T633" s="2">
        <v>2587.17</v>
      </c>
      <c r="U633" s="2">
        <v>401.03</v>
      </c>
      <c r="V633" s="2" t="s">
        <v>91</v>
      </c>
      <c r="W633" s="2" t="s">
        <v>88</v>
      </c>
      <c r="X633" s="2" t="s">
        <v>48</v>
      </c>
      <c r="Y633" s="2">
        <v>27.82</v>
      </c>
      <c r="Z633" s="2">
        <v>4</v>
      </c>
      <c r="AA633" s="50" t="str">
        <f>IF(Table2[[#This Row],[DeliveryDays]]&lt;=3,"FAST DELIVERY","LATE DELIVERY")</f>
        <v>LATE DELIVERY</v>
      </c>
      <c r="AB633" s="2" t="s">
        <v>38</v>
      </c>
      <c r="AC633" s="2" t="s">
        <v>56</v>
      </c>
      <c r="AD633" s="2">
        <v>4</v>
      </c>
      <c r="AE633" s="56" t="str">
        <f>_xlfn.IFS(Table2[[#This Row],[Rating]]=5,"Excellent",Table2[[#This Row],[Rating]]=4,"Good",Table2[[#This Row],[Rating]]=3,"Average",Table2[[#This Row],[Rating]]&lt;=2,"Poor")</f>
        <v>Good</v>
      </c>
      <c r="AF633" s="35">
        <f>Table2[[#This Row],[Cost]]+Table2[[#This Row],[Profit]]+Table2[[#This Row],[ShippingCost]]+Table2[[#This Row],[DeliveryDays]]</f>
        <v>3020.02</v>
      </c>
      <c r="AG633" s="119">
        <f>Table2[[#This Row],[Profit]]/Table2[[#This Row],[Cost]]</f>
        <v>0.1550072086488325</v>
      </c>
    </row>
    <row r="634" spans="1:33" ht="16.5" thickTop="1" thickBot="1" x14ac:dyDescent="0.3">
      <c r="A634" s="12">
        <v>635</v>
      </c>
      <c r="B634" s="13" t="s">
        <v>215</v>
      </c>
      <c r="C634" s="86">
        <f>YEAR(Table2[[#This Row],[Date]])</f>
        <v>2023</v>
      </c>
      <c r="D634" s="89" t="str">
        <f>TEXT(Table2[[#This Row],[Date]],"mmmm")</f>
        <v>March</v>
      </c>
      <c r="E634" s="13" t="s">
        <v>41</v>
      </c>
      <c r="F634" s="13" t="s">
        <v>82</v>
      </c>
      <c r="G634" s="13" t="s">
        <v>83</v>
      </c>
      <c r="H634" s="13" t="s">
        <v>67</v>
      </c>
      <c r="I634" s="13" t="s">
        <v>61</v>
      </c>
      <c r="J634" s="13" t="s">
        <v>62</v>
      </c>
      <c r="K634" s="13" t="s">
        <v>45</v>
      </c>
      <c r="L634" s="13" t="s">
        <v>80</v>
      </c>
      <c r="M634" s="13">
        <v>622.30999999999995</v>
      </c>
      <c r="N634" s="13">
        <v>15</v>
      </c>
      <c r="O634" s="13">
        <v>0.27</v>
      </c>
      <c r="P634" s="48" t="str">
        <f>IF(Table2[[#This Row],[Discount]]&gt;20%,"HIGH","LOW")</f>
        <v>HIGH</v>
      </c>
      <c r="Q634" s="13">
        <v>6814.29</v>
      </c>
      <c r="R634" s="60" t="str">
        <f>_xlfn.IFS(Table2[[#This Row],[Revenue]]&lt;1000,"Small",OR(Table2[[#This Row],[Revenue]]&gt;1000,Table2[[#This Row],[Revenue]]&lt;=5000),"Medium",Table2[[#This Row],[Revenue]]&gt;5000,"Large")</f>
        <v>Medium</v>
      </c>
      <c r="S634" s="54" t="str">
        <f>IF(Table2[[#This Row],[Revenue]]&gt;3000,"Premium","Not Premium")</f>
        <v>Premium</v>
      </c>
      <c r="T634" s="13">
        <v>3466.69</v>
      </c>
      <c r="U634" s="13">
        <v>3347.6</v>
      </c>
      <c r="V634" s="13" t="s">
        <v>47</v>
      </c>
      <c r="W634" s="13" t="s">
        <v>36</v>
      </c>
      <c r="X634" s="13" t="s">
        <v>37</v>
      </c>
      <c r="Y634" s="13">
        <v>45.15</v>
      </c>
      <c r="Z634" s="13">
        <v>2</v>
      </c>
      <c r="AA634" s="51" t="str">
        <f>IF(Table2[[#This Row],[DeliveryDays]]&lt;=3,"FAST DELIVERY","LATE DELIVERY")</f>
        <v>FAST DELIVERY</v>
      </c>
      <c r="AB634" s="13" t="s">
        <v>38</v>
      </c>
      <c r="AC634" s="13" t="s">
        <v>56</v>
      </c>
      <c r="AD634" s="13">
        <v>3</v>
      </c>
      <c r="AE634" s="57" t="str">
        <f>_xlfn.IFS(Table2[[#This Row],[Rating]]=5,"Excellent",Table2[[#This Row],[Rating]]=4,"Good",Table2[[#This Row],[Rating]]=3,"Average",Table2[[#This Row],[Rating]]&lt;=2,"Poor")</f>
        <v>Average</v>
      </c>
      <c r="AF634" s="35">
        <f>Table2[[#This Row],[Cost]]+Table2[[#This Row],[Profit]]+Table2[[#This Row],[ShippingCost]]+Table2[[#This Row],[DeliveryDays]]</f>
        <v>6861.44</v>
      </c>
      <c r="AG634" s="119">
        <f>Table2[[#This Row],[Profit]]/Table2[[#This Row],[Cost]]</f>
        <v>0.96564734660439777</v>
      </c>
    </row>
    <row r="635" spans="1:33" ht="16.5" thickTop="1" thickBot="1" x14ac:dyDescent="0.3">
      <c r="A635" s="11">
        <v>636</v>
      </c>
      <c r="B635" s="2" t="s">
        <v>523</v>
      </c>
      <c r="C635" s="85">
        <f>YEAR(Table2[[#This Row],[Date]])</f>
        <v>2024</v>
      </c>
      <c r="D635" s="88" t="str">
        <f>TEXT(Table2[[#This Row],[Date]],"mmmm")</f>
        <v>September</v>
      </c>
      <c r="E635" s="2" t="s">
        <v>41</v>
      </c>
      <c r="F635" s="2" t="s">
        <v>82</v>
      </c>
      <c r="G635" s="2" t="s">
        <v>43</v>
      </c>
      <c r="H635" s="2" t="s">
        <v>100</v>
      </c>
      <c r="I635" s="2" t="s">
        <v>51</v>
      </c>
      <c r="J635" s="2" t="s">
        <v>102</v>
      </c>
      <c r="K635" s="2" t="s">
        <v>53</v>
      </c>
      <c r="L635" s="2" t="s">
        <v>34</v>
      </c>
      <c r="M635" s="2">
        <v>469.06</v>
      </c>
      <c r="N635" s="2">
        <v>7</v>
      </c>
      <c r="O635" s="2">
        <v>0.05</v>
      </c>
      <c r="P635" s="48" t="str">
        <f>IF(Table2[[#This Row],[Discount]]&gt;20%,"HIGH","LOW")</f>
        <v>LOW</v>
      </c>
      <c r="Q635" s="2">
        <v>3119.25</v>
      </c>
      <c r="R635" s="59" t="str">
        <f>_xlfn.IFS(Table2[[#This Row],[Revenue]]&lt;1000,"Small",OR(Table2[[#This Row],[Revenue]]&gt;1000,Table2[[#This Row],[Revenue]]&lt;=5000),"Medium",Table2[[#This Row],[Revenue]]&gt;5000,"Large")</f>
        <v>Medium</v>
      </c>
      <c r="S635" s="53" t="str">
        <f>IF(Table2[[#This Row],[Revenue]]&gt;3000,"Premium","Not Premium")</f>
        <v>Premium</v>
      </c>
      <c r="T635" s="2">
        <v>1928.96</v>
      </c>
      <c r="U635" s="2">
        <v>1190.29</v>
      </c>
      <c r="V635" s="2" t="s">
        <v>91</v>
      </c>
      <c r="W635" s="2" t="s">
        <v>36</v>
      </c>
      <c r="X635" s="2" t="s">
        <v>48</v>
      </c>
      <c r="Y635" s="2">
        <v>42.05</v>
      </c>
      <c r="Z635" s="2">
        <v>6</v>
      </c>
      <c r="AA635" s="50" t="str">
        <f>IF(Table2[[#This Row],[DeliveryDays]]&lt;=3,"FAST DELIVERY","LATE DELIVERY")</f>
        <v>LATE DELIVERY</v>
      </c>
      <c r="AB635" s="2" t="s">
        <v>38</v>
      </c>
      <c r="AC635" s="2" t="s">
        <v>39</v>
      </c>
      <c r="AD635" s="2">
        <v>3</v>
      </c>
      <c r="AE635" s="56" t="str">
        <f>_xlfn.IFS(Table2[[#This Row],[Rating]]=5,"Excellent",Table2[[#This Row],[Rating]]=4,"Good",Table2[[#This Row],[Rating]]=3,"Average",Table2[[#This Row],[Rating]]&lt;=2,"Poor")</f>
        <v>Average</v>
      </c>
      <c r="AF635" s="35">
        <f>Table2[[#This Row],[Cost]]+Table2[[#This Row],[Profit]]+Table2[[#This Row],[ShippingCost]]+Table2[[#This Row],[DeliveryDays]]</f>
        <v>3167.3</v>
      </c>
      <c r="AG635" s="119">
        <f>Table2[[#This Row],[Profit]]/Table2[[#This Row],[Cost]]</f>
        <v>0.61706308062375581</v>
      </c>
    </row>
    <row r="636" spans="1:33" ht="16.5" thickTop="1" thickBot="1" x14ac:dyDescent="0.3">
      <c r="A636" s="12">
        <v>637</v>
      </c>
      <c r="B636" s="13" t="s">
        <v>433</v>
      </c>
      <c r="C636" s="86">
        <f>YEAR(Table2[[#This Row],[Date]])</f>
        <v>2023</v>
      </c>
      <c r="D636" s="89" t="str">
        <f>TEXT(Table2[[#This Row],[Date]],"mmmm")</f>
        <v>November</v>
      </c>
      <c r="E636" s="13" t="s">
        <v>118</v>
      </c>
      <c r="F636" s="13" t="s">
        <v>66</v>
      </c>
      <c r="G636" s="13" t="s">
        <v>83</v>
      </c>
      <c r="H636" s="13" t="s">
        <v>67</v>
      </c>
      <c r="I636" s="13" t="s">
        <v>68</v>
      </c>
      <c r="J636" s="13" t="s">
        <v>69</v>
      </c>
      <c r="K636" s="13" t="s">
        <v>45</v>
      </c>
      <c r="L636" s="13" t="s">
        <v>80</v>
      </c>
      <c r="M636" s="13">
        <v>966.36</v>
      </c>
      <c r="N636" s="13">
        <v>11</v>
      </c>
      <c r="O636" s="13">
        <v>0</v>
      </c>
      <c r="P636" s="48" t="str">
        <f>IF(Table2[[#This Row],[Discount]]&gt;20%,"HIGH","LOW")</f>
        <v>LOW</v>
      </c>
      <c r="Q636" s="13">
        <v>10629.96</v>
      </c>
      <c r="R636" s="60" t="str">
        <f>_xlfn.IFS(Table2[[#This Row],[Revenue]]&lt;1000,"Small",OR(Table2[[#This Row],[Revenue]]&gt;1000,Table2[[#This Row],[Revenue]]&lt;=5000),"Medium",Table2[[#This Row],[Revenue]]&gt;5000,"Large")</f>
        <v>Medium</v>
      </c>
      <c r="S636" s="54" t="str">
        <f>IF(Table2[[#This Row],[Revenue]]&gt;3000,"Premium","Not Premium")</f>
        <v>Premium</v>
      </c>
      <c r="T636" s="13">
        <v>7886.79</v>
      </c>
      <c r="U636" s="13">
        <v>2743.17</v>
      </c>
      <c r="V636" s="13" t="s">
        <v>76</v>
      </c>
      <c r="W636" s="13" t="s">
        <v>54</v>
      </c>
      <c r="X636" s="13" t="s">
        <v>37</v>
      </c>
      <c r="Y636" s="13">
        <v>29.82</v>
      </c>
      <c r="Z636" s="13">
        <v>9</v>
      </c>
      <c r="AA636" s="51" t="str">
        <f>IF(Table2[[#This Row],[DeliveryDays]]&lt;=3,"FAST DELIVERY","LATE DELIVERY")</f>
        <v>LATE DELIVERY</v>
      </c>
      <c r="AB636" s="13" t="s">
        <v>38</v>
      </c>
      <c r="AC636" s="13" t="s">
        <v>39</v>
      </c>
      <c r="AD636" s="13">
        <v>3</v>
      </c>
      <c r="AE636" s="57" t="str">
        <f>_xlfn.IFS(Table2[[#This Row],[Rating]]=5,"Excellent",Table2[[#This Row],[Rating]]=4,"Good",Table2[[#This Row],[Rating]]=3,"Average",Table2[[#This Row],[Rating]]&lt;=2,"Poor")</f>
        <v>Average</v>
      </c>
      <c r="AF636" s="35">
        <f>Table2[[#This Row],[Cost]]+Table2[[#This Row],[Profit]]+Table2[[#This Row],[ShippingCost]]+Table2[[#This Row],[DeliveryDays]]</f>
        <v>10668.779999999999</v>
      </c>
      <c r="AG636" s="119">
        <f>Table2[[#This Row],[Profit]]/Table2[[#This Row],[Cost]]</f>
        <v>0.34781831391478663</v>
      </c>
    </row>
    <row r="637" spans="1:33" ht="16.5" thickTop="1" thickBot="1" x14ac:dyDescent="0.3">
      <c r="A637" s="11">
        <v>638</v>
      </c>
      <c r="B637" s="2" t="s">
        <v>524</v>
      </c>
      <c r="C637" s="85">
        <f>YEAR(Table2[[#This Row],[Date]])</f>
        <v>2024</v>
      </c>
      <c r="D637" s="88" t="str">
        <f>TEXT(Table2[[#This Row],[Date]],"mmmm")</f>
        <v>January</v>
      </c>
      <c r="E637" s="2" t="s">
        <v>120</v>
      </c>
      <c r="F637" s="2" t="s">
        <v>66</v>
      </c>
      <c r="G637" s="2" t="s">
        <v>90</v>
      </c>
      <c r="H637" s="2" t="s">
        <v>78</v>
      </c>
      <c r="I637" s="2" t="s">
        <v>31</v>
      </c>
      <c r="J637" s="2" t="s">
        <v>52</v>
      </c>
      <c r="K637" s="2" t="s">
        <v>33</v>
      </c>
      <c r="L637" s="2" t="s">
        <v>34</v>
      </c>
      <c r="M637" s="2">
        <v>515.23</v>
      </c>
      <c r="N637" s="2">
        <v>3</v>
      </c>
      <c r="O637" s="2">
        <v>0.14000000000000001</v>
      </c>
      <c r="P637" s="48" t="str">
        <f>IF(Table2[[#This Row],[Discount]]&gt;20%,"HIGH","LOW")</f>
        <v>LOW</v>
      </c>
      <c r="Q637" s="2">
        <v>1329.29</v>
      </c>
      <c r="R637" s="59" t="str">
        <f>_xlfn.IFS(Table2[[#This Row],[Revenue]]&lt;1000,"Small",OR(Table2[[#This Row],[Revenue]]&gt;1000,Table2[[#This Row],[Revenue]]&lt;=5000),"Medium",Table2[[#This Row],[Revenue]]&gt;5000,"Large")</f>
        <v>Medium</v>
      </c>
      <c r="S637" s="53" t="str">
        <f>IF(Table2[[#This Row],[Revenue]]&gt;3000,"Premium","Not Premium")</f>
        <v>Not Premium</v>
      </c>
      <c r="T637" s="2">
        <v>827.2</v>
      </c>
      <c r="U637" s="2">
        <v>502.09</v>
      </c>
      <c r="V637" s="2" t="s">
        <v>47</v>
      </c>
      <c r="W637" s="2" t="s">
        <v>54</v>
      </c>
      <c r="X637" s="2" t="s">
        <v>72</v>
      </c>
      <c r="Y637" s="2">
        <v>29.34</v>
      </c>
      <c r="Z637" s="2">
        <v>3</v>
      </c>
      <c r="AA637" s="50" t="str">
        <f>IF(Table2[[#This Row],[DeliveryDays]]&lt;=3,"FAST DELIVERY","LATE DELIVERY")</f>
        <v>FAST DELIVERY</v>
      </c>
      <c r="AB637" s="2" t="s">
        <v>97</v>
      </c>
      <c r="AC637" s="2" t="s">
        <v>39</v>
      </c>
      <c r="AD637" s="2">
        <v>4</v>
      </c>
      <c r="AE637" s="56" t="str">
        <f>_xlfn.IFS(Table2[[#This Row],[Rating]]=5,"Excellent",Table2[[#This Row],[Rating]]=4,"Good",Table2[[#This Row],[Rating]]=3,"Average",Table2[[#This Row],[Rating]]&lt;=2,"Poor")</f>
        <v>Good</v>
      </c>
      <c r="AF637" s="35">
        <f>Table2[[#This Row],[Cost]]+Table2[[#This Row],[Profit]]+Table2[[#This Row],[ShippingCost]]+Table2[[#This Row],[DeliveryDays]]</f>
        <v>1361.6299999999999</v>
      </c>
      <c r="AG637" s="119">
        <f>Table2[[#This Row],[Profit]]/Table2[[#This Row],[Cost]]</f>
        <v>0.60697533849129592</v>
      </c>
    </row>
    <row r="638" spans="1:33" ht="16.5" thickTop="1" thickBot="1" x14ac:dyDescent="0.3">
      <c r="A638" s="12">
        <v>639</v>
      </c>
      <c r="B638" s="13" t="s">
        <v>426</v>
      </c>
      <c r="C638" s="86">
        <f>YEAR(Table2[[#This Row],[Date]])</f>
        <v>2024</v>
      </c>
      <c r="D638" s="89" t="str">
        <f>TEXT(Table2[[#This Row],[Date]],"mmmm")</f>
        <v>April</v>
      </c>
      <c r="E638" s="13" t="s">
        <v>27</v>
      </c>
      <c r="F638" s="13" t="s">
        <v>82</v>
      </c>
      <c r="G638" s="13" t="s">
        <v>59</v>
      </c>
      <c r="H638" s="13" t="s">
        <v>67</v>
      </c>
      <c r="I638" s="13" t="s">
        <v>75</v>
      </c>
      <c r="J638" s="13" t="s">
        <v>84</v>
      </c>
      <c r="K638" s="13" t="s">
        <v>45</v>
      </c>
      <c r="L638" s="13" t="s">
        <v>85</v>
      </c>
      <c r="M638" s="13">
        <v>844.58</v>
      </c>
      <c r="N638" s="13">
        <v>2</v>
      </c>
      <c r="O638" s="13">
        <v>0.06</v>
      </c>
      <c r="P638" s="48" t="str">
        <f>IF(Table2[[#This Row],[Discount]]&gt;20%,"HIGH","LOW")</f>
        <v>LOW</v>
      </c>
      <c r="Q638" s="13">
        <v>1587.81</v>
      </c>
      <c r="R638" s="60" t="str">
        <f>_xlfn.IFS(Table2[[#This Row],[Revenue]]&lt;1000,"Small",OR(Table2[[#This Row],[Revenue]]&gt;1000,Table2[[#This Row],[Revenue]]&lt;=5000),"Medium",Table2[[#This Row],[Revenue]]&gt;5000,"Large")</f>
        <v>Medium</v>
      </c>
      <c r="S638" s="54" t="str">
        <f>IF(Table2[[#This Row],[Revenue]]&gt;3000,"Premium","Not Premium")</f>
        <v>Not Premium</v>
      </c>
      <c r="T638" s="13">
        <v>934.63</v>
      </c>
      <c r="U638" s="13">
        <v>653.17999999999995</v>
      </c>
      <c r="V638" s="13" t="s">
        <v>76</v>
      </c>
      <c r="W638" s="13" t="s">
        <v>71</v>
      </c>
      <c r="X638" s="13" t="s">
        <v>37</v>
      </c>
      <c r="Y638" s="13">
        <v>25.16</v>
      </c>
      <c r="Z638" s="13">
        <v>3</v>
      </c>
      <c r="AA638" s="51" t="str">
        <f>IF(Table2[[#This Row],[DeliveryDays]]&lt;=3,"FAST DELIVERY","LATE DELIVERY")</f>
        <v>FAST DELIVERY</v>
      </c>
      <c r="AB638" s="13" t="s">
        <v>55</v>
      </c>
      <c r="AC638" s="13" t="s">
        <v>56</v>
      </c>
      <c r="AD638" s="13">
        <v>5</v>
      </c>
      <c r="AE638" s="57" t="str">
        <f>_xlfn.IFS(Table2[[#This Row],[Rating]]=5,"Excellent",Table2[[#This Row],[Rating]]=4,"Good",Table2[[#This Row],[Rating]]=3,"Average",Table2[[#This Row],[Rating]]&lt;=2,"Poor")</f>
        <v>Excellent</v>
      </c>
      <c r="AF638" s="35">
        <f>Table2[[#This Row],[Cost]]+Table2[[#This Row],[Profit]]+Table2[[#This Row],[ShippingCost]]+Table2[[#This Row],[DeliveryDays]]</f>
        <v>1615.97</v>
      </c>
      <c r="AG638" s="119">
        <f>Table2[[#This Row],[Profit]]/Table2[[#This Row],[Cost]]</f>
        <v>0.69886479141478441</v>
      </c>
    </row>
    <row r="639" spans="1:33" ht="16.5" thickTop="1" thickBot="1" x14ac:dyDescent="0.3">
      <c r="A639" s="11">
        <v>640</v>
      </c>
      <c r="B639" s="2" t="s">
        <v>158</v>
      </c>
      <c r="C639" s="85">
        <f>YEAR(Table2[[#This Row],[Date]])</f>
        <v>2023</v>
      </c>
      <c r="D639" s="88" t="str">
        <f>TEXT(Table2[[#This Row],[Date]],"mmmm")</f>
        <v>February</v>
      </c>
      <c r="E639" s="2" t="s">
        <v>96</v>
      </c>
      <c r="F639" s="2" t="s">
        <v>42</v>
      </c>
      <c r="G639" s="2" t="s">
        <v>83</v>
      </c>
      <c r="H639" s="2" t="s">
        <v>100</v>
      </c>
      <c r="I639" s="2" t="s">
        <v>31</v>
      </c>
      <c r="J639" s="2" t="s">
        <v>84</v>
      </c>
      <c r="K639" s="2" t="s">
        <v>45</v>
      </c>
      <c r="L639" s="2" t="s">
        <v>80</v>
      </c>
      <c r="M639" s="2">
        <v>967.59</v>
      </c>
      <c r="N639" s="2">
        <v>5</v>
      </c>
      <c r="O639" s="2">
        <v>0.11</v>
      </c>
      <c r="P639" s="48" t="str">
        <f>IF(Table2[[#This Row],[Discount]]&gt;20%,"HIGH","LOW")</f>
        <v>LOW</v>
      </c>
      <c r="Q639" s="2">
        <v>4305.78</v>
      </c>
      <c r="R639" s="59" t="str">
        <f>_xlfn.IFS(Table2[[#This Row],[Revenue]]&lt;1000,"Small",OR(Table2[[#This Row],[Revenue]]&gt;1000,Table2[[#This Row],[Revenue]]&lt;=5000),"Medium",Table2[[#This Row],[Revenue]]&gt;5000,"Large")</f>
        <v>Medium</v>
      </c>
      <c r="S639" s="53" t="str">
        <f>IF(Table2[[#This Row],[Revenue]]&gt;3000,"Premium","Not Premium")</f>
        <v>Premium</v>
      </c>
      <c r="T639" s="2">
        <v>2789.9</v>
      </c>
      <c r="U639" s="2">
        <v>1515.88</v>
      </c>
      <c r="V639" s="2" t="s">
        <v>47</v>
      </c>
      <c r="W639" s="2" t="s">
        <v>88</v>
      </c>
      <c r="X639" s="2" t="s">
        <v>72</v>
      </c>
      <c r="Y639" s="2">
        <v>9.0299999999999994</v>
      </c>
      <c r="Z639" s="2">
        <v>2</v>
      </c>
      <c r="AA639" s="50" t="str">
        <f>IF(Table2[[#This Row],[DeliveryDays]]&lt;=3,"FAST DELIVERY","LATE DELIVERY")</f>
        <v>FAST DELIVERY</v>
      </c>
      <c r="AB639" s="2" t="s">
        <v>55</v>
      </c>
      <c r="AC639" s="2" t="s">
        <v>56</v>
      </c>
      <c r="AD639" s="2">
        <v>2</v>
      </c>
      <c r="AE639" s="56" t="str">
        <f>_xlfn.IFS(Table2[[#This Row],[Rating]]=5,"Excellent",Table2[[#This Row],[Rating]]=4,"Good",Table2[[#This Row],[Rating]]=3,"Average",Table2[[#This Row],[Rating]]&lt;=2,"Poor")</f>
        <v>Poor</v>
      </c>
      <c r="AF639" s="35">
        <f>Table2[[#This Row],[Cost]]+Table2[[#This Row],[Profit]]+Table2[[#This Row],[ShippingCost]]+Table2[[#This Row],[DeliveryDays]]</f>
        <v>4316.8100000000004</v>
      </c>
      <c r="AG639" s="119">
        <f>Table2[[#This Row],[Profit]]/Table2[[#This Row],[Cost]]</f>
        <v>0.54334563962866056</v>
      </c>
    </row>
    <row r="640" spans="1:33" ht="16.5" thickTop="1" thickBot="1" x14ac:dyDescent="0.3">
      <c r="A640" s="12">
        <v>641</v>
      </c>
      <c r="B640" s="13" t="s">
        <v>163</v>
      </c>
      <c r="C640" s="86">
        <f>YEAR(Table2[[#This Row],[Date]])</f>
        <v>2023</v>
      </c>
      <c r="D640" s="89" t="str">
        <f>TEXT(Table2[[#This Row],[Date]],"mmmm")</f>
        <v>March</v>
      </c>
      <c r="E640" s="13" t="s">
        <v>50</v>
      </c>
      <c r="F640" s="13" t="s">
        <v>42</v>
      </c>
      <c r="G640" s="13" t="s">
        <v>43</v>
      </c>
      <c r="H640" s="13" t="s">
        <v>30</v>
      </c>
      <c r="I640" s="13" t="s">
        <v>75</v>
      </c>
      <c r="J640" s="13" t="s">
        <v>32</v>
      </c>
      <c r="K640" s="13" t="s">
        <v>53</v>
      </c>
      <c r="L640" s="13" t="s">
        <v>34</v>
      </c>
      <c r="M640" s="13">
        <v>67.41</v>
      </c>
      <c r="N640" s="13">
        <v>13</v>
      </c>
      <c r="O640" s="13">
        <v>0.04</v>
      </c>
      <c r="P640" s="48" t="str">
        <f>IF(Table2[[#This Row],[Discount]]&gt;20%,"HIGH","LOW")</f>
        <v>LOW</v>
      </c>
      <c r="Q640" s="13">
        <v>841.28</v>
      </c>
      <c r="R640" s="60" t="str">
        <f>_xlfn.IFS(Table2[[#This Row],[Revenue]]&lt;1000,"Small",OR(Table2[[#This Row],[Revenue]]&gt;1000,Table2[[#This Row],[Revenue]]&lt;=5000),"Medium",Table2[[#This Row],[Revenue]]&gt;5000,"Large")</f>
        <v>Small</v>
      </c>
      <c r="S640" s="54" t="str">
        <f>IF(Table2[[#This Row],[Revenue]]&gt;3000,"Premium","Not Premium")</f>
        <v>Not Premium</v>
      </c>
      <c r="T640" s="13">
        <v>572</v>
      </c>
      <c r="U640" s="13">
        <v>269.27999999999997</v>
      </c>
      <c r="V640" s="13" t="s">
        <v>76</v>
      </c>
      <c r="W640" s="13" t="s">
        <v>36</v>
      </c>
      <c r="X640" s="13" t="s">
        <v>37</v>
      </c>
      <c r="Y640" s="13">
        <v>45.08</v>
      </c>
      <c r="Z640" s="13">
        <v>3</v>
      </c>
      <c r="AA640" s="51" t="str">
        <f>IF(Table2[[#This Row],[DeliveryDays]]&lt;=3,"FAST DELIVERY","LATE DELIVERY")</f>
        <v>FAST DELIVERY</v>
      </c>
      <c r="AB640" s="13" t="s">
        <v>38</v>
      </c>
      <c r="AC640" s="13" t="s">
        <v>56</v>
      </c>
      <c r="AD640" s="13">
        <v>1</v>
      </c>
      <c r="AE640" s="57" t="str">
        <f>_xlfn.IFS(Table2[[#This Row],[Rating]]=5,"Excellent",Table2[[#This Row],[Rating]]=4,"Good",Table2[[#This Row],[Rating]]=3,"Average",Table2[[#This Row],[Rating]]&lt;=2,"Poor")</f>
        <v>Poor</v>
      </c>
      <c r="AF640" s="35">
        <f>Table2[[#This Row],[Cost]]+Table2[[#This Row],[Profit]]+Table2[[#This Row],[ShippingCost]]+Table2[[#This Row],[DeliveryDays]]</f>
        <v>889.36</v>
      </c>
      <c r="AG640" s="119">
        <f>Table2[[#This Row],[Profit]]/Table2[[#This Row],[Cost]]</f>
        <v>0.47076923076923072</v>
      </c>
    </row>
    <row r="641" spans="1:33" ht="16.5" thickTop="1" thickBot="1" x14ac:dyDescent="0.3">
      <c r="A641" s="11">
        <v>642</v>
      </c>
      <c r="B641" s="2" t="s">
        <v>525</v>
      </c>
      <c r="C641" s="85">
        <f>YEAR(Table2[[#This Row],[Date]])</f>
        <v>2024</v>
      </c>
      <c r="D641" s="88" t="str">
        <f>TEXT(Table2[[#This Row],[Date]],"mmmm")</f>
        <v>December</v>
      </c>
      <c r="E641" s="2" t="s">
        <v>27</v>
      </c>
      <c r="F641" s="2" t="s">
        <v>82</v>
      </c>
      <c r="G641" s="2" t="s">
        <v>90</v>
      </c>
      <c r="H641" s="2" t="s">
        <v>94</v>
      </c>
      <c r="I641" s="2" t="s">
        <v>31</v>
      </c>
      <c r="J641" s="2" t="s">
        <v>69</v>
      </c>
      <c r="K641" s="2" t="s">
        <v>33</v>
      </c>
      <c r="L641" s="2" t="s">
        <v>46</v>
      </c>
      <c r="M641" s="2">
        <v>737.92</v>
      </c>
      <c r="N641" s="2">
        <v>4</v>
      </c>
      <c r="O641" s="2">
        <v>0.15</v>
      </c>
      <c r="P641" s="48" t="str">
        <f>IF(Table2[[#This Row],[Discount]]&gt;20%,"HIGH","LOW")</f>
        <v>LOW</v>
      </c>
      <c r="Q641" s="2">
        <v>2508.9299999999998</v>
      </c>
      <c r="R641" s="59" t="str">
        <f>_xlfn.IFS(Table2[[#This Row],[Revenue]]&lt;1000,"Small",OR(Table2[[#This Row],[Revenue]]&gt;1000,Table2[[#This Row],[Revenue]]&lt;=5000),"Medium",Table2[[#This Row],[Revenue]]&gt;5000,"Large")</f>
        <v>Medium</v>
      </c>
      <c r="S641" s="53" t="str">
        <f>IF(Table2[[#This Row],[Revenue]]&gt;3000,"Premium","Not Premium")</f>
        <v>Not Premium</v>
      </c>
      <c r="T641" s="2">
        <v>1996.24</v>
      </c>
      <c r="U641" s="2">
        <v>512.69000000000005</v>
      </c>
      <c r="V641" s="2" t="s">
        <v>35</v>
      </c>
      <c r="W641" s="2" t="s">
        <v>71</v>
      </c>
      <c r="X641" s="2" t="s">
        <v>48</v>
      </c>
      <c r="Y641" s="2">
        <v>13.98</v>
      </c>
      <c r="Z641" s="2">
        <v>3</v>
      </c>
      <c r="AA641" s="50" t="str">
        <f>IF(Table2[[#This Row],[DeliveryDays]]&lt;=3,"FAST DELIVERY","LATE DELIVERY")</f>
        <v>FAST DELIVERY</v>
      </c>
      <c r="AB641" s="2" t="s">
        <v>38</v>
      </c>
      <c r="AC641" s="2" t="s">
        <v>56</v>
      </c>
      <c r="AD641" s="2">
        <v>2</v>
      </c>
      <c r="AE641" s="56" t="str">
        <f>_xlfn.IFS(Table2[[#This Row],[Rating]]=5,"Excellent",Table2[[#This Row],[Rating]]=4,"Good",Table2[[#This Row],[Rating]]=3,"Average",Table2[[#This Row],[Rating]]&lt;=2,"Poor")</f>
        <v>Poor</v>
      </c>
      <c r="AF641" s="35">
        <f>Table2[[#This Row],[Cost]]+Table2[[#This Row],[Profit]]+Table2[[#This Row],[ShippingCost]]+Table2[[#This Row],[DeliveryDays]]</f>
        <v>2525.9100000000003</v>
      </c>
      <c r="AG641" s="119">
        <f>Table2[[#This Row],[Profit]]/Table2[[#This Row],[Cost]]</f>
        <v>0.25682783633230477</v>
      </c>
    </row>
    <row r="642" spans="1:33" ht="16.5" thickTop="1" thickBot="1" x14ac:dyDescent="0.3">
      <c r="A642" s="12">
        <v>643</v>
      </c>
      <c r="B642" s="13" t="s">
        <v>157</v>
      </c>
      <c r="C642" s="86">
        <f>YEAR(Table2[[#This Row],[Date]])</f>
        <v>2024</v>
      </c>
      <c r="D642" s="89" t="str">
        <f>TEXT(Table2[[#This Row],[Date]],"mmmm")</f>
        <v>June</v>
      </c>
      <c r="E642" s="13" t="s">
        <v>118</v>
      </c>
      <c r="F642" s="13" t="s">
        <v>42</v>
      </c>
      <c r="G642" s="13" t="s">
        <v>59</v>
      </c>
      <c r="H642" s="13" t="s">
        <v>94</v>
      </c>
      <c r="I642" s="13" t="s">
        <v>31</v>
      </c>
      <c r="J642" s="13" t="s">
        <v>134</v>
      </c>
      <c r="K642" s="13" t="s">
        <v>53</v>
      </c>
      <c r="L642" s="13" t="s">
        <v>70</v>
      </c>
      <c r="M642" s="13">
        <v>71.47</v>
      </c>
      <c r="N642" s="13">
        <v>13</v>
      </c>
      <c r="O642" s="13">
        <v>0.18</v>
      </c>
      <c r="P642" s="48" t="str">
        <f>IF(Table2[[#This Row],[Discount]]&gt;20%,"HIGH","LOW")</f>
        <v>LOW</v>
      </c>
      <c r="Q642" s="13">
        <v>761.87</v>
      </c>
      <c r="R642" s="60" t="str">
        <f>_xlfn.IFS(Table2[[#This Row],[Revenue]]&lt;1000,"Small",OR(Table2[[#This Row],[Revenue]]&gt;1000,Table2[[#This Row],[Revenue]]&lt;=5000),"Medium",Table2[[#This Row],[Revenue]]&gt;5000,"Large")</f>
        <v>Small</v>
      </c>
      <c r="S642" s="54" t="str">
        <f>IF(Table2[[#This Row],[Revenue]]&gt;3000,"Premium","Not Premium")</f>
        <v>Not Premium</v>
      </c>
      <c r="T642" s="13">
        <v>393.64</v>
      </c>
      <c r="U642" s="13">
        <v>368.23</v>
      </c>
      <c r="V642" s="13" t="s">
        <v>91</v>
      </c>
      <c r="W642" s="13" t="s">
        <v>88</v>
      </c>
      <c r="X642" s="13" t="s">
        <v>48</v>
      </c>
      <c r="Y642" s="13">
        <v>41.91</v>
      </c>
      <c r="Z642" s="13">
        <v>6</v>
      </c>
      <c r="AA642" s="51" t="str">
        <f>IF(Table2[[#This Row],[DeliveryDays]]&lt;=3,"FAST DELIVERY","LATE DELIVERY")</f>
        <v>LATE DELIVERY</v>
      </c>
      <c r="AB642" s="13" t="s">
        <v>38</v>
      </c>
      <c r="AC642" s="13" t="s">
        <v>56</v>
      </c>
      <c r="AD642" s="13">
        <v>4</v>
      </c>
      <c r="AE642" s="57" t="str">
        <f>_xlfn.IFS(Table2[[#This Row],[Rating]]=5,"Excellent",Table2[[#This Row],[Rating]]=4,"Good",Table2[[#This Row],[Rating]]=3,"Average",Table2[[#This Row],[Rating]]&lt;=2,"Poor")</f>
        <v>Good</v>
      </c>
      <c r="AF642" s="35">
        <f>Table2[[#This Row],[Cost]]+Table2[[#This Row],[Profit]]+Table2[[#This Row],[ShippingCost]]+Table2[[#This Row],[DeliveryDays]]</f>
        <v>809.78</v>
      </c>
      <c r="AG642" s="119">
        <f>Table2[[#This Row],[Profit]]/Table2[[#This Row],[Cost]]</f>
        <v>0.93544863326897676</v>
      </c>
    </row>
    <row r="643" spans="1:33" ht="16.5" thickTop="1" thickBot="1" x14ac:dyDescent="0.3">
      <c r="A643" s="11">
        <v>644</v>
      </c>
      <c r="B643" s="2" t="s">
        <v>294</v>
      </c>
      <c r="C643" s="85">
        <f>YEAR(Table2[[#This Row],[Date]])</f>
        <v>2023</v>
      </c>
      <c r="D643" s="88" t="str">
        <f>TEXT(Table2[[#This Row],[Date]],"mmmm")</f>
        <v>October</v>
      </c>
      <c r="E643" s="2" t="s">
        <v>118</v>
      </c>
      <c r="F643" s="2" t="s">
        <v>42</v>
      </c>
      <c r="G643" s="2" t="s">
        <v>83</v>
      </c>
      <c r="H643" s="2" t="s">
        <v>94</v>
      </c>
      <c r="I643" s="2" t="s">
        <v>75</v>
      </c>
      <c r="J643" s="2" t="s">
        <v>107</v>
      </c>
      <c r="K643" s="2" t="s">
        <v>33</v>
      </c>
      <c r="L643" s="2" t="s">
        <v>70</v>
      </c>
      <c r="M643" s="2">
        <v>463.78</v>
      </c>
      <c r="N643" s="2">
        <v>6</v>
      </c>
      <c r="O643" s="2">
        <v>0.03</v>
      </c>
      <c r="P643" s="48" t="str">
        <f>IF(Table2[[#This Row],[Discount]]&gt;20%,"HIGH","LOW")</f>
        <v>LOW</v>
      </c>
      <c r="Q643" s="2">
        <v>2699.2</v>
      </c>
      <c r="R643" s="59" t="str">
        <f>_xlfn.IFS(Table2[[#This Row],[Revenue]]&lt;1000,"Small",OR(Table2[[#This Row],[Revenue]]&gt;1000,Table2[[#This Row],[Revenue]]&lt;=5000),"Medium",Table2[[#This Row],[Revenue]]&gt;5000,"Large")</f>
        <v>Medium</v>
      </c>
      <c r="S643" s="53" t="str">
        <f>IF(Table2[[#This Row],[Revenue]]&gt;3000,"Premium","Not Premium")</f>
        <v>Not Premium</v>
      </c>
      <c r="T643" s="2">
        <v>2059.7600000000002</v>
      </c>
      <c r="U643" s="2">
        <v>639.44000000000005</v>
      </c>
      <c r="V643" s="2" t="s">
        <v>91</v>
      </c>
      <c r="W643" s="2" t="s">
        <v>54</v>
      </c>
      <c r="X643" s="2" t="s">
        <v>37</v>
      </c>
      <c r="Y643" s="2">
        <v>23.15</v>
      </c>
      <c r="Z643" s="2">
        <v>2</v>
      </c>
      <c r="AA643" s="50" t="str">
        <f>IF(Table2[[#This Row],[DeliveryDays]]&lt;=3,"FAST DELIVERY","LATE DELIVERY")</f>
        <v>FAST DELIVERY</v>
      </c>
      <c r="AB643" s="2" t="s">
        <v>38</v>
      </c>
      <c r="AC643" s="2" t="s">
        <v>56</v>
      </c>
      <c r="AD643" s="2">
        <v>1</v>
      </c>
      <c r="AE643" s="56" t="str">
        <f>_xlfn.IFS(Table2[[#This Row],[Rating]]=5,"Excellent",Table2[[#This Row],[Rating]]=4,"Good",Table2[[#This Row],[Rating]]=3,"Average",Table2[[#This Row],[Rating]]&lt;=2,"Poor")</f>
        <v>Poor</v>
      </c>
      <c r="AF643" s="35">
        <f>Table2[[#This Row],[Cost]]+Table2[[#This Row],[Profit]]+Table2[[#This Row],[ShippingCost]]+Table2[[#This Row],[DeliveryDays]]</f>
        <v>2724.3500000000004</v>
      </c>
      <c r="AG643" s="119">
        <f>Table2[[#This Row],[Profit]]/Table2[[#This Row],[Cost]]</f>
        <v>0.31044393521575331</v>
      </c>
    </row>
    <row r="644" spans="1:33" ht="16.5" thickTop="1" thickBot="1" x14ac:dyDescent="0.3">
      <c r="A644" s="12">
        <v>645</v>
      </c>
      <c r="B644" s="13" t="s">
        <v>526</v>
      </c>
      <c r="C644" s="86">
        <f>YEAR(Table2[[#This Row],[Date]])</f>
        <v>2023</v>
      </c>
      <c r="D644" s="89" t="str">
        <f>TEXT(Table2[[#This Row],[Date]],"mmmm")</f>
        <v>February</v>
      </c>
      <c r="E644" s="13" t="s">
        <v>41</v>
      </c>
      <c r="F644" s="13" t="s">
        <v>28</v>
      </c>
      <c r="G644" s="13" t="s">
        <v>59</v>
      </c>
      <c r="H644" s="13" t="s">
        <v>78</v>
      </c>
      <c r="I644" s="13" t="s">
        <v>31</v>
      </c>
      <c r="J644" s="13" t="s">
        <v>102</v>
      </c>
      <c r="K644" s="13" t="s">
        <v>53</v>
      </c>
      <c r="L644" s="13" t="s">
        <v>34</v>
      </c>
      <c r="M644" s="13">
        <v>891.33</v>
      </c>
      <c r="N644" s="13">
        <v>7</v>
      </c>
      <c r="O644" s="13">
        <v>0.17</v>
      </c>
      <c r="P644" s="48" t="str">
        <f>IF(Table2[[#This Row],[Discount]]&gt;20%,"HIGH","LOW")</f>
        <v>LOW</v>
      </c>
      <c r="Q644" s="13">
        <v>5178.63</v>
      </c>
      <c r="R644" s="60" t="str">
        <f>_xlfn.IFS(Table2[[#This Row],[Revenue]]&lt;1000,"Small",OR(Table2[[#This Row],[Revenue]]&gt;1000,Table2[[#This Row],[Revenue]]&lt;=5000),"Medium",Table2[[#This Row],[Revenue]]&gt;5000,"Large")</f>
        <v>Medium</v>
      </c>
      <c r="S644" s="54" t="str">
        <f>IF(Table2[[#This Row],[Revenue]]&gt;3000,"Premium","Not Premium")</f>
        <v>Premium</v>
      </c>
      <c r="T644" s="13">
        <v>4199.66</v>
      </c>
      <c r="U644" s="13">
        <v>978.97</v>
      </c>
      <c r="V644" s="13" t="s">
        <v>91</v>
      </c>
      <c r="W644" s="13" t="s">
        <v>88</v>
      </c>
      <c r="X644" s="13" t="s">
        <v>48</v>
      </c>
      <c r="Y644" s="13">
        <v>21.92</v>
      </c>
      <c r="Z644" s="13">
        <v>2</v>
      </c>
      <c r="AA644" s="51" t="str">
        <f>IF(Table2[[#This Row],[DeliveryDays]]&lt;=3,"FAST DELIVERY","LATE DELIVERY")</f>
        <v>FAST DELIVERY</v>
      </c>
      <c r="AB644" s="13" t="s">
        <v>97</v>
      </c>
      <c r="AC644" s="13" t="s">
        <v>39</v>
      </c>
      <c r="AD644" s="13">
        <v>2</v>
      </c>
      <c r="AE644" s="57" t="str">
        <f>_xlfn.IFS(Table2[[#This Row],[Rating]]=5,"Excellent",Table2[[#This Row],[Rating]]=4,"Good",Table2[[#This Row],[Rating]]=3,"Average",Table2[[#This Row],[Rating]]&lt;=2,"Poor")</f>
        <v>Poor</v>
      </c>
      <c r="AF644" s="35">
        <f>Table2[[#This Row],[Cost]]+Table2[[#This Row],[Profit]]+Table2[[#This Row],[ShippingCost]]+Table2[[#This Row],[DeliveryDays]]</f>
        <v>5202.55</v>
      </c>
      <c r="AG644" s="119">
        <f>Table2[[#This Row],[Profit]]/Table2[[#This Row],[Cost]]</f>
        <v>0.2331069658019935</v>
      </c>
    </row>
    <row r="645" spans="1:33" ht="16.5" thickTop="1" thickBot="1" x14ac:dyDescent="0.3">
      <c r="A645" s="11">
        <v>646</v>
      </c>
      <c r="B645" s="2" t="s">
        <v>130</v>
      </c>
      <c r="C645" s="85">
        <f>YEAR(Table2[[#This Row],[Date]])</f>
        <v>2024</v>
      </c>
      <c r="D645" s="88" t="str">
        <f>TEXT(Table2[[#This Row],[Date]],"mmmm")</f>
        <v>March</v>
      </c>
      <c r="E645" s="2" t="s">
        <v>65</v>
      </c>
      <c r="F645" s="2" t="s">
        <v>82</v>
      </c>
      <c r="G645" s="2" t="s">
        <v>43</v>
      </c>
      <c r="H645" s="2" t="s">
        <v>30</v>
      </c>
      <c r="I645" s="2" t="s">
        <v>61</v>
      </c>
      <c r="J645" s="2" t="s">
        <v>107</v>
      </c>
      <c r="K645" s="2" t="s">
        <v>45</v>
      </c>
      <c r="L645" s="2" t="s">
        <v>80</v>
      </c>
      <c r="M645" s="2">
        <v>395.62</v>
      </c>
      <c r="N645" s="2">
        <v>9</v>
      </c>
      <c r="O645" s="2">
        <v>0.13</v>
      </c>
      <c r="P645" s="48" t="str">
        <f>IF(Table2[[#This Row],[Discount]]&gt;20%,"HIGH","LOW")</f>
        <v>LOW</v>
      </c>
      <c r="Q645" s="2">
        <v>3097.7</v>
      </c>
      <c r="R645" s="59" t="str">
        <f>_xlfn.IFS(Table2[[#This Row],[Revenue]]&lt;1000,"Small",OR(Table2[[#This Row],[Revenue]]&gt;1000,Table2[[#This Row],[Revenue]]&lt;=5000),"Medium",Table2[[#This Row],[Revenue]]&gt;5000,"Large")</f>
        <v>Medium</v>
      </c>
      <c r="S645" s="53" t="str">
        <f>IF(Table2[[#This Row],[Revenue]]&gt;3000,"Premium","Not Premium")</f>
        <v>Premium</v>
      </c>
      <c r="T645" s="2">
        <v>1591.75</v>
      </c>
      <c r="U645" s="2">
        <v>1505.95</v>
      </c>
      <c r="V645" s="2" t="s">
        <v>91</v>
      </c>
      <c r="W645" s="2" t="s">
        <v>54</v>
      </c>
      <c r="X645" s="2" t="s">
        <v>48</v>
      </c>
      <c r="Y645" s="2">
        <v>48.69</v>
      </c>
      <c r="Z645" s="2">
        <v>6</v>
      </c>
      <c r="AA645" s="50" t="str">
        <f>IF(Table2[[#This Row],[DeliveryDays]]&lt;=3,"FAST DELIVERY","LATE DELIVERY")</f>
        <v>LATE DELIVERY</v>
      </c>
      <c r="AB645" s="2" t="s">
        <v>55</v>
      </c>
      <c r="AC645" s="2" t="s">
        <v>39</v>
      </c>
      <c r="AD645" s="2">
        <v>4</v>
      </c>
      <c r="AE645" s="56" t="str">
        <f>_xlfn.IFS(Table2[[#This Row],[Rating]]=5,"Excellent",Table2[[#This Row],[Rating]]=4,"Good",Table2[[#This Row],[Rating]]=3,"Average",Table2[[#This Row],[Rating]]&lt;=2,"Poor")</f>
        <v>Good</v>
      </c>
      <c r="AF645" s="35">
        <f>Table2[[#This Row],[Cost]]+Table2[[#This Row],[Profit]]+Table2[[#This Row],[ShippingCost]]+Table2[[#This Row],[DeliveryDays]]</f>
        <v>3152.39</v>
      </c>
      <c r="AG645" s="119">
        <f>Table2[[#This Row],[Profit]]/Table2[[#This Row],[Cost]]</f>
        <v>0.94609706298099583</v>
      </c>
    </row>
    <row r="646" spans="1:33" ht="16.5" thickTop="1" thickBot="1" x14ac:dyDescent="0.3">
      <c r="A646" s="12">
        <v>647</v>
      </c>
      <c r="B646" s="13" t="s">
        <v>193</v>
      </c>
      <c r="C646" s="86">
        <f>YEAR(Table2[[#This Row],[Date]])</f>
        <v>2024</v>
      </c>
      <c r="D646" s="89" t="str">
        <f>TEXT(Table2[[#This Row],[Date]],"mmmm")</f>
        <v>July</v>
      </c>
      <c r="E646" s="13" t="s">
        <v>96</v>
      </c>
      <c r="F646" s="13" t="s">
        <v>28</v>
      </c>
      <c r="G646" s="13" t="s">
        <v>43</v>
      </c>
      <c r="H646" s="13" t="s">
        <v>100</v>
      </c>
      <c r="I646" s="13" t="s">
        <v>51</v>
      </c>
      <c r="J646" s="13" t="s">
        <v>84</v>
      </c>
      <c r="K646" s="13" t="s">
        <v>53</v>
      </c>
      <c r="L646" s="13" t="s">
        <v>85</v>
      </c>
      <c r="M646" s="13">
        <v>503.97</v>
      </c>
      <c r="N646" s="13">
        <v>9</v>
      </c>
      <c r="O646" s="13">
        <v>0.03</v>
      </c>
      <c r="P646" s="48" t="str">
        <f>IF(Table2[[#This Row],[Discount]]&gt;20%,"HIGH","LOW")</f>
        <v>LOW</v>
      </c>
      <c r="Q646" s="13">
        <v>4399.66</v>
      </c>
      <c r="R646" s="60" t="str">
        <f>_xlfn.IFS(Table2[[#This Row],[Revenue]]&lt;1000,"Small",OR(Table2[[#This Row],[Revenue]]&gt;1000,Table2[[#This Row],[Revenue]]&lt;=5000),"Medium",Table2[[#This Row],[Revenue]]&gt;5000,"Large")</f>
        <v>Medium</v>
      </c>
      <c r="S646" s="54" t="str">
        <f>IF(Table2[[#This Row],[Revenue]]&gt;3000,"Premium","Not Premium")</f>
        <v>Premium</v>
      </c>
      <c r="T646" s="13">
        <v>2305.13</v>
      </c>
      <c r="U646" s="13">
        <v>2094.5300000000002</v>
      </c>
      <c r="V646" s="13" t="s">
        <v>35</v>
      </c>
      <c r="W646" s="13" t="s">
        <v>54</v>
      </c>
      <c r="X646" s="13" t="s">
        <v>72</v>
      </c>
      <c r="Y646" s="13">
        <v>19.04</v>
      </c>
      <c r="Z646" s="13">
        <v>3</v>
      </c>
      <c r="AA646" s="51" t="str">
        <f>IF(Table2[[#This Row],[DeliveryDays]]&lt;=3,"FAST DELIVERY","LATE DELIVERY")</f>
        <v>FAST DELIVERY</v>
      </c>
      <c r="AB646" s="13" t="s">
        <v>97</v>
      </c>
      <c r="AC646" s="13" t="s">
        <v>39</v>
      </c>
      <c r="AD646" s="13">
        <v>5</v>
      </c>
      <c r="AE646" s="57" t="str">
        <f>_xlfn.IFS(Table2[[#This Row],[Rating]]=5,"Excellent",Table2[[#This Row],[Rating]]=4,"Good",Table2[[#This Row],[Rating]]=3,"Average",Table2[[#This Row],[Rating]]&lt;=2,"Poor")</f>
        <v>Excellent</v>
      </c>
      <c r="AF646" s="35">
        <f>Table2[[#This Row],[Cost]]+Table2[[#This Row],[Profit]]+Table2[[#This Row],[ShippingCost]]+Table2[[#This Row],[DeliveryDays]]</f>
        <v>4421.7</v>
      </c>
      <c r="AG646" s="119">
        <f>Table2[[#This Row],[Profit]]/Table2[[#This Row],[Cost]]</f>
        <v>0.9086385583459502</v>
      </c>
    </row>
    <row r="647" spans="1:33" ht="16.5" thickTop="1" thickBot="1" x14ac:dyDescent="0.3">
      <c r="A647" s="11">
        <v>648</v>
      </c>
      <c r="B647" s="2" t="s">
        <v>527</v>
      </c>
      <c r="C647" s="85">
        <f>YEAR(Table2[[#This Row],[Date]])</f>
        <v>2024</v>
      </c>
      <c r="D647" s="88" t="str">
        <f>TEXT(Table2[[#This Row],[Date]],"mmmm")</f>
        <v>May</v>
      </c>
      <c r="E647" s="2" t="s">
        <v>127</v>
      </c>
      <c r="F647" s="2" t="s">
        <v>42</v>
      </c>
      <c r="G647" s="2" t="s">
        <v>29</v>
      </c>
      <c r="H647" s="2" t="s">
        <v>94</v>
      </c>
      <c r="I647" s="2" t="s">
        <v>68</v>
      </c>
      <c r="J647" s="2" t="s">
        <v>102</v>
      </c>
      <c r="K647" s="2" t="s">
        <v>33</v>
      </c>
      <c r="L647" s="2" t="s">
        <v>70</v>
      </c>
      <c r="M647" s="2">
        <v>35.74</v>
      </c>
      <c r="N647" s="2">
        <v>19</v>
      </c>
      <c r="O647" s="2">
        <v>0.28000000000000003</v>
      </c>
      <c r="P647" s="48" t="str">
        <f>IF(Table2[[#This Row],[Discount]]&gt;20%,"HIGH","LOW")</f>
        <v>HIGH</v>
      </c>
      <c r="Q647" s="2">
        <v>488.92</v>
      </c>
      <c r="R647" s="59" t="str">
        <f>_xlfn.IFS(Table2[[#This Row],[Revenue]]&lt;1000,"Small",OR(Table2[[#This Row],[Revenue]]&gt;1000,Table2[[#This Row],[Revenue]]&lt;=5000),"Medium",Table2[[#This Row],[Revenue]]&gt;5000,"Large")</f>
        <v>Small</v>
      </c>
      <c r="S647" s="53" t="str">
        <f>IF(Table2[[#This Row],[Revenue]]&gt;3000,"Premium","Not Premium")</f>
        <v>Not Premium</v>
      </c>
      <c r="T647" s="2">
        <v>412.23</v>
      </c>
      <c r="U647" s="2">
        <v>76.69</v>
      </c>
      <c r="V647" s="2" t="s">
        <v>76</v>
      </c>
      <c r="W647" s="2" t="s">
        <v>54</v>
      </c>
      <c r="X647" s="2" t="s">
        <v>48</v>
      </c>
      <c r="Y647" s="2">
        <v>49.07</v>
      </c>
      <c r="Z647" s="2">
        <v>3</v>
      </c>
      <c r="AA647" s="50" t="str">
        <f>IF(Table2[[#This Row],[DeliveryDays]]&lt;=3,"FAST DELIVERY","LATE DELIVERY")</f>
        <v>FAST DELIVERY</v>
      </c>
      <c r="AB647" s="2" t="s">
        <v>38</v>
      </c>
      <c r="AC647" s="2" t="s">
        <v>39</v>
      </c>
      <c r="AD647" s="2">
        <v>4</v>
      </c>
      <c r="AE647" s="56" t="str">
        <f>_xlfn.IFS(Table2[[#This Row],[Rating]]=5,"Excellent",Table2[[#This Row],[Rating]]=4,"Good",Table2[[#This Row],[Rating]]=3,"Average",Table2[[#This Row],[Rating]]&lt;=2,"Poor")</f>
        <v>Good</v>
      </c>
      <c r="AF647" s="35">
        <f>Table2[[#This Row],[Cost]]+Table2[[#This Row],[Profit]]+Table2[[#This Row],[ShippingCost]]+Table2[[#This Row],[DeliveryDays]]</f>
        <v>540.99</v>
      </c>
      <c r="AG647" s="119">
        <f>Table2[[#This Row],[Profit]]/Table2[[#This Row],[Cost]]</f>
        <v>0.18603692113625886</v>
      </c>
    </row>
    <row r="648" spans="1:33" ht="16.5" thickTop="1" thickBot="1" x14ac:dyDescent="0.3">
      <c r="A648" s="12">
        <v>649</v>
      </c>
      <c r="B648" s="13" t="s">
        <v>302</v>
      </c>
      <c r="C648" s="86">
        <f>YEAR(Table2[[#This Row],[Date]])</f>
        <v>2024</v>
      </c>
      <c r="D648" s="89" t="str">
        <f>TEXT(Table2[[#This Row],[Date]],"mmmm")</f>
        <v>March</v>
      </c>
      <c r="E648" s="13" t="s">
        <v>96</v>
      </c>
      <c r="F648" s="13" t="s">
        <v>66</v>
      </c>
      <c r="G648" s="13" t="s">
        <v>59</v>
      </c>
      <c r="H648" s="13" t="s">
        <v>67</v>
      </c>
      <c r="I648" s="13" t="s">
        <v>51</v>
      </c>
      <c r="J648" s="13" t="s">
        <v>87</v>
      </c>
      <c r="K648" s="13" t="s">
        <v>53</v>
      </c>
      <c r="L648" s="13" t="s">
        <v>80</v>
      </c>
      <c r="M648" s="13">
        <v>740.25</v>
      </c>
      <c r="N648" s="13">
        <v>14</v>
      </c>
      <c r="O648" s="13">
        <v>0.11</v>
      </c>
      <c r="P648" s="48" t="str">
        <f>IF(Table2[[#This Row],[Discount]]&gt;20%,"HIGH","LOW")</f>
        <v>LOW</v>
      </c>
      <c r="Q648" s="13">
        <v>9223.51</v>
      </c>
      <c r="R648" s="60" t="str">
        <f>_xlfn.IFS(Table2[[#This Row],[Revenue]]&lt;1000,"Small",OR(Table2[[#This Row],[Revenue]]&gt;1000,Table2[[#This Row],[Revenue]]&lt;=5000),"Medium",Table2[[#This Row],[Revenue]]&gt;5000,"Large")</f>
        <v>Medium</v>
      </c>
      <c r="S648" s="54" t="str">
        <f>IF(Table2[[#This Row],[Revenue]]&gt;3000,"Premium","Not Premium")</f>
        <v>Premium</v>
      </c>
      <c r="T648" s="13">
        <v>5693.33</v>
      </c>
      <c r="U648" s="13">
        <v>3530.18</v>
      </c>
      <c r="V648" s="13" t="s">
        <v>63</v>
      </c>
      <c r="W648" s="13" t="s">
        <v>54</v>
      </c>
      <c r="X648" s="13" t="s">
        <v>72</v>
      </c>
      <c r="Y648" s="13">
        <v>13.07</v>
      </c>
      <c r="Z648" s="13">
        <v>10</v>
      </c>
      <c r="AA648" s="51" t="str">
        <f>IF(Table2[[#This Row],[DeliveryDays]]&lt;=3,"FAST DELIVERY","LATE DELIVERY")</f>
        <v>LATE DELIVERY</v>
      </c>
      <c r="AB648" s="13" t="s">
        <v>38</v>
      </c>
      <c r="AC648" s="13" t="s">
        <v>56</v>
      </c>
      <c r="AD648" s="13">
        <v>4</v>
      </c>
      <c r="AE648" s="57" t="str">
        <f>_xlfn.IFS(Table2[[#This Row],[Rating]]=5,"Excellent",Table2[[#This Row],[Rating]]=4,"Good",Table2[[#This Row],[Rating]]=3,"Average",Table2[[#This Row],[Rating]]&lt;=2,"Poor")</f>
        <v>Good</v>
      </c>
      <c r="AF648" s="35">
        <f>Table2[[#This Row],[Cost]]+Table2[[#This Row],[Profit]]+Table2[[#This Row],[ShippingCost]]+Table2[[#This Row],[DeliveryDays]]</f>
        <v>9246.58</v>
      </c>
      <c r="AG648" s="119">
        <f>Table2[[#This Row],[Profit]]/Table2[[#This Row],[Cost]]</f>
        <v>0.62005539815889821</v>
      </c>
    </row>
    <row r="649" spans="1:33" ht="16.5" thickTop="1" thickBot="1" x14ac:dyDescent="0.3">
      <c r="A649" s="11">
        <v>650</v>
      </c>
      <c r="B649" s="2" t="s">
        <v>209</v>
      </c>
      <c r="C649" s="85">
        <f>YEAR(Table2[[#This Row],[Date]])</f>
        <v>2024</v>
      </c>
      <c r="D649" s="88" t="str">
        <f>TEXT(Table2[[#This Row],[Date]],"mmmm")</f>
        <v>July</v>
      </c>
      <c r="E649" s="2" t="s">
        <v>129</v>
      </c>
      <c r="F649" s="2" t="s">
        <v>66</v>
      </c>
      <c r="G649" s="2" t="s">
        <v>43</v>
      </c>
      <c r="H649" s="2" t="s">
        <v>60</v>
      </c>
      <c r="I649" s="2" t="s">
        <v>61</v>
      </c>
      <c r="J649" s="2" t="s">
        <v>87</v>
      </c>
      <c r="K649" s="2" t="s">
        <v>33</v>
      </c>
      <c r="L649" s="2" t="s">
        <v>46</v>
      </c>
      <c r="M649" s="2">
        <v>927.9</v>
      </c>
      <c r="N649" s="2">
        <v>16</v>
      </c>
      <c r="O649" s="2">
        <v>7.0000000000000007E-2</v>
      </c>
      <c r="P649" s="48" t="str">
        <f>IF(Table2[[#This Row],[Discount]]&gt;20%,"HIGH","LOW")</f>
        <v>LOW</v>
      </c>
      <c r="Q649" s="2">
        <v>13807.15</v>
      </c>
      <c r="R649" s="59" t="str">
        <f>_xlfn.IFS(Table2[[#This Row],[Revenue]]&lt;1000,"Small",OR(Table2[[#This Row],[Revenue]]&gt;1000,Table2[[#This Row],[Revenue]]&lt;=5000),"Medium",Table2[[#This Row],[Revenue]]&gt;5000,"Large")</f>
        <v>Medium</v>
      </c>
      <c r="S649" s="53" t="str">
        <f>IF(Table2[[#This Row],[Revenue]]&gt;3000,"Premium","Not Premium")</f>
        <v>Premium</v>
      </c>
      <c r="T649" s="2">
        <v>10539.09</v>
      </c>
      <c r="U649" s="2">
        <v>3268.06</v>
      </c>
      <c r="V649" s="2" t="s">
        <v>91</v>
      </c>
      <c r="W649" s="2" t="s">
        <v>71</v>
      </c>
      <c r="X649" s="2" t="s">
        <v>72</v>
      </c>
      <c r="Y649" s="2">
        <v>9.58</v>
      </c>
      <c r="Z649" s="2">
        <v>9</v>
      </c>
      <c r="AA649" s="50" t="str">
        <f>IF(Table2[[#This Row],[DeliveryDays]]&lt;=3,"FAST DELIVERY","LATE DELIVERY")</f>
        <v>LATE DELIVERY</v>
      </c>
      <c r="AB649" s="2" t="s">
        <v>97</v>
      </c>
      <c r="AC649" s="2" t="s">
        <v>56</v>
      </c>
      <c r="AD649" s="2">
        <v>1</v>
      </c>
      <c r="AE649" s="56" t="str">
        <f>_xlfn.IFS(Table2[[#This Row],[Rating]]=5,"Excellent",Table2[[#This Row],[Rating]]=4,"Good",Table2[[#This Row],[Rating]]=3,"Average",Table2[[#This Row],[Rating]]&lt;=2,"Poor")</f>
        <v>Poor</v>
      </c>
      <c r="AF649" s="35">
        <f>Table2[[#This Row],[Cost]]+Table2[[#This Row],[Profit]]+Table2[[#This Row],[ShippingCost]]+Table2[[#This Row],[DeliveryDays]]</f>
        <v>13825.73</v>
      </c>
      <c r="AG649" s="119">
        <f>Table2[[#This Row],[Profit]]/Table2[[#This Row],[Cost]]</f>
        <v>0.31008939101952826</v>
      </c>
    </row>
    <row r="650" spans="1:33" ht="16.5" thickTop="1" thickBot="1" x14ac:dyDescent="0.3">
      <c r="A650" s="12">
        <v>651</v>
      </c>
      <c r="B650" s="13" t="s">
        <v>343</v>
      </c>
      <c r="C650" s="86">
        <f>YEAR(Table2[[#This Row],[Date]])</f>
        <v>2023</v>
      </c>
      <c r="D650" s="89" t="str">
        <f>TEXT(Table2[[#This Row],[Date]],"mmmm")</f>
        <v>July</v>
      </c>
      <c r="E650" s="13" t="s">
        <v>96</v>
      </c>
      <c r="F650" s="13" t="s">
        <v>66</v>
      </c>
      <c r="G650" s="13" t="s">
        <v>93</v>
      </c>
      <c r="H650" s="13" t="s">
        <v>67</v>
      </c>
      <c r="I650" s="13" t="s">
        <v>68</v>
      </c>
      <c r="J650" s="13" t="s">
        <v>62</v>
      </c>
      <c r="K650" s="13" t="s">
        <v>45</v>
      </c>
      <c r="L650" s="13" t="s">
        <v>85</v>
      </c>
      <c r="M650" s="13">
        <v>294.91000000000003</v>
      </c>
      <c r="N650" s="13">
        <v>15</v>
      </c>
      <c r="O650" s="13">
        <v>0.13</v>
      </c>
      <c r="P650" s="48" t="str">
        <f>IF(Table2[[#This Row],[Discount]]&gt;20%,"HIGH","LOW")</f>
        <v>LOW</v>
      </c>
      <c r="Q650" s="13">
        <v>3848.58</v>
      </c>
      <c r="R650" s="60" t="str">
        <f>_xlfn.IFS(Table2[[#This Row],[Revenue]]&lt;1000,"Small",OR(Table2[[#This Row],[Revenue]]&gt;1000,Table2[[#This Row],[Revenue]]&lt;=5000),"Medium",Table2[[#This Row],[Revenue]]&gt;5000,"Large")</f>
        <v>Medium</v>
      </c>
      <c r="S650" s="54" t="str">
        <f>IF(Table2[[#This Row],[Revenue]]&gt;3000,"Premium","Not Premium")</f>
        <v>Premium</v>
      </c>
      <c r="T650" s="13">
        <v>3382.63</v>
      </c>
      <c r="U650" s="13">
        <v>465.95</v>
      </c>
      <c r="V650" s="13" t="s">
        <v>91</v>
      </c>
      <c r="W650" s="13" t="s">
        <v>71</v>
      </c>
      <c r="X650" s="13" t="s">
        <v>48</v>
      </c>
      <c r="Y650" s="13">
        <v>13.69</v>
      </c>
      <c r="Z650" s="13">
        <v>4</v>
      </c>
      <c r="AA650" s="51" t="str">
        <f>IF(Table2[[#This Row],[DeliveryDays]]&lt;=3,"FAST DELIVERY","LATE DELIVERY")</f>
        <v>LATE DELIVERY</v>
      </c>
      <c r="AB650" s="13" t="s">
        <v>55</v>
      </c>
      <c r="AC650" s="13" t="s">
        <v>56</v>
      </c>
      <c r="AD650" s="13">
        <v>5</v>
      </c>
      <c r="AE650" s="57" t="str">
        <f>_xlfn.IFS(Table2[[#This Row],[Rating]]=5,"Excellent",Table2[[#This Row],[Rating]]=4,"Good",Table2[[#This Row],[Rating]]=3,"Average",Table2[[#This Row],[Rating]]&lt;=2,"Poor")</f>
        <v>Excellent</v>
      </c>
      <c r="AF650" s="35">
        <f>Table2[[#This Row],[Cost]]+Table2[[#This Row],[Profit]]+Table2[[#This Row],[ShippingCost]]+Table2[[#This Row],[DeliveryDays]]</f>
        <v>3866.27</v>
      </c>
      <c r="AG650" s="119">
        <f>Table2[[#This Row],[Profit]]/Table2[[#This Row],[Cost]]</f>
        <v>0.13774784708939494</v>
      </c>
    </row>
    <row r="651" spans="1:33" ht="16.5" thickTop="1" thickBot="1" x14ac:dyDescent="0.3">
      <c r="A651" s="11">
        <v>652</v>
      </c>
      <c r="B651" s="2" t="s">
        <v>342</v>
      </c>
      <c r="C651" s="85">
        <f>YEAR(Table2[[#This Row],[Date]])</f>
        <v>2024</v>
      </c>
      <c r="D651" s="88" t="str">
        <f>TEXT(Table2[[#This Row],[Date]],"mmmm")</f>
        <v>March</v>
      </c>
      <c r="E651" s="2" t="s">
        <v>99</v>
      </c>
      <c r="F651" s="2" t="s">
        <v>28</v>
      </c>
      <c r="G651" s="2" t="s">
        <v>43</v>
      </c>
      <c r="H651" s="2" t="s">
        <v>60</v>
      </c>
      <c r="I651" s="2" t="s">
        <v>68</v>
      </c>
      <c r="J651" s="2" t="s">
        <v>32</v>
      </c>
      <c r="K651" s="2" t="s">
        <v>33</v>
      </c>
      <c r="L651" s="2" t="s">
        <v>34</v>
      </c>
      <c r="M651" s="2">
        <v>478.5</v>
      </c>
      <c r="N651" s="2">
        <v>2</v>
      </c>
      <c r="O651" s="2">
        <v>0.3</v>
      </c>
      <c r="P651" s="48" t="str">
        <f>IF(Table2[[#This Row],[Discount]]&gt;20%,"HIGH","LOW")</f>
        <v>HIGH</v>
      </c>
      <c r="Q651" s="2">
        <v>669.9</v>
      </c>
      <c r="R651" s="59" t="str">
        <f>_xlfn.IFS(Table2[[#This Row],[Revenue]]&lt;1000,"Small",OR(Table2[[#This Row],[Revenue]]&gt;1000,Table2[[#This Row],[Revenue]]&lt;=5000),"Medium",Table2[[#This Row],[Revenue]]&gt;5000,"Large")</f>
        <v>Small</v>
      </c>
      <c r="S651" s="53" t="str">
        <f>IF(Table2[[#This Row],[Revenue]]&gt;3000,"Premium","Not Premium")</f>
        <v>Not Premium</v>
      </c>
      <c r="T651" s="2">
        <v>336.6</v>
      </c>
      <c r="U651" s="2">
        <v>333.3</v>
      </c>
      <c r="V651" s="2" t="s">
        <v>47</v>
      </c>
      <c r="W651" s="2" t="s">
        <v>88</v>
      </c>
      <c r="X651" s="2" t="s">
        <v>72</v>
      </c>
      <c r="Y651" s="2">
        <v>21.4</v>
      </c>
      <c r="Z651" s="2">
        <v>7</v>
      </c>
      <c r="AA651" s="50" t="str">
        <f>IF(Table2[[#This Row],[DeliveryDays]]&lt;=3,"FAST DELIVERY","LATE DELIVERY")</f>
        <v>LATE DELIVERY</v>
      </c>
      <c r="AB651" s="2" t="s">
        <v>97</v>
      </c>
      <c r="AC651" s="2" t="s">
        <v>39</v>
      </c>
      <c r="AD651" s="2">
        <v>1</v>
      </c>
      <c r="AE651" s="56" t="str">
        <f>_xlfn.IFS(Table2[[#This Row],[Rating]]=5,"Excellent",Table2[[#This Row],[Rating]]=4,"Good",Table2[[#This Row],[Rating]]=3,"Average",Table2[[#This Row],[Rating]]&lt;=2,"Poor")</f>
        <v>Poor</v>
      </c>
      <c r="AF651" s="35">
        <f>Table2[[#This Row],[Cost]]+Table2[[#This Row],[Profit]]+Table2[[#This Row],[ShippingCost]]+Table2[[#This Row],[DeliveryDays]]</f>
        <v>698.30000000000007</v>
      </c>
      <c r="AG651" s="119">
        <f>Table2[[#This Row],[Profit]]/Table2[[#This Row],[Cost]]</f>
        <v>0.99019607843137247</v>
      </c>
    </row>
    <row r="652" spans="1:33" ht="16.5" thickTop="1" thickBot="1" x14ac:dyDescent="0.3">
      <c r="A652" s="12">
        <v>653</v>
      </c>
      <c r="B652" s="13" t="s">
        <v>108</v>
      </c>
      <c r="C652" s="86">
        <f>YEAR(Table2[[#This Row],[Date]])</f>
        <v>2024</v>
      </c>
      <c r="D652" s="89" t="str">
        <f>TEXT(Table2[[#This Row],[Date]],"mmmm")</f>
        <v>December</v>
      </c>
      <c r="E652" s="13" t="s">
        <v>99</v>
      </c>
      <c r="F652" s="13" t="s">
        <v>28</v>
      </c>
      <c r="G652" s="13" t="s">
        <v>43</v>
      </c>
      <c r="H652" s="13" t="s">
        <v>67</v>
      </c>
      <c r="I652" s="13" t="s">
        <v>51</v>
      </c>
      <c r="J652" s="13" t="s">
        <v>69</v>
      </c>
      <c r="K652" s="13" t="s">
        <v>33</v>
      </c>
      <c r="L652" s="13" t="s">
        <v>85</v>
      </c>
      <c r="M652" s="13">
        <v>412.7</v>
      </c>
      <c r="N652" s="13">
        <v>5</v>
      </c>
      <c r="O652" s="13">
        <v>0.05</v>
      </c>
      <c r="P652" s="48" t="str">
        <f>IF(Table2[[#This Row],[Discount]]&gt;20%,"HIGH","LOW")</f>
        <v>LOW</v>
      </c>
      <c r="Q652" s="13">
        <v>1960.32</v>
      </c>
      <c r="R652" s="60" t="str">
        <f>_xlfn.IFS(Table2[[#This Row],[Revenue]]&lt;1000,"Small",OR(Table2[[#This Row],[Revenue]]&gt;1000,Table2[[#This Row],[Revenue]]&lt;=5000),"Medium",Table2[[#This Row],[Revenue]]&gt;5000,"Large")</f>
        <v>Medium</v>
      </c>
      <c r="S652" s="54" t="str">
        <f>IF(Table2[[#This Row],[Revenue]]&gt;3000,"Premium","Not Premium")</f>
        <v>Not Premium</v>
      </c>
      <c r="T652" s="13">
        <v>1315.82</v>
      </c>
      <c r="U652" s="13">
        <v>644.5</v>
      </c>
      <c r="V652" s="13" t="s">
        <v>47</v>
      </c>
      <c r="W652" s="13" t="s">
        <v>88</v>
      </c>
      <c r="X652" s="13" t="s">
        <v>72</v>
      </c>
      <c r="Y652" s="13">
        <v>22.79</v>
      </c>
      <c r="Z652" s="13">
        <v>4</v>
      </c>
      <c r="AA652" s="51" t="str">
        <f>IF(Table2[[#This Row],[DeliveryDays]]&lt;=3,"FAST DELIVERY","LATE DELIVERY")</f>
        <v>LATE DELIVERY</v>
      </c>
      <c r="AB652" s="13" t="s">
        <v>55</v>
      </c>
      <c r="AC652" s="13" t="s">
        <v>56</v>
      </c>
      <c r="AD652" s="13">
        <v>5</v>
      </c>
      <c r="AE652" s="57" t="str">
        <f>_xlfn.IFS(Table2[[#This Row],[Rating]]=5,"Excellent",Table2[[#This Row],[Rating]]=4,"Good",Table2[[#This Row],[Rating]]=3,"Average",Table2[[#This Row],[Rating]]&lt;=2,"Poor")</f>
        <v>Excellent</v>
      </c>
      <c r="AF652" s="35">
        <f>Table2[[#This Row],[Cost]]+Table2[[#This Row],[Profit]]+Table2[[#This Row],[ShippingCost]]+Table2[[#This Row],[DeliveryDays]]</f>
        <v>1987.11</v>
      </c>
      <c r="AG652" s="119">
        <f>Table2[[#This Row],[Profit]]/Table2[[#This Row],[Cost]]</f>
        <v>0.48980863643963463</v>
      </c>
    </row>
    <row r="653" spans="1:33" ht="16.5" thickTop="1" thickBot="1" x14ac:dyDescent="0.3">
      <c r="A653" s="11">
        <v>654</v>
      </c>
      <c r="B653" s="2" t="s">
        <v>528</v>
      </c>
      <c r="C653" s="85">
        <f>YEAR(Table2[[#This Row],[Date]])</f>
        <v>2023</v>
      </c>
      <c r="D653" s="88" t="str">
        <f>TEXT(Table2[[#This Row],[Date]],"mmmm")</f>
        <v>February</v>
      </c>
      <c r="E653" s="2" t="s">
        <v>118</v>
      </c>
      <c r="F653" s="2" t="s">
        <v>42</v>
      </c>
      <c r="G653" s="2" t="s">
        <v>90</v>
      </c>
      <c r="H653" s="2" t="s">
        <v>74</v>
      </c>
      <c r="I653" s="2" t="s">
        <v>61</v>
      </c>
      <c r="J653" s="2" t="s">
        <v>79</v>
      </c>
      <c r="K653" s="2" t="s">
        <v>45</v>
      </c>
      <c r="L653" s="2" t="s">
        <v>85</v>
      </c>
      <c r="M653" s="2">
        <v>347.82</v>
      </c>
      <c r="N653" s="2">
        <v>9</v>
      </c>
      <c r="O653" s="2">
        <v>0.14000000000000001</v>
      </c>
      <c r="P653" s="48" t="str">
        <f>IF(Table2[[#This Row],[Discount]]&gt;20%,"HIGH","LOW")</f>
        <v>LOW</v>
      </c>
      <c r="Q653" s="2">
        <v>2692.13</v>
      </c>
      <c r="R653" s="59" t="str">
        <f>_xlfn.IFS(Table2[[#This Row],[Revenue]]&lt;1000,"Small",OR(Table2[[#This Row],[Revenue]]&gt;1000,Table2[[#This Row],[Revenue]]&lt;=5000),"Medium",Table2[[#This Row],[Revenue]]&gt;5000,"Large")</f>
        <v>Medium</v>
      </c>
      <c r="S653" s="53" t="str">
        <f>IF(Table2[[#This Row],[Revenue]]&gt;3000,"Premium","Not Premium")</f>
        <v>Not Premium</v>
      </c>
      <c r="T653" s="2">
        <v>2338.2800000000002</v>
      </c>
      <c r="U653" s="2">
        <v>353.85</v>
      </c>
      <c r="V653" s="2" t="s">
        <v>47</v>
      </c>
      <c r="W653" s="2" t="s">
        <v>88</v>
      </c>
      <c r="X653" s="2" t="s">
        <v>48</v>
      </c>
      <c r="Y653" s="2">
        <v>24.37</v>
      </c>
      <c r="Z653" s="2">
        <v>10</v>
      </c>
      <c r="AA653" s="50" t="str">
        <f>IF(Table2[[#This Row],[DeliveryDays]]&lt;=3,"FAST DELIVERY","LATE DELIVERY")</f>
        <v>LATE DELIVERY</v>
      </c>
      <c r="AB653" s="2" t="s">
        <v>97</v>
      </c>
      <c r="AC653" s="2" t="s">
        <v>39</v>
      </c>
      <c r="AD653" s="2">
        <v>1</v>
      </c>
      <c r="AE653" s="56" t="str">
        <f>_xlfn.IFS(Table2[[#This Row],[Rating]]=5,"Excellent",Table2[[#This Row],[Rating]]=4,"Good",Table2[[#This Row],[Rating]]=3,"Average",Table2[[#This Row],[Rating]]&lt;=2,"Poor")</f>
        <v>Poor</v>
      </c>
      <c r="AF653" s="35">
        <f>Table2[[#This Row],[Cost]]+Table2[[#This Row],[Profit]]+Table2[[#This Row],[ShippingCost]]+Table2[[#This Row],[DeliveryDays]]</f>
        <v>2726.5</v>
      </c>
      <c r="AG653" s="119">
        <f>Table2[[#This Row],[Profit]]/Table2[[#This Row],[Cost]]</f>
        <v>0.15132918213387617</v>
      </c>
    </row>
    <row r="654" spans="1:33" ht="16.5" thickTop="1" thickBot="1" x14ac:dyDescent="0.3">
      <c r="A654" s="12">
        <v>655</v>
      </c>
      <c r="B654" s="13" t="s">
        <v>205</v>
      </c>
      <c r="C654" s="86">
        <f>YEAR(Table2[[#This Row],[Date]])</f>
        <v>2023</v>
      </c>
      <c r="D654" s="89" t="str">
        <f>TEXT(Table2[[#This Row],[Date]],"mmmm")</f>
        <v>November</v>
      </c>
      <c r="E654" s="13" t="s">
        <v>114</v>
      </c>
      <c r="F654" s="13" t="s">
        <v>66</v>
      </c>
      <c r="G654" s="13" t="s">
        <v>59</v>
      </c>
      <c r="H654" s="13" t="s">
        <v>30</v>
      </c>
      <c r="I654" s="13" t="s">
        <v>68</v>
      </c>
      <c r="J654" s="13" t="s">
        <v>87</v>
      </c>
      <c r="K654" s="13" t="s">
        <v>45</v>
      </c>
      <c r="L654" s="13" t="s">
        <v>70</v>
      </c>
      <c r="M654" s="13">
        <v>775.87</v>
      </c>
      <c r="N654" s="13">
        <v>7</v>
      </c>
      <c r="O654" s="13">
        <v>0.14000000000000001</v>
      </c>
      <c r="P654" s="48" t="str">
        <f>IF(Table2[[#This Row],[Discount]]&gt;20%,"HIGH","LOW")</f>
        <v>LOW</v>
      </c>
      <c r="Q654" s="13">
        <v>4670.74</v>
      </c>
      <c r="R654" s="60" t="str">
        <f>_xlfn.IFS(Table2[[#This Row],[Revenue]]&lt;1000,"Small",OR(Table2[[#This Row],[Revenue]]&gt;1000,Table2[[#This Row],[Revenue]]&lt;=5000),"Medium",Table2[[#This Row],[Revenue]]&gt;5000,"Large")</f>
        <v>Medium</v>
      </c>
      <c r="S654" s="54" t="str">
        <f>IF(Table2[[#This Row],[Revenue]]&gt;3000,"Premium","Not Premium")</f>
        <v>Premium</v>
      </c>
      <c r="T654" s="13">
        <v>3528.75</v>
      </c>
      <c r="U654" s="13">
        <v>1141.99</v>
      </c>
      <c r="V654" s="13" t="s">
        <v>76</v>
      </c>
      <c r="W654" s="13" t="s">
        <v>71</v>
      </c>
      <c r="X654" s="13" t="s">
        <v>72</v>
      </c>
      <c r="Y654" s="13">
        <v>29.37</v>
      </c>
      <c r="Z654" s="13">
        <v>6</v>
      </c>
      <c r="AA654" s="51" t="str">
        <f>IF(Table2[[#This Row],[DeliveryDays]]&lt;=3,"FAST DELIVERY","LATE DELIVERY")</f>
        <v>LATE DELIVERY</v>
      </c>
      <c r="AB654" s="13" t="s">
        <v>55</v>
      </c>
      <c r="AC654" s="13" t="s">
        <v>39</v>
      </c>
      <c r="AD654" s="13">
        <v>1</v>
      </c>
      <c r="AE654" s="57" t="str">
        <f>_xlfn.IFS(Table2[[#This Row],[Rating]]=5,"Excellent",Table2[[#This Row],[Rating]]=4,"Good",Table2[[#This Row],[Rating]]=3,"Average",Table2[[#This Row],[Rating]]&lt;=2,"Poor")</f>
        <v>Poor</v>
      </c>
      <c r="AF654" s="35">
        <f>Table2[[#This Row],[Cost]]+Table2[[#This Row],[Profit]]+Table2[[#This Row],[ShippingCost]]+Table2[[#This Row],[DeliveryDays]]</f>
        <v>4706.1099999999997</v>
      </c>
      <c r="AG654" s="119">
        <f>Table2[[#This Row],[Profit]]/Table2[[#This Row],[Cost]]</f>
        <v>0.32362451292950761</v>
      </c>
    </row>
    <row r="655" spans="1:33" ht="16.5" thickTop="1" thickBot="1" x14ac:dyDescent="0.3">
      <c r="A655" s="11">
        <v>656</v>
      </c>
      <c r="B655" s="2" t="s">
        <v>291</v>
      </c>
      <c r="C655" s="85">
        <f>YEAR(Table2[[#This Row],[Date]])</f>
        <v>2024</v>
      </c>
      <c r="D655" s="88" t="str">
        <f>TEXT(Table2[[#This Row],[Date]],"mmmm")</f>
        <v>April</v>
      </c>
      <c r="E655" s="2" t="s">
        <v>41</v>
      </c>
      <c r="F655" s="2" t="s">
        <v>82</v>
      </c>
      <c r="G655" s="2" t="s">
        <v>83</v>
      </c>
      <c r="H655" s="2" t="s">
        <v>100</v>
      </c>
      <c r="I655" s="2" t="s">
        <v>31</v>
      </c>
      <c r="J655" s="2" t="s">
        <v>134</v>
      </c>
      <c r="K655" s="2" t="s">
        <v>53</v>
      </c>
      <c r="L655" s="2" t="s">
        <v>70</v>
      </c>
      <c r="M655" s="2">
        <v>369.96</v>
      </c>
      <c r="N655" s="2">
        <v>7</v>
      </c>
      <c r="O655" s="2">
        <v>0.16</v>
      </c>
      <c r="P655" s="48" t="str">
        <f>IF(Table2[[#This Row],[Discount]]&gt;20%,"HIGH","LOW")</f>
        <v>LOW</v>
      </c>
      <c r="Q655" s="2">
        <v>2175.36</v>
      </c>
      <c r="R655" s="59" t="str">
        <f>_xlfn.IFS(Table2[[#This Row],[Revenue]]&lt;1000,"Small",OR(Table2[[#This Row],[Revenue]]&gt;1000,Table2[[#This Row],[Revenue]]&lt;=5000),"Medium",Table2[[#This Row],[Revenue]]&gt;5000,"Large")</f>
        <v>Medium</v>
      </c>
      <c r="S655" s="53" t="str">
        <f>IF(Table2[[#This Row],[Revenue]]&gt;3000,"Premium","Not Premium")</f>
        <v>Not Premium</v>
      </c>
      <c r="T655" s="2">
        <v>1942.48</v>
      </c>
      <c r="U655" s="2">
        <v>232.88</v>
      </c>
      <c r="V655" s="2" t="s">
        <v>63</v>
      </c>
      <c r="W655" s="2" t="s">
        <v>88</v>
      </c>
      <c r="X655" s="2" t="s">
        <v>37</v>
      </c>
      <c r="Y655" s="2">
        <v>23.8</v>
      </c>
      <c r="Z655" s="2">
        <v>4</v>
      </c>
      <c r="AA655" s="50" t="str">
        <f>IF(Table2[[#This Row],[DeliveryDays]]&lt;=3,"FAST DELIVERY","LATE DELIVERY")</f>
        <v>LATE DELIVERY</v>
      </c>
      <c r="AB655" s="2" t="s">
        <v>97</v>
      </c>
      <c r="AC655" s="2" t="s">
        <v>39</v>
      </c>
      <c r="AD655" s="2">
        <v>5</v>
      </c>
      <c r="AE655" s="56" t="str">
        <f>_xlfn.IFS(Table2[[#This Row],[Rating]]=5,"Excellent",Table2[[#This Row],[Rating]]=4,"Good",Table2[[#This Row],[Rating]]=3,"Average",Table2[[#This Row],[Rating]]&lt;=2,"Poor")</f>
        <v>Excellent</v>
      </c>
      <c r="AF655" s="35">
        <f>Table2[[#This Row],[Cost]]+Table2[[#This Row],[Profit]]+Table2[[#This Row],[ShippingCost]]+Table2[[#This Row],[DeliveryDays]]</f>
        <v>2203.1600000000003</v>
      </c>
      <c r="AG655" s="119">
        <f>Table2[[#This Row],[Profit]]/Table2[[#This Row],[Cost]]</f>
        <v>0.11988797825460236</v>
      </c>
    </row>
    <row r="656" spans="1:33" ht="16.5" thickTop="1" thickBot="1" x14ac:dyDescent="0.3">
      <c r="A656" s="12">
        <v>657</v>
      </c>
      <c r="B656" s="13" t="s">
        <v>529</v>
      </c>
      <c r="C656" s="86">
        <f>YEAR(Table2[[#This Row],[Date]])</f>
        <v>2024</v>
      </c>
      <c r="D656" s="89" t="str">
        <f>TEXT(Table2[[#This Row],[Date]],"mmmm")</f>
        <v>October</v>
      </c>
      <c r="E656" s="13" t="s">
        <v>58</v>
      </c>
      <c r="F656" s="13" t="s">
        <v>42</v>
      </c>
      <c r="G656" s="13" t="s">
        <v>83</v>
      </c>
      <c r="H656" s="13" t="s">
        <v>67</v>
      </c>
      <c r="I656" s="13" t="s">
        <v>75</v>
      </c>
      <c r="J656" s="13" t="s">
        <v>87</v>
      </c>
      <c r="K656" s="13" t="s">
        <v>53</v>
      </c>
      <c r="L656" s="13" t="s">
        <v>46</v>
      </c>
      <c r="M656" s="13">
        <v>902.34</v>
      </c>
      <c r="N656" s="13">
        <v>2</v>
      </c>
      <c r="O656" s="13">
        <v>0.03</v>
      </c>
      <c r="P656" s="48" t="str">
        <f>IF(Table2[[#This Row],[Discount]]&gt;20%,"HIGH","LOW")</f>
        <v>LOW</v>
      </c>
      <c r="Q656" s="13">
        <v>1750.54</v>
      </c>
      <c r="R656" s="60" t="str">
        <f>_xlfn.IFS(Table2[[#This Row],[Revenue]]&lt;1000,"Small",OR(Table2[[#This Row],[Revenue]]&gt;1000,Table2[[#This Row],[Revenue]]&lt;=5000),"Medium",Table2[[#This Row],[Revenue]]&gt;5000,"Large")</f>
        <v>Medium</v>
      </c>
      <c r="S656" s="54" t="str">
        <f>IF(Table2[[#This Row],[Revenue]]&gt;3000,"Premium","Not Premium")</f>
        <v>Not Premium</v>
      </c>
      <c r="T656" s="13">
        <v>1409.54</v>
      </c>
      <c r="U656" s="13">
        <v>341</v>
      </c>
      <c r="V656" s="13" t="s">
        <v>63</v>
      </c>
      <c r="W656" s="13" t="s">
        <v>36</v>
      </c>
      <c r="X656" s="13" t="s">
        <v>48</v>
      </c>
      <c r="Y656" s="13">
        <v>18.440000000000001</v>
      </c>
      <c r="Z656" s="13">
        <v>6</v>
      </c>
      <c r="AA656" s="51" t="str">
        <f>IF(Table2[[#This Row],[DeliveryDays]]&lt;=3,"FAST DELIVERY","LATE DELIVERY")</f>
        <v>LATE DELIVERY</v>
      </c>
      <c r="AB656" s="13" t="s">
        <v>38</v>
      </c>
      <c r="AC656" s="13" t="s">
        <v>56</v>
      </c>
      <c r="AD656" s="13">
        <v>3</v>
      </c>
      <c r="AE656" s="57" t="str">
        <f>_xlfn.IFS(Table2[[#This Row],[Rating]]=5,"Excellent",Table2[[#This Row],[Rating]]=4,"Good",Table2[[#This Row],[Rating]]=3,"Average",Table2[[#This Row],[Rating]]&lt;=2,"Poor")</f>
        <v>Average</v>
      </c>
      <c r="AF656" s="35">
        <f>Table2[[#This Row],[Cost]]+Table2[[#This Row],[Profit]]+Table2[[#This Row],[ShippingCost]]+Table2[[#This Row],[DeliveryDays]]</f>
        <v>1774.98</v>
      </c>
      <c r="AG656" s="119">
        <f>Table2[[#This Row],[Profit]]/Table2[[#This Row],[Cost]]</f>
        <v>0.24192289683159046</v>
      </c>
    </row>
    <row r="657" spans="1:33" ht="16.5" thickTop="1" thickBot="1" x14ac:dyDescent="0.3">
      <c r="A657" s="11">
        <v>658</v>
      </c>
      <c r="B657" s="2" t="s">
        <v>346</v>
      </c>
      <c r="C657" s="85">
        <f>YEAR(Table2[[#This Row],[Date]])</f>
        <v>2024</v>
      </c>
      <c r="D657" s="88" t="str">
        <f>TEXT(Table2[[#This Row],[Date]],"mmmm")</f>
        <v>December</v>
      </c>
      <c r="E657" s="2" t="s">
        <v>99</v>
      </c>
      <c r="F657" s="2" t="s">
        <v>82</v>
      </c>
      <c r="G657" s="2" t="s">
        <v>90</v>
      </c>
      <c r="H657" s="2" t="s">
        <v>78</v>
      </c>
      <c r="I657" s="2" t="s">
        <v>51</v>
      </c>
      <c r="J657" s="2" t="s">
        <v>62</v>
      </c>
      <c r="K657" s="2" t="s">
        <v>33</v>
      </c>
      <c r="L657" s="2" t="s">
        <v>34</v>
      </c>
      <c r="M657" s="2">
        <v>342.63</v>
      </c>
      <c r="N657" s="2">
        <v>14</v>
      </c>
      <c r="O657" s="2">
        <v>0.02</v>
      </c>
      <c r="P657" s="48" t="str">
        <f>IF(Table2[[#This Row],[Discount]]&gt;20%,"HIGH","LOW")</f>
        <v>LOW</v>
      </c>
      <c r="Q657" s="2">
        <v>4700.88</v>
      </c>
      <c r="R657" s="59" t="str">
        <f>_xlfn.IFS(Table2[[#This Row],[Revenue]]&lt;1000,"Small",OR(Table2[[#This Row],[Revenue]]&gt;1000,Table2[[#This Row],[Revenue]]&lt;=5000),"Medium",Table2[[#This Row],[Revenue]]&gt;5000,"Large")</f>
        <v>Medium</v>
      </c>
      <c r="S657" s="53" t="str">
        <f>IF(Table2[[#This Row],[Revenue]]&gt;3000,"Premium","Not Premium")</f>
        <v>Premium</v>
      </c>
      <c r="T657" s="2">
        <v>3973.28</v>
      </c>
      <c r="U657" s="2">
        <v>727.6</v>
      </c>
      <c r="V657" s="2" t="s">
        <v>35</v>
      </c>
      <c r="W657" s="2" t="s">
        <v>54</v>
      </c>
      <c r="X657" s="2" t="s">
        <v>72</v>
      </c>
      <c r="Y657" s="2">
        <v>40.549999999999997</v>
      </c>
      <c r="Z657" s="2">
        <v>8</v>
      </c>
      <c r="AA657" s="50" t="str">
        <f>IF(Table2[[#This Row],[DeliveryDays]]&lt;=3,"FAST DELIVERY","LATE DELIVERY")</f>
        <v>LATE DELIVERY</v>
      </c>
      <c r="AB657" s="2" t="s">
        <v>55</v>
      </c>
      <c r="AC657" s="2" t="s">
        <v>56</v>
      </c>
      <c r="AD657" s="2">
        <v>4</v>
      </c>
      <c r="AE657" s="56" t="str">
        <f>_xlfn.IFS(Table2[[#This Row],[Rating]]=5,"Excellent",Table2[[#This Row],[Rating]]=4,"Good",Table2[[#This Row],[Rating]]=3,"Average",Table2[[#This Row],[Rating]]&lt;=2,"Poor")</f>
        <v>Good</v>
      </c>
      <c r="AF657" s="35">
        <f>Table2[[#This Row],[Cost]]+Table2[[#This Row],[Profit]]+Table2[[#This Row],[ShippingCost]]+Table2[[#This Row],[DeliveryDays]]</f>
        <v>4749.43</v>
      </c>
      <c r="AG657" s="119">
        <f>Table2[[#This Row],[Profit]]/Table2[[#This Row],[Cost]]</f>
        <v>0.18312326339950871</v>
      </c>
    </row>
    <row r="658" spans="1:33" ht="16.5" thickTop="1" thickBot="1" x14ac:dyDescent="0.3">
      <c r="A658" s="12">
        <v>659</v>
      </c>
      <c r="B658" s="13" t="s">
        <v>530</v>
      </c>
      <c r="C658" s="86">
        <f>YEAR(Table2[[#This Row],[Date]])</f>
        <v>2024</v>
      </c>
      <c r="D658" s="89" t="str">
        <f>TEXT(Table2[[#This Row],[Date]],"mmmm")</f>
        <v>January</v>
      </c>
      <c r="E658" s="13" t="s">
        <v>50</v>
      </c>
      <c r="F658" s="13" t="s">
        <v>28</v>
      </c>
      <c r="G658" s="13" t="s">
        <v>90</v>
      </c>
      <c r="H658" s="13" t="s">
        <v>78</v>
      </c>
      <c r="I658" s="13" t="s">
        <v>68</v>
      </c>
      <c r="J658" s="13" t="s">
        <v>102</v>
      </c>
      <c r="K658" s="13" t="s">
        <v>45</v>
      </c>
      <c r="L658" s="13" t="s">
        <v>70</v>
      </c>
      <c r="M658" s="13">
        <v>519.29999999999995</v>
      </c>
      <c r="N658" s="13">
        <v>12</v>
      </c>
      <c r="O658" s="13">
        <v>0.28999999999999998</v>
      </c>
      <c r="P658" s="48" t="str">
        <f>IF(Table2[[#This Row],[Discount]]&gt;20%,"HIGH","LOW")</f>
        <v>HIGH</v>
      </c>
      <c r="Q658" s="13">
        <v>4424.4399999999996</v>
      </c>
      <c r="R658" s="60" t="str">
        <f>_xlfn.IFS(Table2[[#This Row],[Revenue]]&lt;1000,"Small",OR(Table2[[#This Row],[Revenue]]&gt;1000,Table2[[#This Row],[Revenue]]&lt;=5000),"Medium",Table2[[#This Row],[Revenue]]&gt;5000,"Large")</f>
        <v>Medium</v>
      </c>
      <c r="S658" s="54" t="str">
        <f>IF(Table2[[#This Row],[Revenue]]&gt;3000,"Premium","Not Premium")</f>
        <v>Premium</v>
      </c>
      <c r="T658" s="13">
        <v>2833.01</v>
      </c>
      <c r="U658" s="13">
        <v>1591.43</v>
      </c>
      <c r="V658" s="13" t="s">
        <v>76</v>
      </c>
      <c r="W658" s="13" t="s">
        <v>36</v>
      </c>
      <c r="X658" s="13" t="s">
        <v>48</v>
      </c>
      <c r="Y658" s="13">
        <v>40.46</v>
      </c>
      <c r="Z658" s="13">
        <v>3</v>
      </c>
      <c r="AA658" s="51" t="str">
        <f>IF(Table2[[#This Row],[DeliveryDays]]&lt;=3,"FAST DELIVERY","LATE DELIVERY")</f>
        <v>FAST DELIVERY</v>
      </c>
      <c r="AB658" s="13" t="s">
        <v>55</v>
      </c>
      <c r="AC658" s="13" t="s">
        <v>56</v>
      </c>
      <c r="AD658" s="13">
        <v>5</v>
      </c>
      <c r="AE658" s="57" t="str">
        <f>_xlfn.IFS(Table2[[#This Row],[Rating]]=5,"Excellent",Table2[[#This Row],[Rating]]=4,"Good",Table2[[#This Row],[Rating]]=3,"Average",Table2[[#This Row],[Rating]]&lt;=2,"Poor")</f>
        <v>Excellent</v>
      </c>
      <c r="AF658" s="35">
        <f>Table2[[#This Row],[Cost]]+Table2[[#This Row],[Profit]]+Table2[[#This Row],[ShippingCost]]+Table2[[#This Row],[DeliveryDays]]</f>
        <v>4467.9000000000005</v>
      </c>
      <c r="AG658" s="119">
        <f>Table2[[#This Row],[Profit]]/Table2[[#This Row],[Cost]]</f>
        <v>0.56174528152036174</v>
      </c>
    </row>
    <row r="659" spans="1:33" ht="16.5" thickTop="1" thickBot="1" x14ac:dyDescent="0.3">
      <c r="A659" s="11">
        <v>660</v>
      </c>
      <c r="B659" s="2" t="s">
        <v>531</v>
      </c>
      <c r="C659" s="85">
        <f>YEAR(Table2[[#This Row],[Date]])</f>
        <v>2023</v>
      </c>
      <c r="D659" s="88" t="str">
        <f>TEXT(Table2[[#This Row],[Date]],"mmmm")</f>
        <v>April</v>
      </c>
      <c r="E659" s="2" t="s">
        <v>65</v>
      </c>
      <c r="F659" s="2" t="s">
        <v>82</v>
      </c>
      <c r="G659" s="2" t="s">
        <v>59</v>
      </c>
      <c r="H659" s="2" t="s">
        <v>44</v>
      </c>
      <c r="I659" s="2" t="s">
        <v>31</v>
      </c>
      <c r="J659" s="2" t="s">
        <v>32</v>
      </c>
      <c r="K659" s="2" t="s">
        <v>33</v>
      </c>
      <c r="L659" s="2" t="s">
        <v>85</v>
      </c>
      <c r="M659" s="2">
        <v>439.27</v>
      </c>
      <c r="N659" s="2">
        <v>11</v>
      </c>
      <c r="O659" s="2">
        <v>0.01</v>
      </c>
      <c r="P659" s="48" t="str">
        <f>IF(Table2[[#This Row],[Discount]]&gt;20%,"HIGH","LOW")</f>
        <v>LOW</v>
      </c>
      <c r="Q659" s="2">
        <v>4783.6499999999996</v>
      </c>
      <c r="R659" s="59" t="str">
        <f>_xlfn.IFS(Table2[[#This Row],[Revenue]]&lt;1000,"Small",OR(Table2[[#This Row],[Revenue]]&gt;1000,Table2[[#This Row],[Revenue]]&lt;=5000),"Medium",Table2[[#This Row],[Revenue]]&gt;5000,"Large")</f>
        <v>Medium</v>
      </c>
      <c r="S659" s="53" t="str">
        <f>IF(Table2[[#This Row],[Revenue]]&gt;3000,"Premium","Not Premium")</f>
        <v>Premium</v>
      </c>
      <c r="T659" s="2">
        <v>3918.93</v>
      </c>
      <c r="U659" s="2">
        <v>864.72</v>
      </c>
      <c r="V659" s="2" t="s">
        <v>35</v>
      </c>
      <c r="W659" s="2" t="s">
        <v>54</v>
      </c>
      <c r="X659" s="2" t="s">
        <v>72</v>
      </c>
      <c r="Y659" s="2">
        <v>37.049999999999997</v>
      </c>
      <c r="Z659" s="2">
        <v>2</v>
      </c>
      <c r="AA659" s="50" t="str">
        <f>IF(Table2[[#This Row],[DeliveryDays]]&lt;=3,"FAST DELIVERY","LATE DELIVERY")</f>
        <v>FAST DELIVERY</v>
      </c>
      <c r="AB659" s="2" t="s">
        <v>38</v>
      </c>
      <c r="AC659" s="2" t="s">
        <v>39</v>
      </c>
      <c r="AD659" s="2">
        <v>2</v>
      </c>
      <c r="AE659" s="56" t="str">
        <f>_xlfn.IFS(Table2[[#This Row],[Rating]]=5,"Excellent",Table2[[#This Row],[Rating]]=4,"Good",Table2[[#This Row],[Rating]]=3,"Average",Table2[[#This Row],[Rating]]&lt;=2,"Poor")</f>
        <v>Poor</v>
      </c>
      <c r="AF659" s="35">
        <f>Table2[[#This Row],[Cost]]+Table2[[#This Row],[Profit]]+Table2[[#This Row],[ShippingCost]]+Table2[[#This Row],[DeliveryDays]]</f>
        <v>4822.7</v>
      </c>
      <c r="AG659" s="119">
        <f>Table2[[#This Row],[Profit]]/Table2[[#This Row],[Cost]]</f>
        <v>0.22065206574243482</v>
      </c>
    </row>
    <row r="660" spans="1:33" ht="16.5" thickTop="1" thickBot="1" x14ac:dyDescent="0.3">
      <c r="A660" s="12">
        <v>661</v>
      </c>
      <c r="B660" s="13" t="s">
        <v>429</v>
      </c>
      <c r="C660" s="86">
        <f>YEAR(Table2[[#This Row],[Date]])</f>
        <v>2023</v>
      </c>
      <c r="D660" s="89" t="str">
        <f>TEXT(Table2[[#This Row],[Date]],"mmmm")</f>
        <v>June</v>
      </c>
      <c r="E660" s="13" t="s">
        <v>41</v>
      </c>
      <c r="F660" s="13" t="s">
        <v>82</v>
      </c>
      <c r="G660" s="13" t="s">
        <v>93</v>
      </c>
      <c r="H660" s="13" t="s">
        <v>67</v>
      </c>
      <c r="I660" s="13" t="s">
        <v>61</v>
      </c>
      <c r="J660" s="13" t="s">
        <v>134</v>
      </c>
      <c r="K660" s="13" t="s">
        <v>45</v>
      </c>
      <c r="L660" s="13" t="s">
        <v>70</v>
      </c>
      <c r="M660" s="13">
        <v>121.57</v>
      </c>
      <c r="N660" s="13">
        <v>15</v>
      </c>
      <c r="O660" s="13">
        <v>0.01</v>
      </c>
      <c r="P660" s="48" t="str">
        <f>IF(Table2[[#This Row],[Discount]]&gt;20%,"HIGH","LOW")</f>
        <v>LOW</v>
      </c>
      <c r="Q660" s="13">
        <v>1805.31</v>
      </c>
      <c r="R660" s="60" t="str">
        <f>_xlfn.IFS(Table2[[#This Row],[Revenue]]&lt;1000,"Small",OR(Table2[[#This Row],[Revenue]]&gt;1000,Table2[[#This Row],[Revenue]]&lt;=5000),"Medium",Table2[[#This Row],[Revenue]]&gt;5000,"Large")</f>
        <v>Medium</v>
      </c>
      <c r="S660" s="54" t="str">
        <f>IF(Table2[[#This Row],[Revenue]]&gt;3000,"Premium","Not Premium")</f>
        <v>Not Premium</v>
      </c>
      <c r="T660" s="13">
        <v>1340.82</v>
      </c>
      <c r="U660" s="13">
        <v>464.49</v>
      </c>
      <c r="V660" s="13" t="s">
        <v>63</v>
      </c>
      <c r="W660" s="13" t="s">
        <v>36</v>
      </c>
      <c r="X660" s="13" t="s">
        <v>72</v>
      </c>
      <c r="Y660" s="13">
        <v>25.42</v>
      </c>
      <c r="Z660" s="13">
        <v>10</v>
      </c>
      <c r="AA660" s="51" t="str">
        <f>IF(Table2[[#This Row],[DeliveryDays]]&lt;=3,"FAST DELIVERY","LATE DELIVERY")</f>
        <v>LATE DELIVERY</v>
      </c>
      <c r="AB660" s="13" t="s">
        <v>38</v>
      </c>
      <c r="AC660" s="13" t="s">
        <v>39</v>
      </c>
      <c r="AD660" s="13">
        <v>5</v>
      </c>
      <c r="AE660" s="57" t="str">
        <f>_xlfn.IFS(Table2[[#This Row],[Rating]]=5,"Excellent",Table2[[#This Row],[Rating]]=4,"Good",Table2[[#This Row],[Rating]]=3,"Average",Table2[[#This Row],[Rating]]&lt;=2,"Poor")</f>
        <v>Excellent</v>
      </c>
      <c r="AF660" s="35">
        <f>Table2[[#This Row],[Cost]]+Table2[[#This Row],[Profit]]+Table2[[#This Row],[ShippingCost]]+Table2[[#This Row],[DeliveryDays]]</f>
        <v>1840.73</v>
      </c>
      <c r="AG660" s="119">
        <f>Table2[[#This Row],[Profit]]/Table2[[#This Row],[Cost]]</f>
        <v>0.34642233856893545</v>
      </c>
    </row>
    <row r="661" spans="1:33" ht="16.5" thickTop="1" thickBot="1" x14ac:dyDescent="0.3">
      <c r="A661" s="11">
        <v>662</v>
      </c>
      <c r="B661" s="2" t="s">
        <v>243</v>
      </c>
      <c r="C661" s="85">
        <f>YEAR(Table2[[#This Row],[Date]])</f>
        <v>2023</v>
      </c>
      <c r="D661" s="88" t="str">
        <f>TEXT(Table2[[#This Row],[Date]],"mmmm")</f>
        <v>December</v>
      </c>
      <c r="E661" s="2" t="s">
        <v>50</v>
      </c>
      <c r="F661" s="2" t="s">
        <v>66</v>
      </c>
      <c r="G661" s="2" t="s">
        <v>93</v>
      </c>
      <c r="H661" s="2" t="s">
        <v>94</v>
      </c>
      <c r="I661" s="2" t="s">
        <v>61</v>
      </c>
      <c r="J661" s="2" t="s">
        <v>84</v>
      </c>
      <c r="K661" s="2" t="s">
        <v>33</v>
      </c>
      <c r="L661" s="2" t="s">
        <v>46</v>
      </c>
      <c r="M661" s="2">
        <v>513.16999999999996</v>
      </c>
      <c r="N661" s="2">
        <v>12</v>
      </c>
      <c r="O661" s="2">
        <v>0.1</v>
      </c>
      <c r="P661" s="48" t="str">
        <f>IF(Table2[[#This Row],[Discount]]&gt;20%,"HIGH","LOW")</f>
        <v>LOW</v>
      </c>
      <c r="Q661" s="2">
        <v>5542.24</v>
      </c>
      <c r="R661" s="59" t="str">
        <f>_xlfn.IFS(Table2[[#This Row],[Revenue]]&lt;1000,"Small",OR(Table2[[#This Row],[Revenue]]&gt;1000,Table2[[#This Row],[Revenue]]&lt;=5000),"Medium",Table2[[#This Row],[Revenue]]&gt;5000,"Large")</f>
        <v>Medium</v>
      </c>
      <c r="S661" s="53" t="str">
        <f>IF(Table2[[#This Row],[Revenue]]&gt;3000,"Premium","Not Premium")</f>
        <v>Premium</v>
      </c>
      <c r="T661" s="2">
        <v>3549.3</v>
      </c>
      <c r="U661" s="2">
        <v>1992.94</v>
      </c>
      <c r="V661" s="2" t="s">
        <v>76</v>
      </c>
      <c r="W661" s="2" t="s">
        <v>88</v>
      </c>
      <c r="X661" s="2" t="s">
        <v>48</v>
      </c>
      <c r="Y661" s="2">
        <v>32</v>
      </c>
      <c r="Z661" s="2">
        <v>5</v>
      </c>
      <c r="AA661" s="50" t="str">
        <f>IF(Table2[[#This Row],[DeliveryDays]]&lt;=3,"FAST DELIVERY","LATE DELIVERY")</f>
        <v>LATE DELIVERY</v>
      </c>
      <c r="AB661" s="2" t="s">
        <v>97</v>
      </c>
      <c r="AC661" s="2" t="s">
        <v>56</v>
      </c>
      <c r="AD661" s="2">
        <v>4</v>
      </c>
      <c r="AE661" s="56" t="str">
        <f>_xlfn.IFS(Table2[[#This Row],[Rating]]=5,"Excellent",Table2[[#This Row],[Rating]]=4,"Good",Table2[[#This Row],[Rating]]=3,"Average",Table2[[#This Row],[Rating]]&lt;=2,"Poor")</f>
        <v>Good</v>
      </c>
      <c r="AF661" s="35">
        <f>Table2[[#This Row],[Cost]]+Table2[[#This Row],[Profit]]+Table2[[#This Row],[ShippingCost]]+Table2[[#This Row],[DeliveryDays]]</f>
        <v>5579.24</v>
      </c>
      <c r="AG661" s="119">
        <f>Table2[[#This Row],[Profit]]/Table2[[#This Row],[Cost]]</f>
        <v>0.56150226805285552</v>
      </c>
    </row>
    <row r="662" spans="1:33" ht="16.5" thickTop="1" thickBot="1" x14ac:dyDescent="0.3">
      <c r="A662" s="12">
        <v>663</v>
      </c>
      <c r="B662" s="13" t="s">
        <v>429</v>
      </c>
      <c r="C662" s="86">
        <f>YEAR(Table2[[#This Row],[Date]])</f>
        <v>2023</v>
      </c>
      <c r="D662" s="89" t="str">
        <f>TEXT(Table2[[#This Row],[Date]],"mmmm")</f>
        <v>June</v>
      </c>
      <c r="E662" s="13" t="s">
        <v>27</v>
      </c>
      <c r="F662" s="13" t="s">
        <v>42</v>
      </c>
      <c r="G662" s="13" t="s">
        <v>43</v>
      </c>
      <c r="H662" s="13" t="s">
        <v>60</v>
      </c>
      <c r="I662" s="13" t="s">
        <v>51</v>
      </c>
      <c r="J662" s="13" t="s">
        <v>79</v>
      </c>
      <c r="K662" s="13" t="s">
        <v>53</v>
      </c>
      <c r="L662" s="13" t="s">
        <v>70</v>
      </c>
      <c r="M662" s="13">
        <v>327.47000000000003</v>
      </c>
      <c r="N662" s="13">
        <v>16</v>
      </c>
      <c r="O662" s="13">
        <v>0.22</v>
      </c>
      <c r="P662" s="48" t="str">
        <f>IF(Table2[[#This Row],[Discount]]&gt;20%,"HIGH","LOW")</f>
        <v>HIGH</v>
      </c>
      <c r="Q662" s="13">
        <v>4086.83</v>
      </c>
      <c r="R662" s="60" t="str">
        <f>_xlfn.IFS(Table2[[#This Row],[Revenue]]&lt;1000,"Small",OR(Table2[[#This Row],[Revenue]]&gt;1000,Table2[[#This Row],[Revenue]]&lt;=5000),"Medium",Table2[[#This Row],[Revenue]]&gt;5000,"Large")</f>
        <v>Medium</v>
      </c>
      <c r="S662" s="54" t="str">
        <f>IF(Table2[[#This Row],[Revenue]]&gt;3000,"Premium","Not Premium")</f>
        <v>Premium</v>
      </c>
      <c r="T662" s="13">
        <v>2572.89</v>
      </c>
      <c r="U662" s="13">
        <v>1513.94</v>
      </c>
      <c r="V662" s="13" t="s">
        <v>63</v>
      </c>
      <c r="W662" s="13" t="s">
        <v>88</v>
      </c>
      <c r="X662" s="13" t="s">
        <v>72</v>
      </c>
      <c r="Y662" s="13">
        <v>29.07</v>
      </c>
      <c r="Z662" s="13">
        <v>4</v>
      </c>
      <c r="AA662" s="51" t="str">
        <f>IF(Table2[[#This Row],[DeliveryDays]]&lt;=3,"FAST DELIVERY","LATE DELIVERY")</f>
        <v>LATE DELIVERY</v>
      </c>
      <c r="AB662" s="13" t="s">
        <v>38</v>
      </c>
      <c r="AC662" s="13" t="s">
        <v>39</v>
      </c>
      <c r="AD662" s="13">
        <v>5</v>
      </c>
      <c r="AE662" s="57" t="str">
        <f>_xlfn.IFS(Table2[[#This Row],[Rating]]=5,"Excellent",Table2[[#This Row],[Rating]]=4,"Good",Table2[[#This Row],[Rating]]=3,"Average",Table2[[#This Row],[Rating]]&lt;=2,"Poor")</f>
        <v>Excellent</v>
      </c>
      <c r="AF662" s="35">
        <f>Table2[[#This Row],[Cost]]+Table2[[#This Row],[Profit]]+Table2[[#This Row],[ShippingCost]]+Table2[[#This Row],[DeliveryDays]]</f>
        <v>4119.8999999999996</v>
      </c>
      <c r="AG662" s="119">
        <f>Table2[[#This Row],[Profit]]/Table2[[#This Row],[Cost]]</f>
        <v>0.58842002572982133</v>
      </c>
    </row>
    <row r="663" spans="1:33" ht="16.5" thickTop="1" thickBot="1" x14ac:dyDescent="0.3">
      <c r="A663" s="11">
        <v>664</v>
      </c>
      <c r="B663" s="2" t="s">
        <v>146</v>
      </c>
      <c r="C663" s="85">
        <f>YEAR(Table2[[#This Row],[Date]])</f>
        <v>2024</v>
      </c>
      <c r="D663" s="88" t="str">
        <f>TEXT(Table2[[#This Row],[Date]],"mmmm")</f>
        <v>December</v>
      </c>
      <c r="E663" s="2" t="s">
        <v>129</v>
      </c>
      <c r="F663" s="2" t="s">
        <v>66</v>
      </c>
      <c r="G663" s="2" t="s">
        <v>90</v>
      </c>
      <c r="H663" s="2" t="s">
        <v>67</v>
      </c>
      <c r="I663" s="2" t="s">
        <v>75</v>
      </c>
      <c r="J663" s="2" t="s">
        <v>107</v>
      </c>
      <c r="K663" s="2" t="s">
        <v>45</v>
      </c>
      <c r="L663" s="2" t="s">
        <v>34</v>
      </c>
      <c r="M663" s="2">
        <v>546.11</v>
      </c>
      <c r="N663" s="2">
        <v>20</v>
      </c>
      <c r="O663" s="2">
        <v>7.0000000000000007E-2</v>
      </c>
      <c r="P663" s="48" t="str">
        <f>IF(Table2[[#This Row],[Discount]]&gt;20%,"HIGH","LOW")</f>
        <v>LOW</v>
      </c>
      <c r="Q663" s="2">
        <v>10157.65</v>
      </c>
      <c r="R663" s="59" t="str">
        <f>_xlfn.IFS(Table2[[#This Row],[Revenue]]&lt;1000,"Small",OR(Table2[[#This Row],[Revenue]]&gt;1000,Table2[[#This Row],[Revenue]]&lt;=5000),"Medium",Table2[[#This Row],[Revenue]]&gt;5000,"Large")</f>
        <v>Medium</v>
      </c>
      <c r="S663" s="53" t="str">
        <f>IF(Table2[[#This Row],[Revenue]]&gt;3000,"Premium","Not Premium")</f>
        <v>Premium</v>
      </c>
      <c r="T663" s="2">
        <v>7565.86</v>
      </c>
      <c r="U663" s="2">
        <v>2591.79</v>
      </c>
      <c r="V663" s="2" t="s">
        <v>35</v>
      </c>
      <c r="W663" s="2" t="s">
        <v>54</v>
      </c>
      <c r="X663" s="2" t="s">
        <v>48</v>
      </c>
      <c r="Y663" s="2">
        <v>49.14</v>
      </c>
      <c r="Z663" s="2">
        <v>9</v>
      </c>
      <c r="AA663" s="50" t="str">
        <f>IF(Table2[[#This Row],[DeliveryDays]]&lt;=3,"FAST DELIVERY","LATE DELIVERY")</f>
        <v>LATE DELIVERY</v>
      </c>
      <c r="AB663" s="2" t="s">
        <v>97</v>
      </c>
      <c r="AC663" s="2" t="s">
        <v>56</v>
      </c>
      <c r="AD663" s="2">
        <v>3</v>
      </c>
      <c r="AE663" s="56" t="str">
        <f>_xlfn.IFS(Table2[[#This Row],[Rating]]=5,"Excellent",Table2[[#This Row],[Rating]]=4,"Good",Table2[[#This Row],[Rating]]=3,"Average",Table2[[#This Row],[Rating]]&lt;=2,"Poor")</f>
        <v>Average</v>
      </c>
      <c r="AF663" s="35">
        <f>Table2[[#This Row],[Cost]]+Table2[[#This Row],[Profit]]+Table2[[#This Row],[ShippingCost]]+Table2[[#This Row],[DeliveryDays]]</f>
        <v>10215.789999999999</v>
      </c>
      <c r="AG663" s="119">
        <f>Table2[[#This Row],[Profit]]/Table2[[#This Row],[Cost]]</f>
        <v>0.34256383279627167</v>
      </c>
    </row>
    <row r="664" spans="1:33" ht="16.5" thickTop="1" thickBot="1" x14ac:dyDescent="0.3">
      <c r="A664" s="12">
        <v>665</v>
      </c>
      <c r="B664" s="13" t="s">
        <v>188</v>
      </c>
      <c r="C664" s="86">
        <f>YEAR(Table2[[#This Row],[Date]])</f>
        <v>2024</v>
      </c>
      <c r="D664" s="89" t="str">
        <f>TEXT(Table2[[#This Row],[Date]],"mmmm")</f>
        <v>July</v>
      </c>
      <c r="E664" s="13" t="s">
        <v>27</v>
      </c>
      <c r="F664" s="13" t="s">
        <v>42</v>
      </c>
      <c r="G664" s="13" t="s">
        <v>83</v>
      </c>
      <c r="H664" s="13" t="s">
        <v>60</v>
      </c>
      <c r="I664" s="13" t="s">
        <v>61</v>
      </c>
      <c r="J664" s="13" t="s">
        <v>84</v>
      </c>
      <c r="K664" s="13" t="s">
        <v>33</v>
      </c>
      <c r="L664" s="13" t="s">
        <v>85</v>
      </c>
      <c r="M664" s="13">
        <v>56.51</v>
      </c>
      <c r="N664" s="13">
        <v>20</v>
      </c>
      <c r="O664" s="13">
        <v>0.06</v>
      </c>
      <c r="P664" s="48" t="str">
        <f>IF(Table2[[#This Row],[Discount]]&gt;20%,"HIGH","LOW")</f>
        <v>LOW</v>
      </c>
      <c r="Q664" s="13">
        <v>1062.3900000000001</v>
      </c>
      <c r="R664" s="60" t="str">
        <f>_xlfn.IFS(Table2[[#This Row],[Revenue]]&lt;1000,"Small",OR(Table2[[#This Row],[Revenue]]&gt;1000,Table2[[#This Row],[Revenue]]&lt;=5000),"Medium",Table2[[#This Row],[Revenue]]&gt;5000,"Large")</f>
        <v>Medium</v>
      </c>
      <c r="S664" s="54" t="str">
        <f>IF(Table2[[#This Row],[Revenue]]&gt;3000,"Premium","Not Premium")</f>
        <v>Not Premium</v>
      </c>
      <c r="T664" s="13">
        <v>828.52</v>
      </c>
      <c r="U664" s="13">
        <v>233.87</v>
      </c>
      <c r="V664" s="13" t="s">
        <v>63</v>
      </c>
      <c r="W664" s="13" t="s">
        <v>88</v>
      </c>
      <c r="X664" s="13" t="s">
        <v>37</v>
      </c>
      <c r="Y664" s="13">
        <v>11.14</v>
      </c>
      <c r="Z664" s="13">
        <v>1</v>
      </c>
      <c r="AA664" s="51" t="str">
        <f>IF(Table2[[#This Row],[DeliveryDays]]&lt;=3,"FAST DELIVERY","LATE DELIVERY")</f>
        <v>FAST DELIVERY</v>
      </c>
      <c r="AB664" s="13" t="s">
        <v>97</v>
      </c>
      <c r="AC664" s="13" t="s">
        <v>39</v>
      </c>
      <c r="AD664" s="13">
        <v>5</v>
      </c>
      <c r="AE664" s="57" t="str">
        <f>_xlfn.IFS(Table2[[#This Row],[Rating]]=5,"Excellent",Table2[[#This Row],[Rating]]=4,"Good",Table2[[#This Row],[Rating]]=3,"Average",Table2[[#This Row],[Rating]]&lt;=2,"Poor")</f>
        <v>Excellent</v>
      </c>
      <c r="AF664" s="35">
        <f>Table2[[#This Row],[Cost]]+Table2[[#This Row],[Profit]]+Table2[[#This Row],[ShippingCost]]+Table2[[#This Row],[DeliveryDays]]</f>
        <v>1074.53</v>
      </c>
      <c r="AG664" s="119">
        <f>Table2[[#This Row],[Profit]]/Table2[[#This Row],[Cost]]</f>
        <v>0.28227441703278133</v>
      </c>
    </row>
    <row r="665" spans="1:33" ht="16.5" thickTop="1" thickBot="1" x14ac:dyDescent="0.3">
      <c r="A665" s="11">
        <v>666</v>
      </c>
      <c r="B665" s="2" t="s">
        <v>532</v>
      </c>
      <c r="C665" s="85">
        <f>YEAR(Table2[[#This Row],[Date]])</f>
        <v>2024</v>
      </c>
      <c r="D665" s="88" t="str">
        <f>TEXT(Table2[[#This Row],[Date]],"mmmm")</f>
        <v>November</v>
      </c>
      <c r="E665" s="2" t="s">
        <v>99</v>
      </c>
      <c r="F665" s="2" t="s">
        <v>42</v>
      </c>
      <c r="G665" s="2" t="s">
        <v>83</v>
      </c>
      <c r="H665" s="2" t="s">
        <v>74</v>
      </c>
      <c r="I665" s="2" t="s">
        <v>75</v>
      </c>
      <c r="J665" s="2" t="s">
        <v>134</v>
      </c>
      <c r="K665" s="2" t="s">
        <v>45</v>
      </c>
      <c r="L665" s="2" t="s">
        <v>70</v>
      </c>
      <c r="M665" s="2">
        <v>892.26</v>
      </c>
      <c r="N665" s="2">
        <v>10</v>
      </c>
      <c r="O665" s="2">
        <v>0.21</v>
      </c>
      <c r="P665" s="48" t="str">
        <f>IF(Table2[[#This Row],[Discount]]&gt;20%,"HIGH","LOW")</f>
        <v>HIGH</v>
      </c>
      <c r="Q665" s="2">
        <v>7048.85</v>
      </c>
      <c r="R665" s="59" t="str">
        <f>_xlfn.IFS(Table2[[#This Row],[Revenue]]&lt;1000,"Small",OR(Table2[[#This Row],[Revenue]]&gt;1000,Table2[[#This Row],[Revenue]]&lt;=5000),"Medium",Table2[[#This Row],[Revenue]]&gt;5000,"Large")</f>
        <v>Medium</v>
      </c>
      <c r="S665" s="53" t="str">
        <f>IF(Table2[[#This Row],[Revenue]]&gt;3000,"Premium","Not Premium")</f>
        <v>Premium</v>
      </c>
      <c r="T665" s="2">
        <v>5915.59</v>
      </c>
      <c r="U665" s="2">
        <v>1133.26</v>
      </c>
      <c r="V665" s="2" t="s">
        <v>47</v>
      </c>
      <c r="W665" s="2" t="s">
        <v>88</v>
      </c>
      <c r="X665" s="2" t="s">
        <v>48</v>
      </c>
      <c r="Y665" s="2">
        <v>48.61</v>
      </c>
      <c r="Z665" s="2">
        <v>5</v>
      </c>
      <c r="AA665" s="50" t="str">
        <f>IF(Table2[[#This Row],[DeliveryDays]]&lt;=3,"FAST DELIVERY","LATE DELIVERY")</f>
        <v>LATE DELIVERY</v>
      </c>
      <c r="AB665" s="2" t="s">
        <v>38</v>
      </c>
      <c r="AC665" s="2" t="s">
        <v>39</v>
      </c>
      <c r="AD665" s="2">
        <v>4</v>
      </c>
      <c r="AE665" s="56" t="str">
        <f>_xlfn.IFS(Table2[[#This Row],[Rating]]=5,"Excellent",Table2[[#This Row],[Rating]]=4,"Good",Table2[[#This Row],[Rating]]=3,"Average",Table2[[#This Row],[Rating]]&lt;=2,"Poor")</f>
        <v>Good</v>
      </c>
      <c r="AF665" s="35">
        <f>Table2[[#This Row],[Cost]]+Table2[[#This Row],[Profit]]+Table2[[#This Row],[ShippingCost]]+Table2[[#This Row],[DeliveryDays]]</f>
        <v>7102.46</v>
      </c>
      <c r="AG665" s="119">
        <f>Table2[[#This Row],[Profit]]/Table2[[#This Row],[Cost]]</f>
        <v>0.19157176207276028</v>
      </c>
    </row>
    <row r="666" spans="1:33" ht="16.5" thickTop="1" thickBot="1" x14ac:dyDescent="0.3">
      <c r="A666" s="12">
        <v>667</v>
      </c>
      <c r="B666" s="13" t="s">
        <v>489</v>
      </c>
      <c r="C666" s="86">
        <f>YEAR(Table2[[#This Row],[Date]])</f>
        <v>2024</v>
      </c>
      <c r="D666" s="89" t="str">
        <f>TEXT(Table2[[#This Row],[Date]],"mmmm")</f>
        <v>May</v>
      </c>
      <c r="E666" s="13" t="s">
        <v>65</v>
      </c>
      <c r="F666" s="13" t="s">
        <v>82</v>
      </c>
      <c r="G666" s="13" t="s">
        <v>29</v>
      </c>
      <c r="H666" s="13" t="s">
        <v>60</v>
      </c>
      <c r="I666" s="13" t="s">
        <v>31</v>
      </c>
      <c r="J666" s="13" t="s">
        <v>84</v>
      </c>
      <c r="K666" s="13" t="s">
        <v>45</v>
      </c>
      <c r="L666" s="13" t="s">
        <v>34</v>
      </c>
      <c r="M666" s="13">
        <v>689.06</v>
      </c>
      <c r="N666" s="13">
        <v>12</v>
      </c>
      <c r="O666" s="13">
        <v>0.18</v>
      </c>
      <c r="P666" s="48" t="str">
        <f>IF(Table2[[#This Row],[Discount]]&gt;20%,"HIGH","LOW")</f>
        <v>LOW</v>
      </c>
      <c r="Q666" s="13">
        <v>6780.35</v>
      </c>
      <c r="R666" s="60" t="str">
        <f>_xlfn.IFS(Table2[[#This Row],[Revenue]]&lt;1000,"Small",OR(Table2[[#This Row],[Revenue]]&gt;1000,Table2[[#This Row],[Revenue]]&lt;=5000),"Medium",Table2[[#This Row],[Revenue]]&gt;5000,"Large")</f>
        <v>Medium</v>
      </c>
      <c r="S666" s="54" t="str">
        <f>IF(Table2[[#This Row],[Revenue]]&gt;3000,"Premium","Not Premium")</f>
        <v>Premium</v>
      </c>
      <c r="T666" s="13">
        <v>4116.3500000000004</v>
      </c>
      <c r="U666" s="13">
        <v>2664</v>
      </c>
      <c r="V666" s="13" t="s">
        <v>91</v>
      </c>
      <c r="W666" s="13" t="s">
        <v>88</v>
      </c>
      <c r="X666" s="13" t="s">
        <v>72</v>
      </c>
      <c r="Y666" s="13">
        <v>37.54</v>
      </c>
      <c r="Z666" s="13">
        <v>7</v>
      </c>
      <c r="AA666" s="51" t="str">
        <f>IF(Table2[[#This Row],[DeliveryDays]]&lt;=3,"FAST DELIVERY","LATE DELIVERY")</f>
        <v>LATE DELIVERY</v>
      </c>
      <c r="AB666" s="13" t="s">
        <v>38</v>
      </c>
      <c r="AC666" s="13" t="s">
        <v>56</v>
      </c>
      <c r="AD666" s="13">
        <v>2</v>
      </c>
      <c r="AE666" s="57" t="str">
        <f>_xlfn.IFS(Table2[[#This Row],[Rating]]=5,"Excellent",Table2[[#This Row],[Rating]]=4,"Good",Table2[[#This Row],[Rating]]=3,"Average",Table2[[#This Row],[Rating]]&lt;=2,"Poor")</f>
        <v>Poor</v>
      </c>
      <c r="AF666" s="35">
        <f>Table2[[#This Row],[Cost]]+Table2[[#This Row],[Profit]]+Table2[[#This Row],[ShippingCost]]+Table2[[#This Row],[DeliveryDays]]</f>
        <v>6824.89</v>
      </c>
      <c r="AG666" s="119">
        <f>Table2[[#This Row],[Profit]]/Table2[[#This Row],[Cost]]</f>
        <v>0.6471752887873965</v>
      </c>
    </row>
    <row r="667" spans="1:33" ht="16.5" thickTop="1" thickBot="1" x14ac:dyDescent="0.3">
      <c r="A667" s="11">
        <v>668</v>
      </c>
      <c r="B667" s="2" t="s">
        <v>103</v>
      </c>
      <c r="C667" s="85">
        <f>YEAR(Table2[[#This Row],[Date]])</f>
        <v>2023</v>
      </c>
      <c r="D667" s="88" t="str">
        <f>TEXT(Table2[[#This Row],[Date]],"mmmm")</f>
        <v>June</v>
      </c>
      <c r="E667" s="2" t="s">
        <v>99</v>
      </c>
      <c r="F667" s="2" t="s">
        <v>28</v>
      </c>
      <c r="G667" s="2" t="s">
        <v>90</v>
      </c>
      <c r="H667" s="2" t="s">
        <v>60</v>
      </c>
      <c r="I667" s="2" t="s">
        <v>31</v>
      </c>
      <c r="J667" s="2" t="s">
        <v>62</v>
      </c>
      <c r="K667" s="2" t="s">
        <v>45</v>
      </c>
      <c r="L667" s="2" t="s">
        <v>80</v>
      </c>
      <c r="M667" s="2">
        <v>404.94</v>
      </c>
      <c r="N667" s="2">
        <v>10</v>
      </c>
      <c r="O667" s="2">
        <v>0.09</v>
      </c>
      <c r="P667" s="48" t="str">
        <f>IF(Table2[[#This Row],[Discount]]&gt;20%,"HIGH","LOW")</f>
        <v>LOW</v>
      </c>
      <c r="Q667" s="2">
        <v>3684.95</v>
      </c>
      <c r="R667" s="59" t="str">
        <f>_xlfn.IFS(Table2[[#This Row],[Revenue]]&lt;1000,"Small",OR(Table2[[#This Row],[Revenue]]&gt;1000,Table2[[#This Row],[Revenue]]&lt;=5000),"Medium",Table2[[#This Row],[Revenue]]&gt;5000,"Large")</f>
        <v>Medium</v>
      </c>
      <c r="S667" s="53" t="str">
        <f>IF(Table2[[#This Row],[Revenue]]&gt;3000,"Premium","Not Premium")</f>
        <v>Premium</v>
      </c>
      <c r="T667" s="2">
        <v>3049.62</v>
      </c>
      <c r="U667" s="2">
        <v>635.33000000000004</v>
      </c>
      <c r="V667" s="2" t="s">
        <v>76</v>
      </c>
      <c r="W667" s="2" t="s">
        <v>54</v>
      </c>
      <c r="X667" s="2" t="s">
        <v>37</v>
      </c>
      <c r="Y667" s="2">
        <v>6.37</v>
      </c>
      <c r="Z667" s="2">
        <v>2</v>
      </c>
      <c r="AA667" s="50" t="str">
        <f>IF(Table2[[#This Row],[DeliveryDays]]&lt;=3,"FAST DELIVERY","LATE DELIVERY")</f>
        <v>FAST DELIVERY</v>
      </c>
      <c r="AB667" s="2" t="s">
        <v>38</v>
      </c>
      <c r="AC667" s="2" t="s">
        <v>39</v>
      </c>
      <c r="AD667" s="2">
        <v>3</v>
      </c>
      <c r="AE667" s="56" t="str">
        <f>_xlfn.IFS(Table2[[#This Row],[Rating]]=5,"Excellent",Table2[[#This Row],[Rating]]=4,"Good",Table2[[#This Row],[Rating]]=3,"Average",Table2[[#This Row],[Rating]]&lt;=2,"Poor")</f>
        <v>Average</v>
      </c>
      <c r="AF667" s="35">
        <f>Table2[[#This Row],[Cost]]+Table2[[#This Row],[Profit]]+Table2[[#This Row],[ShippingCost]]+Table2[[#This Row],[DeliveryDays]]</f>
        <v>3693.3199999999997</v>
      </c>
      <c r="AG667" s="119">
        <f>Table2[[#This Row],[Profit]]/Table2[[#This Row],[Cost]]</f>
        <v>0.20833087401053249</v>
      </c>
    </row>
    <row r="668" spans="1:33" ht="16.5" thickTop="1" thickBot="1" x14ac:dyDescent="0.3">
      <c r="A668" s="12">
        <v>669</v>
      </c>
      <c r="B668" s="13" t="s">
        <v>40</v>
      </c>
      <c r="C668" s="86">
        <f>YEAR(Table2[[#This Row],[Date]])</f>
        <v>2024</v>
      </c>
      <c r="D668" s="89" t="str">
        <f>TEXT(Table2[[#This Row],[Date]],"mmmm")</f>
        <v>October</v>
      </c>
      <c r="E668" s="13" t="s">
        <v>99</v>
      </c>
      <c r="F668" s="13" t="s">
        <v>82</v>
      </c>
      <c r="G668" s="13" t="s">
        <v>43</v>
      </c>
      <c r="H668" s="13" t="s">
        <v>30</v>
      </c>
      <c r="I668" s="13" t="s">
        <v>31</v>
      </c>
      <c r="J668" s="13" t="s">
        <v>52</v>
      </c>
      <c r="K668" s="13" t="s">
        <v>45</v>
      </c>
      <c r="L668" s="13" t="s">
        <v>80</v>
      </c>
      <c r="M668" s="13">
        <v>138.59</v>
      </c>
      <c r="N668" s="13">
        <v>12</v>
      </c>
      <c r="O668" s="13">
        <v>0.05</v>
      </c>
      <c r="P668" s="48" t="str">
        <f>IF(Table2[[#This Row],[Discount]]&gt;20%,"HIGH","LOW")</f>
        <v>LOW</v>
      </c>
      <c r="Q668" s="13">
        <v>1579.93</v>
      </c>
      <c r="R668" s="60" t="str">
        <f>_xlfn.IFS(Table2[[#This Row],[Revenue]]&lt;1000,"Small",OR(Table2[[#This Row],[Revenue]]&gt;1000,Table2[[#This Row],[Revenue]]&lt;=5000),"Medium",Table2[[#This Row],[Revenue]]&gt;5000,"Large")</f>
        <v>Medium</v>
      </c>
      <c r="S668" s="54" t="str">
        <f>IF(Table2[[#This Row],[Revenue]]&gt;3000,"Premium","Not Premium")</f>
        <v>Not Premium</v>
      </c>
      <c r="T668" s="13">
        <v>990.09</v>
      </c>
      <c r="U668" s="13">
        <v>589.84</v>
      </c>
      <c r="V668" s="13" t="s">
        <v>47</v>
      </c>
      <c r="W668" s="13" t="s">
        <v>36</v>
      </c>
      <c r="X668" s="13" t="s">
        <v>48</v>
      </c>
      <c r="Y668" s="13">
        <v>33.82</v>
      </c>
      <c r="Z668" s="13">
        <v>4</v>
      </c>
      <c r="AA668" s="51" t="str">
        <f>IF(Table2[[#This Row],[DeliveryDays]]&lt;=3,"FAST DELIVERY","LATE DELIVERY")</f>
        <v>LATE DELIVERY</v>
      </c>
      <c r="AB668" s="13" t="s">
        <v>55</v>
      </c>
      <c r="AC668" s="13" t="s">
        <v>39</v>
      </c>
      <c r="AD668" s="13">
        <v>1</v>
      </c>
      <c r="AE668" s="57" t="str">
        <f>_xlfn.IFS(Table2[[#This Row],[Rating]]=5,"Excellent",Table2[[#This Row],[Rating]]=4,"Good",Table2[[#This Row],[Rating]]=3,"Average",Table2[[#This Row],[Rating]]&lt;=2,"Poor")</f>
        <v>Poor</v>
      </c>
      <c r="AF668" s="35">
        <f>Table2[[#This Row],[Cost]]+Table2[[#This Row],[Profit]]+Table2[[#This Row],[ShippingCost]]+Table2[[#This Row],[DeliveryDays]]</f>
        <v>1617.75</v>
      </c>
      <c r="AG668" s="119">
        <f>Table2[[#This Row],[Profit]]/Table2[[#This Row],[Cost]]</f>
        <v>0.59574382126877357</v>
      </c>
    </row>
    <row r="669" spans="1:33" ht="16.5" thickTop="1" thickBot="1" x14ac:dyDescent="0.3">
      <c r="A669" s="11">
        <v>670</v>
      </c>
      <c r="B669" s="2" t="s">
        <v>533</v>
      </c>
      <c r="C669" s="85">
        <f>YEAR(Table2[[#This Row],[Date]])</f>
        <v>2023</v>
      </c>
      <c r="D669" s="88" t="str">
        <f>TEXT(Table2[[#This Row],[Date]],"mmmm")</f>
        <v>February</v>
      </c>
      <c r="E669" s="2" t="s">
        <v>41</v>
      </c>
      <c r="F669" s="2" t="s">
        <v>66</v>
      </c>
      <c r="G669" s="2" t="s">
        <v>93</v>
      </c>
      <c r="H669" s="2" t="s">
        <v>30</v>
      </c>
      <c r="I669" s="2" t="s">
        <v>68</v>
      </c>
      <c r="J669" s="2" t="s">
        <v>52</v>
      </c>
      <c r="K669" s="2" t="s">
        <v>33</v>
      </c>
      <c r="L669" s="2" t="s">
        <v>34</v>
      </c>
      <c r="M669" s="2">
        <v>917.56</v>
      </c>
      <c r="N669" s="2">
        <v>2</v>
      </c>
      <c r="O669" s="2">
        <v>0.25</v>
      </c>
      <c r="P669" s="48" t="str">
        <f>IF(Table2[[#This Row],[Discount]]&gt;20%,"HIGH","LOW")</f>
        <v>HIGH</v>
      </c>
      <c r="Q669" s="2">
        <v>1376.34</v>
      </c>
      <c r="R669" s="59" t="str">
        <f>_xlfn.IFS(Table2[[#This Row],[Revenue]]&lt;1000,"Small",OR(Table2[[#This Row],[Revenue]]&gt;1000,Table2[[#This Row],[Revenue]]&lt;=5000),"Medium",Table2[[#This Row],[Revenue]]&gt;5000,"Large")</f>
        <v>Medium</v>
      </c>
      <c r="S669" s="53" t="str">
        <f>IF(Table2[[#This Row],[Revenue]]&gt;3000,"Premium","Not Premium")</f>
        <v>Not Premium</v>
      </c>
      <c r="T669" s="2">
        <v>782.48</v>
      </c>
      <c r="U669" s="2">
        <v>593.86</v>
      </c>
      <c r="V669" s="2" t="s">
        <v>47</v>
      </c>
      <c r="W669" s="2" t="s">
        <v>88</v>
      </c>
      <c r="X669" s="2" t="s">
        <v>37</v>
      </c>
      <c r="Y669" s="2">
        <v>44.76</v>
      </c>
      <c r="Z669" s="2">
        <v>2</v>
      </c>
      <c r="AA669" s="50" t="str">
        <f>IF(Table2[[#This Row],[DeliveryDays]]&lt;=3,"FAST DELIVERY","LATE DELIVERY")</f>
        <v>FAST DELIVERY</v>
      </c>
      <c r="AB669" s="2" t="s">
        <v>55</v>
      </c>
      <c r="AC669" s="2" t="s">
        <v>39</v>
      </c>
      <c r="AD669" s="2">
        <v>3</v>
      </c>
      <c r="AE669" s="56" t="str">
        <f>_xlfn.IFS(Table2[[#This Row],[Rating]]=5,"Excellent",Table2[[#This Row],[Rating]]=4,"Good",Table2[[#This Row],[Rating]]=3,"Average",Table2[[#This Row],[Rating]]&lt;=2,"Poor")</f>
        <v>Average</v>
      </c>
      <c r="AF669" s="35">
        <f>Table2[[#This Row],[Cost]]+Table2[[#This Row],[Profit]]+Table2[[#This Row],[ShippingCost]]+Table2[[#This Row],[DeliveryDays]]</f>
        <v>1423.1000000000001</v>
      </c>
      <c r="AG669" s="119">
        <f>Table2[[#This Row],[Profit]]/Table2[[#This Row],[Cost]]</f>
        <v>0.75894591555055724</v>
      </c>
    </row>
    <row r="670" spans="1:33" ht="16.5" thickTop="1" thickBot="1" x14ac:dyDescent="0.3">
      <c r="A670" s="12">
        <v>671</v>
      </c>
      <c r="B670" s="13" t="s">
        <v>428</v>
      </c>
      <c r="C670" s="86">
        <f>YEAR(Table2[[#This Row],[Date]])</f>
        <v>2024</v>
      </c>
      <c r="D670" s="89" t="str">
        <f>TEXT(Table2[[#This Row],[Date]],"mmmm")</f>
        <v>January</v>
      </c>
      <c r="E670" s="13" t="s">
        <v>127</v>
      </c>
      <c r="F670" s="13" t="s">
        <v>66</v>
      </c>
      <c r="G670" s="13" t="s">
        <v>43</v>
      </c>
      <c r="H670" s="13" t="s">
        <v>44</v>
      </c>
      <c r="I670" s="13" t="s">
        <v>61</v>
      </c>
      <c r="J670" s="13" t="s">
        <v>79</v>
      </c>
      <c r="K670" s="13" t="s">
        <v>45</v>
      </c>
      <c r="L670" s="13" t="s">
        <v>46</v>
      </c>
      <c r="M670" s="13">
        <v>238.64</v>
      </c>
      <c r="N670" s="13">
        <v>6</v>
      </c>
      <c r="O670" s="13">
        <v>0.11</v>
      </c>
      <c r="P670" s="48" t="str">
        <f>IF(Table2[[#This Row],[Discount]]&gt;20%,"HIGH","LOW")</f>
        <v>LOW</v>
      </c>
      <c r="Q670" s="13">
        <v>1274.3399999999999</v>
      </c>
      <c r="R670" s="60" t="str">
        <f>_xlfn.IFS(Table2[[#This Row],[Revenue]]&lt;1000,"Small",OR(Table2[[#This Row],[Revenue]]&gt;1000,Table2[[#This Row],[Revenue]]&lt;=5000),"Medium",Table2[[#This Row],[Revenue]]&gt;5000,"Large")</f>
        <v>Medium</v>
      </c>
      <c r="S670" s="54" t="str">
        <f>IF(Table2[[#This Row],[Revenue]]&gt;3000,"Premium","Not Premium")</f>
        <v>Not Premium</v>
      </c>
      <c r="T670" s="13">
        <v>964.07</v>
      </c>
      <c r="U670" s="13">
        <v>310.27</v>
      </c>
      <c r="V670" s="13" t="s">
        <v>47</v>
      </c>
      <c r="W670" s="13" t="s">
        <v>71</v>
      </c>
      <c r="X670" s="13" t="s">
        <v>48</v>
      </c>
      <c r="Y670" s="13">
        <v>27.85</v>
      </c>
      <c r="Z670" s="13">
        <v>1</v>
      </c>
      <c r="AA670" s="51" t="str">
        <f>IF(Table2[[#This Row],[DeliveryDays]]&lt;=3,"FAST DELIVERY","LATE DELIVERY")</f>
        <v>FAST DELIVERY</v>
      </c>
      <c r="AB670" s="13" t="s">
        <v>97</v>
      </c>
      <c r="AC670" s="13" t="s">
        <v>39</v>
      </c>
      <c r="AD670" s="13">
        <v>4</v>
      </c>
      <c r="AE670" s="57" t="str">
        <f>_xlfn.IFS(Table2[[#This Row],[Rating]]=5,"Excellent",Table2[[#This Row],[Rating]]=4,"Good",Table2[[#This Row],[Rating]]=3,"Average",Table2[[#This Row],[Rating]]&lt;=2,"Poor")</f>
        <v>Good</v>
      </c>
      <c r="AF670" s="35">
        <f>Table2[[#This Row],[Cost]]+Table2[[#This Row],[Profit]]+Table2[[#This Row],[ShippingCost]]+Table2[[#This Row],[DeliveryDays]]</f>
        <v>1303.19</v>
      </c>
      <c r="AG670" s="119">
        <f>Table2[[#This Row],[Profit]]/Table2[[#This Row],[Cost]]</f>
        <v>0.32183347682222241</v>
      </c>
    </row>
    <row r="671" spans="1:33" ht="16.5" thickTop="1" thickBot="1" x14ac:dyDescent="0.3">
      <c r="A671" s="11">
        <v>672</v>
      </c>
      <c r="B671" s="2" t="s">
        <v>534</v>
      </c>
      <c r="C671" s="85">
        <f>YEAR(Table2[[#This Row],[Date]])</f>
        <v>2023</v>
      </c>
      <c r="D671" s="88" t="str">
        <f>TEXT(Table2[[#This Row],[Date]],"mmmm")</f>
        <v>June</v>
      </c>
      <c r="E671" s="2" t="s">
        <v>27</v>
      </c>
      <c r="F671" s="2" t="s">
        <v>82</v>
      </c>
      <c r="G671" s="2" t="s">
        <v>83</v>
      </c>
      <c r="H671" s="2" t="s">
        <v>94</v>
      </c>
      <c r="I671" s="2" t="s">
        <v>51</v>
      </c>
      <c r="J671" s="2" t="s">
        <v>52</v>
      </c>
      <c r="K671" s="2" t="s">
        <v>53</v>
      </c>
      <c r="L671" s="2" t="s">
        <v>85</v>
      </c>
      <c r="M671" s="2">
        <v>267.39999999999998</v>
      </c>
      <c r="N671" s="2">
        <v>5</v>
      </c>
      <c r="O671" s="2">
        <v>0.14000000000000001</v>
      </c>
      <c r="P671" s="48" t="str">
        <f>IF(Table2[[#This Row],[Discount]]&gt;20%,"HIGH","LOW")</f>
        <v>LOW</v>
      </c>
      <c r="Q671" s="2">
        <v>1149.82</v>
      </c>
      <c r="R671" s="59" t="str">
        <f>_xlfn.IFS(Table2[[#This Row],[Revenue]]&lt;1000,"Small",OR(Table2[[#This Row],[Revenue]]&gt;1000,Table2[[#This Row],[Revenue]]&lt;=5000),"Medium",Table2[[#This Row],[Revenue]]&gt;5000,"Large")</f>
        <v>Medium</v>
      </c>
      <c r="S671" s="53" t="str">
        <f>IF(Table2[[#This Row],[Revenue]]&gt;3000,"Premium","Not Premium")</f>
        <v>Not Premium</v>
      </c>
      <c r="T671" s="2">
        <v>757.22</v>
      </c>
      <c r="U671" s="2">
        <v>392.6</v>
      </c>
      <c r="V671" s="2" t="s">
        <v>76</v>
      </c>
      <c r="W671" s="2" t="s">
        <v>36</v>
      </c>
      <c r="X671" s="2" t="s">
        <v>48</v>
      </c>
      <c r="Y671" s="2">
        <v>11.11</v>
      </c>
      <c r="Z671" s="2">
        <v>2</v>
      </c>
      <c r="AA671" s="50" t="str">
        <f>IF(Table2[[#This Row],[DeliveryDays]]&lt;=3,"FAST DELIVERY","LATE DELIVERY")</f>
        <v>FAST DELIVERY</v>
      </c>
      <c r="AB671" s="2" t="s">
        <v>38</v>
      </c>
      <c r="AC671" s="2" t="s">
        <v>56</v>
      </c>
      <c r="AD671" s="2">
        <v>5</v>
      </c>
      <c r="AE671" s="56" t="str">
        <f>_xlfn.IFS(Table2[[#This Row],[Rating]]=5,"Excellent",Table2[[#This Row],[Rating]]=4,"Good",Table2[[#This Row],[Rating]]=3,"Average",Table2[[#This Row],[Rating]]&lt;=2,"Poor")</f>
        <v>Excellent</v>
      </c>
      <c r="AF671" s="35">
        <f>Table2[[#This Row],[Cost]]+Table2[[#This Row],[Profit]]+Table2[[#This Row],[ShippingCost]]+Table2[[#This Row],[DeliveryDays]]</f>
        <v>1162.93</v>
      </c>
      <c r="AG671" s="119">
        <f>Table2[[#This Row],[Profit]]/Table2[[#This Row],[Cost]]</f>
        <v>0.51847547608356881</v>
      </c>
    </row>
    <row r="672" spans="1:33" ht="16.5" thickTop="1" thickBot="1" x14ac:dyDescent="0.3">
      <c r="A672" s="12">
        <v>673</v>
      </c>
      <c r="B672" s="13" t="s">
        <v>535</v>
      </c>
      <c r="C672" s="86">
        <f>YEAR(Table2[[#This Row],[Date]])</f>
        <v>2023</v>
      </c>
      <c r="D672" s="89" t="str">
        <f>TEXT(Table2[[#This Row],[Date]],"mmmm")</f>
        <v>February</v>
      </c>
      <c r="E672" s="13" t="s">
        <v>65</v>
      </c>
      <c r="F672" s="13" t="s">
        <v>42</v>
      </c>
      <c r="G672" s="13" t="s">
        <v>90</v>
      </c>
      <c r="H672" s="13" t="s">
        <v>60</v>
      </c>
      <c r="I672" s="13" t="s">
        <v>75</v>
      </c>
      <c r="J672" s="13" t="s">
        <v>84</v>
      </c>
      <c r="K672" s="13" t="s">
        <v>33</v>
      </c>
      <c r="L672" s="13" t="s">
        <v>70</v>
      </c>
      <c r="M672" s="13">
        <v>784.26</v>
      </c>
      <c r="N672" s="13">
        <v>19</v>
      </c>
      <c r="O672" s="13">
        <v>0.11</v>
      </c>
      <c r="P672" s="48" t="str">
        <f>IF(Table2[[#This Row],[Discount]]&gt;20%,"HIGH","LOW")</f>
        <v>LOW</v>
      </c>
      <c r="Q672" s="13">
        <v>13261.84</v>
      </c>
      <c r="R672" s="60" t="str">
        <f>_xlfn.IFS(Table2[[#This Row],[Revenue]]&lt;1000,"Small",OR(Table2[[#This Row],[Revenue]]&gt;1000,Table2[[#This Row],[Revenue]]&lt;=5000),"Medium",Table2[[#This Row],[Revenue]]&gt;5000,"Large")</f>
        <v>Medium</v>
      </c>
      <c r="S672" s="54" t="str">
        <f>IF(Table2[[#This Row],[Revenue]]&gt;3000,"Premium","Not Premium")</f>
        <v>Premium</v>
      </c>
      <c r="T672" s="13">
        <v>8664.7900000000009</v>
      </c>
      <c r="U672" s="13">
        <v>4597.05</v>
      </c>
      <c r="V672" s="13" t="s">
        <v>63</v>
      </c>
      <c r="W672" s="13" t="s">
        <v>88</v>
      </c>
      <c r="X672" s="13" t="s">
        <v>37</v>
      </c>
      <c r="Y672" s="13">
        <v>47.6</v>
      </c>
      <c r="Z672" s="13">
        <v>4</v>
      </c>
      <c r="AA672" s="51" t="str">
        <f>IF(Table2[[#This Row],[DeliveryDays]]&lt;=3,"FAST DELIVERY","LATE DELIVERY")</f>
        <v>LATE DELIVERY</v>
      </c>
      <c r="AB672" s="13" t="s">
        <v>55</v>
      </c>
      <c r="AC672" s="13" t="s">
        <v>56</v>
      </c>
      <c r="AD672" s="13">
        <v>3</v>
      </c>
      <c r="AE672" s="57" t="str">
        <f>_xlfn.IFS(Table2[[#This Row],[Rating]]=5,"Excellent",Table2[[#This Row],[Rating]]=4,"Good",Table2[[#This Row],[Rating]]=3,"Average",Table2[[#This Row],[Rating]]&lt;=2,"Poor")</f>
        <v>Average</v>
      </c>
      <c r="AF672" s="35">
        <f>Table2[[#This Row],[Cost]]+Table2[[#This Row],[Profit]]+Table2[[#This Row],[ShippingCost]]+Table2[[#This Row],[DeliveryDays]]</f>
        <v>13313.44</v>
      </c>
      <c r="AG672" s="119">
        <f>Table2[[#This Row],[Profit]]/Table2[[#This Row],[Cost]]</f>
        <v>0.53054372927676263</v>
      </c>
    </row>
    <row r="673" spans="1:33" ht="16.5" thickTop="1" thickBot="1" x14ac:dyDescent="0.3">
      <c r="A673" s="11">
        <v>674</v>
      </c>
      <c r="B673" s="2" t="s">
        <v>437</v>
      </c>
      <c r="C673" s="85">
        <f>YEAR(Table2[[#This Row],[Date]])</f>
        <v>2023</v>
      </c>
      <c r="D673" s="88" t="str">
        <f>TEXT(Table2[[#This Row],[Date]],"mmmm")</f>
        <v>April</v>
      </c>
      <c r="E673" s="2" t="s">
        <v>118</v>
      </c>
      <c r="F673" s="2" t="s">
        <v>66</v>
      </c>
      <c r="G673" s="2" t="s">
        <v>83</v>
      </c>
      <c r="H673" s="2" t="s">
        <v>74</v>
      </c>
      <c r="I673" s="2" t="s">
        <v>68</v>
      </c>
      <c r="J673" s="2" t="s">
        <v>107</v>
      </c>
      <c r="K673" s="2" t="s">
        <v>33</v>
      </c>
      <c r="L673" s="2" t="s">
        <v>85</v>
      </c>
      <c r="M673" s="2">
        <v>702.58</v>
      </c>
      <c r="N673" s="2">
        <v>4</v>
      </c>
      <c r="O673" s="2">
        <v>0.28000000000000003</v>
      </c>
      <c r="P673" s="48" t="str">
        <f>IF(Table2[[#This Row],[Discount]]&gt;20%,"HIGH","LOW")</f>
        <v>HIGH</v>
      </c>
      <c r="Q673" s="2">
        <v>2023.43</v>
      </c>
      <c r="R673" s="59" t="str">
        <f>_xlfn.IFS(Table2[[#This Row],[Revenue]]&lt;1000,"Small",OR(Table2[[#This Row],[Revenue]]&gt;1000,Table2[[#This Row],[Revenue]]&lt;=5000),"Medium",Table2[[#This Row],[Revenue]]&gt;5000,"Large")</f>
        <v>Medium</v>
      </c>
      <c r="S673" s="53" t="str">
        <f>IF(Table2[[#This Row],[Revenue]]&gt;3000,"Premium","Not Premium")</f>
        <v>Not Premium</v>
      </c>
      <c r="T673" s="2">
        <v>1095.75</v>
      </c>
      <c r="U673" s="2">
        <v>927.68</v>
      </c>
      <c r="V673" s="2" t="s">
        <v>91</v>
      </c>
      <c r="W673" s="2" t="s">
        <v>71</v>
      </c>
      <c r="X673" s="2" t="s">
        <v>37</v>
      </c>
      <c r="Y673" s="2">
        <v>30.58</v>
      </c>
      <c r="Z673" s="2">
        <v>8</v>
      </c>
      <c r="AA673" s="50" t="str">
        <f>IF(Table2[[#This Row],[DeliveryDays]]&lt;=3,"FAST DELIVERY","LATE DELIVERY")</f>
        <v>LATE DELIVERY</v>
      </c>
      <c r="AB673" s="2" t="s">
        <v>38</v>
      </c>
      <c r="AC673" s="2" t="s">
        <v>56</v>
      </c>
      <c r="AD673" s="2">
        <v>3</v>
      </c>
      <c r="AE673" s="56" t="str">
        <f>_xlfn.IFS(Table2[[#This Row],[Rating]]=5,"Excellent",Table2[[#This Row],[Rating]]=4,"Good",Table2[[#This Row],[Rating]]=3,"Average",Table2[[#This Row],[Rating]]&lt;=2,"Poor")</f>
        <v>Average</v>
      </c>
      <c r="AF673" s="35">
        <f>Table2[[#This Row],[Cost]]+Table2[[#This Row],[Profit]]+Table2[[#This Row],[ShippingCost]]+Table2[[#This Row],[DeliveryDays]]</f>
        <v>2062.0099999999998</v>
      </c>
      <c r="AG673" s="119">
        <f>Table2[[#This Row],[Profit]]/Table2[[#This Row],[Cost]]</f>
        <v>0.84661647273556917</v>
      </c>
    </row>
    <row r="674" spans="1:33" ht="16.5" thickTop="1" thickBot="1" x14ac:dyDescent="0.3">
      <c r="A674" s="12">
        <v>675</v>
      </c>
      <c r="B674" s="13" t="s">
        <v>536</v>
      </c>
      <c r="C674" s="86">
        <f>YEAR(Table2[[#This Row],[Date]])</f>
        <v>2023</v>
      </c>
      <c r="D674" s="89" t="str">
        <f>TEXT(Table2[[#This Row],[Date]],"mmmm")</f>
        <v>June</v>
      </c>
      <c r="E674" s="13" t="s">
        <v>27</v>
      </c>
      <c r="F674" s="13" t="s">
        <v>42</v>
      </c>
      <c r="G674" s="13" t="s">
        <v>43</v>
      </c>
      <c r="H674" s="13" t="s">
        <v>60</v>
      </c>
      <c r="I674" s="13" t="s">
        <v>61</v>
      </c>
      <c r="J674" s="13" t="s">
        <v>84</v>
      </c>
      <c r="K674" s="13" t="s">
        <v>45</v>
      </c>
      <c r="L674" s="13" t="s">
        <v>46</v>
      </c>
      <c r="M674" s="13">
        <v>465.8</v>
      </c>
      <c r="N674" s="13">
        <v>14</v>
      </c>
      <c r="O674" s="13">
        <v>0.1</v>
      </c>
      <c r="P674" s="48" t="str">
        <f>IF(Table2[[#This Row],[Discount]]&gt;20%,"HIGH","LOW")</f>
        <v>LOW</v>
      </c>
      <c r="Q674" s="13">
        <v>5869.08</v>
      </c>
      <c r="R674" s="60" t="str">
        <f>_xlfn.IFS(Table2[[#This Row],[Revenue]]&lt;1000,"Small",OR(Table2[[#This Row],[Revenue]]&gt;1000,Table2[[#This Row],[Revenue]]&lt;=5000),"Medium",Table2[[#This Row],[Revenue]]&gt;5000,"Large")</f>
        <v>Medium</v>
      </c>
      <c r="S674" s="54" t="str">
        <f>IF(Table2[[#This Row],[Revenue]]&gt;3000,"Premium","Not Premium")</f>
        <v>Premium</v>
      </c>
      <c r="T674" s="13">
        <v>5244.72</v>
      </c>
      <c r="U674" s="13">
        <v>624.36</v>
      </c>
      <c r="V674" s="13" t="s">
        <v>47</v>
      </c>
      <c r="W674" s="13" t="s">
        <v>88</v>
      </c>
      <c r="X674" s="13" t="s">
        <v>72</v>
      </c>
      <c r="Y674" s="13">
        <v>19.739999999999998</v>
      </c>
      <c r="Z674" s="13">
        <v>1</v>
      </c>
      <c r="AA674" s="51" t="str">
        <f>IF(Table2[[#This Row],[DeliveryDays]]&lt;=3,"FAST DELIVERY","LATE DELIVERY")</f>
        <v>FAST DELIVERY</v>
      </c>
      <c r="AB674" s="13" t="s">
        <v>97</v>
      </c>
      <c r="AC674" s="13" t="s">
        <v>39</v>
      </c>
      <c r="AD674" s="13">
        <v>3</v>
      </c>
      <c r="AE674" s="57" t="str">
        <f>_xlfn.IFS(Table2[[#This Row],[Rating]]=5,"Excellent",Table2[[#This Row],[Rating]]=4,"Good",Table2[[#This Row],[Rating]]=3,"Average",Table2[[#This Row],[Rating]]&lt;=2,"Poor")</f>
        <v>Average</v>
      </c>
      <c r="AF674" s="35">
        <f>Table2[[#This Row],[Cost]]+Table2[[#This Row],[Profit]]+Table2[[#This Row],[ShippingCost]]+Table2[[#This Row],[DeliveryDays]]</f>
        <v>5889.82</v>
      </c>
      <c r="AG674" s="119">
        <f>Table2[[#This Row],[Profit]]/Table2[[#This Row],[Cost]]</f>
        <v>0.1190454399853567</v>
      </c>
    </row>
    <row r="675" spans="1:33" ht="16.5" thickTop="1" thickBot="1" x14ac:dyDescent="0.3">
      <c r="A675" s="11">
        <v>676</v>
      </c>
      <c r="B675" s="2" t="s">
        <v>323</v>
      </c>
      <c r="C675" s="85">
        <f>YEAR(Table2[[#This Row],[Date]])</f>
        <v>2024</v>
      </c>
      <c r="D675" s="88" t="str">
        <f>TEXT(Table2[[#This Row],[Date]],"mmmm")</f>
        <v>April</v>
      </c>
      <c r="E675" s="2" t="s">
        <v>41</v>
      </c>
      <c r="F675" s="2" t="s">
        <v>42</v>
      </c>
      <c r="G675" s="2" t="s">
        <v>83</v>
      </c>
      <c r="H675" s="2" t="s">
        <v>44</v>
      </c>
      <c r="I675" s="2" t="s">
        <v>68</v>
      </c>
      <c r="J675" s="2" t="s">
        <v>102</v>
      </c>
      <c r="K675" s="2" t="s">
        <v>33</v>
      </c>
      <c r="L675" s="2" t="s">
        <v>46</v>
      </c>
      <c r="M675" s="2">
        <v>824.87</v>
      </c>
      <c r="N675" s="2">
        <v>5</v>
      </c>
      <c r="O675" s="2">
        <v>0.06</v>
      </c>
      <c r="P675" s="48" t="str">
        <f>IF(Table2[[#This Row],[Discount]]&gt;20%,"HIGH","LOW")</f>
        <v>LOW</v>
      </c>
      <c r="Q675" s="2">
        <v>3876.89</v>
      </c>
      <c r="R675" s="59" t="str">
        <f>_xlfn.IFS(Table2[[#This Row],[Revenue]]&lt;1000,"Small",OR(Table2[[#This Row],[Revenue]]&gt;1000,Table2[[#This Row],[Revenue]]&lt;=5000),"Medium",Table2[[#This Row],[Revenue]]&gt;5000,"Large")</f>
        <v>Medium</v>
      </c>
      <c r="S675" s="53" t="str">
        <f>IF(Table2[[#This Row],[Revenue]]&gt;3000,"Premium","Not Premium")</f>
        <v>Premium</v>
      </c>
      <c r="T675" s="2">
        <v>2764.7</v>
      </c>
      <c r="U675" s="2">
        <v>1112.19</v>
      </c>
      <c r="V675" s="2" t="s">
        <v>63</v>
      </c>
      <c r="W675" s="2" t="s">
        <v>88</v>
      </c>
      <c r="X675" s="2" t="s">
        <v>48</v>
      </c>
      <c r="Y675" s="2">
        <v>46.73</v>
      </c>
      <c r="Z675" s="2">
        <v>4</v>
      </c>
      <c r="AA675" s="50" t="str">
        <f>IF(Table2[[#This Row],[DeliveryDays]]&lt;=3,"FAST DELIVERY","LATE DELIVERY")</f>
        <v>LATE DELIVERY</v>
      </c>
      <c r="AB675" s="2" t="s">
        <v>38</v>
      </c>
      <c r="AC675" s="2" t="s">
        <v>56</v>
      </c>
      <c r="AD675" s="2">
        <v>2</v>
      </c>
      <c r="AE675" s="56" t="str">
        <f>_xlfn.IFS(Table2[[#This Row],[Rating]]=5,"Excellent",Table2[[#This Row],[Rating]]=4,"Good",Table2[[#This Row],[Rating]]=3,"Average",Table2[[#This Row],[Rating]]&lt;=2,"Poor")</f>
        <v>Poor</v>
      </c>
      <c r="AF675" s="35">
        <f>Table2[[#This Row],[Cost]]+Table2[[#This Row],[Profit]]+Table2[[#This Row],[ShippingCost]]+Table2[[#This Row],[DeliveryDays]]</f>
        <v>3927.62</v>
      </c>
      <c r="AG675" s="119">
        <f>Table2[[#This Row],[Profit]]/Table2[[#This Row],[Cost]]</f>
        <v>0.40228234528158574</v>
      </c>
    </row>
    <row r="676" spans="1:33" ht="16.5" thickTop="1" thickBot="1" x14ac:dyDescent="0.3">
      <c r="A676" s="12">
        <v>677</v>
      </c>
      <c r="B676" s="13" t="s">
        <v>404</v>
      </c>
      <c r="C676" s="86">
        <f>YEAR(Table2[[#This Row],[Date]])</f>
        <v>2024</v>
      </c>
      <c r="D676" s="89" t="str">
        <f>TEXT(Table2[[#This Row],[Date]],"mmmm")</f>
        <v>January</v>
      </c>
      <c r="E676" s="13" t="s">
        <v>127</v>
      </c>
      <c r="F676" s="13" t="s">
        <v>28</v>
      </c>
      <c r="G676" s="13" t="s">
        <v>83</v>
      </c>
      <c r="H676" s="13" t="s">
        <v>74</v>
      </c>
      <c r="I676" s="13" t="s">
        <v>51</v>
      </c>
      <c r="J676" s="13" t="s">
        <v>62</v>
      </c>
      <c r="K676" s="13" t="s">
        <v>33</v>
      </c>
      <c r="L676" s="13" t="s">
        <v>46</v>
      </c>
      <c r="M676" s="13">
        <v>590.58000000000004</v>
      </c>
      <c r="N676" s="13">
        <v>13</v>
      </c>
      <c r="O676" s="13">
        <v>0.14000000000000001</v>
      </c>
      <c r="P676" s="48" t="str">
        <f>IF(Table2[[#This Row],[Discount]]&gt;20%,"HIGH","LOW")</f>
        <v>LOW</v>
      </c>
      <c r="Q676" s="13">
        <v>6602.68</v>
      </c>
      <c r="R676" s="60" t="str">
        <f>_xlfn.IFS(Table2[[#This Row],[Revenue]]&lt;1000,"Small",OR(Table2[[#This Row],[Revenue]]&gt;1000,Table2[[#This Row],[Revenue]]&lt;=5000),"Medium",Table2[[#This Row],[Revenue]]&gt;5000,"Large")</f>
        <v>Medium</v>
      </c>
      <c r="S676" s="54" t="str">
        <f>IF(Table2[[#This Row],[Revenue]]&gt;3000,"Premium","Not Premium")</f>
        <v>Premium</v>
      </c>
      <c r="T676" s="13">
        <v>4702.5</v>
      </c>
      <c r="U676" s="13">
        <v>1900.18</v>
      </c>
      <c r="V676" s="13" t="s">
        <v>91</v>
      </c>
      <c r="W676" s="13" t="s">
        <v>71</v>
      </c>
      <c r="X676" s="13" t="s">
        <v>48</v>
      </c>
      <c r="Y676" s="13">
        <v>36.56</v>
      </c>
      <c r="Z676" s="13">
        <v>1</v>
      </c>
      <c r="AA676" s="51" t="str">
        <f>IF(Table2[[#This Row],[DeliveryDays]]&lt;=3,"FAST DELIVERY","LATE DELIVERY")</f>
        <v>FAST DELIVERY</v>
      </c>
      <c r="AB676" s="13" t="s">
        <v>55</v>
      </c>
      <c r="AC676" s="13" t="s">
        <v>39</v>
      </c>
      <c r="AD676" s="13">
        <v>3</v>
      </c>
      <c r="AE676" s="57" t="str">
        <f>_xlfn.IFS(Table2[[#This Row],[Rating]]=5,"Excellent",Table2[[#This Row],[Rating]]=4,"Good",Table2[[#This Row],[Rating]]=3,"Average",Table2[[#This Row],[Rating]]&lt;=2,"Poor")</f>
        <v>Average</v>
      </c>
      <c r="AF676" s="35">
        <f>Table2[[#This Row],[Cost]]+Table2[[#This Row],[Profit]]+Table2[[#This Row],[ShippingCost]]+Table2[[#This Row],[DeliveryDays]]</f>
        <v>6640.2400000000007</v>
      </c>
      <c r="AG676" s="119">
        <f>Table2[[#This Row],[Profit]]/Table2[[#This Row],[Cost]]</f>
        <v>0.40407868155236576</v>
      </c>
    </row>
    <row r="677" spans="1:33" ht="16.5" thickTop="1" thickBot="1" x14ac:dyDescent="0.3">
      <c r="A677" s="11">
        <v>678</v>
      </c>
      <c r="B677" s="2" t="s">
        <v>502</v>
      </c>
      <c r="C677" s="85">
        <f>YEAR(Table2[[#This Row],[Date]])</f>
        <v>2024</v>
      </c>
      <c r="D677" s="88" t="str">
        <f>TEXT(Table2[[#This Row],[Date]],"mmmm")</f>
        <v>November</v>
      </c>
      <c r="E677" s="2" t="s">
        <v>127</v>
      </c>
      <c r="F677" s="2" t="s">
        <v>66</v>
      </c>
      <c r="G677" s="2" t="s">
        <v>90</v>
      </c>
      <c r="H677" s="2" t="s">
        <v>44</v>
      </c>
      <c r="I677" s="2" t="s">
        <v>61</v>
      </c>
      <c r="J677" s="2" t="s">
        <v>79</v>
      </c>
      <c r="K677" s="2" t="s">
        <v>53</v>
      </c>
      <c r="L677" s="2" t="s">
        <v>34</v>
      </c>
      <c r="M677" s="2">
        <v>844.57</v>
      </c>
      <c r="N677" s="2">
        <v>3</v>
      </c>
      <c r="O677" s="2">
        <v>0.05</v>
      </c>
      <c r="P677" s="48" t="str">
        <f>IF(Table2[[#This Row],[Discount]]&gt;20%,"HIGH","LOW")</f>
        <v>LOW</v>
      </c>
      <c r="Q677" s="2">
        <v>2407.02</v>
      </c>
      <c r="R677" s="59" t="str">
        <f>_xlfn.IFS(Table2[[#This Row],[Revenue]]&lt;1000,"Small",OR(Table2[[#This Row],[Revenue]]&gt;1000,Table2[[#This Row],[Revenue]]&lt;=5000),"Medium",Table2[[#This Row],[Revenue]]&gt;5000,"Large")</f>
        <v>Medium</v>
      </c>
      <c r="S677" s="53" t="str">
        <f>IF(Table2[[#This Row],[Revenue]]&gt;3000,"Premium","Not Premium")</f>
        <v>Not Premium</v>
      </c>
      <c r="T677" s="2">
        <v>1712</v>
      </c>
      <c r="U677" s="2">
        <v>695.02</v>
      </c>
      <c r="V677" s="2" t="s">
        <v>91</v>
      </c>
      <c r="W677" s="2" t="s">
        <v>71</v>
      </c>
      <c r="X677" s="2" t="s">
        <v>37</v>
      </c>
      <c r="Y677" s="2">
        <v>38.119999999999997</v>
      </c>
      <c r="Z677" s="2">
        <v>1</v>
      </c>
      <c r="AA677" s="50" t="str">
        <f>IF(Table2[[#This Row],[DeliveryDays]]&lt;=3,"FAST DELIVERY","LATE DELIVERY")</f>
        <v>FAST DELIVERY</v>
      </c>
      <c r="AB677" s="2" t="s">
        <v>55</v>
      </c>
      <c r="AC677" s="2" t="s">
        <v>56</v>
      </c>
      <c r="AD677" s="2">
        <v>2</v>
      </c>
      <c r="AE677" s="56" t="str">
        <f>_xlfn.IFS(Table2[[#This Row],[Rating]]=5,"Excellent",Table2[[#This Row],[Rating]]=4,"Good",Table2[[#This Row],[Rating]]=3,"Average",Table2[[#This Row],[Rating]]&lt;=2,"Poor")</f>
        <v>Poor</v>
      </c>
      <c r="AF677" s="35">
        <f>Table2[[#This Row],[Cost]]+Table2[[#This Row],[Profit]]+Table2[[#This Row],[ShippingCost]]+Table2[[#This Row],[DeliveryDays]]</f>
        <v>2446.14</v>
      </c>
      <c r="AG677" s="119">
        <f>Table2[[#This Row],[Profit]]/Table2[[#This Row],[Cost]]</f>
        <v>0.4059696261682243</v>
      </c>
    </row>
    <row r="678" spans="1:33" ht="16.5" thickTop="1" thickBot="1" x14ac:dyDescent="0.3">
      <c r="A678" s="12">
        <v>679</v>
      </c>
      <c r="B678" s="13" t="s">
        <v>537</v>
      </c>
      <c r="C678" s="86">
        <f>YEAR(Table2[[#This Row],[Date]])</f>
        <v>2023</v>
      </c>
      <c r="D678" s="89" t="str">
        <f>TEXT(Table2[[#This Row],[Date]],"mmmm")</f>
        <v>February</v>
      </c>
      <c r="E678" s="13" t="s">
        <v>50</v>
      </c>
      <c r="F678" s="13" t="s">
        <v>66</v>
      </c>
      <c r="G678" s="13" t="s">
        <v>59</v>
      </c>
      <c r="H678" s="13" t="s">
        <v>74</v>
      </c>
      <c r="I678" s="13" t="s">
        <v>51</v>
      </c>
      <c r="J678" s="13" t="s">
        <v>79</v>
      </c>
      <c r="K678" s="13" t="s">
        <v>33</v>
      </c>
      <c r="L678" s="13" t="s">
        <v>85</v>
      </c>
      <c r="M678" s="13">
        <v>733.71</v>
      </c>
      <c r="N678" s="13">
        <v>20</v>
      </c>
      <c r="O678" s="13">
        <v>0.26</v>
      </c>
      <c r="P678" s="48" t="str">
        <f>IF(Table2[[#This Row],[Discount]]&gt;20%,"HIGH","LOW")</f>
        <v>HIGH</v>
      </c>
      <c r="Q678" s="13">
        <v>10858.91</v>
      </c>
      <c r="R678" s="60" t="str">
        <f>_xlfn.IFS(Table2[[#This Row],[Revenue]]&lt;1000,"Small",OR(Table2[[#This Row],[Revenue]]&gt;1000,Table2[[#This Row],[Revenue]]&lt;=5000),"Medium",Table2[[#This Row],[Revenue]]&gt;5000,"Large")</f>
        <v>Medium</v>
      </c>
      <c r="S678" s="54" t="str">
        <f>IF(Table2[[#This Row],[Revenue]]&gt;3000,"Premium","Not Premium")</f>
        <v>Premium</v>
      </c>
      <c r="T678" s="13">
        <v>7632.45</v>
      </c>
      <c r="U678" s="13">
        <v>3226.46</v>
      </c>
      <c r="V678" s="13" t="s">
        <v>63</v>
      </c>
      <c r="W678" s="13" t="s">
        <v>88</v>
      </c>
      <c r="X678" s="13" t="s">
        <v>72</v>
      </c>
      <c r="Y678" s="13">
        <v>21.96</v>
      </c>
      <c r="Z678" s="13">
        <v>2</v>
      </c>
      <c r="AA678" s="51" t="str">
        <f>IF(Table2[[#This Row],[DeliveryDays]]&lt;=3,"FAST DELIVERY","LATE DELIVERY")</f>
        <v>FAST DELIVERY</v>
      </c>
      <c r="AB678" s="13" t="s">
        <v>97</v>
      </c>
      <c r="AC678" s="13" t="s">
        <v>56</v>
      </c>
      <c r="AD678" s="13">
        <v>2</v>
      </c>
      <c r="AE678" s="57" t="str">
        <f>_xlfn.IFS(Table2[[#This Row],[Rating]]=5,"Excellent",Table2[[#This Row],[Rating]]=4,"Good",Table2[[#This Row],[Rating]]=3,"Average",Table2[[#This Row],[Rating]]&lt;=2,"Poor")</f>
        <v>Poor</v>
      </c>
      <c r="AF678" s="35">
        <f>Table2[[#This Row],[Cost]]+Table2[[#This Row],[Profit]]+Table2[[#This Row],[ShippingCost]]+Table2[[#This Row],[DeliveryDays]]</f>
        <v>10882.869999999999</v>
      </c>
      <c r="AG678" s="119">
        <f>Table2[[#This Row],[Profit]]/Table2[[#This Row],[Cost]]</f>
        <v>0.42272926779736519</v>
      </c>
    </row>
    <row r="679" spans="1:33" ht="16.5" thickTop="1" thickBot="1" x14ac:dyDescent="0.3">
      <c r="A679" s="11">
        <v>680</v>
      </c>
      <c r="B679" s="2" t="s">
        <v>538</v>
      </c>
      <c r="C679" s="85">
        <f>YEAR(Table2[[#This Row],[Date]])</f>
        <v>2023</v>
      </c>
      <c r="D679" s="88" t="str">
        <f>TEXT(Table2[[#This Row],[Date]],"mmmm")</f>
        <v>July</v>
      </c>
      <c r="E679" s="2" t="s">
        <v>129</v>
      </c>
      <c r="F679" s="2" t="s">
        <v>28</v>
      </c>
      <c r="G679" s="2" t="s">
        <v>90</v>
      </c>
      <c r="H679" s="2" t="s">
        <v>94</v>
      </c>
      <c r="I679" s="2" t="s">
        <v>68</v>
      </c>
      <c r="J679" s="2" t="s">
        <v>84</v>
      </c>
      <c r="K679" s="2" t="s">
        <v>53</v>
      </c>
      <c r="L679" s="2" t="s">
        <v>34</v>
      </c>
      <c r="M679" s="2">
        <v>607.65</v>
      </c>
      <c r="N679" s="2">
        <v>2</v>
      </c>
      <c r="O679" s="2">
        <v>0.16</v>
      </c>
      <c r="P679" s="48" t="str">
        <f>IF(Table2[[#This Row],[Discount]]&gt;20%,"HIGH","LOW")</f>
        <v>LOW</v>
      </c>
      <c r="Q679" s="2">
        <v>1020.85</v>
      </c>
      <c r="R679" s="59" t="str">
        <f>_xlfn.IFS(Table2[[#This Row],[Revenue]]&lt;1000,"Small",OR(Table2[[#This Row],[Revenue]]&gt;1000,Table2[[#This Row],[Revenue]]&lt;=5000),"Medium",Table2[[#This Row],[Revenue]]&gt;5000,"Large")</f>
        <v>Medium</v>
      </c>
      <c r="S679" s="53" t="str">
        <f>IF(Table2[[#This Row],[Revenue]]&gt;3000,"Premium","Not Premium")</f>
        <v>Not Premium</v>
      </c>
      <c r="T679" s="2">
        <v>889.76</v>
      </c>
      <c r="U679" s="2">
        <v>131.09</v>
      </c>
      <c r="V679" s="2" t="s">
        <v>91</v>
      </c>
      <c r="W679" s="2" t="s">
        <v>54</v>
      </c>
      <c r="X679" s="2" t="s">
        <v>72</v>
      </c>
      <c r="Y679" s="2">
        <v>24.64</v>
      </c>
      <c r="Z679" s="2">
        <v>4</v>
      </c>
      <c r="AA679" s="50" t="str">
        <f>IF(Table2[[#This Row],[DeliveryDays]]&lt;=3,"FAST DELIVERY","LATE DELIVERY")</f>
        <v>LATE DELIVERY</v>
      </c>
      <c r="AB679" s="2" t="s">
        <v>97</v>
      </c>
      <c r="AC679" s="2" t="s">
        <v>56</v>
      </c>
      <c r="AD679" s="2">
        <v>4</v>
      </c>
      <c r="AE679" s="56" t="str">
        <f>_xlfn.IFS(Table2[[#This Row],[Rating]]=5,"Excellent",Table2[[#This Row],[Rating]]=4,"Good",Table2[[#This Row],[Rating]]=3,"Average",Table2[[#This Row],[Rating]]&lt;=2,"Poor")</f>
        <v>Good</v>
      </c>
      <c r="AF679" s="35">
        <f>Table2[[#This Row],[Cost]]+Table2[[#This Row],[Profit]]+Table2[[#This Row],[ShippingCost]]+Table2[[#This Row],[DeliveryDays]]</f>
        <v>1049.49</v>
      </c>
      <c r="AG679" s="119">
        <f>Table2[[#This Row],[Profit]]/Table2[[#This Row],[Cost]]</f>
        <v>0.14733186477252294</v>
      </c>
    </row>
    <row r="680" spans="1:33" ht="16.5" thickTop="1" thickBot="1" x14ac:dyDescent="0.3">
      <c r="A680" s="12">
        <v>681</v>
      </c>
      <c r="B680" s="13" t="s">
        <v>539</v>
      </c>
      <c r="C680" s="86">
        <f>YEAR(Table2[[#This Row],[Date]])</f>
        <v>2024</v>
      </c>
      <c r="D680" s="89" t="str">
        <f>TEXT(Table2[[#This Row],[Date]],"mmmm")</f>
        <v>February</v>
      </c>
      <c r="E680" s="13" t="s">
        <v>41</v>
      </c>
      <c r="F680" s="13" t="s">
        <v>82</v>
      </c>
      <c r="G680" s="13" t="s">
        <v>83</v>
      </c>
      <c r="H680" s="13" t="s">
        <v>94</v>
      </c>
      <c r="I680" s="13" t="s">
        <v>31</v>
      </c>
      <c r="J680" s="13" t="s">
        <v>79</v>
      </c>
      <c r="K680" s="13" t="s">
        <v>53</v>
      </c>
      <c r="L680" s="13" t="s">
        <v>70</v>
      </c>
      <c r="M680" s="13">
        <v>657.71</v>
      </c>
      <c r="N680" s="13">
        <v>5</v>
      </c>
      <c r="O680" s="13">
        <v>0.25</v>
      </c>
      <c r="P680" s="48" t="str">
        <f>IF(Table2[[#This Row],[Discount]]&gt;20%,"HIGH","LOW")</f>
        <v>HIGH</v>
      </c>
      <c r="Q680" s="13">
        <v>2466.41</v>
      </c>
      <c r="R680" s="60" t="str">
        <f>_xlfn.IFS(Table2[[#This Row],[Revenue]]&lt;1000,"Small",OR(Table2[[#This Row],[Revenue]]&gt;1000,Table2[[#This Row],[Revenue]]&lt;=5000),"Medium",Table2[[#This Row],[Revenue]]&gt;5000,"Large")</f>
        <v>Medium</v>
      </c>
      <c r="S680" s="54" t="str">
        <f>IF(Table2[[#This Row],[Revenue]]&gt;3000,"Premium","Not Premium")</f>
        <v>Not Premium</v>
      </c>
      <c r="T680" s="13">
        <v>1845.58</v>
      </c>
      <c r="U680" s="13">
        <v>620.83000000000004</v>
      </c>
      <c r="V680" s="13" t="s">
        <v>91</v>
      </c>
      <c r="W680" s="13" t="s">
        <v>88</v>
      </c>
      <c r="X680" s="13" t="s">
        <v>37</v>
      </c>
      <c r="Y680" s="13">
        <v>23.43</v>
      </c>
      <c r="Z680" s="13">
        <v>4</v>
      </c>
      <c r="AA680" s="51" t="str">
        <f>IF(Table2[[#This Row],[DeliveryDays]]&lt;=3,"FAST DELIVERY","LATE DELIVERY")</f>
        <v>LATE DELIVERY</v>
      </c>
      <c r="AB680" s="13" t="s">
        <v>97</v>
      </c>
      <c r="AC680" s="13" t="s">
        <v>39</v>
      </c>
      <c r="AD680" s="13">
        <v>5</v>
      </c>
      <c r="AE680" s="57" t="str">
        <f>_xlfn.IFS(Table2[[#This Row],[Rating]]=5,"Excellent",Table2[[#This Row],[Rating]]=4,"Good",Table2[[#This Row],[Rating]]=3,"Average",Table2[[#This Row],[Rating]]&lt;=2,"Poor")</f>
        <v>Excellent</v>
      </c>
      <c r="AF680" s="35">
        <f>Table2[[#This Row],[Cost]]+Table2[[#This Row],[Profit]]+Table2[[#This Row],[ShippingCost]]+Table2[[#This Row],[DeliveryDays]]</f>
        <v>2493.8399999999997</v>
      </c>
      <c r="AG680" s="119">
        <f>Table2[[#This Row],[Profit]]/Table2[[#This Row],[Cost]]</f>
        <v>0.33638747710746758</v>
      </c>
    </row>
    <row r="681" spans="1:33" ht="16.5" thickTop="1" thickBot="1" x14ac:dyDescent="0.3">
      <c r="A681" s="11">
        <v>682</v>
      </c>
      <c r="B681" s="2" t="s">
        <v>436</v>
      </c>
      <c r="C681" s="85">
        <f>YEAR(Table2[[#This Row],[Date]])</f>
        <v>2024</v>
      </c>
      <c r="D681" s="88" t="str">
        <f>TEXT(Table2[[#This Row],[Date]],"mmmm")</f>
        <v>April</v>
      </c>
      <c r="E681" s="2" t="s">
        <v>129</v>
      </c>
      <c r="F681" s="2" t="s">
        <v>66</v>
      </c>
      <c r="G681" s="2" t="s">
        <v>29</v>
      </c>
      <c r="H681" s="2" t="s">
        <v>94</v>
      </c>
      <c r="I681" s="2" t="s">
        <v>61</v>
      </c>
      <c r="J681" s="2" t="s">
        <v>102</v>
      </c>
      <c r="K681" s="2" t="s">
        <v>53</v>
      </c>
      <c r="L681" s="2" t="s">
        <v>85</v>
      </c>
      <c r="M681" s="2">
        <v>376.66</v>
      </c>
      <c r="N681" s="2">
        <v>4</v>
      </c>
      <c r="O681" s="2">
        <v>0.24</v>
      </c>
      <c r="P681" s="48" t="str">
        <f>IF(Table2[[#This Row],[Discount]]&gt;20%,"HIGH","LOW")</f>
        <v>HIGH</v>
      </c>
      <c r="Q681" s="2">
        <v>1145.05</v>
      </c>
      <c r="R681" s="59" t="str">
        <f>_xlfn.IFS(Table2[[#This Row],[Revenue]]&lt;1000,"Small",OR(Table2[[#This Row],[Revenue]]&gt;1000,Table2[[#This Row],[Revenue]]&lt;=5000),"Medium",Table2[[#This Row],[Revenue]]&gt;5000,"Large")</f>
        <v>Medium</v>
      </c>
      <c r="S681" s="53" t="str">
        <f>IF(Table2[[#This Row],[Revenue]]&gt;3000,"Premium","Not Premium")</f>
        <v>Not Premium</v>
      </c>
      <c r="T681" s="2">
        <v>634.15</v>
      </c>
      <c r="U681" s="2">
        <v>510.9</v>
      </c>
      <c r="V681" s="2" t="s">
        <v>35</v>
      </c>
      <c r="W681" s="2" t="s">
        <v>71</v>
      </c>
      <c r="X681" s="2" t="s">
        <v>72</v>
      </c>
      <c r="Y681" s="2">
        <v>21.62</v>
      </c>
      <c r="Z681" s="2">
        <v>3</v>
      </c>
      <c r="AA681" s="50" t="str">
        <f>IF(Table2[[#This Row],[DeliveryDays]]&lt;=3,"FAST DELIVERY","LATE DELIVERY")</f>
        <v>FAST DELIVERY</v>
      </c>
      <c r="AB681" s="2" t="s">
        <v>97</v>
      </c>
      <c r="AC681" s="2" t="s">
        <v>39</v>
      </c>
      <c r="AD681" s="2">
        <v>2</v>
      </c>
      <c r="AE681" s="56" t="str">
        <f>_xlfn.IFS(Table2[[#This Row],[Rating]]=5,"Excellent",Table2[[#This Row],[Rating]]=4,"Good",Table2[[#This Row],[Rating]]=3,"Average",Table2[[#This Row],[Rating]]&lt;=2,"Poor")</f>
        <v>Poor</v>
      </c>
      <c r="AF681" s="35">
        <f>Table2[[#This Row],[Cost]]+Table2[[#This Row],[Profit]]+Table2[[#This Row],[ShippingCost]]+Table2[[#This Row],[DeliveryDays]]</f>
        <v>1169.6699999999998</v>
      </c>
      <c r="AG681" s="119">
        <f>Table2[[#This Row],[Profit]]/Table2[[#This Row],[Cost]]</f>
        <v>0.80564535204604593</v>
      </c>
    </row>
    <row r="682" spans="1:33" ht="16.5" thickTop="1" thickBot="1" x14ac:dyDescent="0.3">
      <c r="A682" s="12">
        <v>683</v>
      </c>
      <c r="B682" s="13" t="s">
        <v>159</v>
      </c>
      <c r="C682" s="86">
        <f>YEAR(Table2[[#This Row],[Date]])</f>
        <v>2023</v>
      </c>
      <c r="D682" s="89" t="str">
        <f>TEXT(Table2[[#This Row],[Date]],"mmmm")</f>
        <v>December</v>
      </c>
      <c r="E682" s="13" t="s">
        <v>58</v>
      </c>
      <c r="F682" s="13" t="s">
        <v>66</v>
      </c>
      <c r="G682" s="13" t="s">
        <v>43</v>
      </c>
      <c r="H682" s="13" t="s">
        <v>100</v>
      </c>
      <c r="I682" s="13" t="s">
        <v>61</v>
      </c>
      <c r="J682" s="13" t="s">
        <v>102</v>
      </c>
      <c r="K682" s="13" t="s">
        <v>33</v>
      </c>
      <c r="L682" s="13" t="s">
        <v>34</v>
      </c>
      <c r="M682" s="13">
        <v>598.35</v>
      </c>
      <c r="N682" s="13">
        <v>13</v>
      </c>
      <c r="O682" s="13">
        <v>0.01</v>
      </c>
      <c r="P682" s="48" t="str">
        <f>IF(Table2[[#This Row],[Discount]]&gt;20%,"HIGH","LOW")</f>
        <v>LOW</v>
      </c>
      <c r="Q682" s="13">
        <v>7700.76</v>
      </c>
      <c r="R682" s="60" t="str">
        <f>_xlfn.IFS(Table2[[#This Row],[Revenue]]&lt;1000,"Small",OR(Table2[[#This Row],[Revenue]]&gt;1000,Table2[[#This Row],[Revenue]]&lt;=5000),"Medium",Table2[[#This Row],[Revenue]]&gt;5000,"Large")</f>
        <v>Medium</v>
      </c>
      <c r="S682" s="54" t="str">
        <f>IF(Table2[[#This Row],[Revenue]]&gt;3000,"Premium","Not Premium")</f>
        <v>Premium</v>
      </c>
      <c r="T682" s="13">
        <v>4331.91</v>
      </c>
      <c r="U682" s="13">
        <v>3368.85</v>
      </c>
      <c r="V682" s="13" t="s">
        <v>47</v>
      </c>
      <c r="W682" s="13" t="s">
        <v>54</v>
      </c>
      <c r="X682" s="13" t="s">
        <v>48</v>
      </c>
      <c r="Y682" s="13">
        <v>11.4</v>
      </c>
      <c r="Z682" s="13">
        <v>2</v>
      </c>
      <c r="AA682" s="51" t="str">
        <f>IF(Table2[[#This Row],[DeliveryDays]]&lt;=3,"FAST DELIVERY","LATE DELIVERY")</f>
        <v>FAST DELIVERY</v>
      </c>
      <c r="AB682" s="13" t="s">
        <v>97</v>
      </c>
      <c r="AC682" s="13" t="s">
        <v>56</v>
      </c>
      <c r="AD682" s="13">
        <v>3</v>
      </c>
      <c r="AE682" s="57" t="str">
        <f>_xlfn.IFS(Table2[[#This Row],[Rating]]=5,"Excellent",Table2[[#This Row],[Rating]]=4,"Good",Table2[[#This Row],[Rating]]=3,"Average",Table2[[#This Row],[Rating]]&lt;=2,"Poor")</f>
        <v>Average</v>
      </c>
      <c r="AF682" s="35">
        <f>Table2[[#This Row],[Cost]]+Table2[[#This Row],[Profit]]+Table2[[#This Row],[ShippingCost]]+Table2[[#This Row],[DeliveryDays]]</f>
        <v>7714.16</v>
      </c>
      <c r="AG682" s="119">
        <f>Table2[[#This Row],[Profit]]/Table2[[#This Row],[Cost]]</f>
        <v>0.77768236182192152</v>
      </c>
    </row>
    <row r="683" spans="1:33" ht="16.5" thickTop="1" thickBot="1" x14ac:dyDescent="0.3">
      <c r="A683" s="11">
        <v>684</v>
      </c>
      <c r="B683" s="2" t="s">
        <v>512</v>
      </c>
      <c r="C683" s="85">
        <f>YEAR(Table2[[#This Row],[Date]])</f>
        <v>2023</v>
      </c>
      <c r="D683" s="88" t="str">
        <f>TEXT(Table2[[#This Row],[Date]],"mmmm")</f>
        <v>April</v>
      </c>
      <c r="E683" s="2" t="s">
        <v>129</v>
      </c>
      <c r="F683" s="2" t="s">
        <v>66</v>
      </c>
      <c r="G683" s="2" t="s">
        <v>59</v>
      </c>
      <c r="H683" s="2" t="s">
        <v>44</v>
      </c>
      <c r="I683" s="2" t="s">
        <v>75</v>
      </c>
      <c r="J683" s="2" t="s">
        <v>102</v>
      </c>
      <c r="K683" s="2" t="s">
        <v>33</v>
      </c>
      <c r="L683" s="2" t="s">
        <v>70</v>
      </c>
      <c r="M683" s="2">
        <v>777.29</v>
      </c>
      <c r="N683" s="2">
        <v>3</v>
      </c>
      <c r="O683" s="2">
        <v>0.21</v>
      </c>
      <c r="P683" s="48" t="str">
        <f>IF(Table2[[#This Row],[Discount]]&gt;20%,"HIGH","LOW")</f>
        <v>HIGH</v>
      </c>
      <c r="Q683" s="2">
        <v>1842.18</v>
      </c>
      <c r="R683" s="59" t="str">
        <f>_xlfn.IFS(Table2[[#This Row],[Revenue]]&lt;1000,"Small",OR(Table2[[#This Row],[Revenue]]&gt;1000,Table2[[#This Row],[Revenue]]&lt;=5000),"Medium",Table2[[#This Row],[Revenue]]&gt;5000,"Large")</f>
        <v>Medium</v>
      </c>
      <c r="S683" s="53" t="str">
        <f>IF(Table2[[#This Row],[Revenue]]&gt;3000,"Premium","Not Premium")</f>
        <v>Not Premium</v>
      </c>
      <c r="T683" s="2">
        <v>1639.37</v>
      </c>
      <c r="U683" s="2">
        <v>202.81</v>
      </c>
      <c r="V683" s="2" t="s">
        <v>63</v>
      </c>
      <c r="W683" s="2" t="s">
        <v>88</v>
      </c>
      <c r="X683" s="2" t="s">
        <v>72</v>
      </c>
      <c r="Y683" s="2">
        <v>32.86</v>
      </c>
      <c r="Z683" s="2">
        <v>6</v>
      </c>
      <c r="AA683" s="50" t="str">
        <f>IF(Table2[[#This Row],[DeliveryDays]]&lt;=3,"FAST DELIVERY","LATE DELIVERY")</f>
        <v>LATE DELIVERY</v>
      </c>
      <c r="AB683" s="2" t="s">
        <v>97</v>
      </c>
      <c r="AC683" s="2" t="s">
        <v>39</v>
      </c>
      <c r="AD683" s="2">
        <v>1</v>
      </c>
      <c r="AE683" s="56" t="str">
        <f>_xlfn.IFS(Table2[[#This Row],[Rating]]=5,"Excellent",Table2[[#This Row],[Rating]]=4,"Good",Table2[[#This Row],[Rating]]=3,"Average",Table2[[#This Row],[Rating]]&lt;=2,"Poor")</f>
        <v>Poor</v>
      </c>
      <c r="AF683" s="35">
        <f>Table2[[#This Row],[Cost]]+Table2[[#This Row],[Profit]]+Table2[[#This Row],[ShippingCost]]+Table2[[#This Row],[DeliveryDays]]</f>
        <v>1881.0399999999997</v>
      </c>
      <c r="AG683" s="119">
        <f>Table2[[#This Row],[Profit]]/Table2[[#This Row],[Cost]]</f>
        <v>0.12371215771912382</v>
      </c>
    </row>
    <row r="684" spans="1:33" ht="16.5" thickTop="1" thickBot="1" x14ac:dyDescent="0.3">
      <c r="A684" s="12">
        <v>685</v>
      </c>
      <c r="B684" s="13" t="s">
        <v>377</v>
      </c>
      <c r="C684" s="86">
        <f>YEAR(Table2[[#This Row],[Date]])</f>
        <v>2023</v>
      </c>
      <c r="D684" s="89" t="str">
        <f>TEXT(Table2[[#This Row],[Date]],"mmmm")</f>
        <v>March</v>
      </c>
      <c r="E684" s="13" t="s">
        <v>41</v>
      </c>
      <c r="F684" s="13" t="s">
        <v>82</v>
      </c>
      <c r="G684" s="13" t="s">
        <v>29</v>
      </c>
      <c r="H684" s="13" t="s">
        <v>44</v>
      </c>
      <c r="I684" s="13" t="s">
        <v>51</v>
      </c>
      <c r="J684" s="13" t="s">
        <v>87</v>
      </c>
      <c r="K684" s="13" t="s">
        <v>33</v>
      </c>
      <c r="L684" s="13" t="s">
        <v>85</v>
      </c>
      <c r="M684" s="13">
        <v>412.35</v>
      </c>
      <c r="N684" s="13">
        <v>10</v>
      </c>
      <c r="O684" s="13">
        <v>0.14000000000000001</v>
      </c>
      <c r="P684" s="48" t="str">
        <f>IF(Table2[[#This Row],[Discount]]&gt;20%,"HIGH","LOW")</f>
        <v>LOW</v>
      </c>
      <c r="Q684" s="13">
        <v>3546.21</v>
      </c>
      <c r="R684" s="60" t="str">
        <f>_xlfn.IFS(Table2[[#This Row],[Revenue]]&lt;1000,"Small",OR(Table2[[#This Row],[Revenue]]&gt;1000,Table2[[#This Row],[Revenue]]&lt;=5000),"Medium",Table2[[#This Row],[Revenue]]&gt;5000,"Large")</f>
        <v>Medium</v>
      </c>
      <c r="S684" s="54" t="str">
        <f>IF(Table2[[#This Row],[Revenue]]&gt;3000,"Premium","Not Premium")</f>
        <v>Premium</v>
      </c>
      <c r="T684" s="13">
        <v>2770.33</v>
      </c>
      <c r="U684" s="13">
        <v>775.88</v>
      </c>
      <c r="V684" s="13" t="s">
        <v>63</v>
      </c>
      <c r="W684" s="13" t="s">
        <v>71</v>
      </c>
      <c r="X684" s="13" t="s">
        <v>72</v>
      </c>
      <c r="Y684" s="13">
        <v>30.35</v>
      </c>
      <c r="Z684" s="13">
        <v>2</v>
      </c>
      <c r="AA684" s="51" t="str">
        <f>IF(Table2[[#This Row],[DeliveryDays]]&lt;=3,"FAST DELIVERY","LATE DELIVERY")</f>
        <v>FAST DELIVERY</v>
      </c>
      <c r="AB684" s="13" t="s">
        <v>38</v>
      </c>
      <c r="AC684" s="13" t="s">
        <v>39</v>
      </c>
      <c r="AD684" s="13">
        <v>4</v>
      </c>
      <c r="AE684" s="57" t="str">
        <f>_xlfn.IFS(Table2[[#This Row],[Rating]]=5,"Excellent",Table2[[#This Row],[Rating]]=4,"Good",Table2[[#This Row],[Rating]]=3,"Average",Table2[[#This Row],[Rating]]&lt;=2,"Poor")</f>
        <v>Good</v>
      </c>
      <c r="AF684" s="35">
        <f>Table2[[#This Row],[Cost]]+Table2[[#This Row],[Profit]]+Table2[[#This Row],[ShippingCost]]+Table2[[#This Row],[DeliveryDays]]</f>
        <v>3578.56</v>
      </c>
      <c r="AG684" s="119">
        <f>Table2[[#This Row],[Profit]]/Table2[[#This Row],[Cost]]</f>
        <v>0.28006771756433352</v>
      </c>
    </row>
    <row r="685" spans="1:33" ht="16.5" thickTop="1" thickBot="1" x14ac:dyDescent="0.3">
      <c r="A685" s="11">
        <v>686</v>
      </c>
      <c r="B685" s="2" t="s">
        <v>439</v>
      </c>
      <c r="C685" s="85">
        <f>YEAR(Table2[[#This Row],[Date]])</f>
        <v>2024</v>
      </c>
      <c r="D685" s="88" t="str">
        <f>TEXT(Table2[[#This Row],[Date]],"mmmm")</f>
        <v>October</v>
      </c>
      <c r="E685" s="2" t="s">
        <v>58</v>
      </c>
      <c r="F685" s="2" t="s">
        <v>82</v>
      </c>
      <c r="G685" s="2" t="s">
        <v>83</v>
      </c>
      <c r="H685" s="2" t="s">
        <v>94</v>
      </c>
      <c r="I685" s="2" t="s">
        <v>51</v>
      </c>
      <c r="J685" s="2" t="s">
        <v>62</v>
      </c>
      <c r="K685" s="2" t="s">
        <v>45</v>
      </c>
      <c r="L685" s="2" t="s">
        <v>80</v>
      </c>
      <c r="M685" s="2">
        <v>584.57000000000005</v>
      </c>
      <c r="N685" s="2">
        <v>13</v>
      </c>
      <c r="O685" s="2">
        <v>0.28999999999999998</v>
      </c>
      <c r="P685" s="48" t="str">
        <f>IF(Table2[[#This Row],[Discount]]&gt;20%,"HIGH","LOW")</f>
        <v>HIGH</v>
      </c>
      <c r="Q685" s="2">
        <v>5395.58</v>
      </c>
      <c r="R685" s="59" t="str">
        <f>_xlfn.IFS(Table2[[#This Row],[Revenue]]&lt;1000,"Small",OR(Table2[[#This Row],[Revenue]]&gt;1000,Table2[[#This Row],[Revenue]]&lt;=5000),"Medium",Table2[[#This Row],[Revenue]]&gt;5000,"Large")</f>
        <v>Medium</v>
      </c>
      <c r="S685" s="53" t="str">
        <f>IF(Table2[[#This Row],[Revenue]]&gt;3000,"Premium","Not Premium")</f>
        <v>Premium</v>
      </c>
      <c r="T685" s="2">
        <v>3746.6</v>
      </c>
      <c r="U685" s="2">
        <v>1648.98</v>
      </c>
      <c r="V685" s="2" t="s">
        <v>91</v>
      </c>
      <c r="W685" s="2" t="s">
        <v>88</v>
      </c>
      <c r="X685" s="2" t="s">
        <v>48</v>
      </c>
      <c r="Y685" s="2">
        <v>6.66</v>
      </c>
      <c r="Z685" s="2">
        <v>7</v>
      </c>
      <c r="AA685" s="50" t="str">
        <f>IF(Table2[[#This Row],[DeliveryDays]]&lt;=3,"FAST DELIVERY","LATE DELIVERY")</f>
        <v>LATE DELIVERY</v>
      </c>
      <c r="AB685" s="2" t="s">
        <v>55</v>
      </c>
      <c r="AC685" s="2" t="s">
        <v>39</v>
      </c>
      <c r="AD685" s="2">
        <v>1</v>
      </c>
      <c r="AE685" s="56" t="str">
        <f>_xlfn.IFS(Table2[[#This Row],[Rating]]=5,"Excellent",Table2[[#This Row],[Rating]]=4,"Good",Table2[[#This Row],[Rating]]=3,"Average",Table2[[#This Row],[Rating]]&lt;=2,"Poor")</f>
        <v>Poor</v>
      </c>
      <c r="AF685" s="35">
        <f>Table2[[#This Row],[Cost]]+Table2[[#This Row],[Profit]]+Table2[[#This Row],[ShippingCost]]+Table2[[#This Row],[DeliveryDays]]</f>
        <v>5409.24</v>
      </c>
      <c r="AG685" s="119">
        <f>Table2[[#This Row],[Profit]]/Table2[[#This Row],[Cost]]</f>
        <v>0.44012704852399509</v>
      </c>
    </row>
    <row r="686" spans="1:33" ht="16.5" thickTop="1" thickBot="1" x14ac:dyDescent="0.3">
      <c r="A686" s="12">
        <v>687</v>
      </c>
      <c r="B686" s="13" t="s">
        <v>227</v>
      </c>
      <c r="C686" s="86">
        <f>YEAR(Table2[[#This Row],[Date]])</f>
        <v>2024</v>
      </c>
      <c r="D686" s="89" t="str">
        <f>TEXT(Table2[[#This Row],[Date]],"mmmm")</f>
        <v>August</v>
      </c>
      <c r="E686" s="13" t="s">
        <v>41</v>
      </c>
      <c r="F686" s="13" t="s">
        <v>42</v>
      </c>
      <c r="G686" s="13" t="s">
        <v>90</v>
      </c>
      <c r="H686" s="13" t="s">
        <v>67</v>
      </c>
      <c r="I686" s="13" t="s">
        <v>51</v>
      </c>
      <c r="J686" s="13" t="s">
        <v>62</v>
      </c>
      <c r="K686" s="13" t="s">
        <v>45</v>
      </c>
      <c r="L686" s="13" t="s">
        <v>85</v>
      </c>
      <c r="M686" s="13">
        <v>612.42999999999995</v>
      </c>
      <c r="N686" s="13">
        <v>17</v>
      </c>
      <c r="O686" s="13">
        <v>0.06</v>
      </c>
      <c r="P686" s="48" t="str">
        <f>IF(Table2[[#This Row],[Discount]]&gt;20%,"HIGH","LOW")</f>
        <v>LOW</v>
      </c>
      <c r="Q686" s="13">
        <v>9786.6299999999992</v>
      </c>
      <c r="R686" s="60" t="str">
        <f>_xlfn.IFS(Table2[[#This Row],[Revenue]]&lt;1000,"Small",OR(Table2[[#This Row],[Revenue]]&gt;1000,Table2[[#This Row],[Revenue]]&lt;=5000),"Medium",Table2[[#This Row],[Revenue]]&gt;5000,"Large")</f>
        <v>Medium</v>
      </c>
      <c r="S686" s="54" t="str">
        <f>IF(Table2[[#This Row],[Revenue]]&gt;3000,"Premium","Not Premium")</f>
        <v>Premium</v>
      </c>
      <c r="T686" s="13">
        <v>6438.2</v>
      </c>
      <c r="U686" s="13">
        <v>3348.43</v>
      </c>
      <c r="V686" s="13" t="s">
        <v>35</v>
      </c>
      <c r="W686" s="13" t="s">
        <v>36</v>
      </c>
      <c r="X686" s="13" t="s">
        <v>37</v>
      </c>
      <c r="Y686" s="13">
        <v>35.92</v>
      </c>
      <c r="Z686" s="13">
        <v>3</v>
      </c>
      <c r="AA686" s="51" t="str">
        <f>IF(Table2[[#This Row],[DeliveryDays]]&lt;=3,"FAST DELIVERY","LATE DELIVERY")</f>
        <v>FAST DELIVERY</v>
      </c>
      <c r="AB686" s="13" t="s">
        <v>97</v>
      </c>
      <c r="AC686" s="13" t="s">
        <v>56</v>
      </c>
      <c r="AD686" s="13">
        <v>5</v>
      </c>
      <c r="AE686" s="57" t="str">
        <f>_xlfn.IFS(Table2[[#This Row],[Rating]]=5,"Excellent",Table2[[#This Row],[Rating]]=4,"Good",Table2[[#This Row],[Rating]]=3,"Average",Table2[[#This Row],[Rating]]&lt;=2,"Poor")</f>
        <v>Excellent</v>
      </c>
      <c r="AF686" s="35">
        <f>Table2[[#This Row],[Cost]]+Table2[[#This Row],[Profit]]+Table2[[#This Row],[ShippingCost]]+Table2[[#This Row],[DeliveryDays]]</f>
        <v>9825.5499999999993</v>
      </c>
      <c r="AG686" s="119">
        <f>Table2[[#This Row],[Profit]]/Table2[[#This Row],[Cost]]</f>
        <v>0.52008791277065014</v>
      </c>
    </row>
    <row r="687" spans="1:33" ht="16.5" thickTop="1" thickBot="1" x14ac:dyDescent="0.3">
      <c r="A687" s="11">
        <v>688</v>
      </c>
      <c r="B687" s="2" t="s">
        <v>454</v>
      </c>
      <c r="C687" s="85">
        <f>YEAR(Table2[[#This Row],[Date]])</f>
        <v>2024</v>
      </c>
      <c r="D687" s="88" t="str">
        <f>TEXT(Table2[[#This Row],[Date]],"mmmm")</f>
        <v>December</v>
      </c>
      <c r="E687" s="2" t="s">
        <v>118</v>
      </c>
      <c r="F687" s="2" t="s">
        <v>42</v>
      </c>
      <c r="G687" s="2" t="s">
        <v>29</v>
      </c>
      <c r="H687" s="2" t="s">
        <v>60</v>
      </c>
      <c r="I687" s="2" t="s">
        <v>68</v>
      </c>
      <c r="J687" s="2" t="s">
        <v>52</v>
      </c>
      <c r="K687" s="2" t="s">
        <v>53</v>
      </c>
      <c r="L687" s="2" t="s">
        <v>34</v>
      </c>
      <c r="M687" s="2">
        <v>815.49</v>
      </c>
      <c r="N687" s="2">
        <v>11</v>
      </c>
      <c r="O687" s="2">
        <v>0.18</v>
      </c>
      <c r="P687" s="48" t="str">
        <f>IF(Table2[[#This Row],[Discount]]&gt;20%,"HIGH","LOW")</f>
        <v>LOW</v>
      </c>
      <c r="Q687" s="2">
        <v>7355.72</v>
      </c>
      <c r="R687" s="59" t="str">
        <f>_xlfn.IFS(Table2[[#This Row],[Revenue]]&lt;1000,"Small",OR(Table2[[#This Row],[Revenue]]&gt;1000,Table2[[#This Row],[Revenue]]&lt;=5000),"Medium",Table2[[#This Row],[Revenue]]&gt;5000,"Large")</f>
        <v>Medium</v>
      </c>
      <c r="S687" s="53" t="str">
        <f>IF(Table2[[#This Row],[Revenue]]&gt;3000,"Premium","Not Premium")</f>
        <v>Premium</v>
      </c>
      <c r="T687" s="2">
        <v>6415.74</v>
      </c>
      <c r="U687" s="2">
        <v>939.98</v>
      </c>
      <c r="V687" s="2" t="s">
        <v>35</v>
      </c>
      <c r="W687" s="2" t="s">
        <v>36</v>
      </c>
      <c r="X687" s="2" t="s">
        <v>72</v>
      </c>
      <c r="Y687" s="2">
        <v>35.630000000000003</v>
      </c>
      <c r="Z687" s="2">
        <v>8</v>
      </c>
      <c r="AA687" s="50" t="str">
        <f>IF(Table2[[#This Row],[DeliveryDays]]&lt;=3,"FAST DELIVERY","LATE DELIVERY")</f>
        <v>LATE DELIVERY</v>
      </c>
      <c r="AB687" s="2" t="s">
        <v>55</v>
      </c>
      <c r="AC687" s="2" t="s">
        <v>56</v>
      </c>
      <c r="AD687" s="2">
        <v>1</v>
      </c>
      <c r="AE687" s="56" t="str">
        <f>_xlfn.IFS(Table2[[#This Row],[Rating]]=5,"Excellent",Table2[[#This Row],[Rating]]=4,"Good",Table2[[#This Row],[Rating]]=3,"Average",Table2[[#This Row],[Rating]]&lt;=2,"Poor")</f>
        <v>Poor</v>
      </c>
      <c r="AF687" s="35">
        <f>Table2[[#This Row],[Cost]]+Table2[[#This Row],[Profit]]+Table2[[#This Row],[ShippingCost]]+Table2[[#This Row],[DeliveryDays]]</f>
        <v>7399.3499999999995</v>
      </c>
      <c r="AG687" s="119">
        <f>Table2[[#This Row],[Profit]]/Table2[[#This Row],[Cost]]</f>
        <v>0.14651154816124096</v>
      </c>
    </row>
    <row r="688" spans="1:33" ht="16.5" thickTop="1" thickBot="1" x14ac:dyDescent="0.3">
      <c r="A688" s="12">
        <v>689</v>
      </c>
      <c r="B688" s="13" t="s">
        <v>104</v>
      </c>
      <c r="C688" s="86">
        <f>YEAR(Table2[[#This Row],[Date]])</f>
        <v>2024</v>
      </c>
      <c r="D688" s="89" t="str">
        <f>TEXT(Table2[[#This Row],[Date]],"mmmm")</f>
        <v>December</v>
      </c>
      <c r="E688" s="13" t="s">
        <v>127</v>
      </c>
      <c r="F688" s="13" t="s">
        <v>66</v>
      </c>
      <c r="G688" s="13" t="s">
        <v>90</v>
      </c>
      <c r="H688" s="13" t="s">
        <v>74</v>
      </c>
      <c r="I688" s="13" t="s">
        <v>61</v>
      </c>
      <c r="J688" s="13" t="s">
        <v>102</v>
      </c>
      <c r="K688" s="13" t="s">
        <v>45</v>
      </c>
      <c r="L688" s="13" t="s">
        <v>70</v>
      </c>
      <c r="M688" s="13">
        <v>36.380000000000003</v>
      </c>
      <c r="N688" s="13">
        <v>15</v>
      </c>
      <c r="O688" s="13">
        <v>0.2</v>
      </c>
      <c r="P688" s="48" t="str">
        <f>IF(Table2[[#This Row],[Discount]]&gt;20%,"HIGH","LOW")</f>
        <v>LOW</v>
      </c>
      <c r="Q688" s="13">
        <v>436.56</v>
      </c>
      <c r="R688" s="60" t="str">
        <f>_xlfn.IFS(Table2[[#This Row],[Revenue]]&lt;1000,"Small",OR(Table2[[#This Row],[Revenue]]&gt;1000,Table2[[#This Row],[Revenue]]&lt;=5000),"Medium",Table2[[#This Row],[Revenue]]&gt;5000,"Large")</f>
        <v>Small</v>
      </c>
      <c r="S688" s="54" t="str">
        <f>IF(Table2[[#This Row],[Revenue]]&gt;3000,"Premium","Not Premium")</f>
        <v>Not Premium</v>
      </c>
      <c r="T688" s="13">
        <v>234.17</v>
      </c>
      <c r="U688" s="13">
        <v>202.39</v>
      </c>
      <c r="V688" s="13" t="s">
        <v>63</v>
      </c>
      <c r="W688" s="13" t="s">
        <v>36</v>
      </c>
      <c r="X688" s="13" t="s">
        <v>48</v>
      </c>
      <c r="Y688" s="13">
        <v>39.83</v>
      </c>
      <c r="Z688" s="13">
        <v>6</v>
      </c>
      <c r="AA688" s="51" t="str">
        <f>IF(Table2[[#This Row],[DeliveryDays]]&lt;=3,"FAST DELIVERY","LATE DELIVERY")</f>
        <v>LATE DELIVERY</v>
      </c>
      <c r="AB688" s="13" t="s">
        <v>97</v>
      </c>
      <c r="AC688" s="13" t="s">
        <v>56</v>
      </c>
      <c r="AD688" s="13">
        <v>1</v>
      </c>
      <c r="AE688" s="57" t="str">
        <f>_xlfn.IFS(Table2[[#This Row],[Rating]]=5,"Excellent",Table2[[#This Row],[Rating]]=4,"Good",Table2[[#This Row],[Rating]]=3,"Average",Table2[[#This Row],[Rating]]&lt;=2,"Poor")</f>
        <v>Poor</v>
      </c>
      <c r="AF688" s="35">
        <f>Table2[[#This Row],[Cost]]+Table2[[#This Row],[Profit]]+Table2[[#This Row],[ShippingCost]]+Table2[[#This Row],[DeliveryDays]]</f>
        <v>482.38999999999993</v>
      </c>
      <c r="AG688" s="119">
        <f>Table2[[#This Row],[Profit]]/Table2[[#This Row],[Cost]]</f>
        <v>0.86428662937182388</v>
      </c>
    </row>
    <row r="689" spans="1:33" ht="16.5" thickTop="1" thickBot="1" x14ac:dyDescent="0.3">
      <c r="A689" s="11">
        <v>690</v>
      </c>
      <c r="B689" s="2" t="s">
        <v>214</v>
      </c>
      <c r="C689" s="85">
        <f>YEAR(Table2[[#This Row],[Date]])</f>
        <v>2024</v>
      </c>
      <c r="D689" s="88" t="str">
        <f>TEXT(Table2[[#This Row],[Date]],"mmmm")</f>
        <v>October</v>
      </c>
      <c r="E689" s="2" t="s">
        <v>58</v>
      </c>
      <c r="F689" s="2" t="s">
        <v>82</v>
      </c>
      <c r="G689" s="2" t="s">
        <v>59</v>
      </c>
      <c r="H689" s="2" t="s">
        <v>60</v>
      </c>
      <c r="I689" s="2" t="s">
        <v>61</v>
      </c>
      <c r="J689" s="2" t="s">
        <v>87</v>
      </c>
      <c r="K689" s="2" t="s">
        <v>53</v>
      </c>
      <c r="L689" s="2" t="s">
        <v>80</v>
      </c>
      <c r="M689" s="2">
        <v>888.43</v>
      </c>
      <c r="N689" s="2">
        <v>12</v>
      </c>
      <c r="O689" s="2">
        <v>0.19</v>
      </c>
      <c r="P689" s="48" t="str">
        <f>IF(Table2[[#This Row],[Discount]]&gt;20%,"HIGH","LOW")</f>
        <v>LOW</v>
      </c>
      <c r="Q689" s="2">
        <v>8635.5400000000009</v>
      </c>
      <c r="R689" s="59" t="str">
        <f>_xlfn.IFS(Table2[[#This Row],[Revenue]]&lt;1000,"Small",OR(Table2[[#This Row],[Revenue]]&gt;1000,Table2[[#This Row],[Revenue]]&lt;=5000),"Medium",Table2[[#This Row],[Revenue]]&gt;5000,"Large")</f>
        <v>Medium</v>
      </c>
      <c r="S689" s="53" t="str">
        <f>IF(Table2[[#This Row],[Revenue]]&gt;3000,"Premium","Not Premium")</f>
        <v>Premium</v>
      </c>
      <c r="T689" s="2">
        <v>5583.27</v>
      </c>
      <c r="U689" s="2">
        <v>3052.27</v>
      </c>
      <c r="V689" s="2" t="s">
        <v>47</v>
      </c>
      <c r="W689" s="2" t="s">
        <v>36</v>
      </c>
      <c r="X689" s="2" t="s">
        <v>37</v>
      </c>
      <c r="Y689" s="2">
        <v>20.16</v>
      </c>
      <c r="Z689" s="2">
        <v>6</v>
      </c>
      <c r="AA689" s="50" t="str">
        <f>IF(Table2[[#This Row],[DeliveryDays]]&lt;=3,"FAST DELIVERY","LATE DELIVERY")</f>
        <v>LATE DELIVERY</v>
      </c>
      <c r="AB689" s="2" t="s">
        <v>97</v>
      </c>
      <c r="AC689" s="2" t="s">
        <v>39</v>
      </c>
      <c r="AD689" s="2">
        <v>3</v>
      </c>
      <c r="AE689" s="56" t="str">
        <f>_xlfn.IFS(Table2[[#This Row],[Rating]]=5,"Excellent",Table2[[#This Row],[Rating]]=4,"Good",Table2[[#This Row],[Rating]]=3,"Average",Table2[[#This Row],[Rating]]&lt;=2,"Poor")</f>
        <v>Average</v>
      </c>
      <c r="AF689" s="35">
        <f>Table2[[#This Row],[Cost]]+Table2[[#This Row],[Profit]]+Table2[[#This Row],[ShippingCost]]+Table2[[#This Row],[DeliveryDays]]</f>
        <v>8661.7000000000007</v>
      </c>
      <c r="AG689" s="119">
        <f>Table2[[#This Row],[Profit]]/Table2[[#This Row],[Cost]]</f>
        <v>0.5466814250430303</v>
      </c>
    </row>
    <row r="690" spans="1:33" ht="16.5" thickTop="1" thickBot="1" x14ac:dyDescent="0.3">
      <c r="A690" s="12">
        <v>691</v>
      </c>
      <c r="B690" s="13" t="s">
        <v>342</v>
      </c>
      <c r="C690" s="86">
        <f>YEAR(Table2[[#This Row],[Date]])</f>
        <v>2024</v>
      </c>
      <c r="D690" s="89" t="str">
        <f>TEXT(Table2[[#This Row],[Date]],"mmmm")</f>
        <v>March</v>
      </c>
      <c r="E690" s="13" t="s">
        <v>50</v>
      </c>
      <c r="F690" s="13" t="s">
        <v>42</v>
      </c>
      <c r="G690" s="13" t="s">
        <v>43</v>
      </c>
      <c r="H690" s="13" t="s">
        <v>44</v>
      </c>
      <c r="I690" s="13" t="s">
        <v>75</v>
      </c>
      <c r="J690" s="13" t="s">
        <v>87</v>
      </c>
      <c r="K690" s="13" t="s">
        <v>33</v>
      </c>
      <c r="L690" s="13" t="s">
        <v>70</v>
      </c>
      <c r="M690" s="13">
        <v>321.93</v>
      </c>
      <c r="N690" s="13">
        <v>2</v>
      </c>
      <c r="O690" s="13">
        <v>0.01</v>
      </c>
      <c r="P690" s="48" t="str">
        <f>IF(Table2[[#This Row],[Discount]]&gt;20%,"HIGH","LOW")</f>
        <v>LOW</v>
      </c>
      <c r="Q690" s="13">
        <v>637.41999999999996</v>
      </c>
      <c r="R690" s="60" t="str">
        <f>_xlfn.IFS(Table2[[#This Row],[Revenue]]&lt;1000,"Small",OR(Table2[[#This Row],[Revenue]]&gt;1000,Table2[[#This Row],[Revenue]]&lt;=5000),"Medium",Table2[[#This Row],[Revenue]]&gt;5000,"Large")</f>
        <v>Small</v>
      </c>
      <c r="S690" s="54" t="str">
        <f>IF(Table2[[#This Row],[Revenue]]&gt;3000,"Premium","Not Premium")</f>
        <v>Not Premium</v>
      </c>
      <c r="T690" s="13">
        <v>323.7</v>
      </c>
      <c r="U690" s="13">
        <v>313.72000000000003</v>
      </c>
      <c r="V690" s="13" t="s">
        <v>63</v>
      </c>
      <c r="W690" s="13" t="s">
        <v>88</v>
      </c>
      <c r="X690" s="13" t="s">
        <v>37</v>
      </c>
      <c r="Y690" s="13">
        <v>32.1</v>
      </c>
      <c r="Z690" s="13">
        <v>8</v>
      </c>
      <c r="AA690" s="51" t="str">
        <f>IF(Table2[[#This Row],[DeliveryDays]]&lt;=3,"FAST DELIVERY","LATE DELIVERY")</f>
        <v>LATE DELIVERY</v>
      </c>
      <c r="AB690" s="13" t="s">
        <v>97</v>
      </c>
      <c r="AC690" s="13" t="s">
        <v>56</v>
      </c>
      <c r="AD690" s="13">
        <v>2</v>
      </c>
      <c r="AE690" s="57" t="str">
        <f>_xlfn.IFS(Table2[[#This Row],[Rating]]=5,"Excellent",Table2[[#This Row],[Rating]]=4,"Good",Table2[[#This Row],[Rating]]=3,"Average",Table2[[#This Row],[Rating]]&lt;=2,"Poor")</f>
        <v>Poor</v>
      </c>
      <c r="AF690" s="35">
        <f>Table2[[#This Row],[Cost]]+Table2[[#This Row],[Profit]]+Table2[[#This Row],[ShippingCost]]+Table2[[#This Row],[DeliveryDays]]</f>
        <v>677.5200000000001</v>
      </c>
      <c r="AG690" s="119">
        <f>Table2[[#This Row],[Profit]]/Table2[[#This Row],[Cost]]</f>
        <v>0.96916898362681503</v>
      </c>
    </row>
    <row r="691" spans="1:33" ht="16.5" thickTop="1" thickBot="1" x14ac:dyDescent="0.3">
      <c r="A691" s="11">
        <v>692</v>
      </c>
      <c r="B691" s="2" t="s">
        <v>540</v>
      </c>
      <c r="C691" s="85">
        <f>YEAR(Table2[[#This Row],[Date]])</f>
        <v>2023</v>
      </c>
      <c r="D691" s="88" t="str">
        <f>TEXT(Table2[[#This Row],[Date]],"mmmm")</f>
        <v>January</v>
      </c>
      <c r="E691" s="2" t="s">
        <v>96</v>
      </c>
      <c r="F691" s="2" t="s">
        <v>42</v>
      </c>
      <c r="G691" s="2" t="s">
        <v>29</v>
      </c>
      <c r="H691" s="2" t="s">
        <v>67</v>
      </c>
      <c r="I691" s="2" t="s">
        <v>68</v>
      </c>
      <c r="J691" s="2" t="s">
        <v>87</v>
      </c>
      <c r="K691" s="2" t="s">
        <v>33</v>
      </c>
      <c r="L691" s="2" t="s">
        <v>85</v>
      </c>
      <c r="M691" s="2">
        <v>630.29</v>
      </c>
      <c r="N691" s="2">
        <v>11</v>
      </c>
      <c r="O691" s="2">
        <v>0.25</v>
      </c>
      <c r="P691" s="48" t="str">
        <f>IF(Table2[[#This Row],[Discount]]&gt;20%,"HIGH","LOW")</f>
        <v>HIGH</v>
      </c>
      <c r="Q691" s="2">
        <v>5199.8900000000003</v>
      </c>
      <c r="R691" s="59" t="str">
        <f>_xlfn.IFS(Table2[[#This Row],[Revenue]]&lt;1000,"Small",OR(Table2[[#This Row],[Revenue]]&gt;1000,Table2[[#This Row],[Revenue]]&lt;=5000),"Medium",Table2[[#This Row],[Revenue]]&gt;5000,"Large")</f>
        <v>Medium</v>
      </c>
      <c r="S691" s="53" t="str">
        <f>IF(Table2[[#This Row],[Revenue]]&gt;3000,"Premium","Not Premium")</f>
        <v>Premium</v>
      </c>
      <c r="T691" s="2">
        <v>2976.62</v>
      </c>
      <c r="U691" s="2">
        <v>2223.27</v>
      </c>
      <c r="V691" s="2" t="s">
        <v>47</v>
      </c>
      <c r="W691" s="2" t="s">
        <v>54</v>
      </c>
      <c r="X691" s="2" t="s">
        <v>48</v>
      </c>
      <c r="Y691" s="2">
        <v>44.6</v>
      </c>
      <c r="Z691" s="2">
        <v>8</v>
      </c>
      <c r="AA691" s="50" t="str">
        <f>IF(Table2[[#This Row],[DeliveryDays]]&lt;=3,"FAST DELIVERY","LATE DELIVERY")</f>
        <v>LATE DELIVERY</v>
      </c>
      <c r="AB691" s="2" t="s">
        <v>97</v>
      </c>
      <c r="AC691" s="2" t="s">
        <v>39</v>
      </c>
      <c r="AD691" s="2">
        <v>2</v>
      </c>
      <c r="AE691" s="56" t="str">
        <f>_xlfn.IFS(Table2[[#This Row],[Rating]]=5,"Excellent",Table2[[#This Row],[Rating]]=4,"Good",Table2[[#This Row],[Rating]]=3,"Average",Table2[[#This Row],[Rating]]&lt;=2,"Poor")</f>
        <v>Poor</v>
      </c>
      <c r="AF691" s="35">
        <f>Table2[[#This Row],[Cost]]+Table2[[#This Row],[Profit]]+Table2[[#This Row],[ShippingCost]]+Table2[[#This Row],[DeliveryDays]]</f>
        <v>5252.49</v>
      </c>
      <c r="AG691" s="119">
        <f>Table2[[#This Row],[Profit]]/Table2[[#This Row],[Cost]]</f>
        <v>0.74691092581518637</v>
      </c>
    </row>
    <row r="692" spans="1:33" ht="16.5" thickTop="1" thickBot="1" x14ac:dyDescent="0.3">
      <c r="A692" s="12">
        <v>693</v>
      </c>
      <c r="B692" s="13" t="s">
        <v>541</v>
      </c>
      <c r="C692" s="86">
        <f>YEAR(Table2[[#This Row],[Date]])</f>
        <v>2024</v>
      </c>
      <c r="D692" s="89" t="str">
        <f>TEXT(Table2[[#This Row],[Date]],"mmmm")</f>
        <v>May</v>
      </c>
      <c r="E692" s="13" t="s">
        <v>41</v>
      </c>
      <c r="F692" s="13" t="s">
        <v>66</v>
      </c>
      <c r="G692" s="13" t="s">
        <v>59</v>
      </c>
      <c r="H692" s="13" t="s">
        <v>74</v>
      </c>
      <c r="I692" s="13" t="s">
        <v>31</v>
      </c>
      <c r="J692" s="13" t="s">
        <v>69</v>
      </c>
      <c r="K692" s="13" t="s">
        <v>45</v>
      </c>
      <c r="L692" s="13" t="s">
        <v>80</v>
      </c>
      <c r="M692" s="13">
        <v>557.04</v>
      </c>
      <c r="N692" s="13">
        <v>9</v>
      </c>
      <c r="O692" s="13">
        <v>0.2</v>
      </c>
      <c r="P692" s="48" t="str">
        <f>IF(Table2[[#This Row],[Discount]]&gt;20%,"HIGH","LOW")</f>
        <v>LOW</v>
      </c>
      <c r="Q692" s="13">
        <v>4010.69</v>
      </c>
      <c r="R692" s="60" t="str">
        <f>_xlfn.IFS(Table2[[#This Row],[Revenue]]&lt;1000,"Small",OR(Table2[[#This Row],[Revenue]]&gt;1000,Table2[[#This Row],[Revenue]]&lt;=5000),"Medium",Table2[[#This Row],[Revenue]]&gt;5000,"Large")</f>
        <v>Medium</v>
      </c>
      <c r="S692" s="54" t="str">
        <f>IF(Table2[[#This Row],[Revenue]]&gt;3000,"Premium","Not Premium")</f>
        <v>Premium</v>
      </c>
      <c r="T692" s="13">
        <v>3093.98</v>
      </c>
      <c r="U692" s="13">
        <v>916.71</v>
      </c>
      <c r="V692" s="13" t="s">
        <v>91</v>
      </c>
      <c r="W692" s="13" t="s">
        <v>71</v>
      </c>
      <c r="X692" s="13" t="s">
        <v>48</v>
      </c>
      <c r="Y692" s="13">
        <v>19.43</v>
      </c>
      <c r="Z692" s="13">
        <v>10</v>
      </c>
      <c r="AA692" s="51" t="str">
        <f>IF(Table2[[#This Row],[DeliveryDays]]&lt;=3,"FAST DELIVERY","LATE DELIVERY")</f>
        <v>LATE DELIVERY</v>
      </c>
      <c r="AB692" s="13" t="s">
        <v>97</v>
      </c>
      <c r="AC692" s="13" t="s">
        <v>39</v>
      </c>
      <c r="AD692" s="13">
        <v>3</v>
      </c>
      <c r="AE692" s="57" t="str">
        <f>_xlfn.IFS(Table2[[#This Row],[Rating]]=5,"Excellent",Table2[[#This Row],[Rating]]=4,"Good",Table2[[#This Row],[Rating]]=3,"Average",Table2[[#This Row],[Rating]]&lt;=2,"Poor")</f>
        <v>Average</v>
      </c>
      <c r="AF692" s="35">
        <f>Table2[[#This Row],[Cost]]+Table2[[#This Row],[Profit]]+Table2[[#This Row],[ShippingCost]]+Table2[[#This Row],[DeliveryDays]]</f>
        <v>4040.12</v>
      </c>
      <c r="AG692" s="119">
        <f>Table2[[#This Row],[Profit]]/Table2[[#This Row],[Cost]]</f>
        <v>0.29628827594231377</v>
      </c>
    </row>
    <row r="693" spans="1:33" ht="16.5" thickTop="1" thickBot="1" x14ac:dyDescent="0.3">
      <c r="A693" s="11">
        <v>694</v>
      </c>
      <c r="B693" s="2" t="s">
        <v>256</v>
      </c>
      <c r="C693" s="85">
        <f>YEAR(Table2[[#This Row],[Date]])</f>
        <v>2023</v>
      </c>
      <c r="D693" s="88" t="str">
        <f>TEXT(Table2[[#This Row],[Date]],"mmmm")</f>
        <v>July</v>
      </c>
      <c r="E693" s="2" t="s">
        <v>41</v>
      </c>
      <c r="F693" s="2" t="s">
        <v>66</v>
      </c>
      <c r="G693" s="2" t="s">
        <v>59</v>
      </c>
      <c r="H693" s="2" t="s">
        <v>94</v>
      </c>
      <c r="I693" s="2" t="s">
        <v>51</v>
      </c>
      <c r="J693" s="2" t="s">
        <v>87</v>
      </c>
      <c r="K693" s="2" t="s">
        <v>45</v>
      </c>
      <c r="L693" s="2" t="s">
        <v>34</v>
      </c>
      <c r="M693" s="2">
        <v>646.42999999999995</v>
      </c>
      <c r="N693" s="2">
        <v>16</v>
      </c>
      <c r="O693" s="2">
        <v>0.1</v>
      </c>
      <c r="P693" s="48" t="str">
        <f>IF(Table2[[#This Row],[Discount]]&gt;20%,"HIGH","LOW")</f>
        <v>LOW</v>
      </c>
      <c r="Q693" s="2">
        <v>9308.59</v>
      </c>
      <c r="R693" s="59" t="str">
        <f>_xlfn.IFS(Table2[[#This Row],[Revenue]]&lt;1000,"Small",OR(Table2[[#This Row],[Revenue]]&gt;1000,Table2[[#This Row],[Revenue]]&lt;=5000),"Medium",Table2[[#This Row],[Revenue]]&gt;5000,"Large")</f>
        <v>Medium</v>
      </c>
      <c r="S693" s="53" t="str">
        <f>IF(Table2[[#This Row],[Revenue]]&gt;3000,"Premium","Not Premium")</f>
        <v>Premium</v>
      </c>
      <c r="T693" s="2">
        <v>4976.78</v>
      </c>
      <c r="U693" s="2">
        <v>4331.8100000000004</v>
      </c>
      <c r="V693" s="2" t="s">
        <v>76</v>
      </c>
      <c r="W693" s="2" t="s">
        <v>54</v>
      </c>
      <c r="X693" s="2" t="s">
        <v>72</v>
      </c>
      <c r="Y693" s="2">
        <v>11.69</v>
      </c>
      <c r="Z693" s="2">
        <v>3</v>
      </c>
      <c r="AA693" s="50" t="str">
        <f>IF(Table2[[#This Row],[DeliveryDays]]&lt;=3,"FAST DELIVERY","LATE DELIVERY")</f>
        <v>FAST DELIVERY</v>
      </c>
      <c r="AB693" s="2" t="s">
        <v>97</v>
      </c>
      <c r="AC693" s="2" t="s">
        <v>39</v>
      </c>
      <c r="AD693" s="2">
        <v>2</v>
      </c>
      <c r="AE693" s="56" t="str">
        <f>_xlfn.IFS(Table2[[#This Row],[Rating]]=5,"Excellent",Table2[[#This Row],[Rating]]=4,"Good",Table2[[#This Row],[Rating]]=3,"Average",Table2[[#This Row],[Rating]]&lt;=2,"Poor")</f>
        <v>Poor</v>
      </c>
      <c r="AF693" s="35">
        <f>Table2[[#This Row],[Cost]]+Table2[[#This Row],[Profit]]+Table2[[#This Row],[ShippingCost]]+Table2[[#This Row],[DeliveryDays]]</f>
        <v>9323.2800000000007</v>
      </c>
      <c r="AG693" s="119">
        <f>Table2[[#This Row],[Profit]]/Table2[[#This Row],[Cost]]</f>
        <v>0.87040415690466544</v>
      </c>
    </row>
    <row r="694" spans="1:33" ht="16.5" thickTop="1" thickBot="1" x14ac:dyDescent="0.3">
      <c r="A694" s="12">
        <v>695</v>
      </c>
      <c r="B694" s="13" t="s">
        <v>534</v>
      </c>
      <c r="C694" s="86">
        <f>YEAR(Table2[[#This Row],[Date]])</f>
        <v>2023</v>
      </c>
      <c r="D694" s="89" t="str">
        <f>TEXT(Table2[[#This Row],[Date]],"mmmm")</f>
        <v>June</v>
      </c>
      <c r="E694" s="13" t="s">
        <v>96</v>
      </c>
      <c r="F694" s="13" t="s">
        <v>42</v>
      </c>
      <c r="G694" s="13" t="s">
        <v>90</v>
      </c>
      <c r="H694" s="13" t="s">
        <v>60</v>
      </c>
      <c r="I694" s="13" t="s">
        <v>68</v>
      </c>
      <c r="J694" s="13" t="s">
        <v>32</v>
      </c>
      <c r="K694" s="13" t="s">
        <v>53</v>
      </c>
      <c r="L694" s="13" t="s">
        <v>85</v>
      </c>
      <c r="M694" s="13">
        <v>185.5</v>
      </c>
      <c r="N694" s="13">
        <v>2</v>
      </c>
      <c r="O694" s="13">
        <v>0.27</v>
      </c>
      <c r="P694" s="48" t="str">
        <f>IF(Table2[[#This Row],[Discount]]&gt;20%,"HIGH","LOW")</f>
        <v>HIGH</v>
      </c>
      <c r="Q694" s="13">
        <v>270.83</v>
      </c>
      <c r="R694" s="60" t="str">
        <f>_xlfn.IFS(Table2[[#This Row],[Revenue]]&lt;1000,"Small",OR(Table2[[#This Row],[Revenue]]&gt;1000,Table2[[#This Row],[Revenue]]&lt;=5000),"Medium",Table2[[#This Row],[Revenue]]&gt;5000,"Large")</f>
        <v>Small</v>
      </c>
      <c r="S694" s="54" t="str">
        <f>IF(Table2[[#This Row],[Revenue]]&gt;3000,"Premium","Not Premium")</f>
        <v>Not Premium</v>
      </c>
      <c r="T694" s="13">
        <v>194.87</v>
      </c>
      <c r="U694" s="13">
        <v>75.959999999999994</v>
      </c>
      <c r="V694" s="13" t="s">
        <v>76</v>
      </c>
      <c r="W694" s="13" t="s">
        <v>88</v>
      </c>
      <c r="X694" s="13" t="s">
        <v>72</v>
      </c>
      <c r="Y694" s="13">
        <v>16.690000000000001</v>
      </c>
      <c r="Z694" s="13">
        <v>5</v>
      </c>
      <c r="AA694" s="51" t="str">
        <f>IF(Table2[[#This Row],[DeliveryDays]]&lt;=3,"FAST DELIVERY","LATE DELIVERY")</f>
        <v>LATE DELIVERY</v>
      </c>
      <c r="AB694" s="13" t="s">
        <v>97</v>
      </c>
      <c r="AC694" s="13" t="s">
        <v>56</v>
      </c>
      <c r="AD694" s="13">
        <v>1</v>
      </c>
      <c r="AE694" s="57" t="str">
        <f>_xlfn.IFS(Table2[[#This Row],[Rating]]=5,"Excellent",Table2[[#This Row],[Rating]]=4,"Good",Table2[[#This Row],[Rating]]=3,"Average",Table2[[#This Row],[Rating]]&lt;=2,"Poor")</f>
        <v>Poor</v>
      </c>
      <c r="AF694" s="35">
        <f>Table2[[#This Row],[Cost]]+Table2[[#This Row],[Profit]]+Table2[[#This Row],[ShippingCost]]+Table2[[#This Row],[DeliveryDays]]</f>
        <v>292.52</v>
      </c>
      <c r="AG694" s="119">
        <f>Table2[[#This Row],[Profit]]/Table2[[#This Row],[Cost]]</f>
        <v>0.38979832708985473</v>
      </c>
    </row>
    <row r="695" spans="1:33" ht="16.5" thickTop="1" thickBot="1" x14ac:dyDescent="0.3">
      <c r="A695" s="11">
        <v>696</v>
      </c>
      <c r="B695" s="2" t="s">
        <v>285</v>
      </c>
      <c r="C695" s="85">
        <f>YEAR(Table2[[#This Row],[Date]])</f>
        <v>2023</v>
      </c>
      <c r="D695" s="88" t="str">
        <f>TEXT(Table2[[#This Row],[Date]],"mmmm")</f>
        <v>December</v>
      </c>
      <c r="E695" s="2" t="s">
        <v>118</v>
      </c>
      <c r="F695" s="2" t="s">
        <v>28</v>
      </c>
      <c r="G695" s="2" t="s">
        <v>29</v>
      </c>
      <c r="H695" s="2" t="s">
        <v>30</v>
      </c>
      <c r="I695" s="2" t="s">
        <v>75</v>
      </c>
      <c r="J695" s="2" t="s">
        <v>32</v>
      </c>
      <c r="K695" s="2" t="s">
        <v>53</v>
      </c>
      <c r="L695" s="2" t="s">
        <v>85</v>
      </c>
      <c r="M695" s="2">
        <v>526.07000000000005</v>
      </c>
      <c r="N695" s="2">
        <v>18</v>
      </c>
      <c r="O695" s="2">
        <v>0.08</v>
      </c>
      <c r="P695" s="48" t="str">
        <f>IF(Table2[[#This Row],[Discount]]&gt;20%,"HIGH","LOW")</f>
        <v>LOW</v>
      </c>
      <c r="Q695" s="2">
        <v>8711.7199999999993</v>
      </c>
      <c r="R695" s="59" t="str">
        <f>_xlfn.IFS(Table2[[#This Row],[Revenue]]&lt;1000,"Small",OR(Table2[[#This Row],[Revenue]]&gt;1000,Table2[[#This Row],[Revenue]]&lt;=5000),"Medium",Table2[[#This Row],[Revenue]]&gt;5000,"Large")</f>
        <v>Medium</v>
      </c>
      <c r="S695" s="53" t="str">
        <f>IF(Table2[[#This Row],[Revenue]]&gt;3000,"Premium","Not Premium")</f>
        <v>Premium</v>
      </c>
      <c r="T695" s="2">
        <v>7808.26</v>
      </c>
      <c r="U695" s="2">
        <v>903.46</v>
      </c>
      <c r="V695" s="2" t="s">
        <v>76</v>
      </c>
      <c r="W695" s="2" t="s">
        <v>88</v>
      </c>
      <c r="X695" s="2" t="s">
        <v>48</v>
      </c>
      <c r="Y695" s="2">
        <v>30.42</v>
      </c>
      <c r="Z695" s="2">
        <v>2</v>
      </c>
      <c r="AA695" s="50" t="str">
        <f>IF(Table2[[#This Row],[DeliveryDays]]&lt;=3,"FAST DELIVERY","LATE DELIVERY")</f>
        <v>FAST DELIVERY</v>
      </c>
      <c r="AB695" s="2" t="s">
        <v>38</v>
      </c>
      <c r="AC695" s="2" t="s">
        <v>56</v>
      </c>
      <c r="AD695" s="2">
        <v>4</v>
      </c>
      <c r="AE695" s="56" t="str">
        <f>_xlfn.IFS(Table2[[#This Row],[Rating]]=5,"Excellent",Table2[[#This Row],[Rating]]=4,"Good",Table2[[#This Row],[Rating]]=3,"Average",Table2[[#This Row],[Rating]]&lt;=2,"Poor")</f>
        <v>Good</v>
      </c>
      <c r="AF695" s="35">
        <f>Table2[[#This Row],[Cost]]+Table2[[#This Row],[Profit]]+Table2[[#This Row],[ShippingCost]]+Table2[[#This Row],[DeliveryDays]]</f>
        <v>8744.1400000000012</v>
      </c>
      <c r="AG695" s="119">
        <f>Table2[[#This Row],[Profit]]/Table2[[#This Row],[Cost]]</f>
        <v>0.11570567578436169</v>
      </c>
    </row>
    <row r="696" spans="1:33" ht="16.5" thickTop="1" thickBot="1" x14ac:dyDescent="0.3">
      <c r="A696" s="12">
        <v>697</v>
      </c>
      <c r="B696" s="13" t="s">
        <v>226</v>
      </c>
      <c r="C696" s="86">
        <f>YEAR(Table2[[#This Row],[Date]])</f>
        <v>2023</v>
      </c>
      <c r="D696" s="89" t="str">
        <f>TEXT(Table2[[#This Row],[Date]],"mmmm")</f>
        <v>October</v>
      </c>
      <c r="E696" s="13" t="s">
        <v>65</v>
      </c>
      <c r="F696" s="13" t="s">
        <v>66</v>
      </c>
      <c r="G696" s="13" t="s">
        <v>90</v>
      </c>
      <c r="H696" s="13" t="s">
        <v>44</v>
      </c>
      <c r="I696" s="13" t="s">
        <v>68</v>
      </c>
      <c r="J696" s="13" t="s">
        <v>87</v>
      </c>
      <c r="K696" s="13" t="s">
        <v>53</v>
      </c>
      <c r="L696" s="13" t="s">
        <v>34</v>
      </c>
      <c r="M696" s="13">
        <v>588.49</v>
      </c>
      <c r="N696" s="13">
        <v>10</v>
      </c>
      <c r="O696" s="13">
        <v>0.19</v>
      </c>
      <c r="P696" s="48" t="str">
        <f>IF(Table2[[#This Row],[Discount]]&gt;20%,"HIGH","LOW")</f>
        <v>LOW</v>
      </c>
      <c r="Q696" s="13">
        <v>4766.7700000000004</v>
      </c>
      <c r="R696" s="60" t="str">
        <f>_xlfn.IFS(Table2[[#This Row],[Revenue]]&lt;1000,"Small",OR(Table2[[#This Row],[Revenue]]&gt;1000,Table2[[#This Row],[Revenue]]&lt;=5000),"Medium",Table2[[#This Row],[Revenue]]&gt;5000,"Large")</f>
        <v>Medium</v>
      </c>
      <c r="S696" s="54" t="str">
        <f>IF(Table2[[#This Row],[Revenue]]&gt;3000,"Premium","Not Premium")</f>
        <v>Premium</v>
      </c>
      <c r="T696" s="13">
        <v>3216.29</v>
      </c>
      <c r="U696" s="13">
        <v>1550.48</v>
      </c>
      <c r="V696" s="13" t="s">
        <v>63</v>
      </c>
      <c r="W696" s="13" t="s">
        <v>54</v>
      </c>
      <c r="X696" s="13" t="s">
        <v>48</v>
      </c>
      <c r="Y696" s="13">
        <v>48.37</v>
      </c>
      <c r="Z696" s="13">
        <v>10</v>
      </c>
      <c r="AA696" s="51" t="str">
        <f>IF(Table2[[#This Row],[DeliveryDays]]&lt;=3,"FAST DELIVERY","LATE DELIVERY")</f>
        <v>LATE DELIVERY</v>
      </c>
      <c r="AB696" s="13" t="s">
        <v>97</v>
      </c>
      <c r="AC696" s="13" t="s">
        <v>39</v>
      </c>
      <c r="AD696" s="13">
        <v>5</v>
      </c>
      <c r="AE696" s="57" t="str">
        <f>_xlfn.IFS(Table2[[#This Row],[Rating]]=5,"Excellent",Table2[[#This Row],[Rating]]=4,"Good",Table2[[#This Row],[Rating]]=3,"Average",Table2[[#This Row],[Rating]]&lt;=2,"Poor")</f>
        <v>Excellent</v>
      </c>
      <c r="AF696" s="35">
        <f>Table2[[#This Row],[Cost]]+Table2[[#This Row],[Profit]]+Table2[[#This Row],[ShippingCost]]+Table2[[#This Row],[DeliveryDays]]</f>
        <v>4825.1400000000003</v>
      </c>
      <c r="AG696" s="119">
        <f>Table2[[#This Row],[Profit]]/Table2[[#This Row],[Cost]]</f>
        <v>0.48207095753181461</v>
      </c>
    </row>
    <row r="697" spans="1:33" ht="16.5" thickTop="1" thickBot="1" x14ac:dyDescent="0.3">
      <c r="A697" s="11">
        <v>698</v>
      </c>
      <c r="B697" s="2" t="s">
        <v>403</v>
      </c>
      <c r="C697" s="85">
        <f>YEAR(Table2[[#This Row],[Date]])</f>
        <v>2024</v>
      </c>
      <c r="D697" s="88" t="str">
        <f>TEXT(Table2[[#This Row],[Date]],"mmmm")</f>
        <v>January</v>
      </c>
      <c r="E697" s="2" t="s">
        <v>58</v>
      </c>
      <c r="F697" s="2" t="s">
        <v>28</v>
      </c>
      <c r="G697" s="2" t="s">
        <v>29</v>
      </c>
      <c r="H697" s="2" t="s">
        <v>44</v>
      </c>
      <c r="I697" s="2" t="s">
        <v>75</v>
      </c>
      <c r="J697" s="2" t="s">
        <v>52</v>
      </c>
      <c r="K697" s="2" t="s">
        <v>53</v>
      </c>
      <c r="L697" s="2" t="s">
        <v>85</v>
      </c>
      <c r="M697" s="2">
        <v>974.44</v>
      </c>
      <c r="N697" s="2">
        <v>6</v>
      </c>
      <c r="O697" s="2">
        <v>0.12</v>
      </c>
      <c r="P697" s="48" t="str">
        <f>IF(Table2[[#This Row],[Discount]]&gt;20%,"HIGH","LOW")</f>
        <v>LOW</v>
      </c>
      <c r="Q697" s="2">
        <v>5145.04</v>
      </c>
      <c r="R697" s="59" t="str">
        <f>_xlfn.IFS(Table2[[#This Row],[Revenue]]&lt;1000,"Small",OR(Table2[[#This Row],[Revenue]]&gt;1000,Table2[[#This Row],[Revenue]]&lt;=5000),"Medium",Table2[[#This Row],[Revenue]]&gt;5000,"Large")</f>
        <v>Medium</v>
      </c>
      <c r="S697" s="53" t="str">
        <f>IF(Table2[[#This Row],[Revenue]]&gt;3000,"Premium","Not Premium")</f>
        <v>Premium</v>
      </c>
      <c r="T697" s="2">
        <v>3782.76</v>
      </c>
      <c r="U697" s="2">
        <v>1362.28</v>
      </c>
      <c r="V697" s="2" t="s">
        <v>47</v>
      </c>
      <c r="W697" s="2" t="s">
        <v>88</v>
      </c>
      <c r="X697" s="2" t="s">
        <v>48</v>
      </c>
      <c r="Y697" s="2">
        <v>39.729999999999997</v>
      </c>
      <c r="Z697" s="2">
        <v>7</v>
      </c>
      <c r="AA697" s="50" t="str">
        <f>IF(Table2[[#This Row],[DeliveryDays]]&lt;=3,"FAST DELIVERY","LATE DELIVERY")</f>
        <v>LATE DELIVERY</v>
      </c>
      <c r="AB697" s="2" t="s">
        <v>38</v>
      </c>
      <c r="AC697" s="2" t="s">
        <v>56</v>
      </c>
      <c r="AD697" s="2">
        <v>4</v>
      </c>
      <c r="AE697" s="56" t="str">
        <f>_xlfn.IFS(Table2[[#This Row],[Rating]]=5,"Excellent",Table2[[#This Row],[Rating]]=4,"Good",Table2[[#This Row],[Rating]]=3,"Average",Table2[[#This Row],[Rating]]&lt;=2,"Poor")</f>
        <v>Good</v>
      </c>
      <c r="AF697" s="35">
        <f>Table2[[#This Row],[Cost]]+Table2[[#This Row],[Profit]]+Table2[[#This Row],[ShippingCost]]+Table2[[#This Row],[DeliveryDays]]</f>
        <v>5191.7699999999995</v>
      </c>
      <c r="AG697" s="119">
        <f>Table2[[#This Row],[Profit]]/Table2[[#This Row],[Cost]]</f>
        <v>0.3601285833624126</v>
      </c>
    </row>
    <row r="698" spans="1:33" ht="16.5" thickTop="1" thickBot="1" x14ac:dyDescent="0.3">
      <c r="A698" s="12">
        <v>699</v>
      </c>
      <c r="B698" s="13" t="s">
        <v>542</v>
      </c>
      <c r="C698" s="86">
        <f>YEAR(Table2[[#This Row],[Date]])</f>
        <v>2024</v>
      </c>
      <c r="D698" s="89" t="str">
        <f>TEXT(Table2[[#This Row],[Date]],"mmmm")</f>
        <v>August</v>
      </c>
      <c r="E698" s="13" t="s">
        <v>65</v>
      </c>
      <c r="F698" s="13" t="s">
        <v>66</v>
      </c>
      <c r="G698" s="13" t="s">
        <v>43</v>
      </c>
      <c r="H698" s="13" t="s">
        <v>67</v>
      </c>
      <c r="I698" s="13" t="s">
        <v>75</v>
      </c>
      <c r="J698" s="13" t="s">
        <v>134</v>
      </c>
      <c r="K698" s="13" t="s">
        <v>53</v>
      </c>
      <c r="L698" s="13" t="s">
        <v>80</v>
      </c>
      <c r="M698" s="13">
        <v>324.07</v>
      </c>
      <c r="N698" s="13">
        <v>17</v>
      </c>
      <c r="O698" s="13">
        <v>0.24</v>
      </c>
      <c r="P698" s="48" t="str">
        <f>IF(Table2[[#This Row],[Discount]]&gt;20%,"HIGH","LOW")</f>
        <v>HIGH</v>
      </c>
      <c r="Q698" s="13">
        <v>4186.9799999999996</v>
      </c>
      <c r="R698" s="60" t="str">
        <f>_xlfn.IFS(Table2[[#This Row],[Revenue]]&lt;1000,"Small",OR(Table2[[#This Row],[Revenue]]&gt;1000,Table2[[#This Row],[Revenue]]&lt;=5000),"Medium",Table2[[#This Row],[Revenue]]&gt;5000,"Large")</f>
        <v>Medium</v>
      </c>
      <c r="S698" s="54" t="str">
        <f>IF(Table2[[#This Row],[Revenue]]&gt;3000,"Premium","Not Premium")</f>
        <v>Premium</v>
      </c>
      <c r="T698" s="13">
        <v>2882.76</v>
      </c>
      <c r="U698" s="13">
        <v>1304.22</v>
      </c>
      <c r="V698" s="13" t="s">
        <v>91</v>
      </c>
      <c r="W698" s="13" t="s">
        <v>88</v>
      </c>
      <c r="X698" s="13" t="s">
        <v>48</v>
      </c>
      <c r="Y698" s="13">
        <v>30.13</v>
      </c>
      <c r="Z698" s="13">
        <v>9</v>
      </c>
      <c r="AA698" s="51" t="str">
        <f>IF(Table2[[#This Row],[DeliveryDays]]&lt;=3,"FAST DELIVERY","LATE DELIVERY")</f>
        <v>LATE DELIVERY</v>
      </c>
      <c r="AB698" s="13" t="s">
        <v>55</v>
      </c>
      <c r="AC698" s="13" t="s">
        <v>39</v>
      </c>
      <c r="AD698" s="13">
        <v>4</v>
      </c>
      <c r="AE698" s="57" t="str">
        <f>_xlfn.IFS(Table2[[#This Row],[Rating]]=5,"Excellent",Table2[[#This Row],[Rating]]=4,"Good",Table2[[#This Row],[Rating]]=3,"Average",Table2[[#This Row],[Rating]]&lt;=2,"Poor")</f>
        <v>Good</v>
      </c>
      <c r="AF698" s="35">
        <f>Table2[[#This Row],[Cost]]+Table2[[#This Row],[Profit]]+Table2[[#This Row],[ShippingCost]]+Table2[[#This Row],[DeliveryDays]]</f>
        <v>4226.1100000000006</v>
      </c>
      <c r="AG698" s="119">
        <f>Table2[[#This Row],[Profit]]/Table2[[#This Row],[Cost]]</f>
        <v>0.45242059692794401</v>
      </c>
    </row>
    <row r="699" spans="1:33" ht="16.5" thickTop="1" thickBot="1" x14ac:dyDescent="0.3">
      <c r="A699" s="11">
        <v>700</v>
      </c>
      <c r="B699" s="2" t="s">
        <v>543</v>
      </c>
      <c r="C699" s="85">
        <f>YEAR(Table2[[#This Row],[Date]])</f>
        <v>2024</v>
      </c>
      <c r="D699" s="88" t="str">
        <f>TEXT(Table2[[#This Row],[Date]],"mmmm")</f>
        <v>June</v>
      </c>
      <c r="E699" s="2" t="s">
        <v>50</v>
      </c>
      <c r="F699" s="2" t="s">
        <v>42</v>
      </c>
      <c r="G699" s="2" t="s">
        <v>90</v>
      </c>
      <c r="H699" s="2" t="s">
        <v>74</v>
      </c>
      <c r="I699" s="2" t="s">
        <v>31</v>
      </c>
      <c r="J699" s="2" t="s">
        <v>87</v>
      </c>
      <c r="K699" s="2" t="s">
        <v>53</v>
      </c>
      <c r="L699" s="2" t="s">
        <v>85</v>
      </c>
      <c r="M699" s="2">
        <v>790.03</v>
      </c>
      <c r="N699" s="2">
        <v>15</v>
      </c>
      <c r="O699" s="2">
        <v>0.18</v>
      </c>
      <c r="P699" s="48" t="str">
        <f>IF(Table2[[#This Row],[Discount]]&gt;20%,"HIGH","LOW")</f>
        <v>LOW</v>
      </c>
      <c r="Q699" s="2">
        <v>9717.3700000000008</v>
      </c>
      <c r="R699" s="59" t="str">
        <f>_xlfn.IFS(Table2[[#This Row],[Revenue]]&lt;1000,"Small",OR(Table2[[#This Row],[Revenue]]&gt;1000,Table2[[#This Row],[Revenue]]&lt;=5000),"Medium",Table2[[#This Row],[Revenue]]&gt;5000,"Large")</f>
        <v>Medium</v>
      </c>
      <c r="S699" s="53" t="str">
        <f>IF(Table2[[#This Row],[Revenue]]&gt;3000,"Premium","Not Premium")</f>
        <v>Premium</v>
      </c>
      <c r="T699" s="2">
        <v>5916.44</v>
      </c>
      <c r="U699" s="2">
        <v>3800.93</v>
      </c>
      <c r="V699" s="2" t="s">
        <v>35</v>
      </c>
      <c r="W699" s="2" t="s">
        <v>36</v>
      </c>
      <c r="X699" s="2" t="s">
        <v>48</v>
      </c>
      <c r="Y699" s="2">
        <v>38.450000000000003</v>
      </c>
      <c r="Z699" s="2">
        <v>10</v>
      </c>
      <c r="AA699" s="50" t="str">
        <f>IF(Table2[[#This Row],[DeliveryDays]]&lt;=3,"FAST DELIVERY","LATE DELIVERY")</f>
        <v>LATE DELIVERY</v>
      </c>
      <c r="AB699" s="2" t="s">
        <v>38</v>
      </c>
      <c r="AC699" s="2" t="s">
        <v>39</v>
      </c>
      <c r="AD699" s="2">
        <v>4</v>
      </c>
      <c r="AE699" s="56" t="str">
        <f>_xlfn.IFS(Table2[[#This Row],[Rating]]=5,"Excellent",Table2[[#This Row],[Rating]]=4,"Good",Table2[[#This Row],[Rating]]=3,"Average",Table2[[#This Row],[Rating]]&lt;=2,"Poor")</f>
        <v>Good</v>
      </c>
      <c r="AF699" s="35">
        <f>Table2[[#This Row],[Cost]]+Table2[[#This Row],[Profit]]+Table2[[#This Row],[ShippingCost]]+Table2[[#This Row],[DeliveryDays]]</f>
        <v>9765.82</v>
      </c>
      <c r="AG699" s="119">
        <f>Table2[[#This Row],[Profit]]/Table2[[#This Row],[Cost]]</f>
        <v>0.64243531583181779</v>
      </c>
    </row>
    <row r="700" spans="1:33" ht="16.5" thickTop="1" thickBot="1" x14ac:dyDescent="0.3">
      <c r="A700" s="12">
        <v>701</v>
      </c>
      <c r="B700" s="13" t="s">
        <v>276</v>
      </c>
      <c r="C700" s="86">
        <f>YEAR(Table2[[#This Row],[Date]])</f>
        <v>2023</v>
      </c>
      <c r="D700" s="89" t="str">
        <f>TEXT(Table2[[#This Row],[Date]],"mmmm")</f>
        <v>February</v>
      </c>
      <c r="E700" s="13" t="s">
        <v>120</v>
      </c>
      <c r="F700" s="13" t="s">
        <v>66</v>
      </c>
      <c r="G700" s="13" t="s">
        <v>83</v>
      </c>
      <c r="H700" s="13" t="s">
        <v>30</v>
      </c>
      <c r="I700" s="13" t="s">
        <v>61</v>
      </c>
      <c r="J700" s="13" t="s">
        <v>102</v>
      </c>
      <c r="K700" s="13" t="s">
        <v>45</v>
      </c>
      <c r="L700" s="13" t="s">
        <v>80</v>
      </c>
      <c r="M700" s="13">
        <v>373.65</v>
      </c>
      <c r="N700" s="13">
        <v>13</v>
      </c>
      <c r="O700" s="13">
        <v>0.02</v>
      </c>
      <c r="P700" s="48" t="str">
        <f>IF(Table2[[#This Row],[Discount]]&gt;20%,"HIGH","LOW")</f>
        <v>LOW</v>
      </c>
      <c r="Q700" s="13">
        <v>4760.3</v>
      </c>
      <c r="R700" s="60" t="str">
        <f>_xlfn.IFS(Table2[[#This Row],[Revenue]]&lt;1000,"Small",OR(Table2[[#This Row],[Revenue]]&gt;1000,Table2[[#This Row],[Revenue]]&lt;=5000),"Medium",Table2[[#This Row],[Revenue]]&gt;5000,"Large")</f>
        <v>Medium</v>
      </c>
      <c r="S700" s="54" t="str">
        <f>IF(Table2[[#This Row],[Revenue]]&gt;3000,"Premium","Not Premium")</f>
        <v>Premium</v>
      </c>
      <c r="T700" s="13">
        <v>3401.11</v>
      </c>
      <c r="U700" s="13">
        <v>1359.19</v>
      </c>
      <c r="V700" s="13" t="s">
        <v>35</v>
      </c>
      <c r="W700" s="13" t="s">
        <v>71</v>
      </c>
      <c r="X700" s="13" t="s">
        <v>37</v>
      </c>
      <c r="Y700" s="13">
        <v>39.590000000000003</v>
      </c>
      <c r="Z700" s="13">
        <v>2</v>
      </c>
      <c r="AA700" s="51" t="str">
        <f>IF(Table2[[#This Row],[DeliveryDays]]&lt;=3,"FAST DELIVERY","LATE DELIVERY")</f>
        <v>FAST DELIVERY</v>
      </c>
      <c r="AB700" s="13" t="s">
        <v>55</v>
      </c>
      <c r="AC700" s="13" t="s">
        <v>39</v>
      </c>
      <c r="AD700" s="13">
        <v>3</v>
      </c>
      <c r="AE700" s="57" t="str">
        <f>_xlfn.IFS(Table2[[#This Row],[Rating]]=5,"Excellent",Table2[[#This Row],[Rating]]=4,"Good",Table2[[#This Row],[Rating]]=3,"Average",Table2[[#This Row],[Rating]]&lt;=2,"Poor")</f>
        <v>Average</v>
      </c>
      <c r="AF700" s="35">
        <f>Table2[[#This Row],[Cost]]+Table2[[#This Row],[Profit]]+Table2[[#This Row],[ShippingCost]]+Table2[[#This Row],[DeliveryDays]]</f>
        <v>4801.8900000000003</v>
      </c>
      <c r="AG700" s="119">
        <f>Table2[[#This Row],[Profit]]/Table2[[#This Row],[Cost]]</f>
        <v>0.39963129684132531</v>
      </c>
    </row>
    <row r="701" spans="1:33" ht="16.5" thickTop="1" thickBot="1" x14ac:dyDescent="0.3">
      <c r="A701" s="11">
        <v>702</v>
      </c>
      <c r="B701" s="2" t="s">
        <v>86</v>
      </c>
      <c r="C701" s="85">
        <f>YEAR(Table2[[#This Row],[Date]])</f>
        <v>2023</v>
      </c>
      <c r="D701" s="88" t="str">
        <f>TEXT(Table2[[#This Row],[Date]],"mmmm")</f>
        <v>July</v>
      </c>
      <c r="E701" s="2" t="s">
        <v>27</v>
      </c>
      <c r="F701" s="2" t="s">
        <v>28</v>
      </c>
      <c r="G701" s="2" t="s">
        <v>29</v>
      </c>
      <c r="H701" s="2" t="s">
        <v>94</v>
      </c>
      <c r="I701" s="2" t="s">
        <v>75</v>
      </c>
      <c r="J701" s="2" t="s">
        <v>134</v>
      </c>
      <c r="K701" s="2" t="s">
        <v>53</v>
      </c>
      <c r="L701" s="2" t="s">
        <v>85</v>
      </c>
      <c r="M701" s="2">
        <v>706.95</v>
      </c>
      <c r="N701" s="2">
        <v>20</v>
      </c>
      <c r="O701" s="2">
        <v>0.2</v>
      </c>
      <c r="P701" s="48" t="str">
        <f>IF(Table2[[#This Row],[Discount]]&gt;20%,"HIGH","LOW")</f>
        <v>LOW</v>
      </c>
      <c r="Q701" s="2">
        <v>11311.2</v>
      </c>
      <c r="R701" s="59" t="str">
        <f>_xlfn.IFS(Table2[[#This Row],[Revenue]]&lt;1000,"Small",OR(Table2[[#This Row],[Revenue]]&gt;1000,Table2[[#This Row],[Revenue]]&lt;=5000),"Medium",Table2[[#This Row],[Revenue]]&gt;5000,"Large")</f>
        <v>Medium</v>
      </c>
      <c r="S701" s="53" t="str">
        <f>IF(Table2[[#This Row],[Revenue]]&gt;3000,"Premium","Not Premium")</f>
        <v>Premium</v>
      </c>
      <c r="T701" s="2">
        <v>7345.95</v>
      </c>
      <c r="U701" s="2">
        <v>3965.25</v>
      </c>
      <c r="V701" s="2" t="s">
        <v>91</v>
      </c>
      <c r="W701" s="2" t="s">
        <v>36</v>
      </c>
      <c r="X701" s="2" t="s">
        <v>72</v>
      </c>
      <c r="Y701" s="2">
        <v>43.53</v>
      </c>
      <c r="Z701" s="2">
        <v>9</v>
      </c>
      <c r="AA701" s="50" t="str">
        <f>IF(Table2[[#This Row],[DeliveryDays]]&lt;=3,"FAST DELIVERY","LATE DELIVERY")</f>
        <v>LATE DELIVERY</v>
      </c>
      <c r="AB701" s="2" t="s">
        <v>97</v>
      </c>
      <c r="AC701" s="2" t="s">
        <v>39</v>
      </c>
      <c r="AD701" s="2">
        <v>1</v>
      </c>
      <c r="AE701" s="56" t="str">
        <f>_xlfn.IFS(Table2[[#This Row],[Rating]]=5,"Excellent",Table2[[#This Row],[Rating]]=4,"Good",Table2[[#This Row],[Rating]]=3,"Average",Table2[[#This Row],[Rating]]&lt;=2,"Poor")</f>
        <v>Poor</v>
      </c>
      <c r="AF701" s="35">
        <f>Table2[[#This Row],[Cost]]+Table2[[#This Row],[Profit]]+Table2[[#This Row],[ShippingCost]]+Table2[[#This Row],[DeliveryDays]]</f>
        <v>11363.730000000001</v>
      </c>
      <c r="AG701" s="119">
        <f>Table2[[#This Row],[Profit]]/Table2[[#This Row],[Cost]]</f>
        <v>0.53978722969799686</v>
      </c>
    </row>
    <row r="702" spans="1:33" ht="16.5" thickTop="1" thickBot="1" x14ac:dyDescent="0.3">
      <c r="A702" s="12">
        <v>703</v>
      </c>
      <c r="B702" s="13" t="s">
        <v>412</v>
      </c>
      <c r="C702" s="86">
        <f>YEAR(Table2[[#This Row],[Date]])</f>
        <v>2023</v>
      </c>
      <c r="D702" s="89" t="str">
        <f>TEXT(Table2[[#This Row],[Date]],"mmmm")</f>
        <v>May</v>
      </c>
      <c r="E702" s="13" t="s">
        <v>96</v>
      </c>
      <c r="F702" s="13" t="s">
        <v>66</v>
      </c>
      <c r="G702" s="13" t="s">
        <v>59</v>
      </c>
      <c r="H702" s="13" t="s">
        <v>94</v>
      </c>
      <c r="I702" s="13" t="s">
        <v>68</v>
      </c>
      <c r="J702" s="13" t="s">
        <v>79</v>
      </c>
      <c r="K702" s="13" t="s">
        <v>33</v>
      </c>
      <c r="L702" s="13" t="s">
        <v>70</v>
      </c>
      <c r="M702" s="13">
        <v>700.54</v>
      </c>
      <c r="N702" s="13">
        <v>8</v>
      </c>
      <c r="O702" s="13">
        <v>0.12</v>
      </c>
      <c r="P702" s="48" t="str">
        <f>IF(Table2[[#This Row],[Discount]]&gt;20%,"HIGH","LOW")</f>
        <v>LOW</v>
      </c>
      <c r="Q702" s="13">
        <v>4931.8</v>
      </c>
      <c r="R702" s="60" t="str">
        <f>_xlfn.IFS(Table2[[#This Row],[Revenue]]&lt;1000,"Small",OR(Table2[[#This Row],[Revenue]]&gt;1000,Table2[[#This Row],[Revenue]]&lt;=5000),"Medium",Table2[[#This Row],[Revenue]]&gt;5000,"Large")</f>
        <v>Medium</v>
      </c>
      <c r="S702" s="54" t="str">
        <f>IF(Table2[[#This Row],[Revenue]]&gt;3000,"Premium","Not Premium")</f>
        <v>Premium</v>
      </c>
      <c r="T702" s="13">
        <v>3321.44</v>
      </c>
      <c r="U702" s="13">
        <v>1610.36</v>
      </c>
      <c r="V702" s="13" t="s">
        <v>63</v>
      </c>
      <c r="W702" s="13" t="s">
        <v>54</v>
      </c>
      <c r="X702" s="13" t="s">
        <v>48</v>
      </c>
      <c r="Y702" s="13">
        <v>28.98</v>
      </c>
      <c r="Z702" s="13">
        <v>5</v>
      </c>
      <c r="AA702" s="51" t="str">
        <f>IF(Table2[[#This Row],[DeliveryDays]]&lt;=3,"FAST DELIVERY","LATE DELIVERY")</f>
        <v>LATE DELIVERY</v>
      </c>
      <c r="AB702" s="13" t="s">
        <v>38</v>
      </c>
      <c r="AC702" s="13" t="s">
        <v>39</v>
      </c>
      <c r="AD702" s="13">
        <v>1</v>
      </c>
      <c r="AE702" s="57" t="str">
        <f>_xlfn.IFS(Table2[[#This Row],[Rating]]=5,"Excellent",Table2[[#This Row],[Rating]]=4,"Good",Table2[[#This Row],[Rating]]=3,"Average",Table2[[#This Row],[Rating]]&lt;=2,"Poor")</f>
        <v>Poor</v>
      </c>
      <c r="AF702" s="35">
        <f>Table2[[#This Row],[Cost]]+Table2[[#This Row],[Profit]]+Table2[[#This Row],[ShippingCost]]+Table2[[#This Row],[DeliveryDays]]</f>
        <v>4965.78</v>
      </c>
      <c r="AG702" s="119">
        <f>Table2[[#This Row],[Profit]]/Table2[[#This Row],[Cost]]</f>
        <v>0.48483790163302659</v>
      </c>
    </row>
    <row r="703" spans="1:33" ht="16.5" thickTop="1" thickBot="1" x14ac:dyDescent="0.3">
      <c r="A703" s="11">
        <v>704</v>
      </c>
      <c r="B703" s="2" t="s">
        <v>514</v>
      </c>
      <c r="C703" s="85">
        <f>YEAR(Table2[[#This Row],[Date]])</f>
        <v>2023</v>
      </c>
      <c r="D703" s="88" t="str">
        <f>TEXT(Table2[[#This Row],[Date]],"mmmm")</f>
        <v>October</v>
      </c>
      <c r="E703" s="2" t="s">
        <v>129</v>
      </c>
      <c r="F703" s="2" t="s">
        <v>66</v>
      </c>
      <c r="G703" s="2" t="s">
        <v>83</v>
      </c>
      <c r="H703" s="2" t="s">
        <v>44</v>
      </c>
      <c r="I703" s="2" t="s">
        <v>61</v>
      </c>
      <c r="J703" s="2" t="s">
        <v>79</v>
      </c>
      <c r="K703" s="2" t="s">
        <v>53</v>
      </c>
      <c r="L703" s="2" t="s">
        <v>46</v>
      </c>
      <c r="M703" s="2">
        <v>278.04000000000002</v>
      </c>
      <c r="N703" s="2">
        <v>10</v>
      </c>
      <c r="O703" s="2">
        <v>0.15</v>
      </c>
      <c r="P703" s="48" t="str">
        <f>IF(Table2[[#This Row],[Discount]]&gt;20%,"HIGH","LOW")</f>
        <v>LOW</v>
      </c>
      <c r="Q703" s="2">
        <v>2363.34</v>
      </c>
      <c r="R703" s="59" t="str">
        <f>_xlfn.IFS(Table2[[#This Row],[Revenue]]&lt;1000,"Small",OR(Table2[[#This Row],[Revenue]]&gt;1000,Table2[[#This Row],[Revenue]]&lt;=5000),"Medium",Table2[[#This Row],[Revenue]]&gt;5000,"Large")</f>
        <v>Medium</v>
      </c>
      <c r="S703" s="53" t="str">
        <f>IF(Table2[[#This Row],[Revenue]]&gt;3000,"Premium","Not Premium")</f>
        <v>Not Premium</v>
      </c>
      <c r="T703" s="2">
        <v>1434.05</v>
      </c>
      <c r="U703" s="2">
        <v>929.29</v>
      </c>
      <c r="V703" s="2" t="s">
        <v>91</v>
      </c>
      <c r="W703" s="2" t="s">
        <v>54</v>
      </c>
      <c r="X703" s="2" t="s">
        <v>72</v>
      </c>
      <c r="Y703" s="2">
        <v>27.31</v>
      </c>
      <c r="Z703" s="2">
        <v>2</v>
      </c>
      <c r="AA703" s="50" t="str">
        <f>IF(Table2[[#This Row],[DeliveryDays]]&lt;=3,"FAST DELIVERY","LATE DELIVERY")</f>
        <v>FAST DELIVERY</v>
      </c>
      <c r="AB703" s="2" t="s">
        <v>38</v>
      </c>
      <c r="AC703" s="2" t="s">
        <v>39</v>
      </c>
      <c r="AD703" s="2">
        <v>4</v>
      </c>
      <c r="AE703" s="56" t="str">
        <f>_xlfn.IFS(Table2[[#This Row],[Rating]]=5,"Excellent",Table2[[#This Row],[Rating]]=4,"Good",Table2[[#This Row],[Rating]]=3,"Average",Table2[[#This Row],[Rating]]&lt;=2,"Poor")</f>
        <v>Good</v>
      </c>
      <c r="AF703" s="35">
        <f>Table2[[#This Row],[Cost]]+Table2[[#This Row],[Profit]]+Table2[[#This Row],[ShippingCost]]+Table2[[#This Row],[DeliveryDays]]</f>
        <v>2392.65</v>
      </c>
      <c r="AG703" s="119">
        <f>Table2[[#This Row],[Profit]]/Table2[[#This Row],[Cost]]</f>
        <v>0.64801785153934655</v>
      </c>
    </row>
    <row r="704" spans="1:33" ht="16.5" thickTop="1" thickBot="1" x14ac:dyDescent="0.3">
      <c r="A704" s="12">
        <v>705</v>
      </c>
      <c r="B704" s="13" t="s">
        <v>544</v>
      </c>
      <c r="C704" s="86">
        <f>YEAR(Table2[[#This Row],[Date]])</f>
        <v>2023</v>
      </c>
      <c r="D704" s="89" t="str">
        <f>TEXT(Table2[[#This Row],[Date]],"mmmm")</f>
        <v>November</v>
      </c>
      <c r="E704" s="13" t="s">
        <v>50</v>
      </c>
      <c r="F704" s="13" t="s">
        <v>82</v>
      </c>
      <c r="G704" s="13" t="s">
        <v>43</v>
      </c>
      <c r="H704" s="13" t="s">
        <v>100</v>
      </c>
      <c r="I704" s="13" t="s">
        <v>75</v>
      </c>
      <c r="J704" s="13" t="s">
        <v>87</v>
      </c>
      <c r="K704" s="13" t="s">
        <v>33</v>
      </c>
      <c r="L704" s="13" t="s">
        <v>85</v>
      </c>
      <c r="M704" s="13">
        <v>412.05</v>
      </c>
      <c r="N704" s="13">
        <v>19</v>
      </c>
      <c r="O704" s="13">
        <v>0.24</v>
      </c>
      <c r="P704" s="48" t="str">
        <f>IF(Table2[[#This Row],[Discount]]&gt;20%,"HIGH","LOW")</f>
        <v>HIGH</v>
      </c>
      <c r="Q704" s="13">
        <v>5950</v>
      </c>
      <c r="R704" s="60" t="str">
        <f>_xlfn.IFS(Table2[[#This Row],[Revenue]]&lt;1000,"Small",OR(Table2[[#This Row],[Revenue]]&gt;1000,Table2[[#This Row],[Revenue]]&lt;=5000),"Medium",Table2[[#This Row],[Revenue]]&gt;5000,"Large")</f>
        <v>Medium</v>
      </c>
      <c r="S704" s="54" t="str">
        <f>IF(Table2[[#This Row],[Revenue]]&gt;3000,"Premium","Not Premium")</f>
        <v>Premium</v>
      </c>
      <c r="T704" s="13">
        <v>4056.42</v>
      </c>
      <c r="U704" s="13">
        <v>1893.58</v>
      </c>
      <c r="V704" s="13" t="s">
        <v>91</v>
      </c>
      <c r="W704" s="13" t="s">
        <v>36</v>
      </c>
      <c r="X704" s="13" t="s">
        <v>72</v>
      </c>
      <c r="Y704" s="13">
        <v>15.93</v>
      </c>
      <c r="Z704" s="13">
        <v>6</v>
      </c>
      <c r="AA704" s="51" t="str">
        <f>IF(Table2[[#This Row],[DeliveryDays]]&lt;=3,"FAST DELIVERY","LATE DELIVERY")</f>
        <v>LATE DELIVERY</v>
      </c>
      <c r="AB704" s="13" t="s">
        <v>97</v>
      </c>
      <c r="AC704" s="13" t="s">
        <v>56</v>
      </c>
      <c r="AD704" s="13">
        <v>1</v>
      </c>
      <c r="AE704" s="57" t="str">
        <f>_xlfn.IFS(Table2[[#This Row],[Rating]]=5,"Excellent",Table2[[#This Row],[Rating]]=4,"Good",Table2[[#This Row],[Rating]]=3,"Average",Table2[[#This Row],[Rating]]&lt;=2,"Poor")</f>
        <v>Poor</v>
      </c>
      <c r="AF704" s="35">
        <f>Table2[[#This Row],[Cost]]+Table2[[#This Row],[Profit]]+Table2[[#This Row],[ShippingCost]]+Table2[[#This Row],[DeliveryDays]]</f>
        <v>5971.93</v>
      </c>
      <c r="AG704" s="119">
        <f>Table2[[#This Row],[Profit]]/Table2[[#This Row],[Cost]]</f>
        <v>0.466810635979509</v>
      </c>
    </row>
    <row r="705" spans="1:33" ht="16.5" thickTop="1" thickBot="1" x14ac:dyDescent="0.3">
      <c r="A705" s="11">
        <v>706</v>
      </c>
      <c r="B705" s="2" t="s">
        <v>458</v>
      </c>
      <c r="C705" s="85">
        <f>YEAR(Table2[[#This Row],[Date]])</f>
        <v>2023</v>
      </c>
      <c r="D705" s="88" t="str">
        <f>TEXT(Table2[[#This Row],[Date]],"mmmm")</f>
        <v>November</v>
      </c>
      <c r="E705" s="2" t="s">
        <v>58</v>
      </c>
      <c r="F705" s="2" t="s">
        <v>28</v>
      </c>
      <c r="G705" s="2" t="s">
        <v>59</v>
      </c>
      <c r="H705" s="2" t="s">
        <v>100</v>
      </c>
      <c r="I705" s="2" t="s">
        <v>75</v>
      </c>
      <c r="J705" s="2" t="s">
        <v>84</v>
      </c>
      <c r="K705" s="2" t="s">
        <v>45</v>
      </c>
      <c r="L705" s="2" t="s">
        <v>70</v>
      </c>
      <c r="M705" s="2">
        <v>852.36</v>
      </c>
      <c r="N705" s="2">
        <v>17</v>
      </c>
      <c r="O705" s="2">
        <v>0.2</v>
      </c>
      <c r="P705" s="48" t="str">
        <f>IF(Table2[[#This Row],[Discount]]&gt;20%,"HIGH","LOW")</f>
        <v>LOW</v>
      </c>
      <c r="Q705" s="2">
        <v>11592.1</v>
      </c>
      <c r="R705" s="59" t="str">
        <f>_xlfn.IFS(Table2[[#This Row],[Revenue]]&lt;1000,"Small",OR(Table2[[#This Row],[Revenue]]&gt;1000,Table2[[#This Row],[Revenue]]&lt;=5000),"Medium",Table2[[#This Row],[Revenue]]&gt;5000,"Large")</f>
        <v>Medium</v>
      </c>
      <c r="S705" s="53" t="str">
        <f>IF(Table2[[#This Row],[Revenue]]&gt;3000,"Premium","Not Premium")</f>
        <v>Premium</v>
      </c>
      <c r="T705" s="2">
        <v>6704.47</v>
      </c>
      <c r="U705" s="2">
        <v>4887.63</v>
      </c>
      <c r="V705" s="2" t="s">
        <v>91</v>
      </c>
      <c r="W705" s="2" t="s">
        <v>36</v>
      </c>
      <c r="X705" s="2" t="s">
        <v>37</v>
      </c>
      <c r="Y705" s="2">
        <v>23.74</v>
      </c>
      <c r="Z705" s="2">
        <v>3</v>
      </c>
      <c r="AA705" s="50" t="str">
        <f>IF(Table2[[#This Row],[DeliveryDays]]&lt;=3,"FAST DELIVERY","LATE DELIVERY")</f>
        <v>FAST DELIVERY</v>
      </c>
      <c r="AB705" s="2" t="s">
        <v>55</v>
      </c>
      <c r="AC705" s="2" t="s">
        <v>56</v>
      </c>
      <c r="AD705" s="2">
        <v>1</v>
      </c>
      <c r="AE705" s="56" t="str">
        <f>_xlfn.IFS(Table2[[#This Row],[Rating]]=5,"Excellent",Table2[[#This Row],[Rating]]=4,"Good",Table2[[#This Row],[Rating]]=3,"Average",Table2[[#This Row],[Rating]]&lt;=2,"Poor")</f>
        <v>Poor</v>
      </c>
      <c r="AF705" s="35">
        <f>Table2[[#This Row],[Cost]]+Table2[[#This Row],[Profit]]+Table2[[#This Row],[ShippingCost]]+Table2[[#This Row],[DeliveryDays]]</f>
        <v>11618.84</v>
      </c>
      <c r="AG705" s="119">
        <f>Table2[[#This Row],[Profit]]/Table2[[#This Row],[Cost]]</f>
        <v>0.72901064513675207</v>
      </c>
    </row>
    <row r="706" spans="1:33" ht="16.5" thickTop="1" thickBot="1" x14ac:dyDescent="0.3">
      <c r="A706" s="12">
        <v>707</v>
      </c>
      <c r="B706" s="13" t="s">
        <v>101</v>
      </c>
      <c r="C706" s="86">
        <f>YEAR(Table2[[#This Row],[Date]])</f>
        <v>2023</v>
      </c>
      <c r="D706" s="89" t="str">
        <f>TEXT(Table2[[#This Row],[Date]],"mmmm")</f>
        <v>March</v>
      </c>
      <c r="E706" s="13" t="s">
        <v>50</v>
      </c>
      <c r="F706" s="13" t="s">
        <v>82</v>
      </c>
      <c r="G706" s="13" t="s">
        <v>83</v>
      </c>
      <c r="H706" s="13" t="s">
        <v>67</v>
      </c>
      <c r="I706" s="13" t="s">
        <v>51</v>
      </c>
      <c r="J706" s="13" t="s">
        <v>134</v>
      </c>
      <c r="K706" s="13" t="s">
        <v>45</v>
      </c>
      <c r="L706" s="13" t="s">
        <v>85</v>
      </c>
      <c r="M706" s="13">
        <v>420.25</v>
      </c>
      <c r="N706" s="13">
        <v>20</v>
      </c>
      <c r="O706" s="13">
        <v>0.17</v>
      </c>
      <c r="P706" s="48" t="str">
        <f>IF(Table2[[#This Row],[Discount]]&gt;20%,"HIGH","LOW")</f>
        <v>LOW</v>
      </c>
      <c r="Q706" s="13">
        <v>6976.15</v>
      </c>
      <c r="R706" s="60" t="str">
        <f>_xlfn.IFS(Table2[[#This Row],[Revenue]]&lt;1000,"Small",OR(Table2[[#This Row],[Revenue]]&gt;1000,Table2[[#This Row],[Revenue]]&lt;=5000),"Medium",Table2[[#This Row],[Revenue]]&gt;5000,"Large")</f>
        <v>Medium</v>
      </c>
      <c r="S706" s="54" t="str">
        <f>IF(Table2[[#This Row],[Revenue]]&gt;3000,"Premium","Not Premium")</f>
        <v>Premium</v>
      </c>
      <c r="T706" s="13">
        <v>3635.98</v>
      </c>
      <c r="U706" s="13">
        <v>3340.17</v>
      </c>
      <c r="V706" s="13" t="s">
        <v>91</v>
      </c>
      <c r="W706" s="13" t="s">
        <v>71</v>
      </c>
      <c r="X706" s="13" t="s">
        <v>72</v>
      </c>
      <c r="Y706" s="13">
        <v>34.4</v>
      </c>
      <c r="Z706" s="13">
        <v>9</v>
      </c>
      <c r="AA706" s="51" t="str">
        <f>IF(Table2[[#This Row],[DeliveryDays]]&lt;=3,"FAST DELIVERY","LATE DELIVERY")</f>
        <v>LATE DELIVERY</v>
      </c>
      <c r="AB706" s="13" t="s">
        <v>55</v>
      </c>
      <c r="AC706" s="13" t="s">
        <v>39</v>
      </c>
      <c r="AD706" s="13">
        <v>4</v>
      </c>
      <c r="AE706" s="57" t="str">
        <f>_xlfn.IFS(Table2[[#This Row],[Rating]]=5,"Excellent",Table2[[#This Row],[Rating]]=4,"Good",Table2[[#This Row],[Rating]]=3,"Average",Table2[[#This Row],[Rating]]&lt;=2,"Poor")</f>
        <v>Good</v>
      </c>
      <c r="AF706" s="35">
        <f>Table2[[#This Row],[Cost]]+Table2[[#This Row],[Profit]]+Table2[[#This Row],[ShippingCost]]+Table2[[#This Row],[DeliveryDays]]</f>
        <v>7019.5499999999993</v>
      </c>
      <c r="AG706" s="119">
        <f>Table2[[#This Row],[Profit]]/Table2[[#This Row],[Cost]]</f>
        <v>0.91864366690685872</v>
      </c>
    </row>
    <row r="707" spans="1:33" ht="16.5" thickTop="1" thickBot="1" x14ac:dyDescent="0.3">
      <c r="A707" s="11">
        <v>708</v>
      </c>
      <c r="B707" s="2" t="s">
        <v>153</v>
      </c>
      <c r="C707" s="85">
        <f>YEAR(Table2[[#This Row],[Date]])</f>
        <v>2024</v>
      </c>
      <c r="D707" s="88" t="str">
        <f>TEXT(Table2[[#This Row],[Date]],"mmmm")</f>
        <v>March</v>
      </c>
      <c r="E707" s="2" t="s">
        <v>41</v>
      </c>
      <c r="F707" s="2" t="s">
        <v>82</v>
      </c>
      <c r="G707" s="2" t="s">
        <v>93</v>
      </c>
      <c r="H707" s="2" t="s">
        <v>78</v>
      </c>
      <c r="I707" s="2" t="s">
        <v>61</v>
      </c>
      <c r="J707" s="2" t="s">
        <v>32</v>
      </c>
      <c r="K707" s="2" t="s">
        <v>33</v>
      </c>
      <c r="L707" s="2" t="s">
        <v>80</v>
      </c>
      <c r="M707" s="2">
        <v>26.9</v>
      </c>
      <c r="N707" s="2">
        <v>3</v>
      </c>
      <c r="O707" s="2">
        <v>0.28000000000000003</v>
      </c>
      <c r="P707" s="48" t="str">
        <f>IF(Table2[[#This Row],[Discount]]&gt;20%,"HIGH","LOW")</f>
        <v>HIGH</v>
      </c>
      <c r="Q707" s="2">
        <v>58.1</v>
      </c>
      <c r="R707" s="59" t="str">
        <f>_xlfn.IFS(Table2[[#This Row],[Revenue]]&lt;1000,"Small",OR(Table2[[#This Row],[Revenue]]&gt;1000,Table2[[#This Row],[Revenue]]&lt;=5000),"Medium",Table2[[#This Row],[Revenue]]&gt;5000,"Large")</f>
        <v>Small</v>
      </c>
      <c r="S707" s="53" t="str">
        <f>IF(Table2[[#This Row],[Revenue]]&gt;3000,"Premium","Not Premium")</f>
        <v>Not Premium</v>
      </c>
      <c r="T707" s="2">
        <v>42.43</v>
      </c>
      <c r="U707" s="2">
        <v>15.67</v>
      </c>
      <c r="V707" s="2" t="s">
        <v>91</v>
      </c>
      <c r="W707" s="2" t="s">
        <v>54</v>
      </c>
      <c r="X707" s="2" t="s">
        <v>48</v>
      </c>
      <c r="Y707" s="2">
        <v>27.47</v>
      </c>
      <c r="Z707" s="2">
        <v>4</v>
      </c>
      <c r="AA707" s="50" t="str">
        <f>IF(Table2[[#This Row],[DeliveryDays]]&lt;=3,"FAST DELIVERY","LATE DELIVERY")</f>
        <v>LATE DELIVERY</v>
      </c>
      <c r="AB707" s="2" t="s">
        <v>55</v>
      </c>
      <c r="AC707" s="2" t="s">
        <v>56</v>
      </c>
      <c r="AD707" s="2">
        <v>4</v>
      </c>
      <c r="AE707" s="56" t="str">
        <f>_xlfn.IFS(Table2[[#This Row],[Rating]]=5,"Excellent",Table2[[#This Row],[Rating]]=4,"Good",Table2[[#This Row],[Rating]]=3,"Average",Table2[[#This Row],[Rating]]&lt;=2,"Poor")</f>
        <v>Good</v>
      </c>
      <c r="AF707" s="35">
        <f>Table2[[#This Row],[Cost]]+Table2[[#This Row],[Profit]]+Table2[[#This Row],[ShippingCost]]+Table2[[#This Row],[DeliveryDays]]</f>
        <v>89.57</v>
      </c>
      <c r="AG707" s="119">
        <f>Table2[[#This Row],[Profit]]/Table2[[#This Row],[Cost]]</f>
        <v>0.3693141645062456</v>
      </c>
    </row>
    <row r="708" spans="1:33" ht="16.5" thickTop="1" thickBot="1" x14ac:dyDescent="0.3">
      <c r="A708" s="12">
        <v>709</v>
      </c>
      <c r="B708" s="13" t="s">
        <v>276</v>
      </c>
      <c r="C708" s="86">
        <f>YEAR(Table2[[#This Row],[Date]])</f>
        <v>2023</v>
      </c>
      <c r="D708" s="89" t="str">
        <f>TEXT(Table2[[#This Row],[Date]],"mmmm")</f>
        <v>February</v>
      </c>
      <c r="E708" s="13" t="s">
        <v>118</v>
      </c>
      <c r="F708" s="13" t="s">
        <v>66</v>
      </c>
      <c r="G708" s="13" t="s">
        <v>29</v>
      </c>
      <c r="H708" s="13" t="s">
        <v>30</v>
      </c>
      <c r="I708" s="13" t="s">
        <v>61</v>
      </c>
      <c r="J708" s="13" t="s">
        <v>102</v>
      </c>
      <c r="K708" s="13" t="s">
        <v>45</v>
      </c>
      <c r="L708" s="13" t="s">
        <v>70</v>
      </c>
      <c r="M708" s="13">
        <v>332.06</v>
      </c>
      <c r="N708" s="13">
        <v>10</v>
      </c>
      <c r="O708" s="13">
        <v>7.0000000000000007E-2</v>
      </c>
      <c r="P708" s="48" t="str">
        <f>IF(Table2[[#This Row],[Discount]]&gt;20%,"HIGH","LOW")</f>
        <v>LOW</v>
      </c>
      <c r="Q708" s="13">
        <v>3088.16</v>
      </c>
      <c r="R708" s="60" t="str">
        <f>_xlfn.IFS(Table2[[#This Row],[Revenue]]&lt;1000,"Small",OR(Table2[[#This Row],[Revenue]]&gt;1000,Table2[[#This Row],[Revenue]]&lt;=5000),"Medium",Table2[[#This Row],[Revenue]]&gt;5000,"Large")</f>
        <v>Medium</v>
      </c>
      <c r="S708" s="54" t="str">
        <f>IF(Table2[[#This Row],[Revenue]]&gt;3000,"Premium","Not Premium")</f>
        <v>Premium</v>
      </c>
      <c r="T708" s="13">
        <v>2625.97</v>
      </c>
      <c r="U708" s="13">
        <v>462.19</v>
      </c>
      <c r="V708" s="13" t="s">
        <v>35</v>
      </c>
      <c r="W708" s="13" t="s">
        <v>88</v>
      </c>
      <c r="X708" s="13" t="s">
        <v>72</v>
      </c>
      <c r="Y708" s="13">
        <v>38.130000000000003</v>
      </c>
      <c r="Z708" s="13">
        <v>6</v>
      </c>
      <c r="AA708" s="51" t="str">
        <f>IF(Table2[[#This Row],[DeliveryDays]]&lt;=3,"FAST DELIVERY","LATE DELIVERY")</f>
        <v>LATE DELIVERY</v>
      </c>
      <c r="AB708" s="13" t="s">
        <v>38</v>
      </c>
      <c r="AC708" s="13" t="s">
        <v>56</v>
      </c>
      <c r="AD708" s="13">
        <v>3</v>
      </c>
      <c r="AE708" s="57" t="str">
        <f>_xlfn.IFS(Table2[[#This Row],[Rating]]=5,"Excellent",Table2[[#This Row],[Rating]]=4,"Good",Table2[[#This Row],[Rating]]=3,"Average",Table2[[#This Row],[Rating]]&lt;=2,"Poor")</f>
        <v>Average</v>
      </c>
      <c r="AF708" s="35">
        <f>Table2[[#This Row],[Cost]]+Table2[[#This Row],[Profit]]+Table2[[#This Row],[ShippingCost]]+Table2[[#This Row],[DeliveryDays]]</f>
        <v>3132.29</v>
      </c>
      <c r="AG708" s="119">
        <f>Table2[[#This Row],[Profit]]/Table2[[#This Row],[Cost]]</f>
        <v>0.17600734204884291</v>
      </c>
    </row>
    <row r="709" spans="1:33" ht="16.5" thickTop="1" thickBot="1" x14ac:dyDescent="0.3">
      <c r="A709" s="11">
        <v>710</v>
      </c>
      <c r="B709" s="2" t="s">
        <v>539</v>
      </c>
      <c r="C709" s="85">
        <f>YEAR(Table2[[#This Row],[Date]])</f>
        <v>2024</v>
      </c>
      <c r="D709" s="88" t="str">
        <f>TEXT(Table2[[#This Row],[Date]],"mmmm")</f>
        <v>February</v>
      </c>
      <c r="E709" s="2" t="s">
        <v>114</v>
      </c>
      <c r="F709" s="2" t="s">
        <v>66</v>
      </c>
      <c r="G709" s="2" t="s">
        <v>43</v>
      </c>
      <c r="H709" s="2" t="s">
        <v>74</v>
      </c>
      <c r="I709" s="2" t="s">
        <v>31</v>
      </c>
      <c r="J709" s="2" t="s">
        <v>32</v>
      </c>
      <c r="K709" s="2" t="s">
        <v>53</v>
      </c>
      <c r="L709" s="2" t="s">
        <v>34</v>
      </c>
      <c r="M709" s="2">
        <v>13.12</v>
      </c>
      <c r="N709" s="2">
        <v>5</v>
      </c>
      <c r="O709" s="2">
        <v>0.28999999999999998</v>
      </c>
      <c r="P709" s="48" t="str">
        <f>IF(Table2[[#This Row],[Discount]]&gt;20%,"HIGH","LOW")</f>
        <v>HIGH</v>
      </c>
      <c r="Q709" s="2">
        <v>46.58</v>
      </c>
      <c r="R709" s="59" t="str">
        <f>_xlfn.IFS(Table2[[#This Row],[Revenue]]&lt;1000,"Small",OR(Table2[[#This Row],[Revenue]]&gt;1000,Table2[[#This Row],[Revenue]]&lt;=5000),"Medium",Table2[[#This Row],[Revenue]]&gt;5000,"Large")</f>
        <v>Small</v>
      </c>
      <c r="S709" s="53" t="str">
        <f>IF(Table2[[#This Row],[Revenue]]&gt;3000,"Premium","Not Premium")</f>
        <v>Not Premium</v>
      </c>
      <c r="T709" s="2">
        <v>39.19</v>
      </c>
      <c r="U709" s="2">
        <v>7.39</v>
      </c>
      <c r="V709" s="2" t="s">
        <v>91</v>
      </c>
      <c r="W709" s="2" t="s">
        <v>54</v>
      </c>
      <c r="X709" s="2" t="s">
        <v>37</v>
      </c>
      <c r="Y709" s="2">
        <v>47.83</v>
      </c>
      <c r="Z709" s="2">
        <v>10</v>
      </c>
      <c r="AA709" s="50" t="str">
        <f>IF(Table2[[#This Row],[DeliveryDays]]&lt;=3,"FAST DELIVERY","LATE DELIVERY")</f>
        <v>LATE DELIVERY</v>
      </c>
      <c r="AB709" s="2" t="s">
        <v>55</v>
      </c>
      <c r="AC709" s="2" t="s">
        <v>39</v>
      </c>
      <c r="AD709" s="2">
        <v>2</v>
      </c>
      <c r="AE709" s="56" t="str">
        <f>_xlfn.IFS(Table2[[#This Row],[Rating]]=5,"Excellent",Table2[[#This Row],[Rating]]=4,"Good",Table2[[#This Row],[Rating]]=3,"Average",Table2[[#This Row],[Rating]]&lt;=2,"Poor")</f>
        <v>Poor</v>
      </c>
      <c r="AF709" s="35">
        <f>Table2[[#This Row],[Cost]]+Table2[[#This Row],[Profit]]+Table2[[#This Row],[ShippingCost]]+Table2[[#This Row],[DeliveryDays]]</f>
        <v>104.41</v>
      </c>
      <c r="AG709" s="119">
        <f>Table2[[#This Row],[Profit]]/Table2[[#This Row],[Cost]]</f>
        <v>0.18856851237560601</v>
      </c>
    </row>
    <row r="710" spans="1:33" ht="16.5" thickTop="1" thickBot="1" x14ac:dyDescent="0.3">
      <c r="A710" s="12">
        <v>711</v>
      </c>
      <c r="B710" s="13" t="s">
        <v>456</v>
      </c>
      <c r="C710" s="86">
        <f>YEAR(Table2[[#This Row],[Date]])</f>
        <v>2024</v>
      </c>
      <c r="D710" s="89" t="str">
        <f>TEXT(Table2[[#This Row],[Date]],"mmmm")</f>
        <v>May</v>
      </c>
      <c r="E710" s="13" t="s">
        <v>27</v>
      </c>
      <c r="F710" s="13" t="s">
        <v>42</v>
      </c>
      <c r="G710" s="13" t="s">
        <v>93</v>
      </c>
      <c r="H710" s="13" t="s">
        <v>30</v>
      </c>
      <c r="I710" s="13" t="s">
        <v>61</v>
      </c>
      <c r="J710" s="13" t="s">
        <v>52</v>
      </c>
      <c r="K710" s="13" t="s">
        <v>45</v>
      </c>
      <c r="L710" s="13" t="s">
        <v>46</v>
      </c>
      <c r="M710" s="13">
        <v>436.76</v>
      </c>
      <c r="N710" s="13">
        <v>13</v>
      </c>
      <c r="O710" s="13">
        <v>0.11</v>
      </c>
      <c r="P710" s="48" t="str">
        <f>IF(Table2[[#This Row],[Discount]]&gt;20%,"HIGH","LOW")</f>
        <v>LOW</v>
      </c>
      <c r="Q710" s="13">
        <v>5053.3100000000004</v>
      </c>
      <c r="R710" s="60" t="str">
        <f>_xlfn.IFS(Table2[[#This Row],[Revenue]]&lt;1000,"Small",OR(Table2[[#This Row],[Revenue]]&gt;1000,Table2[[#This Row],[Revenue]]&lt;=5000),"Medium",Table2[[#This Row],[Revenue]]&gt;5000,"Large")</f>
        <v>Medium</v>
      </c>
      <c r="S710" s="54" t="str">
        <f>IF(Table2[[#This Row],[Revenue]]&gt;3000,"Premium","Not Premium")</f>
        <v>Premium</v>
      </c>
      <c r="T710" s="13">
        <v>3573.81</v>
      </c>
      <c r="U710" s="13">
        <v>1479.5</v>
      </c>
      <c r="V710" s="13" t="s">
        <v>47</v>
      </c>
      <c r="W710" s="13" t="s">
        <v>36</v>
      </c>
      <c r="X710" s="13" t="s">
        <v>48</v>
      </c>
      <c r="Y710" s="13">
        <v>41.25</v>
      </c>
      <c r="Z710" s="13">
        <v>4</v>
      </c>
      <c r="AA710" s="51" t="str">
        <f>IF(Table2[[#This Row],[DeliveryDays]]&lt;=3,"FAST DELIVERY","LATE DELIVERY")</f>
        <v>LATE DELIVERY</v>
      </c>
      <c r="AB710" s="13" t="s">
        <v>97</v>
      </c>
      <c r="AC710" s="13" t="s">
        <v>39</v>
      </c>
      <c r="AD710" s="13">
        <v>1</v>
      </c>
      <c r="AE710" s="57" t="str">
        <f>_xlfn.IFS(Table2[[#This Row],[Rating]]=5,"Excellent",Table2[[#This Row],[Rating]]=4,"Good",Table2[[#This Row],[Rating]]=3,"Average",Table2[[#This Row],[Rating]]&lt;=2,"Poor")</f>
        <v>Poor</v>
      </c>
      <c r="AF710" s="35">
        <f>Table2[[#This Row],[Cost]]+Table2[[#This Row],[Profit]]+Table2[[#This Row],[ShippingCost]]+Table2[[#This Row],[DeliveryDays]]</f>
        <v>5098.5599999999995</v>
      </c>
      <c r="AG710" s="119">
        <f>Table2[[#This Row],[Profit]]/Table2[[#This Row],[Cost]]</f>
        <v>0.41398395549847361</v>
      </c>
    </row>
    <row r="711" spans="1:33" ht="16.5" thickTop="1" thickBot="1" x14ac:dyDescent="0.3">
      <c r="A711" s="11">
        <v>712</v>
      </c>
      <c r="B711" s="2" t="s">
        <v>108</v>
      </c>
      <c r="C711" s="85">
        <f>YEAR(Table2[[#This Row],[Date]])</f>
        <v>2024</v>
      </c>
      <c r="D711" s="88" t="str">
        <f>TEXT(Table2[[#This Row],[Date]],"mmmm")</f>
        <v>December</v>
      </c>
      <c r="E711" s="2" t="s">
        <v>114</v>
      </c>
      <c r="F711" s="2" t="s">
        <v>42</v>
      </c>
      <c r="G711" s="2" t="s">
        <v>43</v>
      </c>
      <c r="H711" s="2" t="s">
        <v>100</v>
      </c>
      <c r="I711" s="2" t="s">
        <v>51</v>
      </c>
      <c r="J711" s="2" t="s">
        <v>134</v>
      </c>
      <c r="K711" s="2" t="s">
        <v>53</v>
      </c>
      <c r="L711" s="2" t="s">
        <v>46</v>
      </c>
      <c r="M711" s="2">
        <v>482.25</v>
      </c>
      <c r="N711" s="2">
        <v>9</v>
      </c>
      <c r="O711" s="2">
        <v>0.17</v>
      </c>
      <c r="P711" s="48" t="str">
        <f>IF(Table2[[#This Row],[Discount]]&gt;20%,"HIGH","LOW")</f>
        <v>LOW</v>
      </c>
      <c r="Q711" s="2">
        <v>3602.41</v>
      </c>
      <c r="R711" s="59" t="str">
        <f>_xlfn.IFS(Table2[[#This Row],[Revenue]]&lt;1000,"Small",OR(Table2[[#This Row],[Revenue]]&gt;1000,Table2[[#This Row],[Revenue]]&lt;=5000),"Medium",Table2[[#This Row],[Revenue]]&gt;5000,"Large")</f>
        <v>Medium</v>
      </c>
      <c r="S711" s="53" t="str">
        <f>IF(Table2[[#This Row],[Revenue]]&gt;3000,"Premium","Not Premium")</f>
        <v>Premium</v>
      </c>
      <c r="T711" s="2">
        <v>2081.0500000000002</v>
      </c>
      <c r="U711" s="2">
        <v>1521.36</v>
      </c>
      <c r="V711" s="2" t="s">
        <v>63</v>
      </c>
      <c r="W711" s="2" t="s">
        <v>36</v>
      </c>
      <c r="X711" s="2" t="s">
        <v>72</v>
      </c>
      <c r="Y711" s="2">
        <v>43.23</v>
      </c>
      <c r="Z711" s="2">
        <v>6</v>
      </c>
      <c r="AA711" s="50" t="str">
        <f>IF(Table2[[#This Row],[DeliveryDays]]&lt;=3,"FAST DELIVERY","LATE DELIVERY")</f>
        <v>LATE DELIVERY</v>
      </c>
      <c r="AB711" s="2" t="s">
        <v>55</v>
      </c>
      <c r="AC711" s="2" t="s">
        <v>56</v>
      </c>
      <c r="AD711" s="2">
        <v>4</v>
      </c>
      <c r="AE711" s="56" t="str">
        <f>_xlfn.IFS(Table2[[#This Row],[Rating]]=5,"Excellent",Table2[[#This Row],[Rating]]=4,"Good",Table2[[#This Row],[Rating]]=3,"Average",Table2[[#This Row],[Rating]]&lt;=2,"Poor")</f>
        <v>Good</v>
      </c>
      <c r="AF711" s="35">
        <f>Table2[[#This Row],[Cost]]+Table2[[#This Row],[Profit]]+Table2[[#This Row],[ShippingCost]]+Table2[[#This Row],[DeliveryDays]]</f>
        <v>3651.64</v>
      </c>
      <c r="AG711" s="119">
        <f>Table2[[#This Row],[Profit]]/Table2[[#This Row],[Cost]]</f>
        <v>0.73105403522260382</v>
      </c>
    </row>
    <row r="712" spans="1:33" ht="16.5" thickTop="1" thickBot="1" x14ac:dyDescent="0.3">
      <c r="A712" s="12">
        <v>713</v>
      </c>
      <c r="B712" s="13" t="s">
        <v>471</v>
      </c>
      <c r="C712" s="86">
        <f>YEAR(Table2[[#This Row],[Date]])</f>
        <v>2023</v>
      </c>
      <c r="D712" s="89" t="str">
        <f>TEXT(Table2[[#This Row],[Date]],"mmmm")</f>
        <v>December</v>
      </c>
      <c r="E712" s="13" t="s">
        <v>118</v>
      </c>
      <c r="F712" s="13" t="s">
        <v>82</v>
      </c>
      <c r="G712" s="13" t="s">
        <v>93</v>
      </c>
      <c r="H712" s="13" t="s">
        <v>44</v>
      </c>
      <c r="I712" s="13" t="s">
        <v>31</v>
      </c>
      <c r="J712" s="13" t="s">
        <v>69</v>
      </c>
      <c r="K712" s="13" t="s">
        <v>45</v>
      </c>
      <c r="L712" s="13" t="s">
        <v>70</v>
      </c>
      <c r="M712" s="13">
        <v>710.32</v>
      </c>
      <c r="N712" s="13">
        <v>14</v>
      </c>
      <c r="O712" s="13">
        <v>0.26</v>
      </c>
      <c r="P712" s="48" t="str">
        <f>IF(Table2[[#This Row],[Discount]]&gt;20%,"HIGH","LOW")</f>
        <v>HIGH</v>
      </c>
      <c r="Q712" s="13">
        <v>7358.92</v>
      </c>
      <c r="R712" s="60" t="str">
        <f>_xlfn.IFS(Table2[[#This Row],[Revenue]]&lt;1000,"Small",OR(Table2[[#This Row],[Revenue]]&gt;1000,Table2[[#This Row],[Revenue]]&lt;=5000),"Medium",Table2[[#This Row],[Revenue]]&gt;5000,"Large")</f>
        <v>Medium</v>
      </c>
      <c r="S712" s="54" t="str">
        <f>IF(Table2[[#This Row],[Revenue]]&gt;3000,"Premium","Not Premium")</f>
        <v>Premium</v>
      </c>
      <c r="T712" s="13">
        <v>4628.21</v>
      </c>
      <c r="U712" s="13">
        <v>2730.71</v>
      </c>
      <c r="V712" s="13" t="s">
        <v>47</v>
      </c>
      <c r="W712" s="13" t="s">
        <v>54</v>
      </c>
      <c r="X712" s="13" t="s">
        <v>48</v>
      </c>
      <c r="Y712" s="13">
        <v>39.42</v>
      </c>
      <c r="Z712" s="13">
        <v>4</v>
      </c>
      <c r="AA712" s="51" t="str">
        <f>IF(Table2[[#This Row],[DeliveryDays]]&lt;=3,"FAST DELIVERY","LATE DELIVERY")</f>
        <v>LATE DELIVERY</v>
      </c>
      <c r="AB712" s="13" t="s">
        <v>97</v>
      </c>
      <c r="AC712" s="13" t="s">
        <v>39</v>
      </c>
      <c r="AD712" s="13">
        <v>2</v>
      </c>
      <c r="AE712" s="57" t="str">
        <f>_xlfn.IFS(Table2[[#This Row],[Rating]]=5,"Excellent",Table2[[#This Row],[Rating]]=4,"Good",Table2[[#This Row],[Rating]]=3,"Average",Table2[[#This Row],[Rating]]&lt;=2,"Poor")</f>
        <v>Poor</v>
      </c>
      <c r="AF712" s="35">
        <f>Table2[[#This Row],[Cost]]+Table2[[#This Row],[Profit]]+Table2[[#This Row],[ShippingCost]]+Table2[[#This Row],[DeliveryDays]]</f>
        <v>7402.34</v>
      </c>
      <c r="AG712" s="119">
        <f>Table2[[#This Row],[Profit]]/Table2[[#This Row],[Cost]]</f>
        <v>0.59001428197942618</v>
      </c>
    </row>
    <row r="713" spans="1:33" ht="16.5" thickTop="1" thickBot="1" x14ac:dyDescent="0.3">
      <c r="A713" s="11">
        <v>714</v>
      </c>
      <c r="B713" s="2" t="s">
        <v>351</v>
      </c>
      <c r="C713" s="85">
        <f>YEAR(Table2[[#This Row],[Date]])</f>
        <v>2023</v>
      </c>
      <c r="D713" s="88" t="str">
        <f>TEXT(Table2[[#This Row],[Date]],"mmmm")</f>
        <v>July</v>
      </c>
      <c r="E713" s="2" t="s">
        <v>114</v>
      </c>
      <c r="F713" s="2" t="s">
        <v>66</v>
      </c>
      <c r="G713" s="2" t="s">
        <v>29</v>
      </c>
      <c r="H713" s="2" t="s">
        <v>30</v>
      </c>
      <c r="I713" s="2" t="s">
        <v>31</v>
      </c>
      <c r="J713" s="2" t="s">
        <v>79</v>
      </c>
      <c r="K713" s="2" t="s">
        <v>33</v>
      </c>
      <c r="L713" s="2" t="s">
        <v>80</v>
      </c>
      <c r="M713" s="2">
        <v>363.03</v>
      </c>
      <c r="N713" s="2">
        <v>18</v>
      </c>
      <c r="O713" s="2">
        <v>0.25</v>
      </c>
      <c r="P713" s="48" t="str">
        <f>IF(Table2[[#This Row],[Discount]]&gt;20%,"HIGH","LOW")</f>
        <v>HIGH</v>
      </c>
      <c r="Q713" s="2">
        <v>4900.8999999999996</v>
      </c>
      <c r="R713" s="59" t="str">
        <f>_xlfn.IFS(Table2[[#This Row],[Revenue]]&lt;1000,"Small",OR(Table2[[#This Row],[Revenue]]&gt;1000,Table2[[#This Row],[Revenue]]&lt;=5000),"Medium",Table2[[#This Row],[Revenue]]&gt;5000,"Large")</f>
        <v>Medium</v>
      </c>
      <c r="S713" s="53" t="str">
        <f>IF(Table2[[#This Row],[Revenue]]&gt;3000,"Premium","Not Premium")</f>
        <v>Premium</v>
      </c>
      <c r="T713" s="2">
        <v>2687.36</v>
      </c>
      <c r="U713" s="2">
        <v>2213.54</v>
      </c>
      <c r="V713" s="2" t="s">
        <v>91</v>
      </c>
      <c r="W713" s="2" t="s">
        <v>36</v>
      </c>
      <c r="X713" s="2" t="s">
        <v>72</v>
      </c>
      <c r="Y713" s="2">
        <v>42.72</v>
      </c>
      <c r="Z713" s="2">
        <v>7</v>
      </c>
      <c r="AA713" s="50" t="str">
        <f>IF(Table2[[#This Row],[DeliveryDays]]&lt;=3,"FAST DELIVERY","LATE DELIVERY")</f>
        <v>LATE DELIVERY</v>
      </c>
      <c r="AB713" s="2" t="s">
        <v>38</v>
      </c>
      <c r="AC713" s="2" t="s">
        <v>39</v>
      </c>
      <c r="AD713" s="2">
        <v>4</v>
      </c>
      <c r="AE713" s="56" t="str">
        <f>_xlfn.IFS(Table2[[#This Row],[Rating]]=5,"Excellent",Table2[[#This Row],[Rating]]=4,"Good",Table2[[#This Row],[Rating]]=3,"Average",Table2[[#This Row],[Rating]]&lt;=2,"Poor")</f>
        <v>Good</v>
      </c>
      <c r="AF713" s="35">
        <f>Table2[[#This Row],[Cost]]+Table2[[#This Row],[Profit]]+Table2[[#This Row],[ShippingCost]]+Table2[[#This Row],[DeliveryDays]]</f>
        <v>4950.62</v>
      </c>
      <c r="AG713" s="119">
        <f>Table2[[#This Row],[Profit]]/Table2[[#This Row],[Cost]]</f>
        <v>0.82368569897594657</v>
      </c>
    </row>
    <row r="714" spans="1:33" ht="16.5" thickTop="1" thickBot="1" x14ac:dyDescent="0.3">
      <c r="A714" s="12">
        <v>715</v>
      </c>
      <c r="B714" s="13" t="s">
        <v>145</v>
      </c>
      <c r="C714" s="86">
        <f>YEAR(Table2[[#This Row],[Date]])</f>
        <v>2024</v>
      </c>
      <c r="D714" s="89" t="str">
        <f>TEXT(Table2[[#This Row],[Date]],"mmmm")</f>
        <v>November</v>
      </c>
      <c r="E714" s="13" t="s">
        <v>96</v>
      </c>
      <c r="F714" s="13" t="s">
        <v>28</v>
      </c>
      <c r="G714" s="13" t="s">
        <v>93</v>
      </c>
      <c r="H714" s="13" t="s">
        <v>67</v>
      </c>
      <c r="I714" s="13" t="s">
        <v>75</v>
      </c>
      <c r="J714" s="13" t="s">
        <v>84</v>
      </c>
      <c r="K714" s="13" t="s">
        <v>45</v>
      </c>
      <c r="L714" s="13" t="s">
        <v>34</v>
      </c>
      <c r="M714" s="13">
        <v>170.07</v>
      </c>
      <c r="N714" s="13">
        <v>17</v>
      </c>
      <c r="O714" s="13">
        <v>0.22</v>
      </c>
      <c r="P714" s="48" t="str">
        <f>IF(Table2[[#This Row],[Discount]]&gt;20%,"HIGH","LOW")</f>
        <v>HIGH</v>
      </c>
      <c r="Q714" s="13">
        <v>2255.13</v>
      </c>
      <c r="R714" s="60" t="str">
        <f>_xlfn.IFS(Table2[[#This Row],[Revenue]]&lt;1000,"Small",OR(Table2[[#This Row],[Revenue]]&gt;1000,Table2[[#This Row],[Revenue]]&lt;=5000),"Medium",Table2[[#This Row],[Revenue]]&gt;5000,"Large")</f>
        <v>Medium</v>
      </c>
      <c r="S714" s="54" t="str">
        <f>IF(Table2[[#This Row],[Revenue]]&gt;3000,"Premium","Not Premium")</f>
        <v>Not Premium</v>
      </c>
      <c r="T714" s="13">
        <v>1310.24</v>
      </c>
      <c r="U714" s="13">
        <v>944.89</v>
      </c>
      <c r="V714" s="13" t="s">
        <v>47</v>
      </c>
      <c r="W714" s="13" t="s">
        <v>36</v>
      </c>
      <c r="X714" s="13" t="s">
        <v>48</v>
      </c>
      <c r="Y714" s="13">
        <v>10.31</v>
      </c>
      <c r="Z714" s="13">
        <v>2</v>
      </c>
      <c r="AA714" s="51" t="str">
        <f>IF(Table2[[#This Row],[DeliveryDays]]&lt;=3,"FAST DELIVERY","LATE DELIVERY")</f>
        <v>FAST DELIVERY</v>
      </c>
      <c r="AB714" s="13" t="s">
        <v>38</v>
      </c>
      <c r="AC714" s="13" t="s">
        <v>56</v>
      </c>
      <c r="AD714" s="13">
        <v>2</v>
      </c>
      <c r="AE714" s="57" t="str">
        <f>_xlfn.IFS(Table2[[#This Row],[Rating]]=5,"Excellent",Table2[[#This Row],[Rating]]=4,"Good",Table2[[#This Row],[Rating]]=3,"Average",Table2[[#This Row],[Rating]]&lt;=2,"Poor")</f>
        <v>Poor</v>
      </c>
      <c r="AF714" s="35">
        <f>Table2[[#This Row],[Cost]]+Table2[[#This Row],[Profit]]+Table2[[#This Row],[ShippingCost]]+Table2[[#This Row],[DeliveryDays]]</f>
        <v>2267.44</v>
      </c>
      <c r="AG714" s="119">
        <f>Table2[[#This Row],[Profit]]/Table2[[#This Row],[Cost]]</f>
        <v>0.72115795579435826</v>
      </c>
    </row>
    <row r="715" spans="1:33" ht="16.5" thickTop="1" thickBot="1" x14ac:dyDescent="0.3">
      <c r="A715" s="11">
        <v>716</v>
      </c>
      <c r="B715" s="2" t="s">
        <v>149</v>
      </c>
      <c r="C715" s="85">
        <f>YEAR(Table2[[#This Row],[Date]])</f>
        <v>2024</v>
      </c>
      <c r="D715" s="88" t="str">
        <f>TEXT(Table2[[#This Row],[Date]],"mmmm")</f>
        <v>May</v>
      </c>
      <c r="E715" s="2" t="s">
        <v>65</v>
      </c>
      <c r="F715" s="2" t="s">
        <v>82</v>
      </c>
      <c r="G715" s="2" t="s">
        <v>90</v>
      </c>
      <c r="H715" s="2" t="s">
        <v>44</v>
      </c>
      <c r="I715" s="2" t="s">
        <v>51</v>
      </c>
      <c r="J715" s="2" t="s">
        <v>79</v>
      </c>
      <c r="K715" s="2" t="s">
        <v>33</v>
      </c>
      <c r="L715" s="2" t="s">
        <v>85</v>
      </c>
      <c r="M715" s="2">
        <v>507.06</v>
      </c>
      <c r="N715" s="2">
        <v>7</v>
      </c>
      <c r="O715" s="2">
        <v>0.26</v>
      </c>
      <c r="P715" s="48" t="str">
        <f>IF(Table2[[#This Row],[Discount]]&gt;20%,"HIGH","LOW")</f>
        <v>HIGH</v>
      </c>
      <c r="Q715" s="2">
        <v>2626.57</v>
      </c>
      <c r="R715" s="59" t="str">
        <f>_xlfn.IFS(Table2[[#This Row],[Revenue]]&lt;1000,"Small",OR(Table2[[#This Row],[Revenue]]&gt;1000,Table2[[#This Row],[Revenue]]&lt;=5000),"Medium",Table2[[#This Row],[Revenue]]&gt;5000,"Large")</f>
        <v>Medium</v>
      </c>
      <c r="S715" s="53" t="str">
        <f>IF(Table2[[#This Row],[Revenue]]&gt;3000,"Premium","Not Premium")</f>
        <v>Not Premium</v>
      </c>
      <c r="T715" s="2">
        <v>1986.87</v>
      </c>
      <c r="U715" s="2">
        <v>639.70000000000005</v>
      </c>
      <c r="V715" s="2" t="s">
        <v>35</v>
      </c>
      <c r="W715" s="2" t="s">
        <v>88</v>
      </c>
      <c r="X715" s="2" t="s">
        <v>48</v>
      </c>
      <c r="Y715" s="2">
        <v>43.5</v>
      </c>
      <c r="Z715" s="2">
        <v>4</v>
      </c>
      <c r="AA715" s="50" t="str">
        <f>IF(Table2[[#This Row],[DeliveryDays]]&lt;=3,"FAST DELIVERY","LATE DELIVERY")</f>
        <v>LATE DELIVERY</v>
      </c>
      <c r="AB715" s="2" t="s">
        <v>55</v>
      </c>
      <c r="AC715" s="2" t="s">
        <v>39</v>
      </c>
      <c r="AD715" s="2">
        <v>4</v>
      </c>
      <c r="AE715" s="56" t="str">
        <f>_xlfn.IFS(Table2[[#This Row],[Rating]]=5,"Excellent",Table2[[#This Row],[Rating]]=4,"Good",Table2[[#This Row],[Rating]]=3,"Average",Table2[[#This Row],[Rating]]&lt;=2,"Poor")</f>
        <v>Good</v>
      </c>
      <c r="AF715" s="35">
        <f>Table2[[#This Row],[Cost]]+Table2[[#This Row],[Profit]]+Table2[[#This Row],[ShippingCost]]+Table2[[#This Row],[DeliveryDays]]</f>
        <v>2674.0699999999997</v>
      </c>
      <c r="AG715" s="119">
        <f>Table2[[#This Row],[Profit]]/Table2[[#This Row],[Cost]]</f>
        <v>0.32196369163558769</v>
      </c>
    </row>
    <row r="716" spans="1:33" ht="16.5" thickTop="1" thickBot="1" x14ac:dyDescent="0.3">
      <c r="A716" s="12">
        <v>717</v>
      </c>
      <c r="B716" s="13" t="s">
        <v>292</v>
      </c>
      <c r="C716" s="86">
        <f>YEAR(Table2[[#This Row],[Date]])</f>
        <v>2024</v>
      </c>
      <c r="D716" s="89" t="str">
        <f>TEXT(Table2[[#This Row],[Date]],"mmmm")</f>
        <v>October</v>
      </c>
      <c r="E716" s="13" t="s">
        <v>120</v>
      </c>
      <c r="F716" s="13" t="s">
        <v>28</v>
      </c>
      <c r="G716" s="13" t="s">
        <v>59</v>
      </c>
      <c r="H716" s="13" t="s">
        <v>30</v>
      </c>
      <c r="I716" s="13" t="s">
        <v>31</v>
      </c>
      <c r="J716" s="13" t="s">
        <v>87</v>
      </c>
      <c r="K716" s="13" t="s">
        <v>33</v>
      </c>
      <c r="L716" s="13" t="s">
        <v>80</v>
      </c>
      <c r="M716" s="13">
        <v>991.46</v>
      </c>
      <c r="N716" s="13">
        <v>13</v>
      </c>
      <c r="O716" s="13">
        <v>0.27</v>
      </c>
      <c r="P716" s="48" t="str">
        <f>IF(Table2[[#This Row],[Discount]]&gt;20%,"HIGH","LOW")</f>
        <v>HIGH</v>
      </c>
      <c r="Q716" s="13">
        <v>9408.9599999999991</v>
      </c>
      <c r="R716" s="60" t="str">
        <f>_xlfn.IFS(Table2[[#This Row],[Revenue]]&lt;1000,"Small",OR(Table2[[#This Row],[Revenue]]&gt;1000,Table2[[#This Row],[Revenue]]&lt;=5000),"Medium",Table2[[#This Row],[Revenue]]&gt;5000,"Large")</f>
        <v>Medium</v>
      </c>
      <c r="S716" s="54" t="str">
        <f>IF(Table2[[#This Row],[Revenue]]&gt;3000,"Premium","Not Premium")</f>
        <v>Premium</v>
      </c>
      <c r="T716" s="13">
        <v>6442.9</v>
      </c>
      <c r="U716" s="13">
        <v>2966.06</v>
      </c>
      <c r="V716" s="13" t="s">
        <v>47</v>
      </c>
      <c r="W716" s="13" t="s">
        <v>88</v>
      </c>
      <c r="X716" s="13" t="s">
        <v>72</v>
      </c>
      <c r="Y716" s="13">
        <v>15.56</v>
      </c>
      <c r="Z716" s="13">
        <v>6</v>
      </c>
      <c r="AA716" s="51" t="str">
        <f>IF(Table2[[#This Row],[DeliveryDays]]&lt;=3,"FAST DELIVERY","LATE DELIVERY")</f>
        <v>LATE DELIVERY</v>
      </c>
      <c r="AB716" s="13" t="s">
        <v>38</v>
      </c>
      <c r="AC716" s="13" t="s">
        <v>56</v>
      </c>
      <c r="AD716" s="13">
        <v>3</v>
      </c>
      <c r="AE716" s="57" t="str">
        <f>_xlfn.IFS(Table2[[#This Row],[Rating]]=5,"Excellent",Table2[[#This Row],[Rating]]=4,"Good",Table2[[#This Row],[Rating]]=3,"Average",Table2[[#This Row],[Rating]]&lt;=2,"Poor")</f>
        <v>Average</v>
      </c>
      <c r="AF716" s="35">
        <f>Table2[[#This Row],[Cost]]+Table2[[#This Row],[Profit]]+Table2[[#This Row],[ShippingCost]]+Table2[[#This Row],[DeliveryDays]]</f>
        <v>9430.5199999999986</v>
      </c>
      <c r="AG716" s="119">
        <f>Table2[[#This Row],[Profit]]/Table2[[#This Row],[Cost]]</f>
        <v>0.460361017554207</v>
      </c>
    </row>
    <row r="717" spans="1:33" ht="16.5" thickTop="1" thickBot="1" x14ac:dyDescent="0.3">
      <c r="A717" s="11">
        <v>718</v>
      </c>
      <c r="B717" s="2" t="s">
        <v>283</v>
      </c>
      <c r="C717" s="85">
        <f>YEAR(Table2[[#This Row],[Date]])</f>
        <v>2023</v>
      </c>
      <c r="D717" s="88" t="str">
        <f>TEXT(Table2[[#This Row],[Date]],"mmmm")</f>
        <v>May</v>
      </c>
      <c r="E717" s="2" t="s">
        <v>96</v>
      </c>
      <c r="F717" s="2" t="s">
        <v>28</v>
      </c>
      <c r="G717" s="2" t="s">
        <v>93</v>
      </c>
      <c r="H717" s="2" t="s">
        <v>67</v>
      </c>
      <c r="I717" s="2" t="s">
        <v>31</v>
      </c>
      <c r="J717" s="2" t="s">
        <v>79</v>
      </c>
      <c r="K717" s="2" t="s">
        <v>33</v>
      </c>
      <c r="L717" s="2" t="s">
        <v>34</v>
      </c>
      <c r="M717" s="2">
        <v>72.34</v>
      </c>
      <c r="N717" s="2">
        <v>8</v>
      </c>
      <c r="O717" s="2">
        <v>0.2</v>
      </c>
      <c r="P717" s="48" t="str">
        <f>IF(Table2[[#This Row],[Discount]]&gt;20%,"HIGH","LOW")</f>
        <v>LOW</v>
      </c>
      <c r="Q717" s="2">
        <v>462.98</v>
      </c>
      <c r="R717" s="59" t="str">
        <f>_xlfn.IFS(Table2[[#This Row],[Revenue]]&lt;1000,"Small",OR(Table2[[#This Row],[Revenue]]&gt;1000,Table2[[#This Row],[Revenue]]&lt;=5000),"Medium",Table2[[#This Row],[Revenue]]&gt;5000,"Large")</f>
        <v>Small</v>
      </c>
      <c r="S717" s="53" t="str">
        <f>IF(Table2[[#This Row],[Revenue]]&gt;3000,"Premium","Not Premium")</f>
        <v>Not Premium</v>
      </c>
      <c r="T717" s="2">
        <v>325.49</v>
      </c>
      <c r="U717" s="2">
        <v>137.49</v>
      </c>
      <c r="V717" s="2" t="s">
        <v>35</v>
      </c>
      <c r="W717" s="2" t="s">
        <v>71</v>
      </c>
      <c r="X717" s="2" t="s">
        <v>72</v>
      </c>
      <c r="Y717" s="2">
        <v>39.950000000000003</v>
      </c>
      <c r="Z717" s="2">
        <v>10</v>
      </c>
      <c r="AA717" s="50" t="str">
        <f>IF(Table2[[#This Row],[DeliveryDays]]&lt;=3,"FAST DELIVERY","LATE DELIVERY")</f>
        <v>LATE DELIVERY</v>
      </c>
      <c r="AB717" s="2" t="s">
        <v>97</v>
      </c>
      <c r="AC717" s="2" t="s">
        <v>56</v>
      </c>
      <c r="AD717" s="2">
        <v>1</v>
      </c>
      <c r="AE717" s="56" t="str">
        <f>_xlfn.IFS(Table2[[#This Row],[Rating]]=5,"Excellent",Table2[[#This Row],[Rating]]=4,"Good",Table2[[#This Row],[Rating]]=3,"Average",Table2[[#This Row],[Rating]]&lt;=2,"Poor")</f>
        <v>Poor</v>
      </c>
      <c r="AF717" s="35">
        <f>Table2[[#This Row],[Cost]]+Table2[[#This Row],[Profit]]+Table2[[#This Row],[ShippingCost]]+Table2[[#This Row],[DeliveryDays]]</f>
        <v>512.93000000000006</v>
      </c>
      <c r="AG717" s="119">
        <f>Table2[[#This Row],[Profit]]/Table2[[#This Row],[Cost]]</f>
        <v>0.42240929060800642</v>
      </c>
    </row>
    <row r="718" spans="1:33" ht="16.5" thickTop="1" thickBot="1" x14ac:dyDescent="0.3">
      <c r="A718" s="12">
        <v>719</v>
      </c>
      <c r="B718" s="13" t="s">
        <v>429</v>
      </c>
      <c r="C718" s="86">
        <f>YEAR(Table2[[#This Row],[Date]])</f>
        <v>2023</v>
      </c>
      <c r="D718" s="89" t="str">
        <f>TEXT(Table2[[#This Row],[Date]],"mmmm")</f>
        <v>June</v>
      </c>
      <c r="E718" s="13" t="s">
        <v>99</v>
      </c>
      <c r="F718" s="13" t="s">
        <v>82</v>
      </c>
      <c r="G718" s="13" t="s">
        <v>43</v>
      </c>
      <c r="H718" s="13" t="s">
        <v>60</v>
      </c>
      <c r="I718" s="13" t="s">
        <v>75</v>
      </c>
      <c r="J718" s="13" t="s">
        <v>32</v>
      </c>
      <c r="K718" s="13" t="s">
        <v>53</v>
      </c>
      <c r="L718" s="13" t="s">
        <v>70</v>
      </c>
      <c r="M718" s="13">
        <v>754.82</v>
      </c>
      <c r="N718" s="13">
        <v>2</v>
      </c>
      <c r="O718" s="13">
        <v>0.14000000000000001</v>
      </c>
      <c r="P718" s="48" t="str">
        <f>IF(Table2[[#This Row],[Discount]]&gt;20%,"HIGH","LOW")</f>
        <v>LOW</v>
      </c>
      <c r="Q718" s="13">
        <v>1298.29</v>
      </c>
      <c r="R718" s="60" t="str">
        <f>_xlfn.IFS(Table2[[#This Row],[Revenue]]&lt;1000,"Small",OR(Table2[[#This Row],[Revenue]]&gt;1000,Table2[[#This Row],[Revenue]]&lt;=5000),"Medium",Table2[[#This Row],[Revenue]]&gt;5000,"Large")</f>
        <v>Medium</v>
      </c>
      <c r="S718" s="54" t="str">
        <f>IF(Table2[[#This Row],[Revenue]]&gt;3000,"Premium","Not Premium")</f>
        <v>Not Premium</v>
      </c>
      <c r="T718" s="13">
        <v>951.03</v>
      </c>
      <c r="U718" s="13">
        <v>347.26</v>
      </c>
      <c r="V718" s="13" t="s">
        <v>47</v>
      </c>
      <c r="W718" s="13" t="s">
        <v>71</v>
      </c>
      <c r="X718" s="13" t="s">
        <v>37</v>
      </c>
      <c r="Y718" s="13">
        <v>47.56</v>
      </c>
      <c r="Z718" s="13">
        <v>9</v>
      </c>
      <c r="AA718" s="51" t="str">
        <f>IF(Table2[[#This Row],[DeliveryDays]]&lt;=3,"FAST DELIVERY","LATE DELIVERY")</f>
        <v>LATE DELIVERY</v>
      </c>
      <c r="AB718" s="13" t="s">
        <v>38</v>
      </c>
      <c r="AC718" s="13" t="s">
        <v>39</v>
      </c>
      <c r="AD718" s="13">
        <v>3</v>
      </c>
      <c r="AE718" s="57" t="str">
        <f>_xlfn.IFS(Table2[[#This Row],[Rating]]=5,"Excellent",Table2[[#This Row],[Rating]]=4,"Good",Table2[[#This Row],[Rating]]=3,"Average",Table2[[#This Row],[Rating]]&lt;=2,"Poor")</f>
        <v>Average</v>
      </c>
      <c r="AF718" s="35">
        <f>Table2[[#This Row],[Cost]]+Table2[[#This Row],[Profit]]+Table2[[#This Row],[ShippingCost]]+Table2[[#This Row],[DeliveryDays]]</f>
        <v>1354.85</v>
      </c>
      <c r="AG718" s="119">
        <f>Table2[[#This Row],[Profit]]/Table2[[#This Row],[Cost]]</f>
        <v>0.36514095244103761</v>
      </c>
    </row>
    <row r="719" spans="1:33" ht="16.5" thickTop="1" thickBot="1" x14ac:dyDescent="0.3">
      <c r="A719" s="11">
        <v>720</v>
      </c>
      <c r="B719" s="2" t="s">
        <v>545</v>
      </c>
      <c r="C719" s="85">
        <f>YEAR(Table2[[#This Row],[Date]])</f>
        <v>2024</v>
      </c>
      <c r="D719" s="88" t="str">
        <f>TEXT(Table2[[#This Row],[Date]],"mmmm")</f>
        <v>January</v>
      </c>
      <c r="E719" s="2" t="s">
        <v>114</v>
      </c>
      <c r="F719" s="2" t="s">
        <v>28</v>
      </c>
      <c r="G719" s="2" t="s">
        <v>43</v>
      </c>
      <c r="H719" s="2" t="s">
        <v>44</v>
      </c>
      <c r="I719" s="2" t="s">
        <v>31</v>
      </c>
      <c r="J719" s="2" t="s">
        <v>62</v>
      </c>
      <c r="K719" s="2" t="s">
        <v>33</v>
      </c>
      <c r="L719" s="2" t="s">
        <v>85</v>
      </c>
      <c r="M719" s="2">
        <v>118.19</v>
      </c>
      <c r="N719" s="2">
        <v>6</v>
      </c>
      <c r="O719" s="2">
        <v>0.22</v>
      </c>
      <c r="P719" s="48" t="str">
        <f>IF(Table2[[#This Row],[Discount]]&gt;20%,"HIGH","LOW")</f>
        <v>HIGH</v>
      </c>
      <c r="Q719" s="2">
        <v>553.13</v>
      </c>
      <c r="R719" s="59" t="str">
        <f>_xlfn.IFS(Table2[[#This Row],[Revenue]]&lt;1000,"Small",OR(Table2[[#This Row],[Revenue]]&gt;1000,Table2[[#This Row],[Revenue]]&lt;=5000),"Medium",Table2[[#This Row],[Revenue]]&gt;5000,"Large")</f>
        <v>Small</v>
      </c>
      <c r="S719" s="53" t="str">
        <f>IF(Table2[[#This Row],[Revenue]]&gt;3000,"Premium","Not Premium")</f>
        <v>Not Premium</v>
      </c>
      <c r="T719" s="2">
        <v>281.63</v>
      </c>
      <c r="U719" s="2">
        <v>271.5</v>
      </c>
      <c r="V719" s="2" t="s">
        <v>63</v>
      </c>
      <c r="W719" s="2" t="s">
        <v>36</v>
      </c>
      <c r="X719" s="2" t="s">
        <v>48</v>
      </c>
      <c r="Y719" s="2">
        <v>21.76</v>
      </c>
      <c r="Z719" s="2">
        <v>1</v>
      </c>
      <c r="AA719" s="50" t="str">
        <f>IF(Table2[[#This Row],[DeliveryDays]]&lt;=3,"FAST DELIVERY","LATE DELIVERY")</f>
        <v>FAST DELIVERY</v>
      </c>
      <c r="AB719" s="2" t="s">
        <v>97</v>
      </c>
      <c r="AC719" s="2" t="s">
        <v>56</v>
      </c>
      <c r="AD719" s="2">
        <v>4</v>
      </c>
      <c r="AE719" s="56" t="str">
        <f>_xlfn.IFS(Table2[[#This Row],[Rating]]=5,"Excellent",Table2[[#This Row],[Rating]]=4,"Good",Table2[[#This Row],[Rating]]=3,"Average",Table2[[#This Row],[Rating]]&lt;=2,"Poor")</f>
        <v>Good</v>
      </c>
      <c r="AF719" s="35">
        <f>Table2[[#This Row],[Cost]]+Table2[[#This Row],[Profit]]+Table2[[#This Row],[ShippingCost]]+Table2[[#This Row],[DeliveryDays]]</f>
        <v>575.89</v>
      </c>
      <c r="AG719" s="119">
        <f>Table2[[#This Row],[Profit]]/Table2[[#This Row],[Cost]]</f>
        <v>0.96403082058019385</v>
      </c>
    </row>
    <row r="720" spans="1:33" ht="16.5" thickTop="1" thickBot="1" x14ac:dyDescent="0.3">
      <c r="A720" s="12">
        <v>721</v>
      </c>
      <c r="B720" s="13" t="s">
        <v>419</v>
      </c>
      <c r="C720" s="86">
        <f>YEAR(Table2[[#This Row],[Date]])</f>
        <v>2024</v>
      </c>
      <c r="D720" s="89" t="str">
        <f>TEXT(Table2[[#This Row],[Date]],"mmmm")</f>
        <v>May</v>
      </c>
      <c r="E720" s="13" t="s">
        <v>118</v>
      </c>
      <c r="F720" s="13" t="s">
        <v>66</v>
      </c>
      <c r="G720" s="13" t="s">
        <v>29</v>
      </c>
      <c r="H720" s="13" t="s">
        <v>78</v>
      </c>
      <c r="I720" s="13" t="s">
        <v>31</v>
      </c>
      <c r="J720" s="13" t="s">
        <v>107</v>
      </c>
      <c r="K720" s="13" t="s">
        <v>45</v>
      </c>
      <c r="L720" s="13" t="s">
        <v>34</v>
      </c>
      <c r="M720" s="13">
        <v>371.13</v>
      </c>
      <c r="N720" s="13">
        <v>14</v>
      </c>
      <c r="O720" s="13">
        <v>0.15</v>
      </c>
      <c r="P720" s="48" t="str">
        <f>IF(Table2[[#This Row],[Discount]]&gt;20%,"HIGH","LOW")</f>
        <v>LOW</v>
      </c>
      <c r="Q720" s="13">
        <v>4416.45</v>
      </c>
      <c r="R720" s="60" t="str">
        <f>_xlfn.IFS(Table2[[#This Row],[Revenue]]&lt;1000,"Small",OR(Table2[[#This Row],[Revenue]]&gt;1000,Table2[[#This Row],[Revenue]]&lt;=5000),"Medium",Table2[[#This Row],[Revenue]]&gt;5000,"Large")</f>
        <v>Medium</v>
      </c>
      <c r="S720" s="54" t="str">
        <f>IF(Table2[[#This Row],[Revenue]]&gt;3000,"Premium","Not Premium")</f>
        <v>Premium</v>
      </c>
      <c r="T720" s="13">
        <v>2791.72</v>
      </c>
      <c r="U720" s="13">
        <v>1624.73</v>
      </c>
      <c r="V720" s="13" t="s">
        <v>63</v>
      </c>
      <c r="W720" s="13" t="s">
        <v>88</v>
      </c>
      <c r="X720" s="13" t="s">
        <v>48</v>
      </c>
      <c r="Y720" s="13">
        <v>8.17</v>
      </c>
      <c r="Z720" s="13">
        <v>2</v>
      </c>
      <c r="AA720" s="51" t="str">
        <f>IF(Table2[[#This Row],[DeliveryDays]]&lt;=3,"FAST DELIVERY","LATE DELIVERY")</f>
        <v>FAST DELIVERY</v>
      </c>
      <c r="AB720" s="13" t="s">
        <v>55</v>
      </c>
      <c r="AC720" s="13" t="s">
        <v>56</v>
      </c>
      <c r="AD720" s="13">
        <v>2</v>
      </c>
      <c r="AE720" s="57" t="str">
        <f>_xlfn.IFS(Table2[[#This Row],[Rating]]=5,"Excellent",Table2[[#This Row],[Rating]]=4,"Good",Table2[[#This Row],[Rating]]=3,"Average",Table2[[#This Row],[Rating]]&lt;=2,"Poor")</f>
        <v>Poor</v>
      </c>
      <c r="AF720" s="35">
        <f>Table2[[#This Row],[Cost]]+Table2[[#This Row],[Profit]]+Table2[[#This Row],[ShippingCost]]+Table2[[#This Row],[DeliveryDays]]</f>
        <v>4426.62</v>
      </c>
      <c r="AG720" s="119">
        <f>Table2[[#This Row],[Profit]]/Table2[[#This Row],[Cost]]</f>
        <v>0.58198171736420568</v>
      </c>
    </row>
    <row r="721" spans="1:33" ht="16.5" thickTop="1" thickBot="1" x14ac:dyDescent="0.3">
      <c r="A721" s="11">
        <v>722</v>
      </c>
      <c r="B721" s="2" t="s">
        <v>57</v>
      </c>
      <c r="C721" s="85">
        <f>YEAR(Table2[[#This Row],[Date]])</f>
        <v>2023</v>
      </c>
      <c r="D721" s="88" t="str">
        <f>TEXT(Table2[[#This Row],[Date]],"mmmm")</f>
        <v>January</v>
      </c>
      <c r="E721" s="2" t="s">
        <v>58</v>
      </c>
      <c r="F721" s="2" t="s">
        <v>28</v>
      </c>
      <c r="G721" s="2" t="s">
        <v>29</v>
      </c>
      <c r="H721" s="2" t="s">
        <v>30</v>
      </c>
      <c r="I721" s="2" t="s">
        <v>68</v>
      </c>
      <c r="J721" s="2" t="s">
        <v>79</v>
      </c>
      <c r="K721" s="2" t="s">
        <v>53</v>
      </c>
      <c r="L721" s="2" t="s">
        <v>34</v>
      </c>
      <c r="M721" s="2">
        <v>36.4</v>
      </c>
      <c r="N721" s="2">
        <v>8</v>
      </c>
      <c r="O721" s="2">
        <v>7.0000000000000007E-2</v>
      </c>
      <c r="P721" s="48" t="str">
        <f>IF(Table2[[#This Row],[Discount]]&gt;20%,"HIGH","LOW")</f>
        <v>LOW</v>
      </c>
      <c r="Q721" s="2">
        <v>270.82</v>
      </c>
      <c r="R721" s="59" t="str">
        <f>_xlfn.IFS(Table2[[#This Row],[Revenue]]&lt;1000,"Small",OR(Table2[[#This Row],[Revenue]]&gt;1000,Table2[[#This Row],[Revenue]]&lt;=5000),"Medium",Table2[[#This Row],[Revenue]]&gt;5000,"Large")</f>
        <v>Small</v>
      </c>
      <c r="S721" s="53" t="str">
        <f>IF(Table2[[#This Row],[Revenue]]&gt;3000,"Premium","Not Premium")</f>
        <v>Not Premium</v>
      </c>
      <c r="T721" s="2">
        <v>199.85</v>
      </c>
      <c r="U721" s="2">
        <v>70.97</v>
      </c>
      <c r="V721" s="2" t="s">
        <v>35</v>
      </c>
      <c r="W721" s="2" t="s">
        <v>36</v>
      </c>
      <c r="X721" s="2" t="s">
        <v>37</v>
      </c>
      <c r="Y721" s="2">
        <v>11.96</v>
      </c>
      <c r="Z721" s="2">
        <v>4</v>
      </c>
      <c r="AA721" s="50" t="str">
        <f>IF(Table2[[#This Row],[DeliveryDays]]&lt;=3,"FAST DELIVERY","LATE DELIVERY")</f>
        <v>LATE DELIVERY</v>
      </c>
      <c r="AB721" s="2" t="s">
        <v>97</v>
      </c>
      <c r="AC721" s="2" t="s">
        <v>56</v>
      </c>
      <c r="AD721" s="2">
        <v>1</v>
      </c>
      <c r="AE721" s="56" t="str">
        <f>_xlfn.IFS(Table2[[#This Row],[Rating]]=5,"Excellent",Table2[[#This Row],[Rating]]=4,"Good",Table2[[#This Row],[Rating]]=3,"Average",Table2[[#This Row],[Rating]]&lt;=2,"Poor")</f>
        <v>Poor</v>
      </c>
      <c r="AF721" s="35">
        <f>Table2[[#This Row],[Cost]]+Table2[[#This Row],[Profit]]+Table2[[#This Row],[ShippingCost]]+Table2[[#This Row],[DeliveryDays]]</f>
        <v>286.77999999999997</v>
      </c>
      <c r="AG721" s="119">
        <f>Table2[[#This Row],[Profit]]/Table2[[#This Row],[Cost]]</f>
        <v>0.35511633725293973</v>
      </c>
    </row>
    <row r="722" spans="1:33" ht="16.5" thickTop="1" thickBot="1" x14ac:dyDescent="0.3">
      <c r="A722" s="12">
        <v>723</v>
      </c>
      <c r="B722" s="13" t="s">
        <v>546</v>
      </c>
      <c r="C722" s="86">
        <f>YEAR(Table2[[#This Row],[Date]])</f>
        <v>2023</v>
      </c>
      <c r="D722" s="89" t="str">
        <f>TEXT(Table2[[#This Row],[Date]],"mmmm")</f>
        <v>July</v>
      </c>
      <c r="E722" s="13" t="s">
        <v>127</v>
      </c>
      <c r="F722" s="13" t="s">
        <v>42</v>
      </c>
      <c r="G722" s="13" t="s">
        <v>29</v>
      </c>
      <c r="H722" s="13" t="s">
        <v>100</v>
      </c>
      <c r="I722" s="13" t="s">
        <v>31</v>
      </c>
      <c r="J722" s="13" t="s">
        <v>102</v>
      </c>
      <c r="K722" s="13" t="s">
        <v>53</v>
      </c>
      <c r="L722" s="13" t="s">
        <v>85</v>
      </c>
      <c r="M722" s="13">
        <v>208.09</v>
      </c>
      <c r="N722" s="13">
        <v>19</v>
      </c>
      <c r="O722" s="13">
        <v>0.1</v>
      </c>
      <c r="P722" s="48" t="str">
        <f>IF(Table2[[#This Row],[Discount]]&gt;20%,"HIGH","LOW")</f>
        <v>LOW</v>
      </c>
      <c r="Q722" s="13">
        <v>3558.34</v>
      </c>
      <c r="R722" s="60" t="str">
        <f>_xlfn.IFS(Table2[[#This Row],[Revenue]]&lt;1000,"Small",OR(Table2[[#This Row],[Revenue]]&gt;1000,Table2[[#This Row],[Revenue]]&lt;=5000),"Medium",Table2[[#This Row],[Revenue]]&gt;5000,"Large")</f>
        <v>Medium</v>
      </c>
      <c r="S722" s="54" t="str">
        <f>IF(Table2[[#This Row],[Revenue]]&gt;3000,"Premium","Not Premium")</f>
        <v>Premium</v>
      </c>
      <c r="T722" s="13">
        <v>2165.0500000000002</v>
      </c>
      <c r="U722" s="13">
        <v>1393.29</v>
      </c>
      <c r="V722" s="13" t="s">
        <v>91</v>
      </c>
      <c r="W722" s="13" t="s">
        <v>71</v>
      </c>
      <c r="X722" s="13" t="s">
        <v>37</v>
      </c>
      <c r="Y722" s="13">
        <v>34.56</v>
      </c>
      <c r="Z722" s="13">
        <v>2</v>
      </c>
      <c r="AA722" s="51" t="str">
        <f>IF(Table2[[#This Row],[DeliveryDays]]&lt;=3,"FAST DELIVERY","LATE DELIVERY")</f>
        <v>FAST DELIVERY</v>
      </c>
      <c r="AB722" s="13" t="s">
        <v>55</v>
      </c>
      <c r="AC722" s="13" t="s">
        <v>39</v>
      </c>
      <c r="AD722" s="13">
        <v>2</v>
      </c>
      <c r="AE722" s="57" t="str">
        <f>_xlfn.IFS(Table2[[#This Row],[Rating]]=5,"Excellent",Table2[[#This Row],[Rating]]=4,"Good",Table2[[#This Row],[Rating]]=3,"Average",Table2[[#This Row],[Rating]]&lt;=2,"Poor")</f>
        <v>Poor</v>
      </c>
      <c r="AF722" s="35">
        <f>Table2[[#This Row],[Cost]]+Table2[[#This Row],[Profit]]+Table2[[#This Row],[ShippingCost]]+Table2[[#This Row],[DeliveryDays]]</f>
        <v>3594.9</v>
      </c>
      <c r="AG722" s="119">
        <f>Table2[[#This Row],[Profit]]/Table2[[#This Row],[Cost]]</f>
        <v>0.64353710075979764</v>
      </c>
    </row>
    <row r="723" spans="1:33" ht="16.5" thickTop="1" thickBot="1" x14ac:dyDescent="0.3">
      <c r="A723" s="11">
        <v>724</v>
      </c>
      <c r="B723" s="2" t="s">
        <v>547</v>
      </c>
      <c r="C723" s="85">
        <f>YEAR(Table2[[#This Row],[Date]])</f>
        <v>2024</v>
      </c>
      <c r="D723" s="88" t="str">
        <f>TEXT(Table2[[#This Row],[Date]],"mmmm")</f>
        <v>June</v>
      </c>
      <c r="E723" s="2" t="s">
        <v>50</v>
      </c>
      <c r="F723" s="2" t="s">
        <v>28</v>
      </c>
      <c r="G723" s="2" t="s">
        <v>29</v>
      </c>
      <c r="H723" s="2" t="s">
        <v>94</v>
      </c>
      <c r="I723" s="2" t="s">
        <v>51</v>
      </c>
      <c r="J723" s="2" t="s">
        <v>84</v>
      </c>
      <c r="K723" s="2" t="s">
        <v>53</v>
      </c>
      <c r="L723" s="2" t="s">
        <v>46</v>
      </c>
      <c r="M723" s="2">
        <v>706.67</v>
      </c>
      <c r="N723" s="2">
        <v>6</v>
      </c>
      <c r="O723" s="2">
        <v>0.21</v>
      </c>
      <c r="P723" s="48" t="str">
        <f>IF(Table2[[#This Row],[Discount]]&gt;20%,"HIGH","LOW")</f>
        <v>HIGH</v>
      </c>
      <c r="Q723" s="2">
        <v>3349.62</v>
      </c>
      <c r="R723" s="59" t="str">
        <f>_xlfn.IFS(Table2[[#This Row],[Revenue]]&lt;1000,"Small",OR(Table2[[#This Row],[Revenue]]&gt;1000,Table2[[#This Row],[Revenue]]&lt;=5000),"Medium",Table2[[#This Row],[Revenue]]&gt;5000,"Large")</f>
        <v>Medium</v>
      </c>
      <c r="S723" s="53" t="str">
        <f>IF(Table2[[#This Row],[Revenue]]&gt;3000,"Premium","Not Premium")</f>
        <v>Premium</v>
      </c>
      <c r="T723" s="2">
        <v>1701.25</v>
      </c>
      <c r="U723" s="2">
        <v>1648.37</v>
      </c>
      <c r="V723" s="2" t="s">
        <v>63</v>
      </c>
      <c r="W723" s="2" t="s">
        <v>36</v>
      </c>
      <c r="X723" s="2" t="s">
        <v>48</v>
      </c>
      <c r="Y723" s="2">
        <v>6.19</v>
      </c>
      <c r="Z723" s="2">
        <v>10</v>
      </c>
      <c r="AA723" s="50" t="str">
        <f>IF(Table2[[#This Row],[DeliveryDays]]&lt;=3,"FAST DELIVERY","LATE DELIVERY")</f>
        <v>LATE DELIVERY</v>
      </c>
      <c r="AB723" s="2" t="s">
        <v>38</v>
      </c>
      <c r="AC723" s="2" t="s">
        <v>39</v>
      </c>
      <c r="AD723" s="2">
        <v>3</v>
      </c>
      <c r="AE723" s="56" t="str">
        <f>_xlfn.IFS(Table2[[#This Row],[Rating]]=5,"Excellent",Table2[[#This Row],[Rating]]=4,"Good",Table2[[#This Row],[Rating]]=3,"Average",Table2[[#This Row],[Rating]]&lt;=2,"Poor")</f>
        <v>Average</v>
      </c>
      <c r="AF723" s="35">
        <f>Table2[[#This Row],[Cost]]+Table2[[#This Row],[Profit]]+Table2[[#This Row],[ShippingCost]]+Table2[[#This Row],[DeliveryDays]]</f>
        <v>3365.81</v>
      </c>
      <c r="AG723" s="119">
        <f>Table2[[#This Row],[Profit]]/Table2[[#This Row],[Cost]]</f>
        <v>0.96891697281410716</v>
      </c>
    </row>
    <row r="724" spans="1:33" ht="16.5" thickTop="1" thickBot="1" x14ac:dyDescent="0.3">
      <c r="A724" s="12">
        <v>725</v>
      </c>
      <c r="B724" s="13" t="s">
        <v>454</v>
      </c>
      <c r="C724" s="86">
        <f>YEAR(Table2[[#This Row],[Date]])</f>
        <v>2024</v>
      </c>
      <c r="D724" s="89" t="str">
        <f>TEXT(Table2[[#This Row],[Date]],"mmmm")</f>
        <v>December</v>
      </c>
      <c r="E724" s="13" t="s">
        <v>27</v>
      </c>
      <c r="F724" s="13" t="s">
        <v>28</v>
      </c>
      <c r="G724" s="13" t="s">
        <v>59</v>
      </c>
      <c r="H724" s="13" t="s">
        <v>60</v>
      </c>
      <c r="I724" s="13" t="s">
        <v>68</v>
      </c>
      <c r="J724" s="13" t="s">
        <v>79</v>
      </c>
      <c r="K724" s="13" t="s">
        <v>33</v>
      </c>
      <c r="L724" s="13" t="s">
        <v>80</v>
      </c>
      <c r="M724" s="13">
        <v>727.84</v>
      </c>
      <c r="N724" s="13">
        <v>14</v>
      </c>
      <c r="O724" s="13">
        <v>0.09</v>
      </c>
      <c r="P724" s="48" t="str">
        <f>IF(Table2[[#This Row],[Discount]]&gt;20%,"HIGH","LOW")</f>
        <v>LOW</v>
      </c>
      <c r="Q724" s="13">
        <v>9272.68</v>
      </c>
      <c r="R724" s="60" t="str">
        <f>_xlfn.IFS(Table2[[#This Row],[Revenue]]&lt;1000,"Small",OR(Table2[[#This Row],[Revenue]]&gt;1000,Table2[[#This Row],[Revenue]]&lt;=5000),"Medium",Table2[[#This Row],[Revenue]]&gt;5000,"Large")</f>
        <v>Medium</v>
      </c>
      <c r="S724" s="54" t="str">
        <f>IF(Table2[[#This Row],[Revenue]]&gt;3000,"Premium","Not Premium")</f>
        <v>Premium</v>
      </c>
      <c r="T724" s="13">
        <v>8218.65</v>
      </c>
      <c r="U724" s="13">
        <v>1054.03</v>
      </c>
      <c r="V724" s="13" t="s">
        <v>76</v>
      </c>
      <c r="W724" s="13" t="s">
        <v>71</v>
      </c>
      <c r="X724" s="13" t="s">
        <v>72</v>
      </c>
      <c r="Y724" s="13">
        <v>49.99</v>
      </c>
      <c r="Z724" s="13">
        <v>2</v>
      </c>
      <c r="AA724" s="51" t="str">
        <f>IF(Table2[[#This Row],[DeliveryDays]]&lt;=3,"FAST DELIVERY","LATE DELIVERY")</f>
        <v>FAST DELIVERY</v>
      </c>
      <c r="AB724" s="13" t="s">
        <v>97</v>
      </c>
      <c r="AC724" s="13" t="s">
        <v>56</v>
      </c>
      <c r="AD724" s="13">
        <v>5</v>
      </c>
      <c r="AE724" s="57" t="str">
        <f>_xlfn.IFS(Table2[[#This Row],[Rating]]=5,"Excellent",Table2[[#This Row],[Rating]]=4,"Good",Table2[[#This Row],[Rating]]=3,"Average",Table2[[#This Row],[Rating]]&lt;=2,"Poor")</f>
        <v>Excellent</v>
      </c>
      <c r="AF724" s="35">
        <f>Table2[[#This Row],[Cost]]+Table2[[#This Row],[Profit]]+Table2[[#This Row],[ShippingCost]]+Table2[[#This Row],[DeliveryDays]]</f>
        <v>9324.67</v>
      </c>
      <c r="AG724" s="119">
        <f>Table2[[#This Row],[Profit]]/Table2[[#This Row],[Cost]]</f>
        <v>0.12824855663643056</v>
      </c>
    </row>
    <row r="725" spans="1:33" ht="16.5" thickTop="1" thickBot="1" x14ac:dyDescent="0.3">
      <c r="A725" s="11">
        <v>726</v>
      </c>
      <c r="B725" s="2" t="s">
        <v>489</v>
      </c>
      <c r="C725" s="85">
        <f>YEAR(Table2[[#This Row],[Date]])</f>
        <v>2024</v>
      </c>
      <c r="D725" s="88" t="str">
        <f>TEXT(Table2[[#This Row],[Date]],"mmmm")</f>
        <v>May</v>
      </c>
      <c r="E725" s="2" t="s">
        <v>129</v>
      </c>
      <c r="F725" s="2" t="s">
        <v>82</v>
      </c>
      <c r="G725" s="2" t="s">
        <v>83</v>
      </c>
      <c r="H725" s="2" t="s">
        <v>30</v>
      </c>
      <c r="I725" s="2" t="s">
        <v>68</v>
      </c>
      <c r="J725" s="2" t="s">
        <v>52</v>
      </c>
      <c r="K725" s="2" t="s">
        <v>33</v>
      </c>
      <c r="L725" s="2" t="s">
        <v>70</v>
      </c>
      <c r="M725" s="2">
        <v>58.2</v>
      </c>
      <c r="N725" s="2">
        <v>2</v>
      </c>
      <c r="O725" s="2">
        <v>0.06</v>
      </c>
      <c r="P725" s="48" t="str">
        <f>IF(Table2[[#This Row],[Discount]]&gt;20%,"HIGH","LOW")</f>
        <v>LOW</v>
      </c>
      <c r="Q725" s="2">
        <v>109.42</v>
      </c>
      <c r="R725" s="59" t="str">
        <f>_xlfn.IFS(Table2[[#This Row],[Revenue]]&lt;1000,"Small",OR(Table2[[#This Row],[Revenue]]&gt;1000,Table2[[#This Row],[Revenue]]&lt;=5000),"Medium",Table2[[#This Row],[Revenue]]&gt;5000,"Large")</f>
        <v>Small</v>
      </c>
      <c r="S725" s="53" t="str">
        <f>IF(Table2[[#This Row],[Revenue]]&gt;3000,"Premium","Not Premium")</f>
        <v>Not Premium</v>
      </c>
      <c r="T725" s="2">
        <v>73.97</v>
      </c>
      <c r="U725" s="2">
        <v>35.450000000000003</v>
      </c>
      <c r="V725" s="2" t="s">
        <v>35</v>
      </c>
      <c r="W725" s="2" t="s">
        <v>88</v>
      </c>
      <c r="X725" s="2" t="s">
        <v>72</v>
      </c>
      <c r="Y725" s="2">
        <v>10.53</v>
      </c>
      <c r="Z725" s="2">
        <v>5</v>
      </c>
      <c r="AA725" s="50" t="str">
        <f>IF(Table2[[#This Row],[DeliveryDays]]&lt;=3,"FAST DELIVERY","LATE DELIVERY")</f>
        <v>LATE DELIVERY</v>
      </c>
      <c r="AB725" s="2" t="s">
        <v>55</v>
      </c>
      <c r="AC725" s="2" t="s">
        <v>56</v>
      </c>
      <c r="AD725" s="2">
        <v>3</v>
      </c>
      <c r="AE725" s="56" t="str">
        <f>_xlfn.IFS(Table2[[#This Row],[Rating]]=5,"Excellent",Table2[[#This Row],[Rating]]=4,"Good",Table2[[#This Row],[Rating]]=3,"Average",Table2[[#This Row],[Rating]]&lt;=2,"Poor")</f>
        <v>Average</v>
      </c>
      <c r="AF725" s="35">
        <f>Table2[[#This Row],[Cost]]+Table2[[#This Row],[Profit]]+Table2[[#This Row],[ShippingCost]]+Table2[[#This Row],[DeliveryDays]]</f>
        <v>124.95</v>
      </c>
      <c r="AG725" s="119">
        <f>Table2[[#This Row],[Profit]]/Table2[[#This Row],[Cost]]</f>
        <v>0.47924834392321214</v>
      </c>
    </row>
    <row r="726" spans="1:33" ht="16.5" thickTop="1" thickBot="1" x14ac:dyDescent="0.3">
      <c r="A726" s="12">
        <v>727</v>
      </c>
      <c r="B726" s="13" t="s">
        <v>115</v>
      </c>
      <c r="C726" s="86">
        <f>YEAR(Table2[[#This Row],[Date]])</f>
        <v>2024</v>
      </c>
      <c r="D726" s="89" t="str">
        <f>TEXT(Table2[[#This Row],[Date]],"mmmm")</f>
        <v>August</v>
      </c>
      <c r="E726" s="13" t="s">
        <v>27</v>
      </c>
      <c r="F726" s="13" t="s">
        <v>82</v>
      </c>
      <c r="G726" s="13" t="s">
        <v>90</v>
      </c>
      <c r="H726" s="13" t="s">
        <v>94</v>
      </c>
      <c r="I726" s="13" t="s">
        <v>68</v>
      </c>
      <c r="J726" s="13" t="s">
        <v>62</v>
      </c>
      <c r="K726" s="13" t="s">
        <v>45</v>
      </c>
      <c r="L726" s="13" t="s">
        <v>85</v>
      </c>
      <c r="M726" s="13">
        <v>453.25</v>
      </c>
      <c r="N726" s="13">
        <v>20</v>
      </c>
      <c r="O726" s="13">
        <v>0.28999999999999998</v>
      </c>
      <c r="P726" s="48" t="str">
        <f>IF(Table2[[#This Row],[Discount]]&gt;20%,"HIGH","LOW")</f>
        <v>HIGH</v>
      </c>
      <c r="Q726" s="13">
        <v>6436.15</v>
      </c>
      <c r="R726" s="60" t="str">
        <f>_xlfn.IFS(Table2[[#This Row],[Revenue]]&lt;1000,"Small",OR(Table2[[#This Row],[Revenue]]&gt;1000,Table2[[#This Row],[Revenue]]&lt;=5000),"Medium",Table2[[#This Row],[Revenue]]&gt;5000,"Large")</f>
        <v>Medium</v>
      </c>
      <c r="S726" s="54" t="str">
        <f>IF(Table2[[#This Row],[Revenue]]&gt;3000,"Premium","Not Premium")</f>
        <v>Premium</v>
      </c>
      <c r="T726" s="13">
        <v>4604.1000000000004</v>
      </c>
      <c r="U726" s="13">
        <v>1832.05</v>
      </c>
      <c r="V726" s="13" t="s">
        <v>47</v>
      </c>
      <c r="W726" s="13" t="s">
        <v>71</v>
      </c>
      <c r="X726" s="13" t="s">
        <v>48</v>
      </c>
      <c r="Y726" s="13">
        <v>9.2100000000000009</v>
      </c>
      <c r="Z726" s="13">
        <v>8</v>
      </c>
      <c r="AA726" s="51" t="str">
        <f>IF(Table2[[#This Row],[DeliveryDays]]&lt;=3,"FAST DELIVERY","LATE DELIVERY")</f>
        <v>LATE DELIVERY</v>
      </c>
      <c r="AB726" s="13" t="s">
        <v>55</v>
      </c>
      <c r="AC726" s="13" t="s">
        <v>39</v>
      </c>
      <c r="AD726" s="13">
        <v>2</v>
      </c>
      <c r="AE726" s="57" t="str">
        <f>_xlfn.IFS(Table2[[#This Row],[Rating]]=5,"Excellent",Table2[[#This Row],[Rating]]=4,"Good",Table2[[#This Row],[Rating]]=3,"Average",Table2[[#This Row],[Rating]]&lt;=2,"Poor")</f>
        <v>Poor</v>
      </c>
      <c r="AF726" s="35">
        <f>Table2[[#This Row],[Cost]]+Table2[[#This Row],[Profit]]+Table2[[#This Row],[ShippingCost]]+Table2[[#This Row],[DeliveryDays]]</f>
        <v>6453.3600000000006</v>
      </c>
      <c r="AG726" s="119">
        <f>Table2[[#This Row],[Profit]]/Table2[[#This Row],[Cost]]</f>
        <v>0.3979170739123824</v>
      </c>
    </row>
    <row r="727" spans="1:33" ht="16.5" thickTop="1" thickBot="1" x14ac:dyDescent="0.3">
      <c r="A727" s="11">
        <v>728</v>
      </c>
      <c r="B727" s="2" t="s">
        <v>397</v>
      </c>
      <c r="C727" s="85">
        <f>YEAR(Table2[[#This Row],[Date]])</f>
        <v>2023</v>
      </c>
      <c r="D727" s="88" t="str">
        <f>TEXT(Table2[[#This Row],[Date]],"mmmm")</f>
        <v>September</v>
      </c>
      <c r="E727" s="2" t="s">
        <v>99</v>
      </c>
      <c r="F727" s="2" t="s">
        <v>66</v>
      </c>
      <c r="G727" s="2" t="s">
        <v>29</v>
      </c>
      <c r="H727" s="2" t="s">
        <v>100</v>
      </c>
      <c r="I727" s="2" t="s">
        <v>68</v>
      </c>
      <c r="J727" s="2" t="s">
        <v>134</v>
      </c>
      <c r="K727" s="2" t="s">
        <v>53</v>
      </c>
      <c r="L727" s="2" t="s">
        <v>80</v>
      </c>
      <c r="M727" s="2">
        <v>831.79</v>
      </c>
      <c r="N727" s="2">
        <v>14</v>
      </c>
      <c r="O727" s="2">
        <v>0.16</v>
      </c>
      <c r="P727" s="48" t="str">
        <f>IF(Table2[[#This Row],[Discount]]&gt;20%,"HIGH","LOW")</f>
        <v>LOW</v>
      </c>
      <c r="Q727" s="2">
        <v>9781.85</v>
      </c>
      <c r="R727" s="59" t="str">
        <f>_xlfn.IFS(Table2[[#This Row],[Revenue]]&lt;1000,"Small",OR(Table2[[#This Row],[Revenue]]&gt;1000,Table2[[#This Row],[Revenue]]&lt;=5000),"Medium",Table2[[#This Row],[Revenue]]&gt;5000,"Large")</f>
        <v>Medium</v>
      </c>
      <c r="S727" s="53" t="str">
        <f>IF(Table2[[#This Row],[Revenue]]&gt;3000,"Premium","Not Premium")</f>
        <v>Premium</v>
      </c>
      <c r="T727" s="2">
        <v>7055.84</v>
      </c>
      <c r="U727" s="2">
        <v>2726.01</v>
      </c>
      <c r="V727" s="2" t="s">
        <v>47</v>
      </c>
      <c r="W727" s="2" t="s">
        <v>88</v>
      </c>
      <c r="X727" s="2" t="s">
        <v>72</v>
      </c>
      <c r="Y727" s="2">
        <v>21.59</v>
      </c>
      <c r="Z727" s="2">
        <v>9</v>
      </c>
      <c r="AA727" s="50" t="str">
        <f>IF(Table2[[#This Row],[DeliveryDays]]&lt;=3,"FAST DELIVERY","LATE DELIVERY")</f>
        <v>LATE DELIVERY</v>
      </c>
      <c r="AB727" s="2" t="s">
        <v>55</v>
      </c>
      <c r="AC727" s="2" t="s">
        <v>56</v>
      </c>
      <c r="AD727" s="2">
        <v>2</v>
      </c>
      <c r="AE727" s="56" t="str">
        <f>_xlfn.IFS(Table2[[#This Row],[Rating]]=5,"Excellent",Table2[[#This Row],[Rating]]=4,"Good",Table2[[#This Row],[Rating]]=3,"Average",Table2[[#This Row],[Rating]]&lt;=2,"Poor")</f>
        <v>Poor</v>
      </c>
      <c r="AF727" s="35">
        <f>Table2[[#This Row],[Cost]]+Table2[[#This Row],[Profit]]+Table2[[#This Row],[ShippingCost]]+Table2[[#This Row],[DeliveryDays]]</f>
        <v>9812.44</v>
      </c>
      <c r="AG727" s="119">
        <f>Table2[[#This Row],[Profit]]/Table2[[#This Row],[Cost]]</f>
        <v>0.38634804644096238</v>
      </c>
    </row>
    <row r="728" spans="1:33" ht="16.5" thickTop="1" thickBot="1" x14ac:dyDescent="0.3">
      <c r="A728" s="12">
        <v>729</v>
      </c>
      <c r="B728" s="13" t="s">
        <v>538</v>
      </c>
      <c r="C728" s="86">
        <f>YEAR(Table2[[#This Row],[Date]])</f>
        <v>2023</v>
      </c>
      <c r="D728" s="89" t="str">
        <f>TEXT(Table2[[#This Row],[Date]],"mmmm")</f>
        <v>July</v>
      </c>
      <c r="E728" s="13" t="s">
        <v>41</v>
      </c>
      <c r="F728" s="13" t="s">
        <v>66</v>
      </c>
      <c r="G728" s="13" t="s">
        <v>29</v>
      </c>
      <c r="H728" s="13" t="s">
        <v>67</v>
      </c>
      <c r="I728" s="13" t="s">
        <v>51</v>
      </c>
      <c r="J728" s="13" t="s">
        <v>107</v>
      </c>
      <c r="K728" s="13" t="s">
        <v>45</v>
      </c>
      <c r="L728" s="13" t="s">
        <v>70</v>
      </c>
      <c r="M728" s="13">
        <v>560.04999999999995</v>
      </c>
      <c r="N728" s="13">
        <v>8</v>
      </c>
      <c r="O728" s="13">
        <v>0.27</v>
      </c>
      <c r="P728" s="48" t="str">
        <f>IF(Table2[[#This Row],[Discount]]&gt;20%,"HIGH","LOW")</f>
        <v>HIGH</v>
      </c>
      <c r="Q728" s="13">
        <v>3270.69</v>
      </c>
      <c r="R728" s="60" t="str">
        <f>_xlfn.IFS(Table2[[#This Row],[Revenue]]&lt;1000,"Small",OR(Table2[[#This Row],[Revenue]]&gt;1000,Table2[[#This Row],[Revenue]]&lt;=5000),"Medium",Table2[[#This Row],[Revenue]]&gt;5000,"Large")</f>
        <v>Medium</v>
      </c>
      <c r="S728" s="54" t="str">
        <f>IF(Table2[[#This Row],[Revenue]]&gt;3000,"Premium","Not Premium")</f>
        <v>Premium</v>
      </c>
      <c r="T728" s="13">
        <v>2403.9899999999998</v>
      </c>
      <c r="U728" s="13">
        <v>866.7</v>
      </c>
      <c r="V728" s="13" t="s">
        <v>35</v>
      </c>
      <c r="W728" s="13" t="s">
        <v>88</v>
      </c>
      <c r="X728" s="13" t="s">
        <v>48</v>
      </c>
      <c r="Y728" s="13">
        <v>5.38</v>
      </c>
      <c r="Z728" s="13">
        <v>2</v>
      </c>
      <c r="AA728" s="51" t="str">
        <f>IF(Table2[[#This Row],[DeliveryDays]]&lt;=3,"FAST DELIVERY","LATE DELIVERY")</f>
        <v>FAST DELIVERY</v>
      </c>
      <c r="AB728" s="13" t="s">
        <v>55</v>
      </c>
      <c r="AC728" s="13" t="s">
        <v>56</v>
      </c>
      <c r="AD728" s="13">
        <v>1</v>
      </c>
      <c r="AE728" s="57" t="str">
        <f>_xlfn.IFS(Table2[[#This Row],[Rating]]=5,"Excellent",Table2[[#This Row],[Rating]]=4,"Good",Table2[[#This Row],[Rating]]=3,"Average",Table2[[#This Row],[Rating]]&lt;=2,"Poor")</f>
        <v>Poor</v>
      </c>
      <c r="AF728" s="35">
        <f>Table2[[#This Row],[Cost]]+Table2[[#This Row],[Profit]]+Table2[[#This Row],[ShippingCost]]+Table2[[#This Row],[DeliveryDays]]</f>
        <v>3278.0699999999997</v>
      </c>
      <c r="AG728" s="119">
        <f>Table2[[#This Row],[Profit]]/Table2[[#This Row],[Cost]]</f>
        <v>0.36052562614653144</v>
      </c>
    </row>
    <row r="729" spans="1:33" ht="16.5" thickTop="1" thickBot="1" x14ac:dyDescent="0.3">
      <c r="A729" s="11">
        <v>730</v>
      </c>
      <c r="B729" s="2" t="s">
        <v>548</v>
      </c>
      <c r="C729" s="85">
        <f>YEAR(Table2[[#This Row],[Date]])</f>
        <v>2023</v>
      </c>
      <c r="D729" s="88" t="str">
        <f>TEXT(Table2[[#This Row],[Date]],"mmmm")</f>
        <v>October</v>
      </c>
      <c r="E729" s="2" t="s">
        <v>120</v>
      </c>
      <c r="F729" s="2" t="s">
        <v>42</v>
      </c>
      <c r="G729" s="2" t="s">
        <v>59</v>
      </c>
      <c r="H729" s="2" t="s">
        <v>67</v>
      </c>
      <c r="I729" s="2" t="s">
        <v>75</v>
      </c>
      <c r="J729" s="2" t="s">
        <v>102</v>
      </c>
      <c r="K729" s="2" t="s">
        <v>33</v>
      </c>
      <c r="L729" s="2" t="s">
        <v>34</v>
      </c>
      <c r="M729" s="2">
        <v>58.48</v>
      </c>
      <c r="N729" s="2">
        <v>4</v>
      </c>
      <c r="O729" s="2">
        <v>0.04</v>
      </c>
      <c r="P729" s="48" t="str">
        <f>IF(Table2[[#This Row],[Discount]]&gt;20%,"HIGH","LOW")</f>
        <v>LOW</v>
      </c>
      <c r="Q729" s="2">
        <v>224.56</v>
      </c>
      <c r="R729" s="59" t="str">
        <f>_xlfn.IFS(Table2[[#This Row],[Revenue]]&lt;1000,"Small",OR(Table2[[#This Row],[Revenue]]&gt;1000,Table2[[#This Row],[Revenue]]&lt;=5000),"Medium",Table2[[#This Row],[Revenue]]&gt;5000,"Large")</f>
        <v>Small</v>
      </c>
      <c r="S729" s="53" t="str">
        <f>IF(Table2[[#This Row],[Revenue]]&gt;3000,"Premium","Not Premium")</f>
        <v>Not Premium</v>
      </c>
      <c r="T729" s="2">
        <v>146.76</v>
      </c>
      <c r="U729" s="2">
        <v>77.8</v>
      </c>
      <c r="V729" s="2" t="s">
        <v>47</v>
      </c>
      <c r="W729" s="2" t="s">
        <v>54</v>
      </c>
      <c r="X729" s="2" t="s">
        <v>48</v>
      </c>
      <c r="Y729" s="2">
        <v>30.99</v>
      </c>
      <c r="Z729" s="2">
        <v>7</v>
      </c>
      <c r="AA729" s="50" t="str">
        <f>IF(Table2[[#This Row],[DeliveryDays]]&lt;=3,"FAST DELIVERY","LATE DELIVERY")</f>
        <v>LATE DELIVERY</v>
      </c>
      <c r="AB729" s="2" t="s">
        <v>97</v>
      </c>
      <c r="AC729" s="2" t="s">
        <v>56</v>
      </c>
      <c r="AD729" s="2">
        <v>2</v>
      </c>
      <c r="AE729" s="56" t="str">
        <f>_xlfn.IFS(Table2[[#This Row],[Rating]]=5,"Excellent",Table2[[#This Row],[Rating]]=4,"Good",Table2[[#This Row],[Rating]]=3,"Average",Table2[[#This Row],[Rating]]&lt;=2,"Poor")</f>
        <v>Poor</v>
      </c>
      <c r="AF729" s="35">
        <f>Table2[[#This Row],[Cost]]+Table2[[#This Row],[Profit]]+Table2[[#This Row],[ShippingCost]]+Table2[[#This Row],[DeliveryDays]]</f>
        <v>262.55</v>
      </c>
      <c r="AG729" s="119">
        <f>Table2[[#This Row],[Profit]]/Table2[[#This Row],[Cost]]</f>
        <v>0.53011719814663394</v>
      </c>
    </row>
    <row r="730" spans="1:33" ht="16.5" thickTop="1" thickBot="1" x14ac:dyDescent="0.3">
      <c r="A730" s="12">
        <v>731</v>
      </c>
      <c r="B730" s="13" t="s">
        <v>549</v>
      </c>
      <c r="C730" s="86">
        <f>YEAR(Table2[[#This Row],[Date]])</f>
        <v>2023</v>
      </c>
      <c r="D730" s="89" t="str">
        <f>TEXT(Table2[[#This Row],[Date]],"mmmm")</f>
        <v>April</v>
      </c>
      <c r="E730" s="13" t="s">
        <v>41</v>
      </c>
      <c r="F730" s="13" t="s">
        <v>42</v>
      </c>
      <c r="G730" s="13" t="s">
        <v>43</v>
      </c>
      <c r="H730" s="13" t="s">
        <v>78</v>
      </c>
      <c r="I730" s="13" t="s">
        <v>51</v>
      </c>
      <c r="J730" s="13" t="s">
        <v>134</v>
      </c>
      <c r="K730" s="13" t="s">
        <v>53</v>
      </c>
      <c r="L730" s="13" t="s">
        <v>46</v>
      </c>
      <c r="M730" s="13">
        <v>542.12</v>
      </c>
      <c r="N730" s="13">
        <v>7</v>
      </c>
      <c r="O730" s="13">
        <v>0.02</v>
      </c>
      <c r="P730" s="48" t="str">
        <f>IF(Table2[[#This Row],[Discount]]&gt;20%,"HIGH","LOW")</f>
        <v>LOW</v>
      </c>
      <c r="Q730" s="13">
        <v>3718.94</v>
      </c>
      <c r="R730" s="60" t="str">
        <f>_xlfn.IFS(Table2[[#This Row],[Revenue]]&lt;1000,"Small",OR(Table2[[#This Row],[Revenue]]&gt;1000,Table2[[#This Row],[Revenue]]&lt;=5000),"Medium",Table2[[#This Row],[Revenue]]&gt;5000,"Large")</f>
        <v>Medium</v>
      </c>
      <c r="S730" s="54" t="str">
        <f>IF(Table2[[#This Row],[Revenue]]&gt;3000,"Premium","Not Premium")</f>
        <v>Premium</v>
      </c>
      <c r="T730" s="13">
        <v>2741.93</v>
      </c>
      <c r="U730" s="13">
        <v>977.01</v>
      </c>
      <c r="V730" s="13" t="s">
        <v>91</v>
      </c>
      <c r="W730" s="13" t="s">
        <v>54</v>
      </c>
      <c r="X730" s="13" t="s">
        <v>37</v>
      </c>
      <c r="Y730" s="13">
        <v>35.590000000000003</v>
      </c>
      <c r="Z730" s="13">
        <v>8</v>
      </c>
      <c r="AA730" s="51" t="str">
        <f>IF(Table2[[#This Row],[DeliveryDays]]&lt;=3,"FAST DELIVERY","LATE DELIVERY")</f>
        <v>LATE DELIVERY</v>
      </c>
      <c r="AB730" s="13" t="s">
        <v>97</v>
      </c>
      <c r="AC730" s="13" t="s">
        <v>56</v>
      </c>
      <c r="AD730" s="13">
        <v>2</v>
      </c>
      <c r="AE730" s="57" t="str">
        <f>_xlfn.IFS(Table2[[#This Row],[Rating]]=5,"Excellent",Table2[[#This Row],[Rating]]=4,"Good",Table2[[#This Row],[Rating]]=3,"Average",Table2[[#This Row],[Rating]]&lt;=2,"Poor")</f>
        <v>Poor</v>
      </c>
      <c r="AF730" s="35">
        <f>Table2[[#This Row],[Cost]]+Table2[[#This Row],[Profit]]+Table2[[#This Row],[ShippingCost]]+Table2[[#This Row],[DeliveryDays]]</f>
        <v>3762.5299999999997</v>
      </c>
      <c r="AG730" s="119">
        <f>Table2[[#This Row],[Profit]]/Table2[[#This Row],[Cost]]</f>
        <v>0.35632200676166059</v>
      </c>
    </row>
    <row r="731" spans="1:33" ht="16.5" thickTop="1" thickBot="1" x14ac:dyDescent="0.3">
      <c r="A731" s="11">
        <v>732</v>
      </c>
      <c r="B731" s="2" t="s">
        <v>246</v>
      </c>
      <c r="C731" s="85">
        <f>YEAR(Table2[[#This Row],[Date]])</f>
        <v>2023</v>
      </c>
      <c r="D731" s="88" t="str">
        <f>TEXT(Table2[[#This Row],[Date]],"mmmm")</f>
        <v>May</v>
      </c>
      <c r="E731" s="2" t="s">
        <v>58</v>
      </c>
      <c r="F731" s="2" t="s">
        <v>66</v>
      </c>
      <c r="G731" s="2" t="s">
        <v>59</v>
      </c>
      <c r="H731" s="2" t="s">
        <v>67</v>
      </c>
      <c r="I731" s="2" t="s">
        <v>68</v>
      </c>
      <c r="J731" s="2" t="s">
        <v>79</v>
      </c>
      <c r="K731" s="2" t="s">
        <v>45</v>
      </c>
      <c r="L731" s="2" t="s">
        <v>70</v>
      </c>
      <c r="M731" s="2">
        <v>735.12</v>
      </c>
      <c r="N731" s="2">
        <v>14</v>
      </c>
      <c r="O731" s="2">
        <v>0.27</v>
      </c>
      <c r="P731" s="48" t="str">
        <f>IF(Table2[[#This Row],[Discount]]&gt;20%,"HIGH","LOW")</f>
        <v>HIGH</v>
      </c>
      <c r="Q731" s="2">
        <v>7512.93</v>
      </c>
      <c r="R731" s="59" t="str">
        <f>_xlfn.IFS(Table2[[#This Row],[Revenue]]&lt;1000,"Small",OR(Table2[[#This Row],[Revenue]]&gt;1000,Table2[[#This Row],[Revenue]]&lt;=5000),"Medium",Table2[[#This Row],[Revenue]]&gt;5000,"Large")</f>
        <v>Medium</v>
      </c>
      <c r="S731" s="53" t="str">
        <f>IF(Table2[[#This Row],[Revenue]]&gt;3000,"Premium","Not Premium")</f>
        <v>Premium</v>
      </c>
      <c r="T731" s="2">
        <v>4886.24</v>
      </c>
      <c r="U731" s="2">
        <v>2626.69</v>
      </c>
      <c r="V731" s="2" t="s">
        <v>76</v>
      </c>
      <c r="W731" s="2" t="s">
        <v>88</v>
      </c>
      <c r="X731" s="2" t="s">
        <v>72</v>
      </c>
      <c r="Y731" s="2">
        <v>23.84</v>
      </c>
      <c r="Z731" s="2">
        <v>1</v>
      </c>
      <c r="AA731" s="50" t="str">
        <f>IF(Table2[[#This Row],[DeliveryDays]]&lt;=3,"FAST DELIVERY","LATE DELIVERY")</f>
        <v>FAST DELIVERY</v>
      </c>
      <c r="AB731" s="2" t="s">
        <v>38</v>
      </c>
      <c r="AC731" s="2" t="s">
        <v>39</v>
      </c>
      <c r="AD731" s="2">
        <v>1</v>
      </c>
      <c r="AE731" s="56" t="str">
        <f>_xlfn.IFS(Table2[[#This Row],[Rating]]=5,"Excellent",Table2[[#This Row],[Rating]]=4,"Good",Table2[[#This Row],[Rating]]=3,"Average",Table2[[#This Row],[Rating]]&lt;=2,"Poor")</f>
        <v>Poor</v>
      </c>
      <c r="AF731" s="35">
        <f>Table2[[#This Row],[Cost]]+Table2[[#This Row],[Profit]]+Table2[[#This Row],[ShippingCost]]+Table2[[#This Row],[DeliveryDays]]</f>
        <v>7537.77</v>
      </c>
      <c r="AG731" s="119">
        <f>Table2[[#This Row],[Profit]]/Table2[[#This Row],[Cost]]</f>
        <v>0.53756876453060021</v>
      </c>
    </row>
    <row r="732" spans="1:33" ht="16.5" thickTop="1" thickBot="1" x14ac:dyDescent="0.3">
      <c r="A732" s="12">
        <v>733</v>
      </c>
      <c r="B732" s="13" t="s">
        <v>550</v>
      </c>
      <c r="C732" s="86">
        <f>YEAR(Table2[[#This Row],[Date]])</f>
        <v>2023</v>
      </c>
      <c r="D732" s="89" t="str">
        <f>TEXT(Table2[[#This Row],[Date]],"mmmm")</f>
        <v>July</v>
      </c>
      <c r="E732" s="13" t="s">
        <v>41</v>
      </c>
      <c r="F732" s="13" t="s">
        <v>42</v>
      </c>
      <c r="G732" s="13" t="s">
        <v>90</v>
      </c>
      <c r="H732" s="13" t="s">
        <v>44</v>
      </c>
      <c r="I732" s="13" t="s">
        <v>61</v>
      </c>
      <c r="J732" s="13" t="s">
        <v>62</v>
      </c>
      <c r="K732" s="13" t="s">
        <v>33</v>
      </c>
      <c r="L732" s="13" t="s">
        <v>70</v>
      </c>
      <c r="M732" s="13">
        <v>777.65</v>
      </c>
      <c r="N732" s="13">
        <v>5</v>
      </c>
      <c r="O732" s="13">
        <v>0.04</v>
      </c>
      <c r="P732" s="48" t="str">
        <f>IF(Table2[[#This Row],[Discount]]&gt;20%,"HIGH","LOW")</f>
        <v>LOW</v>
      </c>
      <c r="Q732" s="13">
        <v>3732.72</v>
      </c>
      <c r="R732" s="60" t="str">
        <f>_xlfn.IFS(Table2[[#This Row],[Revenue]]&lt;1000,"Small",OR(Table2[[#This Row],[Revenue]]&gt;1000,Table2[[#This Row],[Revenue]]&lt;=5000),"Medium",Table2[[#This Row],[Revenue]]&gt;5000,"Large")</f>
        <v>Medium</v>
      </c>
      <c r="S732" s="54" t="str">
        <f>IF(Table2[[#This Row],[Revenue]]&gt;3000,"Premium","Not Premium")</f>
        <v>Premium</v>
      </c>
      <c r="T732" s="13">
        <v>2292.61</v>
      </c>
      <c r="U732" s="13">
        <v>1440.11</v>
      </c>
      <c r="V732" s="13" t="s">
        <v>63</v>
      </c>
      <c r="W732" s="13" t="s">
        <v>88</v>
      </c>
      <c r="X732" s="13" t="s">
        <v>37</v>
      </c>
      <c r="Y732" s="13">
        <v>12.43</v>
      </c>
      <c r="Z732" s="13">
        <v>5</v>
      </c>
      <c r="AA732" s="51" t="str">
        <f>IF(Table2[[#This Row],[DeliveryDays]]&lt;=3,"FAST DELIVERY","LATE DELIVERY")</f>
        <v>LATE DELIVERY</v>
      </c>
      <c r="AB732" s="13" t="s">
        <v>55</v>
      </c>
      <c r="AC732" s="13" t="s">
        <v>56</v>
      </c>
      <c r="AD732" s="13">
        <v>3</v>
      </c>
      <c r="AE732" s="57" t="str">
        <f>_xlfn.IFS(Table2[[#This Row],[Rating]]=5,"Excellent",Table2[[#This Row],[Rating]]=4,"Good",Table2[[#This Row],[Rating]]=3,"Average",Table2[[#This Row],[Rating]]&lt;=2,"Poor")</f>
        <v>Average</v>
      </c>
      <c r="AF732" s="35">
        <f>Table2[[#This Row],[Cost]]+Table2[[#This Row],[Profit]]+Table2[[#This Row],[ShippingCost]]+Table2[[#This Row],[DeliveryDays]]</f>
        <v>3750.15</v>
      </c>
      <c r="AG732" s="119">
        <f>Table2[[#This Row],[Profit]]/Table2[[#This Row],[Cost]]</f>
        <v>0.6281530657198563</v>
      </c>
    </row>
    <row r="733" spans="1:33" ht="16.5" thickTop="1" thickBot="1" x14ac:dyDescent="0.3">
      <c r="A733" s="11">
        <v>734</v>
      </c>
      <c r="B733" s="2" t="s">
        <v>551</v>
      </c>
      <c r="C733" s="85">
        <f>YEAR(Table2[[#This Row],[Date]])</f>
        <v>2023</v>
      </c>
      <c r="D733" s="88" t="str">
        <f>TEXT(Table2[[#This Row],[Date]],"mmmm")</f>
        <v>March</v>
      </c>
      <c r="E733" s="2" t="s">
        <v>96</v>
      </c>
      <c r="F733" s="2" t="s">
        <v>28</v>
      </c>
      <c r="G733" s="2" t="s">
        <v>83</v>
      </c>
      <c r="H733" s="2" t="s">
        <v>78</v>
      </c>
      <c r="I733" s="2" t="s">
        <v>31</v>
      </c>
      <c r="J733" s="2" t="s">
        <v>62</v>
      </c>
      <c r="K733" s="2" t="s">
        <v>33</v>
      </c>
      <c r="L733" s="2" t="s">
        <v>85</v>
      </c>
      <c r="M733" s="2">
        <v>111.84</v>
      </c>
      <c r="N733" s="2">
        <v>12</v>
      </c>
      <c r="O733" s="2">
        <v>0.27</v>
      </c>
      <c r="P733" s="48" t="str">
        <f>IF(Table2[[#This Row],[Discount]]&gt;20%,"HIGH","LOW")</f>
        <v>HIGH</v>
      </c>
      <c r="Q733" s="2">
        <v>979.72</v>
      </c>
      <c r="R733" s="59" t="str">
        <f>_xlfn.IFS(Table2[[#This Row],[Revenue]]&lt;1000,"Small",OR(Table2[[#This Row],[Revenue]]&gt;1000,Table2[[#This Row],[Revenue]]&lt;=5000),"Medium",Table2[[#This Row],[Revenue]]&gt;5000,"Large")</f>
        <v>Small</v>
      </c>
      <c r="S733" s="53" t="str">
        <f>IF(Table2[[#This Row],[Revenue]]&gt;3000,"Premium","Not Premium")</f>
        <v>Not Premium</v>
      </c>
      <c r="T733" s="2">
        <v>838.02</v>
      </c>
      <c r="U733" s="2">
        <v>141.69999999999999</v>
      </c>
      <c r="V733" s="2" t="s">
        <v>47</v>
      </c>
      <c r="W733" s="2" t="s">
        <v>54</v>
      </c>
      <c r="X733" s="2" t="s">
        <v>37</v>
      </c>
      <c r="Y733" s="2">
        <v>6.74</v>
      </c>
      <c r="Z733" s="2">
        <v>7</v>
      </c>
      <c r="AA733" s="50" t="str">
        <f>IF(Table2[[#This Row],[DeliveryDays]]&lt;=3,"FAST DELIVERY","LATE DELIVERY")</f>
        <v>LATE DELIVERY</v>
      </c>
      <c r="AB733" s="2" t="s">
        <v>97</v>
      </c>
      <c r="AC733" s="2" t="s">
        <v>56</v>
      </c>
      <c r="AD733" s="2">
        <v>1</v>
      </c>
      <c r="AE733" s="56" t="str">
        <f>_xlfn.IFS(Table2[[#This Row],[Rating]]=5,"Excellent",Table2[[#This Row],[Rating]]=4,"Good",Table2[[#This Row],[Rating]]=3,"Average",Table2[[#This Row],[Rating]]&lt;=2,"Poor")</f>
        <v>Poor</v>
      </c>
      <c r="AF733" s="35">
        <f>Table2[[#This Row],[Cost]]+Table2[[#This Row],[Profit]]+Table2[[#This Row],[ShippingCost]]+Table2[[#This Row],[DeliveryDays]]</f>
        <v>993.46</v>
      </c>
      <c r="AG733" s="119">
        <f>Table2[[#This Row],[Profit]]/Table2[[#This Row],[Cost]]</f>
        <v>0.16908904322092549</v>
      </c>
    </row>
    <row r="734" spans="1:33" ht="16.5" thickTop="1" thickBot="1" x14ac:dyDescent="0.3">
      <c r="A734" s="12">
        <v>735</v>
      </c>
      <c r="B734" s="13" t="s">
        <v>232</v>
      </c>
      <c r="C734" s="86">
        <f>YEAR(Table2[[#This Row],[Date]])</f>
        <v>2023</v>
      </c>
      <c r="D734" s="89" t="str">
        <f>TEXT(Table2[[#This Row],[Date]],"mmmm")</f>
        <v>September</v>
      </c>
      <c r="E734" s="13" t="s">
        <v>27</v>
      </c>
      <c r="F734" s="13" t="s">
        <v>82</v>
      </c>
      <c r="G734" s="13" t="s">
        <v>90</v>
      </c>
      <c r="H734" s="13" t="s">
        <v>67</v>
      </c>
      <c r="I734" s="13" t="s">
        <v>31</v>
      </c>
      <c r="J734" s="13" t="s">
        <v>102</v>
      </c>
      <c r="K734" s="13" t="s">
        <v>53</v>
      </c>
      <c r="L734" s="13" t="s">
        <v>85</v>
      </c>
      <c r="M734" s="13">
        <v>213.12</v>
      </c>
      <c r="N734" s="13">
        <v>12</v>
      </c>
      <c r="O734" s="13">
        <v>0.04</v>
      </c>
      <c r="P734" s="48" t="str">
        <f>IF(Table2[[#This Row],[Discount]]&gt;20%,"HIGH","LOW")</f>
        <v>LOW</v>
      </c>
      <c r="Q734" s="13">
        <v>2455.14</v>
      </c>
      <c r="R734" s="60" t="str">
        <f>_xlfn.IFS(Table2[[#This Row],[Revenue]]&lt;1000,"Small",OR(Table2[[#This Row],[Revenue]]&gt;1000,Table2[[#This Row],[Revenue]]&lt;=5000),"Medium",Table2[[#This Row],[Revenue]]&gt;5000,"Large")</f>
        <v>Medium</v>
      </c>
      <c r="S734" s="54" t="str">
        <f>IF(Table2[[#This Row],[Revenue]]&gt;3000,"Premium","Not Premium")</f>
        <v>Not Premium</v>
      </c>
      <c r="T734" s="13">
        <v>2046.89</v>
      </c>
      <c r="U734" s="13">
        <v>408.25</v>
      </c>
      <c r="V734" s="13" t="s">
        <v>91</v>
      </c>
      <c r="W734" s="13" t="s">
        <v>36</v>
      </c>
      <c r="X734" s="13" t="s">
        <v>72</v>
      </c>
      <c r="Y734" s="13">
        <v>31.44</v>
      </c>
      <c r="Z734" s="13">
        <v>10</v>
      </c>
      <c r="AA734" s="51" t="str">
        <f>IF(Table2[[#This Row],[DeliveryDays]]&lt;=3,"FAST DELIVERY","LATE DELIVERY")</f>
        <v>LATE DELIVERY</v>
      </c>
      <c r="AB734" s="13" t="s">
        <v>55</v>
      </c>
      <c r="AC734" s="13" t="s">
        <v>39</v>
      </c>
      <c r="AD734" s="13">
        <v>5</v>
      </c>
      <c r="AE734" s="57" t="str">
        <f>_xlfn.IFS(Table2[[#This Row],[Rating]]=5,"Excellent",Table2[[#This Row],[Rating]]=4,"Good",Table2[[#This Row],[Rating]]=3,"Average",Table2[[#This Row],[Rating]]&lt;=2,"Poor")</f>
        <v>Excellent</v>
      </c>
      <c r="AF734" s="35">
        <f>Table2[[#This Row],[Cost]]+Table2[[#This Row],[Profit]]+Table2[[#This Row],[ShippingCost]]+Table2[[#This Row],[DeliveryDays]]</f>
        <v>2496.5800000000004</v>
      </c>
      <c r="AG734" s="119">
        <f>Table2[[#This Row],[Profit]]/Table2[[#This Row],[Cost]]</f>
        <v>0.19944892006898268</v>
      </c>
    </row>
    <row r="735" spans="1:33" ht="16.5" thickTop="1" thickBot="1" x14ac:dyDescent="0.3">
      <c r="A735" s="11">
        <v>736</v>
      </c>
      <c r="B735" s="2" t="s">
        <v>391</v>
      </c>
      <c r="C735" s="85">
        <f>YEAR(Table2[[#This Row],[Date]])</f>
        <v>2023</v>
      </c>
      <c r="D735" s="88" t="str">
        <f>TEXT(Table2[[#This Row],[Date]],"mmmm")</f>
        <v>July</v>
      </c>
      <c r="E735" s="2" t="s">
        <v>129</v>
      </c>
      <c r="F735" s="2" t="s">
        <v>66</v>
      </c>
      <c r="G735" s="2" t="s">
        <v>43</v>
      </c>
      <c r="H735" s="2" t="s">
        <v>74</v>
      </c>
      <c r="I735" s="2" t="s">
        <v>31</v>
      </c>
      <c r="J735" s="2" t="s">
        <v>107</v>
      </c>
      <c r="K735" s="2" t="s">
        <v>53</v>
      </c>
      <c r="L735" s="2" t="s">
        <v>85</v>
      </c>
      <c r="M735" s="2">
        <v>551.46</v>
      </c>
      <c r="N735" s="2">
        <v>11</v>
      </c>
      <c r="O735" s="2">
        <v>0.22</v>
      </c>
      <c r="P735" s="48" t="str">
        <f>IF(Table2[[#This Row],[Discount]]&gt;20%,"HIGH","LOW")</f>
        <v>HIGH</v>
      </c>
      <c r="Q735" s="2">
        <v>4731.53</v>
      </c>
      <c r="R735" s="59" t="str">
        <f>_xlfn.IFS(Table2[[#This Row],[Revenue]]&lt;1000,"Small",OR(Table2[[#This Row],[Revenue]]&gt;1000,Table2[[#This Row],[Revenue]]&lt;=5000),"Medium",Table2[[#This Row],[Revenue]]&gt;5000,"Large")</f>
        <v>Medium</v>
      </c>
      <c r="S735" s="53" t="str">
        <f>IF(Table2[[#This Row],[Revenue]]&gt;3000,"Premium","Not Premium")</f>
        <v>Premium</v>
      </c>
      <c r="T735" s="2">
        <v>3148.01</v>
      </c>
      <c r="U735" s="2">
        <v>1583.52</v>
      </c>
      <c r="V735" s="2" t="s">
        <v>76</v>
      </c>
      <c r="W735" s="2" t="s">
        <v>71</v>
      </c>
      <c r="X735" s="2" t="s">
        <v>72</v>
      </c>
      <c r="Y735" s="2">
        <v>38.6</v>
      </c>
      <c r="Z735" s="2">
        <v>10</v>
      </c>
      <c r="AA735" s="50" t="str">
        <f>IF(Table2[[#This Row],[DeliveryDays]]&lt;=3,"FAST DELIVERY","LATE DELIVERY")</f>
        <v>LATE DELIVERY</v>
      </c>
      <c r="AB735" s="2" t="s">
        <v>97</v>
      </c>
      <c r="AC735" s="2" t="s">
        <v>39</v>
      </c>
      <c r="AD735" s="2">
        <v>3</v>
      </c>
      <c r="AE735" s="56" t="str">
        <f>_xlfn.IFS(Table2[[#This Row],[Rating]]=5,"Excellent",Table2[[#This Row],[Rating]]=4,"Good",Table2[[#This Row],[Rating]]=3,"Average",Table2[[#This Row],[Rating]]&lt;=2,"Poor")</f>
        <v>Average</v>
      </c>
      <c r="AF735" s="35">
        <f>Table2[[#This Row],[Cost]]+Table2[[#This Row],[Profit]]+Table2[[#This Row],[ShippingCost]]+Table2[[#This Row],[DeliveryDays]]</f>
        <v>4780.130000000001</v>
      </c>
      <c r="AG735" s="119">
        <f>Table2[[#This Row],[Profit]]/Table2[[#This Row],[Cost]]</f>
        <v>0.50302254440106609</v>
      </c>
    </row>
    <row r="736" spans="1:33" ht="16.5" thickTop="1" thickBot="1" x14ac:dyDescent="0.3">
      <c r="A736" s="12">
        <v>737</v>
      </c>
      <c r="B736" s="13" t="s">
        <v>471</v>
      </c>
      <c r="C736" s="86">
        <f>YEAR(Table2[[#This Row],[Date]])</f>
        <v>2023</v>
      </c>
      <c r="D736" s="89" t="str">
        <f>TEXT(Table2[[#This Row],[Date]],"mmmm")</f>
        <v>December</v>
      </c>
      <c r="E736" s="13" t="s">
        <v>41</v>
      </c>
      <c r="F736" s="13" t="s">
        <v>82</v>
      </c>
      <c r="G736" s="13" t="s">
        <v>90</v>
      </c>
      <c r="H736" s="13" t="s">
        <v>67</v>
      </c>
      <c r="I736" s="13" t="s">
        <v>31</v>
      </c>
      <c r="J736" s="13" t="s">
        <v>79</v>
      </c>
      <c r="K736" s="13" t="s">
        <v>53</v>
      </c>
      <c r="L736" s="13" t="s">
        <v>34</v>
      </c>
      <c r="M736" s="13">
        <v>106.68</v>
      </c>
      <c r="N736" s="13">
        <v>17</v>
      </c>
      <c r="O736" s="13">
        <v>0.06</v>
      </c>
      <c r="P736" s="48" t="str">
        <f>IF(Table2[[#This Row],[Discount]]&gt;20%,"HIGH","LOW")</f>
        <v>LOW</v>
      </c>
      <c r="Q736" s="13">
        <v>1704.75</v>
      </c>
      <c r="R736" s="60" t="str">
        <f>_xlfn.IFS(Table2[[#This Row],[Revenue]]&lt;1000,"Small",OR(Table2[[#This Row],[Revenue]]&gt;1000,Table2[[#This Row],[Revenue]]&lt;=5000),"Medium",Table2[[#This Row],[Revenue]]&gt;5000,"Large")</f>
        <v>Medium</v>
      </c>
      <c r="S736" s="54" t="str">
        <f>IF(Table2[[#This Row],[Revenue]]&gt;3000,"Premium","Not Premium")</f>
        <v>Not Premium</v>
      </c>
      <c r="T736" s="13">
        <v>912.32</v>
      </c>
      <c r="U736" s="13">
        <v>792.43</v>
      </c>
      <c r="V736" s="13" t="s">
        <v>35</v>
      </c>
      <c r="W736" s="13" t="s">
        <v>88</v>
      </c>
      <c r="X736" s="13" t="s">
        <v>72</v>
      </c>
      <c r="Y736" s="13">
        <v>16.22</v>
      </c>
      <c r="Z736" s="13">
        <v>1</v>
      </c>
      <c r="AA736" s="51" t="str">
        <f>IF(Table2[[#This Row],[DeliveryDays]]&lt;=3,"FAST DELIVERY","LATE DELIVERY")</f>
        <v>FAST DELIVERY</v>
      </c>
      <c r="AB736" s="13" t="s">
        <v>97</v>
      </c>
      <c r="AC736" s="13" t="s">
        <v>56</v>
      </c>
      <c r="AD736" s="13">
        <v>1</v>
      </c>
      <c r="AE736" s="57" t="str">
        <f>_xlfn.IFS(Table2[[#This Row],[Rating]]=5,"Excellent",Table2[[#This Row],[Rating]]=4,"Good",Table2[[#This Row],[Rating]]=3,"Average",Table2[[#This Row],[Rating]]&lt;=2,"Poor")</f>
        <v>Poor</v>
      </c>
      <c r="AF736" s="35">
        <f>Table2[[#This Row],[Cost]]+Table2[[#This Row],[Profit]]+Table2[[#This Row],[ShippingCost]]+Table2[[#This Row],[DeliveryDays]]</f>
        <v>1721.97</v>
      </c>
      <c r="AG736" s="119">
        <f>Table2[[#This Row],[Profit]]/Table2[[#This Row],[Cost]]</f>
        <v>0.86858777621887051</v>
      </c>
    </row>
    <row r="737" spans="1:33" ht="16.5" thickTop="1" thickBot="1" x14ac:dyDescent="0.3">
      <c r="A737" s="11">
        <v>738</v>
      </c>
      <c r="B737" s="2" t="s">
        <v>552</v>
      </c>
      <c r="C737" s="85">
        <f>YEAR(Table2[[#This Row],[Date]])</f>
        <v>2023</v>
      </c>
      <c r="D737" s="88" t="str">
        <f>TEXT(Table2[[#This Row],[Date]],"mmmm")</f>
        <v>May</v>
      </c>
      <c r="E737" s="2" t="s">
        <v>118</v>
      </c>
      <c r="F737" s="2" t="s">
        <v>66</v>
      </c>
      <c r="G737" s="2" t="s">
        <v>43</v>
      </c>
      <c r="H737" s="2" t="s">
        <v>94</v>
      </c>
      <c r="I737" s="2" t="s">
        <v>68</v>
      </c>
      <c r="J737" s="2" t="s">
        <v>84</v>
      </c>
      <c r="K737" s="2" t="s">
        <v>45</v>
      </c>
      <c r="L737" s="2" t="s">
        <v>85</v>
      </c>
      <c r="M737" s="2">
        <v>390.25</v>
      </c>
      <c r="N737" s="2">
        <v>17</v>
      </c>
      <c r="O737" s="2">
        <v>0.02</v>
      </c>
      <c r="P737" s="48" t="str">
        <f>IF(Table2[[#This Row],[Discount]]&gt;20%,"HIGH","LOW")</f>
        <v>LOW</v>
      </c>
      <c r="Q737" s="2">
        <v>6501.56</v>
      </c>
      <c r="R737" s="59" t="str">
        <f>_xlfn.IFS(Table2[[#This Row],[Revenue]]&lt;1000,"Small",OR(Table2[[#This Row],[Revenue]]&gt;1000,Table2[[#This Row],[Revenue]]&lt;=5000),"Medium",Table2[[#This Row],[Revenue]]&gt;5000,"Large")</f>
        <v>Medium</v>
      </c>
      <c r="S737" s="53" t="str">
        <f>IF(Table2[[#This Row],[Revenue]]&gt;3000,"Premium","Not Premium")</f>
        <v>Premium</v>
      </c>
      <c r="T737" s="2">
        <v>3670.48</v>
      </c>
      <c r="U737" s="2">
        <v>2831.08</v>
      </c>
      <c r="V737" s="2" t="s">
        <v>91</v>
      </c>
      <c r="W737" s="2" t="s">
        <v>88</v>
      </c>
      <c r="X737" s="2" t="s">
        <v>72</v>
      </c>
      <c r="Y737" s="2">
        <v>14.11</v>
      </c>
      <c r="Z737" s="2">
        <v>6</v>
      </c>
      <c r="AA737" s="50" t="str">
        <f>IF(Table2[[#This Row],[DeliveryDays]]&lt;=3,"FAST DELIVERY","LATE DELIVERY")</f>
        <v>LATE DELIVERY</v>
      </c>
      <c r="AB737" s="2" t="s">
        <v>55</v>
      </c>
      <c r="AC737" s="2" t="s">
        <v>39</v>
      </c>
      <c r="AD737" s="2">
        <v>4</v>
      </c>
      <c r="AE737" s="56" t="str">
        <f>_xlfn.IFS(Table2[[#This Row],[Rating]]=5,"Excellent",Table2[[#This Row],[Rating]]=4,"Good",Table2[[#This Row],[Rating]]=3,"Average",Table2[[#This Row],[Rating]]&lt;=2,"Poor")</f>
        <v>Good</v>
      </c>
      <c r="AF737" s="35">
        <f>Table2[[#This Row],[Cost]]+Table2[[#This Row],[Profit]]+Table2[[#This Row],[ShippingCost]]+Table2[[#This Row],[DeliveryDays]]</f>
        <v>6521.6699999999992</v>
      </c>
      <c r="AG737" s="119">
        <f>Table2[[#This Row],[Profit]]/Table2[[#This Row],[Cost]]</f>
        <v>0.77131056428586997</v>
      </c>
    </row>
    <row r="738" spans="1:33" ht="16.5" thickTop="1" thickBot="1" x14ac:dyDescent="0.3">
      <c r="A738" s="12">
        <v>739</v>
      </c>
      <c r="B738" s="13" t="s">
        <v>547</v>
      </c>
      <c r="C738" s="86">
        <f>YEAR(Table2[[#This Row],[Date]])</f>
        <v>2024</v>
      </c>
      <c r="D738" s="89" t="str">
        <f>TEXT(Table2[[#This Row],[Date]],"mmmm")</f>
        <v>June</v>
      </c>
      <c r="E738" s="13" t="s">
        <v>99</v>
      </c>
      <c r="F738" s="13" t="s">
        <v>28</v>
      </c>
      <c r="G738" s="13" t="s">
        <v>29</v>
      </c>
      <c r="H738" s="13" t="s">
        <v>100</v>
      </c>
      <c r="I738" s="13" t="s">
        <v>75</v>
      </c>
      <c r="J738" s="13" t="s">
        <v>84</v>
      </c>
      <c r="K738" s="13" t="s">
        <v>33</v>
      </c>
      <c r="L738" s="13" t="s">
        <v>70</v>
      </c>
      <c r="M738" s="13">
        <v>195.91</v>
      </c>
      <c r="N738" s="13">
        <v>17</v>
      </c>
      <c r="O738" s="13">
        <v>0.26</v>
      </c>
      <c r="P738" s="48" t="str">
        <f>IF(Table2[[#This Row],[Discount]]&gt;20%,"HIGH","LOW")</f>
        <v>HIGH</v>
      </c>
      <c r="Q738" s="13">
        <v>2464.5500000000002</v>
      </c>
      <c r="R738" s="60" t="str">
        <f>_xlfn.IFS(Table2[[#This Row],[Revenue]]&lt;1000,"Small",OR(Table2[[#This Row],[Revenue]]&gt;1000,Table2[[#This Row],[Revenue]]&lt;=5000),"Medium",Table2[[#This Row],[Revenue]]&gt;5000,"Large")</f>
        <v>Medium</v>
      </c>
      <c r="S738" s="54" t="str">
        <f>IF(Table2[[#This Row],[Revenue]]&gt;3000,"Premium","Not Premium")</f>
        <v>Not Premium</v>
      </c>
      <c r="T738" s="13">
        <v>1829.14</v>
      </c>
      <c r="U738" s="13">
        <v>635.41</v>
      </c>
      <c r="V738" s="13" t="s">
        <v>91</v>
      </c>
      <c r="W738" s="13" t="s">
        <v>88</v>
      </c>
      <c r="X738" s="13" t="s">
        <v>48</v>
      </c>
      <c r="Y738" s="13">
        <v>24.89</v>
      </c>
      <c r="Z738" s="13">
        <v>8</v>
      </c>
      <c r="AA738" s="51" t="str">
        <f>IF(Table2[[#This Row],[DeliveryDays]]&lt;=3,"FAST DELIVERY","LATE DELIVERY")</f>
        <v>LATE DELIVERY</v>
      </c>
      <c r="AB738" s="13" t="s">
        <v>38</v>
      </c>
      <c r="AC738" s="13" t="s">
        <v>39</v>
      </c>
      <c r="AD738" s="13">
        <v>4</v>
      </c>
      <c r="AE738" s="57" t="str">
        <f>_xlfn.IFS(Table2[[#This Row],[Rating]]=5,"Excellent",Table2[[#This Row],[Rating]]=4,"Good",Table2[[#This Row],[Rating]]=3,"Average",Table2[[#This Row],[Rating]]&lt;=2,"Poor")</f>
        <v>Good</v>
      </c>
      <c r="AF738" s="35">
        <f>Table2[[#This Row],[Cost]]+Table2[[#This Row],[Profit]]+Table2[[#This Row],[ShippingCost]]+Table2[[#This Row],[DeliveryDays]]</f>
        <v>2497.44</v>
      </c>
      <c r="AG738" s="119">
        <f>Table2[[#This Row],[Profit]]/Table2[[#This Row],[Cost]]</f>
        <v>0.34738182971232379</v>
      </c>
    </row>
    <row r="739" spans="1:33" ht="16.5" thickTop="1" thickBot="1" x14ac:dyDescent="0.3">
      <c r="A739" s="11">
        <v>740</v>
      </c>
      <c r="B739" s="2" t="s">
        <v>553</v>
      </c>
      <c r="C739" s="85">
        <f>YEAR(Table2[[#This Row],[Date]])</f>
        <v>2023</v>
      </c>
      <c r="D739" s="88" t="str">
        <f>TEXT(Table2[[#This Row],[Date]],"mmmm")</f>
        <v>February</v>
      </c>
      <c r="E739" s="2" t="s">
        <v>127</v>
      </c>
      <c r="F739" s="2" t="s">
        <v>66</v>
      </c>
      <c r="G739" s="2" t="s">
        <v>83</v>
      </c>
      <c r="H739" s="2" t="s">
        <v>78</v>
      </c>
      <c r="I739" s="2" t="s">
        <v>68</v>
      </c>
      <c r="J739" s="2" t="s">
        <v>107</v>
      </c>
      <c r="K739" s="2" t="s">
        <v>45</v>
      </c>
      <c r="L739" s="2" t="s">
        <v>70</v>
      </c>
      <c r="M739" s="2">
        <v>280.22000000000003</v>
      </c>
      <c r="N739" s="2">
        <v>6</v>
      </c>
      <c r="O739" s="2">
        <v>0.25</v>
      </c>
      <c r="P739" s="48" t="str">
        <f>IF(Table2[[#This Row],[Discount]]&gt;20%,"HIGH","LOW")</f>
        <v>HIGH</v>
      </c>
      <c r="Q739" s="2">
        <v>1260.99</v>
      </c>
      <c r="R739" s="59" t="str">
        <f>_xlfn.IFS(Table2[[#This Row],[Revenue]]&lt;1000,"Small",OR(Table2[[#This Row],[Revenue]]&gt;1000,Table2[[#This Row],[Revenue]]&lt;=5000),"Medium",Table2[[#This Row],[Revenue]]&gt;5000,"Large")</f>
        <v>Medium</v>
      </c>
      <c r="S739" s="53" t="str">
        <f>IF(Table2[[#This Row],[Revenue]]&gt;3000,"Premium","Not Premium")</f>
        <v>Not Premium</v>
      </c>
      <c r="T739" s="2">
        <v>984.55</v>
      </c>
      <c r="U739" s="2">
        <v>276.44</v>
      </c>
      <c r="V739" s="2" t="s">
        <v>76</v>
      </c>
      <c r="W739" s="2" t="s">
        <v>71</v>
      </c>
      <c r="X739" s="2" t="s">
        <v>48</v>
      </c>
      <c r="Y739" s="2">
        <v>14.87</v>
      </c>
      <c r="Z739" s="2">
        <v>8</v>
      </c>
      <c r="AA739" s="50" t="str">
        <f>IF(Table2[[#This Row],[DeliveryDays]]&lt;=3,"FAST DELIVERY","LATE DELIVERY")</f>
        <v>LATE DELIVERY</v>
      </c>
      <c r="AB739" s="2" t="s">
        <v>97</v>
      </c>
      <c r="AC739" s="2" t="s">
        <v>56</v>
      </c>
      <c r="AD739" s="2">
        <v>3</v>
      </c>
      <c r="AE739" s="56" t="str">
        <f>_xlfn.IFS(Table2[[#This Row],[Rating]]=5,"Excellent",Table2[[#This Row],[Rating]]=4,"Good",Table2[[#This Row],[Rating]]=3,"Average",Table2[[#This Row],[Rating]]&lt;=2,"Poor")</f>
        <v>Average</v>
      </c>
      <c r="AF739" s="35">
        <f>Table2[[#This Row],[Cost]]+Table2[[#This Row],[Profit]]+Table2[[#This Row],[ShippingCost]]+Table2[[#This Row],[DeliveryDays]]</f>
        <v>1283.8599999999999</v>
      </c>
      <c r="AG739" s="119">
        <f>Table2[[#This Row],[Profit]]/Table2[[#This Row],[Cost]]</f>
        <v>0.28077802041541822</v>
      </c>
    </row>
    <row r="740" spans="1:33" ht="16.5" thickTop="1" thickBot="1" x14ac:dyDescent="0.3">
      <c r="A740" s="12">
        <v>741</v>
      </c>
      <c r="B740" s="13" t="s">
        <v>554</v>
      </c>
      <c r="C740" s="86">
        <f>YEAR(Table2[[#This Row],[Date]])</f>
        <v>2023</v>
      </c>
      <c r="D740" s="89" t="str">
        <f>TEXT(Table2[[#This Row],[Date]],"mmmm")</f>
        <v>May</v>
      </c>
      <c r="E740" s="13" t="s">
        <v>65</v>
      </c>
      <c r="F740" s="13" t="s">
        <v>82</v>
      </c>
      <c r="G740" s="13" t="s">
        <v>90</v>
      </c>
      <c r="H740" s="13" t="s">
        <v>67</v>
      </c>
      <c r="I740" s="13" t="s">
        <v>68</v>
      </c>
      <c r="J740" s="13" t="s">
        <v>69</v>
      </c>
      <c r="K740" s="13" t="s">
        <v>33</v>
      </c>
      <c r="L740" s="13" t="s">
        <v>34</v>
      </c>
      <c r="M740" s="13">
        <v>302.88</v>
      </c>
      <c r="N740" s="13">
        <v>13</v>
      </c>
      <c r="O740" s="13">
        <v>0.3</v>
      </c>
      <c r="P740" s="48" t="str">
        <f>IF(Table2[[#This Row],[Discount]]&gt;20%,"HIGH","LOW")</f>
        <v>HIGH</v>
      </c>
      <c r="Q740" s="13">
        <v>2756.21</v>
      </c>
      <c r="R740" s="60" t="str">
        <f>_xlfn.IFS(Table2[[#This Row],[Revenue]]&lt;1000,"Small",OR(Table2[[#This Row],[Revenue]]&gt;1000,Table2[[#This Row],[Revenue]]&lt;=5000),"Medium",Table2[[#This Row],[Revenue]]&gt;5000,"Large")</f>
        <v>Medium</v>
      </c>
      <c r="S740" s="54" t="str">
        <f>IF(Table2[[#This Row],[Revenue]]&gt;3000,"Premium","Not Premium")</f>
        <v>Not Premium</v>
      </c>
      <c r="T740" s="13">
        <v>1832.22</v>
      </c>
      <c r="U740" s="13">
        <v>923.99</v>
      </c>
      <c r="V740" s="13" t="s">
        <v>63</v>
      </c>
      <c r="W740" s="13" t="s">
        <v>54</v>
      </c>
      <c r="X740" s="13" t="s">
        <v>48</v>
      </c>
      <c r="Y740" s="13">
        <v>22.29</v>
      </c>
      <c r="Z740" s="13">
        <v>8</v>
      </c>
      <c r="AA740" s="51" t="str">
        <f>IF(Table2[[#This Row],[DeliveryDays]]&lt;=3,"FAST DELIVERY","LATE DELIVERY")</f>
        <v>LATE DELIVERY</v>
      </c>
      <c r="AB740" s="13" t="s">
        <v>97</v>
      </c>
      <c r="AC740" s="13" t="s">
        <v>39</v>
      </c>
      <c r="AD740" s="13">
        <v>1</v>
      </c>
      <c r="AE740" s="57" t="str">
        <f>_xlfn.IFS(Table2[[#This Row],[Rating]]=5,"Excellent",Table2[[#This Row],[Rating]]=4,"Good",Table2[[#This Row],[Rating]]=3,"Average",Table2[[#This Row],[Rating]]&lt;=2,"Poor")</f>
        <v>Poor</v>
      </c>
      <c r="AF740" s="35">
        <f>Table2[[#This Row],[Cost]]+Table2[[#This Row],[Profit]]+Table2[[#This Row],[ShippingCost]]+Table2[[#This Row],[DeliveryDays]]</f>
        <v>2786.5</v>
      </c>
      <c r="AG740" s="119">
        <f>Table2[[#This Row],[Profit]]/Table2[[#This Row],[Cost]]</f>
        <v>0.5043007935728242</v>
      </c>
    </row>
    <row r="741" spans="1:33" ht="16.5" thickTop="1" thickBot="1" x14ac:dyDescent="0.3">
      <c r="A741" s="11">
        <v>742</v>
      </c>
      <c r="B741" s="2" t="s">
        <v>367</v>
      </c>
      <c r="C741" s="85">
        <f>YEAR(Table2[[#This Row],[Date]])</f>
        <v>2024</v>
      </c>
      <c r="D741" s="88" t="str">
        <f>TEXT(Table2[[#This Row],[Date]],"mmmm")</f>
        <v>June</v>
      </c>
      <c r="E741" s="2" t="s">
        <v>114</v>
      </c>
      <c r="F741" s="2" t="s">
        <v>42</v>
      </c>
      <c r="G741" s="2" t="s">
        <v>83</v>
      </c>
      <c r="H741" s="2" t="s">
        <v>100</v>
      </c>
      <c r="I741" s="2" t="s">
        <v>75</v>
      </c>
      <c r="J741" s="2" t="s">
        <v>69</v>
      </c>
      <c r="K741" s="2" t="s">
        <v>53</v>
      </c>
      <c r="L741" s="2" t="s">
        <v>46</v>
      </c>
      <c r="M741" s="2">
        <v>112.64</v>
      </c>
      <c r="N741" s="2">
        <v>10</v>
      </c>
      <c r="O741" s="2">
        <v>0.04</v>
      </c>
      <c r="P741" s="48" t="str">
        <f>IF(Table2[[#This Row],[Discount]]&gt;20%,"HIGH","LOW")</f>
        <v>LOW</v>
      </c>
      <c r="Q741" s="2">
        <v>1081.3399999999999</v>
      </c>
      <c r="R741" s="59" t="str">
        <f>_xlfn.IFS(Table2[[#This Row],[Revenue]]&lt;1000,"Small",OR(Table2[[#This Row],[Revenue]]&gt;1000,Table2[[#This Row],[Revenue]]&lt;=5000),"Medium",Table2[[#This Row],[Revenue]]&gt;5000,"Large")</f>
        <v>Medium</v>
      </c>
      <c r="S741" s="53" t="str">
        <f>IF(Table2[[#This Row],[Revenue]]&gt;3000,"Premium","Not Premium")</f>
        <v>Not Premium</v>
      </c>
      <c r="T741" s="2">
        <v>696.88</v>
      </c>
      <c r="U741" s="2">
        <v>384.46</v>
      </c>
      <c r="V741" s="2" t="s">
        <v>91</v>
      </c>
      <c r="W741" s="2" t="s">
        <v>36</v>
      </c>
      <c r="X741" s="2" t="s">
        <v>37</v>
      </c>
      <c r="Y741" s="2">
        <v>39.9</v>
      </c>
      <c r="Z741" s="2">
        <v>1</v>
      </c>
      <c r="AA741" s="50" t="str">
        <f>IF(Table2[[#This Row],[DeliveryDays]]&lt;=3,"FAST DELIVERY","LATE DELIVERY")</f>
        <v>FAST DELIVERY</v>
      </c>
      <c r="AB741" s="2" t="s">
        <v>55</v>
      </c>
      <c r="AC741" s="2" t="s">
        <v>56</v>
      </c>
      <c r="AD741" s="2">
        <v>4</v>
      </c>
      <c r="AE741" s="56" t="str">
        <f>_xlfn.IFS(Table2[[#This Row],[Rating]]=5,"Excellent",Table2[[#This Row],[Rating]]=4,"Good",Table2[[#This Row],[Rating]]=3,"Average",Table2[[#This Row],[Rating]]&lt;=2,"Poor")</f>
        <v>Good</v>
      </c>
      <c r="AF741" s="35">
        <f>Table2[[#This Row],[Cost]]+Table2[[#This Row],[Profit]]+Table2[[#This Row],[ShippingCost]]+Table2[[#This Row],[DeliveryDays]]</f>
        <v>1122.24</v>
      </c>
      <c r="AG741" s="119">
        <f>Table2[[#This Row],[Profit]]/Table2[[#This Row],[Cost]]</f>
        <v>0.55168752152450917</v>
      </c>
    </row>
    <row r="742" spans="1:33" ht="16.5" thickTop="1" thickBot="1" x14ac:dyDescent="0.3">
      <c r="A742" s="12">
        <v>743</v>
      </c>
      <c r="B742" s="13" t="s">
        <v>175</v>
      </c>
      <c r="C742" s="86">
        <f>YEAR(Table2[[#This Row],[Date]])</f>
        <v>2024</v>
      </c>
      <c r="D742" s="89" t="str">
        <f>TEXT(Table2[[#This Row],[Date]],"mmmm")</f>
        <v>December</v>
      </c>
      <c r="E742" s="13" t="s">
        <v>65</v>
      </c>
      <c r="F742" s="13" t="s">
        <v>82</v>
      </c>
      <c r="G742" s="13" t="s">
        <v>83</v>
      </c>
      <c r="H742" s="13" t="s">
        <v>74</v>
      </c>
      <c r="I742" s="13" t="s">
        <v>51</v>
      </c>
      <c r="J742" s="13" t="s">
        <v>52</v>
      </c>
      <c r="K742" s="13" t="s">
        <v>45</v>
      </c>
      <c r="L742" s="13" t="s">
        <v>46</v>
      </c>
      <c r="M742" s="13">
        <v>30.98</v>
      </c>
      <c r="N742" s="13">
        <v>18</v>
      </c>
      <c r="O742" s="13">
        <v>0.27</v>
      </c>
      <c r="P742" s="48" t="str">
        <f>IF(Table2[[#This Row],[Discount]]&gt;20%,"HIGH","LOW")</f>
        <v>HIGH</v>
      </c>
      <c r="Q742" s="13">
        <v>407.08</v>
      </c>
      <c r="R742" s="60" t="str">
        <f>_xlfn.IFS(Table2[[#This Row],[Revenue]]&lt;1000,"Small",OR(Table2[[#This Row],[Revenue]]&gt;1000,Table2[[#This Row],[Revenue]]&lt;=5000),"Medium",Table2[[#This Row],[Revenue]]&gt;5000,"Large")</f>
        <v>Small</v>
      </c>
      <c r="S742" s="54" t="str">
        <f>IF(Table2[[#This Row],[Revenue]]&gt;3000,"Premium","Not Premium")</f>
        <v>Not Premium</v>
      </c>
      <c r="T742" s="13">
        <v>248.36</v>
      </c>
      <c r="U742" s="13">
        <v>158.72</v>
      </c>
      <c r="V742" s="13" t="s">
        <v>63</v>
      </c>
      <c r="W742" s="13" t="s">
        <v>88</v>
      </c>
      <c r="X742" s="13" t="s">
        <v>37</v>
      </c>
      <c r="Y742" s="13">
        <v>8.52</v>
      </c>
      <c r="Z742" s="13">
        <v>7</v>
      </c>
      <c r="AA742" s="51" t="str">
        <f>IF(Table2[[#This Row],[DeliveryDays]]&lt;=3,"FAST DELIVERY","LATE DELIVERY")</f>
        <v>LATE DELIVERY</v>
      </c>
      <c r="AB742" s="13" t="s">
        <v>38</v>
      </c>
      <c r="AC742" s="13" t="s">
        <v>56</v>
      </c>
      <c r="AD742" s="13">
        <v>5</v>
      </c>
      <c r="AE742" s="57" t="str">
        <f>_xlfn.IFS(Table2[[#This Row],[Rating]]=5,"Excellent",Table2[[#This Row],[Rating]]=4,"Good",Table2[[#This Row],[Rating]]=3,"Average",Table2[[#This Row],[Rating]]&lt;=2,"Poor")</f>
        <v>Excellent</v>
      </c>
      <c r="AF742" s="35">
        <f>Table2[[#This Row],[Cost]]+Table2[[#This Row],[Profit]]+Table2[[#This Row],[ShippingCost]]+Table2[[#This Row],[DeliveryDays]]</f>
        <v>422.6</v>
      </c>
      <c r="AG742" s="119">
        <f>Table2[[#This Row],[Profit]]/Table2[[#This Row],[Cost]]</f>
        <v>0.63907231438234813</v>
      </c>
    </row>
    <row r="743" spans="1:33" ht="16.5" thickTop="1" thickBot="1" x14ac:dyDescent="0.3">
      <c r="A743" s="11">
        <v>744</v>
      </c>
      <c r="B743" s="2" t="s">
        <v>555</v>
      </c>
      <c r="C743" s="85">
        <f>YEAR(Table2[[#This Row],[Date]])</f>
        <v>2023</v>
      </c>
      <c r="D743" s="88" t="str">
        <f>TEXT(Table2[[#This Row],[Date]],"mmmm")</f>
        <v>June</v>
      </c>
      <c r="E743" s="2" t="s">
        <v>96</v>
      </c>
      <c r="F743" s="2" t="s">
        <v>42</v>
      </c>
      <c r="G743" s="2" t="s">
        <v>43</v>
      </c>
      <c r="H743" s="2" t="s">
        <v>78</v>
      </c>
      <c r="I743" s="2" t="s">
        <v>61</v>
      </c>
      <c r="J743" s="2" t="s">
        <v>107</v>
      </c>
      <c r="K743" s="2" t="s">
        <v>53</v>
      </c>
      <c r="L743" s="2" t="s">
        <v>34</v>
      </c>
      <c r="M743" s="2">
        <v>952.46</v>
      </c>
      <c r="N743" s="2">
        <v>8</v>
      </c>
      <c r="O743" s="2">
        <v>0.05</v>
      </c>
      <c r="P743" s="48" t="str">
        <f>IF(Table2[[#This Row],[Discount]]&gt;20%,"HIGH","LOW")</f>
        <v>LOW</v>
      </c>
      <c r="Q743" s="2">
        <v>7238.7</v>
      </c>
      <c r="R743" s="59" t="str">
        <f>_xlfn.IFS(Table2[[#This Row],[Revenue]]&lt;1000,"Small",OR(Table2[[#This Row],[Revenue]]&gt;1000,Table2[[#This Row],[Revenue]]&lt;=5000),"Medium",Table2[[#This Row],[Revenue]]&gt;5000,"Large")</f>
        <v>Medium</v>
      </c>
      <c r="S743" s="53" t="str">
        <f>IF(Table2[[#This Row],[Revenue]]&gt;3000,"Premium","Not Premium")</f>
        <v>Premium</v>
      </c>
      <c r="T743" s="2">
        <v>6417.41</v>
      </c>
      <c r="U743" s="2">
        <v>821.29</v>
      </c>
      <c r="V743" s="2" t="s">
        <v>63</v>
      </c>
      <c r="W743" s="2" t="s">
        <v>54</v>
      </c>
      <c r="X743" s="2" t="s">
        <v>37</v>
      </c>
      <c r="Y743" s="2">
        <v>30.08</v>
      </c>
      <c r="Z743" s="2">
        <v>1</v>
      </c>
      <c r="AA743" s="50" t="str">
        <f>IF(Table2[[#This Row],[DeliveryDays]]&lt;=3,"FAST DELIVERY","LATE DELIVERY")</f>
        <v>FAST DELIVERY</v>
      </c>
      <c r="AB743" s="2" t="s">
        <v>97</v>
      </c>
      <c r="AC743" s="2" t="s">
        <v>39</v>
      </c>
      <c r="AD743" s="2">
        <v>3</v>
      </c>
      <c r="AE743" s="56" t="str">
        <f>_xlfn.IFS(Table2[[#This Row],[Rating]]=5,"Excellent",Table2[[#This Row],[Rating]]=4,"Good",Table2[[#This Row],[Rating]]=3,"Average",Table2[[#This Row],[Rating]]&lt;=2,"Poor")</f>
        <v>Average</v>
      </c>
      <c r="AF743" s="35">
        <f>Table2[[#This Row],[Cost]]+Table2[[#This Row],[Profit]]+Table2[[#This Row],[ShippingCost]]+Table2[[#This Row],[DeliveryDays]]</f>
        <v>7269.78</v>
      </c>
      <c r="AG743" s="119">
        <f>Table2[[#This Row],[Profit]]/Table2[[#This Row],[Cost]]</f>
        <v>0.12797842120107644</v>
      </c>
    </row>
    <row r="744" spans="1:33" ht="16.5" thickTop="1" thickBot="1" x14ac:dyDescent="0.3">
      <c r="A744" s="12">
        <v>745</v>
      </c>
      <c r="B744" s="13" t="s">
        <v>166</v>
      </c>
      <c r="C744" s="86">
        <f>YEAR(Table2[[#This Row],[Date]])</f>
        <v>2023</v>
      </c>
      <c r="D744" s="89" t="str">
        <f>TEXT(Table2[[#This Row],[Date]],"mmmm")</f>
        <v>December</v>
      </c>
      <c r="E744" s="13" t="s">
        <v>127</v>
      </c>
      <c r="F744" s="13" t="s">
        <v>82</v>
      </c>
      <c r="G744" s="13" t="s">
        <v>59</v>
      </c>
      <c r="H744" s="13" t="s">
        <v>74</v>
      </c>
      <c r="I744" s="13" t="s">
        <v>68</v>
      </c>
      <c r="J744" s="13" t="s">
        <v>62</v>
      </c>
      <c r="K744" s="13" t="s">
        <v>33</v>
      </c>
      <c r="L744" s="13" t="s">
        <v>85</v>
      </c>
      <c r="M744" s="13">
        <v>779.19</v>
      </c>
      <c r="N744" s="13">
        <v>8</v>
      </c>
      <c r="O744" s="13">
        <v>0.08</v>
      </c>
      <c r="P744" s="48" t="str">
        <f>IF(Table2[[#This Row],[Discount]]&gt;20%,"HIGH","LOW")</f>
        <v>LOW</v>
      </c>
      <c r="Q744" s="13">
        <v>5734.84</v>
      </c>
      <c r="R744" s="60" t="str">
        <f>_xlfn.IFS(Table2[[#This Row],[Revenue]]&lt;1000,"Small",OR(Table2[[#This Row],[Revenue]]&gt;1000,Table2[[#This Row],[Revenue]]&lt;=5000),"Medium",Table2[[#This Row],[Revenue]]&gt;5000,"Large")</f>
        <v>Medium</v>
      </c>
      <c r="S744" s="54" t="str">
        <f>IF(Table2[[#This Row],[Revenue]]&gt;3000,"Premium","Not Premium")</f>
        <v>Premium</v>
      </c>
      <c r="T744" s="13">
        <v>3811.55</v>
      </c>
      <c r="U744" s="13">
        <v>1923.29</v>
      </c>
      <c r="V744" s="13" t="s">
        <v>76</v>
      </c>
      <c r="W744" s="13" t="s">
        <v>88</v>
      </c>
      <c r="X744" s="13" t="s">
        <v>37</v>
      </c>
      <c r="Y744" s="13">
        <v>21.26</v>
      </c>
      <c r="Z744" s="13">
        <v>3</v>
      </c>
      <c r="AA744" s="51" t="str">
        <f>IF(Table2[[#This Row],[DeliveryDays]]&lt;=3,"FAST DELIVERY","LATE DELIVERY")</f>
        <v>FAST DELIVERY</v>
      </c>
      <c r="AB744" s="13" t="s">
        <v>38</v>
      </c>
      <c r="AC744" s="13" t="s">
        <v>56</v>
      </c>
      <c r="AD744" s="13">
        <v>1</v>
      </c>
      <c r="AE744" s="57" t="str">
        <f>_xlfn.IFS(Table2[[#This Row],[Rating]]=5,"Excellent",Table2[[#This Row],[Rating]]=4,"Good",Table2[[#This Row],[Rating]]=3,"Average",Table2[[#This Row],[Rating]]&lt;=2,"Poor")</f>
        <v>Poor</v>
      </c>
      <c r="AF744" s="35">
        <f>Table2[[#This Row],[Cost]]+Table2[[#This Row],[Profit]]+Table2[[#This Row],[ShippingCost]]+Table2[[#This Row],[DeliveryDays]]</f>
        <v>5759.1</v>
      </c>
      <c r="AG744" s="119">
        <f>Table2[[#This Row],[Profit]]/Table2[[#This Row],[Cost]]</f>
        <v>0.50459524340491402</v>
      </c>
    </row>
    <row r="745" spans="1:33" ht="16.5" thickTop="1" thickBot="1" x14ac:dyDescent="0.3">
      <c r="A745" s="11">
        <v>746</v>
      </c>
      <c r="B745" s="2" t="s">
        <v>101</v>
      </c>
      <c r="C745" s="85">
        <f>YEAR(Table2[[#This Row],[Date]])</f>
        <v>2023</v>
      </c>
      <c r="D745" s="88" t="str">
        <f>TEXT(Table2[[#This Row],[Date]],"mmmm")</f>
        <v>March</v>
      </c>
      <c r="E745" s="2" t="s">
        <v>127</v>
      </c>
      <c r="F745" s="2" t="s">
        <v>28</v>
      </c>
      <c r="G745" s="2" t="s">
        <v>90</v>
      </c>
      <c r="H745" s="2" t="s">
        <v>94</v>
      </c>
      <c r="I745" s="2" t="s">
        <v>75</v>
      </c>
      <c r="J745" s="2" t="s">
        <v>52</v>
      </c>
      <c r="K745" s="2" t="s">
        <v>33</v>
      </c>
      <c r="L745" s="2" t="s">
        <v>34</v>
      </c>
      <c r="M745" s="2">
        <v>328.94</v>
      </c>
      <c r="N745" s="2">
        <v>15</v>
      </c>
      <c r="O745" s="2">
        <v>0.09</v>
      </c>
      <c r="P745" s="48" t="str">
        <f>IF(Table2[[#This Row],[Discount]]&gt;20%,"HIGH","LOW")</f>
        <v>LOW</v>
      </c>
      <c r="Q745" s="2">
        <v>4490.03</v>
      </c>
      <c r="R745" s="59" t="str">
        <f>_xlfn.IFS(Table2[[#This Row],[Revenue]]&lt;1000,"Small",OR(Table2[[#This Row],[Revenue]]&gt;1000,Table2[[#This Row],[Revenue]]&lt;=5000),"Medium",Table2[[#This Row],[Revenue]]&gt;5000,"Large")</f>
        <v>Medium</v>
      </c>
      <c r="S745" s="53" t="str">
        <f>IF(Table2[[#This Row],[Revenue]]&gt;3000,"Premium","Not Premium")</f>
        <v>Premium</v>
      </c>
      <c r="T745" s="2">
        <v>3172.93</v>
      </c>
      <c r="U745" s="2">
        <v>1317.1</v>
      </c>
      <c r="V745" s="2" t="s">
        <v>63</v>
      </c>
      <c r="W745" s="2" t="s">
        <v>71</v>
      </c>
      <c r="X745" s="2" t="s">
        <v>37</v>
      </c>
      <c r="Y745" s="2">
        <v>36.71</v>
      </c>
      <c r="Z745" s="2">
        <v>1</v>
      </c>
      <c r="AA745" s="50" t="str">
        <f>IF(Table2[[#This Row],[DeliveryDays]]&lt;=3,"FAST DELIVERY","LATE DELIVERY")</f>
        <v>FAST DELIVERY</v>
      </c>
      <c r="AB745" s="2" t="s">
        <v>97</v>
      </c>
      <c r="AC745" s="2" t="s">
        <v>39</v>
      </c>
      <c r="AD745" s="2">
        <v>3</v>
      </c>
      <c r="AE745" s="56" t="str">
        <f>_xlfn.IFS(Table2[[#This Row],[Rating]]=5,"Excellent",Table2[[#This Row],[Rating]]=4,"Good",Table2[[#This Row],[Rating]]=3,"Average",Table2[[#This Row],[Rating]]&lt;=2,"Poor")</f>
        <v>Average</v>
      </c>
      <c r="AF745" s="35">
        <f>Table2[[#This Row],[Cost]]+Table2[[#This Row],[Profit]]+Table2[[#This Row],[ShippingCost]]+Table2[[#This Row],[DeliveryDays]]</f>
        <v>4527.74</v>
      </c>
      <c r="AG745" s="119">
        <f>Table2[[#This Row],[Profit]]/Table2[[#This Row],[Cost]]</f>
        <v>0.41510528123847673</v>
      </c>
    </row>
    <row r="746" spans="1:33" ht="16.5" thickTop="1" thickBot="1" x14ac:dyDescent="0.3">
      <c r="A746" s="12">
        <v>747</v>
      </c>
      <c r="B746" s="13" t="s">
        <v>556</v>
      </c>
      <c r="C746" s="86">
        <f>YEAR(Table2[[#This Row],[Date]])</f>
        <v>2023</v>
      </c>
      <c r="D746" s="89" t="str">
        <f>TEXT(Table2[[#This Row],[Date]],"mmmm")</f>
        <v>August</v>
      </c>
      <c r="E746" s="13" t="s">
        <v>129</v>
      </c>
      <c r="F746" s="13" t="s">
        <v>28</v>
      </c>
      <c r="G746" s="13" t="s">
        <v>93</v>
      </c>
      <c r="H746" s="13" t="s">
        <v>67</v>
      </c>
      <c r="I746" s="13" t="s">
        <v>75</v>
      </c>
      <c r="J746" s="13" t="s">
        <v>134</v>
      </c>
      <c r="K746" s="13" t="s">
        <v>45</v>
      </c>
      <c r="L746" s="13" t="s">
        <v>85</v>
      </c>
      <c r="M746" s="13">
        <v>434.9</v>
      </c>
      <c r="N746" s="13">
        <v>16</v>
      </c>
      <c r="O746" s="13">
        <v>0.14000000000000001</v>
      </c>
      <c r="P746" s="48" t="str">
        <f>IF(Table2[[#This Row],[Discount]]&gt;20%,"HIGH","LOW")</f>
        <v>LOW</v>
      </c>
      <c r="Q746" s="13">
        <v>5984.22</v>
      </c>
      <c r="R746" s="60" t="str">
        <f>_xlfn.IFS(Table2[[#This Row],[Revenue]]&lt;1000,"Small",OR(Table2[[#This Row],[Revenue]]&gt;1000,Table2[[#This Row],[Revenue]]&lt;=5000),"Medium",Table2[[#This Row],[Revenue]]&gt;5000,"Large")</f>
        <v>Medium</v>
      </c>
      <c r="S746" s="54" t="str">
        <f>IF(Table2[[#This Row],[Revenue]]&gt;3000,"Premium","Not Premium")</f>
        <v>Premium</v>
      </c>
      <c r="T746" s="13">
        <v>3151.58</v>
      </c>
      <c r="U746" s="13">
        <v>2832.64</v>
      </c>
      <c r="V746" s="13" t="s">
        <v>47</v>
      </c>
      <c r="W746" s="13" t="s">
        <v>54</v>
      </c>
      <c r="X746" s="13" t="s">
        <v>72</v>
      </c>
      <c r="Y746" s="13">
        <v>11.64</v>
      </c>
      <c r="Z746" s="13">
        <v>10</v>
      </c>
      <c r="AA746" s="51" t="str">
        <f>IF(Table2[[#This Row],[DeliveryDays]]&lt;=3,"FAST DELIVERY","LATE DELIVERY")</f>
        <v>LATE DELIVERY</v>
      </c>
      <c r="AB746" s="13" t="s">
        <v>38</v>
      </c>
      <c r="AC746" s="13" t="s">
        <v>39</v>
      </c>
      <c r="AD746" s="13">
        <v>4</v>
      </c>
      <c r="AE746" s="57" t="str">
        <f>_xlfn.IFS(Table2[[#This Row],[Rating]]=5,"Excellent",Table2[[#This Row],[Rating]]=4,"Good",Table2[[#This Row],[Rating]]=3,"Average",Table2[[#This Row],[Rating]]&lt;=2,"Poor")</f>
        <v>Good</v>
      </c>
      <c r="AF746" s="35">
        <f>Table2[[#This Row],[Cost]]+Table2[[#This Row],[Profit]]+Table2[[#This Row],[ShippingCost]]+Table2[[#This Row],[DeliveryDays]]</f>
        <v>6005.86</v>
      </c>
      <c r="AG746" s="119">
        <f>Table2[[#This Row],[Profit]]/Table2[[#This Row],[Cost]]</f>
        <v>0.89879996700067899</v>
      </c>
    </row>
    <row r="747" spans="1:33" ht="16.5" thickTop="1" thickBot="1" x14ac:dyDescent="0.3">
      <c r="A747" s="11">
        <v>748</v>
      </c>
      <c r="B747" s="2" t="s">
        <v>117</v>
      </c>
      <c r="C747" s="85">
        <f>YEAR(Table2[[#This Row],[Date]])</f>
        <v>2023</v>
      </c>
      <c r="D747" s="88" t="str">
        <f>TEXT(Table2[[#This Row],[Date]],"mmmm")</f>
        <v>April</v>
      </c>
      <c r="E747" s="2" t="s">
        <v>127</v>
      </c>
      <c r="F747" s="2" t="s">
        <v>28</v>
      </c>
      <c r="G747" s="2" t="s">
        <v>59</v>
      </c>
      <c r="H747" s="2" t="s">
        <v>60</v>
      </c>
      <c r="I747" s="2" t="s">
        <v>31</v>
      </c>
      <c r="J747" s="2" t="s">
        <v>107</v>
      </c>
      <c r="K747" s="2" t="s">
        <v>45</v>
      </c>
      <c r="L747" s="2" t="s">
        <v>80</v>
      </c>
      <c r="M747" s="2">
        <v>523.5</v>
      </c>
      <c r="N747" s="2">
        <v>14</v>
      </c>
      <c r="O747" s="2">
        <v>0.25</v>
      </c>
      <c r="P747" s="48" t="str">
        <f>IF(Table2[[#This Row],[Discount]]&gt;20%,"HIGH","LOW")</f>
        <v>HIGH</v>
      </c>
      <c r="Q747" s="2">
        <v>5496.75</v>
      </c>
      <c r="R747" s="59" t="str">
        <f>_xlfn.IFS(Table2[[#This Row],[Revenue]]&lt;1000,"Small",OR(Table2[[#This Row],[Revenue]]&gt;1000,Table2[[#This Row],[Revenue]]&lt;=5000),"Medium",Table2[[#This Row],[Revenue]]&gt;5000,"Large")</f>
        <v>Medium</v>
      </c>
      <c r="S747" s="53" t="str">
        <f>IF(Table2[[#This Row],[Revenue]]&gt;3000,"Premium","Not Premium")</f>
        <v>Premium</v>
      </c>
      <c r="T747" s="2">
        <v>2795.65</v>
      </c>
      <c r="U747" s="2">
        <v>2701.1</v>
      </c>
      <c r="V747" s="2" t="s">
        <v>91</v>
      </c>
      <c r="W747" s="2" t="s">
        <v>88</v>
      </c>
      <c r="X747" s="2" t="s">
        <v>37</v>
      </c>
      <c r="Y747" s="2">
        <v>14.26</v>
      </c>
      <c r="Z747" s="2">
        <v>6</v>
      </c>
      <c r="AA747" s="50" t="str">
        <f>IF(Table2[[#This Row],[DeliveryDays]]&lt;=3,"FAST DELIVERY","LATE DELIVERY")</f>
        <v>LATE DELIVERY</v>
      </c>
      <c r="AB747" s="2" t="s">
        <v>97</v>
      </c>
      <c r="AC747" s="2" t="s">
        <v>56</v>
      </c>
      <c r="AD747" s="2">
        <v>1</v>
      </c>
      <c r="AE747" s="56" t="str">
        <f>_xlfn.IFS(Table2[[#This Row],[Rating]]=5,"Excellent",Table2[[#This Row],[Rating]]=4,"Good",Table2[[#This Row],[Rating]]=3,"Average",Table2[[#This Row],[Rating]]&lt;=2,"Poor")</f>
        <v>Poor</v>
      </c>
      <c r="AF747" s="35">
        <f>Table2[[#This Row],[Cost]]+Table2[[#This Row],[Profit]]+Table2[[#This Row],[ShippingCost]]+Table2[[#This Row],[DeliveryDays]]</f>
        <v>5517.01</v>
      </c>
      <c r="AG747" s="119">
        <f>Table2[[#This Row],[Profit]]/Table2[[#This Row],[Cost]]</f>
        <v>0.96617960045070017</v>
      </c>
    </row>
    <row r="748" spans="1:33" ht="16.5" thickTop="1" thickBot="1" x14ac:dyDescent="0.3">
      <c r="A748" s="12">
        <v>749</v>
      </c>
      <c r="B748" s="13" t="s">
        <v>557</v>
      </c>
      <c r="C748" s="86">
        <f>YEAR(Table2[[#This Row],[Date]])</f>
        <v>2024</v>
      </c>
      <c r="D748" s="89" t="str">
        <f>TEXT(Table2[[#This Row],[Date]],"mmmm")</f>
        <v>August</v>
      </c>
      <c r="E748" s="13" t="s">
        <v>41</v>
      </c>
      <c r="F748" s="13" t="s">
        <v>82</v>
      </c>
      <c r="G748" s="13" t="s">
        <v>29</v>
      </c>
      <c r="H748" s="13" t="s">
        <v>94</v>
      </c>
      <c r="I748" s="13" t="s">
        <v>61</v>
      </c>
      <c r="J748" s="13" t="s">
        <v>102</v>
      </c>
      <c r="K748" s="13" t="s">
        <v>45</v>
      </c>
      <c r="L748" s="13" t="s">
        <v>70</v>
      </c>
      <c r="M748" s="13">
        <v>678.93</v>
      </c>
      <c r="N748" s="13">
        <v>6</v>
      </c>
      <c r="O748" s="13">
        <v>0.3</v>
      </c>
      <c r="P748" s="48" t="str">
        <f>IF(Table2[[#This Row],[Discount]]&gt;20%,"HIGH","LOW")</f>
        <v>HIGH</v>
      </c>
      <c r="Q748" s="13">
        <v>2851.51</v>
      </c>
      <c r="R748" s="60" t="str">
        <f>_xlfn.IFS(Table2[[#This Row],[Revenue]]&lt;1000,"Small",OR(Table2[[#This Row],[Revenue]]&gt;1000,Table2[[#This Row],[Revenue]]&lt;=5000),"Medium",Table2[[#This Row],[Revenue]]&gt;5000,"Large")</f>
        <v>Medium</v>
      </c>
      <c r="S748" s="54" t="str">
        <f>IF(Table2[[#This Row],[Revenue]]&gt;3000,"Premium","Not Premium")</f>
        <v>Not Premium</v>
      </c>
      <c r="T748" s="13">
        <v>1899.71</v>
      </c>
      <c r="U748" s="13">
        <v>951.8</v>
      </c>
      <c r="V748" s="13" t="s">
        <v>47</v>
      </c>
      <c r="W748" s="13" t="s">
        <v>36</v>
      </c>
      <c r="X748" s="13" t="s">
        <v>37</v>
      </c>
      <c r="Y748" s="13">
        <v>35.5</v>
      </c>
      <c r="Z748" s="13">
        <v>1</v>
      </c>
      <c r="AA748" s="51" t="str">
        <f>IF(Table2[[#This Row],[DeliveryDays]]&lt;=3,"FAST DELIVERY","LATE DELIVERY")</f>
        <v>FAST DELIVERY</v>
      </c>
      <c r="AB748" s="13" t="s">
        <v>97</v>
      </c>
      <c r="AC748" s="13" t="s">
        <v>56</v>
      </c>
      <c r="AD748" s="13">
        <v>2</v>
      </c>
      <c r="AE748" s="57" t="str">
        <f>_xlfn.IFS(Table2[[#This Row],[Rating]]=5,"Excellent",Table2[[#This Row],[Rating]]=4,"Good",Table2[[#This Row],[Rating]]=3,"Average",Table2[[#This Row],[Rating]]&lt;=2,"Poor")</f>
        <v>Poor</v>
      </c>
      <c r="AF748" s="35">
        <f>Table2[[#This Row],[Cost]]+Table2[[#This Row],[Profit]]+Table2[[#This Row],[ShippingCost]]+Table2[[#This Row],[DeliveryDays]]</f>
        <v>2888.01</v>
      </c>
      <c r="AG748" s="119">
        <f>Table2[[#This Row],[Profit]]/Table2[[#This Row],[Cost]]</f>
        <v>0.50102384048091553</v>
      </c>
    </row>
    <row r="749" spans="1:33" ht="16.5" thickTop="1" thickBot="1" x14ac:dyDescent="0.3">
      <c r="A749" s="11">
        <v>750</v>
      </c>
      <c r="B749" s="2" t="s">
        <v>89</v>
      </c>
      <c r="C749" s="85">
        <f>YEAR(Table2[[#This Row],[Date]])</f>
        <v>2024</v>
      </c>
      <c r="D749" s="88" t="str">
        <f>TEXT(Table2[[#This Row],[Date]],"mmmm")</f>
        <v>June</v>
      </c>
      <c r="E749" s="2" t="s">
        <v>127</v>
      </c>
      <c r="F749" s="2" t="s">
        <v>28</v>
      </c>
      <c r="G749" s="2" t="s">
        <v>43</v>
      </c>
      <c r="H749" s="2" t="s">
        <v>78</v>
      </c>
      <c r="I749" s="2" t="s">
        <v>61</v>
      </c>
      <c r="J749" s="2" t="s">
        <v>87</v>
      </c>
      <c r="K749" s="2" t="s">
        <v>33</v>
      </c>
      <c r="L749" s="2" t="s">
        <v>70</v>
      </c>
      <c r="M749" s="2">
        <v>503.98</v>
      </c>
      <c r="N749" s="2">
        <v>3</v>
      </c>
      <c r="O749" s="2">
        <v>0.13</v>
      </c>
      <c r="P749" s="48" t="str">
        <f>IF(Table2[[#This Row],[Discount]]&gt;20%,"HIGH","LOW")</f>
        <v>LOW</v>
      </c>
      <c r="Q749" s="2">
        <v>1315.39</v>
      </c>
      <c r="R749" s="59" t="str">
        <f>_xlfn.IFS(Table2[[#This Row],[Revenue]]&lt;1000,"Small",OR(Table2[[#This Row],[Revenue]]&gt;1000,Table2[[#This Row],[Revenue]]&lt;=5000),"Medium",Table2[[#This Row],[Revenue]]&gt;5000,"Large")</f>
        <v>Medium</v>
      </c>
      <c r="S749" s="53" t="str">
        <f>IF(Table2[[#This Row],[Revenue]]&gt;3000,"Premium","Not Premium")</f>
        <v>Not Premium</v>
      </c>
      <c r="T749" s="2">
        <v>905.88</v>
      </c>
      <c r="U749" s="2">
        <v>409.51</v>
      </c>
      <c r="V749" s="2" t="s">
        <v>35</v>
      </c>
      <c r="W749" s="2" t="s">
        <v>54</v>
      </c>
      <c r="X749" s="2" t="s">
        <v>37</v>
      </c>
      <c r="Y749" s="2">
        <v>14.6</v>
      </c>
      <c r="Z749" s="2">
        <v>1</v>
      </c>
      <c r="AA749" s="50" t="str">
        <f>IF(Table2[[#This Row],[DeliveryDays]]&lt;=3,"FAST DELIVERY","LATE DELIVERY")</f>
        <v>FAST DELIVERY</v>
      </c>
      <c r="AB749" s="2" t="s">
        <v>55</v>
      </c>
      <c r="AC749" s="2" t="s">
        <v>56</v>
      </c>
      <c r="AD749" s="2">
        <v>3</v>
      </c>
      <c r="AE749" s="56" t="str">
        <f>_xlfn.IFS(Table2[[#This Row],[Rating]]=5,"Excellent",Table2[[#This Row],[Rating]]=4,"Good",Table2[[#This Row],[Rating]]=3,"Average",Table2[[#This Row],[Rating]]&lt;=2,"Poor")</f>
        <v>Average</v>
      </c>
      <c r="AF749" s="35">
        <f>Table2[[#This Row],[Cost]]+Table2[[#This Row],[Profit]]+Table2[[#This Row],[ShippingCost]]+Table2[[#This Row],[DeliveryDays]]</f>
        <v>1330.9899999999998</v>
      </c>
      <c r="AG749" s="119">
        <f>Table2[[#This Row],[Profit]]/Table2[[#This Row],[Cost]]</f>
        <v>0.45205766768225369</v>
      </c>
    </row>
    <row r="750" spans="1:33" ht="16.5" thickTop="1" thickBot="1" x14ac:dyDescent="0.3">
      <c r="A750" s="12">
        <v>751</v>
      </c>
      <c r="B750" s="13" t="s">
        <v>558</v>
      </c>
      <c r="C750" s="86">
        <f>YEAR(Table2[[#This Row],[Date]])</f>
        <v>2023</v>
      </c>
      <c r="D750" s="89" t="str">
        <f>TEXT(Table2[[#This Row],[Date]],"mmmm")</f>
        <v>April</v>
      </c>
      <c r="E750" s="13" t="s">
        <v>65</v>
      </c>
      <c r="F750" s="13" t="s">
        <v>28</v>
      </c>
      <c r="G750" s="13" t="s">
        <v>83</v>
      </c>
      <c r="H750" s="13" t="s">
        <v>100</v>
      </c>
      <c r="I750" s="13" t="s">
        <v>51</v>
      </c>
      <c r="J750" s="13" t="s">
        <v>87</v>
      </c>
      <c r="K750" s="13" t="s">
        <v>53</v>
      </c>
      <c r="L750" s="13" t="s">
        <v>70</v>
      </c>
      <c r="M750" s="13">
        <v>537.20000000000005</v>
      </c>
      <c r="N750" s="13">
        <v>13</v>
      </c>
      <c r="O750" s="13">
        <v>7.0000000000000007E-2</v>
      </c>
      <c r="P750" s="48" t="str">
        <f>IF(Table2[[#This Row],[Discount]]&gt;20%,"HIGH","LOW")</f>
        <v>LOW</v>
      </c>
      <c r="Q750" s="13">
        <v>6494.75</v>
      </c>
      <c r="R750" s="60" t="str">
        <f>_xlfn.IFS(Table2[[#This Row],[Revenue]]&lt;1000,"Small",OR(Table2[[#This Row],[Revenue]]&gt;1000,Table2[[#This Row],[Revenue]]&lt;=5000),"Medium",Table2[[#This Row],[Revenue]]&gt;5000,"Large")</f>
        <v>Medium</v>
      </c>
      <c r="S750" s="54" t="str">
        <f>IF(Table2[[#This Row],[Revenue]]&gt;3000,"Premium","Not Premium")</f>
        <v>Premium</v>
      </c>
      <c r="T750" s="13">
        <v>5540.31</v>
      </c>
      <c r="U750" s="13">
        <v>954.44</v>
      </c>
      <c r="V750" s="13" t="s">
        <v>76</v>
      </c>
      <c r="W750" s="13" t="s">
        <v>71</v>
      </c>
      <c r="X750" s="13" t="s">
        <v>72</v>
      </c>
      <c r="Y750" s="13">
        <v>30.07</v>
      </c>
      <c r="Z750" s="13">
        <v>1</v>
      </c>
      <c r="AA750" s="51" t="str">
        <f>IF(Table2[[#This Row],[DeliveryDays]]&lt;=3,"FAST DELIVERY","LATE DELIVERY")</f>
        <v>FAST DELIVERY</v>
      </c>
      <c r="AB750" s="13" t="s">
        <v>38</v>
      </c>
      <c r="AC750" s="13" t="s">
        <v>39</v>
      </c>
      <c r="AD750" s="13">
        <v>1</v>
      </c>
      <c r="AE750" s="57" t="str">
        <f>_xlfn.IFS(Table2[[#This Row],[Rating]]=5,"Excellent",Table2[[#This Row],[Rating]]=4,"Good",Table2[[#This Row],[Rating]]=3,"Average",Table2[[#This Row],[Rating]]&lt;=2,"Poor")</f>
        <v>Poor</v>
      </c>
      <c r="AF750" s="35">
        <f>Table2[[#This Row],[Cost]]+Table2[[#This Row],[Profit]]+Table2[[#This Row],[ShippingCost]]+Table2[[#This Row],[DeliveryDays]]</f>
        <v>6525.82</v>
      </c>
      <c r="AG750" s="119">
        <f>Table2[[#This Row],[Profit]]/Table2[[#This Row],[Cost]]</f>
        <v>0.17227194868157197</v>
      </c>
    </row>
    <row r="751" spans="1:33" ht="16.5" thickTop="1" thickBot="1" x14ac:dyDescent="0.3">
      <c r="A751" s="11">
        <v>752</v>
      </c>
      <c r="B751" s="2" t="s">
        <v>446</v>
      </c>
      <c r="C751" s="85">
        <f>YEAR(Table2[[#This Row],[Date]])</f>
        <v>2024</v>
      </c>
      <c r="D751" s="88" t="str">
        <f>TEXT(Table2[[#This Row],[Date]],"mmmm")</f>
        <v>May</v>
      </c>
      <c r="E751" s="2" t="s">
        <v>41</v>
      </c>
      <c r="F751" s="2" t="s">
        <v>82</v>
      </c>
      <c r="G751" s="2" t="s">
        <v>90</v>
      </c>
      <c r="H751" s="2" t="s">
        <v>44</v>
      </c>
      <c r="I751" s="2" t="s">
        <v>61</v>
      </c>
      <c r="J751" s="2" t="s">
        <v>102</v>
      </c>
      <c r="K751" s="2" t="s">
        <v>53</v>
      </c>
      <c r="L751" s="2" t="s">
        <v>70</v>
      </c>
      <c r="M751" s="2">
        <v>305.33</v>
      </c>
      <c r="N751" s="2">
        <v>2</v>
      </c>
      <c r="O751" s="2">
        <v>0.24</v>
      </c>
      <c r="P751" s="48" t="str">
        <f>IF(Table2[[#This Row],[Discount]]&gt;20%,"HIGH","LOW")</f>
        <v>HIGH</v>
      </c>
      <c r="Q751" s="2">
        <v>464.1</v>
      </c>
      <c r="R751" s="59" t="str">
        <f>_xlfn.IFS(Table2[[#This Row],[Revenue]]&lt;1000,"Small",OR(Table2[[#This Row],[Revenue]]&gt;1000,Table2[[#This Row],[Revenue]]&lt;=5000),"Medium",Table2[[#This Row],[Revenue]]&gt;5000,"Large")</f>
        <v>Small</v>
      </c>
      <c r="S751" s="53" t="str">
        <f>IF(Table2[[#This Row],[Revenue]]&gt;3000,"Premium","Not Premium")</f>
        <v>Not Premium</v>
      </c>
      <c r="T751" s="2">
        <v>306.05</v>
      </c>
      <c r="U751" s="2">
        <v>158.05000000000001</v>
      </c>
      <c r="V751" s="2" t="s">
        <v>91</v>
      </c>
      <c r="W751" s="2" t="s">
        <v>71</v>
      </c>
      <c r="X751" s="2" t="s">
        <v>72</v>
      </c>
      <c r="Y751" s="2">
        <v>25.7</v>
      </c>
      <c r="Z751" s="2">
        <v>2</v>
      </c>
      <c r="AA751" s="50" t="str">
        <f>IF(Table2[[#This Row],[DeliveryDays]]&lt;=3,"FAST DELIVERY","LATE DELIVERY")</f>
        <v>FAST DELIVERY</v>
      </c>
      <c r="AB751" s="2" t="s">
        <v>55</v>
      </c>
      <c r="AC751" s="2" t="s">
        <v>39</v>
      </c>
      <c r="AD751" s="2">
        <v>1</v>
      </c>
      <c r="AE751" s="56" t="str">
        <f>_xlfn.IFS(Table2[[#This Row],[Rating]]=5,"Excellent",Table2[[#This Row],[Rating]]=4,"Good",Table2[[#This Row],[Rating]]=3,"Average",Table2[[#This Row],[Rating]]&lt;=2,"Poor")</f>
        <v>Poor</v>
      </c>
      <c r="AF751" s="35">
        <f>Table2[[#This Row],[Cost]]+Table2[[#This Row],[Profit]]+Table2[[#This Row],[ShippingCost]]+Table2[[#This Row],[DeliveryDays]]</f>
        <v>491.8</v>
      </c>
      <c r="AG751" s="119">
        <f>Table2[[#This Row],[Profit]]/Table2[[#This Row],[Cost]]</f>
        <v>0.51641888580297335</v>
      </c>
    </row>
    <row r="752" spans="1:33" ht="16.5" thickTop="1" thickBot="1" x14ac:dyDescent="0.3">
      <c r="A752" s="12">
        <v>753</v>
      </c>
      <c r="B752" s="13" t="s">
        <v>408</v>
      </c>
      <c r="C752" s="86">
        <f>YEAR(Table2[[#This Row],[Date]])</f>
        <v>2023</v>
      </c>
      <c r="D752" s="89" t="str">
        <f>TEXT(Table2[[#This Row],[Date]],"mmmm")</f>
        <v>December</v>
      </c>
      <c r="E752" s="13" t="s">
        <v>65</v>
      </c>
      <c r="F752" s="13" t="s">
        <v>28</v>
      </c>
      <c r="G752" s="13" t="s">
        <v>43</v>
      </c>
      <c r="H752" s="13" t="s">
        <v>44</v>
      </c>
      <c r="I752" s="13" t="s">
        <v>31</v>
      </c>
      <c r="J752" s="13" t="s">
        <v>84</v>
      </c>
      <c r="K752" s="13" t="s">
        <v>33</v>
      </c>
      <c r="L752" s="13" t="s">
        <v>85</v>
      </c>
      <c r="M752" s="13">
        <v>788.52</v>
      </c>
      <c r="N752" s="13">
        <v>9</v>
      </c>
      <c r="O752" s="13">
        <v>0.14000000000000001</v>
      </c>
      <c r="P752" s="48" t="str">
        <f>IF(Table2[[#This Row],[Discount]]&gt;20%,"HIGH","LOW")</f>
        <v>LOW</v>
      </c>
      <c r="Q752" s="13">
        <v>6103.14</v>
      </c>
      <c r="R752" s="60" t="str">
        <f>_xlfn.IFS(Table2[[#This Row],[Revenue]]&lt;1000,"Small",OR(Table2[[#This Row],[Revenue]]&gt;1000,Table2[[#This Row],[Revenue]]&lt;=5000),"Medium",Table2[[#This Row],[Revenue]]&gt;5000,"Large")</f>
        <v>Medium</v>
      </c>
      <c r="S752" s="54" t="str">
        <f>IF(Table2[[#This Row],[Revenue]]&gt;3000,"Premium","Not Premium")</f>
        <v>Premium</v>
      </c>
      <c r="T752" s="13">
        <v>4058.9</v>
      </c>
      <c r="U752" s="13">
        <v>2044.24</v>
      </c>
      <c r="V752" s="13" t="s">
        <v>91</v>
      </c>
      <c r="W752" s="13" t="s">
        <v>36</v>
      </c>
      <c r="X752" s="13" t="s">
        <v>48</v>
      </c>
      <c r="Y752" s="13">
        <v>30.73</v>
      </c>
      <c r="Z752" s="13">
        <v>9</v>
      </c>
      <c r="AA752" s="51" t="str">
        <f>IF(Table2[[#This Row],[DeliveryDays]]&lt;=3,"FAST DELIVERY","LATE DELIVERY")</f>
        <v>LATE DELIVERY</v>
      </c>
      <c r="AB752" s="13" t="s">
        <v>55</v>
      </c>
      <c r="AC752" s="13" t="s">
        <v>39</v>
      </c>
      <c r="AD752" s="13">
        <v>2</v>
      </c>
      <c r="AE752" s="57" t="str">
        <f>_xlfn.IFS(Table2[[#This Row],[Rating]]=5,"Excellent",Table2[[#This Row],[Rating]]=4,"Good",Table2[[#This Row],[Rating]]=3,"Average",Table2[[#This Row],[Rating]]&lt;=2,"Poor")</f>
        <v>Poor</v>
      </c>
      <c r="AF752" s="35">
        <f>Table2[[#This Row],[Cost]]+Table2[[#This Row],[Profit]]+Table2[[#This Row],[ShippingCost]]+Table2[[#This Row],[DeliveryDays]]</f>
        <v>6142.87</v>
      </c>
      <c r="AG752" s="119">
        <f>Table2[[#This Row],[Profit]]/Table2[[#This Row],[Cost]]</f>
        <v>0.50364384439133758</v>
      </c>
    </row>
    <row r="753" spans="1:33" ht="16.5" thickTop="1" thickBot="1" x14ac:dyDescent="0.3">
      <c r="A753" s="11">
        <v>754</v>
      </c>
      <c r="B753" s="2" t="s">
        <v>559</v>
      </c>
      <c r="C753" s="85">
        <f>YEAR(Table2[[#This Row],[Date]])</f>
        <v>2024</v>
      </c>
      <c r="D753" s="88" t="str">
        <f>TEXT(Table2[[#This Row],[Date]],"mmmm")</f>
        <v>February</v>
      </c>
      <c r="E753" s="2" t="s">
        <v>58</v>
      </c>
      <c r="F753" s="2" t="s">
        <v>42</v>
      </c>
      <c r="G753" s="2" t="s">
        <v>29</v>
      </c>
      <c r="H753" s="2" t="s">
        <v>30</v>
      </c>
      <c r="I753" s="2" t="s">
        <v>75</v>
      </c>
      <c r="J753" s="2" t="s">
        <v>79</v>
      </c>
      <c r="K753" s="2" t="s">
        <v>45</v>
      </c>
      <c r="L753" s="2" t="s">
        <v>85</v>
      </c>
      <c r="M753" s="2">
        <v>565.37</v>
      </c>
      <c r="N753" s="2">
        <v>3</v>
      </c>
      <c r="O753" s="2">
        <v>0.14000000000000001</v>
      </c>
      <c r="P753" s="48" t="str">
        <f>IF(Table2[[#This Row],[Discount]]&gt;20%,"HIGH","LOW")</f>
        <v>LOW</v>
      </c>
      <c r="Q753" s="2">
        <v>1458.65</v>
      </c>
      <c r="R753" s="59" t="str">
        <f>_xlfn.IFS(Table2[[#This Row],[Revenue]]&lt;1000,"Small",OR(Table2[[#This Row],[Revenue]]&gt;1000,Table2[[#This Row],[Revenue]]&lt;=5000),"Medium",Table2[[#This Row],[Revenue]]&gt;5000,"Large")</f>
        <v>Medium</v>
      </c>
      <c r="S753" s="53" t="str">
        <f>IF(Table2[[#This Row],[Revenue]]&gt;3000,"Premium","Not Premium")</f>
        <v>Not Premium</v>
      </c>
      <c r="T753" s="2">
        <v>927.35</v>
      </c>
      <c r="U753" s="2">
        <v>531.29999999999995</v>
      </c>
      <c r="V753" s="2" t="s">
        <v>63</v>
      </c>
      <c r="W753" s="2" t="s">
        <v>54</v>
      </c>
      <c r="X753" s="2" t="s">
        <v>37</v>
      </c>
      <c r="Y753" s="2">
        <v>7.06</v>
      </c>
      <c r="Z753" s="2">
        <v>6</v>
      </c>
      <c r="AA753" s="50" t="str">
        <f>IF(Table2[[#This Row],[DeliveryDays]]&lt;=3,"FAST DELIVERY","LATE DELIVERY")</f>
        <v>LATE DELIVERY</v>
      </c>
      <c r="AB753" s="2" t="s">
        <v>38</v>
      </c>
      <c r="AC753" s="2" t="s">
        <v>39</v>
      </c>
      <c r="AD753" s="2">
        <v>5</v>
      </c>
      <c r="AE753" s="56" t="str">
        <f>_xlfn.IFS(Table2[[#This Row],[Rating]]=5,"Excellent",Table2[[#This Row],[Rating]]=4,"Good",Table2[[#This Row],[Rating]]=3,"Average",Table2[[#This Row],[Rating]]&lt;=2,"Poor")</f>
        <v>Excellent</v>
      </c>
      <c r="AF753" s="35">
        <f>Table2[[#This Row],[Cost]]+Table2[[#This Row],[Profit]]+Table2[[#This Row],[ShippingCost]]+Table2[[#This Row],[DeliveryDays]]</f>
        <v>1471.71</v>
      </c>
      <c r="AG753" s="119">
        <f>Table2[[#This Row],[Profit]]/Table2[[#This Row],[Cost]]</f>
        <v>0.57292284466490528</v>
      </c>
    </row>
    <row r="754" spans="1:33" ht="16.5" thickTop="1" thickBot="1" x14ac:dyDescent="0.3">
      <c r="A754" s="12">
        <v>755</v>
      </c>
      <c r="B754" s="13" t="s">
        <v>560</v>
      </c>
      <c r="C754" s="86">
        <f>YEAR(Table2[[#This Row],[Date]])</f>
        <v>2023</v>
      </c>
      <c r="D754" s="89" t="str">
        <f>TEXT(Table2[[#This Row],[Date]],"mmmm")</f>
        <v>July</v>
      </c>
      <c r="E754" s="13" t="s">
        <v>118</v>
      </c>
      <c r="F754" s="13" t="s">
        <v>42</v>
      </c>
      <c r="G754" s="13" t="s">
        <v>93</v>
      </c>
      <c r="H754" s="13" t="s">
        <v>74</v>
      </c>
      <c r="I754" s="13" t="s">
        <v>51</v>
      </c>
      <c r="J754" s="13" t="s">
        <v>79</v>
      </c>
      <c r="K754" s="13" t="s">
        <v>53</v>
      </c>
      <c r="L754" s="13" t="s">
        <v>34</v>
      </c>
      <c r="M754" s="13">
        <v>96.35</v>
      </c>
      <c r="N754" s="13">
        <v>7</v>
      </c>
      <c r="O754" s="13">
        <v>0.15</v>
      </c>
      <c r="P754" s="48" t="str">
        <f>IF(Table2[[#This Row],[Discount]]&gt;20%,"HIGH","LOW")</f>
        <v>LOW</v>
      </c>
      <c r="Q754" s="13">
        <v>573.28</v>
      </c>
      <c r="R754" s="60" t="str">
        <f>_xlfn.IFS(Table2[[#This Row],[Revenue]]&lt;1000,"Small",OR(Table2[[#This Row],[Revenue]]&gt;1000,Table2[[#This Row],[Revenue]]&lt;=5000),"Medium",Table2[[#This Row],[Revenue]]&gt;5000,"Large")</f>
        <v>Small</v>
      </c>
      <c r="S754" s="54" t="str">
        <f>IF(Table2[[#This Row],[Revenue]]&gt;3000,"Premium","Not Premium")</f>
        <v>Not Premium</v>
      </c>
      <c r="T754" s="13">
        <v>336.04</v>
      </c>
      <c r="U754" s="13">
        <v>237.24</v>
      </c>
      <c r="V754" s="13" t="s">
        <v>35</v>
      </c>
      <c r="W754" s="13" t="s">
        <v>71</v>
      </c>
      <c r="X754" s="13" t="s">
        <v>48</v>
      </c>
      <c r="Y754" s="13">
        <v>9.1999999999999993</v>
      </c>
      <c r="Z754" s="13">
        <v>4</v>
      </c>
      <c r="AA754" s="51" t="str">
        <f>IF(Table2[[#This Row],[DeliveryDays]]&lt;=3,"FAST DELIVERY","LATE DELIVERY")</f>
        <v>LATE DELIVERY</v>
      </c>
      <c r="AB754" s="13" t="s">
        <v>38</v>
      </c>
      <c r="AC754" s="13" t="s">
        <v>56</v>
      </c>
      <c r="AD754" s="13">
        <v>1</v>
      </c>
      <c r="AE754" s="57" t="str">
        <f>_xlfn.IFS(Table2[[#This Row],[Rating]]=5,"Excellent",Table2[[#This Row],[Rating]]=4,"Good",Table2[[#This Row],[Rating]]=3,"Average",Table2[[#This Row],[Rating]]&lt;=2,"Poor")</f>
        <v>Poor</v>
      </c>
      <c r="AF754" s="35">
        <f>Table2[[#This Row],[Cost]]+Table2[[#This Row],[Profit]]+Table2[[#This Row],[ShippingCost]]+Table2[[#This Row],[DeliveryDays]]</f>
        <v>586.48</v>
      </c>
      <c r="AG754" s="119">
        <f>Table2[[#This Row],[Profit]]/Table2[[#This Row],[Cost]]</f>
        <v>0.70598738245446968</v>
      </c>
    </row>
    <row r="755" spans="1:33" ht="16.5" thickTop="1" thickBot="1" x14ac:dyDescent="0.3">
      <c r="A755" s="11">
        <v>756</v>
      </c>
      <c r="B755" s="2" t="s">
        <v>561</v>
      </c>
      <c r="C755" s="85">
        <f>YEAR(Table2[[#This Row],[Date]])</f>
        <v>2023</v>
      </c>
      <c r="D755" s="88" t="str">
        <f>TEXT(Table2[[#This Row],[Date]],"mmmm")</f>
        <v>May</v>
      </c>
      <c r="E755" s="2" t="s">
        <v>99</v>
      </c>
      <c r="F755" s="2" t="s">
        <v>66</v>
      </c>
      <c r="G755" s="2" t="s">
        <v>90</v>
      </c>
      <c r="H755" s="2" t="s">
        <v>74</v>
      </c>
      <c r="I755" s="2" t="s">
        <v>68</v>
      </c>
      <c r="J755" s="2" t="s">
        <v>52</v>
      </c>
      <c r="K755" s="2" t="s">
        <v>45</v>
      </c>
      <c r="L755" s="2" t="s">
        <v>80</v>
      </c>
      <c r="M755" s="2">
        <v>335.67</v>
      </c>
      <c r="N755" s="2">
        <v>10</v>
      </c>
      <c r="O755" s="2">
        <v>0.23</v>
      </c>
      <c r="P755" s="48" t="str">
        <f>IF(Table2[[#This Row],[Discount]]&gt;20%,"HIGH","LOW")</f>
        <v>HIGH</v>
      </c>
      <c r="Q755" s="2">
        <v>2584.66</v>
      </c>
      <c r="R755" s="59" t="str">
        <f>_xlfn.IFS(Table2[[#This Row],[Revenue]]&lt;1000,"Small",OR(Table2[[#This Row],[Revenue]]&gt;1000,Table2[[#This Row],[Revenue]]&lt;=5000),"Medium",Table2[[#This Row],[Revenue]]&gt;5000,"Large")</f>
        <v>Medium</v>
      </c>
      <c r="S755" s="53" t="str">
        <f>IF(Table2[[#This Row],[Revenue]]&gt;3000,"Premium","Not Premium")</f>
        <v>Not Premium</v>
      </c>
      <c r="T755" s="2">
        <v>2124.37</v>
      </c>
      <c r="U755" s="2">
        <v>460.29</v>
      </c>
      <c r="V755" s="2" t="s">
        <v>63</v>
      </c>
      <c r="W755" s="2" t="s">
        <v>88</v>
      </c>
      <c r="X755" s="2" t="s">
        <v>37</v>
      </c>
      <c r="Y755" s="2">
        <v>39.049999999999997</v>
      </c>
      <c r="Z755" s="2">
        <v>4</v>
      </c>
      <c r="AA755" s="50" t="str">
        <f>IF(Table2[[#This Row],[DeliveryDays]]&lt;=3,"FAST DELIVERY","LATE DELIVERY")</f>
        <v>LATE DELIVERY</v>
      </c>
      <c r="AB755" s="2" t="s">
        <v>97</v>
      </c>
      <c r="AC755" s="2" t="s">
        <v>56</v>
      </c>
      <c r="AD755" s="2">
        <v>3</v>
      </c>
      <c r="AE755" s="56" t="str">
        <f>_xlfn.IFS(Table2[[#This Row],[Rating]]=5,"Excellent",Table2[[#This Row],[Rating]]=4,"Good",Table2[[#This Row],[Rating]]=3,"Average",Table2[[#This Row],[Rating]]&lt;=2,"Poor")</f>
        <v>Average</v>
      </c>
      <c r="AF755" s="35">
        <f>Table2[[#This Row],[Cost]]+Table2[[#This Row],[Profit]]+Table2[[#This Row],[ShippingCost]]+Table2[[#This Row],[DeliveryDays]]</f>
        <v>2627.71</v>
      </c>
      <c r="AG755" s="119">
        <f>Table2[[#This Row],[Profit]]/Table2[[#This Row],[Cost]]</f>
        <v>0.21667129548995703</v>
      </c>
    </row>
    <row r="756" spans="1:33" ht="16.5" thickTop="1" thickBot="1" x14ac:dyDescent="0.3">
      <c r="A756" s="12">
        <v>757</v>
      </c>
      <c r="B756" s="13" t="s">
        <v>304</v>
      </c>
      <c r="C756" s="86">
        <f>YEAR(Table2[[#This Row],[Date]])</f>
        <v>2024</v>
      </c>
      <c r="D756" s="89" t="str">
        <f>TEXT(Table2[[#This Row],[Date]],"mmmm")</f>
        <v>July</v>
      </c>
      <c r="E756" s="13" t="s">
        <v>127</v>
      </c>
      <c r="F756" s="13" t="s">
        <v>42</v>
      </c>
      <c r="G756" s="13" t="s">
        <v>93</v>
      </c>
      <c r="H756" s="13" t="s">
        <v>30</v>
      </c>
      <c r="I756" s="13" t="s">
        <v>75</v>
      </c>
      <c r="J756" s="13" t="s">
        <v>84</v>
      </c>
      <c r="K756" s="13" t="s">
        <v>45</v>
      </c>
      <c r="L756" s="13" t="s">
        <v>34</v>
      </c>
      <c r="M756" s="13">
        <v>72.02</v>
      </c>
      <c r="N756" s="13">
        <v>1</v>
      </c>
      <c r="O756" s="13">
        <v>0.22</v>
      </c>
      <c r="P756" s="48" t="str">
        <f>IF(Table2[[#This Row],[Discount]]&gt;20%,"HIGH","LOW")</f>
        <v>HIGH</v>
      </c>
      <c r="Q756" s="13">
        <v>56.18</v>
      </c>
      <c r="R756" s="60" t="str">
        <f>_xlfn.IFS(Table2[[#This Row],[Revenue]]&lt;1000,"Small",OR(Table2[[#This Row],[Revenue]]&gt;1000,Table2[[#This Row],[Revenue]]&lt;=5000),"Medium",Table2[[#This Row],[Revenue]]&gt;5000,"Large")</f>
        <v>Small</v>
      </c>
      <c r="S756" s="54" t="str">
        <f>IF(Table2[[#This Row],[Revenue]]&gt;3000,"Premium","Not Premium")</f>
        <v>Not Premium</v>
      </c>
      <c r="T756" s="13">
        <v>45.72</v>
      </c>
      <c r="U756" s="13">
        <v>10.46</v>
      </c>
      <c r="V756" s="13" t="s">
        <v>91</v>
      </c>
      <c r="W756" s="13" t="s">
        <v>54</v>
      </c>
      <c r="X756" s="13" t="s">
        <v>72</v>
      </c>
      <c r="Y756" s="13">
        <v>27.32</v>
      </c>
      <c r="Z756" s="13">
        <v>5</v>
      </c>
      <c r="AA756" s="51" t="str">
        <f>IF(Table2[[#This Row],[DeliveryDays]]&lt;=3,"FAST DELIVERY","LATE DELIVERY")</f>
        <v>LATE DELIVERY</v>
      </c>
      <c r="AB756" s="13" t="s">
        <v>38</v>
      </c>
      <c r="AC756" s="13" t="s">
        <v>56</v>
      </c>
      <c r="AD756" s="13">
        <v>4</v>
      </c>
      <c r="AE756" s="57" t="str">
        <f>_xlfn.IFS(Table2[[#This Row],[Rating]]=5,"Excellent",Table2[[#This Row],[Rating]]=4,"Good",Table2[[#This Row],[Rating]]=3,"Average",Table2[[#This Row],[Rating]]&lt;=2,"Poor")</f>
        <v>Good</v>
      </c>
      <c r="AF756" s="35">
        <f>Table2[[#This Row],[Cost]]+Table2[[#This Row],[Profit]]+Table2[[#This Row],[ShippingCost]]+Table2[[#This Row],[DeliveryDays]]</f>
        <v>88.5</v>
      </c>
      <c r="AG756" s="119">
        <f>Table2[[#This Row],[Profit]]/Table2[[#This Row],[Cost]]</f>
        <v>0.22878390201224849</v>
      </c>
    </row>
    <row r="757" spans="1:33" ht="16.5" thickTop="1" thickBot="1" x14ac:dyDescent="0.3">
      <c r="A757" s="11">
        <v>758</v>
      </c>
      <c r="B757" s="2" t="s">
        <v>148</v>
      </c>
      <c r="C757" s="85">
        <f>YEAR(Table2[[#This Row],[Date]])</f>
        <v>2024</v>
      </c>
      <c r="D757" s="88" t="str">
        <f>TEXT(Table2[[#This Row],[Date]],"mmmm")</f>
        <v>March</v>
      </c>
      <c r="E757" s="2" t="s">
        <v>120</v>
      </c>
      <c r="F757" s="2" t="s">
        <v>42</v>
      </c>
      <c r="G757" s="2" t="s">
        <v>83</v>
      </c>
      <c r="H757" s="2" t="s">
        <v>44</v>
      </c>
      <c r="I757" s="2" t="s">
        <v>51</v>
      </c>
      <c r="J757" s="2" t="s">
        <v>84</v>
      </c>
      <c r="K757" s="2" t="s">
        <v>53</v>
      </c>
      <c r="L757" s="2" t="s">
        <v>80</v>
      </c>
      <c r="M757" s="2">
        <v>126.56</v>
      </c>
      <c r="N757" s="2">
        <v>9</v>
      </c>
      <c r="O757" s="2">
        <v>0.12</v>
      </c>
      <c r="P757" s="48" t="str">
        <f>IF(Table2[[#This Row],[Discount]]&gt;20%,"HIGH","LOW")</f>
        <v>LOW</v>
      </c>
      <c r="Q757" s="2">
        <v>1002.36</v>
      </c>
      <c r="R757" s="59" t="str">
        <f>_xlfn.IFS(Table2[[#This Row],[Revenue]]&lt;1000,"Small",OR(Table2[[#This Row],[Revenue]]&gt;1000,Table2[[#This Row],[Revenue]]&lt;=5000),"Medium",Table2[[#This Row],[Revenue]]&gt;5000,"Large")</f>
        <v>Medium</v>
      </c>
      <c r="S757" s="53" t="str">
        <f>IF(Table2[[#This Row],[Revenue]]&gt;3000,"Premium","Not Premium")</f>
        <v>Not Premium</v>
      </c>
      <c r="T757" s="2">
        <v>752.67</v>
      </c>
      <c r="U757" s="2">
        <v>249.69</v>
      </c>
      <c r="V757" s="2" t="s">
        <v>76</v>
      </c>
      <c r="W757" s="2" t="s">
        <v>36</v>
      </c>
      <c r="X757" s="2" t="s">
        <v>48</v>
      </c>
      <c r="Y757" s="2">
        <v>43.11</v>
      </c>
      <c r="Z757" s="2">
        <v>1</v>
      </c>
      <c r="AA757" s="50" t="str">
        <f>IF(Table2[[#This Row],[DeliveryDays]]&lt;=3,"FAST DELIVERY","LATE DELIVERY")</f>
        <v>FAST DELIVERY</v>
      </c>
      <c r="AB757" s="2" t="s">
        <v>55</v>
      </c>
      <c r="AC757" s="2" t="s">
        <v>56</v>
      </c>
      <c r="AD757" s="2">
        <v>1</v>
      </c>
      <c r="AE757" s="56" t="str">
        <f>_xlfn.IFS(Table2[[#This Row],[Rating]]=5,"Excellent",Table2[[#This Row],[Rating]]=4,"Good",Table2[[#This Row],[Rating]]=3,"Average",Table2[[#This Row],[Rating]]&lt;=2,"Poor")</f>
        <v>Poor</v>
      </c>
      <c r="AF757" s="35">
        <f>Table2[[#This Row],[Cost]]+Table2[[#This Row],[Profit]]+Table2[[#This Row],[ShippingCost]]+Table2[[#This Row],[DeliveryDays]]</f>
        <v>1046.4699999999998</v>
      </c>
      <c r="AG757" s="119">
        <f>Table2[[#This Row],[Profit]]/Table2[[#This Row],[Cost]]</f>
        <v>0.33173900912750609</v>
      </c>
    </row>
    <row r="758" spans="1:33" ht="16.5" thickTop="1" thickBot="1" x14ac:dyDescent="0.3">
      <c r="A758" s="12">
        <v>759</v>
      </c>
      <c r="B758" s="13" t="s">
        <v>344</v>
      </c>
      <c r="C758" s="86">
        <f>YEAR(Table2[[#This Row],[Date]])</f>
        <v>2023</v>
      </c>
      <c r="D758" s="89" t="str">
        <f>TEXT(Table2[[#This Row],[Date]],"mmmm")</f>
        <v>October</v>
      </c>
      <c r="E758" s="13" t="s">
        <v>118</v>
      </c>
      <c r="F758" s="13" t="s">
        <v>82</v>
      </c>
      <c r="G758" s="13" t="s">
        <v>59</v>
      </c>
      <c r="H758" s="13" t="s">
        <v>44</v>
      </c>
      <c r="I758" s="13" t="s">
        <v>68</v>
      </c>
      <c r="J758" s="13" t="s">
        <v>69</v>
      </c>
      <c r="K758" s="13" t="s">
        <v>33</v>
      </c>
      <c r="L758" s="13" t="s">
        <v>85</v>
      </c>
      <c r="M758" s="13">
        <v>557.91</v>
      </c>
      <c r="N758" s="13">
        <v>11</v>
      </c>
      <c r="O758" s="13">
        <v>0.12</v>
      </c>
      <c r="P758" s="48" t="str">
        <f>IF(Table2[[#This Row],[Discount]]&gt;20%,"HIGH","LOW")</f>
        <v>LOW</v>
      </c>
      <c r="Q758" s="13">
        <v>5400.57</v>
      </c>
      <c r="R758" s="60" t="str">
        <f>_xlfn.IFS(Table2[[#This Row],[Revenue]]&lt;1000,"Small",OR(Table2[[#This Row],[Revenue]]&gt;1000,Table2[[#This Row],[Revenue]]&lt;=5000),"Medium",Table2[[#This Row],[Revenue]]&gt;5000,"Large")</f>
        <v>Medium</v>
      </c>
      <c r="S758" s="54" t="str">
        <f>IF(Table2[[#This Row],[Revenue]]&gt;3000,"Premium","Not Premium")</f>
        <v>Premium</v>
      </c>
      <c r="T758" s="13">
        <v>4150.38</v>
      </c>
      <c r="U758" s="13">
        <v>1250.19</v>
      </c>
      <c r="V758" s="13" t="s">
        <v>47</v>
      </c>
      <c r="W758" s="13" t="s">
        <v>88</v>
      </c>
      <c r="X758" s="13" t="s">
        <v>72</v>
      </c>
      <c r="Y758" s="13">
        <v>31.21</v>
      </c>
      <c r="Z758" s="13">
        <v>4</v>
      </c>
      <c r="AA758" s="51" t="str">
        <f>IF(Table2[[#This Row],[DeliveryDays]]&lt;=3,"FAST DELIVERY","LATE DELIVERY")</f>
        <v>LATE DELIVERY</v>
      </c>
      <c r="AB758" s="13" t="s">
        <v>97</v>
      </c>
      <c r="AC758" s="13" t="s">
        <v>56</v>
      </c>
      <c r="AD758" s="13">
        <v>1</v>
      </c>
      <c r="AE758" s="57" t="str">
        <f>_xlfn.IFS(Table2[[#This Row],[Rating]]=5,"Excellent",Table2[[#This Row],[Rating]]=4,"Good",Table2[[#This Row],[Rating]]=3,"Average",Table2[[#This Row],[Rating]]&lt;=2,"Poor")</f>
        <v>Poor</v>
      </c>
      <c r="AF758" s="35">
        <f>Table2[[#This Row],[Cost]]+Table2[[#This Row],[Profit]]+Table2[[#This Row],[ShippingCost]]+Table2[[#This Row],[DeliveryDays]]</f>
        <v>5435.78</v>
      </c>
      <c r="AG758" s="119">
        <f>Table2[[#This Row],[Profit]]/Table2[[#This Row],[Cost]]</f>
        <v>0.30122302054269728</v>
      </c>
    </row>
    <row r="759" spans="1:33" ht="16.5" thickTop="1" thickBot="1" x14ac:dyDescent="0.3">
      <c r="A759" s="11">
        <v>760</v>
      </c>
      <c r="B759" s="2" t="s">
        <v>453</v>
      </c>
      <c r="C759" s="85">
        <f>YEAR(Table2[[#This Row],[Date]])</f>
        <v>2023</v>
      </c>
      <c r="D759" s="88" t="str">
        <f>TEXT(Table2[[#This Row],[Date]],"mmmm")</f>
        <v>July</v>
      </c>
      <c r="E759" s="2" t="s">
        <v>120</v>
      </c>
      <c r="F759" s="2" t="s">
        <v>28</v>
      </c>
      <c r="G759" s="2" t="s">
        <v>83</v>
      </c>
      <c r="H759" s="2" t="s">
        <v>100</v>
      </c>
      <c r="I759" s="2" t="s">
        <v>68</v>
      </c>
      <c r="J759" s="2" t="s">
        <v>84</v>
      </c>
      <c r="K759" s="2" t="s">
        <v>33</v>
      </c>
      <c r="L759" s="2" t="s">
        <v>80</v>
      </c>
      <c r="M759" s="2">
        <v>64.16</v>
      </c>
      <c r="N759" s="2">
        <v>5</v>
      </c>
      <c r="O759" s="2">
        <v>0.08</v>
      </c>
      <c r="P759" s="48" t="str">
        <f>IF(Table2[[#This Row],[Discount]]&gt;20%,"HIGH","LOW")</f>
        <v>LOW</v>
      </c>
      <c r="Q759" s="2">
        <v>295.14</v>
      </c>
      <c r="R759" s="59" t="str">
        <f>_xlfn.IFS(Table2[[#This Row],[Revenue]]&lt;1000,"Small",OR(Table2[[#This Row],[Revenue]]&gt;1000,Table2[[#This Row],[Revenue]]&lt;=5000),"Medium",Table2[[#This Row],[Revenue]]&gt;5000,"Large")</f>
        <v>Small</v>
      </c>
      <c r="S759" s="53" t="str">
        <f>IF(Table2[[#This Row],[Revenue]]&gt;3000,"Premium","Not Premium")</f>
        <v>Not Premium</v>
      </c>
      <c r="T759" s="2">
        <v>181.92</v>
      </c>
      <c r="U759" s="2">
        <v>113.22</v>
      </c>
      <c r="V759" s="2" t="s">
        <v>91</v>
      </c>
      <c r="W759" s="2" t="s">
        <v>54</v>
      </c>
      <c r="X759" s="2" t="s">
        <v>48</v>
      </c>
      <c r="Y759" s="2">
        <v>28.47</v>
      </c>
      <c r="Z759" s="2">
        <v>4</v>
      </c>
      <c r="AA759" s="50" t="str">
        <f>IF(Table2[[#This Row],[DeliveryDays]]&lt;=3,"FAST DELIVERY","LATE DELIVERY")</f>
        <v>LATE DELIVERY</v>
      </c>
      <c r="AB759" s="2" t="s">
        <v>97</v>
      </c>
      <c r="AC759" s="2" t="s">
        <v>39</v>
      </c>
      <c r="AD759" s="2">
        <v>4</v>
      </c>
      <c r="AE759" s="56" t="str">
        <f>_xlfn.IFS(Table2[[#This Row],[Rating]]=5,"Excellent",Table2[[#This Row],[Rating]]=4,"Good",Table2[[#This Row],[Rating]]=3,"Average",Table2[[#This Row],[Rating]]&lt;=2,"Poor")</f>
        <v>Good</v>
      </c>
      <c r="AF759" s="35">
        <f>Table2[[#This Row],[Cost]]+Table2[[#This Row],[Profit]]+Table2[[#This Row],[ShippingCost]]+Table2[[#This Row],[DeliveryDays]]</f>
        <v>327.61</v>
      </c>
      <c r="AG759" s="119">
        <f>Table2[[#This Row],[Profit]]/Table2[[#This Row],[Cost]]</f>
        <v>0.62236147757255944</v>
      </c>
    </row>
    <row r="760" spans="1:33" ht="16.5" thickTop="1" thickBot="1" x14ac:dyDescent="0.3">
      <c r="A760" s="12">
        <v>761</v>
      </c>
      <c r="B760" s="13" t="s">
        <v>322</v>
      </c>
      <c r="C760" s="86">
        <f>YEAR(Table2[[#This Row],[Date]])</f>
        <v>2024</v>
      </c>
      <c r="D760" s="89" t="str">
        <f>TEXT(Table2[[#This Row],[Date]],"mmmm")</f>
        <v>December</v>
      </c>
      <c r="E760" s="13" t="s">
        <v>129</v>
      </c>
      <c r="F760" s="13" t="s">
        <v>42</v>
      </c>
      <c r="G760" s="13" t="s">
        <v>90</v>
      </c>
      <c r="H760" s="13" t="s">
        <v>60</v>
      </c>
      <c r="I760" s="13" t="s">
        <v>68</v>
      </c>
      <c r="J760" s="13" t="s">
        <v>32</v>
      </c>
      <c r="K760" s="13" t="s">
        <v>53</v>
      </c>
      <c r="L760" s="13" t="s">
        <v>85</v>
      </c>
      <c r="M760" s="13">
        <v>999.62</v>
      </c>
      <c r="N760" s="13">
        <v>6</v>
      </c>
      <c r="O760" s="13">
        <v>0.28000000000000003</v>
      </c>
      <c r="P760" s="48" t="str">
        <f>IF(Table2[[#This Row],[Discount]]&gt;20%,"HIGH","LOW")</f>
        <v>HIGH</v>
      </c>
      <c r="Q760" s="13">
        <v>4318.3599999999997</v>
      </c>
      <c r="R760" s="60" t="str">
        <f>_xlfn.IFS(Table2[[#This Row],[Revenue]]&lt;1000,"Small",OR(Table2[[#This Row],[Revenue]]&gt;1000,Table2[[#This Row],[Revenue]]&lt;=5000),"Medium",Table2[[#This Row],[Revenue]]&gt;5000,"Large")</f>
        <v>Medium</v>
      </c>
      <c r="S760" s="54" t="str">
        <f>IF(Table2[[#This Row],[Revenue]]&gt;3000,"Premium","Not Premium")</f>
        <v>Premium</v>
      </c>
      <c r="T760" s="13">
        <v>3246.75</v>
      </c>
      <c r="U760" s="13">
        <v>1071.6099999999999</v>
      </c>
      <c r="V760" s="13" t="s">
        <v>91</v>
      </c>
      <c r="W760" s="13" t="s">
        <v>36</v>
      </c>
      <c r="X760" s="13" t="s">
        <v>48</v>
      </c>
      <c r="Y760" s="13">
        <v>12.45</v>
      </c>
      <c r="Z760" s="13">
        <v>10</v>
      </c>
      <c r="AA760" s="51" t="str">
        <f>IF(Table2[[#This Row],[DeliveryDays]]&lt;=3,"FAST DELIVERY","LATE DELIVERY")</f>
        <v>LATE DELIVERY</v>
      </c>
      <c r="AB760" s="13" t="s">
        <v>97</v>
      </c>
      <c r="AC760" s="13" t="s">
        <v>39</v>
      </c>
      <c r="AD760" s="13">
        <v>1</v>
      </c>
      <c r="AE760" s="57" t="str">
        <f>_xlfn.IFS(Table2[[#This Row],[Rating]]=5,"Excellent",Table2[[#This Row],[Rating]]=4,"Good",Table2[[#This Row],[Rating]]=3,"Average",Table2[[#This Row],[Rating]]&lt;=2,"Poor")</f>
        <v>Poor</v>
      </c>
      <c r="AF760" s="35">
        <f>Table2[[#This Row],[Cost]]+Table2[[#This Row],[Profit]]+Table2[[#This Row],[ShippingCost]]+Table2[[#This Row],[DeliveryDays]]</f>
        <v>4340.8099999999995</v>
      </c>
      <c r="AG760" s="119">
        <f>Table2[[#This Row],[Profit]]/Table2[[#This Row],[Cost]]</f>
        <v>0.33005621005621005</v>
      </c>
    </row>
    <row r="761" spans="1:33" ht="16.5" thickTop="1" thickBot="1" x14ac:dyDescent="0.3">
      <c r="A761" s="11">
        <v>762</v>
      </c>
      <c r="B761" s="2" t="s">
        <v>562</v>
      </c>
      <c r="C761" s="85">
        <f>YEAR(Table2[[#This Row],[Date]])</f>
        <v>2023</v>
      </c>
      <c r="D761" s="88" t="str">
        <f>TEXT(Table2[[#This Row],[Date]],"mmmm")</f>
        <v>August</v>
      </c>
      <c r="E761" s="2" t="s">
        <v>114</v>
      </c>
      <c r="F761" s="2" t="s">
        <v>28</v>
      </c>
      <c r="G761" s="2" t="s">
        <v>83</v>
      </c>
      <c r="H761" s="2" t="s">
        <v>30</v>
      </c>
      <c r="I761" s="2" t="s">
        <v>61</v>
      </c>
      <c r="J761" s="2" t="s">
        <v>134</v>
      </c>
      <c r="K761" s="2" t="s">
        <v>45</v>
      </c>
      <c r="L761" s="2" t="s">
        <v>70</v>
      </c>
      <c r="M761" s="2">
        <v>749.53</v>
      </c>
      <c r="N761" s="2">
        <v>8</v>
      </c>
      <c r="O761" s="2">
        <v>0.23</v>
      </c>
      <c r="P761" s="48" t="str">
        <f>IF(Table2[[#This Row],[Discount]]&gt;20%,"HIGH","LOW")</f>
        <v>HIGH</v>
      </c>
      <c r="Q761" s="2">
        <v>4617.1000000000004</v>
      </c>
      <c r="R761" s="59" t="str">
        <f>_xlfn.IFS(Table2[[#This Row],[Revenue]]&lt;1000,"Small",OR(Table2[[#This Row],[Revenue]]&gt;1000,Table2[[#This Row],[Revenue]]&lt;=5000),"Medium",Table2[[#This Row],[Revenue]]&gt;5000,"Large")</f>
        <v>Medium</v>
      </c>
      <c r="S761" s="53" t="str">
        <f>IF(Table2[[#This Row],[Revenue]]&gt;3000,"Premium","Not Premium")</f>
        <v>Premium</v>
      </c>
      <c r="T761" s="2">
        <v>2478.35</v>
      </c>
      <c r="U761" s="2">
        <v>2138.75</v>
      </c>
      <c r="V761" s="2" t="s">
        <v>63</v>
      </c>
      <c r="W761" s="2" t="s">
        <v>71</v>
      </c>
      <c r="X761" s="2" t="s">
        <v>72</v>
      </c>
      <c r="Y761" s="2">
        <v>43.39</v>
      </c>
      <c r="Z761" s="2">
        <v>10</v>
      </c>
      <c r="AA761" s="50" t="str">
        <f>IF(Table2[[#This Row],[DeliveryDays]]&lt;=3,"FAST DELIVERY","LATE DELIVERY")</f>
        <v>LATE DELIVERY</v>
      </c>
      <c r="AB761" s="2" t="s">
        <v>55</v>
      </c>
      <c r="AC761" s="2" t="s">
        <v>56</v>
      </c>
      <c r="AD761" s="2">
        <v>3</v>
      </c>
      <c r="AE761" s="56" t="str">
        <f>_xlfn.IFS(Table2[[#This Row],[Rating]]=5,"Excellent",Table2[[#This Row],[Rating]]=4,"Good",Table2[[#This Row],[Rating]]=3,"Average",Table2[[#This Row],[Rating]]&lt;=2,"Poor")</f>
        <v>Average</v>
      </c>
      <c r="AF761" s="35">
        <f>Table2[[#This Row],[Cost]]+Table2[[#This Row],[Profit]]+Table2[[#This Row],[ShippingCost]]+Table2[[#This Row],[DeliveryDays]]</f>
        <v>4670.4900000000007</v>
      </c>
      <c r="AG761" s="119">
        <f>Table2[[#This Row],[Profit]]/Table2[[#This Row],[Cost]]</f>
        <v>0.86297334920410762</v>
      </c>
    </row>
    <row r="762" spans="1:33" ht="16.5" thickTop="1" thickBot="1" x14ac:dyDescent="0.3">
      <c r="A762" s="12">
        <v>763</v>
      </c>
      <c r="B762" s="13" t="s">
        <v>192</v>
      </c>
      <c r="C762" s="86">
        <f>YEAR(Table2[[#This Row],[Date]])</f>
        <v>2023</v>
      </c>
      <c r="D762" s="89" t="str">
        <f>TEXT(Table2[[#This Row],[Date]],"mmmm")</f>
        <v>March</v>
      </c>
      <c r="E762" s="13" t="s">
        <v>50</v>
      </c>
      <c r="F762" s="13" t="s">
        <v>82</v>
      </c>
      <c r="G762" s="13" t="s">
        <v>29</v>
      </c>
      <c r="H762" s="13" t="s">
        <v>44</v>
      </c>
      <c r="I762" s="13" t="s">
        <v>61</v>
      </c>
      <c r="J762" s="13" t="s">
        <v>134</v>
      </c>
      <c r="K762" s="13" t="s">
        <v>33</v>
      </c>
      <c r="L762" s="13" t="s">
        <v>46</v>
      </c>
      <c r="M762" s="13">
        <v>283.01</v>
      </c>
      <c r="N762" s="13">
        <v>4</v>
      </c>
      <c r="O762" s="13">
        <v>0.03</v>
      </c>
      <c r="P762" s="48" t="str">
        <f>IF(Table2[[#This Row],[Discount]]&gt;20%,"HIGH","LOW")</f>
        <v>LOW</v>
      </c>
      <c r="Q762" s="13">
        <v>1098.08</v>
      </c>
      <c r="R762" s="60" t="str">
        <f>_xlfn.IFS(Table2[[#This Row],[Revenue]]&lt;1000,"Small",OR(Table2[[#This Row],[Revenue]]&gt;1000,Table2[[#This Row],[Revenue]]&lt;=5000),"Medium",Table2[[#This Row],[Revenue]]&gt;5000,"Large")</f>
        <v>Medium</v>
      </c>
      <c r="S762" s="54" t="str">
        <f>IF(Table2[[#This Row],[Revenue]]&gt;3000,"Premium","Not Premium")</f>
        <v>Not Premium</v>
      </c>
      <c r="T762" s="13">
        <v>670.49</v>
      </c>
      <c r="U762" s="13">
        <v>427.59</v>
      </c>
      <c r="V762" s="13" t="s">
        <v>63</v>
      </c>
      <c r="W762" s="13" t="s">
        <v>71</v>
      </c>
      <c r="X762" s="13" t="s">
        <v>72</v>
      </c>
      <c r="Y762" s="13">
        <v>34.17</v>
      </c>
      <c r="Z762" s="13">
        <v>5</v>
      </c>
      <c r="AA762" s="51" t="str">
        <f>IF(Table2[[#This Row],[DeliveryDays]]&lt;=3,"FAST DELIVERY","LATE DELIVERY")</f>
        <v>LATE DELIVERY</v>
      </c>
      <c r="AB762" s="13" t="s">
        <v>55</v>
      </c>
      <c r="AC762" s="13" t="s">
        <v>39</v>
      </c>
      <c r="AD762" s="13">
        <v>3</v>
      </c>
      <c r="AE762" s="57" t="str">
        <f>_xlfn.IFS(Table2[[#This Row],[Rating]]=5,"Excellent",Table2[[#This Row],[Rating]]=4,"Good",Table2[[#This Row],[Rating]]=3,"Average",Table2[[#This Row],[Rating]]&lt;=2,"Poor")</f>
        <v>Average</v>
      </c>
      <c r="AF762" s="35">
        <f>Table2[[#This Row],[Cost]]+Table2[[#This Row],[Profit]]+Table2[[#This Row],[ShippingCost]]+Table2[[#This Row],[DeliveryDays]]</f>
        <v>1137.25</v>
      </c>
      <c r="AG762" s="119">
        <f>Table2[[#This Row],[Profit]]/Table2[[#This Row],[Cost]]</f>
        <v>0.63772763203030614</v>
      </c>
    </row>
    <row r="763" spans="1:33" ht="16.5" thickTop="1" thickBot="1" x14ac:dyDescent="0.3">
      <c r="A763" s="11">
        <v>764</v>
      </c>
      <c r="B763" s="2" t="s">
        <v>563</v>
      </c>
      <c r="C763" s="85">
        <f>YEAR(Table2[[#This Row],[Date]])</f>
        <v>2024</v>
      </c>
      <c r="D763" s="88" t="str">
        <f>TEXT(Table2[[#This Row],[Date]],"mmmm")</f>
        <v>February</v>
      </c>
      <c r="E763" s="2" t="s">
        <v>65</v>
      </c>
      <c r="F763" s="2" t="s">
        <v>28</v>
      </c>
      <c r="G763" s="2" t="s">
        <v>43</v>
      </c>
      <c r="H763" s="2" t="s">
        <v>78</v>
      </c>
      <c r="I763" s="2" t="s">
        <v>31</v>
      </c>
      <c r="J763" s="2" t="s">
        <v>32</v>
      </c>
      <c r="K763" s="2" t="s">
        <v>53</v>
      </c>
      <c r="L763" s="2" t="s">
        <v>80</v>
      </c>
      <c r="M763" s="2">
        <v>876.45</v>
      </c>
      <c r="N763" s="2">
        <v>19</v>
      </c>
      <c r="O763" s="2">
        <v>0.19</v>
      </c>
      <c r="P763" s="48" t="str">
        <f>IF(Table2[[#This Row],[Discount]]&gt;20%,"HIGH","LOW")</f>
        <v>LOW</v>
      </c>
      <c r="Q763" s="2">
        <v>13488.57</v>
      </c>
      <c r="R763" s="59" t="str">
        <f>_xlfn.IFS(Table2[[#This Row],[Revenue]]&lt;1000,"Small",OR(Table2[[#This Row],[Revenue]]&gt;1000,Table2[[#This Row],[Revenue]]&lt;=5000),"Medium",Table2[[#This Row],[Revenue]]&gt;5000,"Large")</f>
        <v>Medium</v>
      </c>
      <c r="S763" s="53" t="str">
        <f>IF(Table2[[#This Row],[Revenue]]&gt;3000,"Premium","Not Premium")</f>
        <v>Premium</v>
      </c>
      <c r="T763" s="2">
        <v>12064.38</v>
      </c>
      <c r="U763" s="2">
        <v>1424.19</v>
      </c>
      <c r="V763" s="2" t="s">
        <v>76</v>
      </c>
      <c r="W763" s="2" t="s">
        <v>54</v>
      </c>
      <c r="X763" s="2" t="s">
        <v>72</v>
      </c>
      <c r="Y763" s="2">
        <v>32.32</v>
      </c>
      <c r="Z763" s="2">
        <v>2</v>
      </c>
      <c r="AA763" s="50" t="str">
        <f>IF(Table2[[#This Row],[DeliveryDays]]&lt;=3,"FAST DELIVERY","LATE DELIVERY")</f>
        <v>FAST DELIVERY</v>
      </c>
      <c r="AB763" s="2" t="s">
        <v>38</v>
      </c>
      <c r="AC763" s="2" t="s">
        <v>56</v>
      </c>
      <c r="AD763" s="2">
        <v>3</v>
      </c>
      <c r="AE763" s="56" t="str">
        <f>_xlfn.IFS(Table2[[#This Row],[Rating]]=5,"Excellent",Table2[[#This Row],[Rating]]=4,"Good",Table2[[#This Row],[Rating]]=3,"Average",Table2[[#This Row],[Rating]]&lt;=2,"Poor")</f>
        <v>Average</v>
      </c>
      <c r="AF763" s="35">
        <f>Table2[[#This Row],[Cost]]+Table2[[#This Row],[Profit]]+Table2[[#This Row],[ShippingCost]]+Table2[[#This Row],[DeliveryDays]]</f>
        <v>13522.89</v>
      </c>
      <c r="AG763" s="119">
        <f>Table2[[#This Row],[Profit]]/Table2[[#This Row],[Cost]]</f>
        <v>0.11804916622321247</v>
      </c>
    </row>
    <row r="764" spans="1:33" ht="16.5" thickTop="1" thickBot="1" x14ac:dyDescent="0.3">
      <c r="A764" s="12">
        <v>765</v>
      </c>
      <c r="B764" s="13" t="s">
        <v>122</v>
      </c>
      <c r="C764" s="86">
        <f>YEAR(Table2[[#This Row],[Date]])</f>
        <v>2023</v>
      </c>
      <c r="D764" s="89" t="str">
        <f>TEXT(Table2[[#This Row],[Date]],"mmmm")</f>
        <v>April</v>
      </c>
      <c r="E764" s="13" t="s">
        <v>118</v>
      </c>
      <c r="F764" s="13" t="s">
        <v>82</v>
      </c>
      <c r="G764" s="13" t="s">
        <v>59</v>
      </c>
      <c r="H764" s="13" t="s">
        <v>74</v>
      </c>
      <c r="I764" s="13" t="s">
        <v>61</v>
      </c>
      <c r="J764" s="13" t="s">
        <v>62</v>
      </c>
      <c r="K764" s="13" t="s">
        <v>53</v>
      </c>
      <c r="L764" s="13" t="s">
        <v>46</v>
      </c>
      <c r="M764" s="13">
        <v>669.35</v>
      </c>
      <c r="N764" s="13">
        <v>14</v>
      </c>
      <c r="O764" s="13">
        <v>0.24</v>
      </c>
      <c r="P764" s="48" t="str">
        <f>IF(Table2[[#This Row],[Discount]]&gt;20%,"HIGH","LOW")</f>
        <v>HIGH</v>
      </c>
      <c r="Q764" s="13">
        <v>7121.88</v>
      </c>
      <c r="R764" s="60" t="str">
        <f>_xlfn.IFS(Table2[[#This Row],[Revenue]]&lt;1000,"Small",OR(Table2[[#This Row],[Revenue]]&gt;1000,Table2[[#This Row],[Revenue]]&lt;=5000),"Medium",Table2[[#This Row],[Revenue]]&gt;5000,"Large")</f>
        <v>Medium</v>
      </c>
      <c r="S764" s="54" t="str">
        <f>IF(Table2[[#This Row],[Revenue]]&gt;3000,"Premium","Not Premium")</f>
        <v>Premium</v>
      </c>
      <c r="T764" s="13">
        <v>5632.74</v>
      </c>
      <c r="U764" s="13">
        <v>1489.14</v>
      </c>
      <c r="V764" s="13" t="s">
        <v>76</v>
      </c>
      <c r="W764" s="13" t="s">
        <v>36</v>
      </c>
      <c r="X764" s="13" t="s">
        <v>37</v>
      </c>
      <c r="Y764" s="13">
        <v>36.53</v>
      </c>
      <c r="Z764" s="13">
        <v>9</v>
      </c>
      <c r="AA764" s="51" t="str">
        <f>IF(Table2[[#This Row],[DeliveryDays]]&lt;=3,"FAST DELIVERY","LATE DELIVERY")</f>
        <v>LATE DELIVERY</v>
      </c>
      <c r="AB764" s="13" t="s">
        <v>38</v>
      </c>
      <c r="AC764" s="13" t="s">
        <v>56</v>
      </c>
      <c r="AD764" s="13">
        <v>2</v>
      </c>
      <c r="AE764" s="57" t="str">
        <f>_xlfn.IFS(Table2[[#This Row],[Rating]]=5,"Excellent",Table2[[#This Row],[Rating]]=4,"Good",Table2[[#This Row],[Rating]]=3,"Average",Table2[[#This Row],[Rating]]&lt;=2,"Poor")</f>
        <v>Poor</v>
      </c>
      <c r="AF764" s="35">
        <f>Table2[[#This Row],[Cost]]+Table2[[#This Row],[Profit]]+Table2[[#This Row],[ShippingCost]]+Table2[[#This Row],[DeliveryDays]]</f>
        <v>7167.41</v>
      </c>
      <c r="AG764" s="119">
        <f>Table2[[#This Row],[Profit]]/Table2[[#This Row],[Cost]]</f>
        <v>0.26437222382002368</v>
      </c>
    </row>
    <row r="765" spans="1:33" ht="16.5" thickTop="1" thickBot="1" x14ac:dyDescent="0.3">
      <c r="A765" s="11">
        <v>766</v>
      </c>
      <c r="B765" s="2" t="s">
        <v>422</v>
      </c>
      <c r="C765" s="85">
        <f>YEAR(Table2[[#This Row],[Date]])</f>
        <v>2023</v>
      </c>
      <c r="D765" s="88" t="str">
        <f>TEXT(Table2[[#This Row],[Date]],"mmmm")</f>
        <v>March</v>
      </c>
      <c r="E765" s="2" t="s">
        <v>99</v>
      </c>
      <c r="F765" s="2" t="s">
        <v>66</v>
      </c>
      <c r="G765" s="2" t="s">
        <v>90</v>
      </c>
      <c r="H765" s="2" t="s">
        <v>30</v>
      </c>
      <c r="I765" s="2" t="s">
        <v>75</v>
      </c>
      <c r="J765" s="2" t="s">
        <v>102</v>
      </c>
      <c r="K765" s="2" t="s">
        <v>53</v>
      </c>
      <c r="L765" s="2" t="s">
        <v>34</v>
      </c>
      <c r="M765" s="2">
        <v>326.74</v>
      </c>
      <c r="N765" s="2">
        <v>19</v>
      </c>
      <c r="O765" s="2">
        <v>0.13</v>
      </c>
      <c r="P765" s="48" t="str">
        <f>IF(Table2[[#This Row],[Discount]]&gt;20%,"HIGH","LOW")</f>
        <v>LOW</v>
      </c>
      <c r="Q765" s="2">
        <v>5401.01</v>
      </c>
      <c r="R765" s="59" t="str">
        <f>_xlfn.IFS(Table2[[#This Row],[Revenue]]&lt;1000,"Small",OR(Table2[[#This Row],[Revenue]]&gt;1000,Table2[[#This Row],[Revenue]]&lt;=5000),"Medium",Table2[[#This Row],[Revenue]]&gt;5000,"Large")</f>
        <v>Medium</v>
      </c>
      <c r="S765" s="53" t="str">
        <f>IF(Table2[[#This Row],[Revenue]]&gt;3000,"Premium","Not Premium")</f>
        <v>Premium</v>
      </c>
      <c r="T765" s="2">
        <v>2736.77</v>
      </c>
      <c r="U765" s="2">
        <v>2664.24</v>
      </c>
      <c r="V765" s="2" t="s">
        <v>63</v>
      </c>
      <c r="W765" s="2" t="s">
        <v>54</v>
      </c>
      <c r="X765" s="2" t="s">
        <v>72</v>
      </c>
      <c r="Y765" s="2">
        <v>47.91</v>
      </c>
      <c r="Z765" s="2">
        <v>3</v>
      </c>
      <c r="AA765" s="50" t="str">
        <f>IF(Table2[[#This Row],[DeliveryDays]]&lt;=3,"FAST DELIVERY","LATE DELIVERY")</f>
        <v>FAST DELIVERY</v>
      </c>
      <c r="AB765" s="2" t="s">
        <v>97</v>
      </c>
      <c r="AC765" s="2" t="s">
        <v>39</v>
      </c>
      <c r="AD765" s="2">
        <v>3</v>
      </c>
      <c r="AE765" s="56" t="str">
        <f>_xlfn.IFS(Table2[[#This Row],[Rating]]=5,"Excellent",Table2[[#This Row],[Rating]]=4,"Good",Table2[[#This Row],[Rating]]=3,"Average",Table2[[#This Row],[Rating]]&lt;=2,"Poor")</f>
        <v>Average</v>
      </c>
      <c r="AF765" s="35">
        <f>Table2[[#This Row],[Cost]]+Table2[[#This Row],[Profit]]+Table2[[#This Row],[ShippingCost]]+Table2[[#This Row],[DeliveryDays]]</f>
        <v>5451.92</v>
      </c>
      <c r="AG765" s="119">
        <f>Table2[[#This Row],[Profit]]/Table2[[#This Row],[Cost]]</f>
        <v>0.97349795561921526</v>
      </c>
    </row>
    <row r="766" spans="1:33" ht="16.5" thickTop="1" thickBot="1" x14ac:dyDescent="0.3">
      <c r="A766" s="12">
        <v>767</v>
      </c>
      <c r="B766" s="13" t="s">
        <v>344</v>
      </c>
      <c r="C766" s="86">
        <f>YEAR(Table2[[#This Row],[Date]])</f>
        <v>2023</v>
      </c>
      <c r="D766" s="89" t="str">
        <f>TEXT(Table2[[#This Row],[Date]],"mmmm")</f>
        <v>October</v>
      </c>
      <c r="E766" s="13" t="s">
        <v>127</v>
      </c>
      <c r="F766" s="13" t="s">
        <v>42</v>
      </c>
      <c r="G766" s="13" t="s">
        <v>93</v>
      </c>
      <c r="H766" s="13" t="s">
        <v>100</v>
      </c>
      <c r="I766" s="13" t="s">
        <v>31</v>
      </c>
      <c r="J766" s="13" t="s">
        <v>32</v>
      </c>
      <c r="K766" s="13" t="s">
        <v>33</v>
      </c>
      <c r="L766" s="13" t="s">
        <v>34</v>
      </c>
      <c r="M766" s="13">
        <v>982.27</v>
      </c>
      <c r="N766" s="13">
        <v>1</v>
      </c>
      <c r="O766" s="13">
        <v>0.26</v>
      </c>
      <c r="P766" s="48" t="str">
        <f>IF(Table2[[#This Row],[Discount]]&gt;20%,"HIGH","LOW")</f>
        <v>HIGH</v>
      </c>
      <c r="Q766" s="13">
        <v>726.88</v>
      </c>
      <c r="R766" s="60" t="str">
        <f>_xlfn.IFS(Table2[[#This Row],[Revenue]]&lt;1000,"Small",OR(Table2[[#This Row],[Revenue]]&gt;1000,Table2[[#This Row],[Revenue]]&lt;=5000),"Medium",Table2[[#This Row],[Revenue]]&gt;5000,"Large")</f>
        <v>Small</v>
      </c>
      <c r="S766" s="54" t="str">
        <f>IF(Table2[[#This Row],[Revenue]]&gt;3000,"Premium","Not Premium")</f>
        <v>Not Premium</v>
      </c>
      <c r="T766" s="13">
        <v>421.89</v>
      </c>
      <c r="U766" s="13">
        <v>304.99</v>
      </c>
      <c r="V766" s="13" t="s">
        <v>47</v>
      </c>
      <c r="W766" s="13" t="s">
        <v>54</v>
      </c>
      <c r="X766" s="13" t="s">
        <v>48</v>
      </c>
      <c r="Y766" s="13">
        <v>45.35</v>
      </c>
      <c r="Z766" s="13">
        <v>1</v>
      </c>
      <c r="AA766" s="51" t="str">
        <f>IF(Table2[[#This Row],[DeliveryDays]]&lt;=3,"FAST DELIVERY","LATE DELIVERY")</f>
        <v>FAST DELIVERY</v>
      </c>
      <c r="AB766" s="13" t="s">
        <v>55</v>
      </c>
      <c r="AC766" s="13" t="s">
        <v>56</v>
      </c>
      <c r="AD766" s="13">
        <v>3</v>
      </c>
      <c r="AE766" s="57" t="str">
        <f>_xlfn.IFS(Table2[[#This Row],[Rating]]=5,"Excellent",Table2[[#This Row],[Rating]]=4,"Good",Table2[[#This Row],[Rating]]=3,"Average",Table2[[#This Row],[Rating]]&lt;=2,"Poor")</f>
        <v>Average</v>
      </c>
      <c r="AF766" s="35">
        <f>Table2[[#This Row],[Cost]]+Table2[[#This Row],[Profit]]+Table2[[#This Row],[ShippingCost]]+Table2[[#This Row],[DeliveryDays]]</f>
        <v>773.23</v>
      </c>
      <c r="AG766" s="119">
        <f>Table2[[#This Row],[Profit]]/Table2[[#This Row],[Cost]]</f>
        <v>0.72291355566616899</v>
      </c>
    </row>
    <row r="767" spans="1:33" ht="16.5" thickTop="1" thickBot="1" x14ac:dyDescent="0.3">
      <c r="A767" s="11">
        <v>768</v>
      </c>
      <c r="B767" s="2" t="s">
        <v>471</v>
      </c>
      <c r="C767" s="85">
        <f>YEAR(Table2[[#This Row],[Date]])</f>
        <v>2023</v>
      </c>
      <c r="D767" s="88" t="str">
        <f>TEXT(Table2[[#This Row],[Date]],"mmmm")</f>
        <v>December</v>
      </c>
      <c r="E767" s="2" t="s">
        <v>65</v>
      </c>
      <c r="F767" s="2" t="s">
        <v>82</v>
      </c>
      <c r="G767" s="2" t="s">
        <v>90</v>
      </c>
      <c r="H767" s="2" t="s">
        <v>78</v>
      </c>
      <c r="I767" s="2" t="s">
        <v>61</v>
      </c>
      <c r="J767" s="2" t="s">
        <v>32</v>
      </c>
      <c r="K767" s="2" t="s">
        <v>33</v>
      </c>
      <c r="L767" s="2" t="s">
        <v>46</v>
      </c>
      <c r="M767" s="2">
        <v>274.38</v>
      </c>
      <c r="N767" s="2">
        <v>11</v>
      </c>
      <c r="O767" s="2">
        <v>0.28999999999999998</v>
      </c>
      <c r="P767" s="48" t="str">
        <f>IF(Table2[[#This Row],[Discount]]&gt;20%,"HIGH","LOW")</f>
        <v>HIGH</v>
      </c>
      <c r="Q767" s="2">
        <v>2142.91</v>
      </c>
      <c r="R767" s="59" t="str">
        <f>_xlfn.IFS(Table2[[#This Row],[Revenue]]&lt;1000,"Small",OR(Table2[[#This Row],[Revenue]]&gt;1000,Table2[[#This Row],[Revenue]]&lt;=5000),"Medium",Table2[[#This Row],[Revenue]]&gt;5000,"Large")</f>
        <v>Medium</v>
      </c>
      <c r="S767" s="53" t="str">
        <f>IF(Table2[[#This Row],[Revenue]]&gt;3000,"Premium","Not Premium")</f>
        <v>Not Premium</v>
      </c>
      <c r="T767" s="2">
        <v>1484.29</v>
      </c>
      <c r="U767" s="2">
        <v>658.62</v>
      </c>
      <c r="V767" s="2" t="s">
        <v>35</v>
      </c>
      <c r="W767" s="2" t="s">
        <v>54</v>
      </c>
      <c r="X767" s="2" t="s">
        <v>72</v>
      </c>
      <c r="Y767" s="2">
        <v>41.04</v>
      </c>
      <c r="Z767" s="2">
        <v>8</v>
      </c>
      <c r="AA767" s="50" t="str">
        <f>IF(Table2[[#This Row],[DeliveryDays]]&lt;=3,"FAST DELIVERY","LATE DELIVERY")</f>
        <v>LATE DELIVERY</v>
      </c>
      <c r="AB767" s="2" t="s">
        <v>97</v>
      </c>
      <c r="AC767" s="2" t="s">
        <v>39</v>
      </c>
      <c r="AD767" s="2">
        <v>1</v>
      </c>
      <c r="AE767" s="56" t="str">
        <f>_xlfn.IFS(Table2[[#This Row],[Rating]]=5,"Excellent",Table2[[#This Row],[Rating]]=4,"Good",Table2[[#This Row],[Rating]]=3,"Average",Table2[[#This Row],[Rating]]&lt;=2,"Poor")</f>
        <v>Poor</v>
      </c>
      <c r="AF767" s="35">
        <f>Table2[[#This Row],[Cost]]+Table2[[#This Row],[Profit]]+Table2[[#This Row],[ShippingCost]]+Table2[[#This Row],[DeliveryDays]]</f>
        <v>2191.9499999999998</v>
      </c>
      <c r="AG767" s="119">
        <f>Table2[[#This Row],[Profit]]/Table2[[#This Row],[Cost]]</f>
        <v>0.44372730396351118</v>
      </c>
    </row>
    <row r="768" spans="1:33" ht="16.5" thickTop="1" thickBot="1" x14ac:dyDescent="0.3">
      <c r="A768" s="12">
        <v>769</v>
      </c>
      <c r="B768" s="13" t="s">
        <v>564</v>
      </c>
      <c r="C768" s="86">
        <f>YEAR(Table2[[#This Row],[Date]])</f>
        <v>2023</v>
      </c>
      <c r="D768" s="89" t="str">
        <f>TEXT(Table2[[#This Row],[Date]],"mmmm")</f>
        <v>August</v>
      </c>
      <c r="E768" s="13" t="s">
        <v>118</v>
      </c>
      <c r="F768" s="13" t="s">
        <v>28</v>
      </c>
      <c r="G768" s="13" t="s">
        <v>90</v>
      </c>
      <c r="H768" s="13" t="s">
        <v>44</v>
      </c>
      <c r="I768" s="13" t="s">
        <v>51</v>
      </c>
      <c r="J768" s="13" t="s">
        <v>84</v>
      </c>
      <c r="K768" s="13" t="s">
        <v>45</v>
      </c>
      <c r="L768" s="13" t="s">
        <v>46</v>
      </c>
      <c r="M768" s="13">
        <v>686.41</v>
      </c>
      <c r="N768" s="13">
        <v>10</v>
      </c>
      <c r="O768" s="13">
        <v>0.11</v>
      </c>
      <c r="P768" s="48" t="str">
        <f>IF(Table2[[#This Row],[Discount]]&gt;20%,"HIGH","LOW")</f>
        <v>LOW</v>
      </c>
      <c r="Q768" s="13">
        <v>6109.05</v>
      </c>
      <c r="R768" s="60" t="str">
        <f>_xlfn.IFS(Table2[[#This Row],[Revenue]]&lt;1000,"Small",OR(Table2[[#This Row],[Revenue]]&gt;1000,Table2[[#This Row],[Revenue]]&lt;=5000),"Medium",Table2[[#This Row],[Revenue]]&gt;5000,"Large")</f>
        <v>Medium</v>
      </c>
      <c r="S768" s="54" t="str">
        <f>IF(Table2[[#This Row],[Revenue]]&gt;3000,"Premium","Not Premium")</f>
        <v>Premium</v>
      </c>
      <c r="T768" s="13">
        <v>3549.73</v>
      </c>
      <c r="U768" s="13">
        <v>2559.3200000000002</v>
      </c>
      <c r="V768" s="13" t="s">
        <v>35</v>
      </c>
      <c r="W768" s="13" t="s">
        <v>88</v>
      </c>
      <c r="X768" s="13" t="s">
        <v>48</v>
      </c>
      <c r="Y768" s="13">
        <v>46.57</v>
      </c>
      <c r="Z768" s="13">
        <v>4</v>
      </c>
      <c r="AA768" s="51" t="str">
        <f>IF(Table2[[#This Row],[DeliveryDays]]&lt;=3,"FAST DELIVERY","LATE DELIVERY")</f>
        <v>LATE DELIVERY</v>
      </c>
      <c r="AB768" s="13" t="s">
        <v>38</v>
      </c>
      <c r="AC768" s="13" t="s">
        <v>56</v>
      </c>
      <c r="AD768" s="13">
        <v>3</v>
      </c>
      <c r="AE768" s="57" t="str">
        <f>_xlfn.IFS(Table2[[#This Row],[Rating]]=5,"Excellent",Table2[[#This Row],[Rating]]=4,"Good",Table2[[#This Row],[Rating]]=3,"Average",Table2[[#This Row],[Rating]]&lt;=2,"Poor")</f>
        <v>Average</v>
      </c>
      <c r="AF768" s="35">
        <f>Table2[[#This Row],[Cost]]+Table2[[#This Row],[Profit]]+Table2[[#This Row],[ShippingCost]]+Table2[[#This Row],[DeliveryDays]]</f>
        <v>6159.62</v>
      </c>
      <c r="AG768" s="119">
        <f>Table2[[#This Row],[Profit]]/Table2[[#This Row],[Cost]]</f>
        <v>0.7209900471303452</v>
      </c>
    </row>
    <row r="769" spans="1:33" ht="16.5" thickTop="1" thickBot="1" x14ac:dyDescent="0.3">
      <c r="A769" s="11">
        <v>770</v>
      </c>
      <c r="B769" s="2" t="s">
        <v>565</v>
      </c>
      <c r="C769" s="85">
        <f>YEAR(Table2[[#This Row],[Date]])</f>
        <v>2024</v>
      </c>
      <c r="D769" s="88" t="str">
        <f>TEXT(Table2[[#This Row],[Date]],"mmmm")</f>
        <v>July</v>
      </c>
      <c r="E769" s="2" t="s">
        <v>41</v>
      </c>
      <c r="F769" s="2" t="s">
        <v>66</v>
      </c>
      <c r="G769" s="2" t="s">
        <v>29</v>
      </c>
      <c r="H769" s="2" t="s">
        <v>44</v>
      </c>
      <c r="I769" s="2" t="s">
        <v>75</v>
      </c>
      <c r="J769" s="2" t="s">
        <v>79</v>
      </c>
      <c r="K769" s="2" t="s">
        <v>33</v>
      </c>
      <c r="L769" s="2" t="s">
        <v>34</v>
      </c>
      <c r="M769" s="2">
        <v>911.64</v>
      </c>
      <c r="N769" s="2">
        <v>10</v>
      </c>
      <c r="O769" s="2">
        <v>0.12</v>
      </c>
      <c r="P769" s="48" t="str">
        <f>IF(Table2[[#This Row],[Discount]]&gt;20%,"HIGH","LOW")</f>
        <v>LOW</v>
      </c>
      <c r="Q769" s="2">
        <v>8022.43</v>
      </c>
      <c r="R769" s="59" t="str">
        <f>_xlfn.IFS(Table2[[#This Row],[Revenue]]&lt;1000,"Small",OR(Table2[[#This Row],[Revenue]]&gt;1000,Table2[[#This Row],[Revenue]]&lt;=5000),"Medium",Table2[[#This Row],[Revenue]]&gt;5000,"Large")</f>
        <v>Medium</v>
      </c>
      <c r="S769" s="53" t="str">
        <f>IF(Table2[[#This Row],[Revenue]]&gt;3000,"Premium","Not Premium")</f>
        <v>Premium</v>
      </c>
      <c r="T769" s="2">
        <v>6594.97</v>
      </c>
      <c r="U769" s="2">
        <v>1427.46</v>
      </c>
      <c r="V769" s="2" t="s">
        <v>91</v>
      </c>
      <c r="W769" s="2" t="s">
        <v>71</v>
      </c>
      <c r="X769" s="2" t="s">
        <v>48</v>
      </c>
      <c r="Y769" s="2">
        <v>40.68</v>
      </c>
      <c r="Z769" s="2">
        <v>8</v>
      </c>
      <c r="AA769" s="50" t="str">
        <f>IF(Table2[[#This Row],[DeliveryDays]]&lt;=3,"FAST DELIVERY","LATE DELIVERY")</f>
        <v>LATE DELIVERY</v>
      </c>
      <c r="AB769" s="2" t="s">
        <v>38</v>
      </c>
      <c r="AC769" s="2" t="s">
        <v>39</v>
      </c>
      <c r="AD769" s="2">
        <v>5</v>
      </c>
      <c r="AE769" s="56" t="str">
        <f>_xlfn.IFS(Table2[[#This Row],[Rating]]=5,"Excellent",Table2[[#This Row],[Rating]]=4,"Good",Table2[[#This Row],[Rating]]=3,"Average",Table2[[#This Row],[Rating]]&lt;=2,"Poor")</f>
        <v>Excellent</v>
      </c>
      <c r="AF769" s="35">
        <f>Table2[[#This Row],[Cost]]+Table2[[#This Row],[Profit]]+Table2[[#This Row],[ShippingCost]]+Table2[[#This Row],[DeliveryDays]]</f>
        <v>8071.1100000000006</v>
      </c>
      <c r="AG769" s="119">
        <f>Table2[[#This Row],[Profit]]/Table2[[#This Row],[Cost]]</f>
        <v>0.21644677686175978</v>
      </c>
    </row>
    <row r="770" spans="1:33" ht="16.5" thickTop="1" thickBot="1" x14ac:dyDescent="0.3">
      <c r="A770" s="12">
        <v>771</v>
      </c>
      <c r="B770" s="13" t="s">
        <v>566</v>
      </c>
      <c r="C770" s="86">
        <f>YEAR(Table2[[#This Row],[Date]])</f>
        <v>2023</v>
      </c>
      <c r="D770" s="89" t="str">
        <f>TEXT(Table2[[#This Row],[Date]],"mmmm")</f>
        <v>February</v>
      </c>
      <c r="E770" s="13" t="s">
        <v>65</v>
      </c>
      <c r="F770" s="13" t="s">
        <v>82</v>
      </c>
      <c r="G770" s="13" t="s">
        <v>90</v>
      </c>
      <c r="H770" s="13" t="s">
        <v>30</v>
      </c>
      <c r="I770" s="13" t="s">
        <v>75</v>
      </c>
      <c r="J770" s="13" t="s">
        <v>32</v>
      </c>
      <c r="K770" s="13" t="s">
        <v>33</v>
      </c>
      <c r="L770" s="13" t="s">
        <v>46</v>
      </c>
      <c r="M770" s="13">
        <v>609.46</v>
      </c>
      <c r="N770" s="13">
        <v>12</v>
      </c>
      <c r="O770" s="13">
        <v>0.1</v>
      </c>
      <c r="P770" s="48" t="str">
        <f>IF(Table2[[#This Row],[Discount]]&gt;20%,"HIGH","LOW")</f>
        <v>LOW</v>
      </c>
      <c r="Q770" s="13">
        <v>6582.17</v>
      </c>
      <c r="R770" s="60" t="str">
        <f>_xlfn.IFS(Table2[[#This Row],[Revenue]]&lt;1000,"Small",OR(Table2[[#This Row],[Revenue]]&gt;1000,Table2[[#This Row],[Revenue]]&lt;=5000),"Medium",Table2[[#This Row],[Revenue]]&gt;5000,"Large")</f>
        <v>Medium</v>
      </c>
      <c r="S770" s="54" t="str">
        <f>IF(Table2[[#This Row],[Revenue]]&gt;3000,"Premium","Not Premium")</f>
        <v>Premium</v>
      </c>
      <c r="T770" s="13">
        <v>5186.84</v>
      </c>
      <c r="U770" s="13">
        <v>1395.33</v>
      </c>
      <c r="V770" s="13" t="s">
        <v>47</v>
      </c>
      <c r="W770" s="13" t="s">
        <v>36</v>
      </c>
      <c r="X770" s="13" t="s">
        <v>72</v>
      </c>
      <c r="Y770" s="13">
        <v>5.87</v>
      </c>
      <c r="Z770" s="13">
        <v>2</v>
      </c>
      <c r="AA770" s="51" t="str">
        <f>IF(Table2[[#This Row],[DeliveryDays]]&lt;=3,"FAST DELIVERY","LATE DELIVERY")</f>
        <v>FAST DELIVERY</v>
      </c>
      <c r="AB770" s="13" t="s">
        <v>55</v>
      </c>
      <c r="AC770" s="13" t="s">
        <v>39</v>
      </c>
      <c r="AD770" s="13">
        <v>1</v>
      </c>
      <c r="AE770" s="57" t="str">
        <f>_xlfn.IFS(Table2[[#This Row],[Rating]]=5,"Excellent",Table2[[#This Row],[Rating]]=4,"Good",Table2[[#This Row],[Rating]]=3,"Average",Table2[[#This Row],[Rating]]&lt;=2,"Poor")</f>
        <v>Poor</v>
      </c>
      <c r="AF770" s="35">
        <f>Table2[[#This Row],[Cost]]+Table2[[#This Row],[Profit]]+Table2[[#This Row],[ShippingCost]]+Table2[[#This Row],[DeliveryDays]]</f>
        <v>6590.04</v>
      </c>
      <c r="AG770" s="119">
        <f>Table2[[#This Row],[Profit]]/Table2[[#This Row],[Cost]]</f>
        <v>0.26901350340477054</v>
      </c>
    </row>
    <row r="771" spans="1:33" ht="16.5" thickTop="1" thickBot="1" x14ac:dyDescent="0.3">
      <c r="A771" s="11">
        <v>772</v>
      </c>
      <c r="B771" s="2" t="s">
        <v>430</v>
      </c>
      <c r="C771" s="85">
        <f>YEAR(Table2[[#This Row],[Date]])</f>
        <v>2023</v>
      </c>
      <c r="D771" s="88" t="str">
        <f>TEXT(Table2[[#This Row],[Date]],"mmmm")</f>
        <v>September</v>
      </c>
      <c r="E771" s="2" t="s">
        <v>120</v>
      </c>
      <c r="F771" s="2" t="s">
        <v>42</v>
      </c>
      <c r="G771" s="2" t="s">
        <v>83</v>
      </c>
      <c r="H771" s="2" t="s">
        <v>100</v>
      </c>
      <c r="I771" s="2" t="s">
        <v>31</v>
      </c>
      <c r="J771" s="2" t="s">
        <v>32</v>
      </c>
      <c r="K771" s="2" t="s">
        <v>53</v>
      </c>
      <c r="L771" s="2" t="s">
        <v>34</v>
      </c>
      <c r="M771" s="2">
        <v>638.78</v>
      </c>
      <c r="N771" s="2">
        <v>17</v>
      </c>
      <c r="O771" s="2">
        <v>0.02</v>
      </c>
      <c r="P771" s="48" t="str">
        <f>IF(Table2[[#This Row],[Discount]]&gt;20%,"HIGH","LOW")</f>
        <v>LOW</v>
      </c>
      <c r="Q771" s="2">
        <v>10642.07</v>
      </c>
      <c r="R771" s="59" t="str">
        <f>_xlfn.IFS(Table2[[#This Row],[Revenue]]&lt;1000,"Small",OR(Table2[[#This Row],[Revenue]]&gt;1000,Table2[[#This Row],[Revenue]]&lt;=5000),"Medium",Table2[[#This Row],[Revenue]]&gt;5000,"Large")</f>
        <v>Medium</v>
      </c>
      <c r="S771" s="53" t="str">
        <f>IF(Table2[[#This Row],[Revenue]]&gt;3000,"Premium","Not Premium")</f>
        <v>Premium</v>
      </c>
      <c r="T771" s="2">
        <v>9495.94</v>
      </c>
      <c r="U771" s="2">
        <v>1146.1300000000001</v>
      </c>
      <c r="V771" s="2" t="s">
        <v>76</v>
      </c>
      <c r="W771" s="2" t="s">
        <v>54</v>
      </c>
      <c r="X771" s="2" t="s">
        <v>37</v>
      </c>
      <c r="Y771" s="2">
        <v>26.75</v>
      </c>
      <c r="Z771" s="2">
        <v>3</v>
      </c>
      <c r="AA771" s="50" t="str">
        <f>IF(Table2[[#This Row],[DeliveryDays]]&lt;=3,"FAST DELIVERY","LATE DELIVERY")</f>
        <v>FAST DELIVERY</v>
      </c>
      <c r="AB771" s="2" t="s">
        <v>97</v>
      </c>
      <c r="AC771" s="2" t="s">
        <v>56</v>
      </c>
      <c r="AD771" s="2">
        <v>2</v>
      </c>
      <c r="AE771" s="56" t="str">
        <f>_xlfn.IFS(Table2[[#This Row],[Rating]]=5,"Excellent",Table2[[#This Row],[Rating]]=4,"Good",Table2[[#This Row],[Rating]]=3,"Average",Table2[[#This Row],[Rating]]&lt;=2,"Poor")</f>
        <v>Poor</v>
      </c>
      <c r="AF771" s="35">
        <f>Table2[[#This Row],[Cost]]+Table2[[#This Row],[Profit]]+Table2[[#This Row],[ShippingCost]]+Table2[[#This Row],[DeliveryDays]]</f>
        <v>10671.82</v>
      </c>
      <c r="AG771" s="119">
        <f>Table2[[#This Row],[Profit]]/Table2[[#This Row],[Cost]]</f>
        <v>0.12069684517804452</v>
      </c>
    </row>
    <row r="772" spans="1:33" ht="16.5" thickTop="1" thickBot="1" x14ac:dyDescent="0.3">
      <c r="A772" s="12">
        <v>773</v>
      </c>
      <c r="B772" s="13" t="s">
        <v>156</v>
      </c>
      <c r="C772" s="86">
        <f>YEAR(Table2[[#This Row],[Date]])</f>
        <v>2023</v>
      </c>
      <c r="D772" s="89" t="str">
        <f>TEXT(Table2[[#This Row],[Date]],"mmmm")</f>
        <v>May</v>
      </c>
      <c r="E772" s="13" t="s">
        <v>114</v>
      </c>
      <c r="F772" s="13" t="s">
        <v>42</v>
      </c>
      <c r="G772" s="13" t="s">
        <v>59</v>
      </c>
      <c r="H772" s="13" t="s">
        <v>78</v>
      </c>
      <c r="I772" s="13" t="s">
        <v>68</v>
      </c>
      <c r="J772" s="13" t="s">
        <v>69</v>
      </c>
      <c r="K772" s="13" t="s">
        <v>53</v>
      </c>
      <c r="L772" s="13" t="s">
        <v>70</v>
      </c>
      <c r="M772" s="13">
        <v>290.70999999999998</v>
      </c>
      <c r="N772" s="13">
        <v>14</v>
      </c>
      <c r="O772" s="13">
        <v>0.2</v>
      </c>
      <c r="P772" s="48" t="str">
        <f>IF(Table2[[#This Row],[Discount]]&gt;20%,"HIGH","LOW")</f>
        <v>LOW</v>
      </c>
      <c r="Q772" s="13">
        <v>3255.95</v>
      </c>
      <c r="R772" s="60" t="str">
        <f>_xlfn.IFS(Table2[[#This Row],[Revenue]]&lt;1000,"Small",OR(Table2[[#This Row],[Revenue]]&gt;1000,Table2[[#This Row],[Revenue]]&lt;=5000),"Medium",Table2[[#This Row],[Revenue]]&gt;5000,"Large")</f>
        <v>Medium</v>
      </c>
      <c r="S772" s="54" t="str">
        <f>IF(Table2[[#This Row],[Revenue]]&gt;3000,"Premium","Not Premium")</f>
        <v>Premium</v>
      </c>
      <c r="T772" s="13">
        <v>2182.8200000000002</v>
      </c>
      <c r="U772" s="13">
        <v>1073.1300000000001</v>
      </c>
      <c r="V772" s="13" t="s">
        <v>35</v>
      </c>
      <c r="W772" s="13" t="s">
        <v>88</v>
      </c>
      <c r="X772" s="13" t="s">
        <v>72</v>
      </c>
      <c r="Y772" s="13">
        <v>39.58</v>
      </c>
      <c r="Z772" s="13">
        <v>1</v>
      </c>
      <c r="AA772" s="51" t="str">
        <f>IF(Table2[[#This Row],[DeliveryDays]]&lt;=3,"FAST DELIVERY","LATE DELIVERY")</f>
        <v>FAST DELIVERY</v>
      </c>
      <c r="AB772" s="13" t="s">
        <v>38</v>
      </c>
      <c r="AC772" s="13" t="s">
        <v>39</v>
      </c>
      <c r="AD772" s="13">
        <v>1</v>
      </c>
      <c r="AE772" s="57" t="str">
        <f>_xlfn.IFS(Table2[[#This Row],[Rating]]=5,"Excellent",Table2[[#This Row],[Rating]]=4,"Good",Table2[[#This Row],[Rating]]=3,"Average",Table2[[#This Row],[Rating]]&lt;=2,"Poor")</f>
        <v>Poor</v>
      </c>
      <c r="AF772" s="35">
        <f>Table2[[#This Row],[Cost]]+Table2[[#This Row],[Profit]]+Table2[[#This Row],[ShippingCost]]+Table2[[#This Row],[DeliveryDays]]</f>
        <v>3296.53</v>
      </c>
      <c r="AG772" s="119">
        <f>Table2[[#This Row],[Profit]]/Table2[[#This Row],[Cost]]</f>
        <v>0.49162551195242854</v>
      </c>
    </row>
    <row r="773" spans="1:33" ht="16.5" thickTop="1" thickBot="1" x14ac:dyDescent="0.3">
      <c r="A773" s="11">
        <v>774</v>
      </c>
      <c r="B773" s="2" t="s">
        <v>176</v>
      </c>
      <c r="C773" s="85">
        <f>YEAR(Table2[[#This Row],[Date]])</f>
        <v>2023</v>
      </c>
      <c r="D773" s="88" t="str">
        <f>TEXT(Table2[[#This Row],[Date]],"mmmm")</f>
        <v>November</v>
      </c>
      <c r="E773" s="2" t="s">
        <v>114</v>
      </c>
      <c r="F773" s="2" t="s">
        <v>28</v>
      </c>
      <c r="G773" s="2" t="s">
        <v>29</v>
      </c>
      <c r="H773" s="2" t="s">
        <v>78</v>
      </c>
      <c r="I773" s="2" t="s">
        <v>51</v>
      </c>
      <c r="J773" s="2" t="s">
        <v>102</v>
      </c>
      <c r="K773" s="2" t="s">
        <v>45</v>
      </c>
      <c r="L773" s="2" t="s">
        <v>46</v>
      </c>
      <c r="M773" s="2">
        <v>545.16999999999996</v>
      </c>
      <c r="N773" s="2">
        <v>4</v>
      </c>
      <c r="O773" s="2">
        <v>0.1</v>
      </c>
      <c r="P773" s="48" t="str">
        <f>IF(Table2[[#This Row],[Discount]]&gt;20%,"HIGH","LOW")</f>
        <v>LOW</v>
      </c>
      <c r="Q773" s="2">
        <v>1962.61</v>
      </c>
      <c r="R773" s="59" t="str">
        <f>_xlfn.IFS(Table2[[#This Row],[Revenue]]&lt;1000,"Small",OR(Table2[[#This Row],[Revenue]]&gt;1000,Table2[[#This Row],[Revenue]]&lt;=5000),"Medium",Table2[[#This Row],[Revenue]]&gt;5000,"Large")</f>
        <v>Medium</v>
      </c>
      <c r="S773" s="53" t="str">
        <f>IF(Table2[[#This Row],[Revenue]]&gt;3000,"Premium","Not Premium")</f>
        <v>Not Premium</v>
      </c>
      <c r="T773" s="2">
        <v>1446.41</v>
      </c>
      <c r="U773" s="2">
        <v>516.20000000000005</v>
      </c>
      <c r="V773" s="2" t="s">
        <v>63</v>
      </c>
      <c r="W773" s="2" t="s">
        <v>71</v>
      </c>
      <c r="X773" s="2" t="s">
        <v>72</v>
      </c>
      <c r="Y773" s="2">
        <v>37.07</v>
      </c>
      <c r="Z773" s="2">
        <v>10</v>
      </c>
      <c r="AA773" s="50" t="str">
        <f>IF(Table2[[#This Row],[DeliveryDays]]&lt;=3,"FAST DELIVERY","LATE DELIVERY")</f>
        <v>LATE DELIVERY</v>
      </c>
      <c r="AB773" s="2" t="s">
        <v>55</v>
      </c>
      <c r="AC773" s="2" t="s">
        <v>56</v>
      </c>
      <c r="AD773" s="2">
        <v>4</v>
      </c>
      <c r="AE773" s="56" t="str">
        <f>_xlfn.IFS(Table2[[#This Row],[Rating]]=5,"Excellent",Table2[[#This Row],[Rating]]=4,"Good",Table2[[#This Row],[Rating]]=3,"Average",Table2[[#This Row],[Rating]]&lt;=2,"Poor")</f>
        <v>Good</v>
      </c>
      <c r="AF773" s="35">
        <f>Table2[[#This Row],[Cost]]+Table2[[#This Row],[Profit]]+Table2[[#This Row],[ShippingCost]]+Table2[[#This Row],[DeliveryDays]]</f>
        <v>2009.68</v>
      </c>
      <c r="AG773" s="119">
        <f>Table2[[#This Row],[Profit]]/Table2[[#This Row],[Cost]]</f>
        <v>0.35688359455479429</v>
      </c>
    </row>
    <row r="774" spans="1:33" ht="16.5" thickTop="1" thickBot="1" x14ac:dyDescent="0.3">
      <c r="A774" s="12">
        <v>775</v>
      </c>
      <c r="B774" s="13" t="s">
        <v>128</v>
      </c>
      <c r="C774" s="86">
        <f>YEAR(Table2[[#This Row],[Date]])</f>
        <v>2023</v>
      </c>
      <c r="D774" s="89" t="str">
        <f>TEXT(Table2[[#This Row],[Date]],"mmmm")</f>
        <v>December</v>
      </c>
      <c r="E774" s="13" t="s">
        <v>114</v>
      </c>
      <c r="F774" s="13" t="s">
        <v>66</v>
      </c>
      <c r="G774" s="13" t="s">
        <v>43</v>
      </c>
      <c r="H774" s="13" t="s">
        <v>100</v>
      </c>
      <c r="I774" s="13" t="s">
        <v>31</v>
      </c>
      <c r="J774" s="13" t="s">
        <v>107</v>
      </c>
      <c r="K774" s="13" t="s">
        <v>45</v>
      </c>
      <c r="L774" s="13" t="s">
        <v>70</v>
      </c>
      <c r="M774" s="13">
        <v>508.29</v>
      </c>
      <c r="N774" s="13">
        <v>20</v>
      </c>
      <c r="O774" s="13">
        <v>0.16</v>
      </c>
      <c r="P774" s="48" t="str">
        <f>IF(Table2[[#This Row],[Discount]]&gt;20%,"HIGH","LOW")</f>
        <v>LOW</v>
      </c>
      <c r="Q774" s="13">
        <v>8539.27</v>
      </c>
      <c r="R774" s="60" t="str">
        <f>_xlfn.IFS(Table2[[#This Row],[Revenue]]&lt;1000,"Small",OR(Table2[[#This Row],[Revenue]]&gt;1000,Table2[[#This Row],[Revenue]]&lt;=5000),"Medium",Table2[[#This Row],[Revenue]]&gt;5000,"Large")</f>
        <v>Medium</v>
      </c>
      <c r="S774" s="54" t="str">
        <f>IF(Table2[[#This Row],[Revenue]]&gt;3000,"Premium","Not Premium")</f>
        <v>Premium</v>
      </c>
      <c r="T774" s="13">
        <v>7441.21</v>
      </c>
      <c r="U774" s="13">
        <v>1098.06</v>
      </c>
      <c r="V774" s="13" t="s">
        <v>47</v>
      </c>
      <c r="W774" s="13" t="s">
        <v>71</v>
      </c>
      <c r="X774" s="13" t="s">
        <v>48</v>
      </c>
      <c r="Y774" s="13">
        <v>5.63</v>
      </c>
      <c r="Z774" s="13">
        <v>5</v>
      </c>
      <c r="AA774" s="51" t="str">
        <f>IF(Table2[[#This Row],[DeliveryDays]]&lt;=3,"FAST DELIVERY","LATE DELIVERY")</f>
        <v>LATE DELIVERY</v>
      </c>
      <c r="AB774" s="13" t="s">
        <v>55</v>
      </c>
      <c r="AC774" s="13" t="s">
        <v>39</v>
      </c>
      <c r="AD774" s="13">
        <v>2</v>
      </c>
      <c r="AE774" s="57" t="str">
        <f>_xlfn.IFS(Table2[[#This Row],[Rating]]=5,"Excellent",Table2[[#This Row],[Rating]]=4,"Good",Table2[[#This Row],[Rating]]=3,"Average",Table2[[#This Row],[Rating]]&lt;=2,"Poor")</f>
        <v>Poor</v>
      </c>
      <c r="AF774" s="35">
        <f>Table2[[#This Row],[Cost]]+Table2[[#This Row],[Profit]]+Table2[[#This Row],[ShippingCost]]+Table2[[#This Row],[DeliveryDays]]</f>
        <v>8549.9</v>
      </c>
      <c r="AG774" s="119">
        <f>Table2[[#This Row],[Profit]]/Table2[[#This Row],[Cost]]</f>
        <v>0.14756471057798395</v>
      </c>
    </row>
    <row r="775" spans="1:33" ht="16.5" thickTop="1" thickBot="1" x14ac:dyDescent="0.3">
      <c r="A775" s="11">
        <v>776</v>
      </c>
      <c r="B775" s="2" t="s">
        <v>567</v>
      </c>
      <c r="C775" s="85">
        <f>YEAR(Table2[[#This Row],[Date]])</f>
        <v>2024</v>
      </c>
      <c r="D775" s="88" t="str">
        <f>TEXT(Table2[[#This Row],[Date]],"mmmm")</f>
        <v>August</v>
      </c>
      <c r="E775" s="2" t="s">
        <v>99</v>
      </c>
      <c r="F775" s="2" t="s">
        <v>42</v>
      </c>
      <c r="G775" s="2" t="s">
        <v>43</v>
      </c>
      <c r="H775" s="2" t="s">
        <v>60</v>
      </c>
      <c r="I775" s="2" t="s">
        <v>68</v>
      </c>
      <c r="J775" s="2" t="s">
        <v>32</v>
      </c>
      <c r="K775" s="2" t="s">
        <v>33</v>
      </c>
      <c r="L775" s="2" t="s">
        <v>80</v>
      </c>
      <c r="M775" s="2">
        <v>128.37</v>
      </c>
      <c r="N775" s="2">
        <v>20</v>
      </c>
      <c r="O775" s="2">
        <v>0.11</v>
      </c>
      <c r="P775" s="48" t="str">
        <f>IF(Table2[[#This Row],[Discount]]&gt;20%,"HIGH","LOW")</f>
        <v>LOW</v>
      </c>
      <c r="Q775" s="2">
        <v>2284.9899999999998</v>
      </c>
      <c r="R775" s="59" t="str">
        <f>_xlfn.IFS(Table2[[#This Row],[Revenue]]&lt;1000,"Small",OR(Table2[[#This Row],[Revenue]]&gt;1000,Table2[[#This Row],[Revenue]]&lt;=5000),"Medium",Table2[[#This Row],[Revenue]]&gt;5000,"Large")</f>
        <v>Medium</v>
      </c>
      <c r="S775" s="53" t="str">
        <f>IF(Table2[[#This Row],[Revenue]]&gt;3000,"Premium","Not Premium")</f>
        <v>Not Premium</v>
      </c>
      <c r="T775" s="2">
        <v>1324.05</v>
      </c>
      <c r="U775" s="2">
        <v>960.94</v>
      </c>
      <c r="V775" s="2" t="s">
        <v>76</v>
      </c>
      <c r="W775" s="2" t="s">
        <v>88</v>
      </c>
      <c r="X775" s="2" t="s">
        <v>37</v>
      </c>
      <c r="Y775" s="2">
        <v>47.3</v>
      </c>
      <c r="Z775" s="2">
        <v>5</v>
      </c>
      <c r="AA775" s="50" t="str">
        <f>IF(Table2[[#This Row],[DeliveryDays]]&lt;=3,"FAST DELIVERY","LATE DELIVERY")</f>
        <v>LATE DELIVERY</v>
      </c>
      <c r="AB775" s="2" t="s">
        <v>38</v>
      </c>
      <c r="AC775" s="2" t="s">
        <v>39</v>
      </c>
      <c r="AD775" s="2">
        <v>1</v>
      </c>
      <c r="AE775" s="56" t="str">
        <f>_xlfn.IFS(Table2[[#This Row],[Rating]]=5,"Excellent",Table2[[#This Row],[Rating]]=4,"Good",Table2[[#This Row],[Rating]]=3,"Average",Table2[[#This Row],[Rating]]&lt;=2,"Poor")</f>
        <v>Poor</v>
      </c>
      <c r="AF775" s="35">
        <f>Table2[[#This Row],[Cost]]+Table2[[#This Row],[Profit]]+Table2[[#This Row],[ShippingCost]]+Table2[[#This Row],[DeliveryDays]]</f>
        <v>2337.29</v>
      </c>
      <c r="AG775" s="119">
        <f>Table2[[#This Row],[Profit]]/Table2[[#This Row],[Cost]]</f>
        <v>0.7257580907065444</v>
      </c>
    </row>
    <row r="776" spans="1:33" ht="16.5" thickTop="1" thickBot="1" x14ac:dyDescent="0.3">
      <c r="A776" s="12">
        <v>777</v>
      </c>
      <c r="B776" s="13" t="s">
        <v>568</v>
      </c>
      <c r="C776" s="86">
        <f>YEAR(Table2[[#This Row],[Date]])</f>
        <v>2024</v>
      </c>
      <c r="D776" s="89" t="str">
        <f>TEXT(Table2[[#This Row],[Date]],"mmmm")</f>
        <v>May</v>
      </c>
      <c r="E776" s="13" t="s">
        <v>118</v>
      </c>
      <c r="F776" s="13" t="s">
        <v>28</v>
      </c>
      <c r="G776" s="13" t="s">
        <v>59</v>
      </c>
      <c r="H776" s="13" t="s">
        <v>78</v>
      </c>
      <c r="I776" s="13" t="s">
        <v>61</v>
      </c>
      <c r="J776" s="13" t="s">
        <v>69</v>
      </c>
      <c r="K776" s="13" t="s">
        <v>45</v>
      </c>
      <c r="L776" s="13" t="s">
        <v>34</v>
      </c>
      <c r="M776" s="13">
        <v>814.4</v>
      </c>
      <c r="N776" s="13">
        <v>17</v>
      </c>
      <c r="O776" s="13">
        <v>0.23</v>
      </c>
      <c r="P776" s="48" t="str">
        <f>IF(Table2[[#This Row],[Discount]]&gt;20%,"HIGH","LOW")</f>
        <v>HIGH</v>
      </c>
      <c r="Q776" s="13">
        <v>10660.5</v>
      </c>
      <c r="R776" s="60" t="str">
        <f>_xlfn.IFS(Table2[[#This Row],[Revenue]]&lt;1000,"Small",OR(Table2[[#This Row],[Revenue]]&gt;1000,Table2[[#This Row],[Revenue]]&lt;=5000),"Medium",Table2[[#This Row],[Revenue]]&gt;5000,"Large")</f>
        <v>Medium</v>
      </c>
      <c r="S776" s="54" t="str">
        <f>IF(Table2[[#This Row],[Revenue]]&gt;3000,"Premium","Not Premium")</f>
        <v>Premium</v>
      </c>
      <c r="T776" s="13">
        <v>6597.79</v>
      </c>
      <c r="U776" s="13">
        <v>4062.71</v>
      </c>
      <c r="V776" s="13" t="s">
        <v>63</v>
      </c>
      <c r="W776" s="13" t="s">
        <v>54</v>
      </c>
      <c r="X776" s="13" t="s">
        <v>72</v>
      </c>
      <c r="Y776" s="13">
        <v>5.33</v>
      </c>
      <c r="Z776" s="13">
        <v>8</v>
      </c>
      <c r="AA776" s="51" t="str">
        <f>IF(Table2[[#This Row],[DeliveryDays]]&lt;=3,"FAST DELIVERY","LATE DELIVERY")</f>
        <v>LATE DELIVERY</v>
      </c>
      <c r="AB776" s="13" t="s">
        <v>38</v>
      </c>
      <c r="AC776" s="13" t="s">
        <v>56</v>
      </c>
      <c r="AD776" s="13">
        <v>2</v>
      </c>
      <c r="AE776" s="57" t="str">
        <f>_xlfn.IFS(Table2[[#This Row],[Rating]]=5,"Excellent",Table2[[#This Row],[Rating]]=4,"Good",Table2[[#This Row],[Rating]]=3,"Average",Table2[[#This Row],[Rating]]&lt;=2,"Poor")</f>
        <v>Poor</v>
      </c>
      <c r="AF776" s="35">
        <f>Table2[[#This Row],[Cost]]+Table2[[#This Row],[Profit]]+Table2[[#This Row],[ShippingCost]]+Table2[[#This Row],[DeliveryDays]]</f>
        <v>10673.83</v>
      </c>
      <c r="AG776" s="119">
        <f>Table2[[#This Row],[Profit]]/Table2[[#This Row],[Cost]]</f>
        <v>0.61576831029784218</v>
      </c>
    </row>
    <row r="777" spans="1:33" ht="16.5" thickTop="1" thickBot="1" x14ac:dyDescent="0.3">
      <c r="A777" s="11">
        <v>778</v>
      </c>
      <c r="B777" s="2" t="s">
        <v>260</v>
      </c>
      <c r="C777" s="85">
        <f>YEAR(Table2[[#This Row],[Date]])</f>
        <v>2024</v>
      </c>
      <c r="D777" s="88" t="str">
        <f>TEXT(Table2[[#This Row],[Date]],"mmmm")</f>
        <v>August</v>
      </c>
      <c r="E777" s="2" t="s">
        <v>120</v>
      </c>
      <c r="F777" s="2" t="s">
        <v>66</v>
      </c>
      <c r="G777" s="2" t="s">
        <v>29</v>
      </c>
      <c r="H777" s="2" t="s">
        <v>30</v>
      </c>
      <c r="I777" s="2" t="s">
        <v>51</v>
      </c>
      <c r="J777" s="2" t="s">
        <v>107</v>
      </c>
      <c r="K777" s="2" t="s">
        <v>33</v>
      </c>
      <c r="L777" s="2" t="s">
        <v>80</v>
      </c>
      <c r="M777" s="2">
        <v>338.35</v>
      </c>
      <c r="N777" s="2">
        <v>9</v>
      </c>
      <c r="O777" s="2">
        <v>0.1</v>
      </c>
      <c r="P777" s="48" t="str">
        <f>IF(Table2[[#This Row],[Discount]]&gt;20%,"HIGH","LOW")</f>
        <v>LOW</v>
      </c>
      <c r="Q777" s="2">
        <v>2740.64</v>
      </c>
      <c r="R777" s="59" t="str">
        <f>_xlfn.IFS(Table2[[#This Row],[Revenue]]&lt;1000,"Small",OR(Table2[[#This Row],[Revenue]]&gt;1000,Table2[[#This Row],[Revenue]]&lt;=5000),"Medium",Table2[[#This Row],[Revenue]]&gt;5000,"Large")</f>
        <v>Medium</v>
      </c>
      <c r="S777" s="53" t="str">
        <f>IF(Table2[[#This Row],[Revenue]]&gt;3000,"Premium","Not Premium")</f>
        <v>Not Premium</v>
      </c>
      <c r="T777" s="2">
        <v>2311.0300000000002</v>
      </c>
      <c r="U777" s="2">
        <v>429.61</v>
      </c>
      <c r="V777" s="2" t="s">
        <v>76</v>
      </c>
      <c r="W777" s="2" t="s">
        <v>88</v>
      </c>
      <c r="X777" s="2" t="s">
        <v>48</v>
      </c>
      <c r="Y777" s="2">
        <v>6.49</v>
      </c>
      <c r="Z777" s="2">
        <v>10</v>
      </c>
      <c r="AA777" s="50" t="str">
        <f>IF(Table2[[#This Row],[DeliveryDays]]&lt;=3,"FAST DELIVERY","LATE DELIVERY")</f>
        <v>LATE DELIVERY</v>
      </c>
      <c r="AB777" s="2" t="s">
        <v>55</v>
      </c>
      <c r="AC777" s="2" t="s">
        <v>39</v>
      </c>
      <c r="AD777" s="2">
        <v>3</v>
      </c>
      <c r="AE777" s="56" t="str">
        <f>_xlfn.IFS(Table2[[#This Row],[Rating]]=5,"Excellent",Table2[[#This Row],[Rating]]=4,"Good",Table2[[#This Row],[Rating]]=3,"Average",Table2[[#This Row],[Rating]]&lt;=2,"Poor")</f>
        <v>Average</v>
      </c>
      <c r="AF777" s="35">
        <f>Table2[[#This Row],[Cost]]+Table2[[#This Row],[Profit]]+Table2[[#This Row],[ShippingCost]]+Table2[[#This Row],[DeliveryDays]]</f>
        <v>2757.13</v>
      </c>
      <c r="AG777" s="119">
        <f>Table2[[#This Row],[Profit]]/Table2[[#This Row],[Cost]]</f>
        <v>0.18589546652358471</v>
      </c>
    </row>
    <row r="778" spans="1:33" ht="16.5" thickTop="1" thickBot="1" x14ac:dyDescent="0.3">
      <c r="A778" s="12">
        <v>779</v>
      </c>
      <c r="B778" s="13" t="s">
        <v>569</v>
      </c>
      <c r="C778" s="86">
        <f>YEAR(Table2[[#This Row],[Date]])</f>
        <v>2024</v>
      </c>
      <c r="D778" s="89" t="str">
        <f>TEXT(Table2[[#This Row],[Date]],"mmmm")</f>
        <v>November</v>
      </c>
      <c r="E778" s="13" t="s">
        <v>41</v>
      </c>
      <c r="F778" s="13" t="s">
        <v>82</v>
      </c>
      <c r="G778" s="13" t="s">
        <v>29</v>
      </c>
      <c r="H778" s="13" t="s">
        <v>78</v>
      </c>
      <c r="I778" s="13" t="s">
        <v>75</v>
      </c>
      <c r="J778" s="13" t="s">
        <v>84</v>
      </c>
      <c r="K778" s="13" t="s">
        <v>45</v>
      </c>
      <c r="L778" s="13" t="s">
        <v>80</v>
      </c>
      <c r="M778" s="13">
        <v>16.149999999999999</v>
      </c>
      <c r="N778" s="13">
        <v>13</v>
      </c>
      <c r="O778" s="13">
        <v>0.08</v>
      </c>
      <c r="P778" s="48" t="str">
        <f>IF(Table2[[#This Row],[Discount]]&gt;20%,"HIGH","LOW")</f>
        <v>LOW</v>
      </c>
      <c r="Q778" s="13">
        <v>193.15</v>
      </c>
      <c r="R778" s="60" t="str">
        <f>_xlfn.IFS(Table2[[#This Row],[Revenue]]&lt;1000,"Small",OR(Table2[[#This Row],[Revenue]]&gt;1000,Table2[[#This Row],[Revenue]]&lt;=5000),"Medium",Table2[[#This Row],[Revenue]]&gt;5000,"Large")</f>
        <v>Small</v>
      </c>
      <c r="S778" s="54" t="str">
        <f>IF(Table2[[#This Row],[Revenue]]&gt;3000,"Premium","Not Premium")</f>
        <v>Not Premium</v>
      </c>
      <c r="T778" s="13">
        <v>135.99</v>
      </c>
      <c r="U778" s="13">
        <v>57.16</v>
      </c>
      <c r="V778" s="13" t="s">
        <v>76</v>
      </c>
      <c r="W778" s="13" t="s">
        <v>88</v>
      </c>
      <c r="X778" s="13" t="s">
        <v>72</v>
      </c>
      <c r="Y778" s="13">
        <v>27.38</v>
      </c>
      <c r="Z778" s="13">
        <v>7</v>
      </c>
      <c r="AA778" s="51" t="str">
        <f>IF(Table2[[#This Row],[DeliveryDays]]&lt;=3,"FAST DELIVERY","LATE DELIVERY")</f>
        <v>LATE DELIVERY</v>
      </c>
      <c r="AB778" s="13" t="s">
        <v>55</v>
      </c>
      <c r="AC778" s="13" t="s">
        <v>56</v>
      </c>
      <c r="AD778" s="13">
        <v>1</v>
      </c>
      <c r="AE778" s="57" t="str">
        <f>_xlfn.IFS(Table2[[#This Row],[Rating]]=5,"Excellent",Table2[[#This Row],[Rating]]=4,"Good",Table2[[#This Row],[Rating]]=3,"Average",Table2[[#This Row],[Rating]]&lt;=2,"Poor")</f>
        <v>Poor</v>
      </c>
      <c r="AF778" s="35">
        <f>Table2[[#This Row],[Cost]]+Table2[[#This Row],[Profit]]+Table2[[#This Row],[ShippingCost]]+Table2[[#This Row],[DeliveryDays]]</f>
        <v>227.53</v>
      </c>
      <c r="AG778" s="119">
        <f>Table2[[#This Row],[Profit]]/Table2[[#This Row],[Cost]]</f>
        <v>0.42032502389881604</v>
      </c>
    </row>
    <row r="779" spans="1:33" ht="16.5" thickTop="1" thickBot="1" x14ac:dyDescent="0.3">
      <c r="A779" s="11">
        <v>780</v>
      </c>
      <c r="B779" s="2" t="s">
        <v>570</v>
      </c>
      <c r="C779" s="85">
        <f>YEAR(Table2[[#This Row],[Date]])</f>
        <v>2023</v>
      </c>
      <c r="D779" s="88" t="str">
        <f>TEXT(Table2[[#This Row],[Date]],"mmmm")</f>
        <v>June</v>
      </c>
      <c r="E779" s="2" t="s">
        <v>118</v>
      </c>
      <c r="F779" s="2" t="s">
        <v>66</v>
      </c>
      <c r="G779" s="2" t="s">
        <v>59</v>
      </c>
      <c r="H779" s="2" t="s">
        <v>78</v>
      </c>
      <c r="I779" s="2" t="s">
        <v>75</v>
      </c>
      <c r="J779" s="2" t="s">
        <v>79</v>
      </c>
      <c r="K779" s="2" t="s">
        <v>53</v>
      </c>
      <c r="L779" s="2" t="s">
        <v>80</v>
      </c>
      <c r="M779" s="2">
        <v>824.12</v>
      </c>
      <c r="N779" s="2">
        <v>9</v>
      </c>
      <c r="O779" s="2">
        <v>0.11</v>
      </c>
      <c r="P779" s="48" t="str">
        <f>IF(Table2[[#This Row],[Discount]]&gt;20%,"HIGH","LOW")</f>
        <v>LOW</v>
      </c>
      <c r="Q779" s="2">
        <v>6601.2</v>
      </c>
      <c r="R779" s="59" t="str">
        <f>_xlfn.IFS(Table2[[#This Row],[Revenue]]&lt;1000,"Small",OR(Table2[[#This Row],[Revenue]]&gt;1000,Table2[[#This Row],[Revenue]]&lt;=5000),"Medium",Table2[[#This Row],[Revenue]]&gt;5000,"Large")</f>
        <v>Medium</v>
      </c>
      <c r="S779" s="53" t="str">
        <f>IF(Table2[[#This Row],[Revenue]]&gt;3000,"Premium","Not Premium")</f>
        <v>Premium</v>
      </c>
      <c r="T779" s="2">
        <v>5624.32</v>
      </c>
      <c r="U779" s="2">
        <v>976.88</v>
      </c>
      <c r="V779" s="2" t="s">
        <v>35</v>
      </c>
      <c r="W779" s="2" t="s">
        <v>36</v>
      </c>
      <c r="X779" s="2" t="s">
        <v>48</v>
      </c>
      <c r="Y779" s="2">
        <v>44.36</v>
      </c>
      <c r="Z779" s="2">
        <v>7</v>
      </c>
      <c r="AA779" s="50" t="str">
        <f>IF(Table2[[#This Row],[DeliveryDays]]&lt;=3,"FAST DELIVERY","LATE DELIVERY")</f>
        <v>LATE DELIVERY</v>
      </c>
      <c r="AB779" s="2" t="s">
        <v>38</v>
      </c>
      <c r="AC779" s="2" t="s">
        <v>56</v>
      </c>
      <c r="AD779" s="2">
        <v>3</v>
      </c>
      <c r="AE779" s="56" t="str">
        <f>_xlfn.IFS(Table2[[#This Row],[Rating]]=5,"Excellent",Table2[[#This Row],[Rating]]=4,"Good",Table2[[#This Row],[Rating]]=3,"Average",Table2[[#This Row],[Rating]]&lt;=2,"Poor")</f>
        <v>Average</v>
      </c>
      <c r="AF779" s="35">
        <f>Table2[[#This Row],[Cost]]+Table2[[#This Row],[Profit]]+Table2[[#This Row],[ShippingCost]]+Table2[[#This Row],[DeliveryDays]]</f>
        <v>6652.5599999999995</v>
      </c>
      <c r="AG779" s="119">
        <f>Table2[[#This Row],[Profit]]/Table2[[#This Row],[Cost]]</f>
        <v>0.17368855257168866</v>
      </c>
    </row>
    <row r="780" spans="1:33" ht="16.5" thickTop="1" thickBot="1" x14ac:dyDescent="0.3">
      <c r="A780" s="12">
        <v>781</v>
      </c>
      <c r="B780" s="13" t="s">
        <v>563</v>
      </c>
      <c r="C780" s="86">
        <f>YEAR(Table2[[#This Row],[Date]])</f>
        <v>2024</v>
      </c>
      <c r="D780" s="89" t="str">
        <f>TEXT(Table2[[#This Row],[Date]],"mmmm")</f>
        <v>February</v>
      </c>
      <c r="E780" s="13" t="s">
        <v>114</v>
      </c>
      <c r="F780" s="13" t="s">
        <v>28</v>
      </c>
      <c r="G780" s="13" t="s">
        <v>83</v>
      </c>
      <c r="H780" s="13" t="s">
        <v>100</v>
      </c>
      <c r="I780" s="13" t="s">
        <v>61</v>
      </c>
      <c r="J780" s="13" t="s">
        <v>84</v>
      </c>
      <c r="K780" s="13" t="s">
        <v>45</v>
      </c>
      <c r="L780" s="13" t="s">
        <v>46</v>
      </c>
      <c r="M780" s="13">
        <v>465.77</v>
      </c>
      <c r="N780" s="13">
        <v>13</v>
      </c>
      <c r="O780" s="13">
        <v>0.13</v>
      </c>
      <c r="P780" s="48" t="str">
        <f>IF(Table2[[#This Row],[Discount]]&gt;20%,"HIGH","LOW")</f>
        <v>LOW</v>
      </c>
      <c r="Q780" s="13">
        <v>5267.86</v>
      </c>
      <c r="R780" s="60" t="str">
        <f>_xlfn.IFS(Table2[[#This Row],[Revenue]]&lt;1000,"Small",OR(Table2[[#This Row],[Revenue]]&gt;1000,Table2[[#This Row],[Revenue]]&lt;=5000),"Medium",Table2[[#This Row],[Revenue]]&gt;5000,"Large")</f>
        <v>Medium</v>
      </c>
      <c r="S780" s="54" t="str">
        <f>IF(Table2[[#This Row],[Revenue]]&gt;3000,"Premium","Not Premium")</f>
        <v>Premium</v>
      </c>
      <c r="T780" s="13">
        <v>4582.8599999999997</v>
      </c>
      <c r="U780" s="13">
        <v>685</v>
      </c>
      <c r="V780" s="13" t="s">
        <v>91</v>
      </c>
      <c r="W780" s="13" t="s">
        <v>36</v>
      </c>
      <c r="X780" s="13" t="s">
        <v>48</v>
      </c>
      <c r="Y780" s="13">
        <v>45.36</v>
      </c>
      <c r="Z780" s="13">
        <v>10</v>
      </c>
      <c r="AA780" s="51" t="str">
        <f>IF(Table2[[#This Row],[DeliveryDays]]&lt;=3,"FAST DELIVERY","LATE DELIVERY")</f>
        <v>LATE DELIVERY</v>
      </c>
      <c r="AB780" s="13" t="s">
        <v>97</v>
      </c>
      <c r="AC780" s="13" t="s">
        <v>56</v>
      </c>
      <c r="AD780" s="13">
        <v>4</v>
      </c>
      <c r="AE780" s="57" t="str">
        <f>_xlfn.IFS(Table2[[#This Row],[Rating]]=5,"Excellent",Table2[[#This Row],[Rating]]=4,"Good",Table2[[#This Row],[Rating]]=3,"Average",Table2[[#This Row],[Rating]]&lt;=2,"Poor")</f>
        <v>Good</v>
      </c>
      <c r="AF780" s="35">
        <f>Table2[[#This Row],[Cost]]+Table2[[#This Row],[Profit]]+Table2[[#This Row],[ShippingCost]]+Table2[[#This Row],[DeliveryDays]]</f>
        <v>5323.2199999999993</v>
      </c>
      <c r="AG780" s="119">
        <f>Table2[[#This Row],[Profit]]/Table2[[#This Row],[Cost]]</f>
        <v>0.14946998162719352</v>
      </c>
    </row>
    <row r="781" spans="1:33" ht="16.5" thickTop="1" thickBot="1" x14ac:dyDescent="0.3">
      <c r="A781" s="11">
        <v>782</v>
      </c>
      <c r="B781" s="2" t="s">
        <v>479</v>
      </c>
      <c r="C781" s="85">
        <f>YEAR(Table2[[#This Row],[Date]])</f>
        <v>2023</v>
      </c>
      <c r="D781" s="88" t="str">
        <f>TEXT(Table2[[#This Row],[Date]],"mmmm")</f>
        <v>August</v>
      </c>
      <c r="E781" s="2" t="s">
        <v>58</v>
      </c>
      <c r="F781" s="2" t="s">
        <v>42</v>
      </c>
      <c r="G781" s="2" t="s">
        <v>90</v>
      </c>
      <c r="H781" s="2" t="s">
        <v>30</v>
      </c>
      <c r="I781" s="2" t="s">
        <v>31</v>
      </c>
      <c r="J781" s="2" t="s">
        <v>69</v>
      </c>
      <c r="K781" s="2" t="s">
        <v>53</v>
      </c>
      <c r="L781" s="2" t="s">
        <v>80</v>
      </c>
      <c r="M781" s="2">
        <v>370.1</v>
      </c>
      <c r="N781" s="2">
        <v>16</v>
      </c>
      <c r="O781" s="2">
        <v>0.23</v>
      </c>
      <c r="P781" s="48" t="str">
        <f>IF(Table2[[#This Row],[Discount]]&gt;20%,"HIGH","LOW")</f>
        <v>HIGH</v>
      </c>
      <c r="Q781" s="2">
        <v>4559.63</v>
      </c>
      <c r="R781" s="59" t="str">
        <f>_xlfn.IFS(Table2[[#This Row],[Revenue]]&lt;1000,"Small",OR(Table2[[#This Row],[Revenue]]&gt;1000,Table2[[#This Row],[Revenue]]&lt;=5000),"Medium",Table2[[#This Row],[Revenue]]&gt;5000,"Large")</f>
        <v>Medium</v>
      </c>
      <c r="S781" s="53" t="str">
        <f>IF(Table2[[#This Row],[Revenue]]&gt;3000,"Premium","Not Premium")</f>
        <v>Premium</v>
      </c>
      <c r="T781" s="2">
        <v>2557.15</v>
      </c>
      <c r="U781" s="2">
        <v>2002.48</v>
      </c>
      <c r="V781" s="2" t="s">
        <v>47</v>
      </c>
      <c r="W781" s="2" t="s">
        <v>54</v>
      </c>
      <c r="X781" s="2" t="s">
        <v>72</v>
      </c>
      <c r="Y781" s="2">
        <v>36.28</v>
      </c>
      <c r="Z781" s="2">
        <v>7</v>
      </c>
      <c r="AA781" s="50" t="str">
        <f>IF(Table2[[#This Row],[DeliveryDays]]&lt;=3,"FAST DELIVERY","LATE DELIVERY")</f>
        <v>LATE DELIVERY</v>
      </c>
      <c r="AB781" s="2" t="s">
        <v>97</v>
      </c>
      <c r="AC781" s="2" t="s">
        <v>39</v>
      </c>
      <c r="AD781" s="2">
        <v>4</v>
      </c>
      <c r="AE781" s="56" t="str">
        <f>_xlfn.IFS(Table2[[#This Row],[Rating]]=5,"Excellent",Table2[[#This Row],[Rating]]=4,"Good",Table2[[#This Row],[Rating]]=3,"Average",Table2[[#This Row],[Rating]]&lt;=2,"Poor")</f>
        <v>Good</v>
      </c>
      <c r="AF781" s="35">
        <f>Table2[[#This Row],[Cost]]+Table2[[#This Row],[Profit]]+Table2[[#This Row],[ShippingCost]]+Table2[[#This Row],[DeliveryDays]]</f>
        <v>4602.91</v>
      </c>
      <c r="AG781" s="119">
        <f>Table2[[#This Row],[Profit]]/Table2[[#This Row],[Cost]]</f>
        <v>0.7830905500263966</v>
      </c>
    </row>
    <row r="782" spans="1:33" ht="16.5" thickTop="1" thickBot="1" x14ac:dyDescent="0.3">
      <c r="A782" s="12">
        <v>783</v>
      </c>
      <c r="B782" s="13" t="s">
        <v>258</v>
      </c>
      <c r="C782" s="86">
        <f>YEAR(Table2[[#This Row],[Date]])</f>
        <v>2023</v>
      </c>
      <c r="D782" s="89" t="str">
        <f>TEXT(Table2[[#This Row],[Date]],"mmmm")</f>
        <v>October</v>
      </c>
      <c r="E782" s="13" t="s">
        <v>58</v>
      </c>
      <c r="F782" s="13" t="s">
        <v>82</v>
      </c>
      <c r="G782" s="13" t="s">
        <v>59</v>
      </c>
      <c r="H782" s="13" t="s">
        <v>60</v>
      </c>
      <c r="I782" s="13" t="s">
        <v>51</v>
      </c>
      <c r="J782" s="13" t="s">
        <v>32</v>
      </c>
      <c r="K782" s="13" t="s">
        <v>53</v>
      </c>
      <c r="L782" s="13" t="s">
        <v>46</v>
      </c>
      <c r="M782" s="13">
        <v>94.73</v>
      </c>
      <c r="N782" s="13">
        <v>8</v>
      </c>
      <c r="O782" s="13">
        <v>0.08</v>
      </c>
      <c r="P782" s="48" t="str">
        <f>IF(Table2[[#This Row],[Discount]]&gt;20%,"HIGH","LOW")</f>
        <v>LOW</v>
      </c>
      <c r="Q782" s="13">
        <v>697.21</v>
      </c>
      <c r="R782" s="60" t="str">
        <f>_xlfn.IFS(Table2[[#This Row],[Revenue]]&lt;1000,"Small",OR(Table2[[#This Row],[Revenue]]&gt;1000,Table2[[#This Row],[Revenue]]&lt;=5000),"Medium",Table2[[#This Row],[Revenue]]&gt;5000,"Large")</f>
        <v>Small</v>
      </c>
      <c r="S782" s="54" t="str">
        <f>IF(Table2[[#This Row],[Revenue]]&gt;3000,"Premium","Not Premium")</f>
        <v>Not Premium</v>
      </c>
      <c r="T782" s="13">
        <v>439.95</v>
      </c>
      <c r="U782" s="13">
        <v>257.26</v>
      </c>
      <c r="V782" s="13" t="s">
        <v>35</v>
      </c>
      <c r="W782" s="13" t="s">
        <v>88</v>
      </c>
      <c r="X782" s="13" t="s">
        <v>37</v>
      </c>
      <c r="Y782" s="13">
        <v>7.99</v>
      </c>
      <c r="Z782" s="13">
        <v>7</v>
      </c>
      <c r="AA782" s="51" t="str">
        <f>IF(Table2[[#This Row],[DeliveryDays]]&lt;=3,"FAST DELIVERY","LATE DELIVERY")</f>
        <v>LATE DELIVERY</v>
      </c>
      <c r="AB782" s="13" t="s">
        <v>55</v>
      </c>
      <c r="AC782" s="13" t="s">
        <v>39</v>
      </c>
      <c r="AD782" s="13">
        <v>4</v>
      </c>
      <c r="AE782" s="57" t="str">
        <f>_xlfn.IFS(Table2[[#This Row],[Rating]]=5,"Excellent",Table2[[#This Row],[Rating]]=4,"Good",Table2[[#This Row],[Rating]]=3,"Average",Table2[[#This Row],[Rating]]&lt;=2,"Poor")</f>
        <v>Good</v>
      </c>
      <c r="AF782" s="35">
        <f>Table2[[#This Row],[Cost]]+Table2[[#This Row],[Profit]]+Table2[[#This Row],[ShippingCost]]+Table2[[#This Row],[DeliveryDays]]</f>
        <v>712.2</v>
      </c>
      <c r="AG782" s="119">
        <f>Table2[[#This Row],[Profit]]/Table2[[#This Row],[Cost]]</f>
        <v>0.58474826684850556</v>
      </c>
    </row>
    <row r="783" spans="1:33" ht="16.5" thickTop="1" thickBot="1" x14ac:dyDescent="0.3">
      <c r="A783" s="11">
        <v>784</v>
      </c>
      <c r="B783" s="2" t="s">
        <v>365</v>
      </c>
      <c r="C783" s="85">
        <f>YEAR(Table2[[#This Row],[Date]])</f>
        <v>2023</v>
      </c>
      <c r="D783" s="88" t="str">
        <f>TEXT(Table2[[#This Row],[Date]],"mmmm")</f>
        <v>June</v>
      </c>
      <c r="E783" s="2" t="s">
        <v>129</v>
      </c>
      <c r="F783" s="2" t="s">
        <v>82</v>
      </c>
      <c r="G783" s="2" t="s">
        <v>90</v>
      </c>
      <c r="H783" s="2" t="s">
        <v>74</v>
      </c>
      <c r="I783" s="2" t="s">
        <v>51</v>
      </c>
      <c r="J783" s="2" t="s">
        <v>102</v>
      </c>
      <c r="K783" s="2" t="s">
        <v>53</v>
      </c>
      <c r="L783" s="2" t="s">
        <v>70</v>
      </c>
      <c r="M783" s="2">
        <v>242.3</v>
      </c>
      <c r="N783" s="2">
        <v>8</v>
      </c>
      <c r="O783" s="2">
        <v>0.12</v>
      </c>
      <c r="P783" s="48" t="str">
        <f>IF(Table2[[#This Row],[Discount]]&gt;20%,"HIGH","LOW")</f>
        <v>LOW</v>
      </c>
      <c r="Q783" s="2">
        <v>1705.79</v>
      </c>
      <c r="R783" s="59" t="str">
        <f>_xlfn.IFS(Table2[[#This Row],[Revenue]]&lt;1000,"Small",OR(Table2[[#This Row],[Revenue]]&gt;1000,Table2[[#This Row],[Revenue]]&lt;=5000),"Medium",Table2[[#This Row],[Revenue]]&gt;5000,"Large")</f>
        <v>Medium</v>
      </c>
      <c r="S783" s="53" t="str">
        <f>IF(Table2[[#This Row],[Revenue]]&gt;3000,"Premium","Not Premium")</f>
        <v>Not Premium</v>
      </c>
      <c r="T783" s="2">
        <v>1507.62</v>
      </c>
      <c r="U783" s="2">
        <v>198.17</v>
      </c>
      <c r="V783" s="2" t="s">
        <v>91</v>
      </c>
      <c r="W783" s="2" t="s">
        <v>88</v>
      </c>
      <c r="X783" s="2" t="s">
        <v>72</v>
      </c>
      <c r="Y783" s="2">
        <v>45</v>
      </c>
      <c r="Z783" s="2">
        <v>3</v>
      </c>
      <c r="AA783" s="50" t="str">
        <f>IF(Table2[[#This Row],[DeliveryDays]]&lt;=3,"FAST DELIVERY","LATE DELIVERY")</f>
        <v>FAST DELIVERY</v>
      </c>
      <c r="AB783" s="2" t="s">
        <v>38</v>
      </c>
      <c r="AC783" s="2" t="s">
        <v>56</v>
      </c>
      <c r="AD783" s="2">
        <v>2</v>
      </c>
      <c r="AE783" s="56" t="str">
        <f>_xlfn.IFS(Table2[[#This Row],[Rating]]=5,"Excellent",Table2[[#This Row],[Rating]]=4,"Good",Table2[[#This Row],[Rating]]=3,"Average",Table2[[#This Row],[Rating]]&lt;=2,"Poor")</f>
        <v>Poor</v>
      </c>
      <c r="AF783" s="35">
        <f>Table2[[#This Row],[Cost]]+Table2[[#This Row],[Profit]]+Table2[[#This Row],[ShippingCost]]+Table2[[#This Row],[DeliveryDays]]</f>
        <v>1753.79</v>
      </c>
      <c r="AG783" s="119">
        <f>Table2[[#This Row],[Profit]]/Table2[[#This Row],[Cost]]</f>
        <v>0.13144558973746701</v>
      </c>
    </row>
    <row r="784" spans="1:33" ht="16.5" thickTop="1" thickBot="1" x14ac:dyDescent="0.3">
      <c r="A784" s="12">
        <v>785</v>
      </c>
      <c r="B784" s="13" t="s">
        <v>571</v>
      </c>
      <c r="C784" s="86">
        <f>YEAR(Table2[[#This Row],[Date]])</f>
        <v>2023</v>
      </c>
      <c r="D784" s="89" t="str">
        <f>TEXT(Table2[[#This Row],[Date]],"mmmm")</f>
        <v>June</v>
      </c>
      <c r="E784" s="13" t="s">
        <v>99</v>
      </c>
      <c r="F784" s="13" t="s">
        <v>82</v>
      </c>
      <c r="G784" s="13" t="s">
        <v>59</v>
      </c>
      <c r="H784" s="13" t="s">
        <v>60</v>
      </c>
      <c r="I784" s="13" t="s">
        <v>31</v>
      </c>
      <c r="J784" s="13" t="s">
        <v>84</v>
      </c>
      <c r="K784" s="13" t="s">
        <v>33</v>
      </c>
      <c r="L784" s="13" t="s">
        <v>34</v>
      </c>
      <c r="M784" s="13">
        <v>119.47</v>
      </c>
      <c r="N784" s="13">
        <v>13</v>
      </c>
      <c r="O784" s="13">
        <v>0.19</v>
      </c>
      <c r="P784" s="48" t="str">
        <f>IF(Table2[[#This Row],[Discount]]&gt;20%,"HIGH","LOW")</f>
        <v>LOW</v>
      </c>
      <c r="Q784" s="13">
        <v>1258.02</v>
      </c>
      <c r="R784" s="60" t="str">
        <f>_xlfn.IFS(Table2[[#This Row],[Revenue]]&lt;1000,"Small",OR(Table2[[#This Row],[Revenue]]&gt;1000,Table2[[#This Row],[Revenue]]&lt;=5000),"Medium",Table2[[#This Row],[Revenue]]&gt;5000,"Large")</f>
        <v>Medium</v>
      </c>
      <c r="S784" s="54" t="str">
        <f>IF(Table2[[#This Row],[Revenue]]&gt;3000,"Premium","Not Premium")</f>
        <v>Not Premium</v>
      </c>
      <c r="T784" s="13">
        <v>736.12</v>
      </c>
      <c r="U784" s="13">
        <v>521.9</v>
      </c>
      <c r="V784" s="13" t="s">
        <v>35</v>
      </c>
      <c r="W784" s="13" t="s">
        <v>71</v>
      </c>
      <c r="X784" s="13" t="s">
        <v>37</v>
      </c>
      <c r="Y784" s="13">
        <v>14.19</v>
      </c>
      <c r="Z784" s="13">
        <v>9</v>
      </c>
      <c r="AA784" s="51" t="str">
        <f>IF(Table2[[#This Row],[DeliveryDays]]&lt;=3,"FAST DELIVERY","LATE DELIVERY")</f>
        <v>LATE DELIVERY</v>
      </c>
      <c r="AB784" s="13" t="s">
        <v>55</v>
      </c>
      <c r="AC784" s="13" t="s">
        <v>39</v>
      </c>
      <c r="AD784" s="13">
        <v>3</v>
      </c>
      <c r="AE784" s="57" t="str">
        <f>_xlfn.IFS(Table2[[#This Row],[Rating]]=5,"Excellent",Table2[[#This Row],[Rating]]=4,"Good",Table2[[#This Row],[Rating]]=3,"Average",Table2[[#This Row],[Rating]]&lt;=2,"Poor")</f>
        <v>Average</v>
      </c>
      <c r="AF784" s="35">
        <f>Table2[[#This Row],[Cost]]+Table2[[#This Row],[Profit]]+Table2[[#This Row],[ShippingCost]]+Table2[[#This Row],[DeliveryDays]]</f>
        <v>1281.21</v>
      </c>
      <c r="AG784" s="119">
        <f>Table2[[#This Row],[Profit]]/Table2[[#This Row],[Cost]]</f>
        <v>0.70898766505461064</v>
      </c>
    </row>
    <row r="785" spans="1:33" ht="16.5" thickTop="1" thickBot="1" x14ac:dyDescent="0.3">
      <c r="A785" s="11">
        <v>786</v>
      </c>
      <c r="B785" s="2" t="s">
        <v>572</v>
      </c>
      <c r="C785" s="85">
        <f>YEAR(Table2[[#This Row],[Date]])</f>
        <v>2024</v>
      </c>
      <c r="D785" s="88" t="str">
        <f>TEXT(Table2[[#This Row],[Date]],"mmmm")</f>
        <v>April</v>
      </c>
      <c r="E785" s="2" t="s">
        <v>65</v>
      </c>
      <c r="F785" s="2" t="s">
        <v>42</v>
      </c>
      <c r="G785" s="2" t="s">
        <v>93</v>
      </c>
      <c r="H785" s="2" t="s">
        <v>44</v>
      </c>
      <c r="I785" s="2" t="s">
        <v>68</v>
      </c>
      <c r="J785" s="2" t="s">
        <v>84</v>
      </c>
      <c r="K785" s="2" t="s">
        <v>53</v>
      </c>
      <c r="L785" s="2" t="s">
        <v>70</v>
      </c>
      <c r="M785" s="2">
        <v>415.16</v>
      </c>
      <c r="N785" s="2">
        <v>9</v>
      </c>
      <c r="O785" s="2">
        <v>0.16</v>
      </c>
      <c r="P785" s="48" t="str">
        <f>IF(Table2[[#This Row],[Discount]]&gt;20%,"HIGH","LOW")</f>
        <v>LOW</v>
      </c>
      <c r="Q785" s="2">
        <v>3138.61</v>
      </c>
      <c r="R785" s="59" t="str">
        <f>_xlfn.IFS(Table2[[#This Row],[Revenue]]&lt;1000,"Small",OR(Table2[[#This Row],[Revenue]]&gt;1000,Table2[[#This Row],[Revenue]]&lt;=5000),"Medium",Table2[[#This Row],[Revenue]]&gt;5000,"Large")</f>
        <v>Medium</v>
      </c>
      <c r="S785" s="53" t="str">
        <f>IF(Table2[[#This Row],[Revenue]]&gt;3000,"Premium","Not Premium")</f>
        <v>Premium</v>
      </c>
      <c r="T785" s="2">
        <v>1877.12</v>
      </c>
      <c r="U785" s="2">
        <v>1261.49</v>
      </c>
      <c r="V785" s="2" t="s">
        <v>91</v>
      </c>
      <c r="W785" s="2" t="s">
        <v>88</v>
      </c>
      <c r="X785" s="2" t="s">
        <v>37</v>
      </c>
      <c r="Y785" s="2">
        <v>48.46</v>
      </c>
      <c r="Z785" s="2">
        <v>9</v>
      </c>
      <c r="AA785" s="50" t="str">
        <f>IF(Table2[[#This Row],[DeliveryDays]]&lt;=3,"FAST DELIVERY","LATE DELIVERY")</f>
        <v>LATE DELIVERY</v>
      </c>
      <c r="AB785" s="2" t="s">
        <v>55</v>
      </c>
      <c r="AC785" s="2" t="s">
        <v>39</v>
      </c>
      <c r="AD785" s="2">
        <v>2</v>
      </c>
      <c r="AE785" s="56" t="str">
        <f>_xlfn.IFS(Table2[[#This Row],[Rating]]=5,"Excellent",Table2[[#This Row],[Rating]]=4,"Good",Table2[[#This Row],[Rating]]=3,"Average",Table2[[#This Row],[Rating]]&lt;=2,"Poor")</f>
        <v>Poor</v>
      </c>
      <c r="AF785" s="35">
        <f>Table2[[#This Row],[Cost]]+Table2[[#This Row],[Profit]]+Table2[[#This Row],[ShippingCost]]+Table2[[#This Row],[DeliveryDays]]</f>
        <v>3196.0699999999997</v>
      </c>
      <c r="AG785" s="119">
        <f>Table2[[#This Row],[Profit]]/Table2[[#This Row],[Cost]]</f>
        <v>0.67203481929764752</v>
      </c>
    </row>
    <row r="786" spans="1:33" ht="16.5" thickTop="1" thickBot="1" x14ac:dyDescent="0.3">
      <c r="A786" s="12">
        <v>787</v>
      </c>
      <c r="B786" s="13" t="s">
        <v>293</v>
      </c>
      <c r="C786" s="86">
        <f>YEAR(Table2[[#This Row],[Date]])</f>
        <v>2024</v>
      </c>
      <c r="D786" s="89" t="str">
        <f>TEXT(Table2[[#This Row],[Date]],"mmmm")</f>
        <v>March</v>
      </c>
      <c r="E786" s="13" t="s">
        <v>96</v>
      </c>
      <c r="F786" s="13" t="s">
        <v>42</v>
      </c>
      <c r="G786" s="13" t="s">
        <v>83</v>
      </c>
      <c r="H786" s="13" t="s">
        <v>60</v>
      </c>
      <c r="I786" s="13" t="s">
        <v>51</v>
      </c>
      <c r="J786" s="13" t="s">
        <v>102</v>
      </c>
      <c r="K786" s="13" t="s">
        <v>33</v>
      </c>
      <c r="L786" s="13" t="s">
        <v>46</v>
      </c>
      <c r="M786" s="13">
        <v>246.48</v>
      </c>
      <c r="N786" s="13">
        <v>6</v>
      </c>
      <c r="O786" s="13">
        <v>0.22</v>
      </c>
      <c r="P786" s="48" t="str">
        <f>IF(Table2[[#This Row],[Discount]]&gt;20%,"HIGH","LOW")</f>
        <v>HIGH</v>
      </c>
      <c r="Q786" s="13">
        <v>1153.53</v>
      </c>
      <c r="R786" s="60" t="str">
        <f>_xlfn.IFS(Table2[[#This Row],[Revenue]]&lt;1000,"Small",OR(Table2[[#This Row],[Revenue]]&gt;1000,Table2[[#This Row],[Revenue]]&lt;=5000),"Medium",Table2[[#This Row],[Revenue]]&gt;5000,"Large")</f>
        <v>Medium</v>
      </c>
      <c r="S786" s="54" t="str">
        <f>IF(Table2[[#This Row],[Revenue]]&gt;3000,"Premium","Not Premium")</f>
        <v>Not Premium</v>
      </c>
      <c r="T786" s="13">
        <v>690.79</v>
      </c>
      <c r="U786" s="13">
        <v>462.74</v>
      </c>
      <c r="V786" s="13" t="s">
        <v>76</v>
      </c>
      <c r="W786" s="13" t="s">
        <v>71</v>
      </c>
      <c r="X786" s="13" t="s">
        <v>48</v>
      </c>
      <c r="Y786" s="13">
        <v>41.75</v>
      </c>
      <c r="Z786" s="13">
        <v>9</v>
      </c>
      <c r="AA786" s="51" t="str">
        <f>IF(Table2[[#This Row],[DeliveryDays]]&lt;=3,"FAST DELIVERY","LATE DELIVERY")</f>
        <v>LATE DELIVERY</v>
      </c>
      <c r="AB786" s="13" t="s">
        <v>97</v>
      </c>
      <c r="AC786" s="13" t="s">
        <v>39</v>
      </c>
      <c r="AD786" s="13">
        <v>4</v>
      </c>
      <c r="AE786" s="57" t="str">
        <f>_xlfn.IFS(Table2[[#This Row],[Rating]]=5,"Excellent",Table2[[#This Row],[Rating]]=4,"Good",Table2[[#This Row],[Rating]]=3,"Average",Table2[[#This Row],[Rating]]&lt;=2,"Poor")</f>
        <v>Good</v>
      </c>
      <c r="AF786" s="35">
        <f>Table2[[#This Row],[Cost]]+Table2[[#This Row],[Profit]]+Table2[[#This Row],[ShippingCost]]+Table2[[#This Row],[DeliveryDays]]</f>
        <v>1204.28</v>
      </c>
      <c r="AG786" s="119">
        <f>Table2[[#This Row],[Profit]]/Table2[[#This Row],[Cost]]</f>
        <v>0.66987072771754086</v>
      </c>
    </row>
    <row r="787" spans="1:33" ht="16.5" thickTop="1" thickBot="1" x14ac:dyDescent="0.3">
      <c r="A787" s="11">
        <v>788</v>
      </c>
      <c r="B787" s="2" t="s">
        <v>573</v>
      </c>
      <c r="C787" s="85">
        <f>YEAR(Table2[[#This Row],[Date]])</f>
        <v>2024</v>
      </c>
      <c r="D787" s="88" t="str">
        <f>TEXT(Table2[[#This Row],[Date]],"mmmm")</f>
        <v>October</v>
      </c>
      <c r="E787" s="2" t="s">
        <v>96</v>
      </c>
      <c r="F787" s="2" t="s">
        <v>28</v>
      </c>
      <c r="G787" s="2" t="s">
        <v>93</v>
      </c>
      <c r="H787" s="2" t="s">
        <v>67</v>
      </c>
      <c r="I787" s="2" t="s">
        <v>75</v>
      </c>
      <c r="J787" s="2" t="s">
        <v>32</v>
      </c>
      <c r="K787" s="2" t="s">
        <v>45</v>
      </c>
      <c r="L787" s="2" t="s">
        <v>70</v>
      </c>
      <c r="M787" s="2">
        <v>739.69</v>
      </c>
      <c r="N787" s="2">
        <v>20</v>
      </c>
      <c r="O787" s="2">
        <v>0.05</v>
      </c>
      <c r="P787" s="48" t="str">
        <f>IF(Table2[[#This Row],[Discount]]&gt;20%,"HIGH","LOW")</f>
        <v>LOW</v>
      </c>
      <c r="Q787" s="2">
        <v>14054.11</v>
      </c>
      <c r="R787" s="59" t="str">
        <f>_xlfn.IFS(Table2[[#This Row],[Revenue]]&lt;1000,"Small",OR(Table2[[#This Row],[Revenue]]&gt;1000,Table2[[#This Row],[Revenue]]&lt;=5000),"Medium",Table2[[#This Row],[Revenue]]&gt;5000,"Large")</f>
        <v>Medium</v>
      </c>
      <c r="S787" s="53" t="str">
        <f>IF(Table2[[#This Row],[Revenue]]&gt;3000,"Premium","Not Premium")</f>
        <v>Premium</v>
      </c>
      <c r="T787" s="2">
        <v>11179.71</v>
      </c>
      <c r="U787" s="2">
        <v>2874.4</v>
      </c>
      <c r="V787" s="2" t="s">
        <v>91</v>
      </c>
      <c r="W787" s="2" t="s">
        <v>54</v>
      </c>
      <c r="X787" s="2" t="s">
        <v>48</v>
      </c>
      <c r="Y787" s="2">
        <v>6.05</v>
      </c>
      <c r="Z787" s="2">
        <v>8</v>
      </c>
      <c r="AA787" s="50" t="str">
        <f>IF(Table2[[#This Row],[DeliveryDays]]&lt;=3,"FAST DELIVERY","LATE DELIVERY")</f>
        <v>LATE DELIVERY</v>
      </c>
      <c r="AB787" s="2" t="s">
        <v>38</v>
      </c>
      <c r="AC787" s="2" t="s">
        <v>39</v>
      </c>
      <c r="AD787" s="2">
        <v>1</v>
      </c>
      <c r="AE787" s="56" t="str">
        <f>_xlfn.IFS(Table2[[#This Row],[Rating]]=5,"Excellent",Table2[[#This Row],[Rating]]=4,"Good",Table2[[#This Row],[Rating]]=3,"Average",Table2[[#This Row],[Rating]]&lt;=2,"Poor")</f>
        <v>Poor</v>
      </c>
      <c r="AF787" s="35">
        <f>Table2[[#This Row],[Cost]]+Table2[[#This Row],[Profit]]+Table2[[#This Row],[ShippingCost]]+Table2[[#This Row],[DeliveryDays]]</f>
        <v>14068.159999999998</v>
      </c>
      <c r="AG787" s="119">
        <f>Table2[[#This Row],[Profit]]/Table2[[#This Row],[Cost]]</f>
        <v>0.25710863698611147</v>
      </c>
    </row>
    <row r="788" spans="1:33" ht="16.5" thickTop="1" thickBot="1" x14ac:dyDescent="0.3">
      <c r="A788" s="12">
        <v>789</v>
      </c>
      <c r="B788" s="13" t="s">
        <v>574</v>
      </c>
      <c r="C788" s="86">
        <f>YEAR(Table2[[#This Row],[Date]])</f>
        <v>2023</v>
      </c>
      <c r="D788" s="89" t="str">
        <f>TEXT(Table2[[#This Row],[Date]],"mmmm")</f>
        <v>December</v>
      </c>
      <c r="E788" s="13" t="s">
        <v>114</v>
      </c>
      <c r="F788" s="13" t="s">
        <v>82</v>
      </c>
      <c r="G788" s="13" t="s">
        <v>43</v>
      </c>
      <c r="H788" s="13" t="s">
        <v>60</v>
      </c>
      <c r="I788" s="13" t="s">
        <v>51</v>
      </c>
      <c r="J788" s="13" t="s">
        <v>32</v>
      </c>
      <c r="K788" s="13" t="s">
        <v>53</v>
      </c>
      <c r="L788" s="13" t="s">
        <v>46</v>
      </c>
      <c r="M788" s="13">
        <v>642.1</v>
      </c>
      <c r="N788" s="13">
        <v>3</v>
      </c>
      <c r="O788" s="13">
        <v>0.25</v>
      </c>
      <c r="P788" s="48" t="str">
        <f>IF(Table2[[#This Row],[Discount]]&gt;20%,"HIGH","LOW")</f>
        <v>HIGH</v>
      </c>
      <c r="Q788" s="13">
        <v>1444.73</v>
      </c>
      <c r="R788" s="60" t="str">
        <f>_xlfn.IFS(Table2[[#This Row],[Revenue]]&lt;1000,"Small",OR(Table2[[#This Row],[Revenue]]&gt;1000,Table2[[#This Row],[Revenue]]&lt;=5000),"Medium",Table2[[#This Row],[Revenue]]&gt;5000,"Large")</f>
        <v>Medium</v>
      </c>
      <c r="S788" s="54" t="str">
        <f>IF(Table2[[#This Row],[Revenue]]&gt;3000,"Premium","Not Premium")</f>
        <v>Not Premium</v>
      </c>
      <c r="T788" s="13">
        <v>902.79</v>
      </c>
      <c r="U788" s="13">
        <v>541.94000000000005</v>
      </c>
      <c r="V788" s="13" t="s">
        <v>35</v>
      </c>
      <c r="W788" s="13" t="s">
        <v>71</v>
      </c>
      <c r="X788" s="13" t="s">
        <v>37</v>
      </c>
      <c r="Y788" s="13">
        <v>14.45</v>
      </c>
      <c r="Z788" s="13">
        <v>5</v>
      </c>
      <c r="AA788" s="51" t="str">
        <f>IF(Table2[[#This Row],[DeliveryDays]]&lt;=3,"FAST DELIVERY","LATE DELIVERY")</f>
        <v>LATE DELIVERY</v>
      </c>
      <c r="AB788" s="13" t="s">
        <v>55</v>
      </c>
      <c r="AC788" s="13" t="s">
        <v>56</v>
      </c>
      <c r="AD788" s="13">
        <v>1</v>
      </c>
      <c r="AE788" s="57" t="str">
        <f>_xlfn.IFS(Table2[[#This Row],[Rating]]=5,"Excellent",Table2[[#This Row],[Rating]]=4,"Good",Table2[[#This Row],[Rating]]=3,"Average",Table2[[#This Row],[Rating]]&lt;=2,"Poor")</f>
        <v>Poor</v>
      </c>
      <c r="AF788" s="35">
        <f>Table2[[#This Row],[Cost]]+Table2[[#This Row],[Profit]]+Table2[[#This Row],[ShippingCost]]+Table2[[#This Row],[DeliveryDays]]</f>
        <v>1464.18</v>
      </c>
      <c r="AG788" s="119">
        <f>Table2[[#This Row],[Profit]]/Table2[[#This Row],[Cost]]</f>
        <v>0.60029464216484463</v>
      </c>
    </row>
    <row r="789" spans="1:33" ht="16.5" thickTop="1" thickBot="1" x14ac:dyDescent="0.3">
      <c r="A789" s="11">
        <v>790</v>
      </c>
      <c r="B789" s="2" t="s">
        <v>574</v>
      </c>
      <c r="C789" s="85">
        <f>YEAR(Table2[[#This Row],[Date]])</f>
        <v>2023</v>
      </c>
      <c r="D789" s="88" t="str">
        <f>TEXT(Table2[[#This Row],[Date]],"mmmm")</f>
        <v>December</v>
      </c>
      <c r="E789" s="2" t="s">
        <v>120</v>
      </c>
      <c r="F789" s="2" t="s">
        <v>42</v>
      </c>
      <c r="G789" s="2" t="s">
        <v>59</v>
      </c>
      <c r="H789" s="2" t="s">
        <v>94</v>
      </c>
      <c r="I789" s="2" t="s">
        <v>68</v>
      </c>
      <c r="J789" s="2" t="s">
        <v>87</v>
      </c>
      <c r="K789" s="2" t="s">
        <v>33</v>
      </c>
      <c r="L789" s="2" t="s">
        <v>80</v>
      </c>
      <c r="M789" s="2">
        <v>697.38</v>
      </c>
      <c r="N789" s="2">
        <v>13</v>
      </c>
      <c r="O789" s="2">
        <v>0.25</v>
      </c>
      <c r="P789" s="48" t="str">
        <f>IF(Table2[[#This Row],[Discount]]&gt;20%,"HIGH","LOW")</f>
        <v>HIGH</v>
      </c>
      <c r="Q789" s="2">
        <v>6799.45</v>
      </c>
      <c r="R789" s="59" t="str">
        <f>_xlfn.IFS(Table2[[#This Row],[Revenue]]&lt;1000,"Small",OR(Table2[[#This Row],[Revenue]]&gt;1000,Table2[[#This Row],[Revenue]]&lt;=5000),"Medium",Table2[[#This Row],[Revenue]]&gt;5000,"Large")</f>
        <v>Medium</v>
      </c>
      <c r="S789" s="53" t="str">
        <f>IF(Table2[[#This Row],[Revenue]]&gt;3000,"Premium","Not Premium")</f>
        <v>Premium</v>
      </c>
      <c r="T789" s="2">
        <v>5176.51</v>
      </c>
      <c r="U789" s="2">
        <v>1622.94</v>
      </c>
      <c r="V789" s="2" t="s">
        <v>47</v>
      </c>
      <c r="W789" s="2" t="s">
        <v>71</v>
      </c>
      <c r="X789" s="2" t="s">
        <v>48</v>
      </c>
      <c r="Y789" s="2">
        <v>45.05</v>
      </c>
      <c r="Z789" s="2">
        <v>7</v>
      </c>
      <c r="AA789" s="50" t="str">
        <f>IF(Table2[[#This Row],[DeliveryDays]]&lt;=3,"FAST DELIVERY","LATE DELIVERY")</f>
        <v>LATE DELIVERY</v>
      </c>
      <c r="AB789" s="2" t="s">
        <v>55</v>
      </c>
      <c r="AC789" s="2" t="s">
        <v>39</v>
      </c>
      <c r="AD789" s="2">
        <v>2</v>
      </c>
      <c r="AE789" s="56" t="str">
        <f>_xlfn.IFS(Table2[[#This Row],[Rating]]=5,"Excellent",Table2[[#This Row],[Rating]]=4,"Good",Table2[[#This Row],[Rating]]=3,"Average",Table2[[#This Row],[Rating]]&lt;=2,"Poor")</f>
        <v>Poor</v>
      </c>
      <c r="AF789" s="35">
        <f>Table2[[#This Row],[Cost]]+Table2[[#This Row],[Profit]]+Table2[[#This Row],[ShippingCost]]+Table2[[#This Row],[DeliveryDays]]</f>
        <v>6851.5000000000009</v>
      </c>
      <c r="AG789" s="119">
        <f>Table2[[#This Row],[Profit]]/Table2[[#This Row],[Cost]]</f>
        <v>0.31352011297186716</v>
      </c>
    </row>
    <row r="790" spans="1:33" ht="16.5" thickTop="1" thickBot="1" x14ac:dyDescent="0.3">
      <c r="A790" s="12">
        <v>791</v>
      </c>
      <c r="B790" s="13" t="s">
        <v>486</v>
      </c>
      <c r="C790" s="86">
        <f>YEAR(Table2[[#This Row],[Date]])</f>
        <v>2024</v>
      </c>
      <c r="D790" s="89" t="str">
        <f>TEXT(Table2[[#This Row],[Date]],"mmmm")</f>
        <v>April</v>
      </c>
      <c r="E790" s="13" t="s">
        <v>65</v>
      </c>
      <c r="F790" s="13" t="s">
        <v>66</v>
      </c>
      <c r="G790" s="13" t="s">
        <v>29</v>
      </c>
      <c r="H790" s="13" t="s">
        <v>60</v>
      </c>
      <c r="I790" s="13" t="s">
        <v>61</v>
      </c>
      <c r="J790" s="13" t="s">
        <v>79</v>
      </c>
      <c r="K790" s="13" t="s">
        <v>53</v>
      </c>
      <c r="L790" s="13" t="s">
        <v>34</v>
      </c>
      <c r="M790" s="13">
        <v>411.48</v>
      </c>
      <c r="N790" s="13">
        <v>15</v>
      </c>
      <c r="O790" s="13">
        <v>0.11</v>
      </c>
      <c r="P790" s="48" t="str">
        <f>IF(Table2[[#This Row],[Discount]]&gt;20%,"HIGH","LOW")</f>
        <v>LOW</v>
      </c>
      <c r="Q790" s="13">
        <v>5493.26</v>
      </c>
      <c r="R790" s="60" t="str">
        <f>_xlfn.IFS(Table2[[#This Row],[Revenue]]&lt;1000,"Small",OR(Table2[[#This Row],[Revenue]]&gt;1000,Table2[[#This Row],[Revenue]]&lt;=5000),"Medium",Table2[[#This Row],[Revenue]]&gt;5000,"Large")</f>
        <v>Medium</v>
      </c>
      <c r="S790" s="54" t="str">
        <f>IF(Table2[[#This Row],[Revenue]]&gt;3000,"Premium","Not Premium")</f>
        <v>Premium</v>
      </c>
      <c r="T790" s="13">
        <v>4645.75</v>
      </c>
      <c r="U790" s="13">
        <v>847.51</v>
      </c>
      <c r="V790" s="13" t="s">
        <v>76</v>
      </c>
      <c r="W790" s="13" t="s">
        <v>54</v>
      </c>
      <c r="X790" s="13" t="s">
        <v>37</v>
      </c>
      <c r="Y790" s="13">
        <v>11.56</v>
      </c>
      <c r="Z790" s="13">
        <v>6</v>
      </c>
      <c r="AA790" s="51" t="str">
        <f>IF(Table2[[#This Row],[DeliveryDays]]&lt;=3,"FAST DELIVERY","LATE DELIVERY")</f>
        <v>LATE DELIVERY</v>
      </c>
      <c r="AB790" s="13" t="s">
        <v>38</v>
      </c>
      <c r="AC790" s="13" t="s">
        <v>56</v>
      </c>
      <c r="AD790" s="13">
        <v>1</v>
      </c>
      <c r="AE790" s="57" t="str">
        <f>_xlfn.IFS(Table2[[#This Row],[Rating]]=5,"Excellent",Table2[[#This Row],[Rating]]=4,"Good",Table2[[#This Row],[Rating]]=3,"Average",Table2[[#This Row],[Rating]]&lt;=2,"Poor")</f>
        <v>Poor</v>
      </c>
      <c r="AF790" s="35">
        <f>Table2[[#This Row],[Cost]]+Table2[[#This Row],[Profit]]+Table2[[#This Row],[ShippingCost]]+Table2[[#This Row],[DeliveryDays]]</f>
        <v>5510.8200000000006</v>
      </c>
      <c r="AG790" s="119">
        <f>Table2[[#This Row],[Profit]]/Table2[[#This Row],[Cost]]</f>
        <v>0.1824269493623204</v>
      </c>
    </row>
    <row r="791" spans="1:33" ht="16.5" thickTop="1" thickBot="1" x14ac:dyDescent="0.3">
      <c r="A791" s="11">
        <v>792</v>
      </c>
      <c r="B791" s="2" t="s">
        <v>384</v>
      </c>
      <c r="C791" s="85">
        <f>YEAR(Table2[[#This Row],[Date]])</f>
        <v>2024</v>
      </c>
      <c r="D791" s="88" t="str">
        <f>TEXT(Table2[[#This Row],[Date]],"mmmm")</f>
        <v>October</v>
      </c>
      <c r="E791" s="2" t="s">
        <v>127</v>
      </c>
      <c r="F791" s="2" t="s">
        <v>66</v>
      </c>
      <c r="G791" s="2" t="s">
        <v>83</v>
      </c>
      <c r="H791" s="2" t="s">
        <v>74</v>
      </c>
      <c r="I791" s="2" t="s">
        <v>75</v>
      </c>
      <c r="J791" s="2" t="s">
        <v>134</v>
      </c>
      <c r="K791" s="2" t="s">
        <v>53</v>
      </c>
      <c r="L791" s="2" t="s">
        <v>80</v>
      </c>
      <c r="M791" s="2">
        <v>512.61</v>
      </c>
      <c r="N791" s="2">
        <v>5</v>
      </c>
      <c r="O791" s="2">
        <v>0.11</v>
      </c>
      <c r="P791" s="48" t="str">
        <f>IF(Table2[[#This Row],[Discount]]&gt;20%,"HIGH","LOW")</f>
        <v>LOW</v>
      </c>
      <c r="Q791" s="2">
        <v>2281.11</v>
      </c>
      <c r="R791" s="59" t="str">
        <f>_xlfn.IFS(Table2[[#This Row],[Revenue]]&lt;1000,"Small",OR(Table2[[#This Row],[Revenue]]&gt;1000,Table2[[#This Row],[Revenue]]&lt;=5000),"Medium",Table2[[#This Row],[Revenue]]&gt;5000,"Large")</f>
        <v>Medium</v>
      </c>
      <c r="S791" s="53" t="str">
        <f>IF(Table2[[#This Row],[Revenue]]&gt;3000,"Premium","Not Premium")</f>
        <v>Not Premium</v>
      </c>
      <c r="T791" s="2">
        <v>1632.32</v>
      </c>
      <c r="U791" s="2">
        <v>648.79</v>
      </c>
      <c r="V791" s="2" t="s">
        <v>91</v>
      </c>
      <c r="W791" s="2" t="s">
        <v>36</v>
      </c>
      <c r="X791" s="2" t="s">
        <v>37</v>
      </c>
      <c r="Y791" s="2">
        <v>12.55</v>
      </c>
      <c r="Z791" s="2">
        <v>3</v>
      </c>
      <c r="AA791" s="50" t="str">
        <f>IF(Table2[[#This Row],[DeliveryDays]]&lt;=3,"FAST DELIVERY","LATE DELIVERY")</f>
        <v>FAST DELIVERY</v>
      </c>
      <c r="AB791" s="2" t="s">
        <v>55</v>
      </c>
      <c r="AC791" s="2" t="s">
        <v>39</v>
      </c>
      <c r="AD791" s="2">
        <v>1</v>
      </c>
      <c r="AE791" s="56" t="str">
        <f>_xlfn.IFS(Table2[[#This Row],[Rating]]=5,"Excellent",Table2[[#This Row],[Rating]]=4,"Good",Table2[[#This Row],[Rating]]=3,"Average",Table2[[#This Row],[Rating]]&lt;=2,"Poor")</f>
        <v>Poor</v>
      </c>
      <c r="AF791" s="35">
        <f>Table2[[#This Row],[Cost]]+Table2[[#This Row],[Profit]]+Table2[[#This Row],[ShippingCost]]+Table2[[#This Row],[DeliveryDays]]</f>
        <v>2296.66</v>
      </c>
      <c r="AG791" s="119">
        <f>Table2[[#This Row],[Profit]]/Table2[[#This Row],[Cost]]</f>
        <v>0.39746495785140168</v>
      </c>
    </row>
    <row r="792" spans="1:33" ht="16.5" thickTop="1" thickBot="1" x14ac:dyDescent="0.3">
      <c r="A792" s="12">
        <v>793</v>
      </c>
      <c r="B792" s="13" t="s">
        <v>310</v>
      </c>
      <c r="C792" s="86">
        <f>YEAR(Table2[[#This Row],[Date]])</f>
        <v>2023</v>
      </c>
      <c r="D792" s="89" t="str">
        <f>TEXT(Table2[[#This Row],[Date]],"mmmm")</f>
        <v>January</v>
      </c>
      <c r="E792" s="13" t="s">
        <v>41</v>
      </c>
      <c r="F792" s="13" t="s">
        <v>66</v>
      </c>
      <c r="G792" s="13" t="s">
        <v>43</v>
      </c>
      <c r="H792" s="13" t="s">
        <v>60</v>
      </c>
      <c r="I792" s="13" t="s">
        <v>61</v>
      </c>
      <c r="J792" s="13" t="s">
        <v>107</v>
      </c>
      <c r="K792" s="13" t="s">
        <v>53</v>
      </c>
      <c r="L792" s="13" t="s">
        <v>85</v>
      </c>
      <c r="M792" s="13">
        <v>889.54</v>
      </c>
      <c r="N792" s="13">
        <v>6</v>
      </c>
      <c r="O792" s="13">
        <v>0.22</v>
      </c>
      <c r="P792" s="48" t="str">
        <f>IF(Table2[[#This Row],[Discount]]&gt;20%,"HIGH","LOW")</f>
        <v>HIGH</v>
      </c>
      <c r="Q792" s="13">
        <v>4163.05</v>
      </c>
      <c r="R792" s="60" t="str">
        <f>_xlfn.IFS(Table2[[#This Row],[Revenue]]&lt;1000,"Small",OR(Table2[[#This Row],[Revenue]]&gt;1000,Table2[[#This Row],[Revenue]]&lt;=5000),"Medium",Table2[[#This Row],[Revenue]]&gt;5000,"Large")</f>
        <v>Medium</v>
      </c>
      <c r="S792" s="54" t="str">
        <f>IF(Table2[[#This Row],[Revenue]]&gt;3000,"Premium","Not Premium")</f>
        <v>Premium</v>
      </c>
      <c r="T792" s="13">
        <v>2085.41</v>
      </c>
      <c r="U792" s="13">
        <v>2077.64</v>
      </c>
      <c r="V792" s="13" t="s">
        <v>47</v>
      </c>
      <c r="W792" s="13" t="s">
        <v>71</v>
      </c>
      <c r="X792" s="13" t="s">
        <v>72</v>
      </c>
      <c r="Y792" s="13">
        <v>23.15</v>
      </c>
      <c r="Z792" s="13">
        <v>6</v>
      </c>
      <c r="AA792" s="51" t="str">
        <f>IF(Table2[[#This Row],[DeliveryDays]]&lt;=3,"FAST DELIVERY","LATE DELIVERY")</f>
        <v>LATE DELIVERY</v>
      </c>
      <c r="AB792" s="13" t="s">
        <v>55</v>
      </c>
      <c r="AC792" s="13" t="s">
        <v>56</v>
      </c>
      <c r="AD792" s="13">
        <v>4</v>
      </c>
      <c r="AE792" s="57" t="str">
        <f>_xlfn.IFS(Table2[[#This Row],[Rating]]=5,"Excellent",Table2[[#This Row],[Rating]]=4,"Good",Table2[[#This Row],[Rating]]=3,"Average",Table2[[#This Row],[Rating]]&lt;=2,"Poor")</f>
        <v>Good</v>
      </c>
      <c r="AF792" s="35">
        <f>Table2[[#This Row],[Cost]]+Table2[[#This Row],[Profit]]+Table2[[#This Row],[ShippingCost]]+Table2[[#This Row],[DeliveryDays]]</f>
        <v>4192.1999999999989</v>
      </c>
      <c r="AG792" s="119">
        <f>Table2[[#This Row],[Profit]]/Table2[[#This Row],[Cost]]</f>
        <v>0.99627411396320154</v>
      </c>
    </row>
    <row r="793" spans="1:33" ht="16.5" thickTop="1" thickBot="1" x14ac:dyDescent="0.3">
      <c r="A793" s="11">
        <v>794</v>
      </c>
      <c r="B793" s="2" t="s">
        <v>575</v>
      </c>
      <c r="C793" s="85">
        <f>YEAR(Table2[[#This Row],[Date]])</f>
        <v>2024</v>
      </c>
      <c r="D793" s="88" t="str">
        <f>TEXT(Table2[[#This Row],[Date]],"mmmm")</f>
        <v>December</v>
      </c>
      <c r="E793" s="2" t="s">
        <v>114</v>
      </c>
      <c r="F793" s="2" t="s">
        <v>42</v>
      </c>
      <c r="G793" s="2" t="s">
        <v>83</v>
      </c>
      <c r="H793" s="2" t="s">
        <v>78</v>
      </c>
      <c r="I793" s="2" t="s">
        <v>68</v>
      </c>
      <c r="J793" s="2" t="s">
        <v>134</v>
      </c>
      <c r="K793" s="2" t="s">
        <v>45</v>
      </c>
      <c r="L793" s="2" t="s">
        <v>70</v>
      </c>
      <c r="M793" s="2">
        <v>893.94</v>
      </c>
      <c r="N793" s="2">
        <v>17</v>
      </c>
      <c r="O793" s="2">
        <v>0.27</v>
      </c>
      <c r="P793" s="48" t="str">
        <f>IF(Table2[[#This Row],[Discount]]&gt;20%,"HIGH","LOW")</f>
        <v>HIGH</v>
      </c>
      <c r="Q793" s="2">
        <v>11093.8</v>
      </c>
      <c r="R793" s="59" t="str">
        <f>_xlfn.IFS(Table2[[#This Row],[Revenue]]&lt;1000,"Small",OR(Table2[[#This Row],[Revenue]]&gt;1000,Table2[[#This Row],[Revenue]]&lt;=5000),"Medium",Table2[[#This Row],[Revenue]]&gt;5000,"Large")</f>
        <v>Medium</v>
      </c>
      <c r="S793" s="53" t="str">
        <f>IF(Table2[[#This Row],[Revenue]]&gt;3000,"Premium","Not Premium")</f>
        <v>Premium</v>
      </c>
      <c r="T793" s="2">
        <v>8896.68</v>
      </c>
      <c r="U793" s="2">
        <v>2197.12</v>
      </c>
      <c r="V793" s="2" t="s">
        <v>76</v>
      </c>
      <c r="W793" s="2" t="s">
        <v>36</v>
      </c>
      <c r="X793" s="2" t="s">
        <v>72</v>
      </c>
      <c r="Y793" s="2">
        <v>27.12</v>
      </c>
      <c r="Z793" s="2">
        <v>5</v>
      </c>
      <c r="AA793" s="50" t="str">
        <f>IF(Table2[[#This Row],[DeliveryDays]]&lt;=3,"FAST DELIVERY","LATE DELIVERY")</f>
        <v>LATE DELIVERY</v>
      </c>
      <c r="AB793" s="2" t="s">
        <v>55</v>
      </c>
      <c r="AC793" s="2" t="s">
        <v>56</v>
      </c>
      <c r="AD793" s="2">
        <v>2</v>
      </c>
      <c r="AE793" s="56" t="str">
        <f>_xlfn.IFS(Table2[[#This Row],[Rating]]=5,"Excellent",Table2[[#This Row],[Rating]]=4,"Good",Table2[[#This Row],[Rating]]=3,"Average",Table2[[#This Row],[Rating]]&lt;=2,"Poor")</f>
        <v>Poor</v>
      </c>
      <c r="AF793" s="35">
        <f>Table2[[#This Row],[Cost]]+Table2[[#This Row],[Profit]]+Table2[[#This Row],[ShippingCost]]+Table2[[#This Row],[DeliveryDays]]</f>
        <v>11125.92</v>
      </c>
      <c r="AG793" s="119">
        <f>Table2[[#This Row],[Profit]]/Table2[[#This Row],[Cost]]</f>
        <v>0.2469595399632222</v>
      </c>
    </row>
    <row r="794" spans="1:33" ht="16.5" thickTop="1" thickBot="1" x14ac:dyDescent="0.3">
      <c r="A794" s="12">
        <v>795</v>
      </c>
      <c r="B794" s="13" t="s">
        <v>369</v>
      </c>
      <c r="C794" s="86">
        <f>YEAR(Table2[[#This Row],[Date]])</f>
        <v>2024</v>
      </c>
      <c r="D794" s="89" t="str">
        <f>TEXT(Table2[[#This Row],[Date]],"mmmm")</f>
        <v>July</v>
      </c>
      <c r="E794" s="13" t="s">
        <v>65</v>
      </c>
      <c r="F794" s="13" t="s">
        <v>82</v>
      </c>
      <c r="G794" s="13" t="s">
        <v>43</v>
      </c>
      <c r="H794" s="13" t="s">
        <v>94</v>
      </c>
      <c r="I794" s="13" t="s">
        <v>51</v>
      </c>
      <c r="J794" s="13" t="s">
        <v>32</v>
      </c>
      <c r="K794" s="13" t="s">
        <v>53</v>
      </c>
      <c r="L794" s="13" t="s">
        <v>34</v>
      </c>
      <c r="M794" s="13">
        <v>408.05</v>
      </c>
      <c r="N794" s="13">
        <v>4</v>
      </c>
      <c r="O794" s="13">
        <v>0.13</v>
      </c>
      <c r="P794" s="48" t="str">
        <f>IF(Table2[[#This Row],[Discount]]&gt;20%,"HIGH","LOW")</f>
        <v>LOW</v>
      </c>
      <c r="Q794" s="13">
        <v>1420.01</v>
      </c>
      <c r="R794" s="60" t="str">
        <f>_xlfn.IFS(Table2[[#This Row],[Revenue]]&lt;1000,"Small",OR(Table2[[#This Row],[Revenue]]&gt;1000,Table2[[#This Row],[Revenue]]&lt;=5000),"Medium",Table2[[#This Row],[Revenue]]&gt;5000,"Large")</f>
        <v>Medium</v>
      </c>
      <c r="S794" s="54" t="str">
        <f>IF(Table2[[#This Row],[Revenue]]&gt;3000,"Premium","Not Premium")</f>
        <v>Not Premium</v>
      </c>
      <c r="T794" s="13">
        <v>1029.69</v>
      </c>
      <c r="U794" s="13">
        <v>390.32</v>
      </c>
      <c r="V794" s="13" t="s">
        <v>63</v>
      </c>
      <c r="W794" s="13" t="s">
        <v>54</v>
      </c>
      <c r="X794" s="13" t="s">
        <v>72</v>
      </c>
      <c r="Y794" s="13">
        <v>39.44</v>
      </c>
      <c r="Z794" s="13">
        <v>2</v>
      </c>
      <c r="AA794" s="51" t="str">
        <f>IF(Table2[[#This Row],[DeliveryDays]]&lt;=3,"FAST DELIVERY","LATE DELIVERY")</f>
        <v>FAST DELIVERY</v>
      </c>
      <c r="AB794" s="13" t="s">
        <v>55</v>
      </c>
      <c r="AC794" s="13" t="s">
        <v>39</v>
      </c>
      <c r="AD794" s="13">
        <v>4</v>
      </c>
      <c r="AE794" s="57" t="str">
        <f>_xlfn.IFS(Table2[[#This Row],[Rating]]=5,"Excellent",Table2[[#This Row],[Rating]]=4,"Good",Table2[[#This Row],[Rating]]=3,"Average",Table2[[#This Row],[Rating]]&lt;=2,"Poor")</f>
        <v>Good</v>
      </c>
      <c r="AF794" s="35">
        <f>Table2[[#This Row],[Cost]]+Table2[[#This Row],[Profit]]+Table2[[#This Row],[ShippingCost]]+Table2[[#This Row],[DeliveryDays]]</f>
        <v>1461.45</v>
      </c>
      <c r="AG794" s="119">
        <f>Table2[[#This Row],[Profit]]/Table2[[#This Row],[Cost]]</f>
        <v>0.3790655439986792</v>
      </c>
    </row>
    <row r="795" spans="1:33" ht="16.5" thickTop="1" thickBot="1" x14ac:dyDescent="0.3">
      <c r="A795" s="11">
        <v>796</v>
      </c>
      <c r="B795" s="2" t="s">
        <v>447</v>
      </c>
      <c r="C795" s="85">
        <f>YEAR(Table2[[#This Row],[Date]])</f>
        <v>2023</v>
      </c>
      <c r="D795" s="88" t="str">
        <f>TEXT(Table2[[#This Row],[Date]],"mmmm")</f>
        <v>July</v>
      </c>
      <c r="E795" s="2" t="s">
        <v>129</v>
      </c>
      <c r="F795" s="2" t="s">
        <v>42</v>
      </c>
      <c r="G795" s="2" t="s">
        <v>59</v>
      </c>
      <c r="H795" s="2" t="s">
        <v>74</v>
      </c>
      <c r="I795" s="2" t="s">
        <v>68</v>
      </c>
      <c r="J795" s="2" t="s">
        <v>62</v>
      </c>
      <c r="K795" s="2" t="s">
        <v>53</v>
      </c>
      <c r="L795" s="2" t="s">
        <v>80</v>
      </c>
      <c r="M795" s="2">
        <v>335.62</v>
      </c>
      <c r="N795" s="2">
        <v>2</v>
      </c>
      <c r="O795" s="2">
        <v>0.05</v>
      </c>
      <c r="P795" s="48" t="str">
        <f>IF(Table2[[#This Row],[Discount]]&gt;20%,"HIGH","LOW")</f>
        <v>LOW</v>
      </c>
      <c r="Q795" s="2">
        <v>637.67999999999995</v>
      </c>
      <c r="R795" s="59" t="str">
        <f>_xlfn.IFS(Table2[[#This Row],[Revenue]]&lt;1000,"Small",OR(Table2[[#This Row],[Revenue]]&gt;1000,Table2[[#This Row],[Revenue]]&lt;=5000),"Medium",Table2[[#This Row],[Revenue]]&gt;5000,"Large")</f>
        <v>Small</v>
      </c>
      <c r="S795" s="53" t="str">
        <f>IF(Table2[[#This Row],[Revenue]]&gt;3000,"Premium","Not Premium")</f>
        <v>Not Premium</v>
      </c>
      <c r="T795" s="2">
        <v>476</v>
      </c>
      <c r="U795" s="2">
        <v>161.68</v>
      </c>
      <c r="V795" s="2" t="s">
        <v>35</v>
      </c>
      <c r="W795" s="2" t="s">
        <v>54</v>
      </c>
      <c r="X795" s="2" t="s">
        <v>48</v>
      </c>
      <c r="Y795" s="2">
        <v>20.149999999999999</v>
      </c>
      <c r="Z795" s="2">
        <v>1</v>
      </c>
      <c r="AA795" s="50" t="str">
        <f>IF(Table2[[#This Row],[DeliveryDays]]&lt;=3,"FAST DELIVERY","LATE DELIVERY")</f>
        <v>FAST DELIVERY</v>
      </c>
      <c r="AB795" s="2" t="s">
        <v>55</v>
      </c>
      <c r="AC795" s="2" t="s">
        <v>56</v>
      </c>
      <c r="AD795" s="2">
        <v>5</v>
      </c>
      <c r="AE795" s="56" t="str">
        <f>_xlfn.IFS(Table2[[#This Row],[Rating]]=5,"Excellent",Table2[[#This Row],[Rating]]=4,"Good",Table2[[#This Row],[Rating]]=3,"Average",Table2[[#This Row],[Rating]]&lt;=2,"Poor")</f>
        <v>Excellent</v>
      </c>
      <c r="AF795" s="35">
        <f>Table2[[#This Row],[Cost]]+Table2[[#This Row],[Profit]]+Table2[[#This Row],[ShippingCost]]+Table2[[#This Row],[DeliveryDays]]</f>
        <v>658.83</v>
      </c>
      <c r="AG795" s="119">
        <f>Table2[[#This Row],[Profit]]/Table2[[#This Row],[Cost]]</f>
        <v>0.33966386554621852</v>
      </c>
    </row>
    <row r="796" spans="1:33" ht="16.5" thickTop="1" thickBot="1" x14ac:dyDescent="0.3">
      <c r="A796" s="12">
        <v>797</v>
      </c>
      <c r="B796" s="13" t="s">
        <v>576</v>
      </c>
      <c r="C796" s="86">
        <f>YEAR(Table2[[#This Row],[Date]])</f>
        <v>2024</v>
      </c>
      <c r="D796" s="89" t="str">
        <f>TEXT(Table2[[#This Row],[Date]],"mmmm")</f>
        <v>August</v>
      </c>
      <c r="E796" s="13" t="s">
        <v>118</v>
      </c>
      <c r="F796" s="13" t="s">
        <v>66</v>
      </c>
      <c r="G796" s="13" t="s">
        <v>43</v>
      </c>
      <c r="H796" s="13" t="s">
        <v>94</v>
      </c>
      <c r="I796" s="13" t="s">
        <v>51</v>
      </c>
      <c r="J796" s="13" t="s">
        <v>134</v>
      </c>
      <c r="K796" s="13" t="s">
        <v>33</v>
      </c>
      <c r="L796" s="13" t="s">
        <v>34</v>
      </c>
      <c r="M796" s="13">
        <v>784.85</v>
      </c>
      <c r="N796" s="13">
        <v>14</v>
      </c>
      <c r="O796" s="13">
        <v>0.08</v>
      </c>
      <c r="P796" s="48" t="str">
        <f>IF(Table2[[#This Row],[Discount]]&gt;20%,"HIGH","LOW")</f>
        <v>LOW</v>
      </c>
      <c r="Q796" s="13">
        <v>10108.870000000001</v>
      </c>
      <c r="R796" s="60" t="str">
        <f>_xlfn.IFS(Table2[[#This Row],[Revenue]]&lt;1000,"Small",OR(Table2[[#This Row],[Revenue]]&gt;1000,Table2[[#This Row],[Revenue]]&lt;=5000),"Medium",Table2[[#This Row],[Revenue]]&gt;5000,"Large")</f>
        <v>Medium</v>
      </c>
      <c r="S796" s="54" t="str">
        <f>IF(Table2[[#This Row],[Revenue]]&gt;3000,"Premium","Not Premium")</f>
        <v>Premium</v>
      </c>
      <c r="T796" s="13">
        <v>8913.06</v>
      </c>
      <c r="U796" s="13">
        <v>1195.81</v>
      </c>
      <c r="V796" s="13" t="s">
        <v>63</v>
      </c>
      <c r="W796" s="13" t="s">
        <v>71</v>
      </c>
      <c r="X796" s="13" t="s">
        <v>48</v>
      </c>
      <c r="Y796" s="13">
        <v>35.1</v>
      </c>
      <c r="Z796" s="13">
        <v>9</v>
      </c>
      <c r="AA796" s="51" t="str">
        <f>IF(Table2[[#This Row],[DeliveryDays]]&lt;=3,"FAST DELIVERY","LATE DELIVERY")</f>
        <v>LATE DELIVERY</v>
      </c>
      <c r="AB796" s="13" t="s">
        <v>55</v>
      </c>
      <c r="AC796" s="13" t="s">
        <v>56</v>
      </c>
      <c r="AD796" s="13">
        <v>2</v>
      </c>
      <c r="AE796" s="57" t="str">
        <f>_xlfn.IFS(Table2[[#This Row],[Rating]]=5,"Excellent",Table2[[#This Row],[Rating]]=4,"Good",Table2[[#This Row],[Rating]]=3,"Average",Table2[[#This Row],[Rating]]&lt;=2,"Poor")</f>
        <v>Poor</v>
      </c>
      <c r="AF796" s="35">
        <f>Table2[[#This Row],[Cost]]+Table2[[#This Row],[Profit]]+Table2[[#This Row],[ShippingCost]]+Table2[[#This Row],[DeliveryDays]]</f>
        <v>10152.969999999999</v>
      </c>
      <c r="AG796" s="119">
        <f>Table2[[#This Row],[Profit]]/Table2[[#This Row],[Cost]]</f>
        <v>0.13416380008661447</v>
      </c>
    </row>
    <row r="797" spans="1:33" ht="16.5" thickTop="1" thickBot="1" x14ac:dyDescent="0.3">
      <c r="A797" s="11">
        <v>798</v>
      </c>
      <c r="B797" s="2" t="s">
        <v>577</v>
      </c>
      <c r="C797" s="85">
        <f>YEAR(Table2[[#This Row],[Date]])</f>
        <v>2024</v>
      </c>
      <c r="D797" s="88" t="str">
        <f>TEXT(Table2[[#This Row],[Date]],"mmmm")</f>
        <v>July</v>
      </c>
      <c r="E797" s="2" t="s">
        <v>96</v>
      </c>
      <c r="F797" s="2" t="s">
        <v>42</v>
      </c>
      <c r="G797" s="2" t="s">
        <v>90</v>
      </c>
      <c r="H797" s="2" t="s">
        <v>44</v>
      </c>
      <c r="I797" s="2" t="s">
        <v>61</v>
      </c>
      <c r="J797" s="2" t="s">
        <v>62</v>
      </c>
      <c r="K797" s="2" t="s">
        <v>33</v>
      </c>
      <c r="L797" s="2" t="s">
        <v>34</v>
      </c>
      <c r="M797" s="2">
        <v>220.13</v>
      </c>
      <c r="N797" s="2">
        <v>16</v>
      </c>
      <c r="O797" s="2">
        <v>0.24</v>
      </c>
      <c r="P797" s="48" t="str">
        <f>IF(Table2[[#This Row],[Discount]]&gt;20%,"HIGH","LOW")</f>
        <v>HIGH</v>
      </c>
      <c r="Q797" s="2">
        <v>2676.78</v>
      </c>
      <c r="R797" s="59" t="str">
        <f>_xlfn.IFS(Table2[[#This Row],[Revenue]]&lt;1000,"Small",OR(Table2[[#This Row],[Revenue]]&gt;1000,Table2[[#This Row],[Revenue]]&lt;=5000),"Medium",Table2[[#This Row],[Revenue]]&gt;5000,"Large")</f>
        <v>Medium</v>
      </c>
      <c r="S797" s="53" t="str">
        <f>IF(Table2[[#This Row],[Revenue]]&gt;3000,"Premium","Not Premium")</f>
        <v>Not Premium</v>
      </c>
      <c r="T797" s="2">
        <v>1538.88</v>
      </c>
      <c r="U797" s="2">
        <v>1137.9000000000001</v>
      </c>
      <c r="V797" s="2" t="s">
        <v>91</v>
      </c>
      <c r="W797" s="2" t="s">
        <v>54</v>
      </c>
      <c r="X797" s="2" t="s">
        <v>48</v>
      </c>
      <c r="Y797" s="2">
        <v>25.7</v>
      </c>
      <c r="Z797" s="2">
        <v>8</v>
      </c>
      <c r="AA797" s="50" t="str">
        <f>IF(Table2[[#This Row],[DeliveryDays]]&lt;=3,"FAST DELIVERY","LATE DELIVERY")</f>
        <v>LATE DELIVERY</v>
      </c>
      <c r="AB797" s="2" t="s">
        <v>55</v>
      </c>
      <c r="AC797" s="2" t="s">
        <v>39</v>
      </c>
      <c r="AD797" s="2">
        <v>5</v>
      </c>
      <c r="AE797" s="56" t="str">
        <f>_xlfn.IFS(Table2[[#This Row],[Rating]]=5,"Excellent",Table2[[#This Row],[Rating]]=4,"Good",Table2[[#This Row],[Rating]]=3,"Average",Table2[[#This Row],[Rating]]&lt;=2,"Poor")</f>
        <v>Excellent</v>
      </c>
      <c r="AF797" s="35">
        <f>Table2[[#This Row],[Cost]]+Table2[[#This Row],[Profit]]+Table2[[#This Row],[ShippingCost]]+Table2[[#This Row],[DeliveryDays]]</f>
        <v>2710.48</v>
      </c>
      <c r="AG797" s="119">
        <f>Table2[[#This Row],[Profit]]/Table2[[#This Row],[Cost]]</f>
        <v>0.73943387398627569</v>
      </c>
    </row>
    <row r="798" spans="1:33" ht="16.5" thickTop="1" thickBot="1" x14ac:dyDescent="0.3">
      <c r="A798" s="12">
        <v>799</v>
      </c>
      <c r="B798" s="13" t="s">
        <v>207</v>
      </c>
      <c r="C798" s="86">
        <f>YEAR(Table2[[#This Row],[Date]])</f>
        <v>2023</v>
      </c>
      <c r="D798" s="89" t="str">
        <f>TEXT(Table2[[#This Row],[Date]],"mmmm")</f>
        <v>January</v>
      </c>
      <c r="E798" s="13" t="s">
        <v>120</v>
      </c>
      <c r="F798" s="13" t="s">
        <v>82</v>
      </c>
      <c r="G798" s="13" t="s">
        <v>90</v>
      </c>
      <c r="H798" s="13" t="s">
        <v>100</v>
      </c>
      <c r="I798" s="13" t="s">
        <v>75</v>
      </c>
      <c r="J798" s="13" t="s">
        <v>87</v>
      </c>
      <c r="K798" s="13" t="s">
        <v>53</v>
      </c>
      <c r="L798" s="13" t="s">
        <v>34</v>
      </c>
      <c r="M798" s="13">
        <v>706.67</v>
      </c>
      <c r="N798" s="13">
        <v>14</v>
      </c>
      <c r="O798" s="13">
        <v>0.19</v>
      </c>
      <c r="P798" s="48" t="str">
        <f>IF(Table2[[#This Row],[Discount]]&gt;20%,"HIGH","LOW")</f>
        <v>LOW</v>
      </c>
      <c r="Q798" s="13">
        <v>8013.64</v>
      </c>
      <c r="R798" s="60" t="str">
        <f>_xlfn.IFS(Table2[[#This Row],[Revenue]]&lt;1000,"Small",OR(Table2[[#This Row],[Revenue]]&gt;1000,Table2[[#This Row],[Revenue]]&lt;=5000),"Medium",Table2[[#This Row],[Revenue]]&gt;5000,"Large")</f>
        <v>Medium</v>
      </c>
      <c r="S798" s="54" t="str">
        <f>IF(Table2[[#This Row],[Revenue]]&gt;3000,"Premium","Not Premium")</f>
        <v>Premium</v>
      </c>
      <c r="T798" s="13">
        <v>5076.47</v>
      </c>
      <c r="U798" s="13">
        <v>2937.17</v>
      </c>
      <c r="V798" s="13" t="s">
        <v>47</v>
      </c>
      <c r="W798" s="13" t="s">
        <v>88</v>
      </c>
      <c r="X798" s="13" t="s">
        <v>72</v>
      </c>
      <c r="Y798" s="13">
        <v>32.450000000000003</v>
      </c>
      <c r="Z798" s="13">
        <v>6</v>
      </c>
      <c r="AA798" s="51" t="str">
        <f>IF(Table2[[#This Row],[DeliveryDays]]&lt;=3,"FAST DELIVERY","LATE DELIVERY")</f>
        <v>LATE DELIVERY</v>
      </c>
      <c r="AB798" s="13" t="s">
        <v>55</v>
      </c>
      <c r="AC798" s="13" t="s">
        <v>39</v>
      </c>
      <c r="AD798" s="13">
        <v>3</v>
      </c>
      <c r="AE798" s="57" t="str">
        <f>_xlfn.IFS(Table2[[#This Row],[Rating]]=5,"Excellent",Table2[[#This Row],[Rating]]=4,"Good",Table2[[#This Row],[Rating]]=3,"Average",Table2[[#This Row],[Rating]]&lt;=2,"Poor")</f>
        <v>Average</v>
      </c>
      <c r="AF798" s="35">
        <f>Table2[[#This Row],[Cost]]+Table2[[#This Row],[Profit]]+Table2[[#This Row],[ShippingCost]]+Table2[[#This Row],[DeliveryDays]]</f>
        <v>8052.09</v>
      </c>
      <c r="AG798" s="119">
        <f>Table2[[#This Row],[Profit]]/Table2[[#This Row],[Cost]]</f>
        <v>0.57858511918715172</v>
      </c>
    </row>
    <row r="799" spans="1:33" ht="16.5" thickTop="1" thickBot="1" x14ac:dyDescent="0.3">
      <c r="A799" s="11">
        <v>800</v>
      </c>
      <c r="B799" s="2" t="s">
        <v>578</v>
      </c>
      <c r="C799" s="85">
        <f>YEAR(Table2[[#This Row],[Date]])</f>
        <v>2023</v>
      </c>
      <c r="D799" s="88" t="str">
        <f>TEXT(Table2[[#This Row],[Date]],"mmmm")</f>
        <v>November</v>
      </c>
      <c r="E799" s="2" t="s">
        <v>41</v>
      </c>
      <c r="F799" s="2" t="s">
        <v>82</v>
      </c>
      <c r="G799" s="2" t="s">
        <v>83</v>
      </c>
      <c r="H799" s="2" t="s">
        <v>78</v>
      </c>
      <c r="I799" s="2" t="s">
        <v>51</v>
      </c>
      <c r="J799" s="2" t="s">
        <v>134</v>
      </c>
      <c r="K799" s="2" t="s">
        <v>45</v>
      </c>
      <c r="L799" s="2" t="s">
        <v>46</v>
      </c>
      <c r="M799" s="2">
        <v>415.52</v>
      </c>
      <c r="N799" s="2">
        <v>15</v>
      </c>
      <c r="O799" s="2">
        <v>0.19</v>
      </c>
      <c r="P799" s="48" t="str">
        <f>IF(Table2[[#This Row],[Discount]]&gt;20%,"HIGH","LOW")</f>
        <v>LOW</v>
      </c>
      <c r="Q799" s="2">
        <v>5048.57</v>
      </c>
      <c r="R799" s="59" t="str">
        <f>_xlfn.IFS(Table2[[#This Row],[Revenue]]&lt;1000,"Small",OR(Table2[[#This Row],[Revenue]]&gt;1000,Table2[[#This Row],[Revenue]]&lt;=5000),"Medium",Table2[[#This Row],[Revenue]]&gt;5000,"Large")</f>
        <v>Medium</v>
      </c>
      <c r="S799" s="53" t="str">
        <f>IF(Table2[[#This Row],[Revenue]]&gt;3000,"Premium","Not Premium")</f>
        <v>Premium</v>
      </c>
      <c r="T799" s="2">
        <v>3661.57</v>
      </c>
      <c r="U799" s="2">
        <v>1387</v>
      </c>
      <c r="V799" s="2" t="s">
        <v>63</v>
      </c>
      <c r="W799" s="2" t="s">
        <v>88</v>
      </c>
      <c r="X799" s="2" t="s">
        <v>37</v>
      </c>
      <c r="Y799" s="2">
        <v>7.35</v>
      </c>
      <c r="Z799" s="2">
        <v>1</v>
      </c>
      <c r="AA799" s="50" t="str">
        <f>IF(Table2[[#This Row],[DeliveryDays]]&lt;=3,"FAST DELIVERY","LATE DELIVERY")</f>
        <v>FAST DELIVERY</v>
      </c>
      <c r="AB799" s="2" t="s">
        <v>55</v>
      </c>
      <c r="AC799" s="2" t="s">
        <v>39</v>
      </c>
      <c r="AD799" s="2">
        <v>2</v>
      </c>
      <c r="AE799" s="56" t="str">
        <f>_xlfn.IFS(Table2[[#This Row],[Rating]]=5,"Excellent",Table2[[#This Row],[Rating]]=4,"Good",Table2[[#This Row],[Rating]]=3,"Average",Table2[[#This Row],[Rating]]&lt;=2,"Poor")</f>
        <v>Poor</v>
      </c>
      <c r="AF799" s="35">
        <f>Table2[[#This Row],[Cost]]+Table2[[#This Row],[Profit]]+Table2[[#This Row],[ShippingCost]]+Table2[[#This Row],[DeliveryDays]]</f>
        <v>5056.92</v>
      </c>
      <c r="AG799" s="119">
        <f>Table2[[#This Row],[Profit]]/Table2[[#This Row],[Cost]]</f>
        <v>0.3787992582416832</v>
      </c>
    </row>
    <row r="800" spans="1:33" ht="16.5" thickTop="1" thickBot="1" x14ac:dyDescent="0.3">
      <c r="A800" s="12">
        <v>801</v>
      </c>
      <c r="B800" s="13" t="s">
        <v>157</v>
      </c>
      <c r="C800" s="86">
        <f>YEAR(Table2[[#This Row],[Date]])</f>
        <v>2024</v>
      </c>
      <c r="D800" s="89" t="str">
        <f>TEXT(Table2[[#This Row],[Date]],"mmmm")</f>
        <v>June</v>
      </c>
      <c r="E800" s="13" t="s">
        <v>120</v>
      </c>
      <c r="F800" s="13" t="s">
        <v>28</v>
      </c>
      <c r="G800" s="13" t="s">
        <v>59</v>
      </c>
      <c r="H800" s="13" t="s">
        <v>67</v>
      </c>
      <c r="I800" s="13" t="s">
        <v>61</v>
      </c>
      <c r="J800" s="13" t="s">
        <v>134</v>
      </c>
      <c r="K800" s="13" t="s">
        <v>45</v>
      </c>
      <c r="L800" s="13" t="s">
        <v>46</v>
      </c>
      <c r="M800" s="13">
        <v>231.98</v>
      </c>
      <c r="N800" s="13">
        <v>12</v>
      </c>
      <c r="O800" s="13">
        <v>0.26</v>
      </c>
      <c r="P800" s="48" t="str">
        <f>IF(Table2[[#This Row],[Discount]]&gt;20%,"HIGH","LOW")</f>
        <v>HIGH</v>
      </c>
      <c r="Q800" s="13">
        <v>2059.98</v>
      </c>
      <c r="R800" s="60" t="str">
        <f>_xlfn.IFS(Table2[[#This Row],[Revenue]]&lt;1000,"Small",OR(Table2[[#This Row],[Revenue]]&gt;1000,Table2[[#This Row],[Revenue]]&lt;=5000),"Medium",Table2[[#This Row],[Revenue]]&gt;5000,"Large")</f>
        <v>Medium</v>
      </c>
      <c r="S800" s="54" t="str">
        <f>IF(Table2[[#This Row],[Revenue]]&gt;3000,"Premium","Not Premium")</f>
        <v>Not Premium</v>
      </c>
      <c r="T800" s="13">
        <v>1752.52</v>
      </c>
      <c r="U800" s="13">
        <v>307.45999999999998</v>
      </c>
      <c r="V800" s="13" t="s">
        <v>91</v>
      </c>
      <c r="W800" s="13" t="s">
        <v>71</v>
      </c>
      <c r="X800" s="13" t="s">
        <v>72</v>
      </c>
      <c r="Y800" s="13">
        <v>43.73</v>
      </c>
      <c r="Z800" s="13">
        <v>8</v>
      </c>
      <c r="AA800" s="51" t="str">
        <f>IF(Table2[[#This Row],[DeliveryDays]]&lt;=3,"FAST DELIVERY","LATE DELIVERY")</f>
        <v>LATE DELIVERY</v>
      </c>
      <c r="AB800" s="13" t="s">
        <v>55</v>
      </c>
      <c r="AC800" s="13" t="s">
        <v>39</v>
      </c>
      <c r="AD800" s="13">
        <v>2</v>
      </c>
      <c r="AE800" s="57" t="str">
        <f>_xlfn.IFS(Table2[[#This Row],[Rating]]=5,"Excellent",Table2[[#This Row],[Rating]]=4,"Good",Table2[[#This Row],[Rating]]=3,"Average",Table2[[#This Row],[Rating]]&lt;=2,"Poor")</f>
        <v>Poor</v>
      </c>
      <c r="AF800" s="35">
        <f>Table2[[#This Row],[Cost]]+Table2[[#This Row],[Profit]]+Table2[[#This Row],[ShippingCost]]+Table2[[#This Row],[DeliveryDays]]</f>
        <v>2111.71</v>
      </c>
      <c r="AG800" s="119">
        <f>Table2[[#This Row],[Profit]]/Table2[[#This Row],[Cost]]</f>
        <v>0.17543879670417456</v>
      </c>
    </row>
    <row r="801" spans="1:33" ht="16.5" thickTop="1" thickBot="1" x14ac:dyDescent="0.3">
      <c r="A801" s="11">
        <v>802</v>
      </c>
      <c r="B801" s="2" t="s">
        <v>238</v>
      </c>
      <c r="C801" s="85">
        <f>YEAR(Table2[[#This Row],[Date]])</f>
        <v>2024</v>
      </c>
      <c r="D801" s="88" t="str">
        <f>TEXT(Table2[[#This Row],[Date]],"mmmm")</f>
        <v>November</v>
      </c>
      <c r="E801" s="2" t="s">
        <v>65</v>
      </c>
      <c r="F801" s="2" t="s">
        <v>28</v>
      </c>
      <c r="G801" s="2" t="s">
        <v>59</v>
      </c>
      <c r="H801" s="2" t="s">
        <v>30</v>
      </c>
      <c r="I801" s="2" t="s">
        <v>51</v>
      </c>
      <c r="J801" s="2" t="s">
        <v>87</v>
      </c>
      <c r="K801" s="2" t="s">
        <v>53</v>
      </c>
      <c r="L801" s="2" t="s">
        <v>85</v>
      </c>
      <c r="M801" s="2">
        <v>627.92999999999995</v>
      </c>
      <c r="N801" s="2">
        <v>14</v>
      </c>
      <c r="O801" s="2">
        <v>0.16</v>
      </c>
      <c r="P801" s="48" t="str">
        <f>IF(Table2[[#This Row],[Discount]]&gt;20%,"HIGH","LOW")</f>
        <v>LOW</v>
      </c>
      <c r="Q801" s="2">
        <v>7384.46</v>
      </c>
      <c r="R801" s="59" t="str">
        <f>_xlfn.IFS(Table2[[#This Row],[Revenue]]&lt;1000,"Small",OR(Table2[[#This Row],[Revenue]]&gt;1000,Table2[[#This Row],[Revenue]]&lt;=5000),"Medium",Table2[[#This Row],[Revenue]]&gt;5000,"Large")</f>
        <v>Medium</v>
      </c>
      <c r="S801" s="53" t="str">
        <f>IF(Table2[[#This Row],[Revenue]]&gt;3000,"Premium","Not Premium")</f>
        <v>Premium</v>
      </c>
      <c r="T801" s="2">
        <v>4708.1400000000003</v>
      </c>
      <c r="U801" s="2">
        <v>2676.32</v>
      </c>
      <c r="V801" s="2" t="s">
        <v>76</v>
      </c>
      <c r="W801" s="2" t="s">
        <v>88</v>
      </c>
      <c r="X801" s="2" t="s">
        <v>72</v>
      </c>
      <c r="Y801" s="2">
        <v>34.659999999999997</v>
      </c>
      <c r="Z801" s="2">
        <v>3</v>
      </c>
      <c r="AA801" s="50" t="str">
        <f>IF(Table2[[#This Row],[DeliveryDays]]&lt;=3,"FAST DELIVERY","LATE DELIVERY")</f>
        <v>FAST DELIVERY</v>
      </c>
      <c r="AB801" s="2" t="s">
        <v>97</v>
      </c>
      <c r="AC801" s="2" t="s">
        <v>56</v>
      </c>
      <c r="AD801" s="2">
        <v>5</v>
      </c>
      <c r="AE801" s="56" t="str">
        <f>_xlfn.IFS(Table2[[#This Row],[Rating]]=5,"Excellent",Table2[[#This Row],[Rating]]=4,"Good",Table2[[#This Row],[Rating]]=3,"Average",Table2[[#This Row],[Rating]]&lt;=2,"Poor")</f>
        <v>Excellent</v>
      </c>
      <c r="AF801" s="35">
        <f>Table2[[#This Row],[Cost]]+Table2[[#This Row],[Profit]]+Table2[[#This Row],[ShippingCost]]+Table2[[#This Row],[DeliveryDays]]</f>
        <v>7422.1200000000008</v>
      </c>
      <c r="AG801" s="119">
        <f>Table2[[#This Row],[Profit]]/Table2[[#This Row],[Cost]]</f>
        <v>0.56844528837290309</v>
      </c>
    </row>
    <row r="802" spans="1:33" ht="16.5" thickTop="1" thickBot="1" x14ac:dyDescent="0.3">
      <c r="A802" s="12">
        <v>803</v>
      </c>
      <c r="B802" s="13" t="s">
        <v>445</v>
      </c>
      <c r="C802" s="86">
        <f>YEAR(Table2[[#This Row],[Date]])</f>
        <v>2023</v>
      </c>
      <c r="D802" s="89" t="str">
        <f>TEXT(Table2[[#This Row],[Date]],"mmmm")</f>
        <v>March</v>
      </c>
      <c r="E802" s="13" t="s">
        <v>27</v>
      </c>
      <c r="F802" s="13" t="s">
        <v>42</v>
      </c>
      <c r="G802" s="13" t="s">
        <v>83</v>
      </c>
      <c r="H802" s="13" t="s">
        <v>100</v>
      </c>
      <c r="I802" s="13" t="s">
        <v>68</v>
      </c>
      <c r="J802" s="13" t="s">
        <v>62</v>
      </c>
      <c r="K802" s="13" t="s">
        <v>33</v>
      </c>
      <c r="L802" s="13" t="s">
        <v>80</v>
      </c>
      <c r="M802" s="13">
        <v>195.55</v>
      </c>
      <c r="N802" s="13">
        <v>13</v>
      </c>
      <c r="O802" s="13">
        <v>0.02</v>
      </c>
      <c r="P802" s="48" t="str">
        <f>IF(Table2[[#This Row],[Discount]]&gt;20%,"HIGH","LOW")</f>
        <v>LOW</v>
      </c>
      <c r="Q802" s="13">
        <v>2491.31</v>
      </c>
      <c r="R802" s="60" t="str">
        <f>_xlfn.IFS(Table2[[#This Row],[Revenue]]&lt;1000,"Small",OR(Table2[[#This Row],[Revenue]]&gt;1000,Table2[[#This Row],[Revenue]]&lt;=5000),"Medium",Table2[[#This Row],[Revenue]]&gt;5000,"Large")</f>
        <v>Medium</v>
      </c>
      <c r="S802" s="54" t="str">
        <f>IF(Table2[[#This Row],[Revenue]]&gt;3000,"Premium","Not Premium")</f>
        <v>Not Premium</v>
      </c>
      <c r="T802" s="13">
        <v>1630.23</v>
      </c>
      <c r="U802" s="13">
        <v>861.08</v>
      </c>
      <c r="V802" s="13" t="s">
        <v>63</v>
      </c>
      <c r="W802" s="13" t="s">
        <v>71</v>
      </c>
      <c r="X802" s="13" t="s">
        <v>72</v>
      </c>
      <c r="Y802" s="13">
        <v>16.98</v>
      </c>
      <c r="Z802" s="13">
        <v>1</v>
      </c>
      <c r="AA802" s="51" t="str">
        <f>IF(Table2[[#This Row],[DeliveryDays]]&lt;=3,"FAST DELIVERY","LATE DELIVERY")</f>
        <v>FAST DELIVERY</v>
      </c>
      <c r="AB802" s="13" t="s">
        <v>55</v>
      </c>
      <c r="AC802" s="13" t="s">
        <v>56</v>
      </c>
      <c r="AD802" s="13">
        <v>3</v>
      </c>
      <c r="AE802" s="57" t="str">
        <f>_xlfn.IFS(Table2[[#This Row],[Rating]]=5,"Excellent",Table2[[#This Row],[Rating]]=4,"Good",Table2[[#This Row],[Rating]]=3,"Average",Table2[[#This Row],[Rating]]&lt;=2,"Poor")</f>
        <v>Average</v>
      </c>
      <c r="AF802" s="35">
        <f>Table2[[#This Row],[Cost]]+Table2[[#This Row],[Profit]]+Table2[[#This Row],[ShippingCost]]+Table2[[#This Row],[DeliveryDays]]</f>
        <v>2509.29</v>
      </c>
      <c r="AG802" s="119">
        <f>Table2[[#This Row],[Profit]]/Table2[[#This Row],[Cost]]</f>
        <v>0.52819540800991271</v>
      </c>
    </row>
    <row r="803" spans="1:33" ht="16.5" thickTop="1" thickBot="1" x14ac:dyDescent="0.3">
      <c r="A803" s="11">
        <v>804</v>
      </c>
      <c r="B803" s="2" t="s">
        <v>579</v>
      </c>
      <c r="C803" s="85">
        <f>YEAR(Table2[[#This Row],[Date]])</f>
        <v>2023</v>
      </c>
      <c r="D803" s="88" t="str">
        <f>TEXT(Table2[[#This Row],[Date]],"mmmm")</f>
        <v>October</v>
      </c>
      <c r="E803" s="2" t="s">
        <v>99</v>
      </c>
      <c r="F803" s="2" t="s">
        <v>28</v>
      </c>
      <c r="G803" s="2" t="s">
        <v>93</v>
      </c>
      <c r="H803" s="2" t="s">
        <v>78</v>
      </c>
      <c r="I803" s="2" t="s">
        <v>61</v>
      </c>
      <c r="J803" s="2" t="s">
        <v>52</v>
      </c>
      <c r="K803" s="2" t="s">
        <v>33</v>
      </c>
      <c r="L803" s="2" t="s">
        <v>46</v>
      </c>
      <c r="M803" s="2">
        <v>352.3</v>
      </c>
      <c r="N803" s="2">
        <v>7</v>
      </c>
      <c r="O803" s="2">
        <v>0.03</v>
      </c>
      <c r="P803" s="48" t="str">
        <f>IF(Table2[[#This Row],[Discount]]&gt;20%,"HIGH","LOW")</f>
        <v>LOW</v>
      </c>
      <c r="Q803" s="2">
        <v>2392.12</v>
      </c>
      <c r="R803" s="59" t="str">
        <f>_xlfn.IFS(Table2[[#This Row],[Revenue]]&lt;1000,"Small",OR(Table2[[#This Row],[Revenue]]&gt;1000,Table2[[#This Row],[Revenue]]&lt;=5000),"Medium",Table2[[#This Row],[Revenue]]&gt;5000,"Large")</f>
        <v>Medium</v>
      </c>
      <c r="S803" s="53" t="str">
        <f>IF(Table2[[#This Row],[Revenue]]&gt;3000,"Premium","Not Premium")</f>
        <v>Not Premium</v>
      </c>
      <c r="T803" s="2">
        <v>1539.78</v>
      </c>
      <c r="U803" s="2">
        <v>852.34</v>
      </c>
      <c r="V803" s="2" t="s">
        <v>76</v>
      </c>
      <c r="W803" s="2" t="s">
        <v>88</v>
      </c>
      <c r="X803" s="2" t="s">
        <v>48</v>
      </c>
      <c r="Y803" s="2">
        <v>44.84</v>
      </c>
      <c r="Z803" s="2">
        <v>4</v>
      </c>
      <c r="AA803" s="50" t="str">
        <f>IF(Table2[[#This Row],[DeliveryDays]]&lt;=3,"FAST DELIVERY","LATE DELIVERY")</f>
        <v>LATE DELIVERY</v>
      </c>
      <c r="AB803" s="2" t="s">
        <v>97</v>
      </c>
      <c r="AC803" s="2" t="s">
        <v>56</v>
      </c>
      <c r="AD803" s="2">
        <v>1</v>
      </c>
      <c r="AE803" s="56" t="str">
        <f>_xlfn.IFS(Table2[[#This Row],[Rating]]=5,"Excellent",Table2[[#This Row],[Rating]]=4,"Good",Table2[[#This Row],[Rating]]=3,"Average",Table2[[#This Row],[Rating]]&lt;=2,"Poor")</f>
        <v>Poor</v>
      </c>
      <c r="AF803" s="35">
        <f>Table2[[#This Row],[Cost]]+Table2[[#This Row],[Profit]]+Table2[[#This Row],[ShippingCost]]+Table2[[#This Row],[DeliveryDays]]</f>
        <v>2440.96</v>
      </c>
      <c r="AG803" s="119">
        <f>Table2[[#This Row],[Profit]]/Table2[[#This Row],[Cost]]</f>
        <v>0.55354661055475463</v>
      </c>
    </row>
    <row r="804" spans="1:33" ht="16.5" thickTop="1" thickBot="1" x14ac:dyDescent="0.3">
      <c r="A804" s="12">
        <v>805</v>
      </c>
      <c r="B804" s="13" t="s">
        <v>580</v>
      </c>
      <c r="C804" s="86">
        <f>YEAR(Table2[[#This Row],[Date]])</f>
        <v>2024</v>
      </c>
      <c r="D804" s="89" t="str">
        <f>TEXT(Table2[[#This Row],[Date]],"mmmm")</f>
        <v>May</v>
      </c>
      <c r="E804" s="13" t="s">
        <v>27</v>
      </c>
      <c r="F804" s="13" t="s">
        <v>66</v>
      </c>
      <c r="G804" s="13" t="s">
        <v>29</v>
      </c>
      <c r="H804" s="13" t="s">
        <v>67</v>
      </c>
      <c r="I804" s="13" t="s">
        <v>75</v>
      </c>
      <c r="J804" s="13" t="s">
        <v>107</v>
      </c>
      <c r="K804" s="13" t="s">
        <v>53</v>
      </c>
      <c r="L804" s="13" t="s">
        <v>46</v>
      </c>
      <c r="M804" s="13">
        <v>18.05</v>
      </c>
      <c r="N804" s="13">
        <v>20</v>
      </c>
      <c r="O804" s="13">
        <v>0.14000000000000001</v>
      </c>
      <c r="P804" s="48" t="str">
        <f>IF(Table2[[#This Row],[Discount]]&gt;20%,"HIGH","LOW")</f>
        <v>LOW</v>
      </c>
      <c r="Q804" s="13">
        <v>310.45999999999998</v>
      </c>
      <c r="R804" s="60" t="str">
        <f>_xlfn.IFS(Table2[[#This Row],[Revenue]]&lt;1000,"Small",OR(Table2[[#This Row],[Revenue]]&gt;1000,Table2[[#This Row],[Revenue]]&lt;=5000),"Medium",Table2[[#This Row],[Revenue]]&gt;5000,"Large")</f>
        <v>Small</v>
      </c>
      <c r="S804" s="54" t="str">
        <f>IF(Table2[[#This Row],[Revenue]]&gt;3000,"Premium","Not Premium")</f>
        <v>Not Premium</v>
      </c>
      <c r="T804" s="13">
        <v>225.55</v>
      </c>
      <c r="U804" s="13">
        <v>84.91</v>
      </c>
      <c r="V804" s="13" t="s">
        <v>35</v>
      </c>
      <c r="W804" s="13" t="s">
        <v>71</v>
      </c>
      <c r="X804" s="13" t="s">
        <v>72</v>
      </c>
      <c r="Y804" s="13">
        <v>6.29</v>
      </c>
      <c r="Z804" s="13">
        <v>1</v>
      </c>
      <c r="AA804" s="51" t="str">
        <f>IF(Table2[[#This Row],[DeliveryDays]]&lt;=3,"FAST DELIVERY","LATE DELIVERY")</f>
        <v>FAST DELIVERY</v>
      </c>
      <c r="AB804" s="13" t="s">
        <v>97</v>
      </c>
      <c r="AC804" s="13" t="s">
        <v>56</v>
      </c>
      <c r="AD804" s="13">
        <v>5</v>
      </c>
      <c r="AE804" s="57" t="str">
        <f>_xlfn.IFS(Table2[[#This Row],[Rating]]=5,"Excellent",Table2[[#This Row],[Rating]]=4,"Good",Table2[[#This Row],[Rating]]=3,"Average",Table2[[#This Row],[Rating]]&lt;=2,"Poor")</f>
        <v>Excellent</v>
      </c>
      <c r="AF804" s="35">
        <f>Table2[[#This Row],[Cost]]+Table2[[#This Row],[Profit]]+Table2[[#This Row],[ShippingCost]]+Table2[[#This Row],[DeliveryDays]]</f>
        <v>317.75000000000006</v>
      </c>
      <c r="AG804" s="119">
        <f>Table2[[#This Row],[Profit]]/Table2[[#This Row],[Cost]]</f>
        <v>0.37645754821547328</v>
      </c>
    </row>
    <row r="805" spans="1:33" ht="16.5" thickTop="1" thickBot="1" x14ac:dyDescent="0.3">
      <c r="A805" s="11">
        <v>806</v>
      </c>
      <c r="B805" s="2" t="s">
        <v>417</v>
      </c>
      <c r="C805" s="85">
        <f>YEAR(Table2[[#This Row],[Date]])</f>
        <v>2023</v>
      </c>
      <c r="D805" s="88" t="str">
        <f>TEXT(Table2[[#This Row],[Date]],"mmmm")</f>
        <v>October</v>
      </c>
      <c r="E805" s="2" t="s">
        <v>65</v>
      </c>
      <c r="F805" s="2" t="s">
        <v>82</v>
      </c>
      <c r="G805" s="2" t="s">
        <v>90</v>
      </c>
      <c r="H805" s="2" t="s">
        <v>100</v>
      </c>
      <c r="I805" s="2" t="s">
        <v>68</v>
      </c>
      <c r="J805" s="2" t="s">
        <v>52</v>
      </c>
      <c r="K805" s="2" t="s">
        <v>45</v>
      </c>
      <c r="L805" s="2" t="s">
        <v>70</v>
      </c>
      <c r="M805" s="2">
        <v>922.14</v>
      </c>
      <c r="N805" s="2">
        <v>2</v>
      </c>
      <c r="O805" s="2">
        <v>0.26</v>
      </c>
      <c r="P805" s="48" t="str">
        <f>IF(Table2[[#This Row],[Discount]]&gt;20%,"HIGH","LOW")</f>
        <v>HIGH</v>
      </c>
      <c r="Q805" s="2">
        <v>1364.77</v>
      </c>
      <c r="R805" s="59" t="str">
        <f>_xlfn.IFS(Table2[[#This Row],[Revenue]]&lt;1000,"Small",OR(Table2[[#This Row],[Revenue]]&gt;1000,Table2[[#This Row],[Revenue]]&lt;=5000),"Medium",Table2[[#This Row],[Revenue]]&gt;5000,"Large")</f>
        <v>Medium</v>
      </c>
      <c r="S805" s="53" t="str">
        <f>IF(Table2[[#This Row],[Revenue]]&gt;3000,"Premium","Not Premium")</f>
        <v>Not Premium</v>
      </c>
      <c r="T805" s="2">
        <v>881.38</v>
      </c>
      <c r="U805" s="2">
        <v>483.39</v>
      </c>
      <c r="V805" s="2" t="s">
        <v>35</v>
      </c>
      <c r="W805" s="2" t="s">
        <v>71</v>
      </c>
      <c r="X805" s="2" t="s">
        <v>48</v>
      </c>
      <c r="Y805" s="2">
        <v>36.54</v>
      </c>
      <c r="Z805" s="2">
        <v>10</v>
      </c>
      <c r="AA805" s="50" t="str">
        <f>IF(Table2[[#This Row],[DeliveryDays]]&lt;=3,"FAST DELIVERY","LATE DELIVERY")</f>
        <v>LATE DELIVERY</v>
      </c>
      <c r="AB805" s="2" t="s">
        <v>97</v>
      </c>
      <c r="AC805" s="2" t="s">
        <v>56</v>
      </c>
      <c r="AD805" s="2">
        <v>4</v>
      </c>
      <c r="AE805" s="56" t="str">
        <f>_xlfn.IFS(Table2[[#This Row],[Rating]]=5,"Excellent",Table2[[#This Row],[Rating]]=4,"Good",Table2[[#This Row],[Rating]]=3,"Average",Table2[[#This Row],[Rating]]&lt;=2,"Poor")</f>
        <v>Good</v>
      </c>
      <c r="AF805" s="35">
        <f>Table2[[#This Row],[Cost]]+Table2[[#This Row],[Profit]]+Table2[[#This Row],[ShippingCost]]+Table2[[#This Row],[DeliveryDays]]</f>
        <v>1411.31</v>
      </c>
      <c r="AG805" s="119">
        <f>Table2[[#This Row],[Profit]]/Table2[[#This Row],[Cost]]</f>
        <v>0.54844675395402664</v>
      </c>
    </row>
    <row r="806" spans="1:33" ht="16.5" thickTop="1" thickBot="1" x14ac:dyDescent="0.3">
      <c r="A806" s="12">
        <v>807</v>
      </c>
      <c r="B806" s="13" t="s">
        <v>423</v>
      </c>
      <c r="C806" s="86">
        <f>YEAR(Table2[[#This Row],[Date]])</f>
        <v>2023</v>
      </c>
      <c r="D806" s="89" t="str">
        <f>TEXT(Table2[[#This Row],[Date]],"mmmm")</f>
        <v>December</v>
      </c>
      <c r="E806" s="13" t="s">
        <v>65</v>
      </c>
      <c r="F806" s="13" t="s">
        <v>28</v>
      </c>
      <c r="G806" s="13" t="s">
        <v>43</v>
      </c>
      <c r="H806" s="13" t="s">
        <v>94</v>
      </c>
      <c r="I806" s="13" t="s">
        <v>61</v>
      </c>
      <c r="J806" s="13" t="s">
        <v>134</v>
      </c>
      <c r="K806" s="13" t="s">
        <v>33</v>
      </c>
      <c r="L806" s="13" t="s">
        <v>85</v>
      </c>
      <c r="M806" s="13">
        <v>290.56</v>
      </c>
      <c r="N806" s="13">
        <v>4</v>
      </c>
      <c r="O806" s="13">
        <v>0.21</v>
      </c>
      <c r="P806" s="48" t="str">
        <f>IF(Table2[[#This Row],[Discount]]&gt;20%,"HIGH","LOW")</f>
        <v>HIGH</v>
      </c>
      <c r="Q806" s="13">
        <v>918.17</v>
      </c>
      <c r="R806" s="60" t="str">
        <f>_xlfn.IFS(Table2[[#This Row],[Revenue]]&lt;1000,"Small",OR(Table2[[#This Row],[Revenue]]&gt;1000,Table2[[#This Row],[Revenue]]&lt;=5000),"Medium",Table2[[#This Row],[Revenue]]&gt;5000,"Large")</f>
        <v>Small</v>
      </c>
      <c r="S806" s="54" t="str">
        <f>IF(Table2[[#This Row],[Revenue]]&gt;3000,"Premium","Not Premium")</f>
        <v>Not Premium</v>
      </c>
      <c r="T806" s="13">
        <v>699.37</v>
      </c>
      <c r="U806" s="13">
        <v>218.8</v>
      </c>
      <c r="V806" s="13" t="s">
        <v>76</v>
      </c>
      <c r="W806" s="13" t="s">
        <v>36</v>
      </c>
      <c r="X806" s="13" t="s">
        <v>48</v>
      </c>
      <c r="Y806" s="13">
        <v>40.97</v>
      </c>
      <c r="Z806" s="13">
        <v>8</v>
      </c>
      <c r="AA806" s="51" t="str">
        <f>IF(Table2[[#This Row],[DeliveryDays]]&lt;=3,"FAST DELIVERY","LATE DELIVERY")</f>
        <v>LATE DELIVERY</v>
      </c>
      <c r="AB806" s="13" t="s">
        <v>55</v>
      </c>
      <c r="AC806" s="13" t="s">
        <v>39</v>
      </c>
      <c r="AD806" s="13">
        <v>4</v>
      </c>
      <c r="AE806" s="57" t="str">
        <f>_xlfn.IFS(Table2[[#This Row],[Rating]]=5,"Excellent",Table2[[#This Row],[Rating]]=4,"Good",Table2[[#This Row],[Rating]]=3,"Average",Table2[[#This Row],[Rating]]&lt;=2,"Poor")</f>
        <v>Good</v>
      </c>
      <c r="AF806" s="35">
        <f>Table2[[#This Row],[Cost]]+Table2[[#This Row],[Profit]]+Table2[[#This Row],[ShippingCost]]+Table2[[#This Row],[DeliveryDays]]</f>
        <v>967.1400000000001</v>
      </c>
      <c r="AG806" s="119">
        <f>Table2[[#This Row],[Profit]]/Table2[[#This Row],[Cost]]</f>
        <v>0.31285299626806984</v>
      </c>
    </row>
    <row r="807" spans="1:33" ht="16.5" thickTop="1" thickBot="1" x14ac:dyDescent="0.3">
      <c r="A807" s="11">
        <v>808</v>
      </c>
      <c r="B807" s="2" t="s">
        <v>581</v>
      </c>
      <c r="C807" s="85">
        <f>YEAR(Table2[[#This Row],[Date]])</f>
        <v>2024</v>
      </c>
      <c r="D807" s="88" t="str">
        <f>TEXT(Table2[[#This Row],[Date]],"mmmm")</f>
        <v>October</v>
      </c>
      <c r="E807" s="2" t="s">
        <v>58</v>
      </c>
      <c r="F807" s="2" t="s">
        <v>82</v>
      </c>
      <c r="G807" s="2" t="s">
        <v>83</v>
      </c>
      <c r="H807" s="2" t="s">
        <v>44</v>
      </c>
      <c r="I807" s="2" t="s">
        <v>75</v>
      </c>
      <c r="J807" s="2" t="s">
        <v>62</v>
      </c>
      <c r="K807" s="2" t="s">
        <v>45</v>
      </c>
      <c r="L807" s="2" t="s">
        <v>34</v>
      </c>
      <c r="M807" s="2">
        <v>764.25</v>
      </c>
      <c r="N807" s="2">
        <v>16</v>
      </c>
      <c r="O807" s="2">
        <v>0.15</v>
      </c>
      <c r="P807" s="48" t="str">
        <f>IF(Table2[[#This Row],[Discount]]&gt;20%,"HIGH","LOW")</f>
        <v>LOW</v>
      </c>
      <c r="Q807" s="2">
        <v>10393.799999999999</v>
      </c>
      <c r="R807" s="59" t="str">
        <f>_xlfn.IFS(Table2[[#This Row],[Revenue]]&lt;1000,"Small",OR(Table2[[#This Row],[Revenue]]&gt;1000,Table2[[#This Row],[Revenue]]&lt;=5000),"Medium",Table2[[#This Row],[Revenue]]&gt;5000,"Large")</f>
        <v>Medium</v>
      </c>
      <c r="S807" s="53" t="str">
        <f>IF(Table2[[#This Row],[Revenue]]&gt;3000,"Premium","Not Premium")</f>
        <v>Premium</v>
      </c>
      <c r="T807" s="2">
        <v>6863.61</v>
      </c>
      <c r="U807" s="2">
        <v>3530.19</v>
      </c>
      <c r="V807" s="2" t="s">
        <v>91</v>
      </c>
      <c r="W807" s="2" t="s">
        <v>88</v>
      </c>
      <c r="X807" s="2" t="s">
        <v>48</v>
      </c>
      <c r="Y807" s="2">
        <v>24.24</v>
      </c>
      <c r="Z807" s="2">
        <v>1</v>
      </c>
      <c r="AA807" s="50" t="str">
        <f>IF(Table2[[#This Row],[DeliveryDays]]&lt;=3,"FAST DELIVERY","LATE DELIVERY")</f>
        <v>FAST DELIVERY</v>
      </c>
      <c r="AB807" s="2" t="s">
        <v>38</v>
      </c>
      <c r="AC807" s="2" t="s">
        <v>56</v>
      </c>
      <c r="AD807" s="2">
        <v>1</v>
      </c>
      <c r="AE807" s="56" t="str">
        <f>_xlfn.IFS(Table2[[#This Row],[Rating]]=5,"Excellent",Table2[[#This Row],[Rating]]=4,"Good",Table2[[#This Row],[Rating]]=3,"Average",Table2[[#This Row],[Rating]]&lt;=2,"Poor")</f>
        <v>Poor</v>
      </c>
      <c r="AF807" s="35">
        <f>Table2[[#This Row],[Cost]]+Table2[[#This Row],[Profit]]+Table2[[#This Row],[ShippingCost]]+Table2[[#This Row],[DeliveryDays]]</f>
        <v>10419.039999999999</v>
      </c>
      <c r="AG807" s="119">
        <f>Table2[[#This Row],[Profit]]/Table2[[#This Row],[Cost]]</f>
        <v>0.51433429346947168</v>
      </c>
    </row>
    <row r="808" spans="1:33" ht="16.5" thickTop="1" thickBot="1" x14ac:dyDescent="0.3">
      <c r="A808" s="12">
        <v>809</v>
      </c>
      <c r="B808" s="13" t="s">
        <v>582</v>
      </c>
      <c r="C808" s="86">
        <f>YEAR(Table2[[#This Row],[Date]])</f>
        <v>2024</v>
      </c>
      <c r="D808" s="89" t="str">
        <f>TEXT(Table2[[#This Row],[Date]],"mmmm")</f>
        <v>March</v>
      </c>
      <c r="E808" s="13" t="s">
        <v>99</v>
      </c>
      <c r="F808" s="13" t="s">
        <v>42</v>
      </c>
      <c r="G808" s="13" t="s">
        <v>93</v>
      </c>
      <c r="H808" s="13" t="s">
        <v>100</v>
      </c>
      <c r="I808" s="13" t="s">
        <v>68</v>
      </c>
      <c r="J808" s="13" t="s">
        <v>134</v>
      </c>
      <c r="K808" s="13" t="s">
        <v>33</v>
      </c>
      <c r="L808" s="13" t="s">
        <v>70</v>
      </c>
      <c r="M808" s="13">
        <v>166.25</v>
      </c>
      <c r="N808" s="13">
        <v>5</v>
      </c>
      <c r="O808" s="13">
        <v>0.02</v>
      </c>
      <c r="P808" s="48" t="str">
        <f>IF(Table2[[#This Row],[Discount]]&gt;20%,"HIGH","LOW")</f>
        <v>LOW</v>
      </c>
      <c r="Q808" s="13">
        <v>814.62</v>
      </c>
      <c r="R808" s="60" t="str">
        <f>_xlfn.IFS(Table2[[#This Row],[Revenue]]&lt;1000,"Small",OR(Table2[[#This Row],[Revenue]]&gt;1000,Table2[[#This Row],[Revenue]]&lt;=5000),"Medium",Table2[[#This Row],[Revenue]]&gt;5000,"Large")</f>
        <v>Small</v>
      </c>
      <c r="S808" s="54" t="str">
        <f>IF(Table2[[#This Row],[Revenue]]&gt;3000,"Premium","Not Premium")</f>
        <v>Not Premium</v>
      </c>
      <c r="T808" s="13">
        <v>422.84</v>
      </c>
      <c r="U808" s="13">
        <v>391.78</v>
      </c>
      <c r="V808" s="13" t="s">
        <v>35</v>
      </c>
      <c r="W808" s="13" t="s">
        <v>36</v>
      </c>
      <c r="X808" s="13" t="s">
        <v>72</v>
      </c>
      <c r="Y808" s="13">
        <v>46.52</v>
      </c>
      <c r="Z808" s="13">
        <v>10</v>
      </c>
      <c r="AA808" s="51" t="str">
        <f>IF(Table2[[#This Row],[DeliveryDays]]&lt;=3,"FAST DELIVERY","LATE DELIVERY")</f>
        <v>LATE DELIVERY</v>
      </c>
      <c r="AB808" s="13" t="s">
        <v>97</v>
      </c>
      <c r="AC808" s="13" t="s">
        <v>56</v>
      </c>
      <c r="AD808" s="13">
        <v>4</v>
      </c>
      <c r="AE808" s="57" t="str">
        <f>_xlfn.IFS(Table2[[#This Row],[Rating]]=5,"Excellent",Table2[[#This Row],[Rating]]=4,"Good",Table2[[#This Row],[Rating]]=3,"Average",Table2[[#This Row],[Rating]]&lt;=2,"Poor")</f>
        <v>Good</v>
      </c>
      <c r="AF808" s="35">
        <f>Table2[[#This Row],[Cost]]+Table2[[#This Row],[Profit]]+Table2[[#This Row],[ShippingCost]]+Table2[[#This Row],[DeliveryDays]]</f>
        <v>871.13999999999987</v>
      </c>
      <c r="AG808" s="119">
        <f>Table2[[#This Row],[Profit]]/Table2[[#This Row],[Cost]]</f>
        <v>0.9265443193642986</v>
      </c>
    </row>
    <row r="809" spans="1:33" ht="16.5" thickTop="1" thickBot="1" x14ac:dyDescent="0.3">
      <c r="A809" s="11">
        <v>810</v>
      </c>
      <c r="B809" s="2" t="s">
        <v>583</v>
      </c>
      <c r="C809" s="85">
        <f>YEAR(Table2[[#This Row],[Date]])</f>
        <v>2024</v>
      </c>
      <c r="D809" s="88" t="str">
        <f>TEXT(Table2[[#This Row],[Date]],"mmmm")</f>
        <v>April</v>
      </c>
      <c r="E809" s="2" t="s">
        <v>127</v>
      </c>
      <c r="F809" s="2" t="s">
        <v>28</v>
      </c>
      <c r="G809" s="2" t="s">
        <v>59</v>
      </c>
      <c r="H809" s="2" t="s">
        <v>60</v>
      </c>
      <c r="I809" s="2" t="s">
        <v>61</v>
      </c>
      <c r="J809" s="2" t="s">
        <v>102</v>
      </c>
      <c r="K809" s="2" t="s">
        <v>45</v>
      </c>
      <c r="L809" s="2" t="s">
        <v>70</v>
      </c>
      <c r="M809" s="2">
        <v>243.98</v>
      </c>
      <c r="N809" s="2">
        <v>13</v>
      </c>
      <c r="O809" s="2">
        <v>0.21</v>
      </c>
      <c r="P809" s="48" t="str">
        <f>IF(Table2[[#This Row],[Discount]]&gt;20%,"HIGH","LOW")</f>
        <v>HIGH</v>
      </c>
      <c r="Q809" s="2">
        <v>2505.67</v>
      </c>
      <c r="R809" s="59" t="str">
        <f>_xlfn.IFS(Table2[[#This Row],[Revenue]]&lt;1000,"Small",OR(Table2[[#This Row],[Revenue]]&gt;1000,Table2[[#This Row],[Revenue]]&lt;=5000),"Medium",Table2[[#This Row],[Revenue]]&gt;5000,"Large")</f>
        <v>Medium</v>
      </c>
      <c r="S809" s="53" t="str">
        <f>IF(Table2[[#This Row],[Revenue]]&gt;3000,"Premium","Not Premium")</f>
        <v>Not Premium</v>
      </c>
      <c r="T809" s="2">
        <v>1892.17</v>
      </c>
      <c r="U809" s="2">
        <v>613.5</v>
      </c>
      <c r="V809" s="2" t="s">
        <v>47</v>
      </c>
      <c r="W809" s="2" t="s">
        <v>88</v>
      </c>
      <c r="X809" s="2" t="s">
        <v>37</v>
      </c>
      <c r="Y809" s="2">
        <v>43.12</v>
      </c>
      <c r="Z809" s="2">
        <v>2</v>
      </c>
      <c r="AA809" s="50" t="str">
        <f>IF(Table2[[#This Row],[DeliveryDays]]&lt;=3,"FAST DELIVERY","LATE DELIVERY")</f>
        <v>FAST DELIVERY</v>
      </c>
      <c r="AB809" s="2" t="s">
        <v>97</v>
      </c>
      <c r="AC809" s="2" t="s">
        <v>39</v>
      </c>
      <c r="AD809" s="2">
        <v>4</v>
      </c>
      <c r="AE809" s="56" t="str">
        <f>_xlfn.IFS(Table2[[#This Row],[Rating]]=5,"Excellent",Table2[[#This Row],[Rating]]=4,"Good",Table2[[#This Row],[Rating]]=3,"Average",Table2[[#This Row],[Rating]]&lt;=2,"Poor")</f>
        <v>Good</v>
      </c>
      <c r="AF809" s="35">
        <f>Table2[[#This Row],[Cost]]+Table2[[#This Row],[Profit]]+Table2[[#This Row],[ShippingCost]]+Table2[[#This Row],[DeliveryDays]]</f>
        <v>2550.79</v>
      </c>
      <c r="AG809" s="119">
        <f>Table2[[#This Row],[Profit]]/Table2[[#This Row],[Cost]]</f>
        <v>0.32423090948487715</v>
      </c>
    </row>
    <row r="810" spans="1:33" ht="16.5" thickTop="1" thickBot="1" x14ac:dyDescent="0.3">
      <c r="A810" s="12">
        <v>811</v>
      </c>
      <c r="B810" s="13" t="s">
        <v>284</v>
      </c>
      <c r="C810" s="86">
        <f>YEAR(Table2[[#This Row],[Date]])</f>
        <v>2024</v>
      </c>
      <c r="D810" s="89" t="str">
        <f>TEXT(Table2[[#This Row],[Date]],"mmmm")</f>
        <v>May</v>
      </c>
      <c r="E810" s="13" t="s">
        <v>58</v>
      </c>
      <c r="F810" s="13" t="s">
        <v>28</v>
      </c>
      <c r="G810" s="13" t="s">
        <v>29</v>
      </c>
      <c r="H810" s="13" t="s">
        <v>44</v>
      </c>
      <c r="I810" s="13" t="s">
        <v>61</v>
      </c>
      <c r="J810" s="13" t="s">
        <v>32</v>
      </c>
      <c r="K810" s="13" t="s">
        <v>45</v>
      </c>
      <c r="L810" s="13" t="s">
        <v>46</v>
      </c>
      <c r="M810" s="13">
        <v>496</v>
      </c>
      <c r="N810" s="13">
        <v>4</v>
      </c>
      <c r="O810" s="13">
        <v>7.0000000000000007E-2</v>
      </c>
      <c r="P810" s="48" t="str">
        <f>IF(Table2[[#This Row],[Discount]]&gt;20%,"HIGH","LOW")</f>
        <v>LOW</v>
      </c>
      <c r="Q810" s="13">
        <v>1845.12</v>
      </c>
      <c r="R810" s="60" t="str">
        <f>_xlfn.IFS(Table2[[#This Row],[Revenue]]&lt;1000,"Small",OR(Table2[[#This Row],[Revenue]]&gt;1000,Table2[[#This Row],[Revenue]]&lt;=5000),"Medium",Table2[[#This Row],[Revenue]]&gt;5000,"Large")</f>
        <v>Medium</v>
      </c>
      <c r="S810" s="54" t="str">
        <f>IF(Table2[[#This Row],[Revenue]]&gt;3000,"Premium","Not Premium")</f>
        <v>Not Premium</v>
      </c>
      <c r="T810" s="13">
        <v>1448.95</v>
      </c>
      <c r="U810" s="13">
        <v>396.17</v>
      </c>
      <c r="V810" s="13" t="s">
        <v>47</v>
      </c>
      <c r="W810" s="13" t="s">
        <v>88</v>
      </c>
      <c r="X810" s="13" t="s">
        <v>37</v>
      </c>
      <c r="Y810" s="13">
        <v>5.83</v>
      </c>
      <c r="Z810" s="13">
        <v>8</v>
      </c>
      <c r="AA810" s="51" t="str">
        <f>IF(Table2[[#This Row],[DeliveryDays]]&lt;=3,"FAST DELIVERY","LATE DELIVERY")</f>
        <v>LATE DELIVERY</v>
      </c>
      <c r="AB810" s="13" t="s">
        <v>97</v>
      </c>
      <c r="AC810" s="13" t="s">
        <v>56</v>
      </c>
      <c r="AD810" s="13">
        <v>5</v>
      </c>
      <c r="AE810" s="57" t="str">
        <f>_xlfn.IFS(Table2[[#This Row],[Rating]]=5,"Excellent",Table2[[#This Row],[Rating]]=4,"Good",Table2[[#This Row],[Rating]]=3,"Average",Table2[[#This Row],[Rating]]&lt;=2,"Poor")</f>
        <v>Excellent</v>
      </c>
      <c r="AF810" s="35">
        <f>Table2[[#This Row],[Cost]]+Table2[[#This Row],[Profit]]+Table2[[#This Row],[ShippingCost]]+Table2[[#This Row],[DeliveryDays]]</f>
        <v>1858.95</v>
      </c>
      <c r="AG810" s="119">
        <f>Table2[[#This Row],[Profit]]/Table2[[#This Row],[Cost]]</f>
        <v>0.27341868249421997</v>
      </c>
    </row>
    <row r="811" spans="1:33" ht="16.5" thickTop="1" thickBot="1" x14ac:dyDescent="0.3">
      <c r="A811" s="11">
        <v>812</v>
      </c>
      <c r="B811" s="2" t="s">
        <v>383</v>
      </c>
      <c r="C811" s="85">
        <f>YEAR(Table2[[#This Row],[Date]])</f>
        <v>2024</v>
      </c>
      <c r="D811" s="88" t="str">
        <f>TEXT(Table2[[#This Row],[Date]],"mmmm")</f>
        <v>May</v>
      </c>
      <c r="E811" s="2" t="s">
        <v>27</v>
      </c>
      <c r="F811" s="2" t="s">
        <v>28</v>
      </c>
      <c r="G811" s="2" t="s">
        <v>29</v>
      </c>
      <c r="H811" s="2" t="s">
        <v>44</v>
      </c>
      <c r="I811" s="2" t="s">
        <v>61</v>
      </c>
      <c r="J811" s="2" t="s">
        <v>32</v>
      </c>
      <c r="K811" s="2" t="s">
        <v>33</v>
      </c>
      <c r="L811" s="2" t="s">
        <v>34</v>
      </c>
      <c r="M811" s="2">
        <v>437.88</v>
      </c>
      <c r="N811" s="2">
        <v>19</v>
      </c>
      <c r="O811" s="2">
        <v>0.08</v>
      </c>
      <c r="P811" s="48" t="str">
        <f>IF(Table2[[#This Row],[Discount]]&gt;20%,"HIGH","LOW")</f>
        <v>LOW</v>
      </c>
      <c r="Q811" s="2">
        <v>7654.14</v>
      </c>
      <c r="R811" s="59" t="str">
        <f>_xlfn.IFS(Table2[[#This Row],[Revenue]]&lt;1000,"Small",OR(Table2[[#This Row],[Revenue]]&gt;1000,Table2[[#This Row],[Revenue]]&lt;=5000),"Medium",Table2[[#This Row],[Revenue]]&gt;5000,"Large")</f>
        <v>Medium</v>
      </c>
      <c r="S811" s="53" t="str">
        <f>IF(Table2[[#This Row],[Revenue]]&gt;3000,"Premium","Not Premium")</f>
        <v>Premium</v>
      </c>
      <c r="T811" s="2">
        <v>6816.11</v>
      </c>
      <c r="U811" s="2">
        <v>838.03</v>
      </c>
      <c r="V811" s="2" t="s">
        <v>35</v>
      </c>
      <c r="W811" s="2" t="s">
        <v>36</v>
      </c>
      <c r="X811" s="2" t="s">
        <v>72</v>
      </c>
      <c r="Y811" s="2">
        <v>15.26</v>
      </c>
      <c r="Z811" s="2">
        <v>3</v>
      </c>
      <c r="AA811" s="50" t="str">
        <f>IF(Table2[[#This Row],[DeliveryDays]]&lt;=3,"FAST DELIVERY","LATE DELIVERY")</f>
        <v>FAST DELIVERY</v>
      </c>
      <c r="AB811" s="2" t="s">
        <v>55</v>
      </c>
      <c r="AC811" s="2" t="s">
        <v>56</v>
      </c>
      <c r="AD811" s="2">
        <v>5</v>
      </c>
      <c r="AE811" s="56" t="str">
        <f>_xlfn.IFS(Table2[[#This Row],[Rating]]=5,"Excellent",Table2[[#This Row],[Rating]]=4,"Good",Table2[[#This Row],[Rating]]=3,"Average",Table2[[#This Row],[Rating]]&lt;=2,"Poor")</f>
        <v>Excellent</v>
      </c>
      <c r="AF811" s="35">
        <f>Table2[[#This Row],[Cost]]+Table2[[#This Row],[Profit]]+Table2[[#This Row],[ShippingCost]]+Table2[[#This Row],[DeliveryDays]]</f>
        <v>7672.4</v>
      </c>
      <c r="AG811" s="119">
        <f>Table2[[#This Row],[Profit]]/Table2[[#This Row],[Cost]]</f>
        <v>0.12294842659522807</v>
      </c>
    </row>
    <row r="812" spans="1:33" ht="16.5" thickTop="1" thickBot="1" x14ac:dyDescent="0.3">
      <c r="A812" s="12">
        <v>813</v>
      </c>
      <c r="B812" s="13" t="s">
        <v>295</v>
      </c>
      <c r="C812" s="86">
        <f>YEAR(Table2[[#This Row],[Date]])</f>
        <v>2023</v>
      </c>
      <c r="D812" s="89" t="str">
        <f>TEXT(Table2[[#This Row],[Date]],"mmmm")</f>
        <v>December</v>
      </c>
      <c r="E812" s="13" t="s">
        <v>118</v>
      </c>
      <c r="F812" s="13" t="s">
        <v>82</v>
      </c>
      <c r="G812" s="13" t="s">
        <v>90</v>
      </c>
      <c r="H812" s="13" t="s">
        <v>60</v>
      </c>
      <c r="I812" s="13" t="s">
        <v>68</v>
      </c>
      <c r="J812" s="13" t="s">
        <v>52</v>
      </c>
      <c r="K812" s="13" t="s">
        <v>45</v>
      </c>
      <c r="L812" s="13" t="s">
        <v>80</v>
      </c>
      <c r="M812" s="13">
        <v>449.72</v>
      </c>
      <c r="N812" s="13">
        <v>13</v>
      </c>
      <c r="O812" s="13">
        <v>0.01</v>
      </c>
      <c r="P812" s="48" t="str">
        <f>IF(Table2[[#This Row],[Discount]]&gt;20%,"HIGH","LOW")</f>
        <v>LOW</v>
      </c>
      <c r="Q812" s="13">
        <v>5787.9</v>
      </c>
      <c r="R812" s="60" t="str">
        <f>_xlfn.IFS(Table2[[#This Row],[Revenue]]&lt;1000,"Small",OR(Table2[[#This Row],[Revenue]]&gt;1000,Table2[[#This Row],[Revenue]]&lt;=5000),"Medium",Table2[[#This Row],[Revenue]]&gt;5000,"Large")</f>
        <v>Medium</v>
      </c>
      <c r="S812" s="54" t="str">
        <f>IF(Table2[[#This Row],[Revenue]]&gt;3000,"Premium","Not Premium")</f>
        <v>Premium</v>
      </c>
      <c r="T812" s="13">
        <v>3586.45</v>
      </c>
      <c r="U812" s="13">
        <v>2201.4499999999998</v>
      </c>
      <c r="V812" s="13" t="s">
        <v>47</v>
      </c>
      <c r="W812" s="13" t="s">
        <v>36</v>
      </c>
      <c r="X812" s="13" t="s">
        <v>72</v>
      </c>
      <c r="Y812" s="13">
        <v>24.71</v>
      </c>
      <c r="Z812" s="13">
        <v>9</v>
      </c>
      <c r="AA812" s="51" t="str">
        <f>IF(Table2[[#This Row],[DeliveryDays]]&lt;=3,"FAST DELIVERY","LATE DELIVERY")</f>
        <v>LATE DELIVERY</v>
      </c>
      <c r="AB812" s="13" t="s">
        <v>55</v>
      </c>
      <c r="AC812" s="13" t="s">
        <v>56</v>
      </c>
      <c r="AD812" s="13">
        <v>1</v>
      </c>
      <c r="AE812" s="57" t="str">
        <f>_xlfn.IFS(Table2[[#This Row],[Rating]]=5,"Excellent",Table2[[#This Row],[Rating]]=4,"Good",Table2[[#This Row],[Rating]]=3,"Average",Table2[[#This Row],[Rating]]&lt;=2,"Poor")</f>
        <v>Poor</v>
      </c>
      <c r="AF812" s="35">
        <f>Table2[[#This Row],[Cost]]+Table2[[#This Row],[Profit]]+Table2[[#This Row],[ShippingCost]]+Table2[[#This Row],[DeliveryDays]]</f>
        <v>5821.61</v>
      </c>
      <c r="AG812" s="119">
        <f>Table2[[#This Row],[Profit]]/Table2[[#This Row],[Cost]]</f>
        <v>0.61382425518270156</v>
      </c>
    </row>
    <row r="813" spans="1:33" ht="16.5" thickTop="1" thickBot="1" x14ac:dyDescent="0.3">
      <c r="A813" s="11">
        <v>814</v>
      </c>
      <c r="B813" s="2" t="s">
        <v>306</v>
      </c>
      <c r="C813" s="85">
        <f>YEAR(Table2[[#This Row],[Date]])</f>
        <v>2024</v>
      </c>
      <c r="D813" s="88" t="str">
        <f>TEXT(Table2[[#This Row],[Date]],"mmmm")</f>
        <v>December</v>
      </c>
      <c r="E813" s="2" t="s">
        <v>27</v>
      </c>
      <c r="F813" s="2" t="s">
        <v>28</v>
      </c>
      <c r="G813" s="2" t="s">
        <v>83</v>
      </c>
      <c r="H813" s="2" t="s">
        <v>94</v>
      </c>
      <c r="I813" s="2" t="s">
        <v>31</v>
      </c>
      <c r="J813" s="2" t="s">
        <v>52</v>
      </c>
      <c r="K813" s="2" t="s">
        <v>45</v>
      </c>
      <c r="L813" s="2" t="s">
        <v>46</v>
      </c>
      <c r="M813" s="2">
        <v>246.54</v>
      </c>
      <c r="N813" s="2">
        <v>16</v>
      </c>
      <c r="O813" s="2">
        <v>0.09</v>
      </c>
      <c r="P813" s="48" t="str">
        <f>IF(Table2[[#This Row],[Discount]]&gt;20%,"HIGH","LOW")</f>
        <v>LOW</v>
      </c>
      <c r="Q813" s="2">
        <v>3589.62</v>
      </c>
      <c r="R813" s="59" t="str">
        <f>_xlfn.IFS(Table2[[#This Row],[Revenue]]&lt;1000,"Small",OR(Table2[[#This Row],[Revenue]]&gt;1000,Table2[[#This Row],[Revenue]]&lt;=5000),"Medium",Table2[[#This Row],[Revenue]]&gt;5000,"Large")</f>
        <v>Medium</v>
      </c>
      <c r="S813" s="53" t="str">
        <f>IF(Table2[[#This Row],[Revenue]]&gt;3000,"Premium","Not Premium")</f>
        <v>Premium</v>
      </c>
      <c r="T813" s="2">
        <v>1824.09</v>
      </c>
      <c r="U813" s="2">
        <v>1765.53</v>
      </c>
      <c r="V813" s="2" t="s">
        <v>76</v>
      </c>
      <c r="W813" s="2" t="s">
        <v>54</v>
      </c>
      <c r="X813" s="2" t="s">
        <v>72</v>
      </c>
      <c r="Y813" s="2">
        <v>48.09</v>
      </c>
      <c r="Z813" s="2">
        <v>2</v>
      </c>
      <c r="AA813" s="50" t="str">
        <f>IF(Table2[[#This Row],[DeliveryDays]]&lt;=3,"FAST DELIVERY","LATE DELIVERY")</f>
        <v>FAST DELIVERY</v>
      </c>
      <c r="AB813" s="2" t="s">
        <v>97</v>
      </c>
      <c r="AC813" s="2" t="s">
        <v>56</v>
      </c>
      <c r="AD813" s="2">
        <v>3</v>
      </c>
      <c r="AE813" s="56" t="str">
        <f>_xlfn.IFS(Table2[[#This Row],[Rating]]=5,"Excellent",Table2[[#This Row],[Rating]]=4,"Good",Table2[[#This Row],[Rating]]=3,"Average",Table2[[#This Row],[Rating]]&lt;=2,"Poor")</f>
        <v>Average</v>
      </c>
      <c r="AF813" s="35">
        <f>Table2[[#This Row],[Cost]]+Table2[[#This Row],[Profit]]+Table2[[#This Row],[ShippingCost]]+Table2[[#This Row],[DeliveryDays]]</f>
        <v>3639.71</v>
      </c>
      <c r="AG813" s="119">
        <f>Table2[[#This Row],[Profit]]/Table2[[#This Row],[Cost]]</f>
        <v>0.96789632090521849</v>
      </c>
    </row>
    <row r="814" spans="1:33" ht="16.5" thickTop="1" thickBot="1" x14ac:dyDescent="0.3">
      <c r="A814" s="12">
        <v>815</v>
      </c>
      <c r="B814" s="13" t="s">
        <v>584</v>
      </c>
      <c r="C814" s="86">
        <f>YEAR(Table2[[#This Row],[Date]])</f>
        <v>2023</v>
      </c>
      <c r="D814" s="89" t="str">
        <f>TEXT(Table2[[#This Row],[Date]],"mmmm")</f>
        <v>December</v>
      </c>
      <c r="E814" s="13" t="s">
        <v>58</v>
      </c>
      <c r="F814" s="13" t="s">
        <v>66</v>
      </c>
      <c r="G814" s="13" t="s">
        <v>29</v>
      </c>
      <c r="H814" s="13" t="s">
        <v>60</v>
      </c>
      <c r="I814" s="13" t="s">
        <v>75</v>
      </c>
      <c r="J814" s="13" t="s">
        <v>84</v>
      </c>
      <c r="K814" s="13" t="s">
        <v>33</v>
      </c>
      <c r="L814" s="13" t="s">
        <v>46</v>
      </c>
      <c r="M814" s="13">
        <v>630.30999999999995</v>
      </c>
      <c r="N814" s="13">
        <v>18</v>
      </c>
      <c r="O814" s="13">
        <v>0.28000000000000003</v>
      </c>
      <c r="P814" s="48" t="str">
        <f>IF(Table2[[#This Row],[Discount]]&gt;20%,"HIGH","LOW")</f>
        <v>HIGH</v>
      </c>
      <c r="Q814" s="13">
        <v>8168.82</v>
      </c>
      <c r="R814" s="60" t="str">
        <f>_xlfn.IFS(Table2[[#This Row],[Revenue]]&lt;1000,"Small",OR(Table2[[#This Row],[Revenue]]&gt;1000,Table2[[#This Row],[Revenue]]&lt;=5000),"Medium",Table2[[#This Row],[Revenue]]&gt;5000,"Large")</f>
        <v>Medium</v>
      </c>
      <c r="S814" s="54" t="str">
        <f>IF(Table2[[#This Row],[Revenue]]&gt;3000,"Premium","Not Premium")</f>
        <v>Premium</v>
      </c>
      <c r="T814" s="13">
        <v>5434.21</v>
      </c>
      <c r="U814" s="13">
        <v>2734.61</v>
      </c>
      <c r="V814" s="13" t="s">
        <v>63</v>
      </c>
      <c r="W814" s="13" t="s">
        <v>71</v>
      </c>
      <c r="X814" s="13" t="s">
        <v>48</v>
      </c>
      <c r="Y814" s="13">
        <v>27.29</v>
      </c>
      <c r="Z814" s="13">
        <v>2</v>
      </c>
      <c r="AA814" s="51" t="str">
        <f>IF(Table2[[#This Row],[DeliveryDays]]&lt;=3,"FAST DELIVERY","LATE DELIVERY")</f>
        <v>FAST DELIVERY</v>
      </c>
      <c r="AB814" s="13" t="s">
        <v>38</v>
      </c>
      <c r="AC814" s="13" t="s">
        <v>56</v>
      </c>
      <c r="AD814" s="13">
        <v>5</v>
      </c>
      <c r="AE814" s="57" t="str">
        <f>_xlfn.IFS(Table2[[#This Row],[Rating]]=5,"Excellent",Table2[[#This Row],[Rating]]=4,"Good",Table2[[#This Row],[Rating]]=3,"Average",Table2[[#This Row],[Rating]]&lt;=2,"Poor")</f>
        <v>Excellent</v>
      </c>
      <c r="AF814" s="35">
        <f>Table2[[#This Row],[Cost]]+Table2[[#This Row],[Profit]]+Table2[[#This Row],[ShippingCost]]+Table2[[#This Row],[DeliveryDays]]</f>
        <v>8198.11</v>
      </c>
      <c r="AG814" s="119">
        <f>Table2[[#This Row],[Profit]]/Table2[[#This Row],[Cost]]</f>
        <v>0.50322125939188955</v>
      </c>
    </row>
    <row r="815" spans="1:33" ht="16.5" thickTop="1" thickBot="1" x14ac:dyDescent="0.3">
      <c r="A815" s="11">
        <v>816</v>
      </c>
      <c r="B815" s="2" t="s">
        <v>388</v>
      </c>
      <c r="C815" s="85">
        <f>YEAR(Table2[[#This Row],[Date]])</f>
        <v>2023</v>
      </c>
      <c r="D815" s="88" t="str">
        <f>TEXT(Table2[[#This Row],[Date]],"mmmm")</f>
        <v>July</v>
      </c>
      <c r="E815" s="2" t="s">
        <v>27</v>
      </c>
      <c r="F815" s="2" t="s">
        <v>82</v>
      </c>
      <c r="G815" s="2" t="s">
        <v>93</v>
      </c>
      <c r="H815" s="2" t="s">
        <v>67</v>
      </c>
      <c r="I815" s="2" t="s">
        <v>51</v>
      </c>
      <c r="J815" s="2" t="s">
        <v>52</v>
      </c>
      <c r="K815" s="2" t="s">
        <v>45</v>
      </c>
      <c r="L815" s="2" t="s">
        <v>80</v>
      </c>
      <c r="M815" s="2">
        <v>252.98</v>
      </c>
      <c r="N815" s="2">
        <v>5</v>
      </c>
      <c r="O815" s="2">
        <v>0.12</v>
      </c>
      <c r="P815" s="48" t="str">
        <f>IF(Table2[[#This Row],[Discount]]&gt;20%,"HIGH","LOW")</f>
        <v>LOW</v>
      </c>
      <c r="Q815" s="2">
        <v>1113.1099999999999</v>
      </c>
      <c r="R815" s="59" t="str">
        <f>_xlfn.IFS(Table2[[#This Row],[Revenue]]&lt;1000,"Small",OR(Table2[[#This Row],[Revenue]]&gt;1000,Table2[[#This Row],[Revenue]]&lt;=5000),"Medium",Table2[[#This Row],[Revenue]]&gt;5000,"Large")</f>
        <v>Medium</v>
      </c>
      <c r="S815" s="53" t="str">
        <f>IF(Table2[[#This Row],[Revenue]]&gt;3000,"Premium","Not Premium")</f>
        <v>Not Premium</v>
      </c>
      <c r="T815" s="2">
        <v>699.56</v>
      </c>
      <c r="U815" s="2">
        <v>413.55</v>
      </c>
      <c r="V815" s="2" t="s">
        <v>63</v>
      </c>
      <c r="W815" s="2" t="s">
        <v>54</v>
      </c>
      <c r="X815" s="2" t="s">
        <v>37</v>
      </c>
      <c r="Y815" s="2">
        <v>41.04</v>
      </c>
      <c r="Z815" s="2">
        <v>4</v>
      </c>
      <c r="AA815" s="50" t="str">
        <f>IF(Table2[[#This Row],[DeliveryDays]]&lt;=3,"FAST DELIVERY","LATE DELIVERY")</f>
        <v>LATE DELIVERY</v>
      </c>
      <c r="AB815" s="2" t="s">
        <v>38</v>
      </c>
      <c r="AC815" s="2" t="s">
        <v>39</v>
      </c>
      <c r="AD815" s="2">
        <v>2</v>
      </c>
      <c r="AE815" s="56" t="str">
        <f>_xlfn.IFS(Table2[[#This Row],[Rating]]=5,"Excellent",Table2[[#This Row],[Rating]]=4,"Good",Table2[[#This Row],[Rating]]=3,"Average",Table2[[#This Row],[Rating]]&lt;=2,"Poor")</f>
        <v>Poor</v>
      </c>
      <c r="AF815" s="35">
        <f>Table2[[#This Row],[Cost]]+Table2[[#This Row],[Profit]]+Table2[[#This Row],[ShippingCost]]+Table2[[#This Row],[DeliveryDays]]</f>
        <v>1158.1499999999999</v>
      </c>
      <c r="AG815" s="119">
        <f>Table2[[#This Row],[Profit]]/Table2[[#This Row],[Cost]]</f>
        <v>0.59115729887357771</v>
      </c>
    </row>
    <row r="816" spans="1:33" ht="16.5" thickTop="1" thickBot="1" x14ac:dyDescent="0.3">
      <c r="A816" s="12">
        <v>817</v>
      </c>
      <c r="B816" s="13" t="s">
        <v>525</v>
      </c>
      <c r="C816" s="86">
        <f>YEAR(Table2[[#This Row],[Date]])</f>
        <v>2024</v>
      </c>
      <c r="D816" s="89" t="str">
        <f>TEXT(Table2[[#This Row],[Date]],"mmmm")</f>
        <v>December</v>
      </c>
      <c r="E816" s="13" t="s">
        <v>65</v>
      </c>
      <c r="F816" s="13" t="s">
        <v>66</v>
      </c>
      <c r="G816" s="13" t="s">
        <v>59</v>
      </c>
      <c r="H816" s="13" t="s">
        <v>67</v>
      </c>
      <c r="I816" s="13" t="s">
        <v>51</v>
      </c>
      <c r="J816" s="13" t="s">
        <v>52</v>
      </c>
      <c r="K816" s="13" t="s">
        <v>45</v>
      </c>
      <c r="L816" s="13" t="s">
        <v>80</v>
      </c>
      <c r="M816" s="13">
        <v>794.96</v>
      </c>
      <c r="N816" s="13">
        <v>2</v>
      </c>
      <c r="O816" s="13">
        <v>0.25</v>
      </c>
      <c r="P816" s="48" t="str">
        <f>IF(Table2[[#This Row],[Discount]]&gt;20%,"HIGH","LOW")</f>
        <v>HIGH</v>
      </c>
      <c r="Q816" s="13">
        <v>1192.44</v>
      </c>
      <c r="R816" s="60" t="str">
        <f>_xlfn.IFS(Table2[[#This Row],[Revenue]]&lt;1000,"Small",OR(Table2[[#This Row],[Revenue]]&gt;1000,Table2[[#This Row],[Revenue]]&lt;=5000),"Medium",Table2[[#This Row],[Revenue]]&gt;5000,"Large")</f>
        <v>Medium</v>
      </c>
      <c r="S816" s="54" t="str">
        <f>IF(Table2[[#This Row],[Revenue]]&gt;3000,"Premium","Not Premium")</f>
        <v>Not Premium</v>
      </c>
      <c r="T816" s="13">
        <v>823.82</v>
      </c>
      <c r="U816" s="13">
        <v>368.62</v>
      </c>
      <c r="V816" s="13" t="s">
        <v>47</v>
      </c>
      <c r="W816" s="13" t="s">
        <v>54</v>
      </c>
      <c r="X816" s="13" t="s">
        <v>72</v>
      </c>
      <c r="Y816" s="13">
        <v>49.05</v>
      </c>
      <c r="Z816" s="13">
        <v>8</v>
      </c>
      <c r="AA816" s="51" t="str">
        <f>IF(Table2[[#This Row],[DeliveryDays]]&lt;=3,"FAST DELIVERY","LATE DELIVERY")</f>
        <v>LATE DELIVERY</v>
      </c>
      <c r="AB816" s="13" t="s">
        <v>38</v>
      </c>
      <c r="AC816" s="13" t="s">
        <v>39</v>
      </c>
      <c r="AD816" s="13">
        <v>1</v>
      </c>
      <c r="AE816" s="57" t="str">
        <f>_xlfn.IFS(Table2[[#This Row],[Rating]]=5,"Excellent",Table2[[#This Row],[Rating]]=4,"Good",Table2[[#This Row],[Rating]]=3,"Average",Table2[[#This Row],[Rating]]&lt;=2,"Poor")</f>
        <v>Poor</v>
      </c>
      <c r="AF816" s="35">
        <f>Table2[[#This Row],[Cost]]+Table2[[#This Row],[Profit]]+Table2[[#This Row],[ShippingCost]]+Table2[[#This Row],[DeliveryDays]]</f>
        <v>1249.49</v>
      </c>
      <c r="AG816" s="119">
        <f>Table2[[#This Row],[Profit]]/Table2[[#This Row],[Cost]]</f>
        <v>0.44745211332572649</v>
      </c>
    </row>
    <row r="817" spans="1:33" ht="16.5" thickTop="1" thickBot="1" x14ac:dyDescent="0.3">
      <c r="A817" s="11">
        <v>818</v>
      </c>
      <c r="B817" s="2" t="s">
        <v>585</v>
      </c>
      <c r="C817" s="85">
        <f>YEAR(Table2[[#This Row],[Date]])</f>
        <v>2023</v>
      </c>
      <c r="D817" s="88" t="str">
        <f>TEXT(Table2[[#This Row],[Date]],"mmmm")</f>
        <v>October</v>
      </c>
      <c r="E817" s="2" t="s">
        <v>50</v>
      </c>
      <c r="F817" s="2" t="s">
        <v>28</v>
      </c>
      <c r="G817" s="2" t="s">
        <v>83</v>
      </c>
      <c r="H817" s="2" t="s">
        <v>74</v>
      </c>
      <c r="I817" s="2" t="s">
        <v>51</v>
      </c>
      <c r="J817" s="2" t="s">
        <v>87</v>
      </c>
      <c r="K817" s="2" t="s">
        <v>33</v>
      </c>
      <c r="L817" s="2" t="s">
        <v>70</v>
      </c>
      <c r="M817" s="2">
        <v>976.41</v>
      </c>
      <c r="N817" s="2">
        <v>18</v>
      </c>
      <c r="O817" s="2">
        <v>0.15</v>
      </c>
      <c r="P817" s="48" t="str">
        <f>IF(Table2[[#This Row],[Discount]]&gt;20%,"HIGH","LOW")</f>
        <v>LOW</v>
      </c>
      <c r="Q817" s="2">
        <v>14939.07</v>
      </c>
      <c r="R817" s="59" t="str">
        <f>_xlfn.IFS(Table2[[#This Row],[Revenue]]&lt;1000,"Small",OR(Table2[[#This Row],[Revenue]]&gt;1000,Table2[[#This Row],[Revenue]]&lt;=5000),"Medium",Table2[[#This Row],[Revenue]]&gt;5000,"Large")</f>
        <v>Medium</v>
      </c>
      <c r="S817" s="53" t="str">
        <f>IF(Table2[[#This Row],[Revenue]]&gt;3000,"Premium","Not Premium")</f>
        <v>Premium</v>
      </c>
      <c r="T817" s="2">
        <v>7497.72</v>
      </c>
      <c r="U817" s="2">
        <v>7441.35</v>
      </c>
      <c r="V817" s="2" t="s">
        <v>91</v>
      </c>
      <c r="W817" s="2" t="s">
        <v>36</v>
      </c>
      <c r="X817" s="2" t="s">
        <v>48</v>
      </c>
      <c r="Y817" s="2">
        <v>49.75</v>
      </c>
      <c r="Z817" s="2">
        <v>4</v>
      </c>
      <c r="AA817" s="50" t="str">
        <f>IF(Table2[[#This Row],[DeliveryDays]]&lt;=3,"FAST DELIVERY","LATE DELIVERY")</f>
        <v>LATE DELIVERY</v>
      </c>
      <c r="AB817" s="2" t="s">
        <v>38</v>
      </c>
      <c r="AC817" s="2" t="s">
        <v>39</v>
      </c>
      <c r="AD817" s="2">
        <v>4</v>
      </c>
      <c r="AE817" s="56" t="str">
        <f>_xlfn.IFS(Table2[[#This Row],[Rating]]=5,"Excellent",Table2[[#This Row],[Rating]]=4,"Good",Table2[[#This Row],[Rating]]=3,"Average",Table2[[#This Row],[Rating]]&lt;=2,"Poor")</f>
        <v>Good</v>
      </c>
      <c r="AF817" s="35">
        <f>Table2[[#This Row],[Cost]]+Table2[[#This Row],[Profit]]+Table2[[#This Row],[ShippingCost]]+Table2[[#This Row],[DeliveryDays]]</f>
        <v>14992.82</v>
      </c>
      <c r="AG817" s="119">
        <f>Table2[[#This Row],[Profit]]/Table2[[#This Row],[Cost]]</f>
        <v>0.99248171444119015</v>
      </c>
    </row>
    <row r="818" spans="1:33" ht="16.5" thickTop="1" thickBot="1" x14ac:dyDescent="0.3">
      <c r="A818" s="12">
        <v>819</v>
      </c>
      <c r="B818" s="13" t="s">
        <v>237</v>
      </c>
      <c r="C818" s="86">
        <f>YEAR(Table2[[#This Row],[Date]])</f>
        <v>2024</v>
      </c>
      <c r="D818" s="89" t="str">
        <f>TEXT(Table2[[#This Row],[Date]],"mmmm")</f>
        <v>June</v>
      </c>
      <c r="E818" s="13" t="s">
        <v>114</v>
      </c>
      <c r="F818" s="13" t="s">
        <v>66</v>
      </c>
      <c r="G818" s="13" t="s">
        <v>93</v>
      </c>
      <c r="H818" s="13" t="s">
        <v>67</v>
      </c>
      <c r="I818" s="13" t="s">
        <v>61</v>
      </c>
      <c r="J818" s="13" t="s">
        <v>107</v>
      </c>
      <c r="K818" s="13" t="s">
        <v>53</v>
      </c>
      <c r="L818" s="13" t="s">
        <v>80</v>
      </c>
      <c r="M818" s="13">
        <v>896.19</v>
      </c>
      <c r="N818" s="13">
        <v>4</v>
      </c>
      <c r="O818" s="13">
        <v>7.0000000000000007E-2</v>
      </c>
      <c r="P818" s="48" t="str">
        <f>IF(Table2[[#This Row],[Discount]]&gt;20%,"HIGH","LOW")</f>
        <v>LOW</v>
      </c>
      <c r="Q818" s="13">
        <v>3333.83</v>
      </c>
      <c r="R818" s="60" t="str">
        <f>_xlfn.IFS(Table2[[#This Row],[Revenue]]&lt;1000,"Small",OR(Table2[[#This Row],[Revenue]]&gt;1000,Table2[[#This Row],[Revenue]]&lt;=5000),"Medium",Table2[[#This Row],[Revenue]]&gt;5000,"Large")</f>
        <v>Medium</v>
      </c>
      <c r="S818" s="54" t="str">
        <f>IF(Table2[[#This Row],[Revenue]]&gt;3000,"Premium","Not Premium")</f>
        <v>Premium</v>
      </c>
      <c r="T818" s="13">
        <v>2696.11</v>
      </c>
      <c r="U818" s="13">
        <v>637.72</v>
      </c>
      <c r="V818" s="13" t="s">
        <v>76</v>
      </c>
      <c r="W818" s="13" t="s">
        <v>88</v>
      </c>
      <c r="X818" s="13" t="s">
        <v>72</v>
      </c>
      <c r="Y818" s="13">
        <v>27.28</v>
      </c>
      <c r="Z818" s="13">
        <v>5</v>
      </c>
      <c r="AA818" s="51" t="str">
        <f>IF(Table2[[#This Row],[DeliveryDays]]&lt;=3,"FAST DELIVERY","LATE DELIVERY")</f>
        <v>LATE DELIVERY</v>
      </c>
      <c r="AB818" s="13" t="s">
        <v>38</v>
      </c>
      <c r="AC818" s="13" t="s">
        <v>56</v>
      </c>
      <c r="AD818" s="13">
        <v>1</v>
      </c>
      <c r="AE818" s="57" t="str">
        <f>_xlfn.IFS(Table2[[#This Row],[Rating]]=5,"Excellent",Table2[[#This Row],[Rating]]=4,"Good",Table2[[#This Row],[Rating]]=3,"Average",Table2[[#This Row],[Rating]]&lt;=2,"Poor")</f>
        <v>Poor</v>
      </c>
      <c r="AF818" s="35">
        <f>Table2[[#This Row],[Cost]]+Table2[[#This Row],[Profit]]+Table2[[#This Row],[ShippingCost]]+Table2[[#This Row],[DeliveryDays]]</f>
        <v>3366.11</v>
      </c>
      <c r="AG818" s="119">
        <f>Table2[[#This Row],[Profit]]/Table2[[#This Row],[Cost]]</f>
        <v>0.23653337586374443</v>
      </c>
    </row>
    <row r="819" spans="1:33" ht="16.5" thickTop="1" thickBot="1" x14ac:dyDescent="0.3">
      <c r="A819" s="11">
        <v>820</v>
      </c>
      <c r="B819" s="2" t="s">
        <v>586</v>
      </c>
      <c r="C819" s="85">
        <f>YEAR(Table2[[#This Row],[Date]])</f>
        <v>2023</v>
      </c>
      <c r="D819" s="88" t="str">
        <f>TEXT(Table2[[#This Row],[Date]],"mmmm")</f>
        <v>May</v>
      </c>
      <c r="E819" s="2" t="s">
        <v>99</v>
      </c>
      <c r="F819" s="2" t="s">
        <v>28</v>
      </c>
      <c r="G819" s="2" t="s">
        <v>90</v>
      </c>
      <c r="H819" s="2" t="s">
        <v>67</v>
      </c>
      <c r="I819" s="2" t="s">
        <v>68</v>
      </c>
      <c r="J819" s="2" t="s">
        <v>52</v>
      </c>
      <c r="K819" s="2" t="s">
        <v>53</v>
      </c>
      <c r="L819" s="2" t="s">
        <v>80</v>
      </c>
      <c r="M819" s="2">
        <v>532.29</v>
      </c>
      <c r="N819" s="2">
        <v>4</v>
      </c>
      <c r="O819" s="2">
        <v>0.15</v>
      </c>
      <c r="P819" s="48" t="str">
        <f>IF(Table2[[#This Row],[Discount]]&gt;20%,"HIGH","LOW")</f>
        <v>LOW</v>
      </c>
      <c r="Q819" s="2">
        <v>1809.79</v>
      </c>
      <c r="R819" s="59" t="str">
        <f>_xlfn.IFS(Table2[[#This Row],[Revenue]]&lt;1000,"Small",OR(Table2[[#This Row],[Revenue]]&gt;1000,Table2[[#This Row],[Revenue]]&lt;=5000),"Medium",Table2[[#This Row],[Revenue]]&gt;5000,"Large")</f>
        <v>Medium</v>
      </c>
      <c r="S819" s="53" t="str">
        <f>IF(Table2[[#This Row],[Revenue]]&gt;3000,"Premium","Not Premium")</f>
        <v>Not Premium</v>
      </c>
      <c r="T819" s="2">
        <v>1186.1400000000001</v>
      </c>
      <c r="U819" s="2">
        <v>623.65</v>
      </c>
      <c r="V819" s="2" t="s">
        <v>63</v>
      </c>
      <c r="W819" s="2" t="s">
        <v>36</v>
      </c>
      <c r="X819" s="2" t="s">
        <v>72</v>
      </c>
      <c r="Y819" s="2">
        <v>43.94</v>
      </c>
      <c r="Z819" s="2">
        <v>4</v>
      </c>
      <c r="AA819" s="50" t="str">
        <f>IF(Table2[[#This Row],[DeliveryDays]]&lt;=3,"FAST DELIVERY","LATE DELIVERY")</f>
        <v>LATE DELIVERY</v>
      </c>
      <c r="AB819" s="2" t="s">
        <v>97</v>
      </c>
      <c r="AC819" s="2" t="s">
        <v>56</v>
      </c>
      <c r="AD819" s="2">
        <v>3</v>
      </c>
      <c r="AE819" s="56" t="str">
        <f>_xlfn.IFS(Table2[[#This Row],[Rating]]=5,"Excellent",Table2[[#This Row],[Rating]]=4,"Good",Table2[[#This Row],[Rating]]=3,"Average",Table2[[#This Row],[Rating]]&lt;=2,"Poor")</f>
        <v>Average</v>
      </c>
      <c r="AF819" s="35">
        <f>Table2[[#This Row],[Cost]]+Table2[[#This Row],[Profit]]+Table2[[#This Row],[ShippingCost]]+Table2[[#This Row],[DeliveryDays]]</f>
        <v>1857.73</v>
      </c>
      <c r="AG819" s="119">
        <f>Table2[[#This Row],[Profit]]/Table2[[#This Row],[Cost]]</f>
        <v>0.52578110509720599</v>
      </c>
    </row>
    <row r="820" spans="1:33" ht="16.5" thickTop="1" thickBot="1" x14ac:dyDescent="0.3">
      <c r="A820" s="12">
        <v>821</v>
      </c>
      <c r="B820" s="13" t="s">
        <v>570</v>
      </c>
      <c r="C820" s="86">
        <f>YEAR(Table2[[#This Row],[Date]])</f>
        <v>2023</v>
      </c>
      <c r="D820" s="89" t="str">
        <f>TEXT(Table2[[#This Row],[Date]],"mmmm")</f>
        <v>June</v>
      </c>
      <c r="E820" s="13" t="s">
        <v>120</v>
      </c>
      <c r="F820" s="13" t="s">
        <v>28</v>
      </c>
      <c r="G820" s="13" t="s">
        <v>93</v>
      </c>
      <c r="H820" s="13" t="s">
        <v>67</v>
      </c>
      <c r="I820" s="13" t="s">
        <v>61</v>
      </c>
      <c r="J820" s="13" t="s">
        <v>32</v>
      </c>
      <c r="K820" s="13" t="s">
        <v>53</v>
      </c>
      <c r="L820" s="13" t="s">
        <v>46</v>
      </c>
      <c r="M820" s="13">
        <v>819.17</v>
      </c>
      <c r="N820" s="13">
        <v>7</v>
      </c>
      <c r="O820" s="13">
        <v>0.14000000000000001</v>
      </c>
      <c r="P820" s="48" t="str">
        <f>IF(Table2[[#This Row],[Discount]]&gt;20%,"HIGH","LOW")</f>
        <v>LOW</v>
      </c>
      <c r="Q820" s="13">
        <v>4931.3999999999996</v>
      </c>
      <c r="R820" s="60" t="str">
        <f>_xlfn.IFS(Table2[[#This Row],[Revenue]]&lt;1000,"Small",OR(Table2[[#This Row],[Revenue]]&gt;1000,Table2[[#This Row],[Revenue]]&lt;=5000),"Medium",Table2[[#This Row],[Revenue]]&gt;5000,"Large")</f>
        <v>Medium</v>
      </c>
      <c r="S820" s="54" t="str">
        <f>IF(Table2[[#This Row],[Revenue]]&gt;3000,"Premium","Not Premium")</f>
        <v>Premium</v>
      </c>
      <c r="T820" s="13">
        <v>3519.76</v>
      </c>
      <c r="U820" s="13">
        <v>1411.64</v>
      </c>
      <c r="V820" s="13" t="s">
        <v>47</v>
      </c>
      <c r="W820" s="13" t="s">
        <v>54</v>
      </c>
      <c r="X820" s="13" t="s">
        <v>37</v>
      </c>
      <c r="Y820" s="13">
        <v>13.58</v>
      </c>
      <c r="Z820" s="13">
        <v>5</v>
      </c>
      <c r="AA820" s="51" t="str">
        <f>IF(Table2[[#This Row],[DeliveryDays]]&lt;=3,"FAST DELIVERY","LATE DELIVERY")</f>
        <v>LATE DELIVERY</v>
      </c>
      <c r="AB820" s="13" t="s">
        <v>97</v>
      </c>
      <c r="AC820" s="13" t="s">
        <v>56</v>
      </c>
      <c r="AD820" s="13">
        <v>1</v>
      </c>
      <c r="AE820" s="57" t="str">
        <f>_xlfn.IFS(Table2[[#This Row],[Rating]]=5,"Excellent",Table2[[#This Row],[Rating]]=4,"Good",Table2[[#This Row],[Rating]]=3,"Average",Table2[[#This Row],[Rating]]&lt;=2,"Poor")</f>
        <v>Poor</v>
      </c>
      <c r="AF820" s="35">
        <f>Table2[[#This Row],[Cost]]+Table2[[#This Row],[Profit]]+Table2[[#This Row],[ShippingCost]]+Table2[[#This Row],[DeliveryDays]]</f>
        <v>4949.9800000000005</v>
      </c>
      <c r="AG820" s="119">
        <f>Table2[[#This Row],[Profit]]/Table2[[#This Row],[Cost]]</f>
        <v>0.4010614360070005</v>
      </c>
    </row>
    <row r="821" spans="1:33" ht="16.5" thickTop="1" thickBot="1" x14ac:dyDescent="0.3">
      <c r="A821" s="11">
        <v>822</v>
      </c>
      <c r="B821" s="2" t="s">
        <v>153</v>
      </c>
      <c r="C821" s="85">
        <f>YEAR(Table2[[#This Row],[Date]])</f>
        <v>2024</v>
      </c>
      <c r="D821" s="88" t="str">
        <f>TEXT(Table2[[#This Row],[Date]],"mmmm")</f>
        <v>March</v>
      </c>
      <c r="E821" s="2" t="s">
        <v>118</v>
      </c>
      <c r="F821" s="2" t="s">
        <v>28</v>
      </c>
      <c r="G821" s="2" t="s">
        <v>59</v>
      </c>
      <c r="H821" s="2" t="s">
        <v>30</v>
      </c>
      <c r="I821" s="2" t="s">
        <v>68</v>
      </c>
      <c r="J821" s="2" t="s">
        <v>62</v>
      </c>
      <c r="K821" s="2" t="s">
        <v>53</v>
      </c>
      <c r="L821" s="2" t="s">
        <v>46</v>
      </c>
      <c r="M821" s="2">
        <v>964.63</v>
      </c>
      <c r="N821" s="2">
        <v>10</v>
      </c>
      <c r="O821" s="2">
        <v>0.28999999999999998</v>
      </c>
      <c r="P821" s="48" t="str">
        <f>IF(Table2[[#This Row],[Discount]]&gt;20%,"HIGH","LOW")</f>
        <v>HIGH</v>
      </c>
      <c r="Q821" s="2">
        <v>6848.87</v>
      </c>
      <c r="R821" s="59" t="str">
        <f>_xlfn.IFS(Table2[[#This Row],[Revenue]]&lt;1000,"Small",OR(Table2[[#This Row],[Revenue]]&gt;1000,Table2[[#This Row],[Revenue]]&lt;=5000),"Medium",Table2[[#This Row],[Revenue]]&gt;5000,"Large")</f>
        <v>Medium</v>
      </c>
      <c r="S821" s="53" t="str">
        <f>IF(Table2[[#This Row],[Revenue]]&gt;3000,"Premium","Not Premium")</f>
        <v>Premium</v>
      </c>
      <c r="T821" s="2">
        <v>5605.52</v>
      </c>
      <c r="U821" s="2">
        <v>1243.3499999999999</v>
      </c>
      <c r="V821" s="2" t="s">
        <v>35</v>
      </c>
      <c r="W821" s="2" t="s">
        <v>88</v>
      </c>
      <c r="X821" s="2" t="s">
        <v>48</v>
      </c>
      <c r="Y821" s="2">
        <v>40.19</v>
      </c>
      <c r="Z821" s="2">
        <v>5</v>
      </c>
      <c r="AA821" s="50" t="str">
        <f>IF(Table2[[#This Row],[DeliveryDays]]&lt;=3,"FAST DELIVERY","LATE DELIVERY")</f>
        <v>LATE DELIVERY</v>
      </c>
      <c r="AB821" s="2" t="s">
        <v>38</v>
      </c>
      <c r="AC821" s="2" t="s">
        <v>39</v>
      </c>
      <c r="AD821" s="2">
        <v>3</v>
      </c>
      <c r="AE821" s="56" t="str">
        <f>_xlfn.IFS(Table2[[#This Row],[Rating]]=5,"Excellent",Table2[[#This Row],[Rating]]=4,"Good",Table2[[#This Row],[Rating]]=3,"Average",Table2[[#This Row],[Rating]]&lt;=2,"Poor")</f>
        <v>Average</v>
      </c>
      <c r="AF821" s="35">
        <f>Table2[[#This Row],[Cost]]+Table2[[#This Row],[Profit]]+Table2[[#This Row],[ShippingCost]]+Table2[[#This Row],[DeliveryDays]]</f>
        <v>6894.06</v>
      </c>
      <c r="AG821" s="119">
        <f>Table2[[#This Row],[Profit]]/Table2[[#This Row],[Cost]]</f>
        <v>0.2218081462558335</v>
      </c>
    </row>
    <row r="822" spans="1:33" ht="16.5" thickTop="1" thickBot="1" x14ac:dyDescent="0.3">
      <c r="A822" s="12">
        <v>823</v>
      </c>
      <c r="B822" s="13" t="s">
        <v>266</v>
      </c>
      <c r="C822" s="86">
        <f>YEAR(Table2[[#This Row],[Date]])</f>
        <v>2023</v>
      </c>
      <c r="D822" s="89" t="str">
        <f>TEXT(Table2[[#This Row],[Date]],"mmmm")</f>
        <v>July</v>
      </c>
      <c r="E822" s="13" t="s">
        <v>120</v>
      </c>
      <c r="F822" s="13" t="s">
        <v>42</v>
      </c>
      <c r="G822" s="13" t="s">
        <v>43</v>
      </c>
      <c r="H822" s="13" t="s">
        <v>100</v>
      </c>
      <c r="I822" s="13" t="s">
        <v>51</v>
      </c>
      <c r="J822" s="13" t="s">
        <v>87</v>
      </c>
      <c r="K822" s="13" t="s">
        <v>33</v>
      </c>
      <c r="L822" s="13" t="s">
        <v>34</v>
      </c>
      <c r="M822" s="13">
        <v>873.35</v>
      </c>
      <c r="N822" s="13">
        <v>3</v>
      </c>
      <c r="O822" s="13">
        <v>0.23</v>
      </c>
      <c r="P822" s="48" t="str">
        <f>IF(Table2[[#This Row],[Discount]]&gt;20%,"HIGH","LOW")</f>
        <v>HIGH</v>
      </c>
      <c r="Q822" s="13">
        <v>2017.44</v>
      </c>
      <c r="R822" s="60" t="str">
        <f>_xlfn.IFS(Table2[[#This Row],[Revenue]]&lt;1000,"Small",OR(Table2[[#This Row],[Revenue]]&gt;1000,Table2[[#This Row],[Revenue]]&lt;=5000),"Medium",Table2[[#This Row],[Revenue]]&gt;5000,"Large")</f>
        <v>Medium</v>
      </c>
      <c r="S822" s="54" t="str">
        <f>IF(Table2[[#This Row],[Revenue]]&gt;3000,"Premium","Not Premium")</f>
        <v>Not Premium</v>
      </c>
      <c r="T822" s="13">
        <v>1307.79</v>
      </c>
      <c r="U822" s="13">
        <v>709.65</v>
      </c>
      <c r="V822" s="13" t="s">
        <v>63</v>
      </c>
      <c r="W822" s="13" t="s">
        <v>71</v>
      </c>
      <c r="X822" s="13" t="s">
        <v>72</v>
      </c>
      <c r="Y822" s="13">
        <v>47.68</v>
      </c>
      <c r="Z822" s="13">
        <v>3</v>
      </c>
      <c r="AA822" s="51" t="str">
        <f>IF(Table2[[#This Row],[DeliveryDays]]&lt;=3,"FAST DELIVERY","LATE DELIVERY")</f>
        <v>FAST DELIVERY</v>
      </c>
      <c r="AB822" s="13" t="s">
        <v>38</v>
      </c>
      <c r="AC822" s="13" t="s">
        <v>56</v>
      </c>
      <c r="AD822" s="13">
        <v>3</v>
      </c>
      <c r="AE822" s="57" t="str">
        <f>_xlfn.IFS(Table2[[#This Row],[Rating]]=5,"Excellent",Table2[[#This Row],[Rating]]=4,"Good",Table2[[#This Row],[Rating]]=3,"Average",Table2[[#This Row],[Rating]]&lt;=2,"Poor")</f>
        <v>Average</v>
      </c>
      <c r="AF822" s="35">
        <f>Table2[[#This Row],[Cost]]+Table2[[#This Row],[Profit]]+Table2[[#This Row],[ShippingCost]]+Table2[[#This Row],[DeliveryDays]]</f>
        <v>2068.12</v>
      </c>
      <c r="AG822" s="119">
        <f>Table2[[#This Row],[Profit]]/Table2[[#This Row],[Cost]]</f>
        <v>0.54263299153533828</v>
      </c>
    </row>
    <row r="823" spans="1:33" ht="16.5" thickTop="1" thickBot="1" x14ac:dyDescent="0.3">
      <c r="A823" s="11">
        <v>824</v>
      </c>
      <c r="B823" s="2" t="s">
        <v>558</v>
      </c>
      <c r="C823" s="85">
        <f>YEAR(Table2[[#This Row],[Date]])</f>
        <v>2023</v>
      </c>
      <c r="D823" s="88" t="str">
        <f>TEXT(Table2[[#This Row],[Date]],"mmmm")</f>
        <v>April</v>
      </c>
      <c r="E823" s="2" t="s">
        <v>114</v>
      </c>
      <c r="F823" s="2" t="s">
        <v>66</v>
      </c>
      <c r="G823" s="2" t="s">
        <v>93</v>
      </c>
      <c r="H823" s="2" t="s">
        <v>67</v>
      </c>
      <c r="I823" s="2" t="s">
        <v>75</v>
      </c>
      <c r="J823" s="2" t="s">
        <v>32</v>
      </c>
      <c r="K823" s="2" t="s">
        <v>53</v>
      </c>
      <c r="L823" s="2" t="s">
        <v>34</v>
      </c>
      <c r="M823" s="2">
        <v>235.37</v>
      </c>
      <c r="N823" s="2">
        <v>11</v>
      </c>
      <c r="O823" s="2">
        <v>0.28000000000000003</v>
      </c>
      <c r="P823" s="48" t="str">
        <f>IF(Table2[[#This Row],[Discount]]&gt;20%,"HIGH","LOW")</f>
        <v>HIGH</v>
      </c>
      <c r="Q823" s="2">
        <v>1864.13</v>
      </c>
      <c r="R823" s="59" t="str">
        <f>_xlfn.IFS(Table2[[#This Row],[Revenue]]&lt;1000,"Small",OR(Table2[[#This Row],[Revenue]]&gt;1000,Table2[[#This Row],[Revenue]]&lt;=5000),"Medium",Table2[[#This Row],[Revenue]]&gt;5000,"Large")</f>
        <v>Medium</v>
      </c>
      <c r="S823" s="53" t="str">
        <f>IF(Table2[[#This Row],[Revenue]]&gt;3000,"Premium","Not Premium")</f>
        <v>Not Premium</v>
      </c>
      <c r="T823" s="2">
        <v>1513.34</v>
      </c>
      <c r="U823" s="2">
        <v>350.79</v>
      </c>
      <c r="V823" s="2" t="s">
        <v>63</v>
      </c>
      <c r="W823" s="2" t="s">
        <v>88</v>
      </c>
      <c r="X823" s="2" t="s">
        <v>72</v>
      </c>
      <c r="Y823" s="2">
        <v>42.22</v>
      </c>
      <c r="Z823" s="2">
        <v>1</v>
      </c>
      <c r="AA823" s="50" t="str">
        <f>IF(Table2[[#This Row],[DeliveryDays]]&lt;=3,"FAST DELIVERY","LATE DELIVERY")</f>
        <v>FAST DELIVERY</v>
      </c>
      <c r="AB823" s="2" t="s">
        <v>97</v>
      </c>
      <c r="AC823" s="2" t="s">
        <v>39</v>
      </c>
      <c r="AD823" s="2">
        <v>3</v>
      </c>
      <c r="AE823" s="56" t="str">
        <f>_xlfn.IFS(Table2[[#This Row],[Rating]]=5,"Excellent",Table2[[#This Row],[Rating]]=4,"Good",Table2[[#This Row],[Rating]]=3,"Average",Table2[[#This Row],[Rating]]&lt;=2,"Poor")</f>
        <v>Average</v>
      </c>
      <c r="AF823" s="35">
        <f>Table2[[#This Row],[Cost]]+Table2[[#This Row],[Profit]]+Table2[[#This Row],[ShippingCost]]+Table2[[#This Row],[DeliveryDays]]</f>
        <v>1907.35</v>
      </c>
      <c r="AG823" s="119">
        <f>Table2[[#This Row],[Profit]]/Table2[[#This Row],[Cost]]</f>
        <v>0.23179853833243028</v>
      </c>
    </row>
    <row r="824" spans="1:33" ht="16.5" thickTop="1" thickBot="1" x14ac:dyDescent="0.3">
      <c r="A824" s="12">
        <v>825</v>
      </c>
      <c r="B824" s="13" t="s">
        <v>407</v>
      </c>
      <c r="C824" s="86">
        <f>YEAR(Table2[[#This Row],[Date]])</f>
        <v>2023</v>
      </c>
      <c r="D824" s="89" t="str">
        <f>TEXT(Table2[[#This Row],[Date]],"mmmm")</f>
        <v>January</v>
      </c>
      <c r="E824" s="13" t="s">
        <v>120</v>
      </c>
      <c r="F824" s="13" t="s">
        <v>82</v>
      </c>
      <c r="G824" s="13" t="s">
        <v>59</v>
      </c>
      <c r="H824" s="13" t="s">
        <v>67</v>
      </c>
      <c r="I824" s="13" t="s">
        <v>51</v>
      </c>
      <c r="J824" s="13" t="s">
        <v>107</v>
      </c>
      <c r="K824" s="13" t="s">
        <v>53</v>
      </c>
      <c r="L824" s="13" t="s">
        <v>34</v>
      </c>
      <c r="M824" s="13">
        <v>888.87</v>
      </c>
      <c r="N824" s="13">
        <v>1</v>
      </c>
      <c r="O824" s="13">
        <v>0.16</v>
      </c>
      <c r="P824" s="48" t="str">
        <f>IF(Table2[[#This Row],[Discount]]&gt;20%,"HIGH","LOW")</f>
        <v>LOW</v>
      </c>
      <c r="Q824" s="13">
        <v>746.65</v>
      </c>
      <c r="R824" s="60" t="str">
        <f>_xlfn.IFS(Table2[[#This Row],[Revenue]]&lt;1000,"Small",OR(Table2[[#This Row],[Revenue]]&gt;1000,Table2[[#This Row],[Revenue]]&lt;=5000),"Medium",Table2[[#This Row],[Revenue]]&gt;5000,"Large")</f>
        <v>Small</v>
      </c>
      <c r="S824" s="54" t="str">
        <f>IF(Table2[[#This Row],[Revenue]]&gt;3000,"Premium","Not Premium")</f>
        <v>Not Premium</v>
      </c>
      <c r="T824" s="13">
        <v>529.25</v>
      </c>
      <c r="U824" s="13">
        <v>217.4</v>
      </c>
      <c r="V824" s="13" t="s">
        <v>76</v>
      </c>
      <c r="W824" s="13" t="s">
        <v>36</v>
      </c>
      <c r="X824" s="13" t="s">
        <v>72</v>
      </c>
      <c r="Y824" s="13">
        <v>23.82</v>
      </c>
      <c r="Z824" s="13">
        <v>2</v>
      </c>
      <c r="AA824" s="51" t="str">
        <f>IF(Table2[[#This Row],[DeliveryDays]]&lt;=3,"FAST DELIVERY","LATE DELIVERY")</f>
        <v>FAST DELIVERY</v>
      </c>
      <c r="AB824" s="13" t="s">
        <v>38</v>
      </c>
      <c r="AC824" s="13" t="s">
        <v>39</v>
      </c>
      <c r="AD824" s="13">
        <v>5</v>
      </c>
      <c r="AE824" s="57" t="str">
        <f>_xlfn.IFS(Table2[[#This Row],[Rating]]=5,"Excellent",Table2[[#This Row],[Rating]]=4,"Good",Table2[[#This Row],[Rating]]=3,"Average",Table2[[#This Row],[Rating]]&lt;=2,"Poor")</f>
        <v>Excellent</v>
      </c>
      <c r="AF824" s="35">
        <f>Table2[[#This Row],[Cost]]+Table2[[#This Row],[Profit]]+Table2[[#This Row],[ShippingCost]]+Table2[[#This Row],[DeliveryDays]]</f>
        <v>772.47</v>
      </c>
      <c r="AG824" s="119">
        <f>Table2[[#This Row],[Profit]]/Table2[[#This Row],[Cost]]</f>
        <v>0.41076995748700995</v>
      </c>
    </row>
    <row r="825" spans="1:33" ht="16.5" thickTop="1" thickBot="1" x14ac:dyDescent="0.3">
      <c r="A825" s="11">
        <v>826</v>
      </c>
      <c r="B825" s="2" t="s">
        <v>267</v>
      </c>
      <c r="C825" s="85">
        <f>YEAR(Table2[[#This Row],[Date]])</f>
        <v>2023</v>
      </c>
      <c r="D825" s="88" t="str">
        <f>TEXT(Table2[[#This Row],[Date]],"mmmm")</f>
        <v>September</v>
      </c>
      <c r="E825" s="2" t="s">
        <v>129</v>
      </c>
      <c r="F825" s="2" t="s">
        <v>42</v>
      </c>
      <c r="G825" s="2" t="s">
        <v>59</v>
      </c>
      <c r="H825" s="2" t="s">
        <v>44</v>
      </c>
      <c r="I825" s="2" t="s">
        <v>75</v>
      </c>
      <c r="J825" s="2" t="s">
        <v>52</v>
      </c>
      <c r="K825" s="2" t="s">
        <v>33</v>
      </c>
      <c r="L825" s="2" t="s">
        <v>34</v>
      </c>
      <c r="M825" s="2">
        <v>157.28</v>
      </c>
      <c r="N825" s="2">
        <v>1</v>
      </c>
      <c r="O825" s="2">
        <v>0.05</v>
      </c>
      <c r="P825" s="48" t="str">
        <f>IF(Table2[[#This Row],[Discount]]&gt;20%,"HIGH","LOW")</f>
        <v>LOW</v>
      </c>
      <c r="Q825" s="2">
        <v>149.41999999999999</v>
      </c>
      <c r="R825" s="59" t="str">
        <f>_xlfn.IFS(Table2[[#This Row],[Revenue]]&lt;1000,"Small",OR(Table2[[#This Row],[Revenue]]&gt;1000,Table2[[#This Row],[Revenue]]&lt;=5000),"Medium",Table2[[#This Row],[Revenue]]&gt;5000,"Large")</f>
        <v>Small</v>
      </c>
      <c r="S825" s="53" t="str">
        <f>IF(Table2[[#This Row],[Revenue]]&gt;3000,"Premium","Not Premium")</f>
        <v>Not Premium</v>
      </c>
      <c r="T825" s="2">
        <v>86.12</v>
      </c>
      <c r="U825" s="2">
        <v>63.3</v>
      </c>
      <c r="V825" s="2" t="s">
        <v>47</v>
      </c>
      <c r="W825" s="2" t="s">
        <v>71</v>
      </c>
      <c r="X825" s="2" t="s">
        <v>48</v>
      </c>
      <c r="Y825" s="2">
        <v>29.25</v>
      </c>
      <c r="Z825" s="2">
        <v>6</v>
      </c>
      <c r="AA825" s="50" t="str">
        <f>IF(Table2[[#This Row],[DeliveryDays]]&lt;=3,"FAST DELIVERY","LATE DELIVERY")</f>
        <v>LATE DELIVERY</v>
      </c>
      <c r="AB825" s="2" t="s">
        <v>38</v>
      </c>
      <c r="AC825" s="2" t="s">
        <v>39</v>
      </c>
      <c r="AD825" s="2">
        <v>4</v>
      </c>
      <c r="AE825" s="56" t="str">
        <f>_xlfn.IFS(Table2[[#This Row],[Rating]]=5,"Excellent",Table2[[#This Row],[Rating]]=4,"Good",Table2[[#This Row],[Rating]]=3,"Average",Table2[[#This Row],[Rating]]&lt;=2,"Poor")</f>
        <v>Good</v>
      </c>
      <c r="AF825" s="35">
        <f>Table2[[#This Row],[Cost]]+Table2[[#This Row],[Profit]]+Table2[[#This Row],[ShippingCost]]+Table2[[#This Row],[DeliveryDays]]</f>
        <v>184.67000000000002</v>
      </c>
      <c r="AG825" s="119">
        <f>Table2[[#This Row],[Profit]]/Table2[[#This Row],[Cost]]</f>
        <v>0.73502090106827678</v>
      </c>
    </row>
    <row r="826" spans="1:33" ht="16.5" thickTop="1" thickBot="1" x14ac:dyDescent="0.3">
      <c r="A826" s="12">
        <v>827</v>
      </c>
      <c r="B826" s="13" t="s">
        <v>342</v>
      </c>
      <c r="C826" s="86">
        <f>YEAR(Table2[[#This Row],[Date]])</f>
        <v>2024</v>
      </c>
      <c r="D826" s="89" t="str">
        <f>TEXT(Table2[[#This Row],[Date]],"mmmm")</f>
        <v>March</v>
      </c>
      <c r="E826" s="13" t="s">
        <v>41</v>
      </c>
      <c r="F826" s="13" t="s">
        <v>42</v>
      </c>
      <c r="G826" s="13" t="s">
        <v>29</v>
      </c>
      <c r="H826" s="13" t="s">
        <v>60</v>
      </c>
      <c r="I826" s="13" t="s">
        <v>31</v>
      </c>
      <c r="J826" s="13" t="s">
        <v>32</v>
      </c>
      <c r="K826" s="13" t="s">
        <v>53</v>
      </c>
      <c r="L826" s="13" t="s">
        <v>85</v>
      </c>
      <c r="M826" s="13">
        <v>472.04</v>
      </c>
      <c r="N826" s="13">
        <v>15</v>
      </c>
      <c r="O826" s="13">
        <v>0.26</v>
      </c>
      <c r="P826" s="48" t="str">
        <f>IF(Table2[[#This Row],[Discount]]&gt;20%,"HIGH","LOW")</f>
        <v>HIGH</v>
      </c>
      <c r="Q826" s="13">
        <v>5239.6400000000003</v>
      </c>
      <c r="R826" s="60" t="str">
        <f>_xlfn.IFS(Table2[[#This Row],[Revenue]]&lt;1000,"Small",OR(Table2[[#This Row],[Revenue]]&gt;1000,Table2[[#This Row],[Revenue]]&lt;=5000),"Medium",Table2[[#This Row],[Revenue]]&gt;5000,"Large")</f>
        <v>Medium</v>
      </c>
      <c r="S826" s="54" t="str">
        <f>IF(Table2[[#This Row],[Revenue]]&gt;3000,"Premium","Not Premium")</f>
        <v>Premium</v>
      </c>
      <c r="T826" s="13">
        <v>4098.45</v>
      </c>
      <c r="U826" s="13">
        <v>1141.19</v>
      </c>
      <c r="V826" s="13" t="s">
        <v>35</v>
      </c>
      <c r="W826" s="13" t="s">
        <v>54</v>
      </c>
      <c r="X826" s="13" t="s">
        <v>37</v>
      </c>
      <c r="Y826" s="13">
        <v>41.65</v>
      </c>
      <c r="Z826" s="13">
        <v>7</v>
      </c>
      <c r="AA826" s="51" t="str">
        <f>IF(Table2[[#This Row],[DeliveryDays]]&lt;=3,"FAST DELIVERY","LATE DELIVERY")</f>
        <v>LATE DELIVERY</v>
      </c>
      <c r="AB826" s="13" t="s">
        <v>55</v>
      </c>
      <c r="AC826" s="13" t="s">
        <v>39</v>
      </c>
      <c r="AD826" s="13">
        <v>1</v>
      </c>
      <c r="AE826" s="57" t="str">
        <f>_xlfn.IFS(Table2[[#This Row],[Rating]]=5,"Excellent",Table2[[#This Row],[Rating]]=4,"Good",Table2[[#This Row],[Rating]]=3,"Average",Table2[[#This Row],[Rating]]&lt;=2,"Poor")</f>
        <v>Poor</v>
      </c>
      <c r="AF826" s="35">
        <f>Table2[[#This Row],[Cost]]+Table2[[#This Row],[Profit]]+Table2[[#This Row],[ShippingCost]]+Table2[[#This Row],[DeliveryDays]]</f>
        <v>5288.2899999999991</v>
      </c>
      <c r="AG826" s="119">
        <f>Table2[[#This Row],[Profit]]/Table2[[#This Row],[Cost]]</f>
        <v>0.27844428991447989</v>
      </c>
    </row>
    <row r="827" spans="1:33" ht="16.5" thickTop="1" thickBot="1" x14ac:dyDescent="0.3">
      <c r="A827" s="11">
        <v>828</v>
      </c>
      <c r="B827" s="2" t="s">
        <v>550</v>
      </c>
      <c r="C827" s="85">
        <f>YEAR(Table2[[#This Row],[Date]])</f>
        <v>2023</v>
      </c>
      <c r="D827" s="88" t="str">
        <f>TEXT(Table2[[#This Row],[Date]],"mmmm")</f>
        <v>July</v>
      </c>
      <c r="E827" s="2" t="s">
        <v>129</v>
      </c>
      <c r="F827" s="2" t="s">
        <v>28</v>
      </c>
      <c r="G827" s="2" t="s">
        <v>43</v>
      </c>
      <c r="H827" s="2" t="s">
        <v>74</v>
      </c>
      <c r="I827" s="2" t="s">
        <v>51</v>
      </c>
      <c r="J827" s="2" t="s">
        <v>107</v>
      </c>
      <c r="K827" s="2" t="s">
        <v>45</v>
      </c>
      <c r="L827" s="2" t="s">
        <v>34</v>
      </c>
      <c r="M827" s="2">
        <v>439.53</v>
      </c>
      <c r="N827" s="2">
        <v>8</v>
      </c>
      <c r="O827" s="2">
        <v>0.15</v>
      </c>
      <c r="P827" s="48" t="str">
        <f>IF(Table2[[#This Row],[Discount]]&gt;20%,"HIGH","LOW")</f>
        <v>LOW</v>
      </c>
      <c r="Q827" s="2">
        <v>2988.8</v>
      </c>
      <c r="R827" s="59" t="str">
        <f>_xlfn.IFS(Table2[[#This Row],[Revenue]]&lt;1000,"Small",OR(Table2[[#This Row],[Revenue]]&gt;1000,Table2[[#This Row],[Revenue]]&lt;=5000),"Medium",Table2[[#This Row],[Revenue]]&gt;5000,"Large")</f>
        <v>Medium</v>
      </c>
      <c r="S827" s="53" t="str">
        <f>IF(Table2[[#This Row],[Revenue]]&gt;3000,"Premium","Not Premium")</f>
        <v>Not Premium</v>
      </c>
      <c r="T827" s="2">
        <v>2123.87</v>
      </c>
      <c r="U827" s="2">
        <v>864.93</v>
      </c>
      <c r="V827" s="2" t="s">
        <v>35</v>
      </c>
      <c r="W827" s="2" t="s">
        <v>36</v>
      </c>
      <c r="X827" s="2" t="s">
        <v>37</v>
      </c>
      <c r="Y827" s="2">
        <v>41.26</v>
      </c>
      <c r="Z827" s="2">
        <v>8</v>
      </c>
      <c r="AA827" s="50" t="str">
        <f>IF(Table2[[#This Row],[DeliveryDays]]&lt;=3,"FAST DELIVERY","LATE DELIVERY")</f>
        <v>LATE DELIVERY</v>
      </c>
      <c r="AB827" s="2" t="s">
        <v>97</v>
      </c>
      <c r="AC827" s="2" t="s">
        <v>56</v>
      </c>
      <c r="AD827" s="2">
        <v>2</v>
      </c>
      <c r="AE827" s="56" t="str">
        <f>_xlfn.IFS(Table2[[#This Row],[Rating]]=5,"Excellent",Table2[[#This Row],[Rating]]=4,"Good",Table2[[#This Row],[Rating]]=3,"Average",Table2[[#This Row],[Rating]]&lt;=2,"Poor")</f>
        <v>Poor</v>
      </c>
      <c r="AF827" s="35">
        <f>Table2[[#This Row],[Cost]]+Table2[[#This Row],[Profit]]+Table2[[#This Row],[ShippingCost]]+Table2[[#This Row],[DeliveryDays]]</f>
        <v>3038.06</v>
      </c>
      <c r="AG827" s="119">
        <f>Table2[[#This Row],[Profit]]/Table2[[#This Row],[Cost]]</f>
        <v>0.40724243950900951</v>
      </c>
    </row>
    <row r="828" spans="1:33" ht="16.5" thickTop="1" thickBot="1" x14ac:dyDescent="0.3">
      <c r="A828" s="12">
        <v>829</v>
      </c>
      <c r="B828" s="13" t="s">
        <v>491</v>
      </c>
      <c r="C828" s="86">
        <f>YEAR(Table2[[#This Row],[Date]])</f>
        <v>2023</v>
      </c>
      <c r="D828" s="89" t="str">
        <f>TEXT(Table2[[#This Row],[Date]],"mmmm")</f>
        <v>February</v>
      </c>
      <c r="E828" s="13" t="s">
        <v>129</v>
      </c>
      <c r="F828" s="13" t="s">
        <v>42</v>
      </c>
      <c r="G828" s="13" t="s">
        <v>83</v>
      </c>
      <c r="H828" s="13" t="s">
        <v>78</v>
      </c>
      <c r="I828" s="13" t="s">
        <v>75</v>
      </c>
      <c r="J828" s="13" t="s">
        <v>107</v>
      </c>
      <c r="K828" s="13" t="s">
        <v>53</v>
      </c>
      <c r="L828" s="13" t="s">
        <v>80</v>
      </c>
      <c r="M828" s="13">
        <v>53.68</v>
      </c>
      <c r="N828" s="13">
        <v>17</v>
      </c>
      <c r="O828" s="13">
        <v>0.27</v>
      </c>
      <c r="P828" s="48" t="str">
        <f>IF(Table2[[#This Row],[Discount]]&gt;20%,"HIGH","LOW")</f>
        <v>HIGH</v>
      </c>
      <c r="Q828" s="13">
        <v>666.17</v>
      </c>
      <c r="R828" s="60" t="str">
        <f>_xlfn.IFS(Table2[[#This Row],[Revenue]]&lt;1000,"Small",OR(Table2[[#This Row],[Revenue]]&gt;1000,Table2[[#This Row],[Revenue]]&lt;=5000),"Medium",Table2[[#This Row],[Revenue]]&gt;5000,"Large")</f>
        <v>Small</v>
      </c>
      <c r="S828" s="54" t="str">
        <f>IF(Table2[[#This Row],[Revenue]]&gt;3000,"Premium","Not Premium")</f>
        <v>Not Premium</v>
      </c>
      <c r="T828" s="13">
        <v>504.23</v>
      </c>
      <c r="U828" s="13">
        <v>161.94</v>
      </c>
      <c r="V828" s="13" t="s">
        <v>35</v>
      </c>
      <c r="W828" s="13" t="s">
        <v>71</v>
      </c>
      <c r="X828" s="13" t="s">
        <v>72</v>
      </c>
      <c r="Y828" s="13">
        <v>19.54</v>
      </c>
      <c r="Z828" s="13">
        <v>6</v>
      </c>
      <c r="AA828" s="51" t="str">
        <f>IF(Table2[[#This Row],[DeliveryDays]]&lt;=3,"FAST DELIVERY","LATE DELIVERY")</f>
        <v>LATE DELIVERY</v>
      </c>
      <c r="AB828" s="13" t="s">
        <v>38</v>
      </c>
      <c r="AC828" s="13" t="s">
        <v>39</v>
      </c>
      <c r="AD828" s="13">
        <v>2</v>
      </c>
      <c r="AE828" s="57" t="str">
        <f>_xlfn.IFS(Table2[[#This Row],[Rating]]=5,"Excellent",Table2[[#This Row],[Rating]]=4,"Good",Table2[[#This Row],[Rating]]=3,"Average",Table2[[#This Row],[Rating]]&lt;=2,"Poor")</f>
        <v>Poor</v>
      </c>
      <c r="AF828" s="35">
        <f>Table2[[#This Row],[Cost]]+Table2[[#This Row],[Profit]]+Table2[[#This Row],[ShippingCost]]+Table2[[#This Row],[DeliveryDays]]</f>
        <v>691.71</v>
      </c>
      <c r="AG828" s="119">
        <f>Table2[[#This Row],[Profit]]/Table2[[#This Row],[Cost]]</f>
        <v>0.32116296134700434</v>
      </c>
    </row>
    <row r="829" spans="1:33" ht="16.5" thickTop="1" thickBot="1" x14ac:dyDescent="0.3">
      <c r="A829" s="11">
        <v>830</v>
      </c>
      <c r="B829" s="2" t="s">
        <v>587</v>
      </c>
      <c r="C829" s="85">
        <f>YEAR(Table2[[#This Row],[Date]])</f>
        <v>2023</v>
      </c>
      <c r="D829" s="88" t="str">
        <f>TEXT(Table2[[#This Row],[Date]],"mmmm")</f>
        <v>April</v>
      </c>
      <c r="E829" s="2" t="s">
        <v>96</v>
      </c>
      <c r="F829" s="2" t="s">
        <v>66</v>
      </c>
      <c r="G829" s="2" t="s">
        <v>59</v>
      </c>
      <c r="H829" s="2" t="s">
        <v>100</v>
      </c>
      <c r="I829" s="2" t="s">
        <v>51</v>
      </c>
      <c r="J829" s="2" t="s">
        <v>107</v>
      </c>
      <c r="K829" s="2" t="s">
        <v>53</v>
      </c>
      <c r="L829" s="2" t="s">
        <v>70</v>
      </c>
      <c r="M829" s="2">
        <v>143.54</v>
      </c>
      <c r="N829" s="2">
        <v>2</v>
      </c>
      <c r="O829" s="2">
        <v>7.0000000000000007E-2</v>
      </c>
      <c r="P829" s="48" t="str">
        <f>IF(Table2[[#This Row],[Discount]]&gt;20%,"HIGH","LOW")</f>
        <v>LOW</v>
      </c>
      <c r="Q829" s="2">
        <v>266.98</v>
      </c>
      <c r="R829" s="59" t="str">
        <f>_xlfn.IFS(Table2[[#This Row],[Revenue]]&lt;1000,"Small",OR(Table2[[#This Row],[Revenue]]&gt;1000,Table2[[#This Row],[Revenue]]&lt;=5000),"Medium",Table2[[#This Row],[Revenue]]&gt;5000,"Large")</f>
        <v>Small</v>
      </c>
      <c r="S829" s="53" t="str">
        <f>IF(Table2[[#This Row],[Revenue]]&gt;3000,"Premium","Not Premium")</f>
        <v>Not Premium</v>
      </c>
      <c r="T829" s="2">
        <v>154.88999999999999</v>
      </c>
      <c r="U829" s="2">
        <v>112.09</v>
      </c>
      <c r="V829" s="2" t="s">
        <v>47</v>
      </c>
      <c r="W829" s="2" t="s">
        <v>54</v>
      </c>
      <c r="X829" s="2" t="s">
        <v>37</v>
      </c>
      <c r="Y829" s="2">
        <v>36.61</v>
      </c>
      <c r="Z829" s="2">
        <v>5</v>
      </c>
      <c r="AA829" s="50" t="str">
        <f>IF(Table2[[#This Row],[DeliveryDays]]&lt;=3,"FAST DELIVERY","LATE DELIVERY")</f>
        <v>LATE DELIVERY</v>
      </c>
      <c r="AB829" s="2" t="s">
        <v>55</v>
      </c>
      <c r="AC829" s="2" t="s">
        <v>39</v>
      </c>
      <c r="AD829" s="2">
        <v>1</v>
      </c>
      <c r="AE829" s="56" t="str">
        <f>_xlfn.IFS(Table2[[#This Row],[Rating]]=5,"Excellent",Table2[[#This Row],[Rating]]=4,"Good",Table2[[#This Row],[Rating]]=3,"Average",Table2[[#This Row],[Rating]]&lt;=2,"Poor")</f>
        <v>Poor</v>
      </c>
      <c r="AF829" s="35">
        <f>Table2[[#This Row],[Cost]]+Table2[[#This Row],[Profit]]+Table2[[#This Row],[ShippingCost]]+Table2[[#This Row],[DeliveryDays]]</f>
        <v>308.59000000000003</v>
      </c>
      <c r="AG829" s="119">
        <f>Table2[[#This Row],[Profit]]/Table2[[#This Row],[Cost]]</f>
        <v>0.7236748660339597</v>
      </c>
    </row>
    <row r="830" spans="1:33" ht="16.5" thickTop="1" thickBot="1" x14ac:dyDescent="0.3">
      <c r="A830" s="12">
        <v>831</v>
      </c>
      <c r="B830" s="13" t="s">
        <v>173</v>
      </c>
      <c r="C830" s="86">
        <f>YEAR(Table2[[#This Row],[Date]])</f>
        <v>2024</v>
      </c>
      <c r="D830" s="89" t="str">
        <f>TEXT(Table2[[#This Row],[Date]],"mmmm")</f>
        <v>January</v>
      </c>
      <c r="E830" s="13" t="s">
        <v>127</v>
      </c>
      <c r="F830" s="13" t="s">
        <v>82</v>
      </c>
      <c r="G830" s="13" t="s">
        <v>93</v>
      </c>
      <c r="H830" s="13" t="s">
        <v>67</v>
      </c>
      <c r="I830" s="13" t="s">
        <v>75</v>
      </c>
      <c r="J830" s="13" t="s">
        <v>62</v>
      </c>
      <c r="K830" s="13" t="s">
        <v>33</v>
      </c>
      <c r="L830" s="13" t="s">
        <v>80</v>
      </c>
      <c r="M830" s="13">
        <v>461.74</v>
      </c>
      <c r="N830" s="13">
        <v>5</v>
      </c>
      <c r="O830" s="13">
        <v>0.08</v>
      </c>
      <c r="P830" s="48" t="str">
        <f>IF(Table2[[#This Row],[Discount]]&gt;20%,"HIGH","LOW")</f>
        <v>LOW</v>
      </c>
      <c r="Q830" s="13">
        <v>2124</v>
      </c>
      <c r="R830" s="60" t="str">
        <f>_xlfn.IFS(Table2[[#This Row],[Revenue]]&lt;1000,"Small",OR(Table2[[#This Row],[Revenue]]&gt;1000,Table2[[#This Row],[Revenue]]&lt;=5000),"Medium",Table2[[#This Row],[Revenue]]&gt;5000,"Large")</f>
        <v>Medium</v>
      </c>
      <c r="S830" s="54" t="str">
        <f>IF(Table2[[#This Row],[Revenue]]&gt;3000,"Premium","Not Premium")</f>
        <v>Not Premium</v>
      </c>
      <c r="T830" s="13">
        <v>1084.5999999999999</v>
      </c>
      <c r="U830" s="13">
        <v>1039.4000000000001</v>
      </c>
      <c r="V830" s="13" t="s">
        <v>76</v>
      </c>
      <c r="W830" s="13" t="s">
        <v>71</v>
      </c>
      <c r="X830" s="13" t="s">
        <v>48</v>
      </c>
      <c r="Y830" s="13">
        <v>32.06</v>
      </c>
      <c r="Z830" s="13">
        <v>7</v>
      </c>
      <c r="AA830" s="51" t="str">
        <f>IF(Table2[[#This Row],[DeliveryDays]]&lt;=3,"FAST DELIVERY","LATE DELIVERY")</f>
        <v>LATE DELIVERY</v>
      </c>
      <c r="AB830" s="13" t="s">
        <v>55</v>
      </c>
      <c r="AC830" s="13" t="s">
        <v>56</v>
      </c>
      <c r="AD830" s="13">
        <v>2</v>
      </c>
      <c r="AE830" s="57" t="str">
        <f>_xlfn.IFS(Table2[[#This Row],[Rating]]=5,"Excellent",Table2[[#This Row],[Rating]]=4,"Good",Table2[[#This Row],[Rating]]=3,"Average",Table2[[#This Row],[Rating]]&lt;=2,"Poor")</f>
        <v>Poor</v>
      </c>
      <c r="AF830" s="35">
        <f>Table2[[#This Row],[Cost]]+Table2[[#This Row],[Profit]]+Table2[[#This Row],[ShippingCost]]+Table2[[#This Row],[DeliveryDays]]</f>
        <v>2163.06</v>
      </c>
      <c r="AG830" s="119">
        <f>Table2[[#This Row],[Profit]]/Table2[[#This Row],[Cost]]</f>
        <v>0.9583256500092201</v>
      </c>
    </row>
    <row r="831" spans="1:33" ht="16.5" thickTop="1" thickBot="1" x14ac:dyDescent="0.3">
      <c r="A831" s="11">
        <v>832</v>
      </c>
      <c r="B831" s="2" t="s">
        <v>322</v>
      </c>
      <c r="C831" s="85">
        <f>YEAR(Table2[[#This Row],[Date]])</f>
        <v>2024</v>
      </c>
      <c r="D831" s="88" t="str">
        <f>TEXT(Table2[[#This Row],[Date]],"mmmm")</f>
        <v>December</v>
      </c>
      <c r="E831" s="2" t="s">
        <v>120</v>
      </c>
      <c r="F831" s="2" t="s">
        <v>42</v>
      </c>
      <c r="G831" s="2" t="s">
        <v>43</v>
      </c>
      <c r="H831" s="2" t="s">
        <v>74</v>
      </c>
      <c r="I831" s="2" t="s">
        <v>75</v>
      </c>
      <c r="J831" s="2" t="s">
        <v>69</v>
      </c>
      <c r="K831" s="2" t="s">
        <v>53</v>
      </c>
      <c r="L831" s="2" t="s">
        <v>70</v>
      </c>
      <c r="M831" s="2">
        <v>336.2</v>
      </c>
      <c r="N831" s="2">
        <v>5</v>
      </c>
      <c r="O831" s="2">
        <v>0</v>
      </c>
      <c r="P831" s="48" t="str">
        <f>IF(Table2[[#This Row],[Discount]]&gt;20%,"HIGH","LOW")</f>
        <v>LOW</v>
      </c>
      <c r="Q831" s="2">
        <v>1681</v>
      </c>
      <c r="R831" s="59" t="str">
        <f>_xlfn.IFS(Table2[[#This Row],[Revenue]]&lt;1000,"Small",OR(Table2[[#This Row],[Revenue]]&gt;1000,Table2[[#This Row],[Revenue]]&lt;=5000),"Medium",Table2[[#This Row],[Revenue]]&gt;5000,"Large")</f>
        <v>Medium</v>
      </c>
      <c r="S831" s="53" t="str">
        <f>IF(Table2[[#This Row],[Revenue]]&gt;3000,"Premium","Not Premium")</f>
        <v>Not Premium</v>
      </c>
      <c r="T831" s="2">
        <v>1151</v>
      </c>
      <c r="U831" s="2">
        <v>530</v>
      </c>
      <c r="V831" s="2" t="s">
        <v>47</v>
      </c>
      <c r="W831" s="2" t="s">
        <v>54</v>
      </c>
      <c r="X831" s="2" t="s">
        <v>72</v>
      </c>
      <c r="Y831" s="2">
        <v>42.23</v>
      </c>
      <c r="Z831" s="2">
        <v>5</v>
      </c>
      <c r="AA831" s="50" t="str">
        <f>IF(Table2[[#This Row],[DeliveryDays]]&lt;=3,"FAST DELIVERY","LATE DELIVERY")</f>
        <v>LATE DELIVERY</v>
      </c>
      <c r="AB831" s="2" t="s">
        <v>38</v>
      </c>
      <c r="AC831" s="2" t="s">
        <v>39</v>
      </c>
      <c r="AD831" s="2">
        <v>3</v>
      </c>
      <c r="AE831" s="56" t="str">
        <f>_xlfn.IFS(Table2[[#This Row],[Rating]]=5,"Excellent",Table2[[#This Row],[Rating]]=4,"Good",Table2[[#This Row],[Rating]]=3,"Average",Table2[[#This Row],[Rating]]&lt;=2,"Poor")</f>
        <v>Average</v>
      </c>
      <c r="AF831" s="35">
        <f>Table2[[#This Row],[Cost]]+Table2[[#This Row],[Profit]]+Table2[[#This Row],[ShippingCost]]+Table2[[#This Row],[DeliveryDays]]</f>
        <v>1728.23</v>
      </c>
      <c r="AG831" s="119">
        <f>Table2[[#This Row],[Profit]]/Table2[[#This Row],[Cost]]</f>
        <v>0.46046915725456128</v>
      </c>
    </row>
    <row r="832" spans="1:33" ht="16.5" thickTop="1" thickBot="1" x14ac:dyDescent="0.3">
      <c r="A832" s="12">
        <v>833</v>
      </c>
      <c r="B832" s="13" t="s">
        <v>588</v>
      </c>
      <c r="C832" s="86">
        <f>YEAR(Table2[[#This Row],[Date]])</f>
        <v>2023</v>
      </c>
      <c r="D832" s="89" t="str">
        <f>TEXT(Table2[[#This Row],[Date]],"mmmm")</f>
        <v>March</v>
      </c>
      <c r="E832" s="13" t="s">
        <v>96</v>
      </c>
      <c r="F832" s="13" t="s">
        <v>28</v>
      </c>
      <c r="G832" s="13" t="s">
        <v>93</v>
      </c>
      <c r="H832" s="13" t="s">
        <v>67</v>
      </c>
      <c r="I832" s="13" t="s">
        <v>51</v>
      </c>
      <c r="J832" s="13" t="s">
        <v>102</v>
      </c>
      <c r="K832" s="13" t="s">
        <v>33</v>
      </c>
      <c r="L832" s="13" t="s">
        <v>80</v>
      </c>
      <c r="M832" s="13">
        <v>358.2</v>
      </c>
      <c r="N832" s="13">
        <v>8</v>
      </c>
      <c r="O832" s="13">
        <v>0.18</v>
      </c>
      <c r="P832" s="48" t="str">
        <f>IF(Table2[[#This Row],[Discount]]&gt;20%,"HIGH","LOW")</f>
        <v>LOW</v>
      </c>
      <c r="Q832" s="13">
        <v>2349.79</v>
      </c>
      <c r="R832" s="60" t="str">
        <f>_xlfn.IFS(Table2[[#This Row],[Revenue]]&lt;1000,"Small",OR(Table2[[#This Row],[Revenue]]&gt;1000,Table2[[#This Row],[Revenue]]&lt;=5000),"Medium",Table2[[#This Row],[Revenue]]&gt;5000,"Large")</f>
        <v>Medium</v>
      </c>
      <c r="S832" s="54" t="str">
        <f>IF(Table2[[#This Row],[Revenue]]&gt;3000,"Premium","Not Premium")</f>
        <v>Not Premium</v>
      </c>
      <c r="T832" s="13">
        <v>1262.6400000000001</v>
      </c>
      <c r="U832" s="13">
        <v>1087.1500000000001</v>
      </c>
      <c r="V832" s="13" t="s">
        <v>47</v>
      </c>
      <c r="W832" s="13" t="s">
        <v>36</v>
      </c>
      <c r="X832" s="13" t="s">
        <v>37</v>
      </c>
      <c r="Y832" s="13">
        <v>34.32</v>
      </c>
      <c r="Z832" s="13">
        <v>10</v>
      </c>
      <c r="AA832" s="51" t="str">
        <f>IF(Table2[[#This Row],[DeliveryDays]]&lt;=3,"FAST DELIVERY","LATE DELIVERY")</f>
        <v>LATE DELIVERY</v>
      </c>
      <c r="AB832" s="13" t="s">
        <v>55</v>
      </c>
      <c r="AC832" s="13" t="s">
        <v>39</v>
      </c>
      <c r="AD832" s="13">
        <v>1</v>
      </c>
      <c r="AE832" s="57" t="str">
        <f>_xlfn.IFS(Table2[[#This Row],[Rating]]=5,"Excellent",Table2[[#This Row],[Rating]]=4,"Good",Table2[[#This Row],[Rating]]=3,"Average",Table2[[#This Row],[Rating]]&lt;=2,"Poor")</f>
        <v>Poor</v>
      </c>
      <c r="AF832" s="35">
        <f>Table2[[#This Row],[Cost]]+Table2[[#This Row],[Profit]]+Table2[[#This Row],[ShippingCost]]+Table2[[#This Row],[DeliveryDays]]</f>
        <v>2394.11</v>
      </c>
      <c r="AG832" s="119">
        <f>Table2[[#This Row],[Profit]]/Table2[[#This Row],[Cost]]</f>
        <v>0.86101343217385795</v>
      </c>
    </row>
    <row r="833" spans="1:33" ht="16.5" thickTop="1" thickBot="1" x14ac:dyDescent="0.3">
      <c r="A833" s="11">
        <v>834</v>
      </c>
      <c r="B833" s="2" t="s">
        <v>584</v>
      </c>
      <c r="C833" s="85">
        <f>YEAR(Table2[[#This Row],[Date]])</f>
        <v>2023</v>
      </c>
      <c r="D833" s="88" t="str">
        <f>TEXT(Table2[[#This Row],[Date]],"mmmm")</f>
        <v>December</v>
      </c>
      <c r="E833" s="2" t="s">
        <v>41</v>
      </c>
      <c r="F833" s="2" t="s">
        <v>28</v>
      </c>
      <c r="G833" s="2" t="s">
        <v>83</v>
      </c>
      <c r="H833" s="2" t="s">
        <v>67</v>
      </c>
      <c r="I833" s="2" t="s">
        <v>31</v>
      </c>
      <c r="J833" s="2" t="s">
        <v>134</v>
      </c>
      <c r="K833" s="2" t="s">
        <v>53</v>
      </c>
      <c r="L833" s="2" t="s">
        <v>46</v>
      </c>
      <c r="M833" s="2">
        <v>475.52</v>
      </c>
      <c r="N833" s="2">
        <v>13</v>
      </c>
      <c r="O833" s="2">
        <v>0.22</v>
      </c>
      <c r="P833" s="48" t="str">
        <f>IF(Table2[[#This Row],[Discount]]&gt;20%,"HIGH","LOW")</f>
        <v>HIGH</v>
      </c>
      <c r="Q833" s="2">
        <v>4821.7700000000004</v>
      </c>
      <c r="R833" s="59" t="str">
        <f>_xlfn.IFS(Table2[[#This Row],[Revenue]]&lt;1000,"Small",OR(Table2[[#This Row],[Revenue]]&gt;1000,Table2[[#This Row],[Revenue]]&lt;=5000),"Medium",Table2[[#This Row],[Revenue]]&gt;5000,"Large")</f>
        <v>Medium</v>
      </c>
      <c r="S833" s="53" t="str">
        <f>IF(Table2[[#This Row],[Revenue]]&gt;3000,"Premium","Not Premium")</f>
        <v>Premium</v>
      </c>
      <c r="T833" s="2">
        <v>3715.78</v>
      </c>
      <c r="U833" s="2">
        <v>1105.99</v>
      </c>
      <c r="V833" s="2" t="s">
        <v>76</v>
      </c>
      <c r="W833" s="2" t="s">
        <v>71</v>
      </c>
      <c r="X833" s="2" t="s">
        <v>72</v>
      </c>
      <c r="Y833" s="2">
        <v>23.67</v>
      </c>
      <c r="Z833" s="2">
        <v>3</v>
      </c>
      <c r="AA833" s="50" t="str">
        <f>IF(Table2[[#This Row],[DeliveryDays]]&lt;=3,"FAST DELIVERY","LATE DELIVERY")</f>
        <v>FAST DELIVERY</v>
      </c>
      <c r="AB833" s="2" t="s">
        <v>97</v>
      </c>
      <c r="AC833" s="2" t="s">
        <v>39</v>
      </c>
      <c r="AD833" s="2">
        <v>5</v>
      </c>
      <c r="AE833" s="56" t="str">
        <f>_xlfn.IFS(Table2[[#This Row],[Rating]]=5,"Excellent",Table2[[#This Row],[Rating]]=4,"Good",Table2[[#This Row],[Rating]]=3,"Average",Table2[[#This Row],[Rating]]&lt;=2,"Poor")</f>
        <v>Excellent</v>
      </c>
      <c r="AF833" s="35">
        <f>Table2[[#This Row],[Cost]]+Table2[[#This Row],[Profit]]+Table2[[#This Row],[ShippingCost]]+Table2[[#This Row],[DeliveryDays]]</f>
        <v>4848.4400000000005</v>
      </c>
      <c r="AG833" s="119">
        <f>Table2[[#This Row],[Profit]]/Table2[[#This Row],[Cost]]</f>
        <v>0.29764679286717727</v>
      </c>
    </row>
    <row r="834" spans="1:33" ht="16.5" thickTop="1" thickBot="1" x14ac:dyDescent="0.3">
      <c r="A834" s="12">
        <v>835</v>
      </c>
      <c r="B834" s="13" t="s">
        <v>306</v>
      </c>
      <c r="C834" s="86">
        <f>YEAR(Table2[[#This Row],[Date]])</f>
        <v>2024</v>
      </c>
      <c r="D834" s="89" t="str">
        <f>TEXT(Table2[[#This Row],[Date]],"mmmm")</f>
        <v>December</v>
      </c>
      <c r="E834" s="13" t="s">
        <v>99</v>
      </c>
      <c r="F834" s="13" t="s">
        <v>42</v>
      </c>
      <c r="G834" s="13" t="s">
        <v>90</v>
      </c>
      <c r="H834" s="13" t="s">
        <v>74</v>
      </c>
      <c r="I834" s="13" t="s">
        <v>61</v>
      </c>
      <c r="J834" s="13" t="s">
        <v>84</v>
      </c>
      <c r="K834" s="13" t="s">
        <v>53</v>
      </c>
      <c r="L834" s="13" t="s">
        <v>70</v>
      </c>
      <c r="M834" s="13">
        <v>866.05</v>
      </c>
      <c r="N834" s="13">
        <v>3</v>
      </c>
      <c r="O834" s="13">
        <v>0.3</v>
      </c>
      <c r="P834" s="48" t="str">
        <f>IF(Table2[[#This Row],[Discount]]&gt;20%,"HIGH","LOW")</f>
        <v>HIGH</v>
      </c>
      <c r="Q834" s="13">
        <v>1818.7</v>
      </c>
      <c r="R834" s="60" t="str">
        <f>_xlfn.IFS(Table2[[#This Row],[Revenue]]&lt;1000,"Small",OR(Table2[[#This Row],[Revenue]]&gt;1000,Table2[[#This Row],[Revenue]]&lt;=5000),"Medium",Table2[[#This Row],[Revenue]]&gt;5000,"Large")</f>
        <v>Medium</v>
      </c>
      <c r="S834" s="54" t="str">
        <f>IF(Table2[[#This Row],[Revenue]]&gt;3000,"Premium","Not Premium")</f>
        <v>Not Premium</v>
      </c>
      <c r="T834" s="13">
        <v>917.8</v>
      </c>
      <c r="U834" s="13">
        <v>900.9</v>
      </c>
      <c r="V834" s="13" t="s">
        <v>47</v>
      </c>
      <c r="W834" s="13" t="s">
        <v>88</v>
      </c>
      <c r="X834" s="13" t="s">
        <v>72</v>
      </c>
      <c r="Y834" s="13">
        <v>14.36</v>
      </c>
      <c r="Z834" s="13">
        <v>7</v>
      </c>
      <c r="AA834" s="51" t="str">
        <f>IF(Table2[[#This Row],[DeliveryDays]]&lt;=3,"FAST DELIVERY","LATE DELIVERY")</f>
        <v>LATE DELIVERY</v>
      </c>
      <c r="AB834" s="13" t="s">
        <v>97</v>
      </c>
      <c r="AC834" s="13" t="s">
        <v>56</v>
      </c>
      <c r="AD834" s="13">
        <v>5</v>
      </c>
      <c r="AE834" s="57" t="str">
        <f>_xlfn.IFS(Table2[[#This Row],[Rating]]=5,"Excellent",Table2[[#This Row],[Rating]]=4,"Good",Table2[[#This Row],[Rating]]=3,"Average",Table2[[#This Row],[Rating]]&lt;=2,"Poor")</f>
        <v>Excellent</v>
      </c>
      <c r="AF834" s="35">
        <f>Table2[[#This Row],[Cost]]+Table2[[#This Row],[Profit]]+Table2[[#This Row],[ShippingCost]]+Table2[[#This Row],[DeliveryDays]]</f>
        <v>1840.0599999999997</v>
      </c>
      <c r="AG834" s="119">
        <f>Table2[[#This Row],[Profit]]/Table2[[#This Row],[Cost]]</f>
        <v>0.98158640226628902</v>
      </c>
    </row>
    <row r="835" spans="1:33" ht="16.5" thickTop="1" thickBot="1" x14ac:dyDescent="0.3">
      <c r="A835" s="11">
        <v>836</v>
      </c>
      <c r="B835" s="2" t="s">
        <v>589</v>
      </c>
      <c r="C835" s="85">
        <f>YEAR(Table2[[#This Row],[Date]])</f>
        <v>2024</v>
      </c>
      <c r="D835" s="88" t="str">
        <f>TEXT(Table2[[#This Row],[Date]],"mmmm")</f>
        <v>January</v>
      </c>
      <c r="E835" s="2" t="s">
        <v>41</v>
      </c>
      <c r="F835" s="2" t="s">
        <v>28</v>
      </c>
      <c r="G835" s="2" t="s">
        <v>90</v>
      </c>
      <c r="H835" s="2" t="s">
        <v>30</v>
      </c>
      <c r="I835" s="2" t="s">
        <v>68</v>
      </c>
      <c r="J835" s="2" t="s">
        <v>62</v>
      </c>
      <c r="K835" s="2" t="s">
        <v>45</v>
      </c>
      <c r="L835" s="2" t="s">
        <v>80</v>
      </c>
      <c r="M835" s="2">
        <v>327.8</v>
      </c>
      <c r="N835" s="2">
        <v>13</v>
      </c>
      <c r="O835" s="2">
        <v>0.05</v>
      </c>
      <c r="P835" s="48" t="str">
        <f>IF(Table2[[#This Row],[Discount]]&gt;20%,"HIGH","LOW")</f>
        <v>LOW</v>
      </c>
      <c r="Q835" s="2">
        <v>4048.33</v>
      </c>
      <c r="R835" s="59" t="str">
        <f>_xlfn.IFS(Table2[[#This Row],[Revenue]]&lt;1000,"Small",OR(Table2[[#This Row],[Revenue]]&gt;1000,Table2[[#This Row],[Revenue]]&lt;=5000),"Medium",Table2[[#This Row],[Revenue]]&gt;5000,"Large")</f>
        <v>Medium</v>
      </c>
      <c r="S835" s="53" t="str">
        <f>IF(Table2[[#This Row],[Revenue]]&gt;3000,"Premium","Not Premium")</f>
        <v>Premium</v>
      </c>
      <c r="T835" s="2">
        <v>3006.76</v>
      </c>
      <c r="U835" s="2">
        <v>1041.57</v>
      </c>
      <c r="V835" s="2" t="s">
        <v>76</v>
      </c>
      <c r="W835" s="2" t="s">
        <v>36</v>
      </c>
      <c r="X835" s="2" t="s">
        <v>48</v>
      </c>
      <c r="Y835" s="2">
        <v>46.19</v>
      </c>
      <c r="Z835" s="2">
        <v>8</v>
      </c>
      <c r="AA835" s="50" t="str">
        <f>IF(Table2[[#This Row],[DeliveryDays]]&lt;=3,"FAST DELIVERY","LATE DELIVERY")</f>
        <v>LATE DELIVERY</v>
      </c>
      <c r="AB835" s="2" t="s">
        <v>38</v>
      </c>
      <c r="AC835" s="2" t="s">
        <v>39</v>
      </c>
      <c r="AD835" s="2">
        <v>3</v>
      </c>
      <c r="AE835" s="56" t="str">
        <f>_xlfn.IFS(Table2[[#This Row],[Rating]]=5,"Excellent",Table2[[#This Row],[Rating]]=4,"Good",Table2[[#This Row],[Rating]]=3,"Average",Table2[[#This Row],[Rating]]&lt;=2,"Poor")</f>
        <v>Average</v>
      </c>
      <c r="AF835" s="35">
        <f>Table2[[#This Row],[Cost]]+Table2[[#This Row],[Profit]]+Table2[[#This Row],[ShippingCost]]+Table2[[#This Row],[DeliveryDays]]</f>
        <v>4102.5200000000004</v>
      </c>
      <c r="AG835" s="119">
        <f>Table2[[#This Row],[Profit]]/Table2[[#This Row],[Cost]]</f>
        <v>0.34640942409769981</v>
      </c>
    </row>
    <row r="836" spans="1:33" ht="16.5" thickTop="1" thickBot="1" x14ac:dyDescent="0.3">
      <c r="A836" s="12">
        <v>837</v>
      </c>
      <c r="B836" s="13" t="s">
        <v>590</v>
      </c>
      <c r="C836" s="86">
        <f>YEAR(Table2[[#This Row],[Date]])</f>
        <v>2023</v>
      </c>
      <c r="D836" s="89" t="str">
        <f>TEXT(Table2[[#This Row],[Date]],"mmmm")</f>
        <v>July</v>
      </c>
      <c r="E836" s="13" t="s">
        <v>65</v>
      </c>
      <c r="F836" s="13" t="s">
        <v>42</v>
      </c>
      <c r="G836" s="13" t="s">
        <v>59</v>
      </c>
      <c r="H836" s="13" t="s">
        <v>78</v>
      </c>
      <c r="I836" s="13" t="s">
        <v>31</v>
      </c>
      <c r="J836" s="13" t="s">
        <v>102</v>
      </c>
      <c r="K836" s="13" t="s">
        <v>45</v>
      </c>
      <c r="L836" s="13" t="s">
        <v>80</v>
      </c>
      <c r="M836" s="13">
        <v>554.48</v>
      </c>
      <c r="N836" s="13">
        <v>10</v>
      </c>
      <c r="O836" s="13">
        <v>7.0000000000000007E-2</v>
      </c>
      <c r="P836" s="48" t="str">
        <f>IF(Table2[[#This Row],[Discount]]&gt;20%,"HIGH","LOW")</f>
        <v>LOW</v>
      </c>
      <c r="Q836" s="13">
        <v>5156.66</v>
      </c>
      <c r="R836" s="60" t="str">
        <f>_xlfn.IFS(Table2[[#This Row],[Revenue]]&lt;1000,"Small",OR(Table2[[#This Row],[Revenue]]&gt;1000,Table2[[#This Row],[Revenue]]&lt;=5000),"Medium",Table2[[#This Row],[Revenue]]&gt;5000,"Large")</f>
        <v>Medium</v>
      </c>
      <c r="S836" s="54" t="str">
        <f>IF(Table2[[#This Row],[Revenue]]&gt;3000,"Premium","Not Premium")</f>
        <v>Premium</v>
      </c>
      <c r="T836" s="13">
        <v>4357.92</v>
      </c>
      <c r="U836" s="13">
        <v>798.74</v>
      </c>
      <c r="V836" s="13" t="s">
        <v>91</v>
      </c>
      <c r="W836" s="13" t="s">
        <v>54</v>
      </c>
      <c r="X836" s="13" t="s">
        <v>72</v>
      </c>
      <c r="Y836" s="13">
        <v>26.6</v>
      </c>
      <c r="Z836" s="13">
        <v>6</v>
      </c>
      <c r="AA836" s="51" t="str">
        <f>IF(Table2[[#This Row],[DeliveryDays]]&lt;=3,"FAST DELIVERY","LATE DELIVERY")</f>
        <v>LATE DELIVERY</v>
      </c>
      <c r="AB836" s="13" t="s">
        <v>97</v>
      </c>
      <c r="AC836" s="13" t="s">
        <v>56</v>
      </c>
      <c r="AD836" s="13">
        <v>5</v>
      </c>
      <c r="AE836" s="57" t="str">
        <f>_xlfn.IFS(Table2[[#This Row],[Rating]]=5,"Excellent",Table2[[#This Row],[Rating]]=4,"Good",Table2[[#This Row],[Rating]]=3,"Average",Table2[[#This Row],[Rating]]&lt;=2,"Poor")</f>
        <v>Excellent</v>
      </c>
      <c r="AF836" s="35">
        <f>Table2[[#This Row],[Cost]]+Table2[[#This Row],[Profit]]+Table2[[#This Row],[ShippingCost]]+Table2[[#This Row],[DeliveryDays]]</f>
        <v>5189.26</v>
      </c>
      <c r="AG836" s="119">
        <f>Table2[[#This Row],[Profit]]/Table2[[#This Row],[Cost]]</f>
        <v>0.18328468627235012</v>
      </c>
    </row>
    <row r="837" spans="1:33" ht="16.5" thickTop="1" thickBot="1" x14ac:dyDescent="0.3">
      <c r="A837" s="11">
        <v>838</v>
      </c>
      <c r="B837" s="2" t="s">
        <v>204</v>
      </c>
      <c r="C837" s="85">
        <f>YEAR(Table2[[#This Row],[Date]])</f>
        <v>2023</v>
      </c>
      <c r="D837" s="88" t="str">
        <f>TEXT(Table2[[#This Row],[Date]],"mmmm")</f>
        <v>August</v>
      </c>
      <c r="E837" s="2" t="s">
        <v>120</v>
      </c>
      <c r="F837" s="2" t="s">
        <v>82</v>
      </c>
      <c r="G837" s="2" t="s">
        <v>93</v>
      </c>
      <c r="H837" s="2" t="s">
        <v>78</v>
      </c>
      <c r="I837" s="2" t="s">
        <v>75</v>
      </c>
      <c r="J837" s="2" t="s">
        <v>134</v>
      </c>
      <c r="K837" s="2" t="s">
        <v>53</v>
      </c>
      <c r="L837" s="2" t="s">
        <v>46</v>
      </c>
      <c r="M837" s="2">
        <v>156.26</v>
      </c>
      <c r="N837" s="2">
        <v>13</v>
      </c>
      <c r="O837" s="2">
        <v>0.01</v>
      </c>
      <c r="P837" s="48" t="str">
        <f>IF(Table2[[#This Row],[Discount]]&gt;20%,"HIGH","LOW")</f>
        <v>LOW</v>
      </c>
      <c r="Q837" s="2">
        <v>2011.07</v>
      </c>
      <c r="R837" s="59" t="str">
        <f>_xlfn.IFS(Table2[[#This Row],[Revenue]]&lt;1000,"Small",OR(Table2[[#This Row],[Revenue]]&gt;1000,Table2[[#This Row],[Revenue]]&lt;=5000),"Medium",Table2[[#This Row],[Revenue]]&gt;5000,"Large")</f>
        <v>Medium</v>
      </c>
      <c r="S837" s="53" t="str">
        <f>IF(Table2[[#This Row],[Revenue]]&gt;3000,"Premium","Not Premium")</f>
        <v>Not Premium</v>
      </c>
      <c r="T837" s="2">
        <v>1618.93</v>
      </c>
      <c r="U837" s="2">
        <v>392.14</v>
      </c>
      <c r="V837" s="2" t="s">
        <v>91</v>
      </c>
      <c r="W837" s="2" t="s">
        <v>71</v>
      </c>
      <c r="X837" s="2" t="s">
        <v>48</v>
      </c>
      <c r="Y837" s="2">
        <v>8.7200000000000006</v>
      </c>
      <c r="Z837" s="2">
        <v>8</v>
      </c>
      <c r="AA837" s="50" t="str">
        <f>IF(Table2[[#This Row],[DeliveryDays]]&lt;=3,"FAST DELIVERY","LATE DELIVERY")</f>
        <v>LATE DELIVERY</v>
      </c>
      <c r="AB837" s="2" t="s">
        <v>55</v>
      </c>
      <c r="AC837" s="2" t="s">
        <v>56</v>
      </c>
      <c r="AD837" s="2">
        <v>3</v>
      </c>
      <c r="AE837" s="56" t="str">
        <f>_xlfn.IFS(Table2[[#This Row],[Rating]]=5,"Excellent",Table2[[#This Row],[Rating]]=4,"Good",Table2[[#This Row],[Rating]]=3,"Average",Table2[[#This Row],[Rating]]&lt;=2,"Poor")</f>
        <v>Average</v>
      </c>
      <c r="AF837" s="35">
        <f>Table2[[#This Row],[Cost]]+Table2[[#This Row],[Profit]]+Table2[[#This Row],[ShippingCost]]+Table2[[#This Row],[DeliveryDays]]</f>
        <v>2027.7900000000002</v>
      </c>
      <c r="AG837" s="119">
        <f>Table2[[#This Row],[Profit]]/Table2[[#This Row],[Cost]]</f>
        <v>0.24222171434218895</v>
      </c>
    </row>
    <row r="838" spans="1:33" ht="16.5" thickTop="1" thickBot="1" x14ac:dyDescent="0.3">
      <c r="A838" s="12">
        <v>839</v>
      </c>
      <c r="B838" s="13" t="s">
        <v>308</v>
      </c>
      <c r="C838" s="86">
        <f>YEAR(Table2[[#This Row],[Date]])</f>
        <v>2024</v>
      </c>
      <c r="D838" s="89" t="str">
        <f>TEXT(Table2[[#This Row],[Date]],"mmmm")</f>
        <v>January</v>
      </c>
      <c r="E838" s="13" t="s">
        <v>96</v>
      </c>
      <c r="F838" s="13" t="s">
        <v>82</v>
      </c>
      <c r="G838" s="13" t="s">
        <v>93</v>
      </c>
      <c r="H838" s="13" t="s">
        <v>60</v>
      </c>
      <c r="I838" s="13" t="s">
        <v>51</v>
      </c>
      <c r="J838" s="13" t="s">
        <v>32</v>
      </c>
      <c r="K838" s="13" t="s">
        <v>33</v>
      </c>
      <c r="L838" s="13" t="s">
        <v>70</v>
      </c>
      <c r="M838" s="13">
        <v>40.549999999999997</v>
      </c>
      <c r="N838" s="13">
        <v>11</v>
      </c>
      <c r="O838" s="13">
        <v>0.05</v>
      </c>
      <c r="P838" s="48" t="str">
        <f>IF(Table2[[#This Row],[Discount]]&gt;20%,"HIGH","LOW")</f>
        <v>LOW</v>
      </c>
      <c r="Q838" s="13">
        <v>423.75</v>
      </c>
      <c r="R838" s="60" t="str">
        <f>_xlfn.IFS(Table2[[#This Row],[Revenue]]&lt;1000,"Small",OR(Table2[[#This Row],[Revenue]]&gt;1000,Table2[[#This Row],[Revenue]]&lt;=5000),"Medium",Table2[[#This Row],[Revenue]]&gt;5000,"Large")</f>
        <v>Small</v>
      </c>
      <c r="S838" s="54" t="str">
        <f>IF(Table2[[#This Row],[Revenue]]&gt;3000,"Premium","Not Premium")</f>
        <v>Not Premium</v>
      </c>
      <c r="T838" s="13">
        <v>373.81</v>
      </c>
      <c r="U838" s="13">
        <v>49.94</v>
      </c>
      <c r="V838" s="13" t="s">
        <v>63</v>
      </c>
      <c r="W838" s="13" t="s">
        <v>71</v>
      </c>
      <c r="X838" s="13" t="s">
        <v>48</v>
      </c>
      <c r="Y838" s="13">
        <v>22.08</v>
      </c>
      <c r="Z838" s="13">
        <v>7</v>
      </c>
      <c r="AA838" s="51" t="str">
        <f>IF(Table2[[#This Row],[DeliveryDays]]&lt;=3,"FAST DELIVERY","LATE DELIVERY")</f>
        <v>LATE DELIVERY</v>
      </c>
      <c r="AB838" s="13" t="s">
        <v>55</v>
      </c>
      <c r="AC838" s="13" t="s">
        <v>39</v>
      </c>
      <c r="AD838" s="13">
        <v>5</v>
      </c>
      <c r="AE838" s="57" t="str">
        <f>_xlfn.IFS(Table2[[#This Row],[Rating]]=5,"Excellent",Table2[[#This Row],[Rating]]=4,"Good",Table2[[#This Row],[Rating]]=3,"Average",Table2[[#This Row],[Rating]]&lt;=2,"Poor")</f>
        <v>Excellent</v>
      </c>
      <c r="AF838" s="35">
        <f>Table2[[#This Row],[Cost]]+Table2[[#This Row],[Profit]]+Table2[[#This Row],[ShippingCost]]+Table2[[#This Row],[DeliveryDays]]</f>
        <v>452.83</v>
      </c>
      <c r="AG838" s="119">
        <f>Table2[[#This Row],[Profit]]/Table2[[#This Row],[Cost]]</f>
        <v>0.13359728204167892</v>
      </c>
    </row>
    <row r="839" spans="1:33" ht="16.5" thickTop="1" thickBot="1" x14ac:dyDescent="0.3">
      <c r="A839" s="11">
        <v>840</v>
      </c>
      <c r="B839" s="2" t="s">
        <v>248</v>
      </c>
      <c r="C839" s="85">
        <f>YEAR(Table2[[#This Row],[Date]])</f>
        <v>2023</v>
      </c>
      <c r="D839" s="88" t="str">
        <f>TEXT(Table2[[#This Row],[Date]],"mmmm")</f>
        <v>July</v>
      </c>
      <c r="E839" s="2" t="s">
        <v>65</v>
      </c>
      <c r="F839" s="2" t="s">
        <v>82</v>
      </c>
      <c r="G839" s="2" t="s">
        <v>83</v>
      </c>
      <c r="H839" s="2" t="s">
        <v>60</v>
      </c>
      <c r="I839" s="2" t="s">
        <v>68</v>
      </c>
      <c r="J839" s="2" t="s">
        <v>87</v>
      </c>
      <c r="K839" s="2" t="s">
        <v>33</v>
      </c>
      <c r="L839" s="2" t="s">
        <v>85</v>
      </c>
      <c r="M839" s="2">
        <v>67.7</v>
      </c>
      <c r="N839" s="2">
        <v>17</v>
      </c>
      <c r="O839" s="2">
        <v>0.03</v>
      </c>
      <c r="P839" s="48" t="str">
        <f>IF(Table2[[#This Row],[Discount]]&gt;20%,"HIGH","LOW")</f>
        <v>LOW</v>
      </c>
      <c r="Q839" s="2">
        <v>1116.3699999999999</v>
      </c>
      <c r="R839" s="59" t="str">
        <f>_xlfn.IFS(Table2[[#This Row],[Revenue]]&lt;1000,"Small",OR(Table2[[#This Row],[Revenue]]&gt;1000,Table2[[#This Row],[Revenue]]&lt;=5000),"Medium",Table2[[#This Row],[Revenue]]&gt;5000,"Large")</f>
        <v>Medium</v>
      </c>
      <c r="S839" s="53" t="str">
        <f>IF(Table2[[#This Row],[Revenue]]&gt;3000,"Premium","Not Premium")</f>
        <v>Not Premium</v>
      </c>
      <c r="T839" s="2">
        <v>689.31</v>
      </c>
      <c r="U839" s="2">
        <v>427.06</v>
      </c>
      <c r="V839" s="2" t="s">
        <v>47</v>
      </c>
      <c r="W839" s="2" t="s">
        <v>71</v>
      </c>
      <c r="X839" s="2" t="s">
        <v>48</v>
      </c>
      <c r="Y839" s="2">
        <v>32.71</v>
      </c>
      <c r="Z839" s="2">
        <v>6</v>
      </c>
      <c r="AA839" s="50" t="str">
        <f>IF(Table2[[#This Row],[DeliveryDays]]&lt;=3,"FAST DELIVERY","LATE DELIVERY")</f>
        <v>LATE DELIVERY</v>
      </c>
      <c r="AB839" s="2" t="s">
        <v>38</v>
      </c>
      <c r="AC839" s="2" t="s">
        <v>56</v>
      </c>
      <c r="AD839" s="2">
        <v>1</v>
      </c>
      <c r="AE839" s="56" t="str">
        <f>_xlfn.IFS(Table2[[#This Row],[Rating]]=5,"Excellent",Table2[[#This Row],[Rating]]=4,"Good",Table2[[#This Row],[Rating]]=3,"Average",Table2[[#This Row],[Rating]]&lt;=2,"Poor")</f>
        <v>Poor</v>
      </c>
      <c r="AF839" s="35">
        <f>Table2[[#This Row],[Cost]]+Table2[[#This Row],[Profit]]+Table2[[#This Row],[ShippingCost]]+Table2[[#This Row],[DeliveryDays]]</f>
        <v>1155.08</v>
      </c>
      <c r="AG839" s="119">
        <f>Table2[[#This Row],[Profit]]/Table2[[#This Row],[Cost]]</f>
        <v>0.61954708331519937</v>
      </c>
    </row>
    <row r="840" spans="1:33" ht="16.5" thickTop="1" thickBot="1" x14ac:dyDescent="0.3">
      <c r="A840" s="12">
        <v>841</v>
      </c>
      <c r="B840" s="13" t="s">
        <v>503</v>
      </c>
      <c r="C840" s="86">
        <f>YEAR(Table2[[#This Row],[Date]])</f>
        <v>2023</v>
      </c>
      <c r="D840" s="89" t="str">
        <f>TEXT(Table2[[#This Row],[Date]],"mmmm")</f>
        <v>May</v>
      </c>
      <c r="E840" s="13" t="s">
        <v>65</v>
      </c>
      <c r="F840" s="13" t="s">
        <v>82</v>
      </c>
      <c r="G840" s="13" t="s">
        <v>83</v>
      </c>
      <c r="H840" s="13" t="s">
        <v>30</v>
      </c>
      <c r="I840" s="13" t="s">
        <v>68</v>
      </c>
      <c r="J840" s="13" t="s">
        <v>52</v>
      </c>
      <c r="K840" s="13" t="s">
        <v>53</v>
      </c>
      <c r="L840" s="13" t="s">
        <v>80</v>
      </c>
      <c r="M840" s="13">
        <v>225.11</v>
      </c>
      <c r="N840" s="13">
        <v>10</v>
      </c>
      <c r="O840" s="13">
        <v>0.13</v>
      </c>
      <c r="P840" s="48" t="str">
        <f>IF(Table2[[#This Row],[Discount]]&gt;20%,"HIGH","LOW")</f>
        <v>LOW</v>
      </c>
      <c r="Q840" s="13">
        <v>1958.46</v>
      </c>
      <c r="R840" s="60" t="str">
        <f>_xlfn.IFS(Table2[[#This Row],[Revenue]]&lt;1000,"Small",OR(Table2[[#This Row],[Revenue]]&gt;1000,Table2[[#This Row],[Revenue]]&lt;=5000),"Medium",Table2[[#This Row],[Revenue]]&gt;5000,"Large")</f>
        <v>Medium</v>
      </c>
      <c r="S840" s="54" t="str">
        <f>IF(Table2[[#This Row],[Revenue]]&gt;3000,"Premium","Not Premium")</f>
        <v>Not Premium</v>
      </c>
      <c r="T840" s="13">
        <v>1730.99</v>
      </c>
      <c r="U840" s="13">
        <v>227.47</v>
      </c>
      <c r="V840" s="13" t="s">
        <v>47</v>
      </c>
      <c r="W840" s="13" t="s">
        <v>88</v>
      </c>
      <c r="X840" s="13" t="s">
        <v>37</v>
      </c>
      <c r="Y840" s="13">
        <v>16.190000000000001</v>
      </c>
      <c r="Z840" s="13">
        <v>1</v>
      </c>
      <c r="AA840" s="51" t="str">
        <f>IF(Table2[[#This Row],[DeliveryDays]]&lt;=3,"FAST DELIVERY","LATE DELIVERY")</f>
        <v>FAST DELIVERY</v>
      </c>
      <c r="AB840" s="13" t="s">
        <v>97</v>
      </c>
      <c r="AC840" s="13" t="s">
        <v>56</v>
      </c>
      <c r="AD840" s="13">
        <v>5</v>
      </c>
      <c r="AE840" s="57" t="str">
        <f>_xlfn.IFS(Table2[[#This Row],[Rating]]=5,"Excellent",Table2[[#This Row],[Rating]]=4,"Good",Table2[[#This Row],[Rating]]=3,"Average",Table2[[#This Row],[Rating]]&lt;=2,"Poor")</f>
        <v>Excellent</v>
      </c>
      <c r="AF840" s="35">
        <f>Table2[[#This Row],[Cost]]+Table2[[#This Row],[Profit]]+Table2[[#This Row],[ShippingCost]]+Table2[[#This Row],[DeliveryDays]]</f>
        <v>1975.65</v>
      </c>
      <c r="AG840" s="119">
        <f>Table2[[#This Row],[Profit]]/Table2[[#This Row],[Cost]]</f>
        <v>0.13141034899103982</v>
      </c>
    </row>
    <row r="841" spans="1:33" ht="16.5" thickTop="1" thickBot="1" x14ac:dyDescent="0.3">
      <c r="A841" s="11">
        <v>842</v>
      </c>
      <c r="B841" s="2" t="s">
        <v>591</v>
      </c>
      <c r="C841" s="85">
        <f>YEAR(Table2[[#This Row],[Date]])</f>
        <v>2023</v>
      </c>
      <c r="D841" s="88" t="str">
        <f>TEXT(Table2[[#This Row],[Date]],"mmmm")</f>
        <v>February</v>
      </c>
      <c r="E841" s="2" t="s">
        <v>96</v>
      </c>
      <c r="F841" s="2" t="s">
        <v>82</v>
      </c>
      <c r="G841" s="2" t="s">
        <v>29</v>
      </c>
      <c r="H841" s="2" t="s">
        <v>74</v>
      </c>
      <c r="I841" s="2" t="s">
        <v>68</v>
      </c>
      <c r="J841" s="2" t="s">
        <v>107</v>
      </c>
      <c r="K841" s="2" t="s">
        <v>33</v>
      </c>
      <c r="L841" s="2" t="s">
        <v>70</v>
      </c>
      <c r="M841" s="2">
        <v>793.65</v>
      </c>
      <c r="N841" s="2">
        <v>6</v>
      </c>
      <c r="O841" s="2">
        <v>0.01</v>
      </c>
      <c r="P841" s="48" t="str">
        <f>IF(Table2[[#This Row],[Discount]]&gt;20%,"HIGH","LOW")</f>
        <v>LOW</v>
      </c>
      <c r="Q841" s="2">
        <v>4714.28</v>
      </c>
      <c r="R841" s="59" t="str">
        <f>_xlfn.IFS(Table2[[#This Row],[Revenue]]&lt;1000,"Small",OR(Table2[[#This Row],[Revenue]]&gt;1000,Table2[[#This Row],[Revenue]]&lt;=5000),"Medium",Table2[[#This Row],[Revenue]]&gt;5000,"Large")</f>
        <v>Medium</v>
      </c>
      <c r="S841" s="53" t="str">
        <f>IF(Table2[[#This Row],[Revenue]]&gt;3000,"Premium","Not Premium")</f>
        <v>Premium</v>
      </c>
      <c r="T841" s="2">
        <v>3165.46</v>
      </c>
      <c r="U841" s="2">
        <v>1548.82</v>
      </c>
      <c r="V841" s="2" t="s">
        <v>63</v>
      </c>
      <c r="W841" s="2" t="s">
        <v>54</v>
      </c>
      <c r="X841" s="2" t="s">
        <v>48</v>
      </c>
      <c r="Y841" s="2">
        <v>46.25</v>
      </c>
      <c r="Z841" s="2">
        <v>2</v>
      </c>
      <c r="AA841" s="50" t="str">
        <f>IF(Table2[[#This Row],[DeliveryDays]]&lt;=3,"FAST DELIVERY","LATE DELIVERY")</f>
        <v>FAST DELIVERY</v>
      </c>
      <c r="AB841" s="2" t="s">
        <v>55</v>
      </c>
      <c r="AC841" s="2" t="s">
        <v>56</v>
      </c>
      <c r="AD841" s="2">
        <v>1</v>
      </c>
      <c r="AE841" s="56" t="str">
        <f>_xlfn.IFS(Table2[[#This Row],[Rating]]=5,"Excellent",Table2[[#This Row],[Rating]]=4,"Good",Table2[[#This Row],[Rating]]=3,"Average",Table2[[#This Row],[Rating]]&lt;=2,"Poor")</f>
        <v>Poor</v>
      </c>
      <c r="AF841" s="35">
        <f>Table2[[#This Row],[Cost]]+Table2[[#This Row],[Profit]]+Table2[[#This Row],[ShippingCost]]+Table2[[#This Row],[DeliveryDays]]</f>
        <v>4762.53</v>
      </c>
      <c r="AG841" s="119">
        <f>Table2[[#This Row],[Profit]]/Table2[[#This Row],[Cost]]</f>
        <v>0.48928749691987894</v>
      </c>
    </row>
    <row r="842" spans="1:33" ht="16.5" thickTop="1" thickBot="1" x14ac:dyDescent="0.3">
      <c r="A842" s="12">
        <v>843</v>
      </c>
      <c r="B842" s="13" t="s">
        <v>380</v>
      </c>
      <c r="C842" s="86">
        <f>YEAR(Table2[[#This Row],[Date]])</f>
        <v>2024</v>
      </c>
      <c r="D842" s="89" t="str">
        <f>TEXT(Table2[[#This Row],[Date]],"mmmm")</f>
        <v>June</v>
      </c>
      <c r="E842" s="13" t="s">
        <v>99</v>
      </c>
      <c r="F842" s="13" t="s">
        <v>82</v>
      </c>
      <c r="G842" s="13" t="s">
        <v>59</v>
      </c>
      <c r="H842" s="13" t="s">
        <v>60</v>
      </c>
      <c r="I842" s="13" t="s">
        <v>51</v>
      </c>
      <c r="J842" s="13" t="s">
        <v>102</v>
      </c>
      <c r="K842" s="13" t="s">
        <v>33</v>
      </c>
      <c r="L842" s="13" t="s">
        <v>34</v>
      </c>
      <c r="M842" s="13">
        <v>314.07</v>
      </c>
      <c r="N842" s="13">
        <v>13</v>
      </c>
      <c r="O842" s="13">
        <v>0.08</v>
      </c>
      <c r="P842" s="48" t="str">
        <f>IF(Table2[[#This Row],[Discount]]&gt;20%,"HIGH","LOW")</f>
        <v>LOW</v>
      </c>
      <c r="Q842" s="13">
        <v>3756.28</v>
      </c>
      <c r="R842" s="60" t="str">
        <f>_xlfn.IFS(Table2[[#This Row],[Revenue]]&lt;1000,"Small",OR(Table2[[#This Row],[Revenue]]&gt;1000,Table2[[#This Row],[Revenue]]&lt;=5000),"Medium",Table2[[#This Row],[Revenue]]&gt;5000,"Large")</f>
        <v>Medium</v>
      </c>
      <c r="S842" s="54" t="str">
        <f>IF(Table2[[#This Row],[Revenue]]&gt;3000,"Premium","Not Premium")</f>
        <v>Premium</v>
      </c>
      <c r="T842" s="13">
        <v>2418.16</v>
      </c>
      <c r="U842" s="13">
        <v>1338.12</v>
      </c>
      <c r="V842" s="13" t="s">
        <v>35</v>
      </c>
      <c r="W842" s="13" t="s">
        <v>71</v>
      </c>
      <c r="X842" s="13" t="s">
        <v>48</v>
      </c>
      <c r="Y842" s="13">
        <v>32.18</v>
      </c>
      <c r="Z842" s="13">
        <v>5</v>
      </c>
      <c r="AA842" s="51" t="str">
        <f>IF(Table2[[#This Row],[DeliveryDays]]&lt;=3,"FAST DELIVERY","LATE DELIVERY")</f>
        <v>LATE DELIVERY</v>
      </c>
      <c r="AB842" s="13" t="s">
        <v>97</v>
      </c>
      <c r="AC842" s="13" t="s">
        <v>56</v>
      </c>
      <c r="AD842" s="13">
        <v>1</v>
      </c>
      <c r="AE842" s="57" t="str">
        <f>_xlfn.IFS(Table2[[#This Row],[Rating]]=5,"Excellent",Table2[[#This Row],[Rating]]=4,"Good",Table2[[#This Row],[Rating]]=3,"Average",Table2[[#This Row],[Rating]]&lt;=2,"Poor")</f>
        <v>Poor</v>
      </c>
      <c r="AF842" s="35">
        <f>Table2[[#This Row],[Cost]]+Table2[[#This Row],[Profit]]+Table2[[#This Row],[ShippingCost]]+Table2[[#This Row],[DeliveryDays]]</f>
        <v>3793.4599999999996</v>
      </c>
      <c r="AG842" s="119">
        <f>Table2[[#This Row],[Profit]]/Table2[[#This Row],[Cost]]</f>
        <v>0.55336288748469908</v>
      </c>
    </row>
    <row r="843" spans="1:33" ht="16.5" thickTop="1" thickBot="1" x14ac:dyDescent="0.3">
      <c r="A843" s="11">
        <v>844</v>
      </c>
      <c r="B843" s="2" t="s">
        <v>111</v>
      </c>
      <c r="C843" s="85">
        <f>YEAR(Table2[[#This Row],[Date]])</f>
        <v>2024</v>
      </c>
      <c r="D843" s="88" t="str">
        <f>TEXT(Table2[[#This Row],[Date]],"mmmm")</f>
        <v>November</v>
      </c>
      <c r="E843" s="2" t="s">
        <v>120</v>
      </c>
      <c r="F843" s="2" t="s">
        <v>28</v>
      </c>
      <c r="G843" s="2" t="s">
        <v>90</v>
      </c>
      <c r="H843" s="2" t="s">
        <v>60</v>
      </c>
      <c r="I843" s="2" t="s">
        <v>61</v>
      </c>
      <c r="J843" s="2" t="s">
        <v>84</v>
      </c>
      <c r="K843" s="2" t="s">
        <v>33</v>
      </c>
      <c r="L843" s="2" t="s">
        <v>46</v>
      </c>
      <c r="M843" s="2">
        <v>50.63</v>
      </c>
      <c r="N843" s="2">
        <v>3</v>
      </c>
      <c r="O843" s="2">
        <v>0.15</v>
      </c>
      <c r="P843" s="48" t="str">
        <f>IF(Table2[[#This Row],[Discount]]&gt;20%,"HIGH","LOW")</f>
        <v>LOW</v>
      </c>
      <c r="Q843" s="2">
        <v>129.11000000000001</v>
      </c>
      <c r="R843" s="59" t="str">
        <f>_xlfn.IFS(Table2[[#This Row],[Revenue]]&lt;1000,"Small",OR(Table2[[#This Row],[Revenue]]&gt;1000,Table2[[#This Row],[Revenue]]&lt;=5000),"Medium",Table2[[#This Row],[Revenue]]&gt;5000,"Large")</f>
        <v>Small</v>
      </c>
      <c r="S843" s="53" t="str">
        <f>IF(Table2[[#This Row],[Revenue]]&gt;3000,"Premium","Not Premium")</f>
        <v>Not Premium</v>
      </c>
      <c r="T843" s="2">
        <v>80.260000000000005</v>
      </c>
      <c r="U843" s="2">
        <v>48.85</v>
      </c>
      <c r="V843" s="2" t="s">
        <v>63</v>
      </c>
      <c r="W843" s="2" t="s">
        <v>88</v>
      </c>
      <c r="X843" s="2" t="s">
        <v>37</v>
      </c>
      <c r="Y843" s="2">
        <v>43.7</v>
      </c>
      <c r="Z843" s="2">
        <v>2</v>
      </c>
      <c r="AA843" s="50" t="str">
        <f>IF(Table2[[#This Row],[DeliveryDays]]&lt;=3,"FAST DELIVERY","LATE DELIVERY")</f>
        <v>FAST DELIVERY</v>
      </c>
      <c r="AB843" s="2" t="s">
        <v>38</v>
      </c>
      <c r="AC843" s="2" t="s">
        <v>39</v>
      </c>
      <c r="AD843" s="2">
        <v>4</v>
      </c>
      <c r="AE843" s="56" t="str">
        <f>_xlfn.IFS(Table2[[#This Row],[Rating]]=5,"Excellent",Table2[[#This Row],[Rating]]=4,"Good",Table2[[#This Row],[Rating]]=3,"Average",Table2[[#This Row],[Rating]]&lt;=2,"Poor")</f>
        <v>Good</v>
      </c>
      <c r="AF843" s="35">
        <f>Table2[[#This Row],[Cost]]+Table2[[#This Row],[Profit]]+Table2[[#This Row],[ShippingCost]]+Table2[[#This Row],[DeliveryDays]]</f>
        <v>174.81</v>
      </c>
      <c r="AG843" s="119">
        <f>Table2[[#This Row],[Profit]]/Table2[[#This Row],[Cost]]</f>
        <v>0.60864689758285573</v>
      </c>
    </row>
    <row r="844" spans="1:33" ht="16.5" thickTop="1" thickBot="1" x14ac:dyDescent="0.3">
      <c r="A844" s="12">
        <v>845</v>
      </c>
      <c r="B844" s="13" t="s">
        <v>498</v>
      </c>
      <c r="C844" s="86">
        <f>YEAR(Table2[[#This Row],[Date]])</f>
        <v>2024</v>
      </c>
      <c r="D844" s="89" t="str">
        <f>TEXT(Table2[[#This Row],[Date]],"mmmm")</f>
        <v>January</v>
      </c>
      <c r="E844" s="13" t="s">
        <v>41</v>
      </c>
      <c r="F844" s="13" t="s">
        <v>42</v>
      </c>
      <c r="G844" s="13" t="s">
        <v>90</v>
      </c>
      <c r="H844" s="13" t="s">
        <v>60</v>
      </c>
      <c r="I844" s="13" t="s">
        <v>61</v>
      </c>
      <c r="J844" s="13" t="s">
        <v>32</v>
      </c>
      <c r="K844" s="13" t="s">
        <v>45</v>
      </c>
      <c r="L844" s="13" t="s">
        <v>85</v>
      </c>
      <c r="M844" s="13">
        <v>488.82</v>
      </c>
      <c r="N844" s="13">
        <v>17</v>
      </c>
      <c r="O844" s="13">
        <v>0.14000000000000001</v>
      </c>
      <c r="P844" s="48" t="str">
        <f>IF(Table2[[#This Row],[Discount]]&gt;20%,"HIGH","LOW")</f>
        <v>LOW</v>
      </c>
      <c r="Q844" s="13">
        <v>7146.55</v>
      </c>
      <c r="R844" s="60" t="str">
        <f>_xlfn.IFS(Table2[[#This Row],[Revenue]]&lt;1000,"Small",OR(Table2[[#This Row],[Revenue]]&gt;1000,Table2[[#This Row],[Revenue]]&lt;=5000),"Medium",Table2[[#This Row],[Revenue]]&gt;5000,"Large")</f>
        <v>Medium</v>
      </c>
      <c r="S844" s="54" t="str">
        <f>IF(Table2[[#This Row],[Revenue]]&gt;3000,"Premium","Not Premium")</f>
        <v>Premium</v>
      </c>
      <c r="T844" s="13">
        <v>3668.7</v>
      </c>
      <c r="U844" s="13">
        <v>3477.85</v>
      </c>
      <c r="V844" s="13" t="s">
        <v>76</v>
      </c>
      <c r="W844" s="13" t="s">
        <v>71</v>
      </c>
      <c r="X844" s="13" t="s">
        <v>37</v>
      </c>
      <c r="Y844" s="13">
        <v>44.09</v>
      </c>
      <c r="Z844" s="13">
        <v>6</v>
      </c>
      <c r="AA844" s="51" t="str">
        <f>IF(Table2[[#This Row],[DeliveryDays]]&lt;=3,"FAST DELIVERY","LATE DELIVERY")</f>
        <v>LATE DELIVERY</v>
      </c>
      <c r="AB844" s="13" t="s">
        <v>97</v>
      </c>
      <c r="AC844" s="13" t="s">
        <v>56</v>
      </c>
      <c r="AD844" s="13">
        <v>2</v>
      </c>
      <c r="AE844" s="57" t="str">
        <f>_xlfn.IFS(Table2[[#This Row],[Rating]]=5,"Excellent",Table2[[#This Row],[Rating]]=4,"Good",Table2[[#This Row],[Rating]]=3,"Average",Table2[[#This Row],[Rating]]&lt;=2,"Poor")</f>
        <v>Poor</v>
      </c>
      <c r="AF844" s="35">
        <f>Table2[[#This Row],[Cost]]+Table2[[#This Row],[Profit]]+Table2[[#This Row],[ShippingCost]]+Table2[[#This Row],[DeliveryDays]]</f>
        <v>7196.6399999999994</v>
      </c>
      <c r="AG844" s="119">
        <f>Table2[[#This Row],[Profit]]/Table2[[#This Row],[Cost]]</f>
        <v>0.94797884809333011</v>
      </c>
    </row>
    <row r="845" spans="1:33" ht="16.5" thickTop="1" thickBot="1" x14ac:dyDescent="0.3">
      <c r="A845" s="11">
        <v>846</v>
      </c>
      <c r="B845" s="2" t="s">
        <v>509</v>
      </c>
      <c r="C845" s="85">
        <f>YEAR(Table2[[#This Row],[Date]])</f>
        <v>2024</v>
      </c>
      <c r="D845" s="88" t="str">
        <f>TEXT(Table2[[#This Row],[Date]],"mmmm")</f>
        <v>June</v>
      </c>
      <c r="E845" s="2" t="s">
        <v>41</v>
      </c>
      <c r="F845" s="2" t="s">
        <v>42</v>
      </c>
      <c r="G845" s="2" t="s">
        <v>83</v>
      </c>
      <c r="H845" s="2" t="s">
        <v>78</v>
      </c>
      <c r="I845" s="2" t="s">
        <v>51</v>
      </c>
      <c r="J845" s="2" t="s">
        <v>107</v>
      </c>
      <c r="K845" s="2" t="s">
        <v>53</v>
      </c>
      <c r="L845" s="2" t="s">
        <v>34</v>
      </c>
      <c r="M845" s="2">
        <v>724.57</v>
      </c>
      <c r="N845" s="2">
        <v>2</v>
      </c>
      <c r="O845" s="2">
        <v>0.13</v>
      </c>
      <c r="P845" s="48" t="str">
        <f>IF(Table2[[#This Row],[Discount]]&gt;20%,"HIGH","LOW")</f>
        <v>LOW</v>
      </c>
      <c r="Q845" s="2">
        <v>1260.75</v>
      </c>
      <c r="R845" s="59" t="str">
        <f>_xlfn.IFS(Table2[[#This Row],[Revenue]]&lt;1000,"Small",OR(Table2[[#This Row],[Revenue]]&gt;1000,Table2[[#This Row],[Revenue]]&lt;=5000),"Medium",Table2[[#This Row],[Revenue]]&gt;5000,"Large")</f>
        <v>Medium</v>
      </c>
      <c r="S845" s="53" t="str">
        <f>IF(Table2[[#This Row],[Revenue]]&gt;3000,"Premium","Not Premium")</f>
        <v>Not Premium</v>
      </c>
      <c r="T845" s="2">
        <v>974.03</v>
      </c>
      <c r="U845" s="2">
        <v>286.72000000000003</v>
      </c>
      <c r="V845" s="2" t="s">
        <v>63</v>
      </c>
      <c r="W845" s="2" t="s">
        <v>88</v>
      </c>
      <c r="X845" s="2" t="s">
        <v>72</v>
      </c>
      <c r="Y845" s="2">
        <v>29.46</v>
      </c>
      <c r="Z845" s="2">
        <v>8</v>
      </c>
      <c r="AA845" s="50" t="str">
        <f>IF(Table2[[#This Row],[DeliveryDays]]&lt;=3,"FAST DELIVERY","LATE DELIVERY")</f>
        <v>LATE DELIVERY</v>
      </c>
      <c r="AB845" s="2" t="s">
        <v>38</v>
      </c>
      <c r="AC845" s="2" t="s">
        <v>39</v>
      </c>
      <c r="AD845" s="2">
        <v>3</v>
      </c>
      <c r="AE845" s="56" t="str">
        <f>_xlfn.IFS(Table2[[#This Row],[Rating]]=5,"Excellent",Table2[[#This Row],[Rating]]=4,"Good",Table2[[#This Row],[Rating]]=3,"Average",Table2[[#This Row],[Rating]]&lt;=2,"Poor")</f>
        <v>Average</v>
      </c>
      <c r="AF845" s="35">
        <f>Table2[[#This Row],[Cost]]+Table2[[#This Row],[Profit]]+Table2[[#This Row],[ShippingCost]]+Table2[[#This Row],[DeliveryDays]]</f>
        <v>1298.21</v>
      </c>
      <c r="AG845" s="119">
        <f>Table2[[#This Row],[Profit]]/Table2[[#This Row],[Cost]]</f>
        <v>0.29436464995944689</v>
      </c>
    </row>
    <row r="846" spans="1:33" ht="16.5" thickTop="1" thickBot="1" x14ac:dyDescent="0.3">
      <c r="A846" s="12">
        <v>847</v>
      </c>
      <c r="B846" s="13" t="s">
        <v>349</v>
      </c>
      <c r="C846" s="86">
        <f>YEAR(Table2[[#This Row],[Date]])</f>
        <v>2023</v>
      </c>
      <c r="D846" s="89" t="str">
        <f>TEXT(Table2[[#This Row],[Date]],"mmmm")</f>
        <v>September</v>
      </c>
      <c r="E846" s="13" t="s">
        <v>96</v>
      </c>
      <c r="F846" s="13" t="s">
        <v>28</v>
      </c>
      <c r="G846" s="13" t="s">
        <v>43</v>
      </c>
      <c r="H846" s="13" t="s">
        <v>30</v>
      </c>
      <c r="I846" s="13" t="s">
        <v>31</v>
      </c>
      <c r="J846" s="13" t="s">
        <v>102</v>
      </c>
      <c r="K846" s="13" t="s">
        <v>53</v>
      </c>
      <c r="L846" s="13" t="s">
        <v>70</v>
      </c>
      <c r="M846" s="13">
        <v>387.23</v>
      </c>
      <c r="N846" s="13">
        <v>19</v>
      </c>
      <c r="O846" s="13">
        <v>0.19</v>
      </c>
      <c r="P846" s="48" t="str">
        <f>IF(Table2[[#This Row],[Discount]]&gt;20%,"HIGH","LOW")</f>
        <v>LOW</v>
      </c>
      <c r="Q846" s="13">
        <v>5959.47</v>
      </c>
      <c r="R846" s="60" t="str">
        <f>_xlfn.IFS(Table2[[#This Row],[Revenue]]&lt;1000,"Small",OR(Table2[[#This Row],[Revenue]]&gt;1000,Table2[[#This Row],[Revenue]]&lt;=5000),"Medium",Table2[[#This Row],[Revenue]]&gt;5000,"Large")</f>
        <v>Medium</v>
      </c>
      <c r="S846" s="54" t="str">
        <f>IF(Table2[[#This Row],[Revenue]]&gt;3000,"Premium","Not Premium")</f>
        <v>Premium</v>
      </c>
      <c r="T846" s="13">
        <v>4460.26</v>
      </c>
      <c r="U846" s="13">
        <v>1499.21</v>
      </c>
      <c r="V846" s="13" t="s">
        <v>35</v>
      </c>
      <c r="W846" s="13" t="s">
        <v>71</v>
      </c>
      <c r="X846" s="13" t="s">
        <v>48</v>
      </c>
      <c r="Y846" s="13">
        <v>39.14</v>
      </c>
      <c r="Z846" s="13">
        <v>3</v>
      </c>
      <c r="AA846" s="51" t="str">
        <f>IF(Table2[[#This Row],[DeliveryDays]]&lt;=3,"FAST DELIVERY","LATE DELIVERY")</f>
        <v>FAST DELIVERY</v>
      </c>
      <c r="AB846" s="13" t="s">
        <v>38</v>
      </c>
      <c r="AC846" s="13" t="s">
        <v>39</v>
      </c>
      <c r="AD846" s="13">
        <v>3</v>
      </c>
      <c r="AE846" s="57" t="str">
        <f>_xlfn.IFS(Table2[[#This Row],[Rating]]=5,"Excellent",Table2[[#This Row],[Rating]]=4,"Good",Table2[[#This Row],[Rating]]=3,"Average",Table2[[#This Row],[Rating]]&lt;=2,"Poor")</f>
        <v>Average</v>
      </c>
      <c r="AF846" s="35">
        <f>Table2[[#This Row],[Cost]]+Table2[[#This Row],[Profit]]+Table2[[#This Row],[ShippingCost]]+Table2[[#This Row],[DeliveryDays]]</f>
        <v>6001.6100000000006</v>
      </c>
      <c r="AG846" s="119">
        <f>Table2[[#This Row],[Profit]]/Table2[[#This Row],[Cost]]</f>
        <v>0.33612614511261674</v>
      </c>
    </row>
    <row r="847" spans="1:33" ht="16.5" thickTop="1" thickBot="1" x14ac:dyDescent="0.3">
      <c r="A847" s="11">
        <v>848</v>
      </c>
      <c r="B847" s="2" t="s">
        <v>592</v>
      </c>
      <c r="C847" s="85">
        <f>YEAR(Table2[[#This Row],[Date]])</f>
        <v>2024</v>
      </c>
      <c r="D847" s="88" t="str">
        <f>TEXT(Table2[[#This Row],[Date]],"mmmm")</f>
        <v>August</v>
      </c>
      <c r="E847" s="2" t="s">
        <v>27</v>
      </c>
      <c r="F847" s="2" t="s">
        <v>42</v>
      </c>
      <c r="G847" s="2" t="s">
        <v>29</v>
      </c>
      <c r="H847" s="2" t="s">
        <v>30</v>
      </c>
      <c r="I847" s="2" t="s">
        <v>61</v>
      </c>
      <c r="J847" s="2" t="s">
        <v>32</v>
      </c>
      <c r="K847" s="2" t="s">
        <v>53</v>
      </c>
      <c r="L847" s="2" t="s">
        <v>46</v>
      </c>
      <c r="M847" s="2">
        <v>292.60000000000002</v>
      </c>
      <c r="N847" s="2">
        <v>16</v>
      </c>
      <c r="O847" s="2">
        <v>0.08</v>
      </c>
      <c r="P847" s="48" t="str">
        <f>IF(Table2[[#This Row],[Discount]]&gt;20%,"HIGH","LOW")</f>
        <v>LOW</v>
      </c>
      <c r="Q847" s="2">
        <v>4307.07</v>
      </c>
      <c r="R847" s="59" t="str">
        <f>_xlfn.IFS(Table2[[#This Row],[Revenue]]&lt;1000,"Small",OR(Table2[[#This Row],[Revenue]]&gt;1000,Table2[[#This Row],[Revenue]]&lt;=5000),"Medium",Table2[[#This Row],[Revenue]]&gt;5000,"Large")</f>
        <v>Medium</v>
      </c>
      <c r="S847" s="53" t="str">
        <f>IF(Table2[[#This Row],[Revenue]]&gt;3000,"Premium","Not Premium")</f>
        <v>Premium</v>
      </c>
      <c r="T847" s="2">
        <v>3659.91</v>
      </c>
      <c r="U847" s="2">
        <v>647.16</v>
      </c>
      <c r="V847" s="2" t="s">
        <v>63</v>
      </c>
      <c r="W847" s="2" t="s">
        <v>71</v>
      </c>
      <c r="X847" s="2" t="s">
        <v>37</v>
      </c>
      <c r="Y847" s="2">
        <v>10.73</v>
      </c>
      <c r="Z847" s="2">
        <v>10</v>
      </c>
      <c r="AA847" s="50" t="str">
        <f>IF(Table2[[#This Row],[DeliveryDays]]&lt;=3,"FAST DELIVERY","LATE DELIVERY")</f>
        <v>LATE DELIVERY</v>
      </c>
      <c r="AB847" s="2" t="s">
        <v>38</v>
      </c>
      <c r="AC847" s="2" t="s">
        <v>56</v>
      </c>
      <c r="AD847" s="2">
        <v>4</v>
      </c>
      <c r="AE847" s="56" t="str">
        <f>_xlfn.IFS(Table2[[#This Row],[Rating]]=5,"Excellent",Table2[[#This Row],[Rating]]=4,"Good",Table2[[#This Row],[Rating]]=3,"Average",Table2[[#This Row],[Rating]]&lt;=2,"Poor")</f>
        <v>Good</v>
      </c>
      <c r="AF847" s="35">
        <f>Table2[[#This Row],[Cost]]+Table2[[#This Row],[Profit]]+Table2[[#This Row],[ShippingCost]]+Table2[[#This Row],[DeliveryDays]]</f>
        <v>4327.7999999999993</v>
      </c>
      <c r="AG847" s="119">
        <f>Table2[[#This Row],[Profit]]/Table2[[#This Row],[Cost]]</f>
        <v>0.17682402026279334</v>
      </c>
    </row>
    <row r="848" spans="1:33" ht="16.5" thickTop="1" thickBot="1" x14ac:dyDescent="0.3">
      <c r="A848" s="12">
        <v>849</v>
      </c>
      <c r="B848" s="13" t="s">
        <v>408</v>
      </c>
      <c r="C848" s="86">
        <f>YEAR(Table2[[#This Row],[Date]])</f>
        <v>2023</v>
      </c>
      <c r="D848" s="89" t="str">
        <f>TEXT(Table2[[#This Row],[Date]],"mmmm")</f>
        <v>December</v>
      </c>
      <c r="E848" s="13" t="s">
        <v>114</v>
      </c>
      <c r="F848" s="13" t="s">
        <v>66</v>
      </c>
      <c r="G848" s="13" t="s">
        <v>43</v>
      </c>
      <c r="H848" s="13" t="s">
        <v>67</v>
      </c>
      <c r="I848" s="13" t="s">
        <v>51</v>
      </c>
      <c r="J848" s="13" t="s">
        <v>134</v>
      </c>
      <c r="K848" s="13" t="s">
        <v>45</v>
      </c>
      <c r="L848" s="13" t="s">
        <v>34</v>
      </c>
      <c r="M848" s="13">
        <v>76.53</v>
      </c>
      <c r="N848" s="13">
        <v>8</v>
      </c>
      <c r="O848" s="13">
        <v>0.01</v>
      </c>
      <c r="P848" s="48" t="str">
        <f>IF(Table2[[#This Row],[Discount]]&gt;20%,"HIGH","LOW")</f>
        <v>LOW</v>
      </c>
      <c r="Q848" s="13">
        <v>606.12</v>
      </c>
      <c r="R848" s="60" t="str">
        <f>_xlfn.IFS(Table2[[#This Row],[Revenue]]&lt;1000,"Small",OR(Table2[[#This Row],[Revenue]]&gt;1000,Table2[[#This Row],[Revenue]]&lt;=5000),"Medium",Table2[[#This Row],[Revenue]]&gt;5000,"Large")</f>
        <v>Small</v>
      </c>
      <c r="S848" s="54" t="str">
        <f>IF(Table2[[#This Row],[Revenue]]&gt;3000,"Premium","Not Premium")</f>
        <v>Not Premium</v>
      </c>
      <c r="T848" s="13">
        <v>543.27</v>
      </c>
      <c r="U848" s="13">
        <v>62.85</v>
      </c>
      <c r="V848" s="13" t="s">
        <v>91</v>
      </c>
      <c r="W848" s="13" t="s">
        <v>54</v>
      </c>
      <c r="X848" s="13" t="s">
        <v>37</v>
      </c>
      <c r="Y848" s="13">
        <v>22.89</v>
      </c>
      <c r="Z848" s="13">
        <v>4</v>
      </c>
      <c r="AA848" s="51" t="str">
        <f>IF(Table2[[#This Row],[DeliveryDays]]&lt;=3,"FAST DELIVERY","LATE DELIVERY")</f>
        <v>LATE DELIVERY</v>
      </c>
      <c r="AB848" s="13" t="s">
        <v>55</v>
      </c>
      <c r="AC848" s="13" t="s">
        <v>39</v>
      </c>
      <c r="AD848" s="13">
        <v>1</v>
      </c>
      <c r="AE848" s="57" t="str">
        <f>_xlfn.IFS(Table2[[#This Row],[Rating]]=5,"Excellent",Table2[[#This Row],[Rating]]=4,"Good",Table2[[#This Row],[Rating]]=3,"Average",Table2[[#This Row],[Rating]]&lt;=2,"Poor")</f>
        <v>Poor</v>
      </c>
      <c r="AF848" s="35">
        <f>Table2[[#This Row],[Cost]]+Table2[[#This Row],[Profit]]+Table2[[#This Row],[ShippingCost]]+Table2[[#This Row],[DeliveryDays]]</f>
        <v>633.01</v>
      </c>
      <c r="AG848" s="119">
        <f>Table2[[#This Row],[Profit]]/Table2[[#This Row],[Cost]]</f>
        <v>0.11568833176873379</v>
      </c>
    </row>
    <row r="849" spans="1:33" ht="16.5" thickTop="1" thickBot="1" x14ac:dyDescent="0.3">
      <c r="A849" s="11">
        <v>850</v>
      </c>
      <c r="B849" s="2" t="s">
        <v>593</v>
      </c>
      <c r="C849" s="85">
        <f>YEAR(Table2[[#This Row],[Date]])</f>
        <v>2024</v>
      </c>
      <c r="D849" s="88" t="str">
        <f>TEXT(Table2[[#This Row],[Date]],"mmmm")</f>
        <v>May</v>
      </c>
      <c r="E849" s="2" t="s">
        <v>99</v>
      </c>
      <c r="F849" s="2" t="s">
        <v>66</v>
      </c>
      <c r="G849" s="2" t="s">
        <v>83</v>
      </c>
      <c r="H849" s="2" t="s">
        <v>74</v>
      </c>
      <c r="I849" s="2" t="s">
        <v>68</v>
      </c>
      <c r="J849" s="2" t="s">
        <v>134</v>
      </c>
      <c r="K849" s="2" t="s">
        <v>53</v>
      </c>
      <c r="L849" s="2" t="s">
        <v>80</v>
      </c>
      <c r="M849" s="2">
        <v>515.55999999999995</v>
      </c>
      <c r="N849" s="2">
        <v>1</v>
      </c>
      <c r="O849" s="2">
        <v>0.24</v>
      </c>
      <c r="P849" s="48" t="str">
        <f>IF(Table2[[#This Row],[Discount]]&gt;20%,"HIGH","LOW")</f>
        <v>HIGH</v>
      </c>
      <c r="Q849" s="2">
        <v>391.83</v>
      </c>
      <c r="R849" s="59" t="str">
        <f>_xlfn.IFS(Table2[[#This Row],[Revenue]]&lt;1000,"Small",OR(Table2[[#This Row],[Revenue]]&gt;1000,Table2[[#This Row],[Revenue]]&lt;=5000),"Medium",Table2[[#This Row],[Revenue]]&gt;5000,"Large")</f>
        <v>Small</v>
      </c>
      <c r="S849" s="53" t="str">
        <f>IF(Table2[[#This Row],[Revenue]]&gt;3000,"Premium","Not Premium")</f>
        <v>Not Premium</v>
      </c>
      <c r="T849" s="2">
        <v>332.22</v>
      </c>
      <c r="U849" s="2">
        <v>59.61</v>
      </c>
      <c r="V849" s="2" t="s">
        <v>76</v>
      </c>
      <c r="W849" s="2" t="s">
        <v>71</v>
      </c>
      <c r="X849" s="2" t="s">
        <v>37</v>
      </c>
      <c r="Y849" s="2">
        <v>31.05</v>
      </c>
      <c r="Z849" s="2">
        <v>5</v>
      </c>
      <c r="AA849" s="50" t="str">
        <f>IF(Table2[[#This Row],[DeliveryDays]]&lt;=3,"FAST DELIVERY","LATE DELIVERY")</f>
        <v>LATE DELIVERY</v>
      </c>
      <c r="AB849" s="2" t="s">
        <v>38</v>
      </c>
      <c r="AC849" s="2" t="s">
        <v>39</v>
      </c>
      <c r="AD849" s="2">
        <v>1</v>
      </c>
      <c r="AE849" s="56" t="str">
        <f>_xlfn.IFS(Table2[[#This Row],[Rating]]=5,"Excellent",Table2[[#This Row],[Rating]]=4,"Good",Table2[[#This Row],[Rating]]=3,"Average",Table2[[#This Row],[Rating]]&lt;=2,"Poor")</f>
        <v>Poor</v>
      </c>
      <c r="AF849" s="35">
        <f>Table2[[#This Row],[Cost]]+Table2[[#This Row],[Profit]]+Table2[[#This Row],[ShippingCost]]+Table2[[#This Row],[DeliveryDays]]</f>
        <v>427.88000000000005</v>
      </c>
      <c r="AG849" s="119">
        <f>Table2[[#This Row],[Profit]]/Table2[[#This Row],[Cost]]</f>
        <v>0.17942929384143036</v>
      </c>
    </row>
    <row r="850" spans="1:33" ht="16.5" thickTop="1" thickBot="1" x14ac:dyDescent="0.3">
      <c r="A850" s="12">
        <v>851</v>
      </c>
      <c r="B850" s="13" t="s">
        <v>453</v>
      </c>
      <c r="C850" s="86">
        <f>YEAR(Table2[[#This Row],[Date]])</f>
        <v>2023</v>
      </c>
      <c r="D850" s="89" t="str">
        <f>TEXT(Table2[[#This Row],[Date]],"mmmm")</f>
        <v>July</v>
      </c>
      <c r="E850" s="13" t="s">
        <v>118</v>
      </c>
      <c r="F850" s="13" t="s">
        <v>82</v>
      </c>
      <c r="G850" s="13" t="s">
        <v>29</v>
      </c>
      <c r="H850" s="13" t="s">
        <v>74</v>
      </c>
      <c r="I850" s="13" t="s">
        <v>61</v>
      </c>
      <c r="J850" s="13" t="s">
        <v>62</v>
      </c>
      <c r="K850" s="13" t="s">
        <v>33</v>
      </c>
      <c r="L850" s="13" t="s">
        <v>34</v>
      </c>
      <c r="M850" s="13">
        <v>154.94</v>
      </c>
      <c r="N850" s="13">
        <v>16</v>
      </c>
      <c r="O850" s="13">
        <v>0.08</v>
      </c>
      <c r="P850" s="48" t="str">
        <f>IF(Table2[[#This Row],[Discount]]&gt;20%,"HIGH","LOW")</f>
        <v>LOW</v>
      </c>
      <c r="Q850" s="13">
        <v>2280.7199999999998</v>
      </c>
      <c r="R850" s="60" t="str">
        <f>_xlfn.IFS(Table2[[#This Row],[Revenue]]&lt;1000,"Small",OR(Table2[[#This Row],[Revenue]]&gt;1000,Table2[[#This Row],[Revenue]]&lt;=5000),"Medium",Table2[[#This Row],[Revenue]]&gt;5000,"Large")</f>
        <v>Medium</v>
      </c>
      <c r="S850" s="54" t="str">
        <f>IF(Table2[[#This Row],[Revenue]]&gt;3000,"Premium","Not Premium")</f>
        <v>Not Premium</v>
      </c>
      <c r="T850" s="13">
        <v>1389.14</v>
      </c>
      <c r="U850" s="13">
        <v>891.58</v>
      </c>
      <c r="V850" s="13" t="s">
        <v>63</v>
      </c>
      <c r="W850" s="13" t="s">
        <v>88</v>
      </c>
      <c r="X850" s="13" t="s">
        <v>72</v>
      </c>
      <c r="Y850" s="13">
        <v>25.84</v>
      </c>
      <c r="Z850" s="13">
        <v>1</v>
      </c>
      <c r="AA850" s="51" t="str">
        <f>IF(Table2[[#This Row],[DeliveryDays]]&lt;=3,"FAST DELIVERY","LATE DELIVERY")</f>
        <v>FAST DELIVERY</v>
      </c>
      <c r="AB850" s="13" t="s">
        <v>38</v>
      </c>
      <c r="AC850" s="13" t="s">
        <v>39</v>
      </c>
      <c r="AD850" s="13">
        <v>5</v>
      </c>
      <c r="AE850" s="57" t="str">
        <f>_xlfn.IFS(Table2[[#This Row],[Rating]]=5,"Excellent",Table2[[#This Row],[Rating]]=4,"Good",Table2[[#This Row],[Rating]]=3,"Average",Table2[[#This Row],[Rating]]&lt;=2,"Poor")</f>
        <v>Excellent</v>
      </c>
      <c r="AF850" s="35">
        <f>Table2[[#This Row],[Cost]]+Table2[[#This Row],[Profit]]+Table2[[#This Row],[ShippingCost]]+Table2[[#This Row],[DeliveryDays]]</f>
        <v>2307.5600000000004</v>
      </c>
      <c r="AG850" s="119">
        <f>Table2[[#This Row],[Profit]]/Table2[[#This Row],[Cost]]</f>
        <v>0.64182155866219381</v>
      </c>
    </row>
    <row r="851" spans="1:33" ht="16.5" thickTop="1" thickBot="1" x14ac:dyDescent="0.3">
      <c r="A851" s="11">
        <v>852</v>
      </c>
      <c r="B851" s="2" t="s">
        <v>594</v>
      </c>
      <c r="C851" s="85">
        <f>YEAR(Table2[[#This Row],[Date]])</f>
        <v>2024</v>
      </c>
      <c r="D851" s="88" t="str">
        <f>TEXT(Table2[[#This Row],[Date]],"mmmm")</f>
        <v>February</v>
      </c>
      <c r="E851" s="2" t="s">
        <v>96</v>
      </c>
      <c r="F851" s="2" t="s">
        <v>42</v>
      </c>
      <c r="G851" s="2" t="s">
        <v>59</v>
      </c>
      <c r="H851" s="2" t="s">
        <v>67</v>
      </c>
      <c r="I851" s="2" t="s">
        <v>31</v>
      </c>
      <c r="J851" s="2" t="s">
        <v>102</v>
      </c>
      <c r="K851" s="2" t="s">
        <v>45</v>
      </c>
      <c r="L851" s="2" t="s">
        <v>85</v>
      </c>
      <c r="M851" s="2">
        <v>57.65</v>
      </c>
      <c r="N851" s="2">
        <v>1</v>
      </c>
      <c r="O851" s="2">
        <v>0.26</v>
      </c>
      <c r="P851" s="48" t="str">
        <f>IF(Table2[[#This Row],[Discount]]&gt;20%,"HIGH","LOW")</f>
        <v>HIGH</v>
      </c>
      <c r="Q851" s="2">
        <v>42.66</v>
      </c>
      <c r="R851" s="59" t="str">
        <f>_xlfn.IFS(Table2[[#This Row],[Revenue]]&lt;1000,"Small",OR(Table2[[#This Row],[Revenue]]&gt;1000,Table2[[#This Row],[Revenue]]&lt;=5000),"Medium",Table2[[#This Row],[Revenue]]&gt;5000,"Large")</f>
        <v>Small</v>
      </c>
      <c r="S851" s="53" t="str">
        <f>IF(Table2[[#This Row],[Revenue]]&gt;3000,"Premium","Not Premium")</f>
        <v>Not Premium</v>
      </c>
      <c r="T851" s="2">
        <v>30.4</v>
      </c>
      <c r="U851" s="2">
        <v>12.26</v>
      </c>
      <c r="V851" s="2" t="s">
        <v>47</v>
      </c>
      <c r="W851" s="2" t="s">
        <v>36</v>
      </c>
      <c r="X851" s="2" t="s">
        <v>37</v>
      </c>
      <c r="Y851" s="2">
        <v>35.86</v>
      </c>
      <c r="Z851" s="2">
        <v>2</v>
      </c>
      <c r="AA851" s="50" t="str">
        <f>IF(Table2[[#This Row],[DeliveryDays]]&lt;=3,"FAST DELIVERY","LATE DELIVERY")</f>
        <v>FAST DELIVERY</v>
      </c>
      <c r="AB851" s="2" t="s">
        <v>55</v>
      </c>
      <c r="AC851" s="2" t="s">
        <v>39</v>
      </c>
      <c r="AD851" s="2">
        <v>1</v>
      </c>
      <c r="AE851" s="56" t="str">
        <f>_xlfn.IFS(Table2[[#This Row],[Rating]]=5,"Excellent",Table2[[#This Row],[Rating]]=4,"Good",Table2[[#This Row],[Rating]]=3,"Average",Table2[[#This Row],[Rating]]&lt;=2,"Poor")</f>
        <v>Poor</v>
      </c>
      <c r="AF851" s="35">
        <f>Table2[[#This Row],[Cost]]+Table2[[#This Row],[Profit]]+Table2[[#This Row],[ShippingCost]]+Table2[[#This Row],[DeliveryDays]]</f>
        <v>80.52</v>
      </c>
      <c r="AG851" s="119">
        <f>Table2[[#This Row],[Profit]]/Table2[[#This Row],[Cost]]</f>
        <v>0.40328947368421053</v>
      </c>
    </row>
    <row r="852" spans="1:33" ht="16.5" thickTop="1" thickBot="1" x14ac:dyDescent="0.3">
      <c r="A852" s="12">
        <v>853</v>
      </c>
      <c r="B852" s="13" t="s">
        <v>419</v>
      </c>
      <c r="C852" s="86">
        <f>YEAR(Table2[[#This Row],[Date]])</f>
        <v>2024</v>
      </c>
      <c r="D852" s="89" t="str">
        <f>TEXT(Table2[[#This Row],[Date]],"mmmm")</f>
        <v>May</v>
      </c>
      <c r="E852" s="13" t="s">
        <v>118</v>
      </c>
      <c r="F852" s="13" t="s">
        <v>42</v>
      </c>
      <c r="G852" s="13" t="s">
        <v>43</v>
      </c>
      <c r="H852" s="13" t="s">
        <v>74</v>
      </c>
      <c r="I852" s="13" t="s">
        <v>51</v>
      </c>
      <c r="J852" s="13" t="s">
        <v>84</v>
      </c>
      <c r="K852" s="13" t="s">
        <v>53</v>
      </c>
      <c r="L852" s="13" t="s">
        <v>46</v>
      </c>
      <c r="M852" s="13">
        <v>739.54</v>
      </c>
      <c r="N852" s="13">
        <v>20</v>
      </c>
      <c r="O852" s="13">
        <v>0.18</v>
      </c>
      <c r="P852" s="48" t="str">
        <f>IF(Table2[[#This Row],[Discount]]&gt;20%,"HIGH","LOW")</f>
        <v>LOW</v>
      </c>
      <c r="Q852" s="13">
        <v>12128.46</v>
      </c>
      <c r="R852" s="60" t="str">
        <f>_xlfn.IFS(Table2[[#This Row],[Revenue]]&lt;1000,"Small",OR(Table2[[#This Row],[Revenue]]&gt;1000,Table2[[#This Row],[Revenue]]&lt;=5000),"Medium",Table2[[#This Row],[Revenue]]&gt;5000,"Large")</f>
        <v>Medium</v>
      </c>
      <c r="S852" s="54" t="str">
        <f>IF(Table2[[#This Row],[Revenue]]&gt;3000,"Premium","Not Premium")</f>
        <v>Premium</v>
      </c>
      <c r="T852" s="13">
        <v>9656.36</v>
      </c>
      <c r="U852" s="13">
        <v>2472.1</v>
      </c>
      <c r="V852" s="13" t="s">
        <v>47</v>
      </c>
      <c r="W852" s="13" t="s">
        <v>54</v>
      </c>
      <c r="X852" s="13" t="s">
        <v>72</v>
      </c>
      <c r="Y852" s="13">
        <v>10.5</v>
      </c>
      <c r="Z852" s="13">
        <v>5</v>
      </c>
      <c r="AA852" s="51" t="str">
        <f>IF(Table2[[#This Row],[DeliveryDays]]&lt;=3,"FAST DELIVERY","LATE DELIVERY")</f>
        <v>LATE DELIVERY</v>
      </c>
      <c r="AB852" s="13" t="s">
        <v>97</v>
      </c>
      <c r="AC852" s="13" t="s">
        <v>39</v>
      </c>
      <c r="AD852" s="13">
        <v>5</v>
      </c>
      <c r="AE852" s="57" t="str">
        <f>_xlfn.IFS(Table2[[#This Row],[Rating]]=5,"Excellent",Table2[[#This Row],[Rating]]=4,"Good",Table2[[#This Row],[Rating]]=3,"Average",Table2[[#This Row],[Rating]]&lt;=2,"Poor")</f>
        <v>Excellent</v>
      </c>
      <c r="AF852" s="35">
        <f>Table2[[#This Row],[Cost]]+Table2[[#This Row],[Profit]]+Table2[[#This Row],[ShippingCost]]+Table2[[#This Row],[DeliveryDays]]</f>
        <v>12143.960000000001</v>
      </c>
      <c r="AG852" s="119">
        <f>Table2[[#This Row],[Profit]]/Table2[[#This Row],[Cost]]</f>
        <v>0.25600743965635081</v>
      </c>
    </row>
    <row r="853" spans="1:33" ht="16.5" thickTop="1" thickBot="1" x14ac:dyDescent="0.3">
      <c r="A853" s="11">
        <v>854</v>
      </c>
      <c r="B853" s="2" t="s">
        <v>303</v>
      </c>
      <c r="C853" s="85">
        <f>YEAR(Table2[[#This Row],[Date]])</f>
        <v>2024</v>
      </c>
      <c r="D853" s="88" t="str">
        <f>TEXT(Table2[[#This Row],[Date]],"mmmm")</f>
        <v>December</v>
      </c>
      <c r="E853" s="2" t="s">
        <v>127</v>
      </c>
      <c r="F853" s="2" t="s">
        <v>82</v>
      </c>
      <c r="G853" s="2" t="s">
        <v>29</v>
      </c>
      <c r="H853" s="2" t="s">
        <v>78</v>
      </c>
      <c r="I853" s="2" t="s">
        <v>61</v>
      </c>
      <c r="J853" s="2" t="s">
        <v>62</v>
      </c>
      <c r="K853" s="2" t="s">
        <v>53</v>
      </c>
      <c r="L853" s="2" t="s">
        <v>46</v>
      </c>
      <c r="M853" s="2">
        <v>784.31</v>
      </c>
      <c r="N853" s="2">
        <v>7</v>
      </c>
      <c r="O853" s="2">
        <v>0.11</v>
      </c>
      <c r="P853" s="48" t="str">
        <f>IF(Table2[[#This Row],[Discount]]&gt;20%,"HIGH","LOW")</f>
        <v>LOW</v>
      </c>
      <c r="Q853" s="2">
        <v>4886.25</v>
      </c>
      <c r="R853" s="59" t="str">
        <f>_xlfn.IFS(Table2[[#This Row],[Revenue]]&lt;1000,"Small",OR(Table2[[#This Row],[Revenue]]&gt;1000,Table2[[#This Row],[Revenue]]&lt;=5000),"Medium",Table2[[#This Row],[Revenue]]&gt;5000,"Large")</f>
        <v>Medium</v>
      </c>
      <c r="S853" s="53" t="str">
        <f>IF(Table2[[#This Row],[Revenue]]&gt;3000,"Premium","Not Premium")</f>
        <v>Premium</v>
      </c>
      <c r="T853" s="2">
        <v>2806.1</v>
      </c>
      <c r="U853" s="2">
        <v>2080.15</v>
      </c>
      <c r="V853" s="2" t="s">
        <v>47</v>
      </c>
      <c r="W853" s="2" t="s">
        <v>36</v>
      </c>
      <c r="X853" s="2" t="s">
        <v>48</v>
      </c>
      <c r="Y853" s="2">
        <v>14.42</v>
      </c>
      <c r="Z853" s="2">
        <v>3</v>
      </c>
      <c r="AA853" s="50" t="str">
        <f>IF(Table2[[#This Row],[DeliveryDays]]&lt;=3,"FAST DELIVERY","LATE DELIVERY")</f>
        <v>FAST DELIVERY</v>
      </c>
      <c r="AB853" s="2" t="s">
        <v>97</v>
      </c>
      <c r="AC853" s="2" t="s">
        <v>56</v>
      </c>
      <c r="AD853" s="2">
        <v>3</v>
      </c>
      <c r="AE853" s="56" t="str">
        <f>_xlfn.IFS(Table2[[#This Row],[Rating]]=5,"Excellent",Table2[[#This Row],[Rating]]=4,"Good",Table2[[#This Row],[Rating]]=3,"Average",Table2[[#This Row],[Rating]]&lt;=2,"Poor")</f>
        <v>Average</v>
      </c>
      <c r="AF853" s="35">
        <f>Table2[[#This Row],[Cost]]+Table2[[#This Row],[Profit]]+Table2[[#This Row],[ShippingCost]]+Table2[[#This Row],[DeliveryDays]]</f>
        <v>4903.67</v>
      </c>
      <c r="AG853" s="119">
        <f>Table2[[#This Row],[Profit]]/Table2[[#This Row],[Cost]]</f>
        <v>0.74129574854780667</v>
      </c>
    </row>
    <row r="854" spans="1:33" ht="16.5" thickTop="1" thickBot="1" x14ac:dyDescent="0.3">
      <c r="A854" s="12">
        <v>855</v>
      </c>
      <c r="B854" s="13" t="s">
        <v>241</v>
      </c>
      <c r="C854" s="86">
        <f>YEAR(Table2[[#This Row],[Date]])</f>
        <v>2023</v>
      </c>
      <c r="D854" s="89" t="str">
        <f>TEXT(Table2[[#This Row],[Date]],"mmmm")</f>
        <v>October</v>
      </c>
      <c r="E854" s="13" t="s">
        <v>129</v>
      </c>
      <c r="F854" s="13" t="s">
        <v>28</v>
      </c>
      <c r="G854" s="13" t="s">
        <v>43</v>
      </c>
      <c r="H854" s="13" t="s">
        <v>44</v>
      </c>
      <c r="I854" s="13" t="s">
        <v>31</v>
      </c>
      <c r="J854" s="13" t="s">
        <v>62</v>
      </c>
      <c r="K854" s="13" t="s">
        <v>53</v>
      </c>
      <c r="L854" s="13" t="s">
        <v>80</v>
      </c>
      <c r="M854" s="13">
        <v>803.44</v>
      </c>
      <c r="N854" s="13">
        <v>3</v>
      </c>
      <c r="O854" s="13">
        <v>0.09</v>
      </c>
      <c r="P854" s="48" t="str">
        <f>IF(Table2[[#This Row],[Discount]]&gt;20%,"HIGH","LOW")</f>
        <v>LOW</v>
      </c>
      <c r="Q854" s="13">
        <v>2193.39</v>
      </c>
      <c r="R854" s="60" t="str">
        <f>_xlfn.IFS(Table2[[#This Row],[Revenue]]&lt;1000,"Small",OR(Table2[[#This Row],[Revenue]]&gt;1000,Table2[[#This Row],[Revenue]]&lt;=5000),"Medium",Table2[[#This Row],[Revenue]]&gt;5000,"Large")</f>
        <v>Medium</v>
      </c>
      <c r="S854" s="54" t="str">
        <f>IF(Table2[[#This Row],[Revenue]]&gt;3000,"Premium","Not Premium")</f>
        <v>Not Premium</v>
      </c>
      <c r="T854" s="13">
        <v>1452.5</v>
      </c>
      <c r="U854" s="13">
        <v>740.89</v>
      </c>
      <c r="V854" s="13" t="s">
        <v>76</v>
      </c>
      <c r="W854" s="13" t="s">
        <v>36</v>
      </c>
      <c r="X854" s="13" t="s">
        <v>72</v>
      </c>
      <c r="Y854" s="13">
        <v>9.24</v>
      </c>
      <c r="Z854" s="13">
        <v>6</v>
      </c>
      <c r="AA854" s="51" t="str">
        <f>IF(Table2[[#This Row],[DeliveryDays]]&lt;=3,"FAST DELIVERY","LATE DELIVERY")</f>
        <v>LATE DELIVERY</v>
      </c>
      <c r="AB854" s="13" t="s">
        <v>38</v>
      </c>
      <c r="AC854" s="13" t="s">
        <v>56</v>
      </c>
      <c r="AD854" s="13">
        <v>3</v>
      </c>
      <c r="AE854" s="57" t="str">
        <f>_xlfn.IFS(Table2[[#This Row],[Rating]]=5,"Excellent",Table2[[#This Row],[Rating]]=4,"Good",Table2[[#This Row],[Rating]]=3,"Average",Table2[[#This Row],[Rating]]&lt;=2,"Poor")</f>
        <v>Average</v>
      </c>
      <c r="AF854" s="35">
        <f>Table2[[#This Row],[Cost]]+Table2[[#This Row],[Profit]]+Table2[[#This Row],[ShippingCost]]+Table2[[#This Row],[DeliveryDays]]</f>
        <v>2208.6299999999997</v>
      </c>
      <c r="AG854" s="119">
        <f>Table2[[#This Row],[Profit]]/Table2[[#This Row],[Cost]]</f>
        <v>0.51007917383821</v>
      </c>
    </row>
    <row r="855" spans="1:33" ht="16.5" thickTop="1" thickBot="1" x14ac:dyDescent="0.3">
      <c r="A855" s="11">
        <v>856</v>
      </c>
      <c r="B855" s="2" t="s">
        <v>595</v>
      </c>
      <c r="C855" s="85">
        <f>YEAR(Table2[[#This Row],[Date]])</f>
        <v>2023</v>
      </c>
      <c r="D855" s="88" t="str">
        <f>TEXT(Table2[[#This Row],[Date]],"mmmm")</f>
        <v>October</v>
      </c>
      <c r="E855" s="2" t="s">
        <v>114</v>
      </c>
      <c r="F855" s="2" t="s">
        <v>42</v>
      </c>
      <c r="G855" s="2" t="s">
        <v>29</v>
      </c>
      <c r="H855" s="2" t="s">
        <v>60</v>
      </c>
      <c r="I855" s="2" t="s">
        <v>51</v>
      </c>
      <c r="J855" s="2" t="s">
        <v>107</v>
      </c>
      <c r="K855" s="2" t="s">
        <v>53</v>
      </c>
      <c r="L855" s="2" t="s">
        <v>80</v>
      </c>
      <c r="M855" s="2">
        <v>667.89</v>
      </c>
      <c r="N855" s="2">
        <v>1</v>
      </c>
      <c r="O855" s="2">
        <v>0.08</v>
      </c>
      <c r="P855" s="48" t="str">
        <f>IF(Table2[[#This Row],[Discount]]&gt;20%,"HIGH","LOW")</f>
        <v>LOW</v>
      </c>
      <c r="Q855" s="2">
        <v>614.46</v>
      </c>
      <c r="R855" s="59" t="str">
        <f>_xlfn.IFS(Table2[[#This Row],[Revenue]]&lt;1000,"Small",OR(Table2[[#This Row],[Revenue]]&gt;1000,Table2[[#This Row],[Revenue]]&lt;=5000),"Medium",Table2[[#This Row],[Revenue]]&gt;5000,"Large")</f>
        <v>Small</v>
      </c>
      <c r="S855" s="53" t="str">
        <f>IF(Table2[[#This Row],[Revenue]]&gt;3000,"Premium","Not Premium")</f>
        <v>Not Premium</v>
      </c>
      <c r="T855" s="2">
        <v>465.96</v>
      </c>
      <c r="U855" s="2">
        <v>148.5</v>
      </c>
      <c r="V855" s="2" t="s">
        <v>47</v>
      </c>
      <c r="W855" s="2" t="s">
        <v>71</v>
      </c>
      <c r="X855" s="2" t="s">
        <v>72</v>
      </c>
      <c r="Y855" s="2">
        <v>39.049999999999997</v>
      </c>
      <c r="Z855" s="2">
        <v>3</v>
      </c>
      <c r="AA855" s="50" t="str">
        <f>IF(Table2[[#This Row],[DeliveryDays]]&lt;=3,"FAST DELIVERY","LATE DELIVERY")</f>
        <v>FAST DELIVERY</v>
      </c>
      <c r="AB855" s="2" t="s">
        <v>55</v>
      </c>
      <c r="AC855" s="2" t="s">
        <v>56</v>
      </c>
      <c r="AD855" s="2">
        <v>4</v>
      </c>
      <c r="AE855" s="56" t="str">
        <f>_xlfn.IFS(Table2[[#This Row],[Rating]]=5,"Excellent",Table2[[#This Row],[Rating]]=4,"Good",Table2[[#This Row],[Rating]]=3,"Average",Table2[[#This Row],[Rating]]&lt;=2,"Poor")</f>
        <v>Good</v>
      </c>
      <c r="AF855" s="35">
        <f>Table2[[#This Row],[Cost]]+Table2[[#This Row],[Profit]]+Table2[[#This Row],[ShippingCost]]+Table2[[#This Row],[DeliveryDays]]</f>
        <v>656.51</v>
      </c>
      <c r="AG855" s="119">
        <f>Table2[[#This Row],[Profit]]/Table2[[#This Row],[Cost]]</f>
        <v>0.31869688385269124</v>
      </c>
    </row>
    <row r="856" spans="1:33" ht="16.5" thickTop="1" thickBot="1" x14ac:dyDescent="0.3">
      <c r="A856" s="12">
        <v>857</v>
      </c>
      <c r="B856" s="13" t="s">
        <v>452</v>
      </c>
      <c r="C856" s="86">
        <f>YEAR(Table2[[#This Row],[Date]])</f>
        <v>2024</v>
      </c>
      <c r="D856" s="89" t="str">
        <f>TEXT(Table2[[#This Row],[Date]],"mmmm")</f>
        <v>November</v>
      </c>
      <c r="E856" s="13" t="s">
        <v>58</v>
      </c>
      <c r="F856" s="13" t="s">
        <v>28</v>
      </c>
      <c r="G856" s="13" t="s">
        <v>43</v>
      </c>
      <c r="H856" s="13" t="s">
        <v>78</v>
      </c>
      <c r="I856" s="13" t="s">
        <v>51</v>
      </c>
      <c r="J856" s="13" t="s">
        <v>102</v>
      </c>
      <c r="K856" s="13" t="s">
        <v>45</v>
      </c>
      <c r="L856" s="13" t="s">
        <v>85</v>
      </c>
      <c r="M856" s="13">
        <v>859.27</v>
      </c>
      <c r="N856" s="13">
        <v>18</v>
      </c>
      <c r="O856" s="13">
        <v>0.16</v>
      </c>
      <c r="P856" s="48" t="str">
        <f>IF(Table2[[#This Row],[Discount]]&gt;20%,"HIGH","LOW")</f>
        <v>LOW</v>
      </c>
      <c r="Q856" s="13">
        <v>12992.16</v>
      </c>
      <c r="R856" s="60" t="str">
        <f>_xlfn.IFS(Table2[[#This Row],[Revenue]]&lt;1000,"Small",OR(Table2[[#This Row],[Revenue]]&gt;1000,Table2[[#This Row],[Revenue]]&lt;=5000),"Medium",Table2[[#This Row],[Revenue]]&gt;5000,"Large")</f>
        <v>Medium</v>
      </c>
      <c r="S856" s="54" t="str">
        <f>IF(Table2[[#This Row],[Revenue]]&gt;3000,"Premium","Not Premium")</f>
        <v>Premium</v>
      </c>
      <c r="T856" s="13">
        <v>8014.93</v>
      </c>
      <c r="U856" s="13">
        <v>4977.2299999999996</v>
      </c>
      <c r="V856" s="13" t="s">
        <v>35</v>
      </c>
      <c r="W856" s="13" t="s">
        <v>36</v>
      </c>
      <c r="X856" s="13" t="s">
        <v>48</v>
      </c>
      <c r="Y856" s="13">
        <v>8.91</v>
      </c>
      <c r="Z856" s="13">
        <v>5</v>
      </c>
      <c r="AA856" s="51" t="str">
        <f>IF(Table2[[#This Row],[DeliveryDays]]&lt;=3,"FAST DELIVERY","LATE DELIVERY")</f>
        <v>LATE DELIVERY</v>
      </c>
      <c r="AB856" s="13" t="s">
        <v>55</v>
      </c>
      <c r="AC856" s="13" t="s">
        <v>39</v>
      </c>
      <c r="AD856" s="13">
        <v>3</v>
      </c>
      <c r="AE856" s="57" t="str">
        <f>_xlfn.IFS(Table2[[#This Row],[Rating]]=5,"Excellent",Table2[[#This Row],[Rating]]=4,"Good",Table2[[#This Row],[Rating]]=3,"Average",Table2[[#This Row],[Rating]]&lt;=2,"Poor")</f>
        <v>Average</v>
      </c>
      <c r="AF856" s="35">
        <f>Table2[[#This Row],[Cost]]+Table2[[#This Row],[Profit]]+Table2[[#This Row],[ShippingCost]]+Table2[[#This Row],[DeliveryDays]]</f>
        <v>13006.07</v>
      </c>
      <c r="AG856" s="119">
        <f>Table2[[#This Row],[Profit]]/Table2[[#This Row],[Cost]]</f>
        <v>0.62099481842012338</v>
      </c>
    </row>
    <row r="857" spans="1:33" ht="16.5" thickTop="1" thickBot="1" x14ac:dyDescent="0.3">
      <c r="A857" s="11">
        <v>858</v>
      </c>
      <c r="B857" s="2" t="s">
        <v>143</v>
      </c>
      <c r="C857" s="85">
        <f>YEAR(Table2[[#This Row],[Date]])</f>
        <v>2024</v>
      </c>
      <c r="D857" s="88" t="str">
        <f>TEXT(Table2[[#This Row],[Date]],"mmmm")</f>
        <v>July</v>
      </c>
      <c r="E857" s="2" t="s">
        <v>96</v>
      </c>
      <c r="F857" s="2" t="s">
        <v>28</v>
      </c>
      <c r="G857" s="2" t="s">
        <v>83</v>
      </c>
      <c r="H857" s="2" t="s">
        <v>60</v>
      </c>
      <c r="I857" s="2" t="s">
        <v>75</v>
      </c>
      <c r="J857" s="2" t="s">
        <v>84</v>
      </c>
      <c r="K857" s="2" t="s">
        <v>53</v>
      </c>
      <c r="L857" s="2" t="s">
        <v>34</v>
      </c>
      <c r="M857" s="2">
        <v>260.64999999999998</v>
      </c>
      <c r="N857" s="2">
        <v>12</v>
      </c>
      <c r="O857" s="2">
        <v>0.25</v>
      </c>
      <c r="P857" s="48" t="str">
        <f>IF(Table2[[#This Row],[Discount]]&gt;20%,"HIGH","LOW")</f>
        <v>HIGH</v>
      </c>
      <c r="Q857" s="2">
        <v>2345.85</v>
      </c>
      <c r="R857" s="59" t="str">
        <f>_xlfn.IFS(Table2[[#This Row],[Revenue]]&lt;1000,"Small",OR(Table2[[#This Row],[Revenue]]&gt;1000,Table2[[#This Row],[Revenue]]&lt;=5000),"Medium",Table2[[#This Row],[Revenue]]&gt;5000,"Large")</f>
        <v>Medium</v>
      </c>
      <c r="S857" s="53" t="str">
        <f>IF(Table2[[#This Row],[Revenue]]&gt;3000,"Premium","Not Premium")</f>
        <v>Not Premium</v>
      </c>
      <c r="T857" s="2">
        <v>1658.32</v>
      </c>
      <c r="U857" s="2">
        <v>687.53</v>
      </c>
      <c r="V857" s="2" t="s">
        <v>35</v>
      </c>
      <c r="W857" s="2" t="s">
        <v>88</v>
      </c>
      <c r="X857" s="2" t="s">
        <v>48</v>
      </c>
      <c r="Y857" s="2">
        <v>25.92</v>
      </c>
      <c r="Z857" s="2">
        <v>2</v>
      </c>
      <c r="AA857" s="50" t="str">
        <f>IF(Table2[[#This Row],[DeliveryDays]]&lt;=3,"FAST DELIVERY","LATE DELIVERY")</f>
        <v>FAST DELIVERY</v>
      </c>
      <c r="AB857" s="2" t="s">
        <v>55</v>
      </c>
      <c r="AC857" s="2" t="s">
        <v>56</v>
      </c>
      <c r="AD857" s="2">
        <v>2</v>
      </c>
      <c r="AE857" s="56" t="str">
        <f>_xlfn.IFS(Table2[[#This Row],[Rating]]=5,"Excellent",Table2[[#This Row],[Rating]]=4,"Good",Table2[[#This Row],[Rating]]=3,"Average",Table2[[#This Row],[Rating]]&lt;=2,"Poor")</f>
        <v>Poor</v>
      </c>
      <c r="AF857" s="35">
        <f>Table2[[#This Row],[Cost]]+Table2[[#This Row],[Profit]]+Table2[[#This Row],[ShippingCost]]+Table2[[#This Row],[DeliveryDays]]</f>
        <v>2373.77</v>
      </c>
      <c r="AG857" s="119">
        <f>Table2[[#This Row],[Profit]]/Table2[[#This Row],[Cost]]</f>
        <v>0.41459428819528199</v>
      </c>
    </row>
    <row r="858" spans="1:33" ht="16.5" thickTop="1" thickBot="1" x14ac:dyDescent="0.3">
      <c r="A858" s="12">
        <v>859</v>
      </c>
      <c r="B858" s="13" t="s">
        <v>161</v>
      </c>
      <c r="C858" s="86">
        <f>YEAR(Table2[[#This Row],[Date]])</f>
        <v>2023</v>
      </c>
      <c r="D858" s="89" t="str">
        <f>TEXT(Table2[[#This Row],[Date]],"mmmm")</f>
        <v>September</v>
      </c>
      <c r="E858" s="13" t="s">
        <v>58</v>
      </c>
      <c r="F858" s="13" t="s">
        <v>28</v>
      </c>
      <c r="G858" s="13" t="s">
        <v>43</v>
      </c>
      <c r="H858" s="13" t="s">
        <v>44</v>
      </c>
      <c r="I858" s="13" t="s">
        <v>75</v>
      </c>
      <c r="J858" s="13" t="s">
        <v>79</v>
      </c>
      <c r="K858" s="13" t="s">
        <v>33</v>
      </c>
      <c r="L858" s="13" t="s">
        <v>70</v>
      </c>
      <c r="M858" s="13">
        <v>471.5</v>
      </c>
      <c r="N858" s="13">
        <v>10</v>
      </c>
      <c r="O858" s="13">
        <v>0.13</v>
      </c>
      <c r="P858" s="48" t="str">
        <f>IF(Table2[[#This Row],[Discount]]&gt;20%,"HIGH","LOW")</f>
        <v>LOW</v>
      </c>
      <c r="Q858" s="13">
        <v>4102.05</v>
      </c>
      <c r="R858" s="60" t="str">
        <f>_xlfn.IFS(Table2[[#This Row],[Revenue]]&lt;1000,"Small",OR(Table2[[#This Row],[Revenue]]&gt;1000,Table2[[#This Row],[Revenue]]&lt;=5000),"Medium",Table2[[#This Row],[Revenue]]&gt;5000,"Large")</f>
        <v>Medium</v>
      </c>
      <c r="S858" s="54" t="str">
        <f>IF(Table2[[#This Row],[Revenue]]&gt;3000,"Premium","Not Premium")</f>
        <v>Premium</v>
      </c>
      <c r="T858" s="13">
        <v>3288.95</v>
      </c>
      <c r="U858" s="13">
        <v>813.1</v>
      </c>
      <c r="V858" s="13" t="s">
        <v>35</v>
      </c>
      <c r="W858" s="13" t="s">
        <v>36</v>
      </c>
      <c r="X858" s="13" t="s">
        <v>48</v>
      </c>
      <c r="Y858" s="13">
        <v>25.94</v>
      </c>
      <c r="Z858" s="13">
        <v>9</v>
      </c>
      <c r="AA858" s="51" t="str">
        <f>IF(Table2[[#This Row],[DeliveryDays]]&lt;=3,"FAST DELIVERY","LATE DELIVERY")</f>
        <v>LATE DELIVERY</v>
      </c>
      <c r="AB858" s="13" t="s">
        <v>38</v>
      </c>
      <c r="AC858" s="13" t="s">
        <v>56</v>
      </c>
      <c r="AD858" s="13">
        <v>4</v>
      </c>
      <c r="AE858" s="57" t="str">
        <f>_xlfn.IFS(Table2[[#This Row],[Rating]]=5,"Excellent",Table2[[#This Row],[Rating]]=4,"Good",Table2[[#This Row],[Rating]]=3,"Average",Table2[[#This Row],[Rating]]&lt;=2,"Poor")</f>
        <v>Good</v>
      </c>
      <c r="AF858" s="35">
        <f>Table2[[#This Row],[Cost]]+Table2[[#This Row],[Profit]]+Table2[[#This Row],[ShippingCost]]+Table2[[#This Row],[DeliveryDays]]</f>
        <v>4136.99</v>
      </c>
      <c r="AG858" s="119">
        <f>Table2[[#This Row],[Profit]]/Table2[[#This Row],[Cost]]</f>
        <v>0.24722175770382648</v>
      </c>
    </row>
    <row r="859" spans="1:33" ht="16.5" thickTop="1" thickBot="1" x14ac:dyDescent="0.3">
      <c r="A859" s="11">
        <v>860</v>
      </c>
      <c r="B859" s="2" t="s">
        <v>104</v>
      </c>
      <c r="C859" s="85">
        <f>YEAR(Table2[[#This Row],[Date]])</f>
        <v>2024</v>
      </c>
      <c r="D859" s="88" t="str">
        <f>TEXT(Table2[[#This Row],[Date]],"mmmm")</f>
        <v>December</v>
      </c>
      <c r="E859" s="2" t="s">
        <v>27</v>
      </c>
      <c r="F859" s="2" t="s">
        <v>66</v>
      </c>
      <c r="G859" s="2" t="s">
        <v>59</v>
      </c>
      <c r="H859" s="2" t="s">
        <v>74</v>
      </c>
      <c r="I859" s="2" t="s">
        <v>75</v>
      </c>
      <c r="J859" s="2" t="s">
        <v>102</v>
      </c>
      <c r="K859" s="2" t="s">
        <v>53</v>
      </c>
      <c r="L859" s="2" t="s">
        <v>34</v>
      </c>
      <c r="M859" s="2">
        <v>649.25</v>
      </c>
      <c r="N859" s="2">
        <v>3</v>
      </c>
      <c r="O859" s="2">
        <v>0</v>
      </c>
      <c r="P859" s="48" t="str">
        <f>IF(Table2[[#This Row],[Discount]]&gt;20%,"HIGH","LOW")</f>
        <v>LOW</v>
      </c>
      <c r="Q859" s="2">
        <v>1947.75</v>
      </c>
      <c r="R859" s="59" t="str">
        <f>_xlfn.IFS(Table2[[#This Row],[Revenue]]&lt;1000,"Small",OR(Table2[[#This Row],[Revenue]]&gt;1000,Table2[[#This Row],[Revenue]]&lt;=5000),"Medium",Table2[[#This Row],[Revenue]]&gt;5000,"Large")</f>
        <v>Medium</v>
      </c>
      <c r="S859" s="53" t="str">
        <f>IF(Table2[[#This Row],[Revenue]]&gt;3000,"Premium","Not Premium")</f>
        <v>Not Premium</v>
      </c>
      <c r="T859" s="2">
        <v>1602.04</v>
      </c>
      <c r="U859" s="2">
        <v>345.71</v>
      </c>
      <c r="V859" s="2" t="s">
        <v>63</v>
      </c>
      <c r="W859" s="2" t="s">
        <v>71</v>
      </c>
      <c r="X859" s="2" t="s">
        <v>72</v>
      </c>
      <c r="Y859" s="2">
        <v>25.34</v>
      </c>
      <c r="Z859" s="2">
        <v>3</v>
      </c>
      <c r="AA859" s="50" t="str">
        <f>IF(Table2[[#This Row],[DeliveryDays]]&lt;=3,"FAST DELIVERY","LATE DELIVERY")</f>
        <v>FAST DELIVERY</v>
      </c>
      <c r="AB859" s="2" t="s">
        <v>55</v>
      </c>
      <c r="AC859" s="2" t="s">
        <v>56</v>
      </c>
      <c r="AD859" s="2">
        <v>1</v>
      </c>
      <c r="AE859" s="56" t="str">
        <f>_xlfn.IFS(Table2[[#This Row],[Rating]]=5,"Excellent",Table2[[#This Row],[Rating]]=4,"Good",Table2[[#This Row],[Rating]]=3,"Average",Table2[[#This Row],[Rating]]&lt;=2,"Poor")</f>
        <v>Poor</v>
      </c>
      <c r="AF859" s="35">
        <f>Table2[[#This Row],[Cost]]+Table2[[#This Row],[Profit]]+Table2[[#This Row],[ShippingCost]]+Table2[[#This Row],[DeliveryDays]]</f>
        <v>1976.09</v>
      </c>
      <c r="AG859" s="119">
        <f>Table2[[#This Row],[Profit]]/Table2[[#This Row],[Cost]]</f>
        <v>0.21579361314324236</v>
      </c>
    </row>
    <row r="860" spans="1:33" ht="16.5" thickTop="1" thickBot="1" x14ac:dyDescent="0.3">
      <c r="A860" s="12">
        <v>861</v>
      </c>
      <c r="B860" s="13" t="s">
        <v>596</v>
      </c>
      <c r="C860" s="86">
        <f>YEAR(Table2[[#This Row],[Date]])</f>
        <v>2024</v>
      </c>
      <c r="D860" s="89" t="str">
        <f>TEXT(Table2[[#This Row],[Date]],"mmmm")</f>
        <v>October</v>
      </c>
      <c r="E860" s="13" t="s">
        <v>65</v>
      </c>
      <c r="F860" s="13" t="s">
        <v>82</v>
      </c>
      <c r="G860" s="13" t="s">
        <v>93</v>
      </c>
      <c r="H860" s="13" t="s">
        <v>94</v>
      </c>
      <c r="I860" s="13" t="s">
        <v>61</v>
      </c>
      <c r="J860" s="13" t="s">
        <v>134</v>
      </c>
      <c r="K860" s="13" t="s">
        <v>33</v>
      </c>
      <c r="L860" s="13" t="s">
        <v>70</v>
      </c>
      <c r="M860" s="13">
        <v>124.7</v>
      </c>
      <c r="N860" s="13">
        <v>3</v>
      </c>
      <c r="O860" s="13">
        <v>0.13</v>
      </c>
      <c r="P860" s="48" t="str">
        <f>IF(Table2[[#This Row],[Discount]]&gt;20%,"HIGH","LOW")</f>
        <v>LOW</v>
      </c>
      <c r="Q860" s="13">
        <v>325.47000000000003</v>
      </c>
      <c r="R860" s="60" t="str">
        <f>_xlfn.IFS(Table2[[#This Row],[Revenue]]&lt;1000,"Small",OR(Table2[[#This Row],[Revenue]]&gt;1000,Table2[[#This Row],[Revenue]]&lt;=5000),"Medium",Table2[[#This Row],[Revenue]]&gt;5000,"Large")</f>
        <v>Small</v>
      </c>
      <c r="S860" s="54" t="str">
        <f>IF(Table2[[#This Row],[Revenue]]&gt;3000,"Premium","Not Premium")</f>
        <v>Not Premium</v>
      </c>
      <c r="T860" s="13">
        <v>170.73</v>
      </c>
      <c r="U860" s="13">
        <v>154.74</v>
      </c>
      <c r="V860" s="13" t="s">
        <v>76</v>
      </c>
      <c r="W860" s="13" t="s">
        <v>36</v>
      </c>
      <c r="X860" s="13" t="s">
        <v>37</v>
      </c>
      <c r="Y860" s="13">
        <v>29.35</v>
      </c>
      <c r="Z860" s="13">
        <v>1</v>
      </c>
      <c r="AA860" s="51" t="str">
        <f>IF(Table2[[#This Row],[DeliveryDays]]&lt;=3,"FAST DELIVERY","LATE DELIVERY")</f>
        <v>FAST DELIVERY</v>
      </c>
      <c r="AB860" s="13" t="s">
        <v>97</v>
      </c>
      <c r="AC860" s="13" t="s">
        <v>39</v>
      </c>
      <c r="AD860" s="13">
        <v>4</v>
      </c>
      <c r="AE860" s="57" t="str">
        <f>_xlfn.IFS(Table2[[#This Row],[Rating]]=5,"Excellent",Table2[[#This Row],[Rating]]=4,"Good",Table2[[#This Row],[Rating]]=3,"Average",Table2[[#This Row],[Rating]]&lt;=2,"Poor")</f>
        <v>Good</v>
      </c>
      <c r="AF860" s="35">
        <f>Table2[[#This Row],[Cost]]+Table2[[#This Row],[Profit]]+Table2[[#This Row],[ShippingCost]]+Table2[[#This Row],[DeliveryDays]]</f>
        <v>355.82000000000005</v>
      </c>
      <c r="AG860" s="119">
        <f>Table2[[#This Row],[Profit]]/Table2[[#This Row],[Cost]]</f>
        <v>0.90634334914777726</v>
      </c>
    </row>
    <row r="861" spans="1:33" ht="16.5" thickTop="1" thickBot="1" x14ac:dyDescent="0.3">
      <c r="A861" s="11">
        <v>862</v>
      </c>
      <c r="B861" s="2" t="s">
        <v>554</v>
      </c>
      <c r="C861" s="85">
        <f>YEAR(Table2[[#This Row],[Date]])</f>
        <v>2023</v>
      </c>
      <c r="D861" s="88" t="str">
        <f>TEXT(Table2[[#This Row],[Date]],"mmmm")</f>
        <v>May</v>
      </c>
      <c r="E861" s="2" t="s">
        <v>58</v>
      </c>
      <c r="F861" s="2" t="s">
        <v>42</v>
      </c>
      <c r="G861" s="2" t="s">
        <v>90</v>
      </c>
      <c r="H861" s="2" t="s">
        <v>67</v>
      </c>
      <c r="I861" s="2" t="s">
        <v>31</v>
      </c>
      <c r="J861" s="2" t="s">
        <v>79</v>
      </c>
      <c r="K861" s="2" t="s">
        <v>53</v>
      </c>
      <c r="L861" s="2" t="s">
        <v>70</v>
      </c>
      <c r="M861" s="2">
        <v>818.8</v>
      </c>
      <c r="N861" s="2">
        <v>10</v>
      </c>
      <c r="O861" s="2">
        <v>0.24</v>
      </c>
      <c r="P861" s="48" t="str">
        <f>IF(Table2[[#This Row],[Discount]]&gt;20%,"HIGH","LOW")</f>
        <v>HIGH</v>
      </c>
      <c r="Q861" s="2">
        <v>6222.88</v>
      </c>
      <c r="R861" s="59" t="str">
        <f>_xlfn.IFS(Table2[[#This Row],[Revenue]]&lt;1000,"Small",OR(Table2[[#This Row],[Revenue]]&gt;1000,Table2[[#This Row],[Revenue]]&lt;=5000),"Medium",Table2[[#This Row],[Revenue]]&gt;5000,"Large")</f>
        <v>Medium</v>
      </c>
      <c r="S861" s="53" t="str">
        <f>IF(Table2[[#This Row],[Revenue]]&gt;3000,"Premium","Not Premium")</f>
        <v>Premium</v>
      </c>
      <c r="T861" s="2">
        <v>3749.47</v>
      </c>
      <c r="U861" s="2">
        <v>2473.41</v>
      </c>
      <c r="V861" s="2" t="s">
        <v>91</v>
      </c>
      <c r="W861" s="2" t="s">
        <v>88</v>
      </c>
      <c r="X861" s="2" t="s">
        <v>72</v>
      </c>
      <c r="Y861" s="2">
        <v>22.47</v>
      </c>
      <c r="Z861" s="2">
        <v>10</v>
      </c>
      <c r="AA861" s="50" t="str">
        <f>IF(Table2[[#This Row],[DeliveryDays]]&lt;=3,"FAST DELIVERY","LATE DELIVERY")</f>
        <v>LATE DELIVERY</v>
      </c>
      <c r="AB861" s="2" t="s">
        <v>97</v>
      </c>
      <c r="AC861" s="2" t="s">
        <v>39</v>
      </c>
      <c r="AD861" s="2">
        <v>3</v>
      </c>
      <c r="AE861" s="56" t="str">
        <f>_xlfn.IFS(Table2[[#This Row],[Rating]]=5,"Excellent",Table2[[#This Row],[Rating]]=4,"Good",Table2[[#This Row],[Rating]]=3,"Average",Table2[[#This Row],[Rating]]&lt;=2,"Poor")</f>
        <v>Average</v>
      </c>
      <c r="AF861" s="35">
        <f>Table2[[#This Row],[Cost]]+Table2[[#This Row],[Profit]]+Table2[[#This Row],[ShippingCost]]+Table2[[#This Row],[DeliveryDays]]</f>
        <v>6255.3499999999995</v>
      </c>
      <c r="AG861" s="119">
        <f>Table2[[#This Row],[Profit]]/Table2[[#This Row],[Cost]]</f>
        <v>0.65966923325163285</v>
      </c>
    </row>
    <row r="862" spans="1:33" ht="16.5" thickTop="1" thickBot="1" x14ac:dyDescent="0.3">
      <c r="A862" s="12">
        <v>863</v>
      </c>
      <c r="B862" s="13" t="s">
        <v>333</v>
      </c>
      <c r="C862" s="86">
        <f>YEAR(Table2[[#This Row],[Date]])</f>
        <v>2023</v>
      </c>
      <c r="D862" s="89" t="str">
        <f>TEXT(Table2[[#This Row],[Date]],"mmmm")</f>
        <v>May</v>
      </c>
      <c r="E862" s="13" t="s">
        <v>114</v>
      </c>
      <c r="F862" s="13" t="s">
        <v>28</v>
      </c>
      <c r="G862" s="13" t="s">
        <v>83</v>
      </c>
      <c r="H862" s="13" t="s">
        <v>44</v>
      </c>
      <c r="I862" s="13" t="s">
        <v>61</v>
      </c>
      <c r="J862" s="13" t="s">
        <v>52</v>
      </c>
      <c r="K862" s="13" t="s">
        <v>53</v>
      </c>
      <c r="L862" s="13" t="s">
        <v>80</v>
      </c>
      <c r="M862" s="13">
        <v>266.20999999999998</v>
      </c>
      <c r="N862" s="13">
        <v>11</v>
      </c>
      <c r="O862" s="13">
        <v>0.02</v>
      </c>
      <c r="P862" s="48" t="str">
        <f>IF(Table2[[#This Row],[Discount]]&gt;20%,"HIGH","LOW")</f>
        <v>LOW</v>
      </c>
      <c r="Q862" s="13">
        <v>2869.74</v>
      </c>
      <c r="R862" s="60" t="str">
        <f>_xlfn.IFS(Table2[[#This Row],[Revenue]]&lt;1000,"Small",OR(Table2[[#This Row],[Revenue]]&gt;1000,Table2[[#This Row],[Revenue]]&lt;=5000),"Medium",Table2[[#This Row],[Revenue]]&gt;5000,"Large")</f>
        <v>Medium</v>
      </c>
      <c r="S862" s="54" t="str">
        <f>IF(Table2[[#This Row],[Revenue]]&gt;3000,"Premium","Not Premium")</f>
        <v>Not Premium</v>
      </c>
      <c r="T862" s="13">
        <v>2272.9299999999998</v>
      </c>
      <c r="U862" s="13">
        <v>596.80999999999995</v>
      </c>
      <c r="V862" s="13" t="s">
        <v>47</v>
      </c>
      <c r="W862" s="13" t="s">
        <v>54</v>
      </c>
      <c r="X862" s="13" t="s">
        <v>48</v>
      </c>
      <c r="Y862" s="13">
        <v>49.85</v>
      </c>
      <c r="Z862" s="13">
        <v>8</v>
      </c>
      <c r="AA862" s="51" t="str">
        <f>IF(Table2[[#This Row],[DeliveryDays]]&lt;=3,"FAST DELIVERY","LATE DELIVERY")</f>
        <v>LATE DELIVERY</v>
      </c>
      <c r="AB862" s="13" t="s">
        <v>97</v>
      </c>
      <c r="AC862" s="13" t="s">
        <v>56</v>
      </c>
      <c r="AD862" s="13">
        <v>4</v>
      </c>
      <c r="AE862" s="57" t="str">
        <f>_xlfn.IFS(Table2[[#This Row],[Rating]]=5,"Excellent",Table2[[#This Row],[Rating]]=4,"Good",Table2[[#This Row],[Rating]]=3,"Average",Table2[[#This Row],[Rating]]&lt;=2,"Poor")</f>
        <v>Good</v>
      </c>
      <c r="AF862" s="35">
        <f>Table2[[#This Row],[Cost]]+Table2[[#This Row],[Profit]]+Table2[[#This Row],[ShippingCost]]+Table2[[#This Row],[DeliveryDays]]</f>
        <v>2927.5899999999997</v>
      </c>
      <c r="AG862" s="119">
        <f>Table2[[#This Row],[Profit]]/Table2[[#This Row],[Cost]]</f>
        <v>0.26257297849031863</v>
      </c>
    </row>
    <row r="863" spans="1:33" ht="16.5" thickTop="1" thickBot="1" x14ac:dyDescent="0.3">
      <c r="A863" s="11">
        <v>864</v>
      </c>
      <c r="B863" s="2" t="s">
        <v>508</v>
      </c>
      <c r="C863" s="85">
        <f>YEAR(Table2[[#This Row],[Date]])</f>
        <v>2024</v>
      </c>
      <c r="D863" s="88" t="str">
        <f>TEXT(Table2[[#This Row],[Date]],"mmmm")</f>
        <v>June</v>
      </c>
      <c r="E863" s="2" t="s">
        <v>96</v>
      </c>
      <c r="F863" s="2" t="s">
        <v>42</v>
      </c>
      <c r="G863" s="2" t="s">
        <v>29</v>
      </c>
      <c r="H863" s="2" t="s">
        <v>100</v>
      </c>
      <c r="I863" s="2" t="s">
        <v>61</v>
      </c>
      <c r="J863" s="2" t="s">
        <v>102</v>
      </c>
      <c r="K863" s="2" t="s">
        <v>45</v>
      </c>
      <c r="L863" s="2" t="s">
        <v>46</v>
      </c>
      <c r="M863" s="2">
        <v>130.74</v>
      </c>
      <c r="N863" s="2">
        <v>1</v>
      </c>
      <c r="O863" s="2">
        <v>0.09</v>
      </c>
      <c r="P863" s="48" t="str">
        <f>IF(Table2[[#This Row],[Discount]]&gt;20%,"HIGH","LOW")</f>
        <v>LOW</v>
      </c>
      <c r="Q863" s="2">
        <v>118.97</v>
      </c>
      <c r="R863" s="59" t="str">
        <f>_xlfn.IFS(Table2[[#This Row],[Revenue]]&lt;1000,"Small",OR(Table2[[#This Row],[Revenue]]&gt;1000,Table2[[#This Row],[Revenue]]&lt;=5000),"Medium",Table2[[#This Row],[Revenue]]&gt;5000,"Large")</f>
        <v>Small</v>
      </c>
      <c r="S863" s="53" t="str">
        <f>IF(Table2[[#This Row],[Revenue]]&gt;3000,"Premium","Not Premium")</f>
        <v>Not Premium</v>
      </c>
      <c r="T863" s="2">
        <v>86.24</v>
      </c>
      <c r="U863" s="2">
        <v>32.729999999999997</v>
      </c>
      <c r="V863" s="2" t="s">
        <v>35</v>
      </c>
      <c r="W863" s="2" t="s">
        <v>71</v>
      </c>
      <c r="X863" s="2" t="s">
        <v>72</v>
      </c>
      <c r="Y863" s="2">
        <v>17.649999999999999</v>
      </c>
      <c r="Z863" s="2">
        <v>5</v>
      </c>
      <c r="AA863" s="50" t="str">
        <f>IF(Table2[[#This Row],[DeliveryDays]]&lt;=3,"FAST DELIVERY","LATE DELIVERY")</f>
        <v>LATE DELIVERY</v>
      </c>
      <c r="AB863" s="2" t="s">
        <v>97</v>
      </c>
      <c r="AC863" s="2" t="s">
        <v>56</v>
      </c>
      <c r="AD863" s="2">
        <v>5</v>
      </c>
      <c r="AE863" s="56" t="str">
        <f>_xlfn.IFS(Table2[[#This Row],[Rating]]=5,"Excellent",Table2[[#This Row],[Rating]]=4,"Good",Table2[[#This Row],[Rating]]=3,"Average",Table2[[#This Row],[Rating]]&lt;=2,"Poor")</f>
        <v>Excellent</v>
      </c>
      <c r="AF863" s="35">
        <f>Table2[[#This Row],[Cost]]+Table2[[#This Row],[Profit]]+Table2[[#This Row],[ShippingCost]]+Table2[[#This Row],[DeliveryDays]]</f>
        <v>141.62</v>
      </c>
      <c r="AG863" s="119">
        <f>Table2[[#This Row],[Profit]]/Table2[[#This Row],[Cost]]</f>
        <v>0.37952226345083484</v>
      </c>
    </row>
    <row r="864" spans="1:33" ht="16.5" thickTop="1" thickBot="1" x14ac:dyDescent="0.3">
      <c r="A864" s="12">
        <v>865</v>
      </c>
      <c r="B864" s="13" t="s">
        <v>361</v>
      </c>
      <c r="C864" s="86">
        <f>YEAR(Table2[[#This Row],[Date]])</f>
        <v>2023</v>
      </c>
      <c r="D864" s="89" t="str">
        <f>TEXT(Table2[[#This Row],[Date]],"mmmm")</f>
        <v>August</v>
      </c>
      <c r="E864" s="13" t="s">
        <v>58</v>
      </c>
      <c r="F864" s="13" t="s">
        <v>28</v>
      </c>
      <c r="G864" s="13" t="s">
        <v>29</v>
      </c>
      <c r="H864" s="13" t="s">
        <v>74</v>
      </c>
      <c r="I864" s="13" t="s">
        <v>61</v>
      </c>
      <c r="J864" s="13" t="s">
        <v>32</v>
      </c>
      <c r="K864" s="13" t="s">
        <v>45</v>
      </c>
      <c r="L864" s="13" t="s">
        <v>34</v>
      </c>
      <c r="M864" s="13">
        <v>587.28</v>
      </c>
      <c r="N864" s="13">
        <v>4</v>
      </c>
      <c r="O864" s="13">
        <v>0.08</v>
      </c>
      <c r="P864" s="48" t="str">
        <f>IF(Table2[[#This Row],[Discount]]&gt;20%,"HIGH","LOW")</f>
        <v>LOW</v>
      </c>
      <c r="Q864" s="13">
        <v>2161.19</v>
      </c>
      <c r="R864" s="60" t="str">
        <f>_xlfn.IFS(Table2[[#This Row],[Revenue]]&lt;1000,"Small",OR(Table2[[#This Row],[Revenue]]&gt;1000,Table2[[#This Row],[Revenue]]&lt;=5000),"Medium",Table2[[#This Row],[Revenue]]&gt;5000,"Large")</f>
        <v>Medium</v>
      </c>
      <c r="S864" s="54" t="str">
        <f>IF(Table2[[#This Row],[Revenue]]&gt;3000,"Premium","Not Premium")</f>
        <v>Not Premium</v>
      </c>
      <c r="T864" s="13">
        <v>1223.0999999999999</v>
      </c>
      <c r="U864" s="13">
        <v>938.09</v>
      </c>
      <c r="V864" s="13" t="s">
        <v>76</v>
      </c>
      <c r="W864" s="13" t="s">
        <v>71</v>
      </c>
      <c r="X864" s="13" t="s">
        <v>72</v>
      </c>
      <c r="Y864" s="13">
        <v>6.99</v>
      </c>
      <c r="Z864" s="13">
        <v>8</v>
      </c>
      <c r="AA864" s="51" t="str">
        <f>IF(Table2[[#This Row],[DeliveryDays]]&lt;=3,"FAST DELIVERY","LATE DELIVERY")</f>
        <v>LATE DELIVERY</v>
      </c>
      <c r="AB864" s="13" t="s">
        <v>38</v>
      </c>
      <c r="AC864" s="13" t="s">
        <v>56</v>
      </c>
      <c r="AD864" s="13">
        <v>2</v>
      </c>
      <c r="AE864" s="57" t="str">
        <f>_xlfn.IFS(Table2[[#This Row],[Rating]]=5,"Excellent",Table2[[#This Row],[Rating]]=4,"Good",Table2[[#This Row],[Rating]]=3,"Average",Table2[[#This Row],[Rating]]&lt;=2,"Poor")</f>
        <v>Poor</v>
      </c>
      <c r="AF864" s="35">
        <f>Table2[[#This Row],[Cost]]+Table2[[#This Row],[Profit]]+Table2[[#This Row],[ShippingCost]]+Table2[[#This Row],[DeliveryDays]]</f>
        <v>2176.1799999999998</v>
      </c>
      <c r="AG864" s="119">
        <f>Table2[[#This Row],[Profit]]/Table2[[#This Row],[Cost]]</f>
        <v>0.76697735262856681</v>
      </c>
    </row>
    <row r="865" spans="1:33" ht="16.5" thickTop="1" thickBot="1" x14ac:dyDescent="0.3">
      <c r="A865" s="11">
        <v>866</v>
      </c>
      <c r="B865" s="2" t="s">
        <v>573</v>
      </c>
      <c r="C865" s="85">
        <f>YEAR(Table2[[#This Row],[Date]])</f>
        <v>2024</v>
      </c>
      <c r="D865" s="88" t="str">
        <f>TEXT(Table2[[#This Row],[Date]],"mmmm")</f>
        <v>October</v>
      </c>
      <c r="E865" s="2" t="s">
        <v>96</v>
      </c>
      <c r="F865" s="2" t="s">
        <v>42</v>
      </c>
      <c r="G865" s="2" t="s">
        <v>59</v>
      </c>
      <c r="H865" s="2" t="s">
        <v>94</v>
      </c>
      <c r="I865" s="2" t="s">
        <v>51</v>
      </c>
      <c r="J865" s="2" t="s">
        <v>32</v>
      </c>
      <c r="K865" s="2" t="s">
        <v>53</v>
      </c>
      <c r="L865" s="2" t="s">
        <v>80</v>
      </c>
      <c r="M865" s="2">
        <v>209.63</v>
      </c>
      <c r="N865" s="2">
        <v>7</v>
      </c>
      <c r="O865" s="2">
        <v>0.25</v>
      </c>
      <c r="P865" s="48" t="str">
        <f>IF(Table2[[#This Row],[Discount]]&gt;20%,"HIGH","LOW")</f>
        <v>HIGH</v>
      </c>
      <c r="Q865" s="2">
        <v>1100.56</v>
      </c>
      <c r="R865" s="59" t="str">
        <f>_xlfn.IFS(Table2[[#This Row],[Revenue]]&lt;1000,"Small",OR(Table2[[#This Row],[Revenue]]&gt;1000,Table2[[#This Row],[Revenue]]&lt;=5000),"Medium",Table2[[#This Row],[Revenue]]&gt;5000,"Large")</f>
        <v>Medium</v>
      </c>
      <c r="S865" s="53" t="str">
        <f>IF(Table2[[#This Row],[Revenue]]&gt;3000,"Premium","Not Premium")</f>
        <v>Not Premium</v>
      </c>
      <c r="T865" s="2">
        <v>957.89</v>
      </c>
      <c r="U865" s="2">
        <v>142.66999999999999</v>
      </c>
      <c r="V865" s="2" t="s">
        <v>76</v>
      </c>
      <c r="W865" s="2" t="s">
        <v>36</v>
      </c>
      <c r="X865" s="2" t="s">
        <v>72</v>
      </c>
      <c r="Y865" s="2">
        <v>47.2</v>
      </c>
      <c r="Z865" s="2">
        <v>5</v>
      </c>
      <c r="AA865" s="50" t="str">
        <f>IF(Table2[[#This Row],[DeliveryDays]]&lt;=3,"FAST DELIVERY","LATE DELIVERY")</f>
        <v>LATE DELIVERY</v>
      </c>
      <c r="AB865" s="2" t="s">
        <v>55</v>
      </c>
      <c r="AC865" s="2" t="s">
        <v>56</v>
      </c>
      <c r="AD865" s="2">
        <v>5</v>
      </c>
      <c r="AE865" s="56" t="str">
        <f>_xlfn.IFS(Table2[[#This Row],[Rating]]=5,"Excellent",Table2[[#This Row],[Rating]]=4,"Good",Table2[[#This Row],[Rating]]=3,"Average",Table2[[#This Row],[Rating]]&lt;=2,"Poor")</f>
        <v>Excellent</v>
      </c>
      <c r="AF865" s="35">
        <f>Table2[[#This Row],[Cost]]+Table2[[#This Row],[Profit]]+Table2[[#This Row],[ShippingCost]]+Table2[[#This Row],[DeliveryDays]]</f>
        <v>1152.76</v>
      </c>
      <c r="AG865" s="119">
        <f>Table2[[#This Row],[Profit]]/Table2[[#This Row],[Cost]]</f>
        <v>0.148941945317312</v>
      </c>
    </row>
    <row r="866" spans="1:33" ht="16.5" thickTop="1" thickBot="1" x14ac:dyDescent="0.3">
      <c r="A866" s="12">
        <v>867</v>
      </c>
      <c r="B866" s="13" t="s">
        <v>73</v>
      </c>
      <c r="C866" s="86">
        <f>YEAR(Table2[[#This Row],[Date]])</f>
        <v>2023</v>
      </c>
      <c r="D866" s="89" t="str">
        <f>TEXT(Table2[[#This Row],[Date]],"mmmm")</f>
        <v>May</v>
      </c>
      <c r="E866" s="13" t="s">
        <v>50</v>
      </c>
      <c r="F866" s="13" t="s">
        <v>82</v>
      </c>
      <c r="G866" s="13" t="s">
        <v>59</v>
      </c>
      <c r="H866" s="13" t="s">
        <v>44</v>
      </c>
      <c r="I866" s="13" t="s">
        <v>31</v>
      </c>
      <c r="J866" s="13" t="s">
        <v>69</v>
      </c>
      <c r="K866" s="13" t="s">
        <v>45</v>
      </c>
      <c r="L866" s="13" t="s">
        <v>80</v>
      </c>
      <c r="M866" s="13">
        <v>298.17</v>
      </c>
      <c r="N866" s="13">
        <v>19</v>
      </c>
      <c r="O866" s="13">
        <v>0.04</v>
      </c>
      <c r="P866" s="48" t="str">
        <f>IF(Table2[[#This Row],[Discount]]&gt;20%,"HIGH","LOW")</f>
        <v>LOW</v>
      </c>
      <c r="Q866" s="13">
        <v>5438.62</v>
      </c>
      <c r="R866" s="60" t="str">
        <f>_xlfn.IFS(Table2[[#This Row],[Revenue]]&lt;1000,"Small",OR(Table2[[#This Row],[Revenue]]&gt;1000,Table2[[#This Row],[Revenue]]&lt;=5000),"Medium",Table2[[#This Row],[Revenue]]&gt;5000,"Large")</f>
        <v>Medium</v>
      </c>
      <c r="S866" s="54" t="str">
        <f>IF(Table2[[#This Row],[Revenue]]&gt;3000,"Premium","Not Premium")</f>
        <v>Premium</v>
      </c>
      <c r="T866" s="13">
        <v>2749.27</v>
      </c>
      <c r="U866" s="13">
        <v>2689.35</v>
      </c>
      <c r="V866" s="13" t="s">
        <v>63</v>
      </c>
      <c r="W866" s="13" t="s">
        <v>88</v>
      </c>
      <c r="X866" s="13" t="s">
        <v>37</v>
      </c>
      <c r="Y866" s="13">
        <v>30.22</v>
      </c>
      <c r="Z866" s="13">
        <v>8</v>
      </c>
      <c r="AA866" s="51" t="str">
        <f>IF(Table2[[#This Row],[DeliveryDays]]&lt;=3,"FAST DELIVERY","LATE DELIVERY")</f>
        <v>LATE DELIVERY</v>
      </c>
      <c r="AB866" s="13" t="s">
        <v>97</v>
      </c>
      <c r="AC866" s="13" t="s">
        <v>39</v>
      </c>
      <c r="AD866" s="13">
        <v>3</v>
      </c>
      <c r="AE866" s="57" t="str">
        <f>_xlfn.IFS(Table2[[#This Row],[Rating]]=5,"Excellent",Table2[[#This Row],[Rating]]=4,"Good",Table2[[#This Row],[Rating]]=3,"Average",Table2[[#This Row],[Rating]]&lt;=2,"Poor")</f>
        <v>Average</v>
      </c>
      <c r="AF866" s="35">
        <f>Table2[[#This Row],[Cost]]+Table2[[#This Row],[Profit]]+Table2[[#This Row],[ShippingCost]]+Table2[[#This Row],[DeliveryDays]]</f>
        <v>5476.84</v>
      </c>
      <c r="AG866" s="119">
        <f>Table2[[#This Row],[Profit]]/Table2[[#This Row],[Cost]]</f>
        <v>0.9782051235418856</v>
      </c>
    </row>
    <row r="867" spans="1:33" ht="16.5" thickTop="1" thickBot="1" x14ac:dyDescent="0.3">
      <c r="A867" s="11">
        <v>868</v>
      </c>
      <c r="B867" s="2" t="s">
        <v>430</v>
      </c>
      <c r="C867" s="85">
        <f>YEAR(Table2[[#This Row],[Date]])</f>
        <v>2023</v>
      </c>
      <c r="D867" s="88" t="str">
        <f>TEXT(Table2[[#This Row],[Date]],"mmmm")</f>
        <v>September</v>
      </c>
      <c r="E867" s="2" t="s">
        <v>114</v>
      </c>
      <c r="F867" s="2" t="s">
        <v>66</v>
      </c>
      <c r="G867" s="2" t="s">
        <v>59</v>
      </c>
      <c r="H867" s="2" t="s">
        <v>30</v>
      </c>
      <c r="I867" s="2" t="s">
        <v>31</v>
      </c>
      <c r="J867" s="2" t="s">
        <v>69</v>
      </c>
      <c r="K867" s="2" t="s">
        <v>53</v>
      </c>
      <c r="L867" s="2" t="s">
        <v>70</v>
      </c>
      <c r="M867" s="2">
        <v>911.44</v>
      </c>
      <c r="N867" s="2">
        <v>4</v>
      </c>
      <c r="O867" s="2">
        <v>0.1</v>
      </c>
      <c r="P867" s="48" t="str">
        <f>IF(Table2[[#This Row],[Discount]]&gt;20%,"HIGH","LOW")</f>
        <v>LOW</v>
      </c>
      <c r="Q867" s="2">
        <v>3281.18</v>
      </c>
      <c r="R867" s="59" t="str">
        <f>_xlfn.IFS(Table2[[#This Row],[Revenue]]&lt;1000,"Small",OR(Table2[[#This Row],[Revenue]]&gt;1000,Table2[[#This Row],[Revenue]]&lt;=5000),"Medium",Table2[[#This Row],[Revenue]]&gt;5000,"Large")</f>
        <v>Medium</v>
      </c>
      <c r="S867" s="53" t="str">
        <f>IF(Table2[[#This Row],[Revenue]]&gt;3000,"Premium","Not Premium")</f>
        <v>Premium</v>
      </c>
      <c r="T867" s="2">
        <v>2689.33</v>
      </c>
      <c r="U867" s="2">
        <v>591.85</v>
      </c>
      <c r="V867" s="2" t="s">
        <v>47</v>
      </c>
      <c r="W867" s="2" t="s">
        <v>88</v>
      </c>
      <c r="X867" s="2" t="s">
        <v>37</v>
      </c>
      <c r="Y867" s="2">
        <v>46.32</v>
      </c>
      <c r="Z867" s="2">
        <v>5</v>
      </c>
      <c r="AA867" s="50" t="str">
        <f>IF(Table2[[#This Row],[DeliveryDays]]&lt;=3,"FAST DELIVERY","LATE DELIVERY")</f>
        <v>LATE DELIVERY</v>
      </c>
      <c r="AB867" s="2" t="s">
        <v>38</v>
      </c>
      <c r="AC867" s="2" t="s">
        <v>56</v>
      </c>
      <c r="AD867" s="2">
        <v>4</v>
      </c>
      <c r="AE867" s="56" t="str">
        <f>_xlfn.IFS(Table2[[#This Row],[Rating]]=5,"Excellent",Table2[[#This Row],[Rating]]=4,"Good",Table2[[#This Row],[Rating]]=3,"Average",Table2[[#This Row],[Rating]]&lt;=2,"Poor")</f>
        <v>Good</v>
      </c>
      <c r="AF867" s="35">
        <f>Table2[[#This Row],[Cost]]+Table2[[#This Row],[Profit]]+Table2[[#This Row],[ShippingCost]]+Table2[[#This Row],[DeliveryDays]]</f>
        <v>3332.5</v>
      </c>
      <c r="AG867" s="119">
        <f>Table2[[#This Row],[Profit]]/Table2[[#This Row],[Cost]]</f>
        <v>0.22007340118170698</v>
      </c>
    </row>
    <row r="868" spans="1:33" ht="16.5" thickTop="1" thickBot="1" x14ac:dyDescent="0.3">
      <c r="A868" s="12">
        <v>869</v>
      </c>
      <c r="B868" s="13" t="s">
        <v>489</v>
      </c>
      <c r="C868" s="86">
        <f>YEAR(Table2[[#This Row],[Date]])</f>
        <v>2024</v>
      </c>
      <c r="D868" s="89" t="str">
        <f>TEXT(Table2[[#This Row],[Date]],"mmmm")</f>
        <v>May</v>
      </c>
      <c r="E868" s="13" t="s">
        <v>27</v>
      </c>
      <c r="F868" s="13" t="s">
        <v>66</v>
      </c>
      <c r="G868" s="13" t="s">
        <v>59</v>
      </c>
      <c r="H868" s="13" t="s">
        <v>100</v>
      </c>
      <c r="I868" s="13" t="s">
        <v>51</v>
      </c>
      <c r="J868" s="13" t="s">
        <v>32</v>
      </c>
      <c r="K868" s="13" t="s">
        <v>33</v>
      </c>
      <c r="L868" s="13" t="s">
        <v>85</v>
      </c>
      <c r="M868" s="13">
        <v>954.52</v>
      </c>
      <c r="N868" s="13">
        <v>19</v>
      </c>
      <c r="O868" s="13">
        <v>0.09</v>
      </c>
      <c r="P868" s="48" t="str">
        <f>IF(Table2[[#This Row],[Discount]]&gt;20%,"HIGH","LOW")</f>
        <v>LOW</v>
      </c>
      <c r="Q868" s="13">
        <v>16503.650000000001</v>
      </c>
      <c r="R868" s="60" t="str">
        <f>_xlfn.IFS(Table2[[#This Row],[Revenue]]&lt;1000,"Small",OR(Table2[[#This Row],[Revenue]]&gt;1000,Table2[[#This Row],[Revenue]]&lt;=5000),"Medium",Table2[[#This Row],[Revenue]]&gt;5000,"Large")</f>
        <v>Medium</v>
      </c>
      <c r="S868" s="54" t="str">
        <f>IF(Table2[[#This Row],[Revenue]]&gt;3000,"Premium","Not Premium")</f>
        <v>Premium</v>
      </c>
      <c r="T868" s="13">
        <v>11775.8</v>
      </c>
      <c r="U868" s="13">
        <v>4727.8500000000004</v>
      </c>
      <c r="V868" s="13" t="s">
        <v>63</v>
      </c>
      <c r="W868" s="13" t="s">
        <v>54</v>
      </c>
      <c r="X868" s="13" t="s">
        <v>72</v>
      </c>
      <c r="Y868" s="13">
        <v>37.06</v>
      </c>
      <c r="Z868" s="13">
        <v>8</v>
      </c>
      <c r="AA868" s="51" t="str">
        <f>IF(Table2[[#This Row],[DeliveryDays]]&lt;=3,"FAST DELIVERY","LATE DELIVERY")</f>
        <v>LATE DELIVERY</v>
      </c>
      <c r="AB868" s="13" t="s">
        <v>55</v>
      </c>
      <c r="AC868" s="13" t="s">
        <v>56</v>
      </c>
      <c r="AD868" s="13">
        <v>5</v>
      </c>
      <c r="AE868" s="57" t="str">
        <f>_xlfn.IFS(Table2[[#This Row],[Rating]]=5,"Excellent",Table2[[#This Row],[Rating]]=4,"Good",Table2[[#This Row],[Rating]]=3,"Average",Table2[[#This Row],[Rating]]&lt;=2,"Poor")</f>
        <v>Excellent</v>
      </c>
      <c r="AF868" s="35">
        <f>Table2[[#This Row],[Cost]]+Table2[[#This Row],[Profit]]+Table2[[#This Row],[ShippingCost]]+Table2[[#This Row],[DeliveryDays]]</f>
        <v>16548.710000000003</v>
      </c>
      <c r="AG868" s="119">
        <f>Table2[[#This Row],[Profit]]/Table2[[#This Row],[Cost]]</f>
        <v>0.40148864620662722</v>
      </c>
    </row>
    <row r="869" spans="1:33" ht="16.5" thickTop="1" thickBot="1" x14ac:dyDescent="0.3">
      <c r="A869" s="11">
        <v>870</v>
      </c>
      <c r="B869" s="2" t="s">
        <v>335</v>
      </c>
      <c r="C869" s="85">
        <f>YEAR(Table2[[#This Row],[Date]])</f>
        <v>2024</v>
      </c>
      <c r="D869" s="88" t="str">
        <f>TEXT(Table2[[#This Row],[Date]],"mmmm")</f>
        <v>April</v>
      </c>
      <c r="E869" s="2" t="s">
        <v>96</v>
      </c>
      <c r="F869" s="2" t="s">
        <v>66</v>
      </c>
      <c r="G869" s="2" t="s">
        <v>59</v>
      </c>
      <c r="H869" s="2" t="s">
        <v>30</v>
      </c>
      <c r="I869" s="2" t="s">
        <v>75</v>
      </c>
      <c r="J869" s="2" t="s">
        <v>102</v>
      </c>
      <c r="K869" s="2" t="s">
        <v>53</v>
      </c>
      <c r="L869" s="2" t="s">
        <v>70</v>
      </c>
      <c r="M869" s="2">
        <v>480.43</v>
      </c>
      <c r="N869" s="2">
        <v>9</v>
      </c>
      <c r="O869" s="2">
        <v>0.28000000000000003</v>
      </c>
      <c r="P869" s="48" t="str">
        <f>IF(Table2[[#This Row],[Discount]]&gt;20%,"HIGH","LOW")</f>
        <v>HIGH</v>
      </c>
      <c r="Q869" s="2">
        <v>3113.19</v>
      </c>
      <c r="R869" s="59" t="str">
        <f>_xlfn.IFS(Table2[[#This Row],[Revenue]]&lt;1000,"Small",OR(Table2[[#This Row],[Revenue]]&gt;1000,Table2[[#This Row],[Revenue]]&lt;=5000),"Medium",Table2[[#This Row],[Revenue]]&gt;5000,"Large")</f>
        <v>Medium</v>
      </c>
      <c r="S869" s="53" t="str">
        <f>IF(Table2[[#This Row],[Revenue]]&gt;3000,"Premium","Not Premium")</f>
        <v>Premium</v>
      </c>
      <c r="T869" s="2">
        <v>2209.66</v>
      </c>
      <c r="U869" s="2">
        <v>903.53</v>
      </c>
      <c r="V869" s="2" t="s">
        <v>35</v>
      </c>
      <c r="W869" s="2" t="s">
        <v>36</v>
      </c>
      <c r="X869" s="2" t="s">
        <v>48</v>
      </c>
      <c r="Y869" s="2">
        <v>24.92</v>
      </c>
      <c r="Z869" s="2">
        <v>4</v>
      </c>
      <c r="AA869" s="50" t="str">
        <f>IF(Table2[[#This Row],[DeliveryDays]]&lt;=3,"FAST DELIVERY","LATE DELIVERY")</f>
        <v>LATE DELIVERY</v>
      </c>
      <c r="AB869" s="2" t="s">
        <v>55</v>
      </c>
      <c r="AC869" s="2" t="s">
        <v>39</v>
      </c>
      <c r="AD869" s="2">
        <v>2</v>
      </c>
      <c r="AE869" s="56" t="str">
        <f>_xlfn.IFS(Table2[[#This Row],[Rating]]=5,"Excellent",Table2[[#This Row],[Rating]]=4,"Good",Table2[[#This Row],[Rating]]=3,"Average",Table2[[#This Row],[Rating]]&lt;=2,"Poor")</f>
        <v>Poor</v>
      </c>
      <c r="AF869" s="35">
        <f>Table2[[#This Row],[Cost]]+Table2[[#This Row],[Profit]]+Table2[[#This Row],[ShippingCost]]+Table2[[#This Row],[DeliveryDays]]</f>
        <v>3142.1099999999997</v>
      </c>
      <c r="AG869" s="119">
        <f>Table2[[#This Row],[Profit]]/Table2[[#This Row],[Cost]]</f>
        <v>0.40890001176651614</v>
      </c>
    </row>
    <row r="870" spans="1:33" ht="16.5" thickTop="1" thickBot="1" x14ac:dyDescent="0.3">
      <c r="A870" s="12">
        <v>871</v>
      </c>
      <c r="B870" s="13" t="s">
        <v>559</v>
      </c>
      <c r="C870" s="86">
        <f>YEAR(Table2[[#This Row],[Date]])</f>
        <v>2024</v>
      </c>
      <c r="D870" s="89" t="str">
        <f>TEXT(Table2[[#This Row],[Date]],"mmmm")</f>
        <v>February</v>
      </c>
      <c r="E870" s="13" t="s">
        <v>27</v>
      </c>
      <c r="F870" s="13" t="s">
        <v>28</v>
      </c>
      <c r="G870" s="13" t="s">
        <v>93</v>
      </c>
      <c r="H870" s="13" t="s">
        <v>44</v>
      </c>
      <c r="I870" s="13" t="s">
        <v>75</v>
      </c>
      <c r="J870" s="13" t="s">
        <v>52</v>
      </c>
      <c r="K870" s="13" t="s">
        <v>53</v>
      </c>
      <c r="L870" s="13" t="s">
        <v>70</v>
      </c>
      <c r="M870" s="13">
        <v>502.86</v>
      </c>
      <c r="N870" s="13">
        <v>9</v>
      </c>
      <c r="O870" s="13">
        <v>0.2</v>
      </c>
      <c r="P870" s="48" t="str">
        <f>IF(Table2[[#This Row],[Discount]]&gt;20%,"HIGH","LOW")</f>
        <v>LOW</v>
      </c>
      <c r="Q870" s="13">
        <v>3620.59</v>
      </c>
      <c r="R870" s="60" t="str">
        <f>_xlfn.IFS(Table2[[#This Row],[Revenue]]&lt;1000,"Small",OR(Table2[[#This Row],[Revenue]]&gt;1000,Table2[[#This Row],[Revenue]]&lt;=5000),"Medium",Table2[[#This Row],[Revenue]]&gt;5000,"Large")</f>
        <v>Medium</v>
      </c>
      <c r="S870" s="54" t="str">
        <f>IF(Table2[[#This Row],[Revenue]]&gt;3000,"Premium","Not Premium")</f>
        <v>Premium</v>
      </c>
      <c r="T870" s="13">
        <v>3182.38</v>
      </c>
      <c r="U870" s="13">
        <v>438.21</v>
      </c>
      <c r="V870" s="13" t="s">
        <v>35</v>
      </c>
      <c r="W870" s="13" t="s">
        <v>88</v>
      </c>
      <c r="X870" s="13" t="s">
        <v>37</v>
      </c>
      <c r="Y870" s="13">
        <v>45.07</v>
      </c>
      <c r="Z870" s="13">
        <v>5</v>
      </c>
      <c r="AA870" s="51" t="str">
        <f>IF(Table2[[#This Row],[DeliveryDays]]&lt;=3,"FAST DELIVERY","LATE DELIVERY")</f>
        <v>LATE DELIVERY</v>
      </c>
      <c r="AB870" s="13" t="s">
        <v>97</v>
      </c>
      <c r="AC870" s="13" t="s">
        <v>56</v>
      </c>
      <c r="AD870" s="13">
        <v>3</v>
      </c>
      <c r="AE870" s="57" t="str">
        <f>_xlfn.IFS(Table2[[#This Row],[Rating]]=5,"Excellent",Table2[[#This Row],[Rating]]=4,"Good",Table2[[#This Row],[Rating]]=3,"Average",Table2[[#This Row],[Rating]]&lt;=2,"Poor")</f>
        <v>Average</v>
      </c>
      <c r="AF870" s="35">
        <f>Table2[[#This Row],[Cost]]+Table2[[#This Row],[Profit]]+Table2[[#This Row],[ShippingCost]]+Table2[[#This Row],[DeliveryDays]]</f>
        <v>3670.6600000000003</v>
      </c>
      <c r="AG870" s="119">
        <f>Table2[[#This Row],[Profit]]/Table2[[#This Row],[Cost]]</f>
        <v>0.13769882917816226</v>
      </c>
    </row>
    <row r="871" spans="1:33" ht="16.5" thickTop="1" thickBot="1" x14ac:dyDescent="0.3">
      <c r="A871" s="11">
        <v>872</v>
      </c>
      <c r="B871" s="2" t="s">
        <v>576</v>
      </c>
      <c r="C871" s="85">
        <f>YEAR(Table2[[#This Row],[Date]])</f>
        <v>2024</v>
      </c>
      <c r="D871" s="88" t="str">
        <f>TEXT(Table2[[#This Row],[Date]],"mmmm")</f>
        <v>August</v>
      </c>
      <c r="E871" s="2" t="s">
        <v>41</v>
      </c>
      <c r="F871" s="2" t="s">
        <v>82</v>
      </c>
      <c r="G871" s="2" t="s">
        <v>29</v>
      </c>
      <c r="H871" s="2" t="s">
        <v>78</v>
      </c>
      <c r="I871" s="2" t="s">
        <v>61</v>
      </c>
      <c r="J871" s="2" t="s">
        <v>52</v>
      </c>
      <c r="K871" s="2" t="s">
        <v>53</v>
      </c>
      <c r="L871" s="2" t="s">
        <v>80</v>
      </c>
      <c r="M871" s="2">
        <v>552.59</v>
      </c>
      <c r="N871" s="2">
        <v>8</v>
      </c>
      <c r="O871" s="2">
        <v>0.17</v>
      </c>
      <c r="P871" s="48" t="str">
        <f>IF(Table2[[#This Row],[Discount]]&gt;20%,"HIGH","LOW")</f>
        <v>LOW</v>
      </c>
      <c r="Q871" s="2">
        <v>3669.2</v>
      </c>
      <c r="R871" s="59" t="str">
        <f>_xlfn.IFS(Table2[[#This Row],[Revenue]]&lt;1000,"Small",OR(Table2[[#This Row],[Revenue]]&gt;1000,Table2[[#This Row],[Revenue]]&lt;=5000),"Medium",Table2[[#This Row],[Revenue]]&gt;5000,"Large")</f>
        <v>Medium</v>
      </c>
      <c r="S871" s="53" t="str">
        <f>IF(Table2[[#This Row],[Revenue]]&gt;3000,"Premium","Not Premium")</f>
        <v>Premium</v>
      </c>
      <c r="T871" s="2">
        <v>2885</v>
      </c>
      <c r="U871" s="2">
        <v>784.2</v>
      </c>
      <c r="V871" s="2" t="s">
        <v>63</v>
      </c>
      <c r="W871" s="2" t="s">
        <v>36</v>
      </c>
      <c r="X871" s="2" t="s">
        <v>37</v>
      </c>
      <c r="Y871" s="2">
        <v>10.16</v>
      </c>
      <c r="Z871" s="2">
        <v>9</v>
      </c>
      <c r="AA871" s="50" t="str">
        <f>IF(Table2[[#This Row],[DeliveryDays]]&lt;=3,"FAST DELIVERY","LATE DELIVERY")</f>
        <v>LATE DELIVERY</v>
      </c>
      <c r="AB871" s="2" t="s">
        <v>55</v>
      </c>
      <c r="AC871" s="2" t="s">
        <v>56</v>
      </c>
      <c r="AD871" s="2">
        <v>1</v>
      </c>
      <c r="AE871" s="56" t="str">
        <f>_xlfn.IFS(Table2[[#This Row],[Rating]]=5,"Excellent",Table2[[#This Row],[Rating]]=4,"Good",Table2[[#This Row],[Rating]]=3,"Average",Table2[[#This Row],[Rating]]&lt;=2,"Poor")</f>
        <v>Poor</v>
      </c>
      <c r="AF871" s="35">
        <f>Table2[[#This Row],[Cost]]+Table2[[#This Row],[Profit]]+Table2[[#This Row],[ShippingCost]]+Table2[[#This Row],[DeliveryDays]]</f>
        <v>3688.3599999999997</v>
      </c>
      <c r="AG871" s="119">
        <f>Table2[[#This Row],[Profit]]/Table2[[#This Row],[Cost]]</f>
        <v>0.27181975736568459</v>
      </c>
    </row>
    <row r="872" spans="1:33" ht="16.5" thickTop="1" thickBot="1" x14ac:dyDescent="0.3">
      <c r="A872" s="12">
        <v>873</v>
      </c>
      <c r="B872" s="13" t="s">
        <v>475</v>
      </c>
      <c r="C872" s="86">
        <f>YEAR(Table2[[#This Row],[Date]])</f>
        <v>2024</v>
      </c>
      <c r="D872" s="89" t="str">
        <f>TEXT(Table2[[#This Row],[Date]],"mmmm")</f>
        <v>April</v>
      </c>
      <c r="E872" s="13" t="s">
        <v>65</v>
      </c>
      <c r="F872" s="13" t="s">
        <v>66</v>
      </c>
      <c r="G872" s="13" t="s">
        <v>93</v>
      </c>
      <c r="H872" s="13" t="s">
        <v>78</v>
      </c>
      <c r="I872" s="13" t="s">
        <v>31</v>
      </c>
      <c r="J872" s="13" t="s">
        <v>52</v>
      </c>
      <c r="K872" s="13" t="s">
        <v>53</v>
      </c>
      <c r="L872" s="13" t="s">
        <v>70</v>
      </c>
      <c r="M872" s="13">
        <v>624.59</v>
      </c>
      <c r="N872" s="13">
        <v>11</v>
      </c>
      <c r="O872" s="13">
        <v>7.0000000000000007E-2</v>
      </c>
      <c r="P872" s="48" t="str">
        <f>IF(Table2[[#This Row],[Discount]]&gt;20%,"HIGH","LOW")</f>
        <v>LOW</v>
      </c>
      <c r="Q872" s="13">
        <v>6389.56</v>
      </c>
      <c r="R872" s="60" t="str">
        <f>_xlfn.IFS(Table2[[#This Row],[Revenue]]&lt;1000,"Small",OR(Table2[[#This Row],[Revenue]]&gt;1000,Table2[[#This Row],[Revenue]]&lt;=5000),"Medium",Table2[[#This Row],[Revenue]]&gt;5000,"Large")</f>
        <v>Medium</v>
      </c>
      <c r="S872" s="54" t="str">
        <f>IF(Table2[[#This Row],[Revenue]]&gt;3000,"Premium","Not Premium")</f>
        <v>Premium</v>
      </c>
      <c r="T872" s="13">
        <v>4650.74</v>
      </c>
      <c r="U872" s="13">
        <v>1738.82</v>
      </c>
      <c r="V872" s="13" t="s">
        <v>76</v>
      </c>
      <c r="W872" s="13" t="s">
        <v>71</v>
      </c>
      <c r="X872" s="13" t="s">
        <v>48</v>
      </c>
      <c r="Y872" s="13">
        <v>35.659999999999997</v>
      </c>
      <c r="Z872" s="13">
        <v>2</v>
      </c>
      <c r="AA872" s="51" t="str">
        <f>IF(Table2[[#This Row],[DeliveryDays]]&lt;=3,"FAST DELIVERY","LATE DELIVERY")</f>
        <v>FAST DELIVERY</v>
      </c>
      <c r="AB872" s="13" t="s">
        <v>55</v>
      </c>
      <c r="AC872" s="13" t="s">
        <v>39</v>
      </c>
      <c r="AD872" s="13">
        <v>2</v>
      </c>
      <c r="AE872" s="57" t="str">
        <f>_xlfn.IFS(Table2[[#This Row],[Rating]]=5,"Excellent",Table2[[#This Row],[Rating]]=4,"Good",Table2[[#This Row],[Rating]]=3,"Average",Table2[[#This Row],[Rating]]&lt;=2,"Poor")</f>
        <v>Poor</v>
      </c>
      <c r="AF872" s="35">
        <f>Table2[[#This Row],[Cost]]+Table2[[#This Row],[Profit]]+Table2[[#This Row],[ShippingCost]]+Table2[[#This Row],[DeliveryDays]]</f>
        <v>6427.2199999999993</v>
      </c>
      <c r="AG872" s="119">
        <f>Table2[[#This Row],[Profit]]/Table2[[#This Row],[Cost]]</f>
        <v>0.37388028571797177</v>
      </c>
    </row>
    <row r="873" spans="1:33" ht="16.5" thickTop="1" thickBot="1" x14ac:dyDescent="0.3">
      <c r="A873" s="11">
        <v>874</v>
      </c>
      <c r="B873" s="2" t="s">
        <v>347</v>
      </c>
      <c r="C873" s="85">
        <f>YEAR(Table2[[#This Row],[Date]])</f>
        <v>2024</v>
      </c>
      <c r="D873" s="88" t="str">
        <f>TEXT(Table2[[#This Row],[Date]],"mmmm")</f>
        <v>May</v>
      </c>
      <c r="E873" s="2" t="s">
        <v>127</v>
      </c>
      <c r="F873" s="2" t="s">
        <v>28</v>
      </c>
      <c r="G873" s="2" t="s">
        <v>59</v>
      </c>
      <c r="H873" s="2" t="s">
        <v>74</v>
      </c>
      <c r="I873" s="2" t="s">
        <v>51</v>
      </c>
      <c r="J873" s="2" t="s">
        <v>52</v>
      </c>
      <c r="K873" s="2" t="s">
        <v>53</v>
      </c>
      <c r="L873" s="2" t="s">
        <v>85</v>
      </c>
      <c r="M873" s="2">
        <v>992.3</v>
      </c>
      <c r="N873" s="2">
        <v>9</v>
      </c>
      <c r="O873" s="2">
        <v>0.25</v>
      </c>
      <c r="P873" s="48" t="str">
        <f>IF(Table2[[#This Row],[Discount]]&gt;20%,"HIGH","LOW")</f>
        <v>HIGH</v>
      </c>
      <c r="Q873" s="2">
        <v>6698.02</v>
      </c>
      <c r="R873" s="59" t="str">
        <f>_xlfn.IFS(Table2[[#This Row],[Revenue]]&lt;1000,"Small",OR(Table2[[#This Row],[Revenue]]&gt;1000,Table2[[#This Row],[Revenue]]&lt;=5000),"Medium",Table2[[#This Row],[Revenue]]&gt;5000,"Large")</f>
        <v>Medium</v>
      </c>
      <c r="S873" s="53" t="str">
        <f>IF(Table2[[#This Row],[Revenue]]&gt;3000,"Premium","Not Premium")</f>
        <v>Premium</v>
      </c>
      <c r="T873" s="2">
        <v>5073.72</v>
      </c>
      <c r="U873" s="2">
        <v>1624.3</v>
      </c>
      <c r="V873" s="2" t="s">
        <v>76</v>
      </c>
      <c r="W873" s="2" t="s">
        <v>54</v>
      </c>
      <c r="X873" s="2" t="s">
        <v>37</v>
      </c>
      <c r="Y873" s="2">
        <v>6.51</v>
      </c>
      <c r="Z873" s="2">
        <v>9</v>
      </c>
      <c r="AA873" s="50" t="str">
        <f>IF(Table2[[#This Row],[DeliveryDays]]&lt;=3,"FAST DELIVERY","LATE DELIVERY")</f>
        <v>LATE DELIVERY</v>
      </c>
      <c r="AB873" s="2" t="s">
        <v>55</v>
      </c>
      <c r="AC873" s="2" t="s">
        <v>39</v>
      </c>
      <c r="AD873" s="2">
        <v>1</v>
      </c>
      <c r="AE873" s="56" t="str">
        <f>_xlfn.IFS(Table2[[#This Row],[Rating]]=5,"Excellent",Table2[[#This Row],[Rating]]=4,"Good",Table2[[#This Row],[Rating]]=3,"Average",Table2[[#This Row],[Rating]]&lt;=2,"Poor")</f>
        <v>Poor</v>
      </c>
      <c r="AF873" s="35">
        <f>Table2[[#This Row],[Cost]]+Table2[[#This Row],[Profit]]+Table2[[#This Row],[ShippingCost]]+Table2[[#This Row],[DeliveryDays]]</f>
        <v>6713.5300000000007</v>
      </c>
      <c r="AG873" s="119">
        <f>Table2[[#This Row],[Profit]]/Table2[[#This Row],[Cost]]</f>
        <v>0.32013985793461208</v>
      </c>
    </row>
    <row r="874" spans="1:33" ht="16.5" thickTop="1" thickBot="1" x14ac:dyDescent="0.3">
      <c r="A874" s="12">
        <v>875</v>
      </c>
      <c r="B874" s="13" t="s">
        <v>337</v>
      </c>
      <c r="C874" s="86">
        <f>YEAR(Table2[[#This Row],[Date]])</f>
        <v>2023</v>
      </c>
      <c r="D874" s="89" t="str">
        <f>TEXT(Table2[[#This Row],[Date]],"mmmm")</f>
        <v>December</v>
      </c>
      <c r="E874" s="13" t="s">
        <v>129</v>
      </c>
      <c r="F874" s="13" t="s">
        <v>42</v>
      </c>
      <c r="G874" s="13" t="s">
        <v>90</v>
      </c>
      <c r="H874" s="13" t="s">
        <v>67</v>
      </c>
      <c r="I874" s="13" t="s">
        <v>31</v>
      </c>
      <c r="J874" s="13" t="s">
        <v>84</v>
      </c>
      <c r="K874" s="13" t="s">
        <v>53</v>
      </c>
      <c r="L874" s="13" t="s">
        <v>34</v>
      </c>
      <c r="M874" s="13">
        <v>240.54</v>
      </c>
      <c r="N874" s="13">
        <v>7</v>
      </c>
      <c r="O874" s="13">
        <v>0.21</v>
      </c>
      <c r="P874" s="48" t="str">
        <f>IF(Table2[[#This Row],[Discount]]&gt;20%,"HIGH","LOW")</f>
        <v>HIGH</v>
      </c>
      <c r="Q874" s="13">
        <v>1330.19</v>
      </c>
      <c r="R874" s="60" t="str">
        <f>_xlfn.IFS(Table2[[#This Row],[Revenue]]&lt;1000,"Small",OR(Table2[[#This Row],[Revenue]]&gt;1000,Table2[[#This Row],[Revenue]]&lt;=5000),"Medium",Table2[[#This Row],[Revenue]]&gt;5000,"Large")</f>
        <v>Medium</v>
      </c>
      <c r="S874" s="54" t="str">
        <f>IF(Table2[[#This Row],[Revenue]]&gt;3000,"Premium","Not Premium")</f>
        <v>Not Premium</v>
      </c>
      <c r="T874" s="13">
        <v>945.71</v>
      </c>
      <c r="U874" s="13">
        <v>384.48</v>
      </c>
      <c r="V874" s="13" t="s">
        <v>76</v>
      </c>
      <c r="W874" s="13" t="s">
        <v>36</v>
      </c>
      <c r="X874" s="13" t="s">
        <v>37</v>
      </c>
      <c r="Y874" s="13">
        <v>36.19</v>
      </c>
      <c r="Z874" s="13">
        <v>6</v>
      </c>
      <c r="AA874" s="51" t="str">
        <f>IF(Table2[[#This Row],[DeliveryDays]]&lt;=3,"FAST DELIVERY","LATE DELIVERY")</f>
        <v>LATE DELIVERY</v>
      </c>
      <c r="AB874" s="13" t="s">
        <v>55</v>
      </c>
      <c r="AC874" s="13" t="s">
        <v>56</v>
      </c>
      <c r="AD874" s="13">
        <v>2</v>
      </c>
      <c r="AE874" s="57" t="str">
        <f>_xlfn.IFS(Table2[[#This Row],[Rating]]=5,"Excellent",Table2[[#This Row],[Rating]]=4,"Good",Table2[[#This Row],[Rating]]=3,"Average",Table2[[#This Row],[Rating]]&lt;=2,"Poor")</f>
        <v>Poor</v>
      </c>
      <c r="AF874" s="35">
        <f>Table2[[#This Row],[Cost]]+Table2[[#This Row],[Profit]]+Table2[[#This Row],[ShippingCost]]+Table2[[#This Row],[DeliveryDays]]</f>
        <v>1372.38</v>
      </c>
      <c r="AG874" s="119">
        <f>Table2[[#This Row],[Profit]]/Table2[[#This Row],[Cost]]</f>
        <v>0.40655169132186397</v>
      </c>
    </row>
    <row r="875" spans="1:33" ht="16.5" thickTop="1" thickBot="1" x14ac:dyDescent="0.3">
      <c r="A875" s="11">
        <v>876</v>
      </c>
      <c r="B875" s="2" t="s">
        <v>98</v>
      </c>
      <c r="C875" s="85">
        <f>YEAR(Table2[[#This Row],[Date]])</f>
        <v>2023</v>
      </c>
      <c r="D875" s="88" t="str">
        <f>TEXT(Table2[[#This Row],[Date]],"mmmm")</f>
        <v>June</v>
      </c>
      <c r="E875" s="2" t="s">
        <v>27</v>
      </c>
      <c r="F875" s="2" t="s">
        <v>28</v>
      </c>
      <c r="G875" s="2" t="s">
        <v>59</v>
      </c>
      <c r="H875" s="2" t="s">
        <v>44</v>
      </c>
      <c r="I875" s="2" t="s">
        <v>68</v>
      </c>
      <c r="J875" s="2" t="s">
        <v>79</v>
      </c>
      <c r="K875" s="2" t="s">
        <v>33</v>
      </c>
      <c r="L875" s="2" t="s">
        <v>70</v>
      </c>
      <c r="M875" s="2">
        <v>923.24</v>
      </c>
      <c r="N875" s="2">
        <v>12</v>
      </c>
      <c r="O875" s="2">
        <v>0.06</v>
      </c>
      <c r="P875" s="48" t="str">
        <f>IF(Table2[[#This Row],[Discount]]&gt;20%,"HIGH","LOW")</f>
        <v>LOW</v>
      </c>
      <c r="Q875" s="2">
        <v>10414.15</v>
      </c>
      <c r="R875" s="59" t="str">
        <f>_xlfn.IFS(Table2[[#This Row],[Revenue]]&lt;1000,"Small",OR(Table2[[#This Row],[Revenue]]&gt;1000,Table2[[#This Row],[Revenue]]&lt;=5000),"Medium",Table2[[#This Row],[Revenue]]&gt;5000,"Large")</f>
        <v>Medium</v>
      </c>
      <c r="S875" s="53" t="str">
        <f>IF(Table2[[#This Row],[Revenue]]&gt;3000,"Premium","Not Premium")</f>
        <v>Premium</v>
      </c>
      <c r="T875" s="2">
        <v>6912.44</v>
      </c>
      <c r="U875" s="2">
        <v>3501.71</v>
      </c>
      <c r="V875" s="2" t="s">
        <v>35</v>
      </c>
      <c r="W875" s="2" t="s">
        <v>54</v>
      </c>
      <c r="X875" s="2" t="s">
        <v>72</v>
      </c>
      <c r="Y875" s="2">
        <v>27.25</v>
      </c>
      <c r="Z875" s="2">
        <v>6</v>
      </c>
      <c r="AA875" s="50" t="str">
        <f>IF(Table2[[#This Row],[DeliveryDays]]&lt;=3,"FAST DELIVERY","LATE DELIVERY")</f>
        <v>LATE DELIVERY</v>
      </c>
      <c r="AB875" s="2" t="s">
        <v>97</v>
      </c>
      <c r="AC875" s="2" t="s">
        <v>39</v>
      </c>
      <c r="AD875" s="2">
        <v>1</v>
      </c>
      <c r="AE875" s="56" t="str">
        <f>_xlfn.IFS(Table2[[#This Row],[Rating]]=5,"Excellent",Table2[[#This Row],[Rating]]=4,"Good",Table2[[#This Row],[Rating]]=3,"Average",Table2[[#This Row],[Rating]]&lt;=2,"Poor")</f>
        <v>Poor</v>
      </c>
      <c r="AF875" s="35">
        <f>Table2[[#This Row],[Cost]]+Table2[[#This Row],[Profit]]+Table2[[#This Row],[ShippingCost]]+Table2[[#This Row],[DeliveryDays]]</f>
        <v>10447.4</v>
      </c>
      <c r="AG875" s="119">
        <f>Table2[[#This Row],[Profit]]/Table2[[#This Row],[Cost]]</f>
        <v>0.50658088894804154</v>
      </c>
    </row>
    <row r="876" spans="1:33" ht="16.5" thickTop="1" thickBot="1" x14ac:dyDescent="0.3">
      <c r="A876" s="12">
        <v>877</v>
      </c>
      <c r="B876" s="13" t="s">
        <v>597</v>
      </c>
      <c r="C876" s="86">
        <f>YEAR(Table2[[#This Row],[Date]])</f>
        <v>2024</v>
      </c>
      <c r="D876" s="89" t="str">
        <f>TEXT(Table2[[#This Row],[Date]],"mmmm")</f>
        <v>January</v>
      </c>
      <c r="E876" s="13" t="s">
        <v>41</v>
      </c>
      <c r="F876" s="13" t="s">
        <v>66</v>
      </c>
      <c r="G876" s="13" t="s">
        <v>93</v>
      </c>
      <c r="H876" s="13" t="s">
        <v>78</v>
      </c>
      <c r="I876" s="13" t="s">
        <v>68</v>
      </c>
      <c r="J876" s="13" t="s">
        <v>134</v>
      </c>
      <c r="K876" s="13" t="s">
        <v>45</v>
      </c>
      <c r="L876" s="13" t="s">
        <v>46</v>
      </c>
      <c r="M876" s="13">
        <v>176.13</v>
      </c>
      <c r="N876" s="13">
        <v>15</v>
      </c>
      <c r="O876" s="13">
        <v>0.27</v>
      </c>
      <c r="P876" s="48" t="str">
        <f>IF(Table2[[#This Row],[Discount]]&gt;20%,"HIGH","LOW")</f>
        <v>HIGH</v>
      </c>
      <c r="Q876" s="13">
        <v>1928.62</v>
      </c>
      <c r="R876" s="60" t="str">
        <f>_xlfn.IFS(Table2[[#This Row],[Revenue]]&lt;1000,"Small",OR(Table2[[#This Row],[Revenue]]&gt;1000,Table2[[#This Row],[Revenue]]&lt;=5000),"Medium",Table2[[#This Row],[Revenue]]&gt;5000,"Large")</f>
        <v>Medium</v>
      </c>
      <c r="S876" s="54" t="str">
        <f>IF(Table2[[#This Row],[Revenue]]&gt;3000,"Premium","Not Premium")</f>
        <v>Not Premium</v>
      </c>
      <c r="T876" s="13">
        <v>1273.69</v>
      </c>
      <c r="U876" s="13">
        <v>654.92999999999995</v>
      </c>
      <c r="V876" s="13" t="s">
        <v>91</v>
      </c>
      <c r="W876" s="13" t="s">
        <v>71</v>
      </c>
      <c r="X876" s="13" t="s">
        <v>37</v>
      </c>
      <c r="Y876" s="13">
        <v>28.55</v>
      </c>
      <c r="Z876" s="13">
        <v>5</v>
      </c>
      <c r="AA876" s="51" t="str">
        <f>IF(Table2[[#This Row],[DeliveryDays]]&lt;=3,"FAST DELIVERY","LATE DELIVERY")</f>
        <v>LATE DELIVERY</v>
      </c>
      <c r="AB876" s="13" t="s">
        <v>55</v>
      </c>
      <c r="AC876" s="13" t="s">
        <v>56</v>
      </c>
      <c r="AD876" s="13">
        <v>4</v>
      </c>
      <c r="AE876" s="57" t="str">
        <f>_xlfn.IFS(Table2[[#This Row],[Rating]]=5,"Excellent",Table2[[#This Row],[Rating]]=4,"Good",Table2[[#This Row],[Rating]]=3,"Average",Table2[[#This Row],[Rating]]&lt;=2,"Poor")</f>
        <v>Good</v>
      </c>
      <c r="AF876" s="35">
        <f>Table2[[#This Row],[Cost]]+Table2[[#This Row],[Profit]]+Table2[[#This Row],[ShippingCost]]+Table2[[#This Row],[DeliveryDays]]</f>
        <v>1962.1699999999998</v>
      </c>
      <c r="AG876" s="119">
        <f>Table2[[#This Row],[Profit]]/Table2[[#This Row],[Cost]]</f>
        <v>0.5141989024016832</v>
      </c>
    </row>
    <row r="877" spans="1:33" ht="16.5" thickTop="1" thickBot="1" x14ac:dyDescent="0.3">
      <c r="A877" s="11">
        <v>878</v>
      </c>
      <c r="B877" s="2" t="s">
        <v>598</v>
      </c>
      <c r="C877" s="85">
        <f>YEAR(Table2[[#This Row],[Date]])</f>
        <v>2024</v>
      </c>
      <c r="D877" s="88" t="str">
        <f>TEXT(Table2[[#This Row],[Date]],"mmmm")</f>
        <v>May</v>
      </c>
      <c r="E877" s="2" t="s">
        <v>114</v>
      </c>
      <c r="F877" s="2" t="s">
        <v>42</v>
      </c>
      <c r="G877" s="2" t="s">
        <v>29</v>
      </c>
      <c r="H877" s="2" t="s">
        <v>60</v>
      </c>
      <c r="I877" s="2" t="s">
        <v>51</v>
      </c>
      <c r="J877" s="2" t="s">
        <v>62</v>
      </c>
      <c r="K877" s="2" t="s">
        <v>53</v>
      </c>
      <c r="L877" s="2" t="s">
        <v>80</v>
      </c>
      <c r="M877" s="2">
        <v>584.89</v>
      </c>
      <c r="N877" s="2">
        <v>14</v>
      </c>
      <c r="O877" s="2">
        <v>0.08</v>
      </c>
      <c r="P877" s="48" t="str">
        <f>IF(Table2[[#This Row],[Discount]]&gt;20%,"HIGH","LOW")</f>
        <v>LOW</v>
      </c>
      <c r="Q877" s="2">
        <v>7533.38</v>
      </c>
      <c r="R877" s="59" t="str">
        <f>_xlfn.IFS(Table2[[#This Row],[Revenue]]&lt;1000,"Small",OR(Table2[[#This Row],[Revenue]]&gt;1000,Table2[[#This Row],[Revenue]]&lt;=5000),"Medium",Table2[[#This Row],[Revenue]]&gt;5000,"Large")</f>
        <v>Medium</v>
      </c>
      <c r="S877" s="53" t="str">
        <f>IF(Table2[[#This Row],[Revenue]]&gt;3000,"Premium","Not Premium")</f>
        <v>Premium</v>
      </c>
      <c r="T877" s="2">
        <v>4048.94</v>
      </c>
      <c r="U877" s="2">
        <v>3484.44</v>
      </c>
      <c r="V877" s="2" t="s">
        <v>35</v>
      </c>
      <c r="W877" s="2" t="s">
        <v>71</v>
      </c>
      <c r="X877" s="2" t="s">
        <v>48</v>
      </c>
      <c r="Y877" s="2">
        <v>33.51</v>
      </c>
      <c r="Z877" s="2">
        <v>6</v>
      </c>
      <c r="AA877" s="50" t="str">
        <f>IF(Table2[[#This Row],[DeliveryDays]]&lt;=3,"FAST DELIVERY","LATE DELIVERY")</f>
        <v>LATE DELIVERY</v>
      </c>
      <c r="AB877" s="2" t="s">
        <v>55</v>
      </c>
      <c r="AC877" s="2" t="s">
        <v>56</v>
      </c>
      <c r="AD877" s="2">
        <v>2</v>
      </c>
      <c r="AE877" s="56" t="str">
        <f>_xlfn.IFS(Table2[[#This Row],[Rating]]=5,"Excellent",Table2[[#This Row],[Rating]]=4,"Good",Table2[[#This Row],[Rating]]=3,"Average",Table2[[#This Row],[Rating]]&lt;=2,"Poor")</f>
        <v>Poor</v>
      </c>
      <c r="AF877" s="35">
        <f>Table2[[#This Row],[Cost]]+Table2[[#This Row],[Profit]]+Table2[[#This Row],[ShippingCost]]+Table2[[#This Row],[DeliveryDays]]</f>
        <v>7572.89</v>
      </c>
      <c r="AG877" s="119">
        <f>Table2[[#This Row],[Profit]]/Table2[[#This Row],[Cost]]</f>
        <v>0.8605807939855864</v>
      </c>
    </row>
    <row r="878" spans="1:33" ht="16.5" thickTop="1" thickBot="1" x14ac:dyDescent="0.3">
      <c r="A878" s="12">
        <v>879</v>
      </c>
      <c r="B878" s="13" t="s">
        <v>462</v>
      </c>
      <c r="C878" s="86">
        <f>YEAR(Table2[[#This Row],[Date]])</f>
        <v>2024</v>
      </c>
      <c r="D878" s="89" t="str">
        <f>TEXT(Table2[[#This Row],[Date]],"mmmm")</f>
        <v>June</v>
      </c>
      <c r="E878" s="13" t="s">
        <v>50</v>
      </c>
      <c r="F878" s="13" t="s">
        <v>28</v>
      </c>
      <c r="G878" s="13" t="s">
        <v>43</v>
      </c>
      <c r="H878" s="13" t="s">
        <v>60</v>
      </c>
      <c r="I878" s="13" t="s">
        <v>31</v>
      </c>
      <c r="J878" s="13" t="s">
        <v>69</v>
      </c>
      <c r="K878" s="13" t="s">
        <v>45</v>
      </c>
      <c r="L878" s="13" t="s">
        <v>46</v>
      </c>
      <c r="M878" s="13">
        <v>433.2</v>
      </c>
      <c r="N878" s="13">
        <v>4</v>
      </c>
      <c r="O878" s="13">
        <v>0.25</v>
      </c>
      <c r="P878" s="48" t="str">
        <f>IF(Table2[[#This Row],[Discount]]&gt;20%,"HIGH","LOW")</f>
        <v>HIGH</v>
      </c>
      <c r="Q878" s="13">
        <v>1299.5999999999999</v>
      </c>
      <c r="R878" s="60" t="str">
        <f>_xlfn.IFS(Table2[[#This Row],[Revenue]]&lt;1000,"Small",OR(Table2[[#This Row],[Revenue]]&gt;1000,Table2[[#This Row],[Revenue]]&lt;=5000),"Medium",Table2[[#This Row],[Revenue]]&gt;5000,"Large")</f>
        <v>Medium</v>
      </c>
      <c r="S878" s="54" t="str">
        <f>IF(Table2[[#This Row],[Revenue]]&gt;3000,"Premium","Not Premium")</f>
        <v>Not Premium</v>
      </c>
      <c r="T878" s="13">
        <v>832.72</v>
      </c>
      <c r="U878" s="13">
        <v>466.88</v>
      </c>
      <c r="V878" s="13" t="s">
        <v>35</v>
      </c>
      <c r="W878" s="13" t="s">
        <v>71</v>
      </c>
      <c r="X878" s="13" t="s">
        <v>37</v>
      </c>
      <c r="Y878" s="13">
        <v>33.76</v>
      </c>
      <c r="Z878" s="13">
        <v>2</v>
      </c>
      <c r="AA878" s="51" t="str">
        <f>IF(Table2[[#This Row],[DeliveryDays]]&lt;=3,"FAST DELIVERY","LATE DELIVERY")</f>
        <v>FAST DELIVERY</v>
      </c>
      <c r="AB878" s="13" t="s">
        <v>55</v>
      </c>
      <c r="AC878" s="13" t="s">
        <v>39</v>
      </c>
      <c r="AD878" s="13">
        <v>3</v>
      </c>
      <c r="AE878" s="57" t="str">
        <f>_xlfn.IFS(Table2[[#This Row],[Rating]]=5,"Excellent",Table2[[#This Row],[Rating]]=4,"Good",Table2[[#This Row],[Rating]]=3,"Average",Table2[[#This Row],[Rating]]&lt;=2,"Poor")</f>
        <v>Average</v>
      </c>
      <c r="AF878" s="35">
        <f>Table2[[#This Row],[Cost]]+Table2[[#This Row],[Profit]]+Table2[[#This Row],[ShippingCost]]+Table2[[#This Row],[DeliveryDays]]</f>
        <v>1335.36</v>
      </c>
      <c r="AG878" s="119">
        <f>Table2[[#This Row],[Profit]]/Table2[[#This Row],[Cost]]</f>
        <v>0.56066865212796613</v>
      </c>
    </row>
    <row r="879" spans="1:33" ht="16.5" thickTop="1" thickBot="1" x14ac:dyDescent="0.3">
      <c r="A879" s="11">
        <v>880</v>
      </c>
      <c r="B879" s="2" t="s">
        <v>423</v>
      </c>
      <c r="C879" s="85">
        <f>YEAR(Table2[[#This Row],[Date]])</f>
        <v>2023</v>
      </c>
      <c r="D879" s="88" t="str">
        <f>TEXT(Table2[[#This Row],[Date]],"mmmm")</f>
        <v>December</v>
      </c>
      <c r="E879" s="2" t="s">
        <v>27</v>
      </c>
      <c r="F879" s="2" t="s">
        <v>28</v>
      </c>
      <c r="G879" s="2" t="s">
        <v>93</v>
      </c>
      <c r="H879" s="2" t="s">
        <v>67</v>
      </c>
      <c r="I879" s="2" t="s">
        <v>75</v>
      </c>
      <c r="J879" s="2" t="s">
        <v>134</v>
      </c>
      <c r="K879" s="2" t="s">
        <v>33</v>
      </c>
      <c r="L879" s="2" t="s">
        <v>85</v>
      </c>
      <c r="M879" s="2">
        <v>801.35</v>
      </c>
      <c r="N879" s="2">
        <v>8</v>
      </c>
      <c r="O879" s="2">
        <v>0.25</v>
      </c>
      <c r="P879" s="48" t="str">
        <f>IF(Table2[[#This Row],[Discount]]&gt;20%,"HIGH","LOW")</f>
        <v>HIGH</v>
      </c>
      <c r="Q879" s="2">
        <v>4808.1000000000004</v>
      </c>
      <c r="R879" s="59" t="str">
        <f>_xlfn.IFS(Table2[[#This Row],[Revenue]]&lt;1000,"Small",OR(Table2[[#This Row],[Revenue]]&gt;1000,Table2[[#This Row],[Revenue]]&lt;=5000),"Medium",Table2[[#This Row],[Revenue]]&gt;5000,"Large")</f>
        <v>Medium</v>
      </c>
      <c r="S879" s="53" t="str">
        <f>IF(Table2[[#This Row],[Revenue]]&gt;3000,"Premium","Not Premium")</f>
        <v>Premium</v>
      </c>
      <c r="T879" s="2">
        <v>2658.55</v>
      </c>
      <c r="U879" s="2">
        <v>2149.5500000000002</v>
      </c>
      <c r="V879" s="2" t="s">
        <v>63</v>
      </c>
      <c r="W879" s="2" t="s">
        <v>36</v>
      </c>
      <c r="X879" s="2" t="s">
        <v>48</v>
      </c>
      <c r="Y879" s="2">
        <v>30.83</v>
      </c>
      <c r="Z879" s="2">
        <v>9</v>
      </c>
      <c r="AA879" s="50" t="str">
        <f>IF(Table2[[#This Row],[DeliveryDays]]&lt;=3,"FAST DELIVERY","LATE DELIVERY")</f>
        <v>LATE DELIVERY</v>
      </c>
      <c r="AB879" s="2" t="s">
        <v>97</v>
      </c>
      <c r="AC879" s="2" t="s">
        <v>39</v>
      </c>
      <c r="AD879" s="2">
        <v>4</v>
      </c>
      <c r="AE879" s="56" t="str">
        <f>_xlfn.IFS(Table2[[#This Row],[Rating]]=5,"Excellent",Table2[[#This Row],[Rating]]=4,"Good",Table2[[#This Row],[Rating]]=3,"Average",Table2[[#This Row],[Rating]]&lt;=2,"Poor")</f>
        <v>Good</v>
      </c>
      <c r="AF879" s="35">
        <f>Table2[[#This Row],[Cost]]+Table2[[#This Row],[Profit]]+Table2[[#This Row],[ShippingCost]]+Table2[[#This Row],[DeliveryDays]]</f>
        <v>4847.93</v>
      </c>
      <c r="AG879" s="119">
        <f>Table2[[#This Row],[Profit]]/Table2[[#This Row],[Cost]]</f>
        <v>0.80854225047488293</v>
      </c>
    </row>
    <row r="880" spans="1:33" ht="16.5" thickTop="1" thickBot="1" x14ac:dyDescent="0.3">
      <c r="A880" s="12">
        <v>881</v>
      </c>
      <c r="B880" s="13" t="s">
        <v>427</v>
      </c>
      <c r="C880" s="86">
        <f>YEAR(Table2[[#This Row],[Date]])</f>
        <v>2023</v>
      </c>
      <c r="D880" s="89" t="str">
        <f>TEXT(Table2[[#This Row],[Date]],"mmmm")</f>
        <v>August</v>
      </c>
      <c r="E880" s="13" t="s">
        <v>27</v>
      </c>
      <c r="F880" s="13" t="s">
        <v>28</v>
      </c>
      <c r="G880" s="13" t="s">
        <v>90</v>
      </c>
      <c r="H880" s="13" t="s">
        <v>44</v>
      </c>
      <c r="I880" s="13" t="s">
        <v>61</v>
      </c>
      <c r="J880" s="13" t="s">
        <v>62</v>
      </c>
      <c r="K880" s="13" t="s">
        <v>45</v>
      </c>
      <c r="L880" s="13" t="s">
        <v>80</v>
      </c>
      <c r="M880" s="13">
        <v>981.43</v>
      </c>
      <c r="N880" s="13">
        <v>17</v>
      </c>
      <c r="O880" s="13">
        <v>0.14000000000000001</v>
      </c>
      <c r="P880" s="48" t="str">
        <f>IF(Table2[[#This Row],[Discount]]&gt;20%,"HIGH","LOW")</f>
        <v>LOW</v>
      </c>
      <c r="Q880" s="13">
        <v>14348.51</v>
      </c>
      <c r="R880" s="60" t="str">
        <f>_xlfn.IFS(Table2[[#This Row],[Revenue]]&lt;1000,"Small",OR(Table2[[#This Row],[Revenue]]&gt;1000,Table2[[#This Row],[Revenue]]&lt;=5000),"Medium",Table2[[#This Row],[Revenue]]&gt;5000,"Large")</f>
        <v>Medium</v>
      </c>
      <c r="S880" s="54" t="str">
        <f>IF(Table2[[#This Row],[Revenue]]&gt;3000,"Premium","Not Premium")</f>
        <v>Premium</v>
      </c>
      <c r="T880" s="13">
        <v>8952.74</v>
      </c>
      <c r="U880" s="13">
        <v>5395.77</v>
      </c>
      <c r="V880" s="13" t="s">
        <v>91</v>
      </c>
      <c r="W880" s="13" t="s">
        <v>88</v>
      </c>
      <c r="X880" s="13" t="s">
        <v>72</v>
      </c>
      <c r="Y880" s="13">
        <v>45.4</v>
      </c>
      <c r="Z880" s="13">
        <v>1</v>
      </c>
      <c r="AA880" s="51" t="str">
        <f>IF(Table2[[#This Row],[DeliveryDays]]&lt;=3,"FAST DELIVERY","LATE DELIVERY")</f>
        <v>FAST DELIVERY</v>
      </c>
      <c r="AB880" s="13" t="s">
        <v>38</v>
      </c>
      <c r="AC880" s="13" t="s">
        <v>39</v>
      </c>
      <c r="AD880" s="13">
        <v>5</v>
      </c>
      <c r="AE880" s="57" t="str">
        <f>_xlfn.IFS(Table2[[#This Row],[Rating]]=5,"Excellent",Table2[[#This Row],[Rating]]=4,"Good",Table2[[#This Row],[Rating]]=3,"Average",Table2[[#This Row],[Rating]]&lt;=2,"Poor")</f>
        <v>Excellent</v>
      </c>
      <c r="AF880" s="35">
        <f>Table2[[#This Row],[Cost]]+Table2[[#This Row],[Profit]]+Table2[[#This Row],[ShippingCost]]+Table2[[#This Row],[DeliveryDays]]</f>
        <v>14394.91</v>
      </c>
      <c r="AG880" s="119">
        <f>Table2[[#This Row],[Profit]]/Table2[[#This Row],[Cost]]</f>
        <v>0.60269481745253417</v>
      </c>
    </row>
    <row r="881" spans="1:33" ht="16.5" thickTop="1" thickBot="1" x14ac:dyDescent="0.3">
      <c r="A881" s="11">
        <v>882</v>
      </c>
      <c r="B881" s="2" t="s">
        <v>480</v>
      </c>
      <c r="C881" s="85">
        <f>YEAR(Table2[[#This Row],[Date]])</f>
        <v>2024</v>
      </c>
      <c r="D881" s="88" t="str">
        <f>TEXT(Table2[[#This Row],[Date]],"mmmm")</f>
        <v>August</v>
      </c>
      <c r="E881" s="2" t="s">
        <v>120</v>
      </c>
      <c r="F881" s="2" t="s">
        <v>66</v>
      </c>
      <c r="G881" s="2" t="s">
        <v>90</v>
      </c>
      <c r="H881" s="2" t="s">
        <v>60</v>
      </c>
      <c r="I881" s="2" t="s">
        <v>68</v>
      </c>
      <c r="J881" s="2" t="s">
        <v>62</v>
      </c>
      <c r="K881" s="2" t="s">
        <v>45</v>
      </c>
      <c r="L881" s="2" t="s">
        <v>80</v>
      </c>
      <c r="M881" s="2">
        <v>981.77</v>
      </c>
      <c r="N881" s="2">
        <v>18</v>
      </c>
      <c r="O881" s="2">
        <v>0</v>
      </c>
      <c r="P881" s="48" t="str">
        <f>IF(Table2[[#This Row],[Discount]]&gt;20%,"HIGH","LOW")</f>
        <v>LOW</v>
      </c>
      <c r="Q881" s="2">
        <v>17671.86</v>
      </c>
      <c r="R881" s="59" t="str">
        <f>_xlfn.IFS(Table2[[#This Row],[Revenue]]&lt;1000,"Small",OR(Table2[[#This Row],[Revenue]]&gt;1000,Table2[[#This Row],[Revenue]]&lt;=5000),"Medium",Table2[[#This Row],[Revenue]]&gt;5000,"Large")</f>
        <v>Medium</v>
      </c>
      <c r="S881" s="53" t="str">
        <f>IF(Table2[[#This Row],[Revenue]]&gt;3000,"Premium","Not Premium")</f>
        <v>Premium</v>
      </c>
      <c r="T881" s="2">
        <v>13817.91</v>
      </c>
      <c r="U881" s="2">
        <v>3853.95</v>
      </c>
      <c r="V881" s="2" t="s">
        <v>35</v>
      </c>
      <c r="W881" s="2" t="s">
        <v>54</v>
      </c>
      <c r="X881" s="2" t="s">
        <v>37</v>
      </c>
      <c r="Y881" s="2">
        <v>34.01</v>
      </c>
      <c r="Z881" s="2">
        <v>8</v>
      </c>
      <c r="AA881" s="50" t="str">
        <f>IF(Table2[[#This Row],[DeliveryDays]]&lt;=3,"FAST DELIVERY","LATE DELIVERY")</f>
        <v>LATE DELIVERY</v>
      </c>
      <c r="AB881" s="2" t="s">
        <v>97</v>
      </c>
      <c r="AC881" s="2" t="s">
        <v>56</v>
      </c>
      <c r="AD881" s="2">
        <v>1</v>
      </c>
      <c r="AE881" s="56" t="str">
        <f>_xlfn.IFS(Table2[[#This Row],[Rating]]=5,"Excellent",Table2[[#This Row],[Rating]]=4,"Good",Table2[[#This Row],[Rating]]=3,"Average",Table2[[#This Row],[Rating]]&lt;=2,"Poor")</f>
        <v>Poor</v>
      </c>
      <c r="AF881" s="35">
        <f>Table2[[#This Row],[Cost]]+Table2[[#This Row],[Profit]]+Table2[[#This Row],[ShippingCost]]+Table2[[#This Row],[DeliveryDays]]</f>
        <v>17713.87</v>
      </c>
      <c r="AG881" s="119">
        <f>Table2[[#This Row],[Profit]]/Table2[[#This Row],[Cost]]</f>
        <v>0.27890976276441226</v>
      </c>
    </row>
    <row r="882" spans="1:33" ht="16.5" thickTop="1" thickBot="1" x14ac:dyDescent="0.3">
      <c r="A882" s="12">
        <v>883</v>
      </c>
      <c r="B882" s="13" t="s">
        <v>599</v>
      </c>
      <c r="C882" s="86">
        <f>YEAR(Table2[[#This Row],[Date]])</f>
        <v>2023</v>
      </c>
      <c r="D882" s="89" t="str">
        <f>TEXT(Table2[[#This Row],[Date]],"mmmm")</f>
        <v>September</v>
      </c>
      <c r="E882" s="13" t="s">
        <v>127</v>
      </c>
      <c r="F882" s="13" t="s">
        <v>28</v>
      </c>
      <c r="G882" s="13" t="s">
        <v>29</v>
      </c>
      <c r="H882" s="13" t="s">
        <v>44</v>
      </c>
      <c r="I882" s="13" t="s">
        <v>68</v>
      </c>
      <c r="J882" s="13" t="s">
        <v>32</v>
      </c>
      <c r="K882" s="13" t="s">
        <v>33</v>
      </c>
      <c r="L882" s="13" t="s">
        <v>46</v>
      </c>
      <c r="M882" s="13">
        <v>720.6</v>
      </c>
      <c r="N882" s="13">
        <v>15</v>
      </c>
      <c r="O882" s="13">
        <v>0.22</v>
      </c>
      <c r="P882" s="48" t="str">
        <f>IF(Table2[[#This Row],[Discount]]&gt;20%,"HIGH","LOW")</f>
        <v>HIGH</v>
      </c>
      <c r="Q882" s="13">
        <v>8431.02</v>
      </c>
      <c r="R882" s="60" t="str">
        <f>_xlfn.IFS(Table2[[#This Row],[Revenue]]&lt;1000,"Small",OR(Table2[[#This Row],[Revenue]]&gt;1000,Table2[[#This Row],[Revenue]]&lt;=5000),"Medium",Table2[[#This Row],[Revenue]]&gt;5000,"Large")</f>
        <v>Medium</v>
      </c>
      <c r="S882" s="54" t="str">
        <f>IF(Table2[[#This Row],[Revenue]]&gt;3000,"Premium","Not Premium")</f>
        <v>Premium</v>
      </c>
      <c r="T882" s="13">
        <v>5073.9799999999996</v>
      </c>
      <c r="U882" s="13">
        <v>3357.04</v>
      </c>
      <c r="V882" s="13" t="s">
        <v>35</v>
      </c>
      <c r="W882" s="13" t="s">
        <v>54</v>
      </c>
      <c r="X882" s="13" t="s">
        <v>72</v>
      </c>
      <c r="Y882" s="13">
        <v>48.77</v>
      </c>
      <c r="Z882" s="13">
        <v>4</v>
      </c>
      <c r="AA882" s="51" t="str">
        <f>IF(Table2[[#This Row],[DeliveryDays]]&lt;=3,"FAST DELIVERY","LATE DELIVERY")</f>
        <v>LATE DELIVERY</v>
      </c>
      <c r="AB882" s="13" t="s">
        <v>38</v>
      </c>
      <c r="AC882" s="13" t="s">
        <v>39</v>
      </c>
      <c r="AD882" s="13">
        <v>4</v>
      </c>
      <c r="AE882" s="57" t="str">
        <f>_xlfn.IFS(Table2[[#This Row],[Rating]]=5,"Excellent",Table2[[#This Row],[Rating]]=4,"Good",Table2[[#This Row],[Rating]]=3,"Average",Table2[[#This Row],[Rating]]&lt;=2,"Poor")</f>
        <v>Good</v>
      </c>
      <c r="AF882" s="35">
        <f>Table2[[#This Row],[Cost]]+Table2[[#This Row],[Profit]]+Table2[[#This Row],[ShippingCost]]+Table2[[#This Row],[DeliveryDays]]</f>
        <v>8483.7900000000009</v>
      </c>
      <c r="AG882" s="119">
        <f>Table2[[#This Row],[Profit]]/Table2[[#This Row],[Cost]]</f>
        <v>0.66161868986476102</v>
      </c>
    </row>
    <row r="883" spans="1:33" ht="16.5" thickTop="1" thickBot="1" x14ac:dyDescent="0.3">
      <c r="A883" s="11">
        <v>884</v>
      </c>
      <c r="B883" s="2" t="s">
        <v>362</v>
      </c>
      <c r="C883" s="85">
        <f>YEAR(Table2[[#This Row],[Date]])</f>
        <v>2024</v>
      </c>
      <c r="D883" s="88" t="str">
        <f>TEXT(Table2[[#This Row],[Date]],"mmmm")</f>
        <v>June</v>
      </c>
      <c r="E883" s="2" t="s">
        <v>120</v>
      </c>
      <c r="F883" s="2" t="s">
        <v>28</v>
      </c>
      <c r="G883" s="2" t="s">
        <v>90</v>
      </c>
      <c r="H883" s="2" t="s">
        <v>94</v>
      </c>
      <c r="I883" s="2" t="s">
        <v>31</v>
      </c>
      <c r="J883" s="2" t="s">
        <v>107</v>
      </c>
      <c r="K883" s="2" t="s">
        <v>45</v>
      </c>
      <c r="L883" s="2" t="s">
        <v>70</v>
      </c>
      <c r="M883" s="2">
        <v>846.36</v>
      </c>
      <c r="N883" s="2">
        <v>9</v>
      </c>
      <c r="O883" s="2">
        <v>0.01</v>
      </c>
      <c r="P883" s="48" t="str">
        <f>IF(Table2[[#This Row],[Discount]]&gt;20%,"HIGH","LOW")</f>
        <v>LOW</v>
      </c>
      <c r="Q883" s="2">
        <v>7541.07</v>
      </c>
      <c r="R883" s="59" t="str">
        <f>_xlfn.IFS(Table2[[#This Row],[Revenue]]&lt;1000,"Small",OR(Table2[[#This Row],[Revenue]]&gt;1000,Table2[[#This Row],[Revenue]]&lt;=5000),"Medium",Table2[[#This Row],[Revenue]]&gt;5000,"Large")</f>
        <v>Medium</v>
      </c>
      <c r="S883" s="53" t="str">
        <f>IF(Table2[[#This Row],[Revenue]]&gt;3000,"Premium","Not Premium")</f>
        <v>Premium</v>
      </c>
      <c r="T883" s="2">
        <v>3980.26</v>
      </c>
      <c r="U883" s="2">
        <v>3560.81</v>
      </c>
      <c r="V883" s="2" t="s">
        <v>91</v>
      </c>
      <c r="W883" s="2" t="s">
        <v>88</v>
      </c>
      <c r="X883" s="2" t="s">
        <v>37</v>
      </c>
      <c r="Y883" s="2">
        <v>33.479999999999997</v>
      </c>
      <c r="Z883" s="2">
        <v>5</v>
      </c>
      <c r="AA883" s="50" t="str">
        <f>IF(Table2[[#This Row],[DeliveryDays]]&lt;=3,"FAST DELIVERY","LATE DELIVERY")</f>
        <v>LATE DELIVERY</v>
      </c>
      <c r="AB883" s="2" t="s">
        <v>38</v>
      </c>
      <c r="AC883" s="2" t="s">
        <v>39</v>
      </c>
      <c r="AD883" s="2">
        <v>5</v>
      </c>
      <c r="AE883" s="56" t="str">
        <f>_xlfn.IFS(Table2[[#This Row],[Rating]]=5,"Excellent",Table2[[#This Row],[Rating]]=4,"Good",Table2[[#This Row],[Rating]]=3,"Average",Table2[[#This Row],[Rating]]&lt;=2,"Poor")</f>
        <v>Excellent</v>
      </c>
      <c r="AF883" s="35">
        <f>Table2[[#This Row],[Cost]]+Table2[[#This Row],[Profit]]+Table2[[#This Row],[ShippingCost]]+Table2[[#This Row],[DeliveryDays]]</f>
        <v>7579.5499999999993</v>
      </c>
      <c r="AG883" s="119">
        <f>Table2[[#This Row],[Profit]]/Table2[[#This Row],[Cost]]</f>
        <v>0.89461743705185082</v>
      </c>
    </row>
    <row r="884" spans="1:33" ht="16.5" thickTop="1" thickBot="1" x14ac:dyDescent="0.3">
      <c r="A884" s="12">
        <v>885</v>
      </c>
      <c r="B884" s="13" t="s">
        <v>26</v>
      </c>
      <c r="C884" s="86">
        <f>YEAR(Table2[[#This Row],[Date]])</f>
        <v>2023</v>
      </c>
      <c r="D884" s="89" t="str">
        <f>TEXT(Table2[[#This Row],[Date]],"mmmm")</f>
        <v>August</v>
      </c>
      <c r="E884" s="13" t="s">
        <v>127</v>
      </c>
      <c r="F884" s="13" t="s">
        <v>82</v>
      </c>
      <c r="G884" s="13" t="s">
        <v>29</v>
      </c>
      <c r="H884" s="13" t="s">
        <v>44</v>
      </c>
      <c r="I884" s="13" t="s">
        <v>61</v>
      </c>
      <c r="J884" s="13" t="s">
        <v>69</v>
      </c>
      <c r="K884" s="13" t="s">
        <v>45</v>
      </c>
      <c r="L884" s="13" t="s">
        <v>70</v>
      </c>
      <c r="M884" s="13">
        <v>956.2</v>
      </c>
      <c r="N884" s="13">
        <v>17</v>
      </c>
      <c r="O884" s="13">
        <v>0.03</v>
      </c>
      <c r="P884" s="48" t="str">
        <f>IF(Table2[[#This Row],[Discount]]&gt;20%,"HIGH","LOW")</f>
        <v>LOW</v>
      </c>
      <c r="Q884" s="13">
        <v>15767.74</v>
      </c>
      <c r="R884" s="60" t="str">
        <f>_xlfn.IFS(Table2[[#This Row],[Revenue]]&lt;1000,"Small",OR(Table2[[#This Row],[Revenue]]&gt;1000,Table2[[#This Row],[Revenue]]&lt;=5000),"Medium",Table2[[#This Row],[Revenue]]&gt;5000,"Large")</f>
        <v>Medium</v>
      </c>
      <c r="S884" s="54" t="str">
        <f>IF(Table2[[#This Row],[Revenue]]&gt;3000,"Premium","Not Premium")</f>
        <v>Premium</v>
      </c>
      <c r="T884" s="13">
        <v>12376.8</v>
      </c>
      <c r="U884" s="13">
        <v>3390.94</v>
      </c>
      <c r="V884" s="13" t="s">
        <v>91</v>
      </c>
      <c r="W884" s="13" t="s">
        <v>36</v>
      </c>
      <c r="X884" s="13" t="s">
        <v>48</v>
      </c>
      <c r="Y884" s="13">
        <v>12.79</v>
      </c>
      <c r="Z884" s="13">
        <v>3</v>
      </c>
      <c r="AA884" s="51" t="str">
        <f>IF(Table2[[#This Row],[DeliveryDays]]&lt;=3,"FAST DELIVERY","LATE DELIVERY")</f>
        <v>FAST DELIVERY</v>
      </c>
      <c r="AB884" s="13" t="s">
        <v>55</v>
      </c>
      <c r="AC884" s="13" t="s">
        <v>56</v>
      </c>
      <c r="AD884" s="13">
        <v>3</v>
      </c>
      <c r="AE884" s="57" t="str">
        <f>_xlfn.IFS(Table2[[#This Row],[Rating]]=5,"Excellent",Table2[[#This Row],[Rating]]=4,"Good",Table2[[#This Row],[Rating]]=3,"Average",Table2[[#This Row],[Rating]]&lt;=2,"Poor")</f>
        <v>Average</v>
      </c>
      <c r="AF884" s="35">
        <f>Table2[[#This Row],[Cost]]+Table2[[#This Row],[Profit]]+Table2[[#This Row],[ShippingCost]]+Table2[[#This Row],[DeliveryDays]]</f>
        <v>15783.53</v>
      </c>
      <c r="AG884" s="119">
        <f>Table2[[#This Row],[Profit]]/Table2[[#This Row],[Cost]]</f>
        <v>0.273975502553164</v>
      </c>
    </row>
    <row r="885" spans="1:33" ht="16.5" thickTop="1" thickBot="1" x14ac:dyDescent="0.3">
      <c r="A885" s="11">
        <v>886</v>
      </c>
      <c r="B885" s="2" t="s">
        <v>600</v>
      </c>
      <c r="C885" s="85">
        <f>YEAR(Table2[[#This Row],[Date]])</f>
        <v>2023</v>
      </c>
      <c r="D885" s="88" t="str">
        <f>TEXT(Table2[[#This Row],[Date]],"mmmm")</f>
        <v>September</v>
      </c>
      <c r="E885" s="2" t="s">
        <v>65</v>
      </c>
      <c r="F885" s="2" t="s">
        <v>42</v>
      </c>
      <c r="G885" s="2" t="s">
        <v>83</v>
      </c>
      <c r="H885" s="2" t="s">
        <v>100</v>
      </c>
      <c r="I885" s="2" t="s">
        <v>75</v>
      </c>
      <c r="J885" s="2" t="s">
        <v>79</v>
      </c>
      <c r="K885" s="2" t="s">
        <v>45</v>
      </c>
      <c r="L885" s="2" t="s">
        <v>46</v>
      </c>
      <c r="M885" s="2">
        <v>709.46</v>
      </c>
      <c r="N885" s="2">
        <v>5</v>
      </c>
      <c r="O885" s="2">
        <v>0.2</v>
      </c>
      <c r="P885" s="48" t="str">
        <f>IF(Table2[[#This Row],[Discount]]&gt;20%,"HIGH","LOW")</f>
        <v>LOW</v>
      </c>
      <c r="Q885" s="2">
        <v>2837.84</v>
      </c>
      <c r="R885" s="59" t="str">
        <f>_xlfn.IFS(Table2[[#This Row],[Revenue]]&lt;1000,"Small",OR(Table2[[#This Row],[Revenue]]&gt;1000,Table2[[#This Row],[Revenue]]&lt;=5000),"Medium",Table2[[#This Row],[Revenue]]&gt;5000,"Large")</f>
        <v>Medium</v>
      </c>
      <c r="S885" s="53" t="str">
        <f>IF(Table2[[#This Row],[Revenue]]&gt;3000,"Premium","Not Premium")</f>
        <v>Not Premium</v>
      </c>
      <c r="T885" s="2">
        <v>2448.52</v>
      </c>
      <c r="U885" s="2">
        <v>389.32</v>
      </c>
      <c r="V885" s="2" t="s">
        <v>35</v>
      </c>
      <c r="W885" s="2" t="s">
        <v>54</v>
      </c>
      <c r="X885" s="2" t="s">
        <v>72</v>
      </c>
      <c r="Y885" s="2">
        <v>23.75</v>
      </c>
      <c r="Z885" s="2">
        <v>10</v>
      </c>
      <c r="AA885" s="50" t="str">
        <f>IF(Table2[[#This Row],[DeliveryDays]]&lt;=3,"FAST DELIVERY","LATE DELIVERY")</f>
        <v>LATE DELIVERY</v>
      </c>
      <c r="AB885" s="2" t="s">
        <v>55</v>
      </c>
      <c r="AC885" s="2" t="s">
        <v>56</v>
      </c>
      <c r="AD885" s="2">
        <v>3</v>
      </c>
      <c r="AE885" s="56" t="str">
        <f>_xlfn.IFS(Table2[[#This Row],[Rating]]=5,"Excellent",Table2[[#This Row],[Rating]]=4,"Good",Table2[[#This Row],[Rating]]=3,"Average",Table2[[#This Row],[Rating]]&lt;=2,"Poor")</f>
        <v>Average</v>
      </c>
      <c r="AF885" s="35">
        <f>Table2[[#This Row],[Cost]]+Table2[[#This Row],[Profit]]+Table2[[#This Row],[ShippingCost]]+Table2[[#This Row],[DeliveryDays]]</f>
        <v>2871.59</v>
      </c>
      <c r="AG885" s="119">
        <f>Table2[[#This Row],[Profit]]/Table2[[#This Row],[Cost]]</f>
        <v>0.15900217274108441</v>
      </c>
    </row>
    <row r="886" spans="1:33" ht="16.5" thickTop="1" thickBot="1" x14ac:dyDescent="0.3">
      <c r="A886" s="12">
        <v>887</v>
      </c>
      <c r="B886" s="13" t="s">
        <v>601</v>
      </c>
      <c r="C886" s="86">
        <f>YEAR(Table2[[#This Row],[Date]])</f>
        <v>2023</v>
      </c>
      <c r="D886" s="89" t="str">
        <f>TEXT(Table2[[#This Row],[Date]],"mmmm")</f>
        <v>May</v>
      </c>
      <c r="E886" s="13" t="s">
        <v>99</v>
      </c>
      <c r="F886" s="13" t="s">
        <v>66</v>
      </c>
      <c r="G886" s="13" t="s">
        <v>90</v>
      </c>
      <c r="H886" s="13" t="s">
        <v>100</v>
      </c>
      <c r="I886" s="13" t="s">
        <v>51</v>
      </c>
      <c r="J886" s="13" t="s">
        <v>102</v>
      </c>
      <c r="K886" s="13" t="s">
        <v>45</v>
      </c>
      <c r="L886" s="13" t="s">
        <v>46</v>
      </c>
      <c r="M886" s="13">
        <v>256.77999999999997</v>
      </c>
      <c r="N886" s="13">
        <v>11</v>
      </c>
      <c r="O886" s="13">
        <v>0.28999999999999998</v>
      </c>
      <c r="P886" s="48" t="str">
        <f>IF(Table2[[#This Row],[Discount]]&gt;20%,"HIGH","LOW")</f>
        <v>HIGH</v>
      </c>
      <c r="Q886" s="13">
        <v>2005.45</v>
      </c>
      <c r="R886" s="60" t="str">
        <f>_xlfn.IFS(Table2[[#This Row],[Revenue]]&lt;1000,"Small",OR(Table2[[#This Row],[Revenue]]&gt;1000,Table2[[#This Row],[Revenue]]&lt;=5000),"Medium",Table2[[#This Row],[Revenue]]&gt;5000,"Large")</f>
        <v>Medium</v>
      </c>
      <c r="S886" s="54" t="str">
        <f>IF(Table2[[#This Row],[Revenue]]&gt;3000,"Premium","Not Premium")</f>
        <v>Not Premium</v>
      </c>
      <c r="T886" s="13">
        <v>1087.8900000000001</v>
      </c>
      <c r="U886" s="13">
        <v>917.56</v>
      </c>
      <c r="V886" s="13" t="s">
        <v>35</v>
      </c>
      <c r="W886" s="13" t="s">
        <v>54</v>
      </c>
      <c r="X886" s="13" t="s">
        <v>48</v>
      </c>
      <c r="Y886" s="13">
        <v>43.46</v>
      </c>
      <c r="Z886" s="13">
        <v>8</v>
      </c>
      <c r="AA886" s="51" t="str">
        <f>IF(Table2[[#This Row],[DeliveryDays]]&lt;=3,"FAST DELIVERY","LATE DELIVERY")</f>
        <v>LATE DELIVERY</v>
      </c>
      <c r="AB886" s="13" t="s">
        <v>38</v>
      </c>
      <c r="AC886" s="13" t="s">
        <v>39</v>
      </c>
      <c r="AD886" s="13">
        <v>3</v>
      </c>
      <c r="AE886" s="57" t="str">
        <f>_xlfn.IFS(Table2[[#This Row],[Rating]]=5,"Excellent",Table2[[#This Row],[Rating]]=4,"Good",Table2[[#This Row],[Rating]]=3,"Average",Table2[[#This Row],[Rating]]&lt;=2,"Poor")</f>
        <v>Average</v>
      </c>
      <c r="AF886" s="35">
        <f>Table2[[#This Row],[Cost]]+Table2[[#This Row],[Profit]]+Table2[[#This Row],[ShippingCost]]+Table2[[#This Row],[DeliveryDays]]</f>
        <v>2056.91</v>
      </c>
      <c r="AG886" s="119">
        <f>Table2[[#This Row],[Profit]]/Table2[[#This Row],[Cost]]</f>
        <v>0.84343086157607838</v>
      </c>
    </row>
    <row r="887" spans="1:33" ht="16.5" thickTop="1" thickBot="1" x14ac:dyDescent="0.3">
      <c r="A887" s="11">
        <v>888</v>
      </c>
      <c r="B887" s="2" t="s">
        <v>602</v>
      </c>
      <c r="C887" s="85">
        <f>YEAR(Table2[[#This Row],[Date]])</f>
        <v>2024</v>
      </c>
      <c r="D887" s="88" t="str">
        <f>TEXT(Table2[[#This Row],[Date]],"mmmm")</f>
        <v>November</v>
      </c>
      <c r="E887" s="2" t="s">
        <v>96</v>
      </c>
      <c r="F887" s="2" t="s">
        <v>82</v>
      </c>
      <c r="G887" s="2" t="s">
        <v>83</v>
      </c>
      <c r="H887" s="2" t="s">
        <v>100</v>
      </c>
      <c r="I887" s="2" t="s">
        <v>51</v>
      </c>
      <c r="J887" s="2" t="s">
        <v>134</v>
      </c>
      <c r="K887" s="2" t="s">
        <v>53</v>
      </c>
      <c r="L887" s="2" t="s">
        <v>80</v>
      </c>
      <c r="M887" s="2">
        <v>271.39</v>
      </c>
      <c r="N887" s="2">
        <v>4</v>
      </c>
      <c r="O887" s="2">
        <v>0.28999999999999998</v>
      </c>
      <c r="P887" s="48" t="str">
        <f>IF(Table2[[#This Row],[Discount]]&gt;20%,"HIGH","LOW")</f>
        <v>HIGH</v>
      </c>
      <c r="Q887" s="2">
        <v>770.75</v>
      </c>
      <c r="R887" s="59" t="str">
        <f>_xlfn.IFS(Table2[[#This Row],[Revenue]]&lt;1000,"Small",OR(Table2[[#This Row],[Revenue]]&gt;1000,Table2[[#This Row],[Revenue]]&lt;=5000),"Medium",Table2[[#This Row],[Revenue]]&gt;5000,"Large")</f>
        <v>Small</v>
      </c>
      <c r="S887" s="53" t="str">
        <f>IF(Table2[[#This Row],[Revenue]]&gt;3000,"Premium","Not Premium")</f>
        <v>Not Premium</v>
      </c>
      <c r="T887" s="2">
        <v>524.61</v>
      </c>
      <c r="U887" s="2">
        <v>246.14</v>
      </c>
      <c r="V887" s="2" t="s">
        <v>47</v>
      </c>
      <c r="W887" s="2" t="s">
        <v>88</v>
      </c>
      <c r="X887" s="2" t="s">
        <v>37</v>
      </c>
      <c r="Y887" s="2">
        <v>40.29</v>
      </c>
      <c r="Z887" s="2">
        <v>7</v>
      </c>
      <c r="AA887" s="50" t="str">
        <f>IF(Table2[[#This Row],[DeliveryDays]]&lt;=3,"FAST DELIVERY","LATE DELIVERY")</f>
        <v>LATE DELIVERY</v>
      </c>
      <c r="AB887" s="2" t="s">
        <v>38</v>
      </c>
      <c r="AC887" s="2" t="s">
        <v>56</v>
      </c>
      <c r="AD887" s="2">
        <v>4</v>
      </c>
      <c r="AE887" s="56" t="str">
        <f>_xlfn.IFS(Table2[[#This Row],[Rating]]=5,"Excellent",Table2[[#This Row],[Rating]]=4,"Good",Table2[[#This Row],[Rating]]=3,"Average",Table2[[#This Row],[Rating]]&lt;=2,"Poor")</f>
        <v>Good</v>
      </c>
      <c r="AF887" s="35">
        <f>Table2[[#This Row],[Cost]]+Table2[[#This Row],[Profit]]+Table2[[#This Row],[ShippingCost]]+Table2[[#This Row],[DeliveryDays]]</f>
        <v>818.04</v>
      </c>
      <c r="AG887" s="119">
        <f>Table2[[#This Row],[Profit]]/Table2[[#This Row],[Cost]]</f>
        <v>0.46918663388040638</v>
      </c>
    </row>
    <row r="888" spans="1:33" ht="16.5" thickTop="1" thickBot="1" x14ac:dyDescent="0.3">
      <c r="A888" s="12">
        <v>889</v>
      </c>
      <c r="B888" s="13" t="s">
        <v>495</v>
      </c>
      <c r="C888" s="86">
        <f>YEAR(Table2[[#This Row],[Date]])</f>
        <v>2024</v>
      </c>
      <c r="D888" s="89" t="str">
        <f>TEXT(Table2[[#This Row],[Date]],"mmmm")</f>
        <v>May</v>
      </c>
      <c r="E888" s="13" t="s">
        <v>96</v>
      </c>
      <c r="F888" s="13" t="s">
        <v>66</v>
      </c>
      <c r="G888" s="13" t="s">
        <v>43</v>
      </c>
      <c r="H888" s="13" t="s">
        <v>74</v>
      </c>
      <c r="I888" s="13" t="s">
        <v>68</v>
      </c>
      <c r="J888" s="13" t="s">
        <v>69</v>
      </c>
      <c r="K888" s="13" t="s">
        <v>45</v>
      </c>
      <c r="L888" s="13" t="s">
        <v>34</v>
      </c>
      <c r="M888" s="13">
        <v>633.13</v>
      </c>
      <c r="N888" s="13">
        <v>16</v>
      </c>
      <c r="O888" s="13">
        <v>0.24</v>
      </c>
      <c r="P888" s="48" t="str">
        <f>IF(Table2[[#This Row],[Discount]]&gt;20%,"HIGH","LOW")</f>
        <v>HIGH</v>
      </c>
      <c r="Q888" s="13">
        <v>7698.86</v>
      </c>
      <c r="R888" s="60" t="str">
        <f>_xlfn.IFS(Table2[[#This Row],[Revenue]]&lt;1000,"Small",OR(Table2[[#This Row],[Revenue]]&gt;1000,Table2[[#This Row],[Revenue]]&lt;=5000),"Medium",Table2[[#This Row],[Revenue]]&gt;5000,"Large")</f>
        <v>Medium</v>
      </c>
      <c r="S888" s="54" t="str">
        <f>IF(Table2[[#This Row],[Revenue]]&gt;3000,"Premium","Not Premium")</f>
        <v>Premium</v>
      </c>
      <c r="T888" s="13">
        <v>6116</v>
      </c>
      <c r="U888" s="13">
        <v>1582.86</v>
      </c>
      <c r="V888" s="13" t="s">
        <v>63</v>
      </c>
      <c r="W888" s="13" t="s">
        <v>88</v>
      </c>
      <c r="X888" s="13" t="s">
        <v>72</v>
      </c>
      <c r="Y888" s="13">
        <v>11.77</v>
      </c>
      <c r="Z888" s="13">
        <v>9</v>
      </c>
      <c r="AA888" s="51" t="str">
        <f>IF(Table2[[#This Row],[DeliveryDays]]&lt;=3,"FAST DELIVERY","LATE DELIVERY")</f>
        <v>LATE DELIVERY</v>
      </c>
      <c r="AB888" s="13" t="s">
        <v>38</v>
      </c>
      <c r="AC888" s="13" t="s">
        <v>56</v>
      </c>
      <c r="AD888" s="13">
        <v>3</v>
      </c>
      <c r="AE888" s="57" t="str">
        <f>_xlfn.IFS(Table2[[#This Row],[Rating]]=5,"Excellent",Table2[[#This Row],[Rating]]=4,"Good",Table2[[#This Row],[Rating]]=3,"Average",Table2[[#This Row],[Rating]]&lt;=2,"Poor")</f>
        <v>Average</v>
      </c>
      <c r="AF888" s="35">
        <f>Table2[[#This Row],[Cost]]+Table2[[#This Row],[Profit]]+Table2[[#This Row],[ShippingCost]]+Table2[[#This Row],[DeliveryDays]]</f>
        <v>7719.63</v>
      </c>
      <c r="AG888" s="119">
        <f>Table2[[#This Row],[Profit]]/Table2[[#This Row],[Cost]]</f>
        <v>0.25880640941792021</v>
      </c>
    </row>
    <row r="889" spans="1:33" ht="16.5" thickTop="1" thickBot="1" x14ac:dyDescent="0.3">
      <c r="A889" s="11">
        <v>890</v>
      </c>
      <c r="B889" s="2" t="s">
        <v>365</v>
      </c>
      <c r="C889" s="85">
        <f>YEAR(Table2[[#This Row],[Date]])</f>
        <v>2023</v>
      </c>
      <c r="D889" s="88" t="str">
        <f>TEXT(Table2[[#This Row],[Date]],"mmmm")</f>
        <v>June</v>
      </c>
      <c r="E889" s="2" t="s">
        <v>27</v>
      </c>
      <c r="F889" s="2" t="s">
        <v>42</v>
      </c>
      <c r="G889" s="2" t="s">
        <v>90</v>
      </c>
      <c r="H889" s="2" t="s">
        <v>94</v>
      </c>
      <c r="I889" s="2" t="s">
        <v>31</v>
      </c>
      <c r="J889" s="2" t="s">
        <v>107</v>
      </c>
      <c r="K889" s="2" t="s">
        <v>33</v>
      </c>
      <c r="L889" s="2" t="s">
        <v>80</v>
      </c>
      <c r="M889" s="2">
        <v>208.85</v>
      </c>
      <c r="N889" s="2">
        <v>16</v>
      </c>
      <c r="O889" s="2">
        <v>0.23</v>
      </c>
      <c r="P889" s="48" t="str">
        <f>IF(Table2[[#This Row],[Discount]]&gt;20%,"HIGH","LOW")</f>
        <v>HIGH</v>
      </c>
      <c r="Q889" s="2">
        <v>2573.0300000000002</v>
      </c>
      <c r="R889" s="59" t="str">
        <f>_xlfn.IFS(Table2[[#This Row],[Revenue]]&lt;1000,"Small",OR(Table2[[#This Row],[Revenue]]&gt;1000,Table2[[#This Row],[Revenue]]&lt;=5000),"Medium",Table2[[#This Row],[Revenue]]&gt;5000,"Large")</f>
        <v>Medium</v>
      </c>
      <c r="S889" s="53" t="str">
        <f>IF(Table2[[#This Row],[Revenue]]&gt;3000,"Premium","Not Premium")</f>
        <v>Not Premium</v>
      </c>
      <c r="T889" s="2">
        <v>1365.46</v>
      </c>
      <c r="U889" s="2">
        <v>1207.57</v>
      </c>
      <c r="V889" s="2" t="s">
        <v>47</v>
      </c>
      <c r="W889" s="2" t="s">
        <v>54</v>
      </c>
      <c r="X889" s="2" t="s">
        <v>72</v>
      </c>
      <c r="Y889" s="2">
        <v>43.86</v>
      </c>
      <c r="Z889" s="2">
        <v>2</v>
      </c>
      <c r="AA889" s="50" t="str">
        <f>IF(Table2[[#This Row],[DeliveryDays]]&lt;=3,"FAST DELIVERY","LATE DELIVERY")</f>
        <v>FAST DELIVERY</v>
      </c>
      <c r="AB889" s="2" t="s">
        <v>55</v>
      </c>
      <c r="AC889" s="2" t="s">
        <v>39</v>
      </c>
      <c r="AD889" s="2">
        <v>3</v>
      </c>
      <c r="AE889" s="56" t="str">
        <f>_xlfn.IFS(Table2[[#This Row],[Rating]]=5,"Excellent",Table2[[#This Row],[Rating]]=4,"Good",Table2[[#This Row],[Rating]]=3,"Average",Table2[[#This Row],[Rating]]&lt;=2,"Poor")</f>
        <v>Average</v>
      </c>
      <c r="AF889" s="35">
        <f>Table2[[#This Row],[Cost]]+Table2[[#This Row],[Profit]]+Table2[[#This Row],[ShippingCost]]+Table2[[#This Row],[DeliveryDays]]</f>
        <v>2618.89</v>
      </c>
      <c r="AG889" s="119">
        <f>Table2[[#This Row],[Profit]]/Table2[[#This Row],[Cost]]</f>
        <v>0.88436863767521556</v>
      </c>
    </row>
    <row r="890" spans="1:33" ht="16.5" thickTop="1" thickBot="1" x14ac:dyDescent="0.3">
      <c r="A890" s="12">
        <v>891</v>
      </c>
      <c r="B890" s="13" t="s">
        <v>603</v>
      </c>
      <c r="C890" s="86">
        <f>YEAR(Table2[[#This Row],[Date]])</f>
        <v>2023</v>
      </c>
      <c r="D890" s="89" t="str">
        <f>TEXT(Table2[[#This Row],[Date]],"mmmm")</f>
        <v>September</v>
      </c>
      <c r="E890" s="13" t="s">
        <v>114</v>
      </c>
      <c r="F890" s="13" t="s">
        <v>42</v>
      </c>
      <c r="G890" s="13" t="s">
        <v>93</v>
      </c>
      <c r="H890" s="13" t="s">
        <v>78</v>
      </c>
      <c r="I890" s="13" t="s">
        <v>68</v>
      </c>
      <c r="J890" s="13" t="s">
        <v>69</v>
      </c>
      <c r="K890" s="13" t="s">
        <v>53</v>
      </c>
      <c r="L890" s="13" t="s">
        <v>70</v>
      </c>
      <c r="M890" s="13">
        <v>452.31</v>
      </c>
      <c r="N890" s="13">
        <v>1</v>
      </c>
      <c r="O890" s="13">
        <v>7.0000000000000007E-2</v>
      </c>
      <c r="P890" s="48" t="str">
        <f>IF(Table2[[#This Row],[Discount]]&gt;20%,"HIGH","LOW")</f>
        <v>LOW</v>
      </c>
      <c r="Q890" s="13">
        <v>420.65</v>
      </c>
      <c r="R890" s="60" t="str">
        <f>_xlfn.IFS(Table2[[#This Row],[Revenue]]&lt;1000,"Small",OR(Table2[[#This Row],[Revenue]]&gt;1000,Table2[[#This Row],[Revenue]]&lt;=5000),"Medium",Table2[[#This Row],[Revenue]]&gt;5000,"Large")</f>
        <v>Small</v>
      </c>
      <c r="S890" s="54" t="str">
        <f>IF(Table2[[#This Row],[Revenue]]&gt;3000,"Premium","Not Premium")</f>
        <v>Not Premium</v>
      </c>
      <c r="T890" s="13">
        <v>365.35</v>
      </c>
      <c r="U890" s="13">
        <v>55.3</v>
      </c>
      <c r="V890" s="13" t="s">
        <v>91</v>
      </c>
      <c r="W890" s="13" t="s">
        <v>36</v>
      </c>
      <c r="X890" s="13" t="s">
        <v>72</v>
      </c>
      <c r="Y890" s="13">
        <v>6.32</v>
      </c>
      <c r="Z890" s="13">
        <v>5</v>
      </c>
      <c r="AA890" s="51" t="str">
        <f>IF(Table2[[#This Row],[DeliveryDays]]&lt;=3,"FAST DELIVERY","LATE DELIVERY")</f>
        <v>LATE DELIVERY</v>
      </c>
      <c r="AB890" s="13" t="s">
        <v>55</v>
      </c>
      <c r="AC890" s="13" t="s">
        <v>39</v>
      </c>
      <c r="AD890" s="13">
        <v>3</v>
      </c>
      <c r="AE890" s="57" t="str">
        <f>_xlfn.IFS(Table2[[#This Row],[Rating]]=5,"Excellent",Table2[[#This Row],[Rating]]=4,"Good",Table2[[#This Row],[Rating]]=3,"Average",Table2[[#This Row],[Rating]]&lt;=2,"Poor")</f>
        <v>Average</v>
      </c>
      <c r="AF890" s="35">
        <f>Table2[[#This Row],[Cost]]+Table2[[#This Row],[Profit]]+Table2[[#This Row],[ShippingCost]]+Table2[[#This Row],[DeliveryDays]]</f>
        <v>431.97</v>
      </c>
      <c r="AG890" s="119">
        <f>Table2[[#This Row],[Profit]]/Table2[[#This Row],[Cost]]</f>
        <v>0.15136170795127957</v>
      </c>
    </row>
    <row r="891" spans="1:33" ht="16.5" thickTop="1" thickBot="1" x14ac:dyDescent="0.3">
      <c r="A891" s="11">
        <v>892</v>
      </c>
      <c r="B891" s="2" t="s">
        <v>499</v>
      </c>
      <c r="C891" s="85">
        <f>YEAR(Table2[[#This Row],[Date]])</f>
        <v>2023</v>
      </c>
      <c r="D891" s="88" t="str">
        <f>TEXT(Table2[[#This Row],[Date]],"mmmm")</f>
        <v>July</v>
      </c>
      <c r="E891" s="2" t="s">
        <v>50</v>
      </c>
      <c r="F891" s="2" t="s">
        <v>82</v>
      </c>
      <c r="G891" s="2" t="s">
        <v>29</v>
      </c>
      <c r="H891" s="2" t="s">
        <v>30</v>
      </c>
      <c r="I891" s="2" t="s">
        <v>31</v>
      </c>
      <c r="J891" s="2" t="s">
        <v>87</v>
      </c>
      <c r="K891" s="2" t="s">
        <v>53</v>
      </c>
      <c r="L891" s="2" t="s">
        <v>34</v>
      </c>
      <c r="M891" s="2">
        <v>486.85</v>
      </c>
      <c r="N891" s="2">
        <v>11</v>
      </c>
      <c r="O891" s="2">
        <v>0.03</v>
      </c>
      <c r="P891" s="48" t="str">
        <f>IF(Table2[[#This Row],[Discount]]&gt;20%,"HIGH","LOW")</f>
        <v>LOW</v>
      </c>
      <c r="Q891" s="2">
        <v>5194.6899999999996</v>
      </c>
      <c r="R891" s="59" t="str">
        <f>_xlfn.IFS(Table2[[#This Row],[Revenue]]&lt;1000,"Small",OR(Table2[[#This Row],[Revenue]]&gt;1000,Table2[[#This Row],[Revenue]]&lt;=5000),"Medium",Table2[[#This Row],[Revenue]]&gt;5000,"Large")</f>
        <v>Medium</v>
      </c>
      <c r="S891" s="53" t="str">
        <f>IF(Table2[[#This Row],[Revenue]]&gt;3000,"Premium","Not Premium")</f>
        <v>Premium</v>
      </c>
      <c r="T891" s="2">
        <v>3929.87</v>
      </c>
      <c r="U891" s="2">
        <v>1264.82</v>
      </c>
      <c r="V891" s="2" t="s">
        <v>47</v>
      </c>
      <c r="W891" s="2" t="s">
        <v>71</v>
      </c>
      <c r="X891" s="2" t="s">
        <v>72</v>
      </c>
      <c r="Y891" s="2">
        <v>44.79</v>
      </c>
      <c r="Z891" s="2">
        <v>4</v>
      </c>
      <c r="AA891" s="50" t="str">
        <f>IF(Table2[[#This Row],[DeliveryDays]]&lt;=3,"FAST DELIVERY","LATE DELIVERY")</f>
        <v>LATE DELIVERY</v>
      </c>
      <c r="AB891" s="2" t="s">
        <v>55</v>
      </c>
      <c r="AC891" s="2" t="s">
        <v>39</v>
      </c>
      <c r="AD891" s="2">
        <v>4</v>
      </c>
      <c r="AE891" s="56" t="str">
        <f>_xlfn.IFS(Table2[[#This Row],[Rating]]=5,"Excellent",Table2[[#This Row],[Rating]]=4,"Good",Table2[[#This Row],[Rating]]=3,"Average",Table2[[#This Row],[Rating]]&lt;=2,"Poor")</f>
        <v>Good</v>
      </c>
      <c r="AF891" s="35">
        <f>Table2[[#This Row],[Cost]]+Table2[[#This Row],[Profit]]+Table2[[#This Row],[ShippingCost]]+Table2[[#This Row],[DeliveryDays]]</f>
        <v>5243.48</v>
      </c>
      <c r="AG891" s="119">
        <f>Table2[[#This Row],[Profit]]/Table2[[#This Row],[Cost]]</f>
        <v>0.32184779649199591</v>
      </c>
    </row>
    <row r="892" spans="1:33" ht="16.5" thickTop="1" thickBot="1" x14ac:dyDescent="0.3">
      <c r="A892" s="12">
        <v>893</v>
      </c>
      <c r="B892" s="13" t="s">
        <v>604</v>
      </c>
      <c r="C892" s="86">
        <f>YEAR(Table2[[#This Row],[Date]])</f>
        <v>2024</v>
      </c>
      <c r="D892" s="89" t="str">
        <f>TEXT(Table2[[#This Row],[Date]],"mmmm")</f>
        <v>June</v>
      </c>
      <c r="E892" s="13" t="s">
        <v>129</v>
      </c>
      <c r="F892" s="13" t="s">
        <v>28</v>
      </c>
      <c r="G892" s="13" t="s">
        <v>43</v>
      </c>
      <c r="H892" s="13" t="s">
        <v>44</v>
      </c>
      <c r="I892" s="13" t="s">
        <v>31</v>
      </c>
      <c r="J892" s="13" t="s">
        <v>134</v>
      </c>
      <c r="K892" s="13" t="s">
        <v>33</v>
      </c>
      <c r="L892" s="13" t="s">
        <v>46</v>
      </c>
      <c r="M892" s="13">
        <v>971.96</v>
      </c>
      <c r="N892" s="13">
        <v>7</v>
      </c>
      <c r="O892" s="13">
        <v>0.1</v>
      </c>
      <c r="P892" s="48" t="str">
        <f>IF(Table2[[#This Row],[Discount]]&gt;20%,"HIGH","LOW")</f>
        <v>LOW</v>
      </c>
      <c r="Q892" s="13">
        <v>6123.35</v>
      </c>
      <c r="R892" s="60" t="str">
        <f>_xlfn.IFS(Table2[[#This Row],[Revenue]]&lt;1000,"Small",OR(Table2[[#This Row],[Revenue]]&gt;1000,Table2[[#This Row],[Revenue]]&lt;=5000),"Medium",Table2[[#This Row],[Revenue]]&gt;5000,"Large")</f>
        <v>Medium</v>
      </c>
      <c r="S892" s="54" t="str">
        <f>IF(Table2[[#This Row],[Revenue]]&gt;3000,"Premium","Not Premium")</f>
        <v>Premium</v>
      </c>
      <c r="T892" s="13">
        <v>4898.59</v>
      </c>
      <c r="U892" s="13">
        <v>1224.76</v>
      </c>
      <c r="V892" s="13" t="s">
        <v>91</v>
      </c>
      <c r="W892" s="13" t="s">
        <v>36</v>
      </c>
      <c r="X892" s="13" t="s">
        <v>72</v>
      </c>
      <c r="Y892" s="13">
        <v>36.22</v>
      </c>
      <c r="Z892" s="13">
        <v>1</v>
      </c>
      <c r="AA892" s="51" t="str">
        <f>IF(Table2[[#This Row],[DeliveryDays]]&lt;=3,"FAST DELIVERY","LATE DELIVERY")</f>
        <v>FAST DELIVERY</v>
      </c>
      <c r="AB892" s="13" t="s">
        <v>97</v>
      </c>
      <c r="AC892" s="13" t="s">
        <v>39</v>
      </c>
      <c r="AD892" s="13">
        <v>4</v>
      </c>
      <c r="AE892" s="57" t="str">
        <f>_xlfn.IFS(Table2[[#This Row],[Rating]]=5,"Excellent",Table2[[#This Row],[Rating]]=4,"Good",Table2[[#This Row],[Rating]]=3,"Average",Table2[[#This Row],[Rating]]&lt;=2,"Poor")</f>
        <v>Good</v>
      </c>
      <c r="AF892" s="35">
        <f>Table2[[#This Row],[Cost]]+Table2[[#This Row],[Profit]]+Table2[[#This Row],[ShippingCost]]+Table2[[#This Row],[DeliveryDays]]</f>
        <v>6160.5700000000006</v>
      </c>
      <c r="AG892" s="119">
        <f>Table2[[#This Row],[Profit]]/Table2[[#This Row],[Cost]]</f>
        <v>0.25002296579219735</v>
      </c>
    </row>
    <row r="893" spans="1:33" ht="16.5" thickTop="1" thickBot="1" x14ac:dyDescent="0.3">
      <c r="A893" s="11">
        <v>894</v>
      </c>
      <c r="B893" s="2" t="s">
        <v>242</v>
      </c>
      <c r="C893" s="85">
        <f>YEAR(Table2[[#This Row],[Date]])</f>
        <v>2024</v>
      </c>
      <c r="D893" s="88" t="str">
        <f>TEXT(Table2[[#This Row],[Date]],"mmmm")</f>
        <v>June</v>
      </c>
      <c r="E893" s="2" t="s">
        <v>129</v>
      </c>
      <c r="F893" s="2" t="s">
        <v>42</v>
      </c>
      <c r="G893" s="2" t="s">
        <v>59</v>
      </c>
      <c r="H893" s="2" t="s">
        <v>30</v>
      </c>
      <c r="I893" s="2" t="s">
        <v>31</v>
      </c>
      <c r="J893" s="2" t="s">
        <v>84</v>
      </c>
      <c r="K893" s="2" t="s">
        <v>33</v>
      </c>
      <c r="L893" s="2" t="s">
        <v>34</v>
      </c>
      <c r="M893" s="2">
        <v>193.52</v>
      </c>
      <c r="N893" s="2">
        <v>4</v>
      </c>
      <c r="O893" s="2">
        <v>0.28000000000000003</v>
      </c>
      <c r="P893" s="48" t="str">
        <f>IF(Table2[[#This Row],[Discount]]&gt;20%,"HIGH","LOW")</f>
        <v>HIGH</v>
      </c>
      <c r="Q893" s="2">
        <v>557.34</v>
      </c>
      <c r="R893" s="59" t="str">
        <f>_xlfn.IFS(Table2[[#This Row],[Revenue]]&lt;1000,"Small",OR(Table2[[#This Row],[Revenue]]&gt;1000,Table2[[#This Row],[Revenue]]&lt;=5000),"Medium",Table2[[#This Row],[Revenue]]&gt;5000,"Large")</f>
        <v>Small</v>
      </c>
      <c r="S893" s="53" t="str">
        <f>IF(Table2[[#This Row],[Revenue]]&gt;3000,"Premium","Not Premium")</f>
        <v>Not Premium</v>
      </c>
      <c r="T893" s="2">
        <v>281.39</v>
      </c>
      <c r="U893" s="2">
        <v>275.95</v>
      </c>
      <c r="V893" s="2" t="s">
        <v>47</v>
      </c>
      <c r="W893" s="2" t="s">
        <v>54</v>
      </c>
      <c r="X893" s="2" t="s">
        <v>48</v>
      </c>
      <c r="Y893" s="2">
        <v>23.82</v>
      </c>
      <c r="Z893" s="2">
        <v>3</v>
      </c>
      <c r="AA893" s="50" t="str">
        <f>IF(Table2[[#This Row],[DeliveryDays]]&lt;=3,"FAST DELIVERY","LATE DELIVERY")</f>
        <v>FAST DELIVERY</v>
      </c>
      <c r="AB893" s="2" t="s">
        <v>38</v>
      </c>
      <c r="AC893" s="2" t="s">
        <v>39</v>
      </c>
      <c r="AD893" s="2">
        <v>1</v>
      </c>
      <c r="AE893" s="56" t="str">
        <f>_xlfn.IFS(Table2[[#This Row],[Rating]]=5,"Excellent",Table2[[#This Row],[Rating]]=4,"Good",Table2[[#This Row],[Rating]]=3,"Average",Table2[[#This Row],[Rating]]&lt;=2,"Poor")</f>
        <v>Poor</v>
      </c>
      <c r="AF893" s="35">
        <f>Table2[[#This Row],[Cost]]+Table2[[#This Row],[Profit]]+Table2[[#This Row],[ShippingCost]]+Table2[[#This Row],[DeliveryDays]]</f>
        <v>584.16</v>
      </c>
      <c r="AG893" s="119">
        <f>Table2[[#This Row],[Profit]]/Table2[[#This Row],[Cost]]</f>
        <v>0.98066740111588901</v>
      </c>
    </row>
    <row r="894" spans="1:33" ht="16.5" thickTop="1" thickBot="1" x14ac:dyDescent="0.3">
      <c r="A894" s="12">
        <v>895</v>
      </c>
      <c r="B894" s="13" t="s">
        <v>522</v>
      </c>
      <c r="C894" s="86">
        <f>YEAR(Table2[[#This Row],[Date]])</f>
        <v>2024</v>
      </c>
      <c r="D894" s="89" t="str">
        <f>TEXT(Table2[[#This Row],[Date]],"mmmm")</f>
        <v>April</v>
      </c>
      <c r="E894" s="13" t="s">
        <v>65</v>
      </c>
      <c r="F894" s="13" t="s">
        <v>66</v>
      </c>
      <c r="G894" s="13" t="s">
        <v>93</v>
      </c>
      <c r="H894" s="13" t="s">
        <v>74</v>
      </c>
      <c r="I894" s="13" t="s">
        <v>31</v>
      </c>
      <c r="J894" s="13" t="s">
        <v>107</v>
      </c>
      <c r="K894" s="13" t="s">
        <v>33</v>
      </c>
      <c r="L894" s="13" t="s">
        <v>34</v>
      </c>
      <c r="M894" s="13">
        <v>281.33</v>
      </c>
      <c r="N894" s="13">
        <v>12</v>
      </c>
      <c r="O894" s="13">
        <v>0.06</v>
      </c>
      <c r="P894" s="48" t="str">
        <f>IF(Table2[[#This Row],[Discount]]&gt;20%,"HIGH","LOW")</f>
        <v>LOW</v>
      </c>
      <c r="Q894" s="13">
        <v>3173.4</v>
      </c>
      <c r="R894" s="60" t="str">
        <f>_xlfn.IFS(Table2[[#This Row],[Revenue]]&lt;1000,"Small",OR(Table2[[#This Row],[Revenue]]&gt;1000,Table2[[#This Row],[Revenue]]&lt;=5000),"Medium",Table2[[#This Row],[Revenue]]&gt;5000,"Large")</f>
        <v>Medium</v>
      </c>
      <c r="S894" s="54" t="str">
        <f>IF(Table2[[#This Row],[Revenue]]&gt;3000,"Premium","Not Premium")</f>
        <v>Premium</v>
      </c>
      <c r="T894" s="13">
        <v>2716.35</v>
      </c>
      <c r="U894" s="13">
        <v>457.05</v>
      </c>
      <c r="V894" s="13" t="s">
        <v>47</v>
      </c>
      <c r="W894" s="13" t="s">
        <v>36</v>
      </c>
      <c r="X894" s="13" t="s">
        <v>72</v>
      </c>
      <c r="Y894" s="13">
        <v>28.31</v>
      </c>
      <c r="Z894" s="13">
        <v>3</v>
      </c>
      <c r="AA894" s="51" t="str">
        <f>IF(Table2[[#This Row],[DeliveryDays]]&lt;=3,"FAST DELIVERY","LATE DELIVERY")</f>
        <v>FAST DELIVERY</v>
      </c>
      <c r="AB894" s="13" t="s">
        <v>38</v>
      </c>
      <c r="AC894" s="13" t="s">
        <v>56</v>
      </c>
      <c r="AD894" s="13">
        <v>3</v>
      </c>
      <c r="AE894" s="57" t="str">
        <f>_xlfn.IFS(Table2[[#This Row],[Rating]]=5,"Excellent",Table2[[#This Row],[Rating]]=4,"Good",Table2[[#This Row],[Rating]]=3,"Average",Table2[[#This Row],[Rating]]&lt;=2,"Poor")</f>
        <v>Average</v>
      </c>
      <c r="AF894" s="35">
        <f>Table2[[#This Row],[Cost]]+Table2[[#This Row],[Profit]]+Table2[[#This Row],[ShippingCost]]+Table2[[#This Row],[DeliveryDays]]</f>
        <v>3204.71</v>
      </c>
      <c r="AG894" s="119">
        <f>Table2[[#This Row],[Profit]]/Table2[[#This Row],[Cost]]</f>
        <v>0.16825887680159038</v>
      </c>
    </row>
    <row r="895" spans="1:33" ht="16.5" thickTop="1" thickBot="1" x14ac:dyDescent="0.3">
      <c r="A895" s="11">
        <v>896</v>
      </c>
      <c r="B895" s="2" t="s">
        <v>154</v>
      </c>
      <c r="C895" s="85">
        <f>YEAR(Table2[[#This Row],[Date]])</f>
        <v>2023</v>
      </c>
      <c r="D895" s="88" t="str">
        <f>TEXT(Table2[[#This Row],[Date]],"mmmm")</f>
        <v>January</v>
      </c>
      <c r="E895" s="2" t="s">
        <v>120</v>
      </c>
      <c r="F895" s="2" t="s">
        <v>42</v>
      </c>
      <c r="G895" s="2" t="s">
        <v>29</v>
      </c>
      <c r="H895" s="2" t="s">
        <v>30</v>
      </c>
      <c r="I895" s="2" t="s">
        <v>31</v>
      </c>
      <c r="J895" s="2" t="s">
        <v>134</v>
      </c>
      <c r="K895" s="2" t="s">
        <v>45</v>
      </c>
      <c r="L895" s="2" t="s">
        <v>70</v>
      </c>
      <c r="M895" s="2">
        <v>855.22</v>
      </c>
      <c r="N895" s="2">
        <v>3</v>
      </c>
      <c r="O895" s="2">
        <v>0.04</v>
      </c>
      <c r="P895" s="48" t="str">
        <f>IF(Table2[[#This Row],[Discount]]&gt;20%,"HIGH","LOW")</f>
        <v>LOW</v>
      </c>
      <c r="Q895" s="2">
        <v>2463.0300000000002</v>
      </c>
      <c r="R895" s="59" t="str">
        <f>_xlfn.IFS(Table2[[#This Row],[Revenue]]&lt;1000,"Small",OR(Table2[[#This Row],[Revenue]]&gt;1000,Table2[[#This Row],[Revenue]]&lt;=5000),"Medium",Table2[[#This Row],[Revenue]]&gt;5000,"Large")</f>
        <v>Medium</v>
      </c>
      <c r="S895" s="53" t="str">
        <f>IF(Table2[[#This Row],[Revenue]]&gt;3000,"Premium","Not Premium")</f>
        <v>Not Premium</v>
      </c>
      <c r="T895" s="2">
        <v>1991.51</v>
      </c>
      <c r="U895" s="2">
        <v>471.52</v>
      </c>
      <c r="V895" s="2" t="s">
        <v>76</v>
      </c>
      <c r="W895" s="2" t="s">
        <v>71</v>
      </c>
      <c r="X895" s="2" t="s">
        <v>48</v>
      </c>
      <c r="Y895" s="2">
        <v>34.06</v>
      </c>
      <c r="Z895" s="2">
        <v>5</v>
      </c>
      <c r="AA895" s="50" t="str">
        <f>IF(Table2[[#This Row],[DeliveryDays]]&lt;=3,"FAST DELIVERY","LATE DELIVERY")</f>
        <v>LATE DELIVERY</v>
      </c>
      <c r="AB895" s="2" t="s">
        <v>38</v>
      </c>
      <c r="AC895" s="2" t="s">
        <v>56</v>
      </c>
      <c r="AD895" s="2">
        <v>3</v>
      </c>
      <c r="AE895" s="56" t="str">
        <f>_xlfn.IFS(Table2[[#This Row],[Rating]]=5,"Excellent",Table2[[#This Row],[Rating]]=4,"Good",Table2[[#This Row],[Rating]]=3,"Average",Table2[[#This Row],[Rating]]&lt;=2,"Poor")</f>
        <v>Average</v>
      </c>
      <c r="AF895" s="35">
        <f>Table2[[#This Row],[Cost]]+Table2[[#This Row],[Profit]]+Table2[[#This Row],[ShippingCost]]+Table2[[#This Row],[DeliveryDays]]</f>
        <v>2502.0899999999997</v>
      </c>
      <c r="AG895" s="119">
        <f>Table2[[#This Row],[Profit]]/Table2[[#This Row],[Cost]]</f>
        <v>0.2367650677124393</v>
      </c>
    </row>
    <row r="896" spans="1:33" ht="16.5" thickTop="1" thickBot="1" x14ac:dyDescent="0.3">
      <c r="A896" s="12">
        <v>897</v>
      </c>
      <c r="B896" s="13" t="s">
        <v>605</v>
      </c>
      <c r="C896" s="86">
        <f>YEAR(Table2[[#This Row],[Date]])</f>
        <v>2023</v>
      </c>
      <c r="D896" s="89" t="str">
        <f>TEXT(Table2[[#This Row],[Date]],"mmmm")</f>
        <v>July</v>
      </c>
      <c r="E896" s="13" t="s">
        <v>41</v>
      </c>
      <c r="F896" s="13" t="s">
        <v>42</v>
      </c>
      <c r="G896" s="13" t="s">
        <v>59</v>
      </c>
      <c r="H896" s="13" t="s">
        <v>44</v>
      </c>
      <c r="I896" s="13" t="s">
        <v>68</v>
      </c>
      <c r="J896" s="13" t="s">
        <v>32</v>
      </c>
      <c r="K896" s="13" t="s">
        <v>45</v>
      </c>
      <c r="L896" s="13" t="s">
        <v>70</v>
      </c>
      <c r="M896" s="13">
        <v>248.84</v>
      </c>
      <c r="N896" s="13">
        <v>19</v>
      </c>
      <c r="O896" s="13">
        <v>0.06</v>
      </c>
      <c r="P896" s="48" t="str">
        <f>IF(Table2[[#This Row],[Discount]]&gt;20%,"HIGH","LOW")</f>
        <v>LOW</v>
      </c>
      <c r="Q896" s="13">
        <v>4444.28</v>
      </c>
      <c r="R896" s="60" t="str">
        <f>_xlfn.IFS(Table2[[#This Row],[Revenue]]&lt;1000,"Small",OR(Table2[[#This Row],[Revenue]]&gt;1000,Table2[[#This Row],[Revenue]]&lt;=5000),"Medium",Table2[[#This Row],[Revenue]]&gt;5000,"Large")</f>
        <v>Medium</v>
      </c>
      <c r="S896" s="54" t="str">
        <f>IF(Table2[[#This Row],[Revenue]]&gt;3000,"Premium","Not Premium")</f>
        <v>Premium</v>
      </c>
      <c r="T896" s="13">
        <v>2557.89</v>
      </c>
      <c r="U896" s="13">
        <v>1886.39</v>
      </c>
      <c r="V896" s="13" t="s">
        <v>63</v>
      </c>
      <c r="W896" s="13" t="s">
        <v>36</v>
      </c>
      <c r="X896" s="13" t="s">
        <v>37</v>
      </c>
      <c r="Y896" s="13">
        <v>48.87</v>
      </c>
      <c r="Z896" s="13">
        <v>7</v>
      </c>
      <c r="AA896" s="51" t="str">
        <f>IF(Table2[[#This Row],[DeliveryDays]]&lt;=3,"FAST DELIVERY","LATE DELIVERY")</f>
        <v>LATE DELIVERY</v>
      </c>
      <c r="AB896" s="13" t="s">
        <v>55</v>
      </c>
      <c r="AC896" s="13" t="s">
        <v>39</v>
      </c>
      <c r="AD896" s="13">
        <v>2</v>
      </c>
      <c r="AE896" s="57" t="str">
        <f>_xlfn.IFS(Table2[[#This Row],[Rating]]=5,"Excellent",Table2[[#This Row],[Rating]]=4,"Good",Table2[[#This Row],[Rating]]=3,"Average",Table2[[#This Row],[Rating]]&lt;=2,"Poor")</f>
        <v>Poor</v>
      </c>
      <c r="AF896" s="35">
        <f>Table2[[#This Row],[Cost]]+Table2[[#This Row],[Profit]]+Table2[[#This Row],[ShippingCost]]+Table2[[#This Row],[DeliveryDays]]</f>
        <v>4500.1499999999996</v>
      </c>
      <c r="AG896" s="119">
        <f>Table2[[#This Row],[Profit]]/Table2[[#This Row],[Cost]]</f>
        <v>0.7374789377181975</v>
      </c>
    </row>
    <row r="897" spans="1:33" ht="16.5" thickTop="1" thickBot="1" x14ac:dyDescent="0.3">
      <c r="A897" s="11">
        <v>898</v>
      </c>
      <c r="B897" s="2" t="s">
        <v>606</v>
      </c>
      <c r="C897" s="85">
        <f>YEAR(Table2[[#This Row],[Date]])</f>
        <v>2023</v>
      </c>
      <c r="D897" s="88" t="str">
        <f>TEXT(Table2[[#This Row],[Date]],"mmmm")</f>
        <v>January</v>
      </c>
      <c r="E897" s="2" t="s">
        <v>50</v>
      </c>
      <c r="F897" s="2" t="s">
        <v>28</v>
      </c>
      <c r="G897" s="2" t="s">
        <v>29</v>
      </c>
      <c r="H897" s="2" t="s">
        <v>60</v>
      </c>
      <c r="I897" s="2" t="s">
        <v>68</v>
      </c>
      <c r="J897" s="2" t="s">
        <v>87</v>
      </c>
      <c r="K897" s="2" t="s">
        <v>45</v>
      </c>
      <c r="L897" s="2" t="s">
        <v>85</v>
      </c>
      <c r="M897" s="2">
        <v>934.6</v>
      </c>
      <c r="N897" s="2">
        <v>6</v>
      </c>
      <c r="O897" s="2">
        <v>0.13</v>
      </c>
      <c r="P897" s="48" t="str">
        <f>IF(Table2[[#This Row],[Discount]]&gt;20%,"HIGH","LOW")</f>
        <v>LOW</v>
      </c>
      <c r="Q897" s="2">
        <v>4878.6099999999997</v>
      </c>
      <c r="R897" s="59" t="str">
        <f>_xlfn.IFS(Table2[[#This Row],[Revenue]]&lt;1000,"Small",OR(Table2[[#This Row],[Revenue]]&gt;1000,Table2[[#This Row],[Revenue]]&lt;=5000),"Medium",Table2[[#This Row],[Revenue]]&gt;5000,"Large")</f>
        <v>Medium</v>
      </c>
      <c r="S897" s="53" t="str">
        <f>IF(Table2[[#This Row],[Revenue]]&gt;3000,"Premium","Not Premium")</f>
        <v>Premium</v>
      </c>
      <c r="T897" s="2">
        <v>2601.9299999999998</v>
      </c>
      <c r="U897" s="2">
        <v>2276.6799999999998</v>
      </c>
      <c r="V897" s="2" t="s">
        <v>76</v>
      </c>
      <c r="W897" s="2" t="s">
        <v>36</v>
      </c>
      <c r="X897" s="2" t="s">
        <v>48</v>
      </c>
      <c r="Y897" s="2">
        <v>25.15</v>
      </c>
      <c r="Z897" s="2">
        <v>5</v>
      </c>
      <c r="AA897" s="50" t="str">
        <f>IF(Table2[[#This Row],[DeliveryDays]]&lt;=3,"FAST DELIVERY","LATE DELIVERY")</f>
        <v>LATE DELIVERY</v>
      </c>
      <c r="AB897" s="2" t="s">
        <v>38</v>
      </c>
      <c r="AC897" s="2" t="s">
        <v>39</v>
      </c>
      <c r="AD897" s="2">
        <v>4</v>
      </c>
      <c r="AE897" s="56" t="str">
        <f>_xlfn.IFS(Table2[[#This Row],[Rating]]=5,"Excellent",Table2[[#This Row],[Rating]]=4,"Good",Table2[[#This Row],[Rating]]=3,"Average",Table2[[#This Row],[Rating]]&lt;=2,"Poor")</f>
        <v>Good</v>
      </c>
      <c r="AF897" s="35">
        <f>Table2[[#This Row],[Cost]]+Table2[[#This Row],[Profit]]+Table2[[#This Row],[ShippingCost]]+Table2[[#This Row],[DeliveryDays]]</f>
        <v>4908.7599999999993</v>
      </c>
      <c r="AG897" s="119">
        <f>Table2[[#This Row],[Profit]]/Table2[[#This Row],[Cost]]</f>
        <v>0.87499663711168252</v>
      </c>
    </row>
    <row r="898" spans="1:33" ht="16.5" thickTop="1" thickBot="1" x14ac:dyDescent="0.3">
      <c r="A898" s="12">
        <v>899</v>
      </c>
      <c r="B898" s="13" t="s">
        <v>607</v>
      </c>
      <c r="C898" s="86">
        <f>YEAR(Table2[[#This Row],[Date]])</f>
        <v>2023</v>
      </c>
      <c r="D898" s="89" t="str">
        <f>TEXT(Table2[[#This Row],[Date]],"mmmm")</f>
        <v>May</v>
      </c>
      <c r="E898" s="13" t="s">
        <v>129</v>
      </c>
      <c r="F898" s="13" t="s">
        <v>42</v>
      </c>
      <c r="G898" s="13" t="s">
        <v>83</v>
      </c>
      <c r="H898" s="13" t="s">
        <v>74</v>
      </c>
      <c r="I898" s="13" t="s">
        <v>68</v>
      </c>
      <c r="J898" s="13" t="s">
        <v>52</v>
      </c>
      <c r="K898" s="13" t="s">
        <v>33</v>
      </c>
      <c r="L898" s="13" t="s">
        <v>70</v>
      </c>
      <c r="M898" s="13">
        <v>244.83</v>
      </c>
      <c r="N898" s="13">
        <v>18</v>
      </c>
      <c r="O898" s="13">
        <v>0.06</v>
      </c>
      <c r="P898" s="48" t="str">
        <f>IF(Table2[[#This Row],[Discount]]&gt;20%,"HIGH","LOW")</f>
        <v>LOW</v>
      </c>
      <c r="Q898" s="13">
        <v>4142.5200000000004</v>
      </c>
      <c r="R898" s="60" t="str">
        <f>_xlfn.IFS(Table2[[#This Row],[Revenue]]&lt;1000,"Small",OR(Table2[[#This Row],[Revenue]]&gt;1000,Table2[[#This Row],[Revenue]]&lt;=5000),"Medium",Table2[[#This Row],[Revenue]]&gt;5000,"Large")</f>
        <v>Medium</v>
      </c>
      <c r="S898" s="54" t="str">
        <f>IF(Table2[[#This Row],[Revenue]]&gt;3000,"Premium","Not Premium")</f>
        <v>Premium</v>
      </c>
      <c r="T898" s="13">
        <v>3692.61</v>
      </c>
      <c r="U898" s="13">
        <v>449.91</v>
      </c>
      <c r="V898" s="13" t="s">
        <v>91</v>
      </c>
      <c r="W898" s="13" t="s">
        <v>36</v>
      </c>
      <c r="X898" s="13" t="s">
        <v>72</v>
      </c>
      <c r="Y898" s="13">
        <v>10.48</v>
      </c>
      <c r="Z898" s="13">
        <v>2</v>
      </c>
      <c r="AA898" s="51" t="str">
        <f>IF(Table2[[#This Row],[DeliveryDays]]&lt;=3,"FAST DELIVERY","LATE DELIVERY")</f>
        <v>FAST DELIVERY</v>
      </c>
      <c r="AB898" s="13" t="s">
        <v>97</v>
      </c>
      <c r="AC898" s="13" t="s">
        <v>56</v>
      </c>
      <c r="AD898" s="13">
        <v>3</v>
      </c>
      <c r="AE898" s="57" t="str">
        <f>_xlfn.IFS(Table2[[#This Row],[Rating]]=5,"Excellent",Table2[[#This Row],[Rating]]=4,"Good",Table2[[#This Row],[Rating]]=3,"Average",Table2[[#This Row],[Rating]]&lt;=2,"Poor")</f>
        <v>Average</v>
      </c>
      <c r="AF898" s="35">
        <f>Table2[[#This Row],[Cost]]+Table2[[#This Row],[Profit]]+Table2[[#This Row],[ShippingCost]]+Table2[[#This Row],[DeliveryDays]]</f>
        <v>4155</v>
      </c>
      <c r="AG898" s="119">
        <f>Table2[[#This Row],[Profit]]/Table2[[#This Row],[Cost]]</f>
        <v>0.12184064929683883</v>
      </c>
    </row>
    <row r="899" spans="1:33" ht="16.5" thickTop="1" thickBot="1" x14ac:dyDescent="0.3">
      <c r="A899" s="11">
        <v>900</v>
      </c>
      <c r="B899" s="2" t="s">
        <v>252</v>
      </c>
      <c r="C899" s="85">
        <f>YEAR(Table2[[#This Row],[Date]])</f>
        <v>2023</v>
      </c>
      <c r="D899" s="88" t="str">
        <f>TEXT(Table2[[#This Row],[Date]],"mmmm")</f>
        <v>October</v>
      </c>
      <c r="E899" s="2" t="s">
        <v>27</v>
      </c>
      <c r="F899" s="2" t="s">
        <v>66</v>
      </c>
      <c r="G899" s="2" t="s">
        <v>29</v>
      </c>
      <c r="H899" s="2" t="s">
        <v>94</v>
      </c>
      <c r="I899" s="2" t="s">
        <v>31</v>
      </c>
      <c r="J899" s="2" t="s">
        <v>134</v>
      </c>
      <c r="K899" s="2" t="s">
        <v>45</v>
      </c>
      <c r="L899" s="2" t="s">
        <v>70</v>
      </c>
      <c r="M899" s="2">
        <v>321.86</v>
      </c>
      <c r="N899" s="2">
        <v>12</v>
      </c>
      <c r="O899" s="2">
        <v>0.2</v>
      </c>
      <c r="P899" s="48" t="str">
        <f>IF(Table2[[#This Row],[Discount]]&gt;20%,"HIGH","LOW")</f>
        <v>LOW</v>
      </c>
      <c r="Q899" s="2">
        <v>3089.86</v>
      </c>
      <c r="R899" s="59" t="str">
        <f>_xlfn.IFS(Table2[[#This Row],[Revenue]]&lt;1000,"Small",OR(Table2[[#This Row],[Revenue]]&gt;1000,Table2[[#This Row],[Revenue]]&lt;=5000),"Medium",Table2[[#This Row],[Revenue]]&gt;5000,"Large")</f>
        <v>Medium</v>
      </c>
      <c r="S899" s="53" t="str">
        <f>IF(Table2[[#This Row],[Revenue]]&gt;3000,"Premium","Not Premium")</f>
        <v>Premium</v>
      </c>
      <c r="T899" s="2">
        <v>2259.8200000000002</v>
      </c>
      <c r="U899" s="2">
        <v>830.04</v>
      </c>
      <c r="V899" s="2" t="s">
        <v>76</v>
      </c>
      <c r="W899" s="2" t="s">
        <v>36</v>
      </c>
      <c r="X899" s="2" t="s">
        <v>37</v>
      </c>
      <c r="Y899" s="2">
        <v>20.399999999999999</v>
      </c>
      <c r="Z899" s="2">
        <v>6</v>
      </c>
      <c r="AA899" s="50" t="str">
        <f>IF(Table2[[#This Row],[DeliveryDays]]&lt;=3,"FAST DELIVERY","LATE DELIVERY")</f>
        <v>LATE DELIVERY</v>
      </c>
      <c r="AB899" s="2" t="s">
        <v>55</v>
      </c>
      <c r="AC899" s="2" t="s">
        <v>56</v>
      </c>
      <c r="AD899" s="2">
        <v>5</v>
      </c>
      <c r="AE899" s="56" t="str">
        <f>_xlfn.IFS(Table2[[#This Row],[Rating]]=5,"Excellent",Table2[[#This Row],[Rating]]=4,"Good",Table2[[#This Row],[Rating]]=3,"Average",Table2[[#This Row],[Rating]]&lt;=2,"Poor")</f>
        <v>Excellent</v>
      </c>
      <c r="AF899" s="35">
        <f>Table2[[#This Row],[Cost]]+Table2[[#This Row],[Profit]]+Table2[[#This Row],[ShippingCost]]+Table2[[#This Row],[DeliveryDays]]</f>
        <v>3116.26</v>
      </c>
      <c r="AG899" s="119">
        <f>Table2[[#This Row],[Profit]]/Table2[[#This Row],[Cost]]</f>
        <v>0.36730359055145984</v>
      </c>
    </row>
    <row r="900" spans="1:33" ht="16.5" thickTop="1" thickBot="1" x14ac:dyDescent="0.3">
      <c r="A900" s="12">
        <v>901</v>
      </c>
      <c r="B900" s="13" t="s">
        <v>608</v>
      </c>
      <c r="C900" s="86">
        <f>YEAR(Table2[[#This Row],[Date]])</f>
        <v>2024</v>
      </c>
      <c r="D900" s="89" t="str">
        <f>TEXT(Table2[[#This Row],[Date]],"mmmm")</f>
        <v>May</v>
      </c>
      <c r="E900" s="13" t="s">
        <v>27</v>
      </c>
      <c r="F900" s="13" t="s">
        <v>66</v>
      </c>
      <c r="G900" s="13" t="s">
        <v>59</v>
      </c>
      <c r="H900" s="13" t="s">
        <v>94</v>
      </c>
      <c r="I900" s="13" t="s">
        <v>75</v>
      </c>
      <c r="J900" s="13" t="s">
        <v>102</v>
      </c>
      <c r="K900" s="13" t="s">
        <v>45</v>
      </c>
      <c r="L900" s="13" t="s">
        <v>70</v>
      </c>
      <c r="M900" s="13">
        <v>87.51</v>
      </c>
      <c r="N900" s="13">
        <v>2</v>
      </c>
      <c r="O900" s="13">
        <v>0.18</v>
      </c>
      <c r="P900" s="48" t="str">
        <f>IF(Table2[[#This Row],[Discount]]&gt;20%,"HIGH","LOW")</f>
        <v>LOW</v>
      </c>
      <c r="Q900" s="13">
        <v>143.52000000000001</v>
      </c>
      <c r="R900" s="60" t="str">
        <f>_xlfn.IFS(Table2[[#This Row],[Revenue]]&lt;1000,"Small",OR(Table2[[#This Row],[Revenue]]&gt;1000,Table2[[#This Row],[Revenue]]&lt;=5000),"Medium",Table2[[#This Row],[Revenue]]&gt;5000,"Large")</f>
        <v>Small</v>
      </c>
      <c r="S900" s="54" t="str">
        <f>IF(Table2[[#This Row],[Revenue]]&gt;3000,"Premium","Not Premium")</f>
        <v>Not Premium</v>
      </c>
      <c r="T900" s="13">
        <v>82.22</v>
      </c>
      <c r="U900" s="13">
        <v>61.3</v>
      </c>
      <c r="V900" s="13" t="s">
        <v>47</v>
      </c>
      <c r="W900" s="13" t="s">
        <v>54</v>
      </c>
      <c r="X900" s="13" t="s">
        <v>37</v>
      </c>
      <c r="Y900" s="13">
        <v>7.07</v>
      </c>
      <c r="Z900" s="13">
        <v>1</v>
      </c>
      <c r="AA900" s="51" t="str">
        <f>IF(Table2[[#This Row],[DeliveryDays]]&lt;=3,"FAST DELIVERY","LATE DELIVERY")</f>
        <v>FAST DELIVERY</v>
      </c>
      <c r="AB900" s="13" t="s">
        <v>55</v>
      </c>
      <c r="AC900" s="13" t="s">
        <v>56</v>
      </c>
      <c r="AD900" s="13">
        <v>4</v>
      </c>
      <c r="AE900" s="57" t="str">
        <f>_xlfn.IFS(Table2[[#This Row],[Rating]]=5,"Excellent",Table2[[#This Row],[Rating]]=4,"Good",Table2[[#This Row],[Rating]]=3,"Average",Table2[[#This Row],[Rating]]&lt;=2,"Poor")</f>
        <v>Good</v>
      </c>
      <c r="AF900" s="35">
        <f>Table2[[#This Row],[Cost]]+Table2[[#This Row],[Profit]]+Table2[[#This Row],[ShippingCost]]+Table2[[#This Row],[DeliveryDays]]</f>
        <v>151.58999999999997</v>
      </c>
      <c r="AG900" s="119">
        <f>Table2[[#This Row],[Profit]]/Table2[[#This Row],[Cost]]</f>
        <v>0.74556069082948184</v>
      </c>
    </row>
    <row r="901" spans="1:33" ht="16.5" thickTop="1" thickBot="1" x14ac:dyDescent="0.3">
      <c r="A901" s="11">
        <v>902</v>
      </c>
      <c r="B901" s="2" t="s">
        <v>186</v>
      </c>
      <c r="C901" s="85">
        <f>YEAR(Table2[[#This Row],[Date]])</f>
        <v>2023</v>
      </c>
      <c r="D901" s="88" t="str">
        <f>TEXT(Table2[[#This Row],[Date]],"mmmm")</f>
        <v>August</v>
      </c>
      <c r="E901" s="2" t="s">
        <v>99</v>
      </c>
      <c r="F901" s="2" t="s">
        <v>42</v>
      </c>
      <c r="G901" s="2" t="s">
        <v>29</v>
      </c>
      <c r="H901" s="2" t="s">
        <v>30</v>
      </c>
      <c r="I901" s="2" t="s">
        <v>75</v>
      </c>
      <c r="J901" s="2" t="s">
        <v>87</v>
      </c>
      <c r="K901" s="2" t="s">
        <v>45</v>
      </c>
      <c r="L901" s="2" t="s">
        <v>80</v>
      </c>
      <c r="M901" s="2">
        <v>772.8</v>
      </c>
      <c r="N901" s="2">
        <v>2</v>
      </c>
      <c r="O901" s="2">
        <v>7.0000000000000007E-2</v>
      </c>
      <c r="P901" s="48" t="str">
        <f>IF(Table2[[#This Row],[Discount]]&gt;20%,"HIGH","LOW")</f>
        <v>LOW</v>
      </c>
      <c r="Q901" s="2">
        <v>1437.41</v>
      </c>
      <c r="R901" s="59" t="str">
        <f>_xlfn.IFS(Table2[[#This Row],[Revenue]]&lt;1000,"Small",OR(Table2[[#This Row],[Revenue]]&gt;1000,Table2[[#This Row],[Revenue]]&lt;=5000),"Medium",Table2[[#This Row],[Revenue]]&gt;5000,"Large")</f>
        <v>Medium</v>
      </c>
      <c r="S901" s="53" t="str">
        <f>IF(Table2[[#This Row],[Revenue]]&gt;3000,"Premium","Not Premium")</f>
        <v>Not Premium</v>
      </c>
      <c r="T901" s="2">
        <v>968.38</v>
      </c>
      <c r="U901" s="2">
        <v>469.03</v>
      </c>
      <c r="V901" s="2" t="s">
        <v>91</v>
      </c>
      <c r="W901" s="2" t="s">
        <v>71</v>
      </c>
      <c r="X901" s="2" t="s">
        <v>37</v>
      </c>
      <c r="Y901" s="2">
        <v>43.62</v>
      </c>
      <c r="Z901" s="2">
        <v>7</v>
      </c>
      <c r="AA901" s="50" t="str">
        <f>IF(Table2[[#This Row],[DeliveryDays]]&lt;=3,"FAST DELIVERY","LATE DELIVERY")</f>
        <v>LATE DELIVERY</v>
      </c>
      <c r="AB901" s="2" t="s">
        <v>38</v>
      </c>
      <c r="AC901" s="2" t="s">
        <v>56</v>
      </c>
      <c r="AD901" s="2">
        <v>5</v>
      </c>
      <c r="AE901" s="56" t="str">
        <f>_xlfn.IFS(Table2[[#This Row],[Rating]]=5,"Excellent",Table2[[#This Row],[Rating]]=4,"Good",Table2[[#This Row],[Rating]]=3,"Average",Table2[[#This Row],[Rating]]&lt;=2,"Poor")</f>
        <v>Excellent</v>
      </c>
      <c r="AF901" s="35">
        <f>Table2[[#This Row],[Cost]]+Table2[[#This Row],[Profit]]+Table2[[#This Row],[ShippingCost]]+Table2[[#This Row],[DeliveryDays]]</f>
        <v>1488.0299999999997</v>
      </c>
      <c r="AG901" s="119">
        <f>Table2[[#This Row],[Profit]]/Table2[[#This Row],[Cost]]</f>
        <v>0.48434498853755753</v>
      </c>
    </row>
    <row r="902" spans="1:33" ht="16.5" thickTop="1" thickBot="1" x14ac:dyDescent="0.3">
      <c r="A902" s="12">
        <v>903</v>
      </c>
      <c r="B902" s="13" t="s">
        <v>105</v>
      </c>
      <c r="C902" s="86">
        <f>YEAR(Table2[[#This Row],[Date]])</f>
        <v>2023</v>
      </c>
      <c r="D902" s="89" t="str">
        <f>TEXT(Table2[[#This Row],[Date]],"mmmm")</f>
        <v>August</v>
      </c>
      <c r="E902" s="13" t="s">
        <v>41</v>
      </c>
      <c r="F902" s="13" t="s">
        <v>66</v>
      </c>
      <c r="G902" s="13" t="s">
        <v>59</v>
      </c>
      <c r="H902" s="13" t="s">
        <v>44</v>
      </c>
      <c r="I902" s="13" t="s">
        <v>31</v>
      </c>
      <c r="J902" s="13" t="s">
        <v>62</v>
      </c>
      <c r="K902" s="13" t="s">
        <v>45</v>
      </c>
      <c r="L902" s="13" t="s">
        <v>85</v>
      </c>
      <c r="M902" s="13">
        <v>883.63</v>
      </c>
      <c r="N902" s="13">
        <v>11</v>
      </c>
      <c r="O902" s="13">
        <v>0.03</v>
      </c>
      <c r="P902" s="48" t="str">
        <f>IF(Table2[[#This Row],[Discount]]&gt;20%,"HIGH","LOW")</f>
        <v>LOW</v>
      </c>
      <c r="Q902" s="13">
        <v>9428.33</v>
      </c>
      <c r="R902" s="60" t="str">
        <f>_xlfn.IFS(Table2[[#This Row],[Revenue]]&lt;1000,"Small",OR(Table2[[#This Row],[Revenue]]&gt;1000,Table2[[#This Row],[Revenue]]&lt;=5000),"Medium",Table2[[#This Row],[Revenue]]&gt;5000,"Large")</f>
        <v>Medium</v>
      </c>
      <c r="S902" s="54" t="str">
        <f>IF(Table2[[#This Row],[Revenue]]&gt;3000,"Premium","Not Premium")</f>
        <v>Premium</v>
      </c>
      <c r="T902" s="13">
        <v>4830.34</v>
      </c>
      <c r="U902" s="13">
        <v>4597.99</v>
      </c>
      <c r="V902" s="13" t="s">
        <v>35</v>
      </c>
      <c r="W902" s="13" t="s">
        <v>36</v>
      </c>
      <c r="X902" s="13" t="s">
        <v>37</v>
      </c>
      <c r="Y902" s="13">
        <v>34.71</v>
      </c>
      <c r="Z902" s="13">
        <v>10</v>
      </c>
      <c r="AA902" s="51" t="str">
        <f>IF(Table2[[#This Row],[DeliveryDays]]&lt;=3,"FAST DELIVERY","LATE DELIVERY")</f>
        <v>LATE DELIVERY</v>
      </c>
      <c r="AB902" s="13" t="s">
        <v>38</v>
      </c>
      <c r="AC902" s="13" t="s">
        <v>39</v>
      </c>
      <c r="AD902" s="13">
        <v>5</v>
      </c>
      <c r="AE902" s="57" t="str">
        <f>_xlfn.IFS(Table2[[#This Row],[Rating]]=5,"Excellent",Table2[[#This Row],[Rating]]=4,"Good",Table2[[#This Row],[Rating]]=3,"Average",Table2[[#This Row],[Rating]]&lt;=2,"Poor")</f>
        <v>Excellent</v>
      </c>
      <c r="AF902" s="35">
        <f>Table2[[#This Row],[Cost]]+Table2[[#This Row],[Profit]]+Table2[[#This Row],[ShippingCost]]+Table2[[#This Row],[DeliveryDays]]</f>
        <v>9473.0399999999991</v>
      </c>
      <c r="AG902" s="119">
        <f>Table2[[#This Row],[Profit]]/Table2[[#This Row],[Cost]]</f>
        <v>0.9518977960143592</v>
      </c>
    </row>
    <row r="903" spans="1:33" ht="16.5" thickTop="1" thickBot="1" x14ac:dyDescent="0.3">
      <c r="A903" s="11">
        <v>904</v>
      </c>
      <c r="B903" s="2" t="s">
        <v>609</v>
      </c>
      <c r="C903" s="85">
        <f>YEAR(Table2[[#This Row],[Date]])</f>
        <v>2023</v>
      </c>
      <c r="D903" s="88" t="str">
        <f>TEXT(Table2[[#This Row],[Date]],"mmmm")</f>
        <v>November</v>
      </c>
      <c r="E903" s="2" t="s">
        <v>96</v>
      </c>
      <c r="F903" s="2" t="s">
        <v>28</v>
      </c>
      <c r="G903" s="2" t="s">
        <v>93</v>
      </c>
      <c r="H903" s="2" t="s">
        <v>67</v>
      </c>
      <c r="I903" s="2" t="s">
        <v>68</v>
      </c>
      <c r="J903" s="2" t="s">
        <v>102</v>
      </c>
      <c r="K903" s="2" t="s">
        <v>53</v>
      </c>
      <c r="L903" s="2" t="s">
        <v>85</v>
      </c>
      <c r="M903" s="2">
        <v>640.12</v>
      </c>
      <c r="N903" s="2">
        <v>2</v>
      </c>
      <c r="O903" s="2">
        <v>0.24</v>
      </c>
      <c r="P903" s="48" t="str">
        <f>IF(Table2[[#This Row],[Discount]]&gt;20%,"HIGH","LOW")</f>
        <v>HIGH</v>
      </c>
      <c r="Q903" s="2">
        <v>972.98</v>
      </c>
      <c r="R903" s="59" t="str">
        <f>_xlfn.IFS(Table2[[#This Row],[Revenue]]&lt;1000,"Small",OR(Table2[[#This Row],[Revenue]]&gt;1000,Table2[[#This Row],[Revenue]]&lt;=5000),"Medium",Table2[[#This Row],[Revenue]]&gt;5000,"Large")</f>
        <v>Small</v>
      </c>
      <c r="S903" s="53" t="str">
        <f>IF(Table2[[#This Row],[Revenue]]&gt;3000,"Premium","Not Premium")</f>
        <v>Not Premium</v>
      </c>
      <c r="T903" s="2">
        <v>763.35</v>
      </c>
      <c r="U903" s="2">
        <v>209.63</v>
      </c>
      <c r="V903" s="2" t="s">
        <v>63</v>
      </c>
      <c r="W903" s="2" t="s">
        <v>36</v>
      </c>
      <c r="X903" s="2" t="s">
        <v>37</v>
      </c>
      <c r="Y903" s="2">
        <v>17.059999999999999</v>
      </c>
      <c r="Z903" s="2">
        <v>3</v>
      </c>
      <c r="AA903" s="50" t="str">
        <f>IF(Table2[[#This Row],[DeliveryDays]]&lt;=3,"FAST DELIVERY","LATE DELIVERY")</f>
        <v>FAST DELIVERY</v>
      </c>
      <c r="AB903" s="2" t="s">
        <v>55</v>
      </c>
      <c r="AC903" s="2" t="s">
        <v>39</v>
      </c>
      <c r="AD903" s="2">
        <v>4</v>
      </c>
      <c r="AE903" s="56" t="str">
        <f>_xlfn.IFS(Table2[[#This Row],[Rating]]=5,"Excellent",Table2[[#This Row],[Rating]]=4,"Good",Table2[[#This Row],[Rating]]=3,"Average",Table2[[#This Row],[Rating]]&lt;=2,"Poor")</f>
        <v>Good</v>
      </c>
      <c r="AF903" s="35">
        <f>Table2[[#This Row],[Cost]]+Table2[[#This Row],[Profit]]+Table2[[#This Row],[ShippingCost]]+Table2[[#This Row],[DeliveryDays]]</f>
        <v>993.04</v>
      </c>
      <c r="AG903" s="119">
        <f>Table2[[#This Row],[Profit]]/Table2[[#This Row],[Cost]]</f>
        <v>0.27461845811226826</v>
      </c>
    </row>
    <row r="904" spans="1:33" ht="16.5" thickTop="1" thickBot="1" x14ac:dyDescent="0.3">
      <c r="A904" s="12">
        <v>905</v>
      </c>
      <c r="B904" s="13" t="s">
        <v>210</v>
      </c>
      <c r="C904" s="86">
        <f>YEAR(Table2[[#This Row],[Date]])</f>
        <v>2023</v>
      </c>
      <c r="D904" s="89" t="str">
        <f>TEXT(Table2[[#This Row],[Date]],"mmmm")</f>
        <v>August</v>
      </c>
      <c r="E904" s="13" t="s">
        <v>99</v>
      </c>
      <c r="F904" s="13" t="s">
        <v>42</v>
      </c>
      <c r="G904" s="13" t="s">
        <v>43</v>
      </c>
      <c r="H904" s="13" t="s">
        <v>30</v>
      </c>
      <c r="I904" s="13" t="s">
        <v>68</v>
      </c>
      <c r="J904" s="13" t="s">
        <v>32</v>
      </c>
      <c r="K904" s="13" t="s">
        <v>45</v>
      </c>
      <c r="L904" s="13" t="s">
        <v>46</v>
      </c>
      <c r="M904" s="13">
        <v>567.97</v>
      </c>
      <c r="N904" s="13">
        <v>10</v>
      </c>
      <c r="O904" s="13">
        <v>0.28000000000000003</v>
      </c>
      <c r="P904" s="48" t="str">
        <f>IF(Table2[[#This Row],[Discount]]&gt;20%,"HIGH","LOW")</f>
        <v>HIGH</v>
      </c>
      <c r="Q904" s="13">
        <v>4089.38</v>
      </c>
      <c r="R904" s="60" t="str">
        <f>_xlfn.IFS(Table2[[#This Row],[Revenue]]&lt;1000,"Small",OR(Table2[[#This Row],[Revenue]]&gt;1000,Table2[[#This Row],[Revenue]]&lt;=5000),"Medium",Table2[[#This Row],[Revenue]]&gt;5000,"Large")</f>
        <v>Medium</v>
      </c>
      <c r="S904" s="54" t="str">
        <f>IF(Table2[[#This Row],[Revenue]]&gt;3000,"Premium","Not Premium")</f>
        <v>Premium</v>
      </c>
      <c r="T904" s="13">
        <v>2787</v>
      </c>
      <c r="U904" s="13">
        <v>1302.3800000000001</v>
      </c>
      <c r="V904" s="13" t="s">
        <v>63</v>
      </c>
      <c r="W904" s="13" t="s">
        <v>71</v>
      </c>
      <c r="X904" s="13" t="s">
        <v>37</v>
      </c>
      <c r="Y904" s="13">
        <v>49.61</v>
      </c>
      <c r="Z904" s="13">
        <v>8</v>
      </c>
      <c r="AA904" s="51" t="str">
        <f>IF(Table2[[#This Row],[DeliveryDays]]&lt;=3,"FAST DELIVERY","LATE DELIVERY")</f>
        <v>LATE DELIVERY</v>
      </c>
      <c r="AB904" s="13" t="s">
        <v>55</v>
      </c>
      <c r="AC904" s="13" t="s">
        <v>39</v>
      </c>
      <c r="AD904" s="13">
        <v>2</v>
      </c>
      <c r="AE904" s="57" t="str">
        <f>_xlfn.IFS(Table2[[#This Row],[Rating]]=5,"Excellent",Table2[[#This Row],[Rating]]=4,"Good",Table2[[#This Row],[Rating]]=3,"Average",Table2[[#This Row],[Rating]]&lt;=2,"Poor")</f>
        <v>Poor</v>
      </c>
      <c r="AF904" s="35">
        <f>Table2[[#This Row],[Cost]]+Table2[[#This Row],[Profit]]+Table2[[#This Row],[ShippingCost]]+Table2[[#This Row],[DeliveryDays]]</f>
        <v>4146.99</v>
      </c>
      <c r="AG904" s="119">
        <f>Table2[[#This Row],[Profit]]/Table2[[#This Row],[Cost]]</f>
        <v>0.46730534625044856</v>
      </c>
    </row>
    <row r="905" spans="1:33" ht="16.5" thickTop="1" thickBot="1" x14ac:dyDescent="0.3">
      <c r="A905" s="11">
        <v>906</v>
      </c>
      <c r="B905" s="2" t="s">
        <v>506</v>
      </c>
      <c r="C905" s="85">
        <f>YEAR(Table2[[#This Row],[Date]])</f>
        <v>2023</v>
      </c>
      <c r="D905" s="88" t="str">
        <f>TEXT(Table2[[#This Row],[Date]],"mmmm")</f>
        <v>March</v>
      </c>
      <c r="E905" s="2" t="s">
        <v>65</v>
      </c>
      <c r="F905" s="2" t="s">
        <v>28</v>
      </c>
      <c r="G905" s="2" t="s">
        <v>93</v>
      </c>
      <c r="H905" s="2" t="s">
        <v>78</v>
      </c>
      <c r="I905" s="2" t="s">
        <v>68</v>
      </c>
      <c r="J905" s="2" t="s">
        <v>102</v>
      </c>
      <c r="K905" s="2" t="s">
        <v>45</v>
      </c>
      <c r="L905" s="2" t="s">
        <v>85</v>
      </c>
      <c r="M905" s="2">
        <v>412.09</v>
      </c>
      <c r="N905" s="2">
        <v>19</v>
      </c>
      <c r="O905" s="2">
        <v>0</v>
      </c>
      <c r="P905" s="48" t="str">
        <f>IF(Table2[[#This Row],[Discount]]&gt;20%,"HIGH","LOW")</f>
        <v>LOW</v>
      </c>
      <c r="Q905" s="2">
        <v>7829.71</v>
      </c>
      <c r="R905" s="59" t="str">
        <f>_xlfn.IFS(Table2[[#This Row],[Revenue]]&lt;1000,"Small",OR(Table2[[#This Row],[Revenue]]&gt;1000,Table2[[#This Row],[Revenue]]&lt;=5000),"Medium",Table2[[#This Row],[Revenue]]&gt;5000,"Large")</f>
        <v>Medium</v>
      </c>
      <c r="S905" s="53" t="str">
        <f>IF(Table2[[#This Row],[Revenue]]&gt;3000,"Premium","Not Premium")</f>
        <v>Premium</v>
      </c>
      <c r="T905" s="2">
        <v>4031.42</v>
      </c>
      <c r="U905" s="2">
        <v>3798.29</v>
      </c>
      <c r="V905" s="2" t="s">
        <v>76</v>
      </c>
      <c r="W905" s="2" t="s">
        <v>71</v>
      </c>
      <c r="X905" s="2" t="s">
        <v>48</v>
      </c>
      <c r="Y905" s="2">
        <v>48.27</v>
      </c>
      <c r="Z905" s="2">
        <v>1</v>
      </c>
      <c r="AA905" s="50" t="str">
        <f>IF(Table2[[#This Row],[DeliveryDays]]&lt;=3,"FAST DELIVERY","LATE DELIVERY")</f>
        <v>FAST DELIVERY</v>
      </c>
      <c r="AB905" s="2" t="s">
        <v>38</v>
      </c>
      <c r="AC905" s="2" t="s">
        <v>39</v>
      </c>
      <c r="AD905" s="2">
        <v>5</v>
      </c>
      <c r="AE905" s="56" t="str">
        <f>_xlfn.IFS(Table2[[#This Row],[Rating]]=5,"Excellent",Table2[[#This Row],[Rating]]=4,"Good",Table2[[#This Row],[Rating]]=3,"Average",Table2[[#This Row],[Rating]]&lt;=2,"Poor")</f>
        <v>Excellent</v>
      </c>
      <c r="AF905" s="35">
        <f>Table2[[#This Row],[Cost]]+Table2[[#This Row],[Profit]]+Table2[[#This Row],[ShippingCost]]+Table2[[#This Row],[DeliveryDays]]</f>
        <v>7878.9800000000005</v>
      </c>
      <c r="AG905" s="119">
        <f>Table2[[#This Row],[Profit]]/Table2[[#This Row],[Cost]]</f>
        <v>0.94217174097464418</v>
      </c>
    </row>
    <row r="906" spans="1:33" ht="16.5" thickTop="1" thickBot="1" x14ac:dyDescent="0.3">
      <c r="A906" s="12">
        <v>907</v>
      </c>
      <c r="B906" s="13" t="s">
        <v>537</v>
      </c>
      <c r="C906" s="86">
        <f>YEAR(Table2[[#This Row],[Date]])</f>
        <v>2023</v>
      </c>
      <c r="D906" s="89" t="str">
        <f>TEXT(Table2[[#This Row],[Date]],"mmmm")</f>
        <v>February</v>
      </c>
      <c r="E906" s="13" t="s">
        <v>118</v>
      </c>
      <c r="F906" s="13" t="s">
        <v>42</v>
      </c>
      <c r="G906" s="13" t="s">
        <v>43</v>
      </c>
      <c r="H906" s="13" t="s">
        <v>78</v>
      </c>
      <c r="I906" s="13" t="s">
        <v>61</v>
      </c>
      <c r="J906" s="13" t="s">
        <v>69</v>
      </c>
      <c r="K906" s="13" t="s">
        <v>45</v>
      </c>
      <c r="L906" s="13" t="s">
        <v>70</v>
      </c>
      <c r="M906" s="13">
        <v>997.54</v>
      </c>
      <c r="N906" s="13">
        <v>19</v>
      </c>
      <c r="O906" s="13">
        <v>0.03</v>
      </c>
      <c r="P906" s="48" t="str">
        <f>IF(Table2[[#This Row],[Discount]]&gt;20%,"HIGH","LOW")</f>
        <v>LOW</v>
      </c>
      <c r="Q906" s="13">
        <v>18384.66</v>
      </c>
      <c r="R906" s="60" t="str">
        <f>_xlfn.IFS(Table2[[#This Row],[Revenue]]&lt;1000,"Small",OR(Table2[[#This Row],[Revenue]]&gt;1000,Table2[[#This Row],[Revenue]]&lt;=5000),"Medium",Table2[[#This Row],[Revenue]]&gt;5000,"Large")</f>
        <v>Medium</v>
      </c>
      <c r="S906" s="54" t="str">
        <f>IF(Table2[[#This Row],[Revenue]]&gt;3000,"Premium","Not Premium")</f>
        <v>Premium</v>
      </c>
      <c r="T906" s="13">
        <v>12061.23</v>
      </c>
      <c r="U906" s="13">
        <v>6323.43</v>
      </c>
      <c r="V906" s="13" t="s">
        <v>91</v>
      </c>
      <c r="W906" s="13" t="s">
        <v>88</v>
      </c>
      <c r="X906" s="13" t="s">
        <v>48</v>
      </c>
      <c r="Y906" s="13">
        <v>36.08</v>
      </c>
      <c r="Z906" s="13">
        <v>5</v>
      </c>
      <c r="AA906" s="51" t="str">
        <f>IF(Table2[[#This Row],[DeliveryDays]]&lt;=3,"FAST DELIVERY","LATE DELIVERY")</f>
        <v>LATE DELIVERY</v>
      </c>
      <c r="AB906" s="13" t="s">
        <v>38</v>
      </c>
      <c r="AC906" s="13" t="s">
        <v>56</v>
      </c>
      <c r="AD906" s="13">
        <v>1</v>
      </c>
      <c r="AE906" s="57" t="str">
        <f>_xlfn.IFS(Table2[[#This Row],[Rating]]=5,"Excellent",Table2[[#This Row],[Rating]]=4,"Good",Table2[[#This Row],[Rating]]=3,"Average",Table2[[#This Row],[Rating]]&lt;=2,"Poor")</f>
        <v>Poor</v>
      </c>
      <c r="AF906" s="35">
        <f>Table2[[#This Row],[Cost]]+Table2[[#This Row],[Profit]]+Table2[[#This Row],[ShippingCost]]+Table2[[#This Row],[DeliveryDays]]</f>
        <v>18425.740000000002</v>
      </c>
      <c r="AG906" s="119">
        <f>Table2[[#This Row],[Profit]]/Table2[[#This Row],[Cost]]</f>
        <v>0.52427737469561564</v>
      </c>
    </row>
    <row r="907" spans="1:33" ht="16.5" thickTop="1" thickBot="1" x14ac:dyDescent="0.3">
      <c r="A907" s="11">
        <v>908</v>
      </c>
      <c r="B907" s="2" t="s">
        <v>610</v>
      </c>
      <c r="C907" s="85">
        <f>YEAR(Table2[[#This Row],[Date]])</f>
        <v>2023</v>
      </c>
      <c r="D907" s="88" t="str">
        <f>TEXT(Table2[[#This Row],[Date]],"mmmm")</f>
        <v>September</v>
      </c>
      <c r="E907" s="2" t="s">
        <v>129</v>
      </c>
      <c r="F907" s="2" t="s">
        <v>82</v>
      </c>
      <c r="G907" s="2" t="s">
        <v>29</v>
      </c>
      <c r="H907" s="2" t="s">
        <v>30</v>
      </c>
      <c r="I907" s="2" t="s">
        <v>68</v>
      </c>
      <c r="J907" s="2" t="s">
        <v>79</v>
      </c>
      <c r="K907" s="2" t="s">
        <v>33</v>
      </c>
      <c r="L907" s="2" t="s">
        <v>80</v>
      </c>
      <c r="M907" s="2">
        <v>831.73</v>
      </c>
      <c r="N907" s="2">
        <v>6</v>
      </c>
      <c r="O907" s="2">
        <v>0.02</v>
      </c>
      <c r="P907" s="48" t="str">
        <f>IF(Table2[[#This Row],[Discount]]&gt;20%,"HIGH","LOW")</f>
        <v>LOW</v>
      </c>
      <c r="Q907" s="2">
        <v>4890.57</v>
      </c>
      <c r="R907" s="59" t="str">
        <f>_xlfn.IFS(Table2[[#This Row],[Revenue]]&lt;1000,"Small",OR(Table2[[#This Row],[Revenue]]&gt;1000,Table2[[#This Row],[Revenue]]&lt;=5000),"Medium",Table2[[#This Row],[Revenue]]&gt;5000,"Large")</f>
        <v>Medium</v>
      </c>
      <c r="S907" s="53" t="str">
        <f>IF(Table2[[#This Row],[Revenue]]&gt;3000,"Premium","Not Premium")</f>
        <v>Premium</v>
      </c>
      <c r="T907" s="2">
        <v>3630.75</v>
      </c>
      <c r="U907" s="2">
        <v>1259.82</v>
      </c>
      <c r="V907" s="2" t="s">
        <v>76</v>
      </c>
      <c r="W907" s="2" t="s">
        <v>88</v>
      </c>
      <c r="X907" s="2" t="s">
        <v>37</v>
      </c>
      <c r="Y907" s="2">
        <v>32.57</v>
      </c>
      <c r="Z907" s="2">
        <v>8</v>
      </c>
      <c r="AA907" s="50" t="str">
        <f>IF(Table2[[#This Row],[DeliveryDays]]&lt;=3,"FAST DELIVERY","LATE DELIVERY")</f>
        <v>LATE DELIVERY</v>
      </c>
      <c r="AB907" s="2" t="s">
        <v>38</v>
      </c>
      <c r="AC907" s="2" t="s">
        <v>56</v>
      </c>
      <c r="AD907" s="2">
        <v>5</v>
      </c>
      <c r="AE907" s="56" t="str">
        <f>_xlfn.IFS(Table2[[#This Row],[Rating]]=5,"Excellent",Table2[[#This Row],[Rating]]=4,"Good",Table2[[#This Row],[Rating]]=3,"Average",Table2[[#This Row],[Rating]]&lt;=2,"Poor")</f>
        <v>Excellent</v>
      </c>
      <c r="AF907" s="35">
        <f>Table2[[#This Row],[Cost]]+Table2[[#This Row],[Profit]]+Table2[[#This Row],[ShippingCost]]+Table2[[#This Row],[DeliveryDays]]</f>
        <v>4931.1399999999994</v>
      </c>
      <c r="AG907" s="119">
        <f>Table2[[#This Row],[Profit]]/Table2[[#This Row],[Cost]]</f>
        <v>0.34698615988432141</v>
      </c>
    </row>
    <row r="908" spans="1:33" ht="16.5" thickTop="1" thickBot="1" x14ac:dyDescent="0.3">
      <c r="A908" s="12">
        <v>909</v>
      </c>
      <c r="B908" s="13" t="s">
        <v>604</v>
      </c>
      <c r="C908" s="86">
        <f>YEAR(Table2[[#This Row],[Date]])</f>
        <v>2024</v>
      </c>
      <c r="D908" s="89" t="str">
        <f>TEXT(Table2[[#This Row],[Date]],"mmmm")</f>
        <v>June</v>
      </c>
      <c r="E908" s="13" t="s">
        <v>27</v>
      </c>
      <c r="F908" s="13" t="s">
        <v>82</v>
      </c>
      <c r="G908" s="13" t="s">
        <v>29</v>
      </c>
      <c r="H908" s="13" t="s">
        <v>44</v>
      </c>
      <c r="I908" s="13" t="s">
        <v>51</v>
      </c>
      <c r="J908" s="13" t="s">
        <v>102</v>
      </c>
      <c r="K908" s="13" t="s">
        <v>33</v>
      </c>
      <c r="L908" s="13" t="s">
        <v>70</v>
      </c>
      <c r="M908" s="13">
        <v>573.19000000000005</v>
      </c>
      <c r="N908" s="13">
        <v>18</v>
      </c>
      <c r="O908" s="13">
        <v>0.05</v>
      </c>
      <c r="P908" s="48" t="str">
        <f>IF(Table2[[#This Row],[Discount]]&gt;20%,"HIGH","LOW")</f>
        <v>LOW</v>
      </c>
      <c r="Q908" s="13">
        <v>9801.5499999999993</v>
      </c>
      <c r="R908" s="60" t="str">
        <f>_xlfn.IFS(Table2[[#This Row],[Revenue]]&lt;1000,"Small",OR(Table2[[#This Row],[Revenue]]&gt;1000,Table2[[#This Row],[Revenue]]&lt;=5000),"Medium",Table2[[#This Row],[Revenue]]&gt;5000,"Large")</f>
        <v>Medium</v>
      </c>
      <c r="S908" s="54" t="str">
        <f>IF(Table2[[#This Row],[Revenue]]&gt;3000,"Premium","Not Premium")</f>
        <v>Premium</v>
      </c>
      <c r="T908" s="13">
        <v>8039.85</v>
      </c>
      <c r="U908" s="13">
        <v>1761.7</v>
      </c>
      <c r="V908" s="13" t="s">
        <v>47</v>
      </c>
      <c r="W908" s="13" t="s">
        <v>71</v>
      </c>
      <c r="X908" s="13" t="s">
        <v>72</v>
      </c>
      <c r="Y908" s="13">
        <v>33.94</v>
      </c>
      <c r="Z908" s="13">
        <v>5</v>
      </c>
      <c r="AA908" s="51" t="str">
        <f>IF(Table2[[#This Row],[DeliveryDays]]&lt;=3,"FAST DELIVERY","LATE DELIVERY")</f>
        <v>LATE DELIVERY</v>
      </c>
      <c r="AB908" s="13" t="s">
        <v>97</v>
      </c>
      <c r="AC908" s="13" t="s">
        <v>39</v>
      </c>
      <c r="AD908" s="13">
        <v>1</v>
      </c>
      <c r="AE908" s="57" t="str">
        <f>_xlfn.IFS(Table2[[#This Row],[Rating]]=5,"Excellent",Table2[[#This Row],[Rating]]=4,"Good",Table2[[#This Row],[Rating]]=3,"Average",Table2[[#This Row],[Rating]]&lt;=2,"Poor")</f>
        <v>Poor</v>
      </c>
      <c r="AF908" s="35">
        <f>Table2[[#This Row],[Cost]]+Table2[[#This Row],[Profit]]+Table2[[#This Row],[ShippingCost]]+Table2[[#This Row],[DeliveryDays]]</f>
        <v>9840.4900000000016</v>
      </c>
      <c r="AG908" s="119">
        <f>Table2[[#This Row],[Profit]]/Table2[[#This Row],[Cost]]</f>
        <v>0.21912100350130909</v>
      </c>
    </row>
    <row r="909" spans="1:33" ht="16.5" thickTop="1" thickBot="1" x14ac:dyDescent="0.3">
      <c r="A909" s="11">
        <v>910</v>
      </c>
      <c r="B909" s="2" t="s">
        <v>611</v>
      </c>
      <c r="C909" s="85">
        <f>YEAR(Table2[[#This Row],[Date]])</f>
        <v>2023</v>
      </c>
      <c r="D909" s="88" t="str">
        <f>TEXT(Table2[[#This Row],[Date]],"mmmm")</f>
        <v>September</v>
      </c>
      <c r="E909" s="2" t="s">
        <v>127</v>
      </c>
      <c r="F909" s="2" t="s">
        <v>42</v>
      </c>
      <c r="G909" s="2" t="s">
        <v>43</v>
      </c>
      <c r="H909" s="2" t="s">
        <v>67</v>
      </c>
      <c r="I909" s="2" t="s">
        <v>75</v>
      </c>
      <c r="J909" s="2" t="s">
        <v>62</v>
      </c>
      <c r="K909" s="2" t="s">
        <v>53</v>
      </c>
      <c r="L909" s="2" t="s">
        <v>46</v>
      </c>
      <c r="M909" s="2">
        <v>142.32</v>
      </c>
      <c r="N909" s="2">
        <v>12</v>
      </c>
      <c r="O909" s="2">
        <v>0.03</v>
      </c>
      <c r="P909" s="48" t="str">
        <f>IF(Table2[[#This Row],[Discount]]&gt;20%,"HIGH","LOW")</f>
        <v>LOW</v>
      </c>
      <c r="Q909" s="2">
        <v>1656.6</v>
      </c>
      <c r="R909" s="59" t="str">
        <f>_xlfn.IFS(Table2[[#This Row],[Revenue]]&lt;1000,"Small",OR(Table2[[#This Row],[Revenue]]&gt;1000,Table2[[#This Row],[Revenue]]&lt;=5000),"Medium",Table2[[#This Row],[Revenue]]&gt;5000,"Large")</f>
        <v>Medium</v>
      </c>
      <c r="S909" s="53" t="str">
        <f>IF(Table2[[#This Row],[Revenue]]&gt;3000,"Premium","Not Premium")</f>
        <v>Not Premium</v>
      </c>
      <c r="T909" s="2">
        <v>1215.97</v>
      </c>
      <c r="U909" s="2">
        <v>440.63</v>
      </c>
      <c r="V909" s="2" t="s">
        <v>35</v>
      </c>
      <c r="W909" s="2" t="s">
        <v>54</v>
      </c>
      <c r="X909" s="2" t="s">
        <v>48</v>
      </c>
      <c r="Y909" s="2">
        <v>42.99</v>
      </c>
      <c r="Z909" s="2">
        <v>9</v>
      </c>
      <c r="AA909" s="50" t="str">
        <f>IF(Table2[[#This Row],[DeliveryDays]]&lt;=3,"FAST DELIVERY","LATE DELIVERY")</f>
        <v>LATE DELIVERY</v>
      </c>
      <c r="AB909" s="2" t="s">
        <v>97</v>
      </c>
      <c r="AC909" s="2" t="s">
        <v>39</v>
      </c>
      <c r="AD909" s="2">
        <v>3</v>
      </c>
      <c r="AE909" s="56" t="str">
        <f>_xlfn.IFS(Table2[[#This Row],[Rating]]=5,"Excellent",Table2[[#This Row],[Rating]]=4,"Good",Table2[[#This Row],[Rating]]=3,"Average",Table2[[#This Row],[Rating]]&lt;=2,"Poor")</f>
        <v>Average</v>
      </c>
      <c r="AF909" s="35">
        <f>Table2[[#This Row],[Cost]]+Table2[[#This Row],[Profit]]+Table2[[#This Row],[ShippingCost]]+Table2[[#This Row],[DeliveryDays]]</f>
        <v>1708.59</v>
      </c>
      <c r="AG909" s="119">
        <f>Table2[[#This Row],[Profit]]/Table2[[#This Row],[Cost]]</f>
        <v>0.3623691373964818</v>
      </c>
    </row>
    <row r="910" spans="1:33" ht="16.5" thickTop="1" thickBot="1" x14ac:dyDescent="0.3">
      <c r="A910" s="12">
        <v>911</v>
      </c>
      <c r="B910" s="13" t="s">
        <v>538</v>
      </c>
      <c r="C910" s="86">
        <f>YEAR(Table2[[#This Row],[Date]])</f>
        <v>2023</v>
      </c>
      <c r="D910" s="89" t="str">
        <f>TEXT(Table2[[#This Row],[Date]],"mmmm")</f>
        <v>July</v>
      </c>
      <c r="E910" s="13" t="s">
        <v>65</v>
      </c>
      <c r="F910" s="13" t="s">
        <v>28</v>
      </c>
      <c r="G910" s="13" t="s">
        <v>29</v>
      </c>
      <c r="H910" s="13" t="s">
        <v>44</v>
      </c>
      <c r="I910" s="13" t="s">
        <v>31</v>
      </c>
      <c r="J910" s="13" t="s">
        <v>134</v>
      </c>
      <c r="K910" s="13" t="s">
        <v>33</v>
      </c>
      <c r="L910" s="13" t="s">
        <v>70</v>
      </c>
      <c r="M910" s="13">
        <v>22.61</v>
      </c>
      <c r="N910" s="13">
        <v>8</v>
      </c>
      <c r="O910" s="13">
        <v>0.11</v>
      </c>
      <c r="P910" s="48" t="str">
        <f>IF(Table2[[#This Row],[Discount]]&gt;20%,"HIGH","LOW")</f>
        <v>LOW</v>
      </c>
      <c r="Q910" s="13">
        <v>160.97999999999999</v>
      </c>
      <c r="R910" s="60" t="str">
        <f>_xlfn.IFS(Table2[[#This Row],[Revenue]]&lt;1000,"Small",OR(Table2[[#This Row],[Revenue]]&gt;1000,Table2[[#This Row],[Revenue]]&lt;=5000),"Medium",Table2[[#This Row],[Revenue]]&gt;5000,"Large")</f>
        <v>Small</v>
      </c>
      <c r="S910" s="54" t="str">
        <f>IF(Table2[[#This Row],[Revenue]]&gt;3000,"Premium","Not Premium")</f>
        <v>Not Premium</v>
      </c>
      <c r="T910" s="13">
        <v>121.12</v>
      </c>
      <c r="U910" s="13">
        <v>39.86</v>
      </c>
      <c r="V910" s="13" t="s">
        <v>63</v>
      </c>
      <c r="W910" s="13" t="s">
        <v>54</v>
      </c>
      <c r="X910" s="13" t="s">
        <v>37</v>
      </c>
      <c r="Y910" s="13">
        <v>41.97</v>
      </c>
      <c r="Z910" s="13">
        <v>2</v>
      </c>
      <c r="AA910" s="51" t="str">
        <f>IF(Table2[[#This Row],[DeliveryDays]]&lt;=3,"FAST DELIVERY","LATE DELIVERY")</f>
        <v>FAST DELIVERY</v>
      </c>
      <c r="AB910" s="13" t="s">
        <v>55</v>
      </c>
      <c r="AC910" s="13" t="s">
        <v>39</v>
      </c>
      <c r="AD910" s="13">
        <v>2</v>
      </c>
      <c r="AE910" s="57" t="str">
        <f>_xlfn.IFS(Table2[[#This Row],[Rating]]=5,"Excellent",Table2[[#This Row],[Rating]]=4,"Good",Table2[[#This Row],[Rating]]=3,"Average",Table2[[#This Row],[Rating]]&lt;=2,"Poor")</f>
        <v>Poor</v>
      </c>
      <c r="AF910" s="35">
        <f>Table2[[#This Row],[Cost]]+Table2[[#This Row],[Profit]]+Table2[[#This Row],[ShippingCost]]+Table2[[#This Row],[DeliveryDays]]</f>
        <v>204.95000000000002</v>
      </c>
      <c r="AG910" s="119">
        <f>Table2[[#This Row],[Profit]]/Table2[[#This Row],[Cost]]</f>
        <v>0.32909511228533683</v>
      </c>
    </row>
    <row r="911" spans="1:33" ht="16.5" thickTop="1" thickBot="1" x14ac:dyDescent="0.3">
      <c r="A911" s="11">
        <v>912</v>
      </c>
      <c r="B911" s="2" t="s">
        <v>612</v>
      </c>
      <c r="C911" s="85">
        <f>YEAR(Table2[[#This Row],[Date]])</f>
        <v>2023</v>
      </c>
      <c r="D911" s="88" t="str">
        <f>TEXT(Table2[[#This Row],[Date]],"mmmm")</f>
        <v>November</v>
      </c>
      <c r="E911" s="2" t="s">
        <v>96</v>
      </c>
      <c r="F911" s="2" t="s">
        <v>28</v>
      </c>
      <c r="G911" s="2" t="s">
        <v>59</v>
      </c>
      <c r="H911" s="2" t="s">
        <v>74</v>
      </c>
      <c r="I911" s="2" t="s">
        <v>68</v>
      </c>
      <c r="J911" s="2" t="s">
        <v>87</v>
      </c>
      <c r="K911" s="2" t="s">
        <v>53</v>
      </c>
      <c r="L911" s="2" t="s">
        <v>34</v>
      </c>
      <c r="M911" s="2">
        <v>873.3</v>
      </c>
      <c r="N911" s="2">
        <v>8</v>
      </c>
      <c r="O911" s="2">
        <v>0.02</v>
      </c>
      <c r="P911" s="48" t="str">
        <f>IF(Table2[[#This Row],[Discount]]&gt;20%,"HIGH","LOW")</f>
        <v>LOW</v>
      </c>
      <c r="Q911" s="2">
        <v>6846.67</v>
      </c>
      <c r="R911" s="59" t="str">
        <f>_xlfn.IFS(Table2[[#This Row],[Revenue]]&lt;1000,"Small",OR(Table2[[#This Row],[Revenue]]&gt;1000,Table2[[#This Row],[Revenue]]&lt;=5000),"Medium",Table2[[#This Row],[Revenue]]&gt;5000,"Large")</f>
        <v>Medium</v>
      </c>
      <c r="S911" s="53" t="str">
        <f>IF(Table2[[#This Row],[Revenue]]&gt;3000,"Premium","Not Premium")</f>
        <v>Premium</v>
      </c>
      <c r="T911" s="2">
        <v>5099.22</v>
      </c>
      <c r="U911" s="2">
        <v>1747.45</v>
      </c>
      <c r="V911" s="2" t="s">
        <v>35</v>
      </c>
      <c r="W911" s="2" t="s">
        <v>71</v>
      </c>
      <c r="X911" s="2" t="s">
        <v>72</v>
      </c>
      <c r="Y911" s="2">
        <v>37.18</v>
      </c>
      <c r="Z911" s="2">
        <v>3</v>
      </c>
      <c r="AA911" s="50" t="str">
        <f>IF(Table2[[#This Row],[DeliveryDays]]&lt;=3,"FAST DELIVERY","LATE DELIVERY")</f>
        <v>FAST DELIVERY</v>
      </c>
      <c r="AB911" s="2" t="s">
        <v>55</v>
      </c>
      <c r="AC911" s="2" t="s">
        <v>39</v>
      </c>
      <c r="AD911" s="2">
        <v>3</v>
      </c>
      <c r="AE911" s="56" t="str">
        <f>_xlfn.IFS(Table2[[#This Row],[Rating]]=5,"Excellent",Table2[[#This Row],[Rating]]=4,"Good",Table2[[#This Row],[Rating]]=3,"Average",Table2[[#This Row],[Rating]]&lt;=2,"Poor")</f>
        <v>Average</v>
      </c>
      <c r="AF911" s="35">
        <f>Table2[[#This Row],[Cost]]+Table2[[#This Row],[Profit]]+Table2[[#This Row],[ShippingCost]]+Table2[[#This Row],[DeliveryDays]]</f>
        <v>6886.85</v>
      </c>
      <c r="AG911" s="119">
        <f>Table2[[#This Row],[Profit]]/Table2[[#This Row],[Cost]]</f>
        <v>0.34268966626268332</v>
      </c>
    </row>
    <row r="912" spans="1:33" ht="16.5" thickTop="1" thickBot="1" x14ac:dyDescent="0.3">
      <c r="A912" s="12">
        <v>913</v>
      </c>
      <c r="B912" s="13" t="s">
        <v>612</v>
      </c>
      <c r="C912" s="86">
        <f>YEAR(Table2[[#This Row],[Date]])</f>
        <v>2023</v>
      </c>
      <c r="D912" s="89" t="str">
        <f>TEXT(Table2[[#This Row],[Date]],"mmmm")</f>
        <v>November</v>
      </c>
      <c r="E912" s="13" t="s">
        <v>65</v>
      </c>
      <c r="F912" s="13" t="s">
        <v>66</v>
      </c>
      <c r="G912" s="13" t="s">
        <v>43</v>
      </c>
      <c r="H912" s="13" t="s">
        <v>100</v>
      </c>
      <c r="I912" s="13" t="s">
        <v>75</v>
      </c>
      <c r="J912" s="13" t="s">
        <v>107</v>
      </c>
      <c r="K912" s="13" t="s">
        <v>45</v>
      </c>
      <c r="L912" s="13" t="s">
        <v>85</v>
      </c>
      <c r="M912" s="13">
        <v>740.94</v>
      </c>
      <c r="N912" s="13">
        <v>10</v>
      </c>
      <c r="O912" s="13">
        <v>0.06</v>
      </c>
      <c r="P912" s="48" t="str">
        <f>IF(Table2[[#This Row],[Discount]]&gt;20%,"HIGH","LOW")</f>
        <v>LOW</v>
      </c>
      <c r="Q912" s="13">
        <v>6964.84</v>
      </c>
      <c r="R912" s="60" t="str">
        <f>_xlfn.IFS(Table2[[#This Row],[Revenue]]&lt;1000,"Small",OR(Table2[[#This Row],[Revenue]]&gt;1000,Table2[[#This Row],[Revenue]]&lt;=5000),"Medium",Table2[[#This Row],[Revenue]]&gt;5000,"Large")</f>
        <v>Medium</v>
      </c>
      <c r="S912" s="54" t="str">
        <f>IF(Table2[[#This Row],[Revenue]]&gt;3000,"Premium","Not Premium")</f>
        <v>Premium</v>
      </c>
      <c r="T912" s="13">
        <v>5477.67</v>
      </c>
      <c r="U912" s="13">
        <v>1487.17</v>
      </c>
      <c r="V912" s="13" t="s">
        <v>76</v>
      </c>
      <c r="W912" s="13" t="s">
        <v>88</v>
      </c>
      <c r="X912" s="13" t="s">
        <v>72</v>
      </c>
      <c r="Y912" s="13">
        <v>43.72</v>
      </c>
      <c r="Z912" s="13">
        <v>3</v>
      </c>
      <c r="AA912" s="51" t="str">
        <f>IF(Table2[[#This Row],[DeliveryDays]]&lt;=3,"FAST DELIVERY","LATE DELIVERY")</f>
        <v>FAST DELIVERY</v>
      </c>
      <c r="AB912" s="13" t="s">
        <v>97</v>
      </c>
      <c r="AC912" s="13" t="s">
        <v>39</v>
      </c>
      <c r="AD912" s="13">
        <v>2</v>
      </c>
      <c r="AE912" s="57" t="str">
        <f>_xlfn.IFS(Table2[[#This Row],[Rating]]=5,"Excellent",Table2[[#This Row],[Rating]]=4,"Good",Table2[[#This Row],[Rating]]=3,"Average",Table2[[#This Row],[Rating]]&lt;=2,"Poor")</f>
        <v>Poor</v>
      </c>
      <c r="AF912" s="35">
        <f>Table2[[#This Row],[Cost]]+Table2[[#This Row],[Profit]]+Table2[[#This Row],[ShippingCost]]+Table2[[#This Row],[DeliveryDays]]</f>
        <v>7011.56</v>
      </c>
      <c r="AG912" s="119">
        <f>Table2[[#This Row],[Profit]]/Table2[[#This Row],[Cost]]</f>
        <v>0.27149682255411517</v>
      </c>
    </row>
    <row r="913" spans="1:33" ht="16.5" thickTop="1" thickBot="1" x14ac:dyDescent="0.3">
      <c r="A913" s="11">
        <v>914</v>
      </c>
      <c r="B913" s="2" t="s">
        <v>562</v>
      </c>
      <c r="C913" s="85">
        <f>YEAR(Table2[[#This Row],[Date]])</f>
        <v>2023</v>
      </c>
      <c r="D913" s="88" t="str">
        <f>TEXT(Table2[[#This Row],[Date]],"mmmm")</f>
        <v>August</v>
      </c>
      <c r="E913" s="2" t="s">
        <v>118</v>
      </c>
      <c r="F913" s="2" t="s">
        <v>42</v>
      </c>
      <c r="G913" s="2" t="s">
        <v>83</v>
      </c>
      <c r="H913" s="2" t="s">
        <v>30</v>
      </c>
      <c r="I913" s="2" t="s">
        <v>75</v>
      </c>
      <c r="J913" s="2" t="s">
        <v>52</v>
      </c>
      <c r="K913" s="2" t="s">
        <v>53</v>
      </c>
      <c r="L913" s="2" t="s">
        <v>46</v>
      </c>
      <c r="M913" s="2">
        <v>983.88</v>
      </c>
      <c r="N913" s="2">
        <v>10</v>
      </c>
      <c r="O913" s="2">
        <v>0.15</v>
      </c>
      <c r="P913" s="48" t="str">
        <f>IF(Table2[[#This Row],[Discount]]&gt;20%,"HIGH","LOW")</f>
        <v>LOW</v>
      </c>
      <c r="Q913" s="2">
        <v>8362.98</v>
      </c>
      <c r="R913" s="59" t="str">
        <f>_xlfn.IFS(Table2[[#This Row],[Revenue]]&lt;1000,"Small",OR(Table2[[#This Row],[Revenue]]&gt;1000,Table2[[#This Row],[Revenue]]&lt;=5000),"Medium",Table2[[#This Row],[Revenue]]&gt;5000,"Large")</f>
        <v>Medium</v>
      </c>
      <c r="S913" s="53" t="str">
        <f>IF(Table2[[#This Row],[Revenue]]&gt;3000,"Premium","Not Premium")</f>
        <v>Premium</v>
      </c>
      <c r="T913" s="2">
        <v>5915.04</v>
      </c>
      <c r="U913" s="2">
        <v>2447.94</v>
      </c>
      <c r="V913" s="2" t="s">
        <v>91</v>
      </c>
      <c r="W913" s="2" t="s">
        <v>88</v>
      </c>
      <c r="X913" s="2" t="s">
        <v>72</v>
      </c>
      <c r="Y913" s="2">
        <v>6.93</v>
      </c>
      <c r="Z913" s="2">
        <v>2</v>
      </c>
      <c r="AA913" s="50" t="str">
        <f>IF(Table2[[#This Row],[DeliveryDays]]&lt;=3,"FAST DELIVERY","LATE DELIVERY")</f>
        <v>FAST DELIVERY</v>
      </c>
      <c r="AB913" s="2" t="s">
        <v>97</v>
      </c>
      <c r="AC913" s="2" t="s">
        <v>56</v>
      </c>
      <c r="AD913" s="2">
        <v>5</v>
      </c>
      <c r="AE913" s="56" t="str">
        <f>_xlfn.IFS(Table2[[#This Row],[Rating]]=5,"Excellent",Table2[[#This Row],[Rating]]=4,"Good",Table2[[#This Row],[Rating]]=3,"Average",Table2[[#This Row],[Rating]]&lt;=2,"Poor")</f>
        <v>Excellent</v>
      </c>
      <c r="AF913" s="35">
        <f>Table2[[#This Row],[Cost]]+Table2[[#This Row],[Profit]]+Table2[[#This Row],[ShippingCost]]+Table2[[#This Row],[DeliveryDays]]</f>
        <v>8371.91</v>
      </c>
      <c r="AG913" s="119">
        <f>Table2[[#This Row],[Profit]]/Table2[[#This Row],[Cost]]</f>
        <v>0.41385011766615276</v>
      </c>
    </row>
    <row r="914" spans="1:33" ht="16.5" thickTop="1" thickBot="1" x14ac:dyDescent="0.3">
      <c r="A914" s="12">
        <v>915</v>
      </c>
      <c r="B914" s="13" t="s">
        <v>357</v>
      </c>
      <c r="C914" s="86">
        <f>YEAR(Table2[[#This Row],[Date]])</f>
        <v>2024</v>
      </c>
      <c r="D914" s="89" t="str">
        <f>TEXT(Table2[[#This Row],[Date]],"mmmm")</f>
        <v>April</v>
      </c>
      <c r="E914" s="13" t="s">
        <v>99</v>
      </c>
      <c r="F914" s="13" t="s">
        <v>82</v>
      </c>
      <c r="G914" s="13" t="s">
        <v>90</v>
      </c>
      <c r="H914" s="13" t="s">
        <v>78</v>
      </c>
      <c r="I914" s="13" t="s">
        <v>68</v>
      </c>
      <c r="J914" s="13" t="s">
        <v>102</v>
      </c>
      <c r="K914" s="13" t="s">
        <v>53</v>
      </c>
      <c r="L914" s="13" t="s">
        <v>80</v>
      </c>
      <c r="M914" s="13">
        <v>218.74</v>
      </c>
      <c r="N914" s="13">
        <v>10</v>
      </c>
      <c r="O914" s="13">
        <v>0.01</v>
      </c>
      <c r="P914" s="48" t="str">
        <f>IF(Table2[[#This Row],[Discount]]&gt;20%,"HIGH","LOW")</f>
        <v>LOW</v>
      </c>
      <c r="Q914" s="13">
        <v>2165.5300000000002</v>
      </c>
      <c r="R914" s="60" t="str">
        <f>_xlfn.IFS(Table2[[#This Row],[Revenue]]&lt;1000,"Small",OR(Table2[[#This Row],[Revenue]]&gt;1000,Table2[[#This Row],[Revenue]]&lt;=5000),"Medium",Table2[[#This Row],[Revenue]]&gt;5000,"Large")</f>
        <v>Medium</v>
      </c>
      <c r="S914" s="54" t="str">
        <f>IF(Table2[[#This Row],[Revenue]]&gt;3000,"Premium","Not Premium")</f>
        <v>Not Premium</v>
      </c>
      <c r="T914" s="13">
        <v>1400.32</v>
      </c>
      <c r="U914" s="13">
        <v>765.21</v>
      </c>
      <c r="V914" s="13" t="s">
        <v>35</v>
      </c>
      <c r="W914" s="13" t="s">
        <v>88</v>
      </c>
      <c r="X914" s="13" t="s">
        <v>48</v>
      </c>
      <c r="Y914" s="13">
        <v>21.41</v>
      </c>
      <c r="Z914" s="13">
        <v>2</v>
      </c>
      <c r="AA914" s="51" t="str">
        <f>IF(Table2[[#This Row],[DeliveryDays]]&lt;=3,"FAST DELIVERY","LATE DELIVERY")</f>
        <v>FAST DELIVERY</v>
      </c>
      <c r="AB914" s="13" t="s">
        <v>97</v>
      </c>
      <c r="AC914" s="13" t="s">
        <v>56</v>
      </c>
      <c r="AD914" s="13">
        <v>1</v>
      </c>
      <c r="AE914" s="57" t="str">
        <f>_xlfn.IFS(Table2[[#This Row],[Rating]]=5,"Excellent",Table2[[#This Row],[Rating]]=4,"Good",Table2[[#This Row],[Rating]]=3,"Average",Table2[[#This Row],[Rating]]&lt;=2,"Poor")</f>
        <v>Poor</v>
      </c>
      <c r="AF914" s="35">
        <f>Table2[[#This Row],[Cost]]+Table2[[#This Row],[Profit]]+Table2[[#This Row],[ShippingCost]]+Table2[[#This Row],[DeliveryDays]]</f>
        <v>2188.9399999999996</v>
      </c>
      <c r="AG914" s="119">
        <f>Table2[[#This Row],[Profit]]/Table2[[#This Row],[Cost]]</f>
        <v>0.54645366773308968</v>
      </c>
    </row>
    <row r="915" spans="1:33" ht="16.5" thickTop="1" thickBot="1" x14ac:dyDescent="0.3">
      <c r="A915" s="11">
        <v>916</v>
      </c>
      <c r="B915" s="2" t="s">
        <v>613</v>
      </c>
      <c r="C915" s="85">
        <f>YEAR(Table2[[#This Row],[Date]])</f>
        <v>2024</v>
      </c>
      <c r="D915" s="88" t="str">
        <f>TEXT(Table2[[#This Row],[Date]],"mmmm")</f>
        <v>August</v>
      </c>
      <c r="E915" s="2" t="s">
        <v>120</v>
      </c>
      <c r="F915" s="2" t="s">
        <v>28</v>
      </c>
      <c r="G915" s="2" t="s">
        <v>83</v>
      </c>
      <c r="H915" s="2" t="s">
        <v>74</v>
      </c>
      <c r="I915" s="2" t="s">
        <v>61</v>
      </c>
      <c r="J915" s="2" t="s">
        <v>102</v>
      </c>
      <c r="K915" s="2" t="s">
        <v>45</v>
      </c>
      <c r="L915" s="2" t="s">
        <v>70</v>
      </c>
      <c r="M915" s="2">
        <v>123.68</v>
      </c>
      <c r="N915" s="2">
        <v>13</v>
      </c>
      <c r="O915" s="2">
        <v>0.25</v>
      </c>
      <c r="P915" s="48" t="str">
        <f>IF(Table2[[#This Row],[Discount]]&gt;20%,"HIGH","LOW")</f>
        <v>HIGH</v>
      </c>
      <c r="Q915" s="2">
        <v>1205.8800000000001</v>
      </c>
      <c r="R915" s="59" t="str">
        <f>_xlfn.IFS(Table2[[#This Row],[Revenue]]&lt;1000,"Small",OR(Table2[[#This Row],[Revenue]]&gt;1000,Table2[[#This Row],[Revenue]]&lt;=5000),"Medium",Table2[[#This Row],[Revenue]]&gt;5000,"Large")</f>
        <v>Medium</v>
      </c>
      <c r="S915" s="53" t="str">
        <f>IF(Table2[[#This Row],[Revenue]]&gt;3000,"Premium","Not Premium")</f>
        <v>Not Premium</v>
      </c>
      <c r="T915" s="2">
        <v>833.09</v>
      </c>
      <c r="U915" s="2">
        <v>372.79</v>
      </c>
      <c r="V915" s="2" t="s">
        <v>47</v>
      </c>
      <c r="W915" s="2" t="s">
        <v>36</v>
      </c>
      <c r="X915" s="2" t="s">
        <v>48</v>
      </c>
      <c r="Y915" s="2">
        <v>27.22</v>
      </c>
      <c r="Z915" s="2">
        <v>5</v>
      </c>
      <c r="AA915" s="50" t="str">
        <f>IF(Table2[[#This Row],[DeliveryDays]]&lt;=3,"FAST DELIVERY","LATE DELIVERY")</f>
        <v>LATE DELIVERY</v>
      </c>
      <c r="AB915" s="2" t="s">
        <v>55</v>
      </c>
      <c r="AC915" s="2" t="s">
        <v>39</v>
      </c>
      <c r="AD915" s="2">
        <v>3</v>
      </c>
      <c r="AE915" s="56" t="str">
        <f>_xlfn.IFS(Table2[[#This Row],[Rating]]=5,"Excellent",Table2[[#This Row],[Rating]]=4,"Good",Table2[[#This Row],[Rating]]=3,"Average",Table2[[#This Row],[Rating]]&lt;=2,"Poor")</f>
        <v>Average</v>
      </c>
      <c r="AF915" s="35">
        <f>Table2[[#This Row],[Cost]]+Table2[[#This Row],[Profit]]+Table2[[#This Row],[ShippingCost]]+Table2[[#This Row],[DeliveryDays]]</f>
        <v>1238.1000000000001</v>
      </c>
      <c r="AG915" s="119">
        <f>Table2[[#This Row],[Profit]]/Table2[[#This Row],[Cost]]</f>
        <v>0.44747866376982082</v>
      </c>
    </row>
    <row r="916" spans="1:33" ht="16.5" thickTop="1" thickBot="1" x14ac:dyDescent="0.3">
      <c r="A916" s="12">
        <v>917</v>
      </c>
      <c r="B916" s="13" t="s">
        <v>543</v>
      </c>
      <c r="C916" s="86">
        <f>YEAR(Table2[[#This Row],[Date]])</f>
        <v>2024</v>
      </c>
      <c r="D916" s="89" t="str">
        <f>TEXT(Table2[[#This Row],[Date]],"mmmm")</f>
        <v>June</v>
      </c>
      <c r="E916" s="13" t="s">
        <v>27</v>
      </c>
      <c r="F916" s="13" t="s">
        <v>28</v>
      </c>
      <c r="G916" s="13" t="s">
        <v>59</v>
      </c>
      <c r="H916" s="13" t="s">
        <v>100</v>
      </c>
      <c r="I916" s="13" t="s">
        <v>31</v>
      </c>
      <c r="J916" s="13" t="s">
        <v>87</v>
      </c>
      <c r="K916" s="13" t="s">
        <v>33</v>
      </c>
      <c r="L916" s="13" t="s">
        <v>85</v>
      </c>
      <c r="M916" s="13">
        <v>514.41</v>
      </c>
      <c r="N916" s="13">
        <v>9</v>
      </c>
      <c r="O916" s="13">
        <v>0.28999999999999998</v>
      </c>
      <c r="P916" s="48" t="str">
        <f>IF(Table2[[#This Row],[Discount]]&gt;20%,"HIGH","LOW")</f>
        <v>HIGH</v>
      </c>
      <c r="Q916" s="13">
        <v>3287.08</v>
      </c>
      <c r="R916" s="60" t="str">
        <f>_xlfn.IFS(Table2[[#This Row],[Revenue]]&lt;1000,"Small",OR(Table2[[#This Row],[Revenue]]&gt;1000,Table2[[#This Row],[Revenue]]&lt;=5000),"Medium",Table2[[#This Row],[Revenue]]&gt;5000,"Large")</f>
        <v>Medium</v>
      </c>
      <c r="S916" s="54" t="str">
        <f>IF(Table2[[#This Row],[Revenue]]&gt;3000,"Premium","Not Premium")</f>
        <v>Premium</v>
      </c>
      <c r="T916" s="13">
        <v>2846.23</v>
      </c>
      <c r="U916" s="13">
        <v>440.85</v>
      </c>
      <c r="V916" s="13" t="s">
        <v>47</v>
      </c>
      <c r="W916" s="13" t="s">
        <v>71</v>
      </c>
      <c r="X916" s="13" t="s">
        <v>48</v>
      </c>
      <c r="Y916" s="13">
        <v>29.27</v>
      </c>
      <c r="Z916" s="13">
        <v>7</v>
      </c>
      <c r="AA916" s="51" t="str">
        <f>IF(Table2[[#This Row],[DeliveryDays]]&lt;=3,"FAST DELIVERY","LATE DELIVERY")</f>
        <v>LATE DELIVERY</v>
      </c>
      <c r="AB916" s="13" t="s">
        <v>97</v>
      </c>
      <c r="AC916" s="13" t="s">
        <v>56</v>
      </c>
      <c r="AD916" s="13">
        <v>4</v>
      </c>
      <c r="AE916" s="57" t="str">
        <f>_xlfn.IFS(Table2[[#This Row],[Rating]]=5,"Excellent",Table2[[#This Row],[Rating]]=4,"Good",Table2[[#This Row],[Rating]]=3,"Average",Table2[[#This Row],[Rating]]&lt;=2,"Poor")</f>
        <v>Good</v>
      </c>
      <c r="AF916" s="35">
        <f>Table2[[#This Row],[Cost]]+Table2[[#This Row],[Profit]]+Table2[[#This Row],[ShippingCost]]+Table2[[#This Row],[DeliveryDays]]</f>
        <v>3323.35</v>
      </c>
      <c r="AG916" s="119">
        <f>Table2[[#This Row],[Profit]]/Table2[[#This Row],[Cost]]</f>
        <v>0.15488909891329936</v>
      </c>
    </row>
    <row r="917" spans="1:33" ht="16.5" thickTop="1" thickBot="1" x14ac:dyDescent="0.3">
      <c r="A917" s="11">
        <v>918</v>
      </c>
      <c r="B917" s="2" t="s">
        <v>601</v>
      </c>
      <c r="C917" s="85">
        <f>YEAR(Table2[[#This Row],[Date]])</f>
        <v>2023</v>
      </c>
      <c r="D917" s="88" t="str">
        <f>TEXT(Table2[[#This Row],[Date]],"mmmm")</f>
        <v>May</v>
      </c>
      <c r="E917" s="2" t="s">
        <v>118</v>
      </c>
      <c r="F917" s="2" t="s">
        <v>28</v>
      </c>
      <c r="G917" s="2" t="s">
        <v>93</v>
      </c>
      <c r="H917" s="2" t="s">
        <v>67</v>
      </c>
      <c r="I917" s="2" t="s">
        <v>68</v>
      </c>
      <c r="J917" s="2" t="s">
        <v>32</v>
      </c>
      <c r="K917" s="2" t="s">
        <v>45</v>
      </c>
      <c r="L917" s="2" t="s">
        <v>80</v>
      </c>
      <c r="M917" s="2">
        <v>604.59</v>
      </c>
      <c r="N917" s="2">
        <v>18</v>
      </c>
      <c r="O917" s="2">
        <v>0.04</v>
      </c>
      <c r="P917" s="48" t="str">
        <f>IF(Table2[[#This Row],[Discount]]&gt;20%,"HIGH","LOW")</f>
        <v>LOW</v>
      </c>
      <c r="Q917" s="2">
        <v>10447.32</v>
      </c>
      <c r="R917" s="59" t="str">
        <f>_xlfn.IFS(Table2[[#This Row],[Revenue]]&lt;1000,"Small",OR(Table2[[#This Row],[Revenue]]&gt;1000,Table2[[#This Row],[Revenue]]&lt;=5000),"Medium",Table2[[#This Row],[Revenue]]&gt;5000,"Large")</f>
        <v>Medium</v>
      </c>
      <c r="S917" s="53" t="str">
        <f>IF(Table2[[#This Row],[Revenue]]&gt;3000,"Premium","Not Premium")</f>
        <v>Premium</v>
      </c>
      <c r="T917" s="2">
        <v>7886.06</v>
      </c>
      <c r="U917" s="2">
        <v>2561.2600000000002</v>
      </c>
      <c r="V917" s="2" t="s">
        <v>35</v>
      </c>
      <c r="W917" s="2" t="s">
        <v>36</v>
      </c>
      <c r="X917" s="2" t="s">
        <v>37</v>
      </c>
      <c r="Y917" s="2">
        <v>34.78</v>
      </c>
      <c r="Z917" s="2">
        <v>2</v>
      </c>
      <c r="AA917" s="50" t="str">
        <f>IF(Table2[[#This Row],[DeliveryDays]]&lt;=3,"FAST DELIVERY","LATE DELIVERY")</f>
        <v>FAST DELIVERY</v>
      </c>
      <c r="AB917" s="2" t="s">
        <v>38</v>
      </c>
      <c r="AC917" s="2" t="s">
        <v>39</v>
      </c>
      <c r="AD917" s="2">
        <v>3</v>
      </c>
      <c r="AE917" s="56" t="str">
        <f>_xlfn.IFS(Table2[[#This Row],[Rating]]=5,"Excellent",Table2[[#This Row],[Rating]]=4,"Good",Table2[[#This Row],[Rating]]=3,"Average",Table2[[#This Row],[Rating]]&lt;=2,"Poor")</f>
        <v>Average</v>
      </c>
      <c r="AF917" s="35">
        <f>Table2[[#This Row],[Cost]]+Table2[[#This Row],[Profit]]+Table2[[#This Row],[ShippingCost]]+Table2[[#This Row],[DeliveryDays]]</f>
        <v>10484.1</v>
      </c>
      <c r="AG917" s="119">
        <f>Table2[[#This Row],[Profit]]/Table2[[#This Row],[Cost]]</f>
        <v>0.32478322508324819</v>
      </c>
    </row>
    <row r="918" spans="1:33" ht="16.5" thickTop="1" thickBot="1" x14ac:dyDescent="0.3">
      <c r="A918" s="12">
        <v>919</v>
      </c>
      <c r="B918" s="13" t="s">
        <v>602</v>
      </c>
      <c r="C918" s="86">
        <f>YEAR(Table2[[#This Row],[Date]])</f>
        <v>2024</v>
      </c>
      <c r="D918" s="89" t="str">
        <f>TEXT(Table2[[#This Row],[Date]],"mmmm")</f>
        <v>November</v>
      </c>
      <c r="E918" s="13" t="s">
        <v>118</v>
      </c>
      <c r="F918" s="13" t="s">
        <v>28</v>
      </c>
      <c r="G918" s="13" t="s">
        <v>29</v>
      </c>
      <c r="H918" s="13" t="s">
        <v>74</v>
      </c>
      <c r="I918" s="13" t="s">
        <v>68</v>
      </c>
      <c r="J918" s="13" t="s">
        <v>79</v>
      </c>
      <c r="K918" s="13" t="s">
        <v>33</v>
      </c>
      <c r="L918" s="13" t="s">
        <v>34</v>
      </c>
      <c r="M918" s="13">
        <v>326.74</v>
      </c>
      <c r="N918" s="13">
        <v>3</v>
      </c>
      <c r="O918" s="13">
        <v>0.28000000000000003</v>
      </c>
      <c r="P918" s="48" t="str">
        <f>IF(Table2[[#This Row],[Discount]]&gt;20%,"HIGH","LOW")</f>
        <v>HIGH</v>
      </c>
      <c r="Q918" s="13">
        <v>705.76</v>
      </c>
      <c r="R918" s="60" t="str">
        <f>_xlfn.IFS(Table2[[#This Row],[Revenue]]&lt;1000,"Small",OR(Table2[[#This Row],[Revenue]]&gt;1000,Table2[[#This Row],[Revenue]]&lt;=5000),"Medium",Table2[[#This Row],[Revenue]]&gt;5000,"Large")</f>
        <v>Small</v>
      </c>
      <c r="S918" s="54" t="str">
        <f>IF(Table2[[#This Row],[Revenue]]&gt;3000,"Premium","Not Premium")</f>
        <v>Not Premium</v>
      </c>
      <c r="T918" s="13">
        <v>480.54</v>
      </c>
      <c r="U918" s="13">
        <v>225.22</v>
      </c>
      <c r="V918" s="13" t="s">
        <v>91</v>
      </c>
      <c r="W918" s="13" t="s">
        <v>36</v>
      </c>
      <c r="X918" s="13" t="s">
        <v>48</v>
      </c>
      <c r="Y918" s="13">
        <v>27.41</v>
      </c>
      <c r="Z918" s="13">
        <v>8</v>
      </c>
      <c r="AA918" s="51" t="str">
        <f>IF(Table2[[#This Row],[DeliveryDays]]&lt;=3,"FAST DELIVERY","LATE DELIVERY")</f>
        <v>LATE DELIVERY</v>
      </c>
      <c r="AB918" s="13" t="s">
        <v>97</v>
      </c>
      <c r="AC918" s="13" t="s">
        <v>56</v>
      </c>
      <c r="AD918" s="13">
        <v>2</v>
      </c>
      <c r="AE918" s="57" t="str">
        <f>_xlfn.IFS(Table2[[#This Row],[Rating]]=5,"Excellent",Table2[[#This Row],[Rating]]=4,"Good",Table2[[#This Row],[Rating]]=3,"Average",Table2[[#This Row],[Rating]]&lt;=2,"Poor")</f>
        <v>Poor</v>
      </c>
      <c r="AF918" s="35">
        <f>Table2[[#This Row],[Cost]]+Table2[[#This Row],[Profit]]+Table2[[#This Row],[ShippingCost]]+Table2[[#This Row],[DeliveryDays]]</f>
        <v>741.17</v>
      </c>
      <c r="AG918" s="119">
        <f>Table2[[#This Row],[Profit]]/Table2[[#This Row],[Cost]]</f>
        <v>0.46868106713280888</v>
      </c>
    </row>
    <row r="919" spans="1:33" ht="16.5" thickTop="1" thickBot="1" x14ac:dyDescent="0.3">
      <c r="A919" s="11">
        <v>920</v>
      </c>
      <c r="B919" s="2" t="s">
        <v>614</v>
      </c>
      <c r="C919" s="85">
        <f>YEAR(Table2[[#This Row],[Date]])</f>
        <v>2024</v>
      </c>
      <c r="D919" s="88" t="str">
        <f>TEXT(Table2[[#This Row],[Date]],"mmmm")</f>
        <v>March</v>
      </c>
      <c r="E919" s="2" t="s">
        <v>129</v>
      </c>
      <c r="F919" s="2" t="s">
        <v>28</v>
      </c>
      <c r="G919" s="2" t="s">
        <v>83</v>
      </c>
      <c r="H919" s="2" t="s">
        <v>74</v>
      </c>
      <c r="I919" s="2" t="s">
        <v>31</v>
      </c>
      <c r="J919" s="2" t="s">
        <v>102</v>
      </c>
      <c r="K919" s="2" t="s">
        <v>33</v>
      </c>
      <c r="L919" s="2" t="s">
        <v>70</v>
      </c>
      <c r="M919" s="2">
        <v>713.9</v>
      </c>
      <c r="N919" s="2">
        <v>13</v>
      </c>
      <c r="O919" s="2">
        <v>0.08</v>
      </c>
      <c r="P919" s="48" t="str">
        <f>IF(Table2[[#This Row],[Discount]]&gt;20%,"HIGH","LOW")</f>
        <v>LOW</v>
      </c>
      <c r="Q919" s="2">
        <v>8538.24</v>
      </c>
      <c r="R919" s="59" t="str">
        <f>_xlfn.IFS(Table2[[#This Row],[Revenue]]&lt;1000,"Small",OR(Table2[[#This Row],[Revenue]]&gt;1000,Table2[[#This Row],[Revenue]]&lt;=5000),"Medium",Table2[[#This Row],[Revenue]]&gt;5000,"Large")</f>
        <v>Medium</v>
      </c>
      <c r="S919" s="53" t="str">
        <f>IF(Table2[[#This Row],[Revenue]]&gt;3000,"Premium","Not Premium")</f>
        <v>Premium</v>
      </c>
      <c r="T919" s="2">
        <v>7661.68</v>
      </c>
      <c r="U919" s="2">
        <v>876.56</v>
      </c>
      <c r="V919" s="2" t="s">
        <v>47</v>
      </c>
      <c r="W919" s="2" t="s">
        <v>88</v>
      </c>
      <c r="X919" s="2" t="s">
        <v>72</v>
      </c>
      <c r="Y919" s="2">
        <v>31.28</v>
      </c>
      <c r="Z919" s="2">
        <v>6</v>
      </c>
      <c r="AA919" s="50" t="str">
        <f>IF(Table2[[#This Row],[DeliveryDays]]&lt;=3,"FAST DELIVERY","LATE DELIVERY")</f>
        <v>LATE DELIVERY</v>
      </c>
      <c r="AB919" s="2" t="s">
        <v>38</v>
      </c>
      <c r="AC919" s="2" t="s">
        <v>56</v>
      </c>
      <c r="AD919" s="2">
        <v>3</v>
      </c>
      <c r="AE919" s="56" t="str">
        <f>_xlfn.IFS(Table2[[#This Row],[Rating]]=5,"Excellent",Table2[[#This Row],[Rating]]=4,"Good",Table2[[#This Row],[Rating]]=3,"Average",Table2[[#This Row],[Rating]]&lt;=2,"Poor")</f>
        <v>Average</v>
      </c>
      <c r="AF919" s="35">
        <f>Table2[[#This Row],[Cost]]+Table2[[#This Row],[Profit]]+Table2[[#This Row],[ShippingCost]]+Table2[[#This Row],[DeliveryDays]]</f>
        <v>8575.52</v>
      </c>
      <c r="AG919" s="119">
        <f>Table2[[#This Row],[Profit]]/Table2[[#This Row],[Cost]]</f>
        <v>0.11440832819955936</v>
      </c>
    </row>
    <row r="920" spans="1:33" ht="16.5" thickTop="1" thickBot="1" x14ac:dyDescent="0.3">
      <c r="A920" s="12">
        <v>921</v>
      </c>
      <c r="B920" s="13" t="s">
        <v>131</v>
      </c>
      <c r="C920" s="86">
        <f>YEAR(Table2[[#This Row],[Date]])</f>
        <v>2024</v>
      </c>
      <c r="D920" s="89" t="str">
        <f>TEXT(Table2[[#This Row],[Date]],"mmmm")</f>
        <v>May</v>
      </c>
      <c r="E920" s="13" t="s">
        <v>118</v>
      </c>
      <c r="F920" s="13" t="s">
        <v>28</v>
      </c>
      <c r="G920" s="13" t="s">
        <v>83</v>
      </c>
      <c r="H920" s="13" t="s">
        <v>67</v>
      </c>
      <c r="I920" s="13" t="s">
        <v>61</v>
      </c>
      <c r="J920" s="13" t="s">
        <v>52</v>
      </c>
      <c r="K920" s="13" t="s">
        <v>33</v>
      </c>
      <c r="L920" s="13" t="s">
        <v>70</v>
      </c>
      <c r="M920" s="13">
        <v>892.34</v>
      </c>
      <c r="N920" s="13">
        <v>14</v>
      </c>
      <c r="O920" s="13">
        <v>0.06</v>
      </c>
      <c r="P920" s="48" t="str">
        <f>IF(Table2[[#This Row],[Discount]]&gt;20%,"HIGH","LOW")</f>
        <v>LOW</v>
      </c>
      <c r="Q920" s="13">
        <v>11743.19</v>
      </c>
      <c r="R920" s="60" t="str">
        <f>_xlfn.IFS(Table2[[#This Row],[Revenue]]&lt;1000,"Small",OR(Table2[[#This Row],[Revenue]]&gt;1000,Table2[[#This Row],[Revenue]]&lt;=5000),"Medium",Table2[[#This Row],[Revenue]]&gt;5000,"Large")</f>
        <v>Medium</v>
      </c>
      <c r="S920" s="54" t="str">
        <f>IF(Table2[[#This Row],[Revenue]]&gt;3000,"Premium","Not Premium")</f>
        <v>Premium</v>
      </c>
      <c r="T920" s="13">
        <v>6632.35</v>
      </c>
      <c r="U920" s="13">
        <v>5110.84</v>
      </c>
      <c r="V920" s="13" t="s">
        <v>91</v>
      </c>
      <c r="W920" s="13" t="s">
        <v>54</v>
      </c>
      <c r="X920" s="13" t="s">
        <v>72</v>
      </c>
      <c r="Y920" s="13">
        <v>8.64</v>
      </c>
      <c r="Z920" s="13">
        <v>9</v>
      </c>
      <c r="AA920" s="51" t="str">
        <f>IF(Table2[[#This Row],[DeliveryDays]]&lt;=3,"FAST DELIVERY","LATE DELIVERY")</f>
        <v>LATE DELIVERY</v>
      </c>
      <c r="AB920" s="13" t="s">
        <v>38</v>
      </c>
      <c r="AC920" s="13" t="s">
        <v>56</v>
      </c>
      <c r="AD920" s="13">
        <v>3</v>
      </c>
      <c r="AE920" s="57" t="str">
        <f>_xlfn.IFS(Table2[[#This Row],[Rating]]=5,"Excellent",Table2[[#This Row],[Rating]]=4,"Good",Table2[[#This Row],[Rating]]=3,"Average",Table2[[#This Row],[Rating]]&lt;=2,"Poor")</f>
        <v>Average</v>
      </c>
      <c r="AF920" s="35">
        <f>Table2[[#This Row],[Cost]]+Table2[[#This Row],[Profit]]+Table2[[#This Row],[ShippingCost]]+Table2[[#This Row],[DeliveryDays]]</f>
        <v>11760.83</v>
      </c>
      <c r="AG920" s="119">
        <f>Table2[[#This Row],[Profit]]/Table2[[#This Row],[Cost]]</f>
        <v>0.77059262553996699</v>
      </c>
    </row>
    <row r="921" spans="1:33" ht="16.5" thickTop="1" thickBot="1" x14ac:dyDescent="0.3">
      <c r="A921" s="11">
        <v>922</v>
      </c>
      <c r="B921" s="2" t="s">
        <v>615</v>
      </c>
      <c r="C921" s="85">
        <f>YEAR(Table2[[#This Row],[Date]])</f>
        <v>2024</v>
      </c>
      <c r="D921" s="88" t="str">
        <f>TEXT(Table2[[#This Row],[Date]],"mmmm")</f>
        <v>April</v>
      </c>
      <c r="E921" s="2" t="s">
        <v>127</v>
      </c>
      <c r="F921" s="2" t="s">
        <v>66</v>
      </c>
      <c r="G921" s="2" t="s">
        <v>90</v>
      </c>
      <c r="H921" s="2" t="s">
        <v>74</v>
      </c>
      <c r="I921" s="2" t="s">
        <v>68</v>
      </c>
      <c r="J921" s="2" t="s">
        <v>107</v>
      </c>
      <c r="K921" s="2" t="s">
        <v>45</v>
      </c>
      <c r="L921" s="2" t="s">
        <v>85</v>
      </c>
      <c r="M921" s="2">
        <v>152.31</v>
      </c>
      <c r="N921" s="2">
        <v>3</v>
      </c>
      <c r="O921" s="2">
        <v>0.28000000000000003</v>
      </c>
      <c r="P921" s="48" t="str">
        <f>IF(Table2[[#This Row],[Discount]]&gt;20%,"HIGH","LOW")</f>
        <v>HIGH</v>
      </c>
      <c r="Q921" s="2">
        <v>328.99</v>
      </c>
      <c r="R921" s="59" t="str">
        <f>_xlfn.IFS(Table2[[#This Row],[Revenue]]&lt;1000,"Small",OR(Table2[[#This Row],[Revenue]]&gt;1000,Table2[[#This Row],[Revenue]]&lt;=5000),"Medium",Table2[[#This Row],[Revenue]]&gt;5000,"Large")</f>
        <v>Small</v>
      </c>
      <c r="S921" s="53" t="str">
        <f>IF(Table2[[#This Row],[Revenue]]&gt;3000,"Premium","Not Premium")</f>
        <v>Not Premium</v>
      </c>
      <c r="T921" s="2">
        <v>271.02999999999997</v>
      </c>
      <c r="U921" s="2">
        <v>57.96</v>
      </c>
      <c r="V921" s="2" t="s">
        <v>91</v>
      </c>
      <c r="W921" s="2" t="s">
        <v>71</v>
      </c>
      <c r="X921" s="2" t="s">
        <v>48</v>
      </c>
      <c r="Y921" s="2">
        <v>49.34</v>
      </c>
      <c r="Z921" s="2">
        <v>9</v>
      </c>
      <c r="AA921" s="50" t="str">
        <f>IF(Table2[[#This Row],[DeliveryDays]]&lt;=3,"FAST DELIVERY","LATE DELIVERY")</f>
        <v>LATE DELIVERY</v>
      </c>
      <c r="AB921" s="2" t="s">
        <v>38</v>
      </c>
      <c r="AC921" s="2" t="s">
        <v>39</v>
      </c>
      <c r="AD921" s="2">
        <v>2</v>
      </c>
      <c r="AE921" s="56" t="str">
        <f>_xlfn.IFS(Table2[[#This Row],[Rating]]=5,"Excellent",Table2[[#This Row],[Rating]]=4,"Good",Table2[[#This Row],[Rating]]=3,"Average",Table2[[#This Row],[Rating]]&lt;=2,"Poor")</f>
        <v>Poor</v>
      </c>
      <c r="AF921" s="35">
        <f>Table2[[#This Row],[Cost]]+Table2[[#This Row],[Profit]]+Table2[[#This Row],[ShippingCost]]+Table2[[#This Row],[DeliveryDays]]</f>
        <v>387.32999999999993</v>
      </c>
      <c r="AG921" s="119">
        <f>Table2[[#This Row],[Profit]]/Table2[[#This Row],[Cost]]</f>
        <v>0.21385086521787258</v>
      </c>
    </row>
    <row r="922" spans="1:33" ht="16.5" thickTop="1" thickBot="1" x14ac:dyDescent="0.3">
      <c r="A922" s="12">
        <v>923</v>
      </c>
      <c r="B922" s="13" t="s">
        <v>478</v>
      </c>
      <c r="C922" s="86">
        <f>YEAR(Table2[[#This Row],[Date]])</f>
        <v>2024</v>
      </c>
      <c r="D922" s="89" t="str">
        <f>TEXT(Table2[[#This Row],[Date]],"mmmm")</f>
        <v>May</v>
      </c>
      <c r="E922" s="13" t="s">
        <v>65</v>
      </c>
      <c r="F922" s="13" t="s">
        <v>28</v>
      </c>
      <c r="G922" s="13" t="s">
        <v>59</v>
      </c>
      <c r="H922" s="13" t="s">
        <v>67</v>
      </c>
      <c r="I922" s="13" t="s">
        <v>75</v>
      </c>
      <c r="J922" s="13" t="s">
        <v>134</v>
      </c>
      <c r="K922" s="13" t="s">
        <v>53</v>
      </c>
      <c r="L922" s="13" t="s">
        <v>80</v>
      </c>
      <c r="M922" s="13">
        <v>339.8</v>
      </c>
      <c r="N922" s="13">
        <v>14</v>
      </c>
      <c r="O922" s="13">
        <v>0.17</v>
      </c>
      <c r="P922" s="48" t="str">
        <f>IF(Table2[[#This Row],[Discount]]&gt;20%,"HIGH","LOW")</f>
        <v>LOW</v>
      </c>
      <c r="Q922" s="13">
        <v>3948.48</v>
      </c>
      <c r="R922" s="60" t="str">
        <f>_xlfn.IFS(Table2[[#This Row],[Revenue]]&lt;1000,"Small",OR(Table2[[#This Row],[Revenue]]&gt;1000,Table2[[#This Row],[Revenue]]&lt;=5000),"Medium",Table2[[#This Row],[Revenue]]&gt;5000,"Large")</f>
        <v>Medium</v>
      </c>
      <c r="S922" s="54" t="str">
        <f>IF(Table2[[#This Row],[Revenue]]&gt;3000,"Premium","Not Premium")</f>
        <v>Premium</v>
      </c>
      <c r="T922" s="13">
        <v>2962.36</v>
      </c>
      <c r="U922" s="13">
        <v>986.12</v>
      </c>
      <c r="V922" s="13" t="s">
        <v>91</v>
      </c>
      <c r="W922" s="13" t="s">
        <v>88</v>
      </c>
      <c r="X922" s="13" t="s">
        <v>37</v>
      </c>
      <c r="Y922" s="13">
        <v>22.63</v>
      </c>
      <c r="Z922" s="13">
        <v>9</v>
      </c>
      <c r="AA922" s="51" t="str">
        <f>IF(Table2[[#This Row],[DeliveryDays]]&lt;=3,"FAST DELIVERY","LATE DELIVERY")</f>
        <v>LATE DELIVERY</v>
      </c>
      <c r="AB922" s="13" t="s">
        <v>38</v>
      </c>
      <c r="AC922" s="13" t="s">
        <v>56</v>
      </c>
      <c r="AD922" s="13">
        <v>3</v>
      </c>
      <c r="AE922" s="57" t="str">
        <f>_xlfn.IFS(Table2[[#This Row],[Rating]]=5,"Excellent",Table2[[#This Row],[Rating]]=4,"Good",Table2[[#This Row],[Rating]]=3,"Average",Table2[[#This Row],[Rating]]&lt;=2,"Poor")</f>
        <v>Average</v>
      </c>
      <c r="AF922" s="35">
        <f>Table2[[#This Row],[Cost]]+Table2[[#This Row],[Profit]]+Table2[[#This Row],[ShippingCost]]+Table2[[#This Row],[DeliveryDays]]</f>
        <v>3980.11</v>
      </c>
      <c r="AG922" s="119">
        <f>Table2[[#This Row],[Profit]]/Table2[[#This Row],[Cost]]</f>
        <v>0.33288324173969402</v>
      </c>
    </row>
    <row r="923" spans="1:33" ht="16.5" thickTop="1" thickBot="1" x14ac:dyDescent="0.3">
      <c r="A923" s="11">
        <v>924</v>
      </c>
      <c r="B923" s="2" t="s">
        <v>318</v>
      </c>
      <c r="C923" s="85">
        <f>YEAR(Table2[[#This Row],[Date]])</f>
        <v>2024</v>
      </c>
      <c r="D923" s="88" t="str">
        <f>TEXT(Table2[[#This Row],[Date]],"mmmm")</f>
        <v>May</v>
      </c>
      <c r="E923" s="2" t="s">
        <v>127</v>
      </c>
      <c r="F923" s="2" t="s">
        <v>82</v>
      </c>
      <c r="G923" s="2" t="s">
        <v>29</v>
      </c>
      <c r="H923" s="2" t="s">
        <v>74</v>
      </c>
      <c r="I923" s="2" t="s">
        <v>75</v>
      </c>
      <c r="J923" s="2" t="s">
        <v>52</v>
      </c>
      <c r="K923" s="2" t="s">
        <v>53</v>
      </c>
      <c r="L923" s="2" t="s">
        <v>34</v>
      </c>
      <c r="M923" s="2">
        <v>817.93</v>
      </c>
      <c r="N923" s="2">
        <v>10</v>
      </c>
      <c r="O923" s="2">
        <v>0.16</v>
      </c>
      <c r="P923" s="48" t="str">
        <f>IF(Table2[[#This Row],[Discount]]&gt;20%,"HIGH","LOW")</f>
        <v>LOW</v>
      </c>
      <c r="Q923" s="2">
        <v>6870.61</v>
      </c>
      <c r="R923" s="59" t="str">
        <f>_xlfn.IFS(Table2[[#This Row],[Revenue]]&lt;1000,"Small",OR(Table2[[#This Row],[Revenue]]&gt;1000,Table2[[#This Row],[Revenue]]&lt;=5000),"Medium",Table2[[#This Row],[Revenue]]&gt;5000,"Large")</f>
        <v>Medium</v>
      </c>
      <c r="S923" s="53" t="str">
        <f>IF(Table2[[#This Row],[Revenue]]&gt;3000,"Premium","Not Premium")</f>
        <v>Premium</v>
      </c>
      <c r="T923" s="2">
        <v>5532.4</v>
      </c>
      <c r="U923" s="2">
        <v>1338.21</v>
      </c>
      <c r="V923" s="2" t="s">
        <v>76</v>
      </c>
      <c r="W923" s="2" t="s">
        <v>36</v>
      </c>
      <c r="X923" s="2" t="s">
        <v>37</v>
      </c>
      <c r="Y923" s="2">
        <v>28.12</v>
      </c>
      <c r="Z923" s="2">
        <v>4</v>
      </c>
      <c r="AA923" s="50" t="str">
        <f>IF(Table2[[#This Row],[DeliveryDays]]&lt;=3,"FAST DELIVERY","LATE DELIVERY")</f>
        <v>LATE DELIVERY</v>
      </c>
      <c r="AB923" s="2" t="s">
        <v>97</v>
      </c>
      <c r="AC923" s="2" t="s">
        <v>39</v>
      </c>
      <c r="AD923" s="2">
        <v>4</v>
      </c>
      <c r="AE923" s="56" t="str">
        <f>_xlfn.IFS(Table2[[#This Row],[Rating]]=5,"Excellent",Table2[[#This Row],[Rating]]=4,"Good",Table2[[#This Row],[Rating]]=3,"Average",Table2[[#This Row],[Rating]]&lt;=2,"Poor")</f>
        <v>Good</v>
      </c>
      <c r="AF923" s="35">
        <f>Table2[[#This Row],[Cost]]+Table2[[#This Row],[Profit]]+Table2[[#This Row],[ShippingCost]]+Table2[[#This Row],[DeliveryDays]]</f>
        <v>6902.73</v>
      </c>
      <c r="AG923" s="119">
        <f>Table2[[#This Row],[Profit]]/Table2[[#This Row],[Cost]]</f>
        <v>0.24188598076784038</v>
      </c>
    </row>
    <row r="924" spans="1:33" ht="16.5" thickTop="1" thickBot="1" x14ac:dyDescent="0.3">
      <c r="A924" s="12">
        <v>925</v>
      </c>
      <c r="B924" s="13" t="s">
        <v>136</v>
      </c>
      <c r="C924" s="86">
        <f>YEAR(Table2[[#This Row],[Date]])</f>
        <v>2023</v>
      </c>
      <c r="D924" s="89" t="str">
        <f>TEXT(Table2[[#This Row],[Date]],"mmmm")</f>
        <v>April</v>
      </c>
      <c r="E924" s="13" t="s">
        <v>120</v>
      </c>
      <c r="F924" s="13" t="s">
        <v>28</v>
      </c>
      <c r="G924" s="13" t="s">
        <v>29</v>
      </c>
      <c r="H924" s="13" t="s">
        <v>44</v>
      </c>
      <c r="I924" s="13" t="s">
        <v>61</v>
      </c>
      <c r="J924" s="13" t="s">
        <v>102</v>
      </c>
      <c r="K924" s="13" t="s">
        <v>45</v>
      </c>
      <c r="L924" s="13" t="s">
        <v>46</v>
      </c>
      <c r="M924" s="13">
        <v>288.49</v>
      </c>
      <c r="N924" s="13">
        <v>15</v>
      </c>
      <c r="O924" s="13">
        <v>0.12</v>
      </c>
      <c r="P924" s="48" t="str">
        <f>IF(Table2[[#This Row],[Discount]]&gt;20%,"HIGH","LOW")</f>
        <v>LOW</v>
      </c>
      <c r="Q924" s="13">
        <v>3808.07</v>
      </c>
      <c r="R924" s="60" t="str">
        <f>_xlfn.IFS(Table2[[#This Row],[Revenue]]&lt;1000,"Small",OR(Table2[[#This Row],[Revenue]]&gt;1000,Table2[[#This Row],[Revenue]]&lt;=5000),"Medium",Table2[[#This Row],[Revenue]]&gt;5000,"Large")</f>
        <v>Medium</v>
      </c>
      <c r="S924" s="54" t="str">
        <f>IF(Table2[[#This Row],[Revenue]]&gt;3000,"Premium","Not Premium")</f>
        <v>Premium</v>
      </c>
      <c r="T924" s="13">
        <v>2403.6799999999998</v>
      </c>
      <c r="U924" s="13">
        <v>1404.39</v>
      </c>
      <c r="V924" s="13" t="s">
        <v>35</v>
      </c>
      <c r="W924" s="13" t="s">
        <v>54</v>
      </c>
      <c r="X924" s="13" t="s">
        <v>37</v>
      </c>
      <c r="Y924" s="13">
        <v>34.24</v>
      </c>
      <c r="Z924" s="13">
        <v>8</v>
      </c>
      <c r="AA924" s="51" t="str">
        <f>IF(Table2[[#This Row],[DeliveryDays]]&lt;=3,"FAST DELIVERY","LATE DELIVERY")</f>
        <v>LATE DELIVERY</v>
      </c>
      <c r="AB924" s="13" t="s">
        <v>97</v>
      </c>
      <c r="AC924" s="13" t="s">
        <v>56</v>
      </c>
      <c r="AD924" s="13">
        <v>3</v>
      </c>
      <c r="AE924" s="57" t="str">
        <f>_xlfn.IFS(Table2[[#This Row],[Rating]]=5,"Excellent",Table2[[#This Row],[Rating]]=4,"Good",Table2[[#This Row],[Rating]]=3,"Average",Table2[[#This Row],[Rating]]&lt;=2,"Poor")</f>
        <v>Average</v>
      </c>
      <c r="AF924" s="35">
        <f>Table2[[#This Row],[Cost]]+Table2[[#This Row],[Profit]]+Table2[[#This Row],[ShippingCost]]+Table2[[#This Row],[DeliveryDays]]</f>
        <v>3850.3099999999995</v>
      </c>
      <c r="AG924" s="119">
        <f>Table2[[#This Row],[Profit]]/Table2[[#This Row],[Cost]]</f>
        <v>0.58426662450908617</v>
      </c>
    </row>
    <row r="925" spans="1:33" ht="16.5" thickTop="1" thickBot="1" x14ac:dyDescent="0.3">
      <c r="A925" s="11">
        <v>926</v>
      </c>
      <c r="B925" s="2" t="s">
        <v>410</v>
      </c>
      <c r="C925" s="85">
        <f>YEAR(Table2[[#This Row],[Date]])</f>
        <v>2023</v>
      </c>
      <c r="D925" s="88" t="str">
        <f>TEXT(Table2[[#This Row],[Date]],"mmmm")</f>
        <v>February</v>
      </c>
      <c r="E925" s="2" t="s">
        <v>27</v>
      </c>
      <c r="F925" s="2" t="s">
        <v>42</v>
      </c>
      <c r="G925" s="2" t="s">
        <v>43</v>
      </c>
      <c r="H925" s="2" t="s">
        <v>100</v>
      </c>
      <c r="I925" s="2" t="s">
        <v>31</v>
      </c>
      <c r="J925" s="2" t="s">
        <v>62</v>
      </c>
      <c r="K925" s="2" t="s">
        <v>33</v>
      </c>
      <c r="L925" s="2" t="s">
        <v>85</v>
      </c>
      <c r="M925" s="2">
        <v>35.49</v>
      </c>
      <c r="N925" s="2">
        <v>11</v>
      </c>
      <c r="O925" s="2">
        <v>0.27</v>
      </c>
      <c r="P925" s="48" t="str">
        <f>IF(Table2[[#This Row],[Discount]]&gt;20%,"HIGH","LOW")</f>
        <v>HIGH</v>
      </c>
      <c r="Q925" s="2">
        <v>284.98</v>
      </c>
      <c r="R925" s="59" t="str">
        <f>_xlfn.IFS(Table2[[#This Row],[Revenue]]&lt;1000,"Small",OR(Table2[[#This Row],[Revenue]]&gt;1000,Table2[[#This Row],[Revenue]]&lt;=5000),"Medium",Table2[[#This Row],[Revenue]]&gt;5000,"Large")</f>
        <v>Small</v>
      </c>
      <c r="S925" s="53" t="str">
        <f>IF(Table2[[#This Row],[Revenue]]&gt;3000,"Premium","Not Premium")</f>
        <v>Not Premium</v>
      </c>
      <c r="T925" s="2">
        <v>184.38</v>
      </c>
      <c r="U925" s="2">
        <v>100.6</v>
      </c>
      <c r="V925" s="2" t="s">
        <v>91</v>
      </c>
      <c r="W925" s="2" t="s">
        <v>54</v>
      </c>
      <c r="X925" s="2" t="s">
        <v>48</v>
      </c>
      <c r="Y925" s="2">
        <v>28.39</v>
      </c>
      <c r="Z925" s="2">
        <v>8</v>
      </c>
      <c r="AA925" s="50" t="str">
        <f>IF(Table2[[#This Row],[DeliveryDays]]&lt;=3,"FAST DELIVERY","LATE DELIVERY")</f>
        <v>LATE DELIVERY</v>
      </c>
      <c r="AB925" s="2" t="s">
        <v>38</v>
      </c>
      <c r="AC925" s="2" t="s">
        <v>56</v>
      </c>
      <c r="AD925" s="2">
        <v>3</v>
      </c>
      <c r="AE925" s="56" t="str">
        <f>_xlfn.IFS(Table2[[#This Row],[Rating]]=5,"Excellent",Table2[[#This Row],[Rating]]=4,"Good",Table2[[#This Row],[Rating]]=3,"Average",Table2[[#This Row],[Rating]]&lt;=2,"Poor")</f>
        <v>Average</v>
      </c>
      <c r="AF925" s="35">
        <f>Table2[[#This Row],[Cost]]+Table2[[#This Row],[Profit]]+Table2[[#This Row],[ShippingCost]]+Table2[[#This Row],[DeliveryDays]]</f>
        <v>321.37</v>
      </c>
      <c r="AG925" s="119">
        <f>Table2[[#This Row],[Profit]]/Table2[[#This Row],[Cost]]</f>
        <v>0.54561232237769819</v>
      </c>
    </row>
    <row r="926" spans="1:33" ht="16.5" thickTop="1" thickBot="1" x14ac:dyDescent="0.3">
      <c r="A926" s="12">
        <v>927</v>
      </c>
      <c r="B926" s="13" t="s">
        <v>164</v>
      </c>
      <c r="C926" s="86">
        <f>YEAR(Table2[[#This Row],[Date]])</f>
        <v>2024</v>
      </c>
      <c r="D926" s="89" t="str">
        <f>TEXT(Table2[[#This Row],[Date]],"mmmm")</f>
        <v>April</v>
      </c>
      <c r="E926" s="13" t="s">
        <v>99</v>
      </c>
      <c r="F926" s="13" t="s">
        <v>28</v>
      </c>
      <c r="G926" s="13" t="s">
        <v>29</v>
      </c>
      <c r="H926" s="13" t="s">
        <v>74</v>
      </c>
      <c r="I926" s="13" t="s">
        <v>61</v>
      </c>
      <c r="J926" s="13" t="s">
        <v>69</v>
      </c>
      <c r="K926" s="13" t="s">
        <v>33</v>
      </c>
      <c r="L926" s="13" t="s">
        <v>85</v>
      </c>
      <c r="M926" s="13">
        <v>207.95</v>
      </c>
      <c r="N926" s="13">
        <v>2</v>
      </c>
      <c r="O926" s="13">
        <v>0.3</v>
      </c>
      <c r="P926" s="48" t="str">
        <f>IF(Table2[[#This Row],[Discount]]&gt;20%,"HIGH","LOW")</f>
        <v>HIGH</v>
      </c>
      <c r="Q926" s="13">
        <v>291.13</v>
      </c>
      <c r="R926" s="60" t="str">
        <f>_xlfn.IFS(Table2[[#This Row],[Revenue]]&lt;1000,"Small",OR(Table2[[#This Row],[Revenue]]&gt;1000,Table2[[#This Row],[Revenue]]&lt;=5000),"Medium",Table2[[#This Row],[Revenue]]&gt;5000,"Large")</f>
        <v>Small</v>
      </c>
      <c r="S926" s="54" t="str">
        <f>IF(Table2[[#This Row],[Revenue]]&gt;3000,"Premium","Not Premium")</f>
        <v>Not Premium</v>
      </c>
      <c r="T926" s="13">
        <v>216.74</v>
      </c>
      <c r="U926" s="13">
        <v>74.39</v>
      </c>
      <c r="V926" s="13" t="s">
        <v>47</v>
      </c>
      <c r="W926" s="13" t="s">
        <v>71</v>
      </c>
      <c r="X926" s="13" t="s">
        <v>37</v>
      </c>
      <c r="Y926" s="13">
        <v>30.75</v>
      </c>
      <c r="Z926" s="13">
        <v>4</v>
      </c>
      <c r="AA926" s="51" t="str">
        <f>IF(Table2[[#This Row],[DeliveryDays]]&lt;=3,"FAST DELIVERY","LATE DELIVERY")</f>
        <v>LATE DELIVERY</v>
      </c>
      <c r="AB926" s="13" t="s">
        <v>55</v>
      </c>
      <c r="AC926" s="13" t="s">
        <v>56</v>
      </c>
      <c r="AD926" s="13">
        <v>2</v>
      </c>
      <c r="AE926" s="57" t="str">
        <f>_xlfn.IFS(Table2[[#This Row],[Rating]]=5,"Excellent",Table2[[#This Row],[Rating]]=4,"Good",Table2[[#This Row],[Rating]]=3,"Average",Table2[[#This Row],[Rating]]&lt;=2,"Poor")</f>
        <v>Poor</v>
      </c>
      <c r="AF926" s="35">
        <f>Table2[[#This Row],[Cost]]+Table2[[#This Row],[Profit]]+Table2[[#This Row],[ShippingCost]]+Table2[[#This Row],[DeliveryDays]]</f>
        <v>325.88</v>
      </c>
      <c r="AG926" s="119">
        <f>Table2[[#This Row],[Profit]]/Table2[[#This Row],[Cost]]</f>
        <v>0.34322229399280241</v>
      </c>
    </row>
    <row r="927" spans="1:33" ht="16.5" thickTop="1" thickBot="1" x14ac:dyDescent="0.3">
      <c r="A927" s="11">
        <v>928</v>
      </c>
      <c r="B927" s="2" t="s">
        <v>616</v>
      </c>
      <c r="C927" s="85">
        <f>YEAR(Table2[[#This Row],[Date]])</f>
        <v>2024</v>
      </c>
      <c r="D927" s="88" t="str">
        <f>TEXT(Table2[[#This Row],[Date]],"mmmm")</f>
        <v>June</v>
      </c>
      <c r="E927" s="2" t="s">
        <v>114</v>
      </c>
      <c r="F927" s="2" t="s">
        <v>42</v>
      </c>
      <c r="G927" s="2" t="s">
        <v>29</v>
      </c>
      <c r="H927" s="2" t="s">
        <v>67</v>
      </c>
      <c r="I927" s="2" t="s">
        <v>68</v>
      </c>
      <c r="J927" s="2" t="s">
        <v>79</v>
      </c>
      <c r="K927" s="2" t="s">
        <v>33</v>
      </c>
      <c r="L927" s="2" t="s">
        <v>85</v>
      </c>
      <c r="M927" s="2">
        <v>531.38</v>
      </c>
      <c r="N927" s="2">
        <v>14</v>
      </c>
      <c r="O927" s="2">
        <v>0.01</v>
      </c>
      <c r="P927" s="48" t="str">
        <f>IF(Table2[[#This Row],[Discount]]&gt;20%,"HIGH","LOW")</f>
        <v>LOW</v>
      </c>
      <c r="Q927" s="2">
        <v>7364.93</v>
      </c>
      <c r="R927" s="59" t="str">
        <f>_xlfn.IFS(Table2[[#This Row],[Revenue]]&lt;1000,"Small",OR(Table2[[#This Row],[Revenue]]&gt;1000,Table2[[#This Row],[Revenue]]&lt;=5000),"Medium",Table2[[#This Row],[Revenue]]&gt;5000,"Large")</f>
        <v>Medium</v>
      </c>
      <c r="S927" s="53" t="str">
        <f>IF(Table2[[#This Row],[Revenue]]&gt;3000,"Premium","Not Premium")</f>
        <v>Premium</v>
      </c>
      <c r="T927" s="2">
        <v>5714.83</v>
      </c>
      <c r="U927" s="2">
        <v>1650.1</v>
      </c>
      <c r="V927" s="2" t="s">
        <v>47</v>
      </c>
      <c r="W927" s="2" t="s">
        <v>88</v>
      </c>
      <c r="X927" s="2" t="s">
        <v>72</v>
      </c>
      <c r="Y927" s="2">
        <v>8.0399999999999991</v>
      </c>
      <c r="Z927" s="2">
        <v>8</v>
      </c>
      <c r="AA927" s="50" t="str">
        <f>IF(Table2[[#This Row],[DeliveryDays]]&lt;=3,"FAST DELIVERY","LATE DELIVERY")</f>
        <v>LATE DELIVERY</v>
      </c>
      <c r="AB927" s="2" t="s">
        <v>38</v>
      </c>
      <c r="AC927" s="2" t="s">
        <v>39</v>
      </c>
      <c r="AD927" s="2">
        <v>3</v>
      </c>
      <c r="AE927" s="56" t="str">
        <f>_xlfn.IFS(Table2[[#This Row],[Rating]]=5,"Excellent",Table2[[#This Row],[Rating]]=4,"Good",Table2[[#This Row],[Rating]]=3,"Average",Table2[[#This Row],[Rating]]&lt;=2,"Poor")</f>
        <v>Average</v>
      </c>
      <c r="AF927" s="35">
        <f>Table2[[#This Row],[Cost]]+Table2[[#This Row],[Profit]]+Table2[[#This Row],[ShippingCost]]+Table2[[#This Row],[DeliveryDays]]</f>
        <v>7380.97</v>
      </c>
      <c r="AG927" s="119">
        <f>Table2[[#This Row],[Profit]]/Table2[[#This Row],[Cost]]</f>
        <v>0.28873999751523666</v>
      </c>
    </row>
    <row r="928" spans="1:33" ht="16.5" thickTop="1" thickBot="1" x14ac:dyDescent="0.3">
      <c r="A928" s="12">
        <v>929</v>
      </c>
      <c r="B928" s="13" t="s">
        <v>561</v>
      </c>
      <c r="C928" s="86">
        <f>YEAR(Table2[[#This Row],[Date]])</f>
        <v>2023</v>
      </c>
      <c r="D928" s="89" t="str">
        <f>TEXT(Table2[[#This Row],[Date]],"mmmm")</f>
        <v>May</v>
      </c>
      <c r="E928" s="13" t="s">
        <v>114</v>
      </c>
      <c r="F928" s="13" t="s">
        <v>82</v>
      </c>
      <c r="G928" s="13" t="s">
        <v>93</v>
      </c>
      <c r="H928" s="13" t="s">
        <v>94</v>
      </c>
      <c r="I928" s="13" t="s">
        <v>51</v>
      </c>
      <c r="J928" s="13" t="s">
        <v>87</v>
      </c>
      <c r="K928" s="13" t="s">
        <v>45</v>
      </c>
      <c r="L928" s="13" t="s">
        <v>70</v>
      </c>
      <c r="M928" s="13">
        <v>46.05</v>
      </c>
      <c r="N928" s="13">
        <v>17</v>
      </c>
      <c r="O928" s="13">
        <v>0.08</v>
      </c>
      <c r="P928" s="48" t="str">
        <f>IF(Table2[[#This Row],[Discount]]&gt;20%,"HIGH","LOW")</f>
        <v>LOW</v>
      </c>
      <c r="Q928" s="13">
        <v>720.22</v>
      </c>
      <c r="R928" s="60" t="str">
        <f>_xlfn.IFS(Table2[[#This Row],[Revenue]]&lt;1000,"Small",OR(Table2[[#This Row],[Revenue]]&gt;1000,Table2[[#This Row],[Revenue]]&lt;=5000),"Medium",Table2[[#This Row],[Revenue]]&gt;5000,"Large")</f>
        <v>Small</v>
      </c>
      <c r="S928" s="54" t="str">
        <f>IF(Table2[[#This Row],[Revenue]]&gt;3000,"Premium","Not Premium")</f>
        <v>Not Premium</v>
      </c>
      <c r="T928" s="13">
        <v>601.84</v>
      </c>
      <c r="U928" s="13">
        <v>118.38</v>
      </c>
      <c r="V928" s="13" t="s">
        <v>63</v>
      </c>
      <c r="W928" s="13" t="s">
        <v>54</v>
      </c>
      <c r="X928" s="13" t="s">
        <v>72</v>
      </c>
      <c r="Y928" s="13">
        <v>38.25</v>
      </c>
      <c r="Z928" s="13">
        <v>8</v>
      </c>
      <c r="AA928" s="51" t="str">
        <f>IF(Table2[[#This Row],[DeliveryDays]]&lt;=3,"FAST DELIVERY","LATE DELIVERY")</f>
        <v>LATE DELIVERY</v>
      </c>
      <c r="AB928" s="13" t="s">
        <v>38</v>
      </c>
      <c r="AC928" s="13" t="s">
        <v>39</v>
      </c>
      <c r="AD928" s="13">
        <v>3</v>
      </c>
      <c r="AE928" s="57" t="str">
        <f>_xlfn.IFS(Table2[[#This Row],[Rating]]=5,"Excellent",Table2[[#This Row],[Rating]]=4,"Good",Table2[[#This Row],[Rating]]=3,"Average",Table2[[#This Row],[Rating]]&lt;=2,"Poor")</f>
        <v>Average</v>
      </c>
      <c r="AF928" s="35">
        <f>Table2[[#This Row],[Cost]]+Table2[[#This Row],[Profit]]+Table2[[#This Row],[ShippingCost]]+Table2[[#This Row],[DeliveryDays]]</f>
        <v>766.47</v>
      </c>
      <c r="AG928" s="119">
        <f>Table2[[#This Row],[Profit]]/Table2[[#This Row],[Cost]]</f>
        <v>0.19669679649076163</v>
      </c>
    </row>
    <row r="929" spans="1:33" ht="16.5" thickTop="1" thickBot="1" x14ac:dyDescent="0.3">
      <c r="A929" s="11">
        <v>930</v>
      </c>
      <c r="B929" s="2" t="s">
        <v>617</v>
      </c>
      <c r="C929" s="85">
        <f>YEAR(Table2[[#This Row],[Date]])</f>
        <v>2023</v>
      </c>
      <c r="D929" s="88" t="str">
        <f>TEXT(Table2[[#This Row],[Date]],"mmmm")</f>
        <v>April</v>
      </c>
      <c r="E929" s="2" t="s">
        <v>129</v>
      </c>
      <c r="F929" s="2" t="s">
        <v>82</v>
      </c>
      <c r="G929" s="2" t="s">
        <v>93</v>
      </c>
      <c r="H929" s="2" t="s">
        <v>78</v>
      </c>
      <c r="I929" s="2" t="s">
        <v>31</v>
      </c>
      <c r="J929" s="2" t="s">
        <v>102</v>
      </c>
      <c r="K929" s="2" t="s">
        <v>53</v>
      </c>
      <c r="L929" s="2" t="s">
        <v>85</v>
      </c>
      <c r="M929" s="2">
        <v>23.94</v>
      </c>
      <c r="N929" s="2">
        <v>2</v>
      </c>
      <c r="O929" s="2">
        <v>0.28999999999999998</v>
      </c>
      <c r="P929" s="48" t="str">
        <f>IF(Table2[[#This Row],[Discount]]&gt;20%,"HIGH","LOW")</f>
        <v>HIGH</v>
      </c>
      <c r="Q929" s="2">
        <v>33.99</v>
      </c>
      <c r="R929" s="59" t="str">
        <f>_xlfn.IFS(Table2[[#This Row],[Revenue]]&lt;1000,"Small",OR(Table2[[#This Row],[Revenue]]&gt;1000,Table2[[#This Row],[Revenue]]&lt;=5000),"Medium",Table2[[#This Row],[Revenue]]&gt;5000,"Large")</f>
        <v>Small</v>
      </c>
      <c r="S929" s="53" t="str">
        <f>IF(Table2[[#This Row],[Revenue]]&gt;3000,"Premium","Not Premium")</f>
        <v>Not Premium</v>
      </c>
      <c r="T929" s="2">
        <v>22.32</v>
      </c>
      <c r="U929" s="2">
        <v>11.67</v>
      </c>
      <c r="V929" s="2" t="s">
        <v>76</v>
      </c>
      <c r="W929" s="2" t="s">
        <v>71</v>
      </c>
      <c r="X929" s="2" t="s">
        <v>72</v>
      </c>
      <c r="Y929" s="2">
        <v>27.52</v>
      </c>
      <c r="Z929" s="2">
        <v>4</v>
      </c>
      <c r="AA929" s="50" t="str">
        <f>IF(Table2[[#This Row],[DeliveryDays]]&lt;=3,"FAST DELIVERY","LATE DELIVERY")</f>
        <v>LATE DELIVERY</v>
      </c>
      <c r="AB929" s="2" t="s">
        <v>38</v>
      </c>
      <c r="AC929" s="2" t="s">
        <v>56</v>
      </c>
      <c r="AD929" s="2">
        <v>5</v>
      </c>
      <c r="AE929" s="56" t="str">
        <f>_xlfn.IFS(Table2[[#This Row],[Rating]]=5,"Excellent",Table2[[#This Row],[Rating]]=4,"Good",Table2[[#This Row],[Rating]]=3,"Average",Table2[[#This Row],[Rating]]&lt;=2,"Poor")</f>
        <v>Excellent</v>
      </c>
      <c r="AF929" s="35">
        <f>Table2[[#This Row],[Cost]]+Table2[[#This Row],[Profit]]+Table2[[#This Row],[ShippingCost]]+Table2[[#This Row],[DeliveryDays]]</f>
        <v>65.510000000000005</v>
      </c>
      <c r="AG929" s="119">
        <f>Table2[[#This Row],[Profit]]/Table2[[#This Row],[Cost]]</f>
        <v>0.52284946236559138</v>
      </c>
    </row>
    <row r="930" spans="1:33" ht="16.5" thickTop="1" thickBot="1" x14ac:dyDescent="0.3">
      <c r="A930" s="12">
        <v>931</v>
      </c>
      <c r="B930" s="13" t="s">
        <v>618</v>
      </c>
      <c r="C930" s="86">
        <f>YEAR(Table2[[#This Row],[Date]])</f>
        <v>2023</v>
      </c>
      <c r="D930" s="89" t="str">
        <f>TEXT(Table2[[#This Row],[Date]],"mmmm")</f>
        <v>November</v>
      </c>
      <c r="E930" s="13" t="s">
        <v>127</v>
      </c>
      <c r="F930" s="13" t="s">
        <v>66</v>
      </c>
      <c r="G930" s="13" t="s">
        <v>90</v>
      </c>
      <c r="H930" s="13" t="s">
        <v>60</v>
      </c>
      <c r="I930" s="13" t="s">
        <v>61</v>
      </c>
      <c r="J930" s="13" t="s">
        <v>62</v>
      </c>
      <c r="K930" s="13" t="s">
        <v>45</v>
      </c>
      <c r="L930" s="13" t="s">
        <v>70</v>
      </c>
      <c r="M930" s="13">
        <v>598.11</v>
      </c>
      <c r="N930" s="13">
        <v>2</v>
      </c>
      <c r="O930" s="13">
        <v>0.2</v>
      </c>
      <c r="P930" s="48" t="str">
        <f>IF(Table2[[#This Row],[Discount]]&gt;20%,"HIGH","LOW")</f>
        <v>LOW</v>
      </c>
      <c r="Q930" s="13">
        <v>956.98</v>
      </c>
      <c r="R930" s="60" t="str">
        <f>_xlfn.IFS(Table2[[#This Row],[Revenue]]&lt;1000,"Small",OR(Table2[[#This Row],[Revenue]]&gt;1000,Table2[[#This Row],[Revenue]]&lt;=5000),"Medium",Table2[[#This Row],[Revenue]]&gt;5000,"Large")</f>
        <v>Small</v>
      </c>
      <c r="S930" s="54" t="str">
        <f>IF(Table2[[#This Row],[Revenue]]&gt;3000,"Premium","Not Premium")</f>
        <v>Not Premium</v>
      </c>
      <c r="T930" s="13">
        <v>641.4</v>
      </c>
      <c r="U930" s="13">
        <v>315.58</v>
      </c>
      <c r="V930" s="13" t="s">
        <v>76</v>
      </c>
      <c r="W930" s="13" t="s">
        <v>71</v>
      </c>
      <c r="X930" s="13" t="s">
        <v>48</v>
      </c>
      <c r="Y930" s="13">
        <v>30.81</v>
      </c>
      <c r="Z930" s="13">
        <v>7</v>
      </c>
      <c r="AA930" s="51" t="str">
        <f>IF(Table2[[#This Row],[DeliveryDays]]&lt;=3,"FAST DELIVERY","LATE DELIVERY")</f>
        <v>LATE DELIVERY</v>
      </c>
      <c r="AB930" s="13" t="s">
        <v>38</v>
      </c>
      <c r="AC930" s="13" t="s">
        <v>39</v>
      </c>
      <c r="AD930" s="13">
        <v>3</v>
      </c>
      <c r="AE930" s="57" t="str">
        <f>_xlfn.IFS(Table2[[#This Row],[Rating]]=5,"Excellent",Table2[[#This Row],[Rating]]=4,"Good",Table2[[#This Row],[Rating]]=3,"Average",Table2[[#This Row],[Rating]]&lt;=2,"Poor")</f>
        <v>Average</v>
      </c>
      <c r="AF930" s="35">
        <f>Table2[[#This Row],[Cost]]+Table2[[#This Row],[Profit]]+Table2[[#This Row],[ShippingCost]]+Table2[[#This Row],[DeliveryDays]]</f>
        <v>994.79</v>
      </c>
      <c r="AG930" s="119">
        <f>Table2[[#This Row],[Profit]]/Table2[[#This Row],[Cost]]</f>
        <v>0.49201746180230743</v>
      </c>
    </row>
    <row r="931" spans="1:33" ht="16.5" thickTop="1" thickBot="1" x14ac:dyDescent="0.3">
      <c r="A931" s="11">
        <v>932</v>
      </c>
      <c r="B931" s="2" t="s">
        <v>455</v>
      </c>
      <c r="C931" s="85">
        <f>YEAR(Table2[[#This Row],[Date]])</f>
        <v>2024</v>
      </c>
      <c r="D931" s="88" t="str">
        <f>TEXT(Table2[[#This Row],[Date]],"mmmm")</f>
        <v>April</v>
      </c>
      <c r="E931" s="2" t="s">
        <v>27</v>
      </c>
      <c r="F931" s="2" t="s">
        <v>66</v>
      </c>
      <c r="G931" s="2" t="s">
        <v>83</v>
      </c>
      <c r="H931" s="2" t="s">
        <v>94</v>
      </c>
      <c r="I931" s="2" t="s">
        <v>61</v>
      </c>
      <c r="J931" s="2" t="s">
        <v>69</v>
      </c>
      <c r="K931" s="2" t="s">
        <v>33</v>
      </c>
      <c r="L931" s="2" t="s">
        <v>80</v>
      </c>
      <c r="M931" s="2">
        <v>949.87</v>
      </c>
      <c r="N931" s="2">
        <v>4</v>
      </c>
      <c r="O931" s="2">
        <v>0.16</v>
      </c>
      <c r="P931" s="48" t="str">
        <f>IF(Table2[[#This Row],[Discount]]&gt;20%,"HIGH","LOW")</f>
        <v>LOW</v>
      </c>
      <c r="Q931" s="2">
        <v>3191.56</v>
      </c>
      <c r="R931" s="59" t="str">
        <f>_xlfn.IFS(Table2[[#This Row],[Revenue]]&lt;1000,"Small",OR(Table2[[#This Row],[Revenue]]&gt;1000,Table2[[#This Row],[Revenue]]&lt;=5000),"Medium",Table2[[#This Row],[Revenue]]&gt;5000,"Large")</f>
        <v>Medium</v>
      </c>
      <c r="S931" s="53" t="str">
        <f>IF(Table2[[#This Row],[Revenue]]&gt;3000,"Premium","Not Premium")</f>
        <v>Premium</v>
      </c>
      <c r="T931" s="2">
        <v>2234.4</v>
      </c>
      <c r="U931" s="2">
        <v>957.16</v>
      </c>
      <c r="V931" s="2" t="s">
        <v>35</v>
      </c>
      <c r="W931" s="2" t="s">
        <v>54</v>
      </c>
      <c r="X931" s="2" t="s">
        <v>37</v>
      </c>
      <c r="Y931" s="2">
        <v>14.92</v>
      </c>
      <c r="Z931" s="2">
        <v>9</v>
      </c>
      <c r="AA931" s="50" t="str">
        <f>IF(Table2[[#This Row],[DeliveryDays]]&lt;=3,"FAST DELIVERY","LATE DELIVERY")</f>
        <v>LATE DELIVERY</v>
      </c>
      <c r="AB931" s="2" t="s">
        <v>55</v>
      </c>
      <c r="AC931" s="2" t="s">
        <v>39</v>
      </c>
      <c r="AD931" s="2">
        <v>1</v>
      </c>
      <c r="AE931" s="56" t="str">
        <f>_xlfn.IFS(Table2[[#This Row],[Rating]]=5,"Excellent",Table2[[#This Row],[Rating]]=4,"Good",Table2[[#This Row],[Rating]]=3,"Average",Table2[[#This Row],[Rating]]&lt;=2,"Poor")</f>
        <v>Poor</v>
      </c>
      <c r="AF931" s="35">
        <f>Table2[[#This Row],[Cost]]+Table2[[#This Row],[Profit]]+Table2[[#This Row],[ShippingCost]]+Table2[[#This Row],[DeliveryDays]]</f>
        <v>3215.48</v>
      </c>
      <c r="AG931" s="119">
        <f>Table2[[#This Row],[Profit]]/Table2[[#This Row],[Cost]]</f>
        <v>0.42837450769781593</v>
      </c>
    </row>
    <row r="932" spans="1:33" ht="16.5" thickTop="1" thickBot="1" x14ac:dyDescent="0.3">
      <c r="A932" s="12">
        <v>933</v>
      </c>
      <c r="B932" s="13" t="s">
        <v>619</v>
      </c>
      <c r="C932" s="86">
        <f>YEAR(Table2[[#This Row],[Date]])</f>
        <v>2024</v>
      </c>
      <c r="D932" s="89" t="str">
        <f>TEXT(Table2[[#This Row],[Date]],"mmmm")</f>
        <v>February</v>
      </c>
      <c r="E932" s="13" t="s">
        <v>99</v>
      </c>
      <c r="F932" s="13" t="s">
        <v>66</v>
      </c>
      <c r="G932" s="13" t="s">
        <v>90</v>
      </c>
      <c r="H932" s="13" t="s">
        <v>74</v>
      </c>
      <c r="I932" s="13" t="s">
        <v>68</v>
      </c>
      <c r="J932" s="13" t="s">
        <v>79</v>
      </c>
      <c r="K932" s="13" t="s">
        <v>45</v>
      </c>
      <c r="L932" s="13" t="s">
        <v>34</v>
      </c>
      <c r="M932" s="13">
        <v>773.65</v>
      </c>
      <c r="N932" s="13">
        <v>3</v>
      </c>
      <c r="O932" s="13">
        <v>0.25</v>
      </c>
      <c r="P932" s="48" t="str">
        <f>IF(Table2[[#This Row],[Discount]]&gt;20%,"HIGH","LOW")</f>
        <v>HIGH</v>
      </c>
      <c r="Q932" s="13">
        <v>1740.71</v>
      </c>
      <c r="R932" s="60" t="str">
        <f>_xlfn.IFS(Table2[[#This Row],[Revenue]]&lt;1000,"Small",OR(Table2[[#This Row],[Revenue]]&gt;1000,Table2[[#This Row],[Revenue]]&lt;=5000),"Medium",Table2[[#This Row],[Revenue]]&gt;5000,"Large")</f>
        <v>Medium</v>
      </c>
      <c r="S932" s="54" t="str">
        <f>IF(Table2[[#This Row],[Revenue]]&gt;3000,"Premium","Not Premium")</f>
        <v>Not Premium</v>
      </c>
      <c r="T932" s="13">
        <v>897.23</v>
      </c>
      <c r="U932" s="13">
        <v>843.48</v>
      </c>
      <c r="V932" s="13" t="s">
        <v>47</v>
      </c>
      <c r="W932" s="13" t="s">
        <v>54</v>
      </c>
      <c r="X932" s="13" t="s">
        <v>72</v>
      </c>
      <c r="Y932" s="13">
        <v>25.09</v>
      </c>
      <c r="Z932" s="13">
        <v>7</v>
      </c>
      <c r="AA932" s="51" t="str">
        <f>IF(Table2[[#This Row],[DeliveryDays]]&lt;=3,"FAST DELIVERY","LATE DELIVERY")</f>
        <v>LATE DELIVERY</v>
      </c>
      <c r="AB932" s="13" t="s">
        <v>97</v>
      </c>
      <c r="AC932" s="13" t="s">
        <v>56</v>
      </c>
      <c r="AD932" s="13">
        <v>3</v>
      </c>
      <c r="AE932" s="57" t="str">
        <f>_xlfn.IFS(Table2[[#This Row],[Rating]]=5,"Excellent",Table2[[#This Row],[Rating]]=4,"Good",Table2[[#This Row],[Rating]]=3,"Average",Table2[[#This Row],[Rating]]&lt;=2,"Poor")</f>
        <v>Average</v>
      </c>
      <c r="AF932" s="35">
        <f>Table2[[#This Row],[Cost]]+Table2[[#This Row],[Profit]]+Table2[[#This Row],[ShippingCost]]+Table2[[#This Row],[DeliveryDays]]</f>
        <v>1772.8</v>
      </c>
      <c r="AG932" s="119">
        <f>Table2[[#This Row],[Profit]]/Table2[[#This Row],[Cost]]</f>
        <v>0.94009339857115792</v>
      </c>
    </row>
    <row r="933" spans="1:33" ht="16.5" thickTop="1" thickBot="1" x14ac:dyDescent="0.3">
      <c r="A933" s="11">
        <v>934</v>
      </c>
      <c r="B933" s="2" t="s">
        <v>620</v>
      </c>
      <c r="C933" s="85">
        <f>YEAR(Table2[[#This Row],[Date]])</f>
        <v>2023</v>
      </c>
      <c r="D933" s="88" t="str">
        <f>TEXT(Table2[[#This Row],[Date]],"mmmm")</f>
        <v>December</v>
      </c>
      <c r="E933" s="2" t="s">
        <v>58</v>
      </c>
      <c r="F933" s="2" t="s">
        <v>28</v>
      </c>
      <c r="G933" s="2" t="s">
        <v>29</v>
      </c>
      <c r="H933" s="2" t="s">
        <v>100</v>
      </c>
      <c r="I933" s="2" t="s">
        <v>51</v>
      </c>
      <c r="J933" s="2" t="s">
        <v>102</v>
      </c>
      <c r="K933" s="2" t="s">
        <v>45</v>
      </c>
      <c r="L933" s="2" t="s">
        <v>80</v>
      </c>
      <c r="M933" s="2">
        <v>195.97</v>
      </c>
      <c r="N933" s="2">
        <v>13</v>
      </c>
      <c r="O933" s="2">
        <v>0.25</v>
      </c>
      <c r="P933" s="48" t="str">
        <f>IF(Table2[[#This Row],[Discount]]&gt;20%,"HIGH","LOW")</f>
        <v>HIGH</v>
      </c>
      <c r="Q933" s="2">
        <v>1910.71</v>
      </c>
      <c r="R933" s="59" t="str">
        <f>_xlfn.IFS(Table2[[#This Row],[Revenue]]&lt;1000,"Small",OR(Table2[[#This Row],[Revenue]]&gt;1000,Table2[[#This Row],[Revenue]]&lt;=5000),"Medium",Table2[[#This Row],[Revenue]]&gt;5000,"Large")</f>
        <v>Medium</v>
      </c>
      <c r="S933" s="53" t="str">
        <f>IF(Table2[[#This Row],[Revenue]]&gt;3000,"Premium","Not Premium")</f>
        <v>Not Premium</v>
      </c>
      <c r="T933" s="2">
        <v>1312.73</v>
      </c>
      <c r="U933" s="2">
        <v>597.98</v>
      </c>
      <c r="V933" s="2" t="s">
        <v>47</v>
      </c>
      <c r="W933" s="2" t="s">
        <v>36</v>
      </c>
      <c r="X933" s="2" t="s">
        <v>48</v>
      </c>
      <c r="Y933" s="2">
        <v>11.4</v>
      </c>
      <c r="Z933" s="2">
        <v>4</v>
      </c>
      <c r="AA933" s="50" t="str">
        <f>IF(Table2[[#This Row],[DeliveryDays]]&lt;=3,"FAST DELIVERY","LATE DELIVERY")</f>
        <v>LATE DELIVERY</v>
      </c>
      <c r="AB933" s="2" t="s">
        <v>55</v>
      </c>
      <c r="AC933" s="2" t="s">
        <v>56</v>
      </c>
      <c r="AD933" s="2">
        <v>3</v>
      </c>
      <c r="AE933" s="56" t="str">
        <f>_xlfn.IFS(Table2[[#This Row],[Rating]]=5,"Excellent",Table2[[#This Row],[Rating]]=4,"Good",Table2[[#This Row],[Rating]]=3,"Average",Table2[[#This Row],[Rating]]&lt;=2,"Poor")</f>
        <v>Average</v>
      </c>
      <c r="AF933" s="35">
        <f>Table2[[#This Row],[Cost]]+Table2[[#This Row],[Profit]]+Table2[[#This Row],[ShippingCost]]+Table2[[#This Row],[DeliveryDays]]</f>
        <v>1926.1100000000001</v>
      </c>
      <c r="AG933" s="119">
        <f>Table2[[#This Row],[Profit]]/Table2[[#This Row],[Cost]]</f>
        <v>0.45552398436845354</v>
      </c>
    </row>
    <row r="934" spans="1:33" ht="16.5" thickTop="1" thickBot="1" x14ac:dyDescent="0.3">
      <c r="A934" s="12">
        <v>935</v>
      </c>
      <c r="B934" s="13" t="s">
        <v>414</v>
      </c>
      <c r="C934" s="86">
        <f>YEAR(Table2[[#This Row],[Date]])</f>
        <v>2023</v>
      </c>
      <c r="D934" s="89" t="str">
        <f>TEXT(Table2[[#This Row],[Date]],"mmmm")</f>
        <v>September</v>
      </c>
      <c r="E934" s="13" t="s">
        <v>41</v>
      </c>
      <c r="F934" s="13" t="s">
        <v>66</v>
      </c>
      <c r="G934" s="13" t="s">
        <v>59</v>
      </c>
      <c r="H934" s="13" t="s">
        <v>60</v>
      </c>
      <c r="I934" s="13" t="s">
        <v>75</v>
      </c>
      <c r="J934" s="13" t="s">
        <v>87</v>
      </c>
      <c r="K934" s="13" t="s">
        <v>45</v>
      </c>
      <c r="L934" s="13" t="s">
        <v>34</v>
      </c>
      <c r="M934" s="13">
        <v>514.67999999999995</v>
      </c>
      <c r="N934" s="13">
        <v>18</v>
      </c>
      <c r="O934" s="13">
        <v>0.01</v>
      </c>
      <c r="P934" s="48" t="str">
        <f>IF(Table2[[#This Row],[Discount]]&gt;20%,"HIGH","LOW")</f>
        <v>LOW</v>
      </c>
      <c r="Q934" s="13">
        <v>9171.6</v>
      </c>
      <c r="R934" s="60" t="str">
        <f>_xlfn.IFS(Table2[[#This Row],[Revenue]]&lt;1000,"Small",OR(Table2[[#This Row],[Revenue]]&gt;1000,Table2[[#This Row],[Revenue]]&lt;=5000),"Medium",Table2[[#This Row],[Revenue]]&gt;5000,"Large")</f>
        <v>Medium</v>
      </c>
      <c r="S934" s="54" t="str">
        <f>IF(Table2[[#This Row],[Revenue]]&gt;3000,"Premium","Not Premium")</f>
        <v>Premium</v>
      </c>
      <c r="T934" s="13">
        <v>4800.22</v>
      </c>
      <c r="U934" s="13">
        <v>4371.38</v>
      </c>
      <c r="V934" s="13" t="s">
        <v>47</v>
      </c>
      <c r="W934" s="13" t="s">
        <v>36</v>
      </c>
      <c r="X934" s="13" t="s">
        <v>37</v>
      </c>
      <c r="Y934" s="13">
        <v>42.78</v>
      </c>
      <c r="Z934" s="13">
        <v>7</v>
      </c>
      <c r="AA934" s="51" t="str">
        <f>IF(Table2[[#This Row],[DeliveryDays]]&lt;=3,"FAST DELIVERY","LATE DELIVERY")</f>
        <v>LATE DELIVERY</v>
      </c>
      <c r="AB934" s="13" t="s">
        <v>38</v>
      </c>
      <c r="AC934" s="13" t="s">
        <v>39</v>
      </c>
      <c r="AD934" s="13">
        <v>5</v>
      </c>
      <c r="AE934" s="57" t="str">
        <f>_xlfn.IFS(Table2[[#This Row],[Rating]]=5,"Excellent",Table2[[#This Row],[Rating]]=4,"Good",Table2[[#This Row],[Rating]]=3,"Average",Table2[[#This Row],[Rating]]&lt;=2,"Poor")</f>
        <v>Excellent</v>
      </c>
      <c r="AF934" s="35">
        <f>Table2[[#This Row],[Cost]]+Table2[[#This Row],[Profit]]+Table2[[#This Row],[ShippingCost]]+Table2[[#This Row],[DeliveryDays]]</f>
        <v>9221.380000000001</v>
      </c>
      <c r="AG934" s="119">
        <f>Table2[[#This Row],[Profit]]/Table2[[#This Row],[Cost]]</f>
        <v>0.91066242797205121</v>
      </c>
    </row>
    <row r="935" spans="1:33" ht="16.5" thickTop="1" thickBot="1" x14ac:dyDescent="0.3">
      <c r="A935" s="11">
        <v>936</v>
      </c>
      <c r="B935" s="2" t="s">
        <v>621</v>
      </c>
      <c r="C935" s="85">
        <f>YEAR(Table2[[#This Row],[Date]])</f>
        <v>2023</v>
      </c>
      <c r="D935" s="88" t="str">
        <f>TEXT(Table2[[#This Row],[Date]],"mmmm")</f>
        <v>September</v>
      </c>
      <c r="E935" s="2" t="s">
        <v>58</v>
      </c>
      <c r="F935" s="2" t="s">
        <v>82</v>
      </c>
      <c r="G935" s="2" t="s">
        <v>43</v>
      </c>
      <c r="H935" s="2" t="s">
        <v>30</v>
      </c>
      <c r="I935" s="2" t="s">
        <v>31</v>
      </c>
      <c r="J935" s="2" t="s">
        <v>87</v>
      </c>
      <c r="K935" s="2" t="s">
        <v>45</v>
      </c>
      <c r="L935" s="2" t="s">
        <v>70</v>
      </c>
      <c r="M935" s="2">
        <v>812.46</v>
      </c>
      <c r="N935" s="2">
        <v>2</v>
      </c>
      <c r="O935" s="2">
        <v>7.0000000000000007E-2</v>
      </c>
      <c r="P935" s="48" t="str">
        <f>IF(Table2[[#This Row],[Discount]]&gt;20%,"HIGH","LOW")</f>
        <v>LOW</v>
      </c>
      <c r="Q935" s="2">
        <v>1511.18</v>
      </c>
      <c r="R935" s="59" t="str">
        <f>_xlfn.IFS(Table2[[#This Row],[Revenue]]&lt;1000,"Small",OR(Table2[[#This Row],[Revenue]]&gt;1000,Table2[[#This Row],[Revenue]]&lt;=5000),"Medium",Table2[[#This Row],[Revenue]]&gt;5000,"Large")</f>
        <v>Medium</v>
      </c>
      <c r="S935" s="53" t="str">
        <f>IF(Table2[[#This Row],[Revenue]]&gt;3000,"Premium","Not Premium")</f>
        <v>Not Premium</v>
      </c>
      <c r="T935" s="2">
        <v>1267.8499999999999</v>
      </c>
      <c r="U935" s="2">
        <v>243.33</v>
      </c>
      <c r="V935" s="2" t="s">
        <v>63</v>
      </c>
      <c r="W935" s="2" t="s">
        <v>71</v>
      </c>
      <c r="X935" s="2" t="s">
        <v>72</v>
      </c>
      <c r="Y935" s="2">
        <v>7.98</v>
      </c>
      <c r="Z935" s="2">
        <v>6</v>
      </c>
      <c r="AA935" s="50" t="str">
        <f>IF(Table2[[#This Row],[DeliveryDays]]&lt;=3,"FAST DELIVERY","LATE DELIVERY")</f>
        <v>LATE DELIVERY</v>
      </c>
      <c r="AB935" s="2" t="s">
        <v>38</v>
      </c>
      <c r="AC935" s="2" t="s">
        <v>56</v>
      </c>
      <c r="AD935" s="2">
        <v>3</v>
      </c>
      <c r="AE935" s="56" t="str">
        <f>_xlfn.IFS(Table2[[#This Row],[Rating]]=5,"Excellent",Table2[[#This Row],[Rating]]=4,"Good",Table2[[#This Row],[Rating]]=3,"Average",Table2[[#This Row],[Rating]]&lt;=2,"Poor")</f>
        <v>Average</v>
      </c>
      <c r="AF935" s="35">
        <f>Table2[[#This Row],[Cost]]+Table2[[#This Row],[Profit]]+Table2[[#This Row],[ShippingCost]]+Table2[[#This Row],[DeliveryDays]]</f>
        <v>1525.1599999999999</v>
      </c>
      <c r="AG935" s="119">
        <f>Table2[[#This Row],[Profit]]/Table2[[#This Row],[Cost]]</f>
        <v>0.19192333477935089</v>
      </c>
    </row>
    <row r="936" spans="1:33" ht="16.5" thickTop="1" thickBot="1" x14ac:dyDescent="0.3">
      <c r="A936" s="12">
        <v>937</v>
      </c>
      <c r="B936" s="13" t="s">
        <v>158</v>
      </c>
      <c r="C936" s="86">
        <f>YEAR(Table2[[#This Row],[Date]])</f>
        <v>2023</v>
      </c>
      <c r="D936" s="89" t="str">
        <f>TEXT(Table2[[#This Row],[Date]],"mmmm")</f>
        <v>February</v>
      </c>
      <c r="E936" s="13" t="s">
        <v>120</v>
      </c>
      <c r="F936" s="13" t="s">
        <v>28</v>
      </c>
      <c r="G936" s="13" t="s">
        <v>29</v>
      </c>
      <c r="H936" s="13" t="s">
        <v>30</v>
      </c>
      <c r="I936" s="13" t="s">
        <v>68</v>
      </c>
      <c r="J936" s="13" t="s">
        <v>69</v>
      </c>
      <c r="K936" s="13" t="s">
        <v>45</v>
      </c>
      <c r="L936" s="13" t="s">
        <v>80</v>
      </c>
      <c r="M936" s="13">
        <v>239.48</v>
      </c>
      <c r="N936" s="13">
        <v>6</v>
      </c>
      <c r="O936" s="13">
        <v>0.1</v>
      </c>
      <c r="P936" s="48" t="str">
        <f>IF(Table2[[#This Row],[Discount]]&gt;20%,"HIGH","LOW")</f>
        <v>LOW</v>
      </c>
      <c r="Q936" s="13">
        <v>1293.19</v>
      </c>
      <c r="R936" s="60" t="str">
        <f>_xlfn.IFS(Table2[[#This Row],[Revenue]]&lt;1000,"Small",OR(Table2[[#This Row],[Revenue]]&gt;1000,Table2[[#This Row],[Revenue]]&lt;=5000),"Medium",Table2[[#This Row],[Revenue]]&gt;5000,"Large")</f>
        <v>Medium</v>
      </c>
      <c r="S936" s="54" t="str">
        <f>IF(Table2[[#This Row],[Revenue]]&gt;3000,"Premium","Not Premium")</f>
        <v>Not Premium</v>
      </c>
      <c r="T936" s="13">
        <v>741.28</v>
      </c>
      <c r="U936" s="13">
        <v>551.91</v>
      </c>
      <c r="V936" s="13" t="s">
        <v>47</v>
      </c>
      <c r="W936" s="13" t="s">
        <v>71</v>
      </c>
      <c r="X936" s="13" t="s">
        <v>72</v>
      </c>
      <c r="Y936" s="13">
        <v>40.950000000000003</v>
      </c>
      <c r="Z936" s="13">
        <v>1</v>
      </c>
      <c r="AA936" s="51" t="str">
        <f>IF(Table2[[#This Row],[DeliveryDays]]&lt;=3,"FAST DELIVERY","LATE DELIVERY")</f>
        <v>FAST DELIVERY</v>
      </c>
      <c r="AB936" s="13" t="s">
        <v>55</v>
      </c>
      <c r="AC936" s="13" t="s">
        <v>56</v>
      </c>
      <c r="AD936" s="13">
        <v>1</v>
      </c>
      <c r="AE936" s="57" t="str">
        <f>_xlfn.IFS(Table2[[#This Row],[Rating]]=5,"Excellent",Table2[[#This Row],[Rating]]=4,"Good",Table2[[#This Row],[Rating]]=3,"Average",Table2[[#This Row],[Rating]]&lt;=2,"Poor")</f>
        <v>Poor</v>
      </c>
      <c r="AF936" s="35">
        <f>Table2[[#This Row],[Cost]]+Table2[[#This Row],[Profit]]+Table2[[#This Row],[ShippingCost]]+Table2[[#This Row],[DeliveryDays]]</f>
        <v>1335.14</v>
      </c>
      <c r="AG936" s="119">
        <f>Table2[[#This Row],[Profit]]/Table2[[#This Row],[Cost]]</f>
        <v>0.74453647744442042</v>
      </c>
    </row>
    <row r="937" spans="1:33" ht="16.5" thickTop="1" thickBot="1" x14ac:dyDescent="0.3">
      <c r="A937" s="11">
        <v>938</v>
      </c>
      <c r="B937" s="2" t="s">
        <v>342</v>
      </c>
      <c r="C937" s="85">
        <f>YEAR(Table2[[#This Row],[Date]])</f>
        <v>2024</v>
      </c>
      <c r="D937" s="88" t="str">
        <f>TEXT(Table2[[#This Row],[Date]],"mmmm")</f>
        <v>March</v>
      </c>
      <c r="E937" s="2" t="s">
        <v>50</v>
      </c>
      <c r="F937" s="2" t="s">
        <v>66</v>
      </c>
      <c r="G937" s="2" t="s">
        <v>29</v>
      </c>
      <c r="H937" s="2" t="s">
        <v>100</v>
      </c>
      <c r="I937" s="2" t="s">
        <v>51</v>
      </c>
      <c r="J937" s="2" t="s">
        <v>69</v>
      </c>
      <c r="K937" s="2" t="s">
        <v>53</v>
      </c>
      <c r="L937" s="2" t="s">
        <v>70</v>
      </c>
      <c r="M937" s="2">
        <v>671.47</v>
      </c>
      <c r="N937" s="2">
        <v>12</v>
      </c>
      <c r="O937" s="2">
        <v>0.1</v>
      </c>
      <c r="P937" s="48" t="str">
        <f>IF(Table2[[#This Row],[Discount]]&gt;20%,"HIGH","LOW")</f>
        <v>LOW</v>
      </c>
      <c r="Q937" s="2">
        <v>7251.88</v>
      </c>
      <c r="R937" s="59" t="str">
        <f>_xlfn.IFS(Table2[[#This Row],[Revenue]]&lt;1000,"Small",OR(Table2[[#This Row],[Revenue]]&gt;1000,Table2[[#This Row],[Revenue]]&lt;=5000),"Medium",Table2[[#This Row],[Revenue]]&gt;5000,"Large")</f>
        <v>Medium</v>
      </c>
      <c r="S937" s="53" t="str">
        <f>IF(Table2[[#This Row],[Revenue]]&gt;3000,"Premium","Not Premium")</f>
        <v>Premium</v>
      </c>
      <c r="T937" s="2">
        <v>4042.45</v>
      </c>
      <c r="U937" s="2">
        <v>3209.43</v>
      </c>
      <c r="V937" s="2" t="s">
        <v>47</v>
      </c>
      <c r="W937" s="2" t="s">
        <v>54</v>
      </c>
      <c r="X937" s="2" t="s">
        <v>48</v>
      </c>
      <c r="Y937" s="2">
        <v>13.32</v>
      </c>
      <c r="Z937" s="2">
        <v>7</v>
      </c>
      <c r="AA937" s="50" t="str">
        <f>IF(Table2[[#This Row],[DeliveryDays]]&lt;=3,"FAST DELIVERY","LATE DELIVERY")</f>
        <v>LATE DELIVERY</v>
      </c>
      <c r="AB937" s="2" t="s">
        <v>38</v>
      </c>
      <c r="AC937" s="2" t="s">
        <v>39</v>
      </c>
      <c r="AD937" s="2">
        <v>2</v>
      </c>
      <c r="AE937" s="56" t="str">
        <f>_xlfn.IFS(Table2[[#This Row],[Rating]]=5,"Excellent",Table2[[#This Row],[Rating]]=4,"Good",Table2[[#This Row],[Rating]]=3,"Average",Table2[[#This Row],[Rating]]&lt;=2,"Poor")</f>
        <v>Poor</v>
      </c>
      <c r="AF937" s="35">
        <f>Table2[[#This Row],[Cost]]+Table2[[#This Row],[Profit]]+Table2[[#This Row],[ShippingCost]]+Table2[[#This Row],[DeliveryDays]]</f>
        <v>7272.1999999999989</v>
      </c>
      <c r="AG937" s="119">
        <f>Table2[[#This Row],[Profit]]/Table2[[#This Row],[Cost]]</f>
        <v>0.79393189773528428</v>
      </c>
    </row>
    <row r="938" spans="1:33" ht="16.5" thickTop="1" thickBot="1" x14ac:dyDescent="0.3">
      <c r="A938" s="12">
        <v>939</v>
      </c>
      <c r="B938" s="13" t="s">
        <v>267</v>
      </c>
      <c r="C938" s="86">
        <f>YEAR(Table2[[#This Row],[Date]])</f>
        <v>2023</v>
      </c>
      <c r="D938" s="89" t="str">
        <f>TEXT(Table2[[#This Row],[Date]],"mmmm")</f>
        <v>September</v>
      </c>
      <c r="E938" s="13" t="s">
        <v>41</v>
      </c>
      <c r="F938" s="13" t="s">
        <v>28</v>
      </c>
      <c r="G938" s="13" t="s">
        <v>93</v>
      </c>
      <c r="H938" s="13" t="s">
        <v>30</v>
      </c>
      <c r="I938" s="13" t="s">
        <v>61</v>
      </c>
      <c r="J938" s="13" t="s">
        <v>84</v>
      </c>
      <c r="K938" s="13" t="s">
        <v>33</v>
      </c>
      <c r="L938" s="13" t="s">
        <v>34</v>
      </c>
      <c r="M938" s="13">
        <v>282.3</v>
      </c>
      <c r="N938" s="13">
        <v>12</v>
      </c>
      <c r="O938" s="13">
        <v>0.2</v>
      </c>
      <c r="P938" s="48" t="str">
        <f>IF(Table2[[#This Row],[Discount]]&gt;20%,"HIGH","LOW")</f>
        <v>LOW</v>
      </c>
      <c r="Q938" s="13">
        <v>2710.08</v>
      </c>
      <c r="R938" s="60" t="str">
        <f>_xlfn.IFS(Table2[[#This Row],[Revenue]]&lt;1000,"Small",OR(Table2[[#This Row],[Revenue]]&gt;1000,Table2[[#This Row],[Revenue]]&lt;=5000),"Medium",Table2[[#This Row],[Revenue]]&gt;5000,"Large")</f>
        <v>Medium</v>
      </c>
      <c r="S938" s="54" t="str">
        <f>IF(Table2[[#This Row],[Revenue]]&gt;3000,"Premium","Not Premium")</f>
        <v>Not Premium</v>
      </c>
      <c r="T938" s="13">
        <v>1583.65</v>
      </c>
      <c r="U938" s="13">
        <v>1126.43</v>
      </c>
      <c r="V938" s="13" t="s">
        <v>91</v>
      </c>
      <c r="W938" s="13" t="s">
        <v>88</v>
      </c>
      <c r="X938" s="13" t="s">
        <v>48</v>
      </c>
      <c r="Y938" s="13">
        <v>34.9</v>
      </c>
      <c r="Z938" s="13">
        <v>9</v>
      </c>
      <c r="AA938" s="51" t="str">
        <f>IF(Table2[[#This Row],[DeliveryDays]]&lt;=3,"FAST DELIVERY","LATE DELIVERY")</f>
        <v>LATE DELIVERY</v>
      </c>
      <c r="AB938" s="13" t="s">
        <v>55</v>
      </c>
      <c r="AC938" s="13" t="s">
        <v>39</v>
      </c>
      <c r="AD938" s="13">
        <v>1</v>
      </c>
      <c r="AE938" s="57" t="str">
        <f>_xlfn.IFS(Table2[[#This Row],[Rating]]=5,"Excellent",Table2[[#This Row],[Rating]]=4,"Good",Table2[[#This Row],[Rating]]=3,"Average",Table2[[#This Row],[Rating]]&lt;=2,"Poor")</f>
        <v>Poor</v>
      </c>
      <c r="AF938" s="35">
        <f>Table2[[#This Row],[Cost]]+Table2[[#This Row],[Profit]]+Table2[[#This Row],[ShippingCost]]+Table2[[#This Row],[DeliveryDays]]</f>
        <v>2753.98</v>
      </c>
      <c r="AG938" s="119">
        <f>Table2[[#This Row],[Profit]]/Table2[[#This Row],[Cost]]</f>
        <v>0.71128721624096236</v>
      </c>
    </row>
    <row r="939" spans="1:33" ht="16.5" thickTop="1" thickBot="1" x14ac:dyDescent="0.3">
      <c r="A939" s="11">
        <v>940</v>
      </c>
      <c r="B939" s="2" t="s">
        <v>622</v>
      </c>
      <c r="C939" s="85">
        <f>YEAR(Table2[[#This Row],[Date]])</f>
        <v>2024</v>
      </c>
      <c r="D939" s="88" t="str">
        <f>TEXT(Table2[[#This Row],[Date]],"mmmm")</f>
        <v>September</v>
      </c>
      <c r="E939" s="2" t="s">
        <v>65</v>
      </c>
      <c r="F939" s="2" t="s">
        <v>28</v>
      </c>
      <c r="G939" s="2" t="s">
        <v>59</v>
      </c>
      <c r="H939" s="2" t="s">
        <v>100</v>
      </c>
      <c r="I939" s="2" t="s">
        <v>75</v>
      </c>
      <c r="J939" s="2" t="s">
        <v>107</v>
      </c>
      <c r="K939" s="2" t="s">
        <v>33</v>
      </c>
      <c r="L939" s="2" t="s">
        <v>70</v>
      </c>
      <c r="M939" s="2">
        <v>710.31</v>
      </c>
      <c r="N939" s="2">
        <v>17</v>
      </c>
      <c r="O939" s="2">
        <v>0.24</v>
      </c>
      <c r="P939" s="48" t="str">
        <f>IF(Table2[[#This Row],[Discount]]&gt;20%,"HIGH","LOW")</f>
        <v>HIGH</v>
      </c>
      <c r="Q939" s="2">
        <v>9177.2099999999991</v>
      </c>
      <c r="R939" s="59" t="str">
        <f>_xlfn.IFS(Table2[[#This Row],[Revenue]]&lt;1000,"Small",OR(Table2[[#This Row],[Revenue]]&gt;1000,Table2[[#This Row],[Revenue]]&lt;=5000),"Medium",Table2[[#This Row],[Revenue]]&gt;5000,"Large")</f>
        <v>Medium</v>
      </c>
      <c r="S939" s="53" t="str">
        <f>IF(Table2[[#This Row],[Revenue]]&gt;3000,"Premium","Not Premium")</f>
        <v>Premium</v>
      </c>
      <c r="T939" s="2">
        <v>5149.16</v>
      </c>
      <c r="U939" s="2">
        <v>4028.05</v>
      </c>
      <c r="V939" s="2" t="s">
        <v>91</v>
      </c>
      <c r="W939" s="2" t="s">
        <v>54</v>
      </c>
      <c r="X939" s="2" t="s">
        <v>72</v>
      </c>
      <c r="Y939" s="2">
        <v>35.24</v>
      </c>
      <c r="Z939" s="2">
        <v>7</v>
      </c>
      <c r="AA939" s="50" t="str">
        <f>IF(Table2[[#This Row],[DeliveryDays]]&lt;=3,"FAST DELIVERY","LATE DELIVERY")</f>
        <v>LATE DELIVERY</v>
      </c>
      <c r="AB939" s="2" t="s">
        <v>38</v>
      </c>
      <c r="AC939" s="2" t="s">
        <v>56</v>
      </c>
      <c r="AD939" s="2">
        <v>3</v>
      </c>
      <c r="AE939" s="56" t="str">
        <f>_xlfn.IFS(Table2[[#This Row],[Rating]]=5,"Excellent",Table2[[#This Row],[Rating]]=4,"Good",Table2[[#This Row],[Rating]]=3,"Average",Table2[[#This Row],[Rating]]&lt;=2,"Poor")</f>
        <v>Average</v>
      </c>
      <c r="AF939" s="35">
        <f>Table2[[#This Row],[Cost]]+Table2[[#This Row],[Profit]]+Table2[[#This Row],[ShippingCost]]+Table2[[#This Row],[DeliveryDays]]</f>
        <v>9219.4499999999989</v>
      </c>
      <c r="AG939" s="119">
        <f>Table2[[#This Row],[Profit]]/Table2[[#This Row],[Cost]]</f>
        <v>0.78227322514740272</v>
      </c>
    </row>
    <row r="940" spans="1:33" ht="16.5" thickTop="1" thickBot="1" x14ac:dyDescent="0.3">
      <c r="A940" s="12">
        <v>941</v>
      </c>
      <c r="B940" s="13" t="s">
        <v>397</v>
      </c>
      <c r="C940" s="86">
        <f>YEAR(Table2[[#This Row],[Date]])</f>
        <v>2023</v>
      </c>
      <c r="D940" s="89" t="str">
        <f>TEXT(Table2[[#This Row],[Date]],"mmmm")</f>
        <v>September</v>
      </c>
      <c r="E940" s="13" t="s">
        <v>65</v>
      </c>
      <c r="F940" s="13" t="s">
        <v>42</v>
      </c>
      <c r="G940" s="13" t="s">
        <v>29</v>
      </c>
      <c r="H940" s="13" t="s">
        <v>78</v>
      </c>
      <c r="I940" s="13" t="s">
        <v>75</v>
      </c>
      <c r="J940" s="13" t="s">
        <v>52</v>
      </c>
      <c r="K940" s="13" t="s">
        <v>33</v>
      </c>
      <c r="L940" s="13" t="s">
        <v>80</v>
      </c>
      <c r="M940" s="13">
        <v>595.79</v>
      </c>
      <c r="N940" s="13">
        <v>12</v>
      </c>
      <c r="O940" s="13">
        <v>0.26</v>
      </c>
      <c r="P940" s="48" t="str">
        <f>IF(Table2[[#This Row],[Discount]]&gt;20%,"HIGH","LOW")</f>
        <v>HIGH</v>
      </c>
      <c r="Q940" s="13">
        <v>5290.62</v>
      </c>
      <c r="R940" s="60" t="str">
        <f>_xlfn.IFS(Table2[[#This Row],[Revenue]]&lt;1000,"Small",OR(Table2[[#This Row],[Revenue]]&gt;1000,Table2[[#This Row],[Revenue]]&lt;=5000),"Medium",Table2[[#This Row],[Revenue]]&gt;5000,"Large")</f>
        <v>Medium</v>
      </c>
      <c r="S940" s="54" t="str">
        <f>IF(Table2[[#This Row],[Revenue]]&gt;3000,"Premium","Not Premium")</f>
        <v>Premium</v>
      </c>
      <c r="T940" s="13">
        <v>3581.04</v>
      </c>
      <c r="U940" s="13">
        <v>1709.58</v>
      </c>
      <c r="V940" s="13" t="s">
        <v>35</v>
      </c>
      <c r="W940" s="13" t="s">
        <v>36</v>
      </c>
      <c r="X940" s="13" t="s">
        <v>37</v>
      </c>
      <c r="Y940" s="13">
        <v>35.99</v>
      </c>
      <c r="Z940" s="13">
        <v>5</v>
      </c>
      <c r="AA940" s="51" t="str">
        <f>IF(Table2[[#This Row],[DeliveryDays]]&lt;=3,"FAST DELIVERY","LATE DELIVERY")</f>
        <v>LATE DELIVERY</v>
      </c>
      <c r="AB940" s="13" t="s">
        <v>55</v>
      </c>
      <c r="AC940" s="13" t="s">
        <v>56</v>
      </c>
      <c r="AD940" s="13">
        <v>4</v>
      </c>
      <c r="AE940" s="57" t="str">
        <f>_xlfn.IFS(Table2[[#This Row],[Rating]]=5,"Excellent",Table2[[#This Row],[Rating]]=4,"Good",Table2[[#This Row],[Rating]]=3,"Average",Table2[[#This Row],[Rating]]&lt;=2,"Poor")</f>
        <v>Good</v>
      </c>
      <c r="AF940" s="35">
        <f>Table2[[#This Row],[Cost]]+Table2[[#This Row],[Profit]]+Table2[[#This Row],[ShippingCost]]+Table2[[#This Row],[DeliveryDays]]</f>
        <v>5331.61</v>
      </c>
      <c r="AG940" s="119">
        <f>Table2[[#This Row],[Profit]]/Table2[[#This Row],[Cost]]</f>
        <v>0.47739762750485892</v>
      </c>
    </row>
    <row r="941" spans="1:33" ht="16.5" thickTop="1" thickBot="1" x14ac:dyDescent="0.3">
      <c r="A941" s="11">
        <v>942</v>
      </c>
      <c r="B941" s="2" t="s">
        <v>442</v>
      </c>
      <c r="C941" s="85">
        <f>YEAR(Table2[[#This Row],[Date]])</f>
        <v>2024</v>
      </c>
      <c r="D941" s="88" t="str">
        <f>TEXT(Table2[[#This Row],[Date]],"mmmm")</f>
        <v>September</v>
      </c>
      <c r="E941" s="2" t="s">
        <v>129</v>
      </c>
      <c r="F941" s="2" t="s">
        <v>42</v>
      </c>
      <c r="G941" s="2" t="s">
        <v>29</v>
      </c>
      <c r="H941" s="2" t="s">
        <v>78</v>
      </c>
      <c r="I941" s="2" t="s">
        <v>75</v>
      </c>
      <c r="J941" s="2" t="s">
        <v>52</v>
      </c>
      <c r="K941" s="2" t="s">
        <v>45</v>
      </c>
      <c r="L941" s="2" t="s">
        <v>80</v>
      </c>
      <c r="M941" s="2">
        <v>431.01</v>
      </c>
      <c r="N941" s="2">
        <v>15</v>
      </c>
      <c r="O941" s="2">
        <v>0.03</v>
      </c>
      <c r="P941" s="48" t="str">
        <f>IF(Table2[[#This Row],[Discount]]&gt;20%,"HIGH","LOW")</f>
        <v>LOW</v>
      </c>
      <c r="Q941" s="2">
        <v>6271.2</v>
      </c>
      <c r="R941" s="59" t="str">
        <f>_xlfn.IFS(Table2[[#This Row],[Revenue]]&lt;1000,"Small",OR(Table2[[#This Row],[Revenue]]&gt;1000,Table2[[#This Row],[Revenue]]&lt;=5000),"Medium",Table2[[#This Row],[Revenue]]&gt;5000,"Large")</f>
        <v>Medium</v>
      </c>
      <c r="S941" s="53" t="str">
        <f>IF(Table2[[#This Row],[Revenue]]&gt;3000,"Premium","Not Premium")</f>
        <v>Premium</v>
      </c>
      <c r="T941" s="2">
        <v>3389.13</v>
      </c>
      <c r="U941" s="2">
        <v>2882.07</v>
      </c>
      <c r="V941" s="2" t="s">
        <v>35</v>
      </c>
      <c r="W941" s="2" t="s">
        <v>54</v>
      </c>
      <c r="X941" s="2" t="s">
        <v>48</v>
      </c>
      <c r="Y941" s="2">
        <v>27.23</v>
      </c>
      <c r="Z941" s="2">
        <v>3</v>
      </c>
      <c r="AA941" s="50" t="str">
        <f>IF(Table2[[#This Row],[DeliveryDays]]&lt;=3,"FAST DELIVERY","LATE DELIVERY")</f>
        <v>FAST DELIVERY</v>
      </c>
      <c r="AB941" s="2" t="s">
        <v>97</v>
      </c>
      <c r="AC941" s="2" t="s">
        <v>56</v>
      </c>
      <c r="AD941" s="2">
        <v>2</v>
      </c>
      <c r="AE941" s="56" t="str">
        <f>_xlfn.IFS(Table2[[#This Row],[Rating]]=5,"Excellent",Table2[[#This Row],[Rating]]=4,"Good",Table2[[#This Row],[Rating]]=3,"Average",Table2[[#This Row],[Rating]]&lt;=2,"Poor")</f>
        <v>Poor</v>
      </c>
      <c r="AF941" s="35">
        <f>Table2[[#This Row],[Cost]]+Table2[[#This Row],[Profit]]+Table2[[#This Row],[ShippingCost]]+Table2[[#This Row],[DeliveryDays]]</f>
        <v>6301.43</v>
      </c>
      <c r="AG941" s="119">
        <f>Table2[[#This Row],[Profit]]/Table2[[#This Row],[Cost]]</f>
        <v>0.8503863823459118</v>
      </c>
    </row>
    <row r="942" spans="1:33" ht="16.5" thickTop="1" thickBot="1" x14ac:dyDescent="0.3">
      <c r="A942" s="12">
        <v>943</v>
      </c>
      <c r="B942" s="13" t="s">
        <v>523</v>
      </c>
      <c r="C942" s="86">
        <f>YEAR(Table2[[#This Row],[Date]])</f>
        <v>2024</v>
      </c>
      <c r="D942" s="89" t="str">
        <f>TEXT(Table2[[#This Row],[Date]],"mmmm")</f>
        <v>September</v>
      </c>
      <c r="E942" s="13" t="s">
        <v>129</v>
      </c>
      <c r="F942" s="13" t="s">
        <v>66</v>
      </c>
      <c r="G942" s="13" t="s">
        <v>90</v>
      </c>
      <c r="H942" s="13" t="s">
        <v>74</v>
      </c>
      <c r="I942" s="13" t="s">
        <v>68</v>
      </c>
      <c r="J942" s="13" t="s">
        <v>32</v>
      </c>
      <c r="K942" s="13" t="s">
        <v>45</v>
      </c>
      <c r="L942" s="13" t="s">
        <v>80</v>
      </c>
      <c r="M942" s="13">
        <v>764.53</v>
      </c>
      <c r="N942" s="13">
        <v>17</v>
      </c>
      <c r="O942" s="13">
        <v>0.28999999999999998</v>
      </c>
      <c r="P942" s="48" t="str">
        <f>IF(Table2[[#This Row],[Discount]]&gt;20%,"HIGH","LOW")</f>
        <v>HIGH</v>
      </c>
      <c r="Q942" s="13">
        <v>9227.8799999999992</v>
      </c>
      <c r="R942" s="60" t="str">
        <f>_xlfn.IFS(Table2[[#This Row],[Revenue]]&lt;1000,"Small",OR(Table2[[#This Row],[Revenue]]&gt;1000,Table2[[#This Row],[Revenue]]&lt;=5000),"Medium",Table2[[#This Row],[Revenue]]&gt;5000,"Large")</f>
        <v>Medium</v>
      </c>
      <c r="S942" s="54" t="str">
        <f>IF(Table2[[#This Row],[Revenue]]&gt;3000,"Premium","Not Premium")</f>
        <v>Premium</v>
      </c>
      <c r="T942" s="13">
        <v>8262.61</v>
      </c>
      <c r="U942" s="13">
        <v>965.27</v>
      </c>
      <c r="V942" s="13" t="s">
        <v>63</v>
      </c>
      <c r="W942" s="13" t="s">
        <v>71</v>
      </c>
      <c r="X942" s="13" t="s">
        <v>48</v>
      </c>
      <c r="Y942" s="13">
        <v>24.36</v>
      </c>
      <c r="Z942" s="13">
        <v>8</v>
      </c>
      <c r="AA942" s="51" t="str">
        <f>IF(Table2[[#This Row],[DeliveryDays]]&lt;=3,"FAST DELIVERY","LATE DELIVERY")</f>
        <v>LATE DELIVERY</v>
      </c>
      <c r="AB942" s="13" t="s">
        <v>55</v>
      </c>
      <c r="AC942" s="13" t="s">
        <v>56</v>
      </c>
      <c r="AD942" s="13">
        <v>5</v>
      </c>
      <c r="AE942" s="57" t="str">
        <f>_xlfn.IFS(Table2[[#This Row],[Rating]]=5,"Excellent",Table2[[#This Row],[Rating]]=4,"Good",Table2[[#This Row],[Rating]]=3,"Average",Table2[[#This Row],[Rating]]&lt;=2,"Poor")</f>
        <v>Excellent</v>
      </c>
      <c r="AF942" s="35">
        <f>Table2[[#This Row],[Cost]]+Table2[[#This Row],[Profit]]+Table2[[#This Row],[ShippingCost]]+Table2[[#This Row],[DeliveryDays]]</f>
        <v>9260.2400000000016</v>
      </c>
      <c r="AG942" s="119">
        <f>Table2[[#This Row],[Profit]]/Table2[[#This Row],[Cost]]</f>
        <v>0.11682386074133959</v>
      </c>
    </row>
    <row r="943" spans="1:33" ht="16.5" thickTop="1" thickBot="1" x14ac:dyDescent="0.3">
      <c r="A943" s="11">
        <v>944</v>
      </c>
      <c r="B943" s="2" t="s">
        <v>623</v>
      </c>
      <c r="C943" s="85">
        <f>YEAR(Table2[[#This Row],[Date]])</f>
        <v>2024</v>
      </c>
      <c r="D943" s="88" t="str">
        <f>TEXT(Table2[[#This Row],[Date]],"mmmm")</f>
        <v>July</v>
      </c>
      <c r="E943" s="2" t="s">
        <v>41</v>
      </c>
      <c r="F943" s="2" t="s">
        <v>82</v>
      </c>
      <c r="G943" s="2" t="s">
        <v>90</v>
      </c>
      <c r="H943" s="2" t="s">
        <v>30</v>
      </c>
      <c r="I943" s="2" t="s">
        <v>75</v>
      </c>
      <c r="J943" s="2" t="s">
        <v>102</v>
      </c>
      <c r="K943" s="2" t="s">
        <v>45</v>
      </c>
      <c r="L943" s="2" t="s">
        <v>70</v>
      </c>
      <c r="M943" s="2">
        <v>404.6</v>
      </c>
      <c r="N943" s="2">
        <v>12</v>
      </c>
      <c r="O943" s="2">
        <v>0.09</v>
      </c>
      <c r="P943" s="48" t="str">
        <f>IF(Table2[[#This Row],[Discount]]&gt;20%,"HIGH","LOW")</f>
        <v>LOW</v>
      </c>
      <c r="Q943" s="2">
        <v>4418.2299999999996</v>
      </c>
      <c r="R943" s="59" t="str">
        <f>_xlfn.IFS(Table2[[#This Row],[Revenue]]&lt;1000,"Small",OR(Table2[[#This Row],[Revenue]]&gt;1000,Table2[[#This Row],[Revenue]]&lt;=5000),"Medium",Table2[[#This Row],[Revenue]]&gt;5000,"Large")</f>
        <v>Medium</v>
      </c>
      <c r="S943" s="53" t="str">
        <f>IF(Table2[[#This Row],[Revenue]]&gt;3000,"Premium","Not Premium")</f>
        <v>Premium</v>
      </c>
      <c r="T943" s="2">
        <v>3264.49</v>
      </c>
      <c r="U943" s="2">
        <v>1153.74</v>
      </c>
      <c r="V943" s="2" t="s">
        <v>76</v>
      </c>
      <c r="W943" s="2" t="s">
        <v>36</v>
      </c>
      <c r="X943" s="2" t="s">
        <v>72</v>
      </c>
      <c r="Y943" s="2">
        <v>48.62</v>
      </c>
      <c r="Z943" s="2">
        <v>8</v>
      </c>
      <c r="AA943" s="50" t="str">
        <f>IF(Table2[[#This Row],[DeliveryDays]]&lt;=3,"FAST DELIVERY","LATE DELIVERY")</f>
        <v>LATE DELIVERY</v>
      </c>
      <c r="AB943" s="2" t="s">
        <v>55</v>
      </c>
      <c r="AC943" s="2" t="s">
        <v>56</v>
      </c>
      <c r="AD943" s="2">
        <v>1</v>
      </c>
      <c r="AE943" s="56" t="str">
        <f>_xlfn.IFS(Table2[[#This Row],[Rating]]=5,"Excellent",Table2[[#This Row],[Rating]]=4,"Good",Table2[[#This Row],[Rating]]=3,"Average",Table2[[#This Row],[Rating]]&lt;=2,"Poor")</f>
        <v>Poor</v>
      </c>
      <c r="AF943" s="35">
        <f>Table2[[#This Row],[Cost]]+Table2[[#This Row],[Profit]]+Table2[[#This Row],[ShippingCost]]+Table2[[#This Row],[DeliveryDays]]</f>
        <v>4474.8499999999995</v>
      </c>
      <c r="AG943" s="119">
        <f>Table2[[#This Row],[Profit]]/Table2[[#This Row],[Cost]]</f>
        <v>0.35342120821322781</v>
      </c>
    </row>
    <row r="944" spans="1:33" ht="16.5" thickTop="1" thickBot="1" x14ac:dyDescent="0.3">
      <c r="A944" s="12">
        <v>945</v>
      </c>
      <c r="B944" s="13" t="s">
        <v>396</v>
      </c>
      <c r="C944" s="86">
        <f>YEAR(Table2[[#This Row],[Date]])</f>
        <v>2023</v>
      </c>
      <c r="D944" s="89" t="str">
        <f>TEXT(Table2[[#This Row],[Date]],"mmmm")</f>
        <v>November</v>
      </c>
      <c r="E944" s="13" t="s">
        <v>120</v>
      </c>
      <c r="F944" s="13" t="s">
        <v>28</v>
      </c>
      <c r="G944" s="13" t="s">
        <v>59</v>
      </c>
      <c r="H944" s="13" t="s">
        <v>100</v>
      </c>
      <c r="I944" s="13" t="s">
        <v>68</v>
      </c>
      <c r="J944" s="13" t="s">
        <v>79</v>
      </c>
      <c r="K944" s="13" t="s">
        <v>53</v>
      </c>
      <c r="L944" s="13" t="s">
        <v>80</v>
      </c>
      <c r="M944" s="13">
        <v>512.4</v>
      </c>
      <c r="N944" s="13">
        <v>16</v>
      </c>
      <c r="O944" s="13">
        <v>0.06</v>
      </c>
      <c r="P944" s="48" t="str">
        <f>IF(Table2[[#This Row],[Discount]]&gt;20%,"HIGH","LOW")</f>
        <v>LOW</v>
      </c>
      <c r="Q944" s="13">
        <v>7706.5</v>
      </c>
      <c r="R944" s="60" t="str">
        <f>_xlfn.IFS(Table2[[#This Row],[Revenue]]&lt;1000,"Small",OR(Table2[[#This Row],[Revenue]]&gt;1000,Table2[[#This Row],[Revenue]]&lt;=5000),"Medium",Table2[[#This Row],[Revenue]]&gt;5000,"Large")</f>
        <v>Medium</v>
      </c>
      <c r="S944" s="54" t="str">
        <f>IF(Table2[[#This Row],[Revenue]]&gt;3000,"Premium","Not Premium")</f>
        <v>Premium</v>
      </c>
      <c r="T944" s="13">
        <v>4637.66</v>
      </c>
      <c r="U944" s="13">
        <v>3068.84</v>
      </c>
      <c r="V944" s="13" t="s">
        <v>76</v>
      </c>
      <c r="W944" s="13" t="s">
        <v>71</v>
      </c>
      <c r="X944" s="13" t="s">
        <v>72</v>
      </c>
      <c r="Y944" s="13">
        <v>28.78</v>
      </c>
      <c r="Z944" s="13">
        <v>2</v>
      </c>
      <c r="AA944" s="51" t="str">
        <f>IF(Table2[[#This Row],[DeliveryDays]]&lt;=3,"FAST DELIVERY","LATE DELIVERY")</f>
        <v>FAST DELIVERY</v>
      </c>
      <c r="AB944" s="13" t="s">
        <v>55</v>
      </c>
      <c r="AC944" s="13" t="s">
        <v>56</v>
      </c>
      <c r="AD944" s="13">
        <v>4</v>
      </c>
      <c r="AE944" s="57" t="str">
        <f>_xlfn.IFS(Table2[[#This Row],[Rating]]=5,"Excellent",Table2[[#This Row],[Rating]]=4,"Good",Table2[[#This Row],[Rating]]=3,"Average",Table2[[#This Row],[Rating]]&lt;=2,"Poor")</f>
        <v>Good</v>
      </c>
      <c r="AF944" s="35">
        <f>Table2[[#This Row],[Cost]]+Table2[[#This Row],[Profit]]+Table2[[#This Row],[ShippingCost]]+Table2[[#This Row],[DeliveryDays]]</f>
        <v>7737.28</v>
      </c>
      <c r="AG944" s="119">
        <f>Table2[[#This Row],[Profit]]/Table2[[#This Row],[Cost]]</f>
        <v>0.66172164410500123</v>
      </c>
    </row>
    <row r="945" spans="1:33" ht="16.5" thickTop="1" thickBot="1" x14ac:dyDescent="0.3">
      <c r="A945" s="11">
        <v>946</v>
      </c>
      <c r="B945" s="2" t="s">
        <v>399</v>
      </c>
      <c r="C945" s="85">
        <f>YEAR(Table2[[#This Row],[Date]])</f>
        <v>2024</v>
      </c>
      <c r="D945" s="88" t="str">
        <f>TEXT(Table2[[#This Row],[Date]],"mmmm")</f>
        <v>November</v>
      </c>
      <c r="E945" s="2" t="s">
        <v>58</v>
      </c>
      <c r="F945" s="2" t="s">
        <v>28</v>
      </c>
      <c r="G945" s="2" t="s">
        <v>29</v>
      </c>
      <c r="H945" s="2" t="s">
        <v>94</v>
      </c>
      <c r="I945" s="2" t="s">
        <v>61</v>
      </c>
      <c r="J945" s="2" t="s">
        <v>134</v>
      </c>
      <c r="K945" s="2" t="s">
        <v>45</v>
      </c>
      <c r="L945" s="2" t="s">
        <v>34</v>
      </c>
      <c r="M945" s="2">
        <v>391.86</v>
      </c>
      <c r="N945" s="2">
        <v>7</v>
      </c>
      <c r="O945" s="2">
        <v>0.3</v>
      </c>
      <c r="P945" s="48" t="str">
        <f>IF(Table2[[#This Row],[Discount]]&gt;20%,"HIGH","LOW")</f>
        <v>HIGH</v>
      </c>
      <c r="Q945" s="2">
        <v>1920.11</v>
      </c>
      <c r="R945" s="59" t="str">
        <f>_xlfn.IFS(Table2[[#This Row],[Revenue]]&lt;1000,"Small",OR(Table2[[#This Row],[Revenue]]&gt;1000,Table2[[#This Row],[Revenue]]&lt;=5000),"Medium",Table2[[#This Row],[Revenue]]&gt;5000,"Large")</f>
        <v>Medium</v>
      </c>
      <c r="S945" s="53" t="str">
        <f>IF(Table2[[#This Row],[Revenue]]&gt;3000,"Premium","Not Premium")</f>
        <v>Not Premium</v>
      </c>
      <c r="T945" s="2">
        <v>1494.28</v>
      </c>
      <c r="U945" s="2">
        <v>425.83</v>
      </c>
      <c r="V945" s="2" t="s">
        <v>47</v>
      </c>
      <c r="W945" s="2" t="s">
        <v>71</v>
      </c>
      <c r="X945" s="2" t="s">
        <v>72</v>
      </c>
      <c r="Y945" s="2">
        <v>41.98</v>
      </c>
      <c r="Z945" s="2">
        <v>7</v>
      </c>
      <c r="AA945" s="50" t="str">
        <f>IF(Table2[[#This Row],[DeliveryDays]]&lt;=3,"FAST DELIVERY","LATE DELIVERY")</f>
        <v>LATE DELIVERY</v>
      </c>
      <c r="AB945" s="2" t="s">
        <v>97</v>
      </c>
      <c r="AC945" s="2" t="s">
        <v>39</v>
      </c>
      <c r="AD945" s="2">
        <v>3</v>
      </c>
      <c r="AE945" s="56" t="str">
        <f>_xlfn.IFS(Table2[[#This Row],[Rating]]=5,"Excellent",Table2[[#This Row],[Rating]]=4,"Good",Table2[[#This Row],[Rating]]=3,"Average",Table2[[#This Row],[Rating]]&lt;=2,"Poor")</f>
        <v>Average</v>
      </c>
      <c r="AF945" s="35">
        <f>Table2[[#This Row],[Cost]]+Table2[[#This Row],[Profit]]+Table2[[#This Row],[ShippingCost]]+Table2[[#This Row],[DeliveryDays]]</f>
        <v>1969.09</v>
      </c>
      <c r="AG945" s="119">
        <f>Table2[[#This Row],[Profit]]/Table2[[#This Row],[Cost]]</f>
        <v>0.28497336509891052</v>
      </c>
    </row>
    <row r="946" spans="1:33" ht="16.5" thickTop="1" thickBot="1" x14ac:dyDescent="0.3">
      <c r="A946" s="12">
        <v>947</v>
      </c>
      <c r="B946" s="13" t="s">
        <v>190</v>
      </c>
      <c r="C946" s="86">
        <f>YEAR(Table2[[#This Row],[Date]])</f>
        <v>2023</v>
      </c>
      <c r="D946" s="89" t="str">
        <f>TEXT(Table2[[#This Row],[Date]],"mmmm")</f>
        <v>October</v>
      </c>
      <c r="E946" s="13" t="s">
        <v>50</v>
      </c>
      <c r="F946" s="13" t="s">
        <v>28</v>
      </c>
      <c r="G946" s="13" t="s">
        <v>83</v>
      </c>
      <c r="H946" s="13" t="s">
        <v>74</v>
      </c>
      <c r="I946" s="13" t="s">
        <v>51</v>
      </c>
      <c r="J946" s="13" t="s">
        <v>62</v>
      </c>
      <c r="K946" s="13" t="s">
        <v>53</v>
      </c>
      <c r="L946" s="13" t="s">
        <v>34</v>
      </c>
      <c r="M946" s="13">
        <v>458.63</v>
      </c>
      <c r="N946" s="13">
        <v>1</v>
      </c>
      <c r="O946" s="13">
        <v>0.15</v>
      </c>
      <c r="P946" s="48" t="str">
        <f>IF(Table2[[#This Row],[Discount]]&gt;20%,"HIGH","LOW")</f>
        <v>LOW</v>
      </c>
      <c r="Q946" s="13">
        <v>389.84</v>
      </c>
      <c r="R946" s="60" t="str">
        <f>_xlfn.IFS(Table2[[#This Row],[Revenue]]&lt;1000,"Small",OR(Table2[[#This Row],[Revenue]]&gt;1000,Table2[[#This Row],[Revenue]]&lt;=5000),"Medium",Table2[[#This Row],[Revenue]]&gt;5000,"Large")</f>
        <v>Small</v>
      </c>
      <c r="S946" s="54" t="str">
        <f>IF(Table2[[#This Row],[Revenue]]&gt;3000,"Premium","Not Premium")</f>
        <v>Not Premium</v>
      </c>
      <c r="T946" s="13">
        <v>261.04000000000002</v>
      </c>
      <c r="U946" s="13">
        <v>128.80000000000001</v>
      </c>
      <c r="V946" s="13" t="s">
        <v>91</v>
      </c>
      <c r="W946" s="13" t="s">
        <v>54</v>
      </c>
      <c r="X946" s="13" t="s">
        <v>37</v>
      </c>
      <c r="Y946" s="13">
        <v>42.73</v>
      </c>
      <c r="Z946" s="13">
        <v>9</v>
      </c>
      <c r="AA946" s="51" t="str">
        <f>IF(Table2[[#This Row],[DeliveryDays]]&lt;=3,"FAST DELIVERY","LATE DELIVERY")</f>
        <v>LATE DELIVERY</v>
      </c>
      <c r="AB946" s="13" t="s">
        <v>38</v>
      </c>
      <c r="AC946" s="13" t="s">
        <v>56</v>
      </c>
      <c r="AD946" s="13">
        <v>4</v>
      </c>
      <c r="AE946" s="57" t="str">
        <f>_xlfn.IFS(Table2[[#This Row],[Rating]]=5,"Excellent",Table2[[#This Row],[Rating]]=4,"Good",Table2[[#This Row],[Rating]]=3,"Average",Table2[[#This Row],[Rating]]&lt;=2,"Poor")</f>
        <v>Good</v>
      </c>
      <c r="AF946" s="35">
        <f>Table2[[#This Row],[Cost]]+Table2[[#This Row],[Profit]]+Table2[[#This Row],[ShippingCost]]+Table2[[#This Row],[DeliveryDays]]</f>
        <v>441.57000000000005</v>
      </c>
      <c r="AG946" s="119">
        <f>Table2[[#This Row],[Profit]]/Table2[[#This Row],[Cost]]</f>
        <v>0.4934109714986209</v>
      </c>
    </row>
    <row r="947" spans="1:33" ht="16.5" thickTop="1" thickBot="1" x14ac:dyDescent="0.3">
      <c r="A947" s="11">
        <v>948</v>
      </c>
      <c r="B947" s="2" t="s">
        <v>494</v>
      </c>
      <c r="C947" s="85">
        <f>YEAR(Table2[[#This Row],[Date]])</f>
        <v>2023</v>
      </c>
      <c r="D947" s="88" t="str">
        <f>TEXT(Table2[[#This Row],[Date]],"mmmm")</f>
        <v>September</v>
      </c>
      <c r="E947" s="2" t="s">
        <v>58</v>
      </c>
      <c r="F947" s="2" t="s">
        <v>42</v>
      </c>
      <c r="G947" s="2" t="s">
        <v>29</v>
      </c>
      <c r="H947" s="2" t="s">
        <v>74</v>
      </c>
      <c r="I947" s="2" t="s">
        <v>61</v>
      </c>
      <c r="J947" s="2" t="s">
        <v>134</v>
      </c>
      <c r="K947" s="2" t="s">
        <v>53</v>
      </c>
      <c r="L947" s="2" t="s">
        <v>70</v>
      </c>
      <c r="M947" s="2">
        <v>931.66</v>
      </c>
      <c r="N947" s="2">
        <v>18</v>
      </c>
      <c r="O947" s="2">
        <v>0.05</v>
      </c>
      <c r="P947" s="48" t="str">
        <f>IF(Table2[[#This Row],[Discount]]&gt;20%,"HIGH","LOW")</f>
        <v>LOW</v>
      </c>
      <c r="Q947" s="2">
        <v>15931.39</v>
      </c>
      <c r="R947" s="59" t="str">
        <f>_xlfn.IFS(Table2[[#This Row],[Revenue]]&lt;1000,"Small",OR(Table2[[#This Row],[Revenue]]&gt;1000,Table2[[#This Row],[Revenue]]&lt;=5000),"Medium",Table2[[#This Row],[Revenue]]&gt;5000,"Large")</f>
        <v>Medium</v>
      </c>
      <c r="S947" s="53" t="str">
        <f>IF(Table2[[#This Row],[Revenue]]&gt;3000,"Premium","Not Premium")</f>
        <v>Premium</v>
      </c>
      <c r="T947" s="2">
        <v>10392.35</v>
      </c>
      <c r="U947" s="2">
        <v>5539.04</v>
      </c>
      <c r="V947" s="2" t="s">
        <v>35</v>
      </c>
      <c r="W947" s="2" t="s">
        <v>54</v>
      </c>
      <c r="X947" s="2" t="s">
        <v>72</v>
      </c>
      <c r="Y947" s="2">
        <v>26.33</v>
      </c>
      <c r="Z947" s="2">
        <v>5</v>
      </c>
      <c r="AA947" s="50" t="str">
        <f>IF(Table2[[#This Row],[DeliveryDays]]&lt;=3,"FAST DELIVERY","LATE DELIVERY")</f>
        <v>LATE DELIVERY</v>
      </c>
      <c r="AB947" s="2" t="s">
        <v>55</v>
      </c>
      <c r="AC947" s="2" t="s">
        <v>39</v>
      </c>
      <c r="AD947" s="2">
        <v>1</v>
      </c>
      <c r="AE947" s="56" t="str">
        <f>_xlfn.IFS(Table2[[#This Row],[Rating]]=5,"Excellent",Table2[[#This Row],[Rating]]=4,"Good",Table2[[#This Row],[Rating]]=3,"Average",Table2[[#This Row],[Rating]]&lt;=2,"Poor")</f>
        <v>Poor</v>
      </c>
      <c r="AF947" s="35">
        <f>Table2[[#This Row],[Cost]]+Table2[[#This Row],[Profit]]+Table2[[#This Row],[ShippingCost]]+Table2[[#This Row],[DeliveryDays]]</f>
        <v>15962.72</v>
      </c>
      <c r="AG947" s="119">
        <f>Table2[[#This Row],[Profit]]/Table2[[#This Row],[Cost]]</f>
        <v>0.53299205665706018</v>
      </c>
    </row>
    <row r="948" spans="1:33" ht="16.5" thickTop="1" thickBot="1" x14ac:dyDescent="0.3">
      <c r="A948" s="12">
        <v>949</v>
      </c>
      <c r="B948" s="13" t="s">
        <v>624</v>
      </c>
      <c r="C948" s="86">
        <f>YEAR(Table2[[#This Row],[Date]])</f>
        <v>2023</v>
      </c>
      <c r="D948" s="89" t="str">
        <f>TEXT(Table2[[#This Row],[Date]],"mmmm")</f>
        <v>December</v>
      </c>
      <c r="E948" s="13" t="s">
        <v>41</v>
      </c>
      <c r="F948" s="13" t="s">
        <v>82</v>
      </c>
      <c r="G948" s="13" t="s">
        <v>93</v>
      </c>
      <c r="H948" s="13" t="s">
        <v>94</v>
      </c>
      <c r="I948" s="13" t="s">
        <v>75</v>
      </c>
      <c r="J948" s="13" t="s">
        <v>32</v>
      </c>
      <c r="K948" s="13" t="s">
        <v>33</v>
      </c>
      <c r="L948" s="13" t="s">
        <v>70</v>
      </c>
      <c r="M948" s="13">
        <v>613.45000000000005</v>
      </c>
      <c r="N948" s="13">
        <v>18</v>
      </c>
      <c r="O948" s="13">
        <v>0.18</v>
      </c>
      <c r="P948" s="48" t="str">
        <f>IF(Table2[[#This Row],[Discount]]&gt;20%,"HIGH","LOW")</f>
        <v>LOW</v>
      </c>
      <c r="Q948" s="13">
        <v>9054.52</v>
      </c>
      <c r="R948" s="60" t="str">
        <f>_xlfn.IFS(Table2[[#This Row],[Revenue]]&lt;1000,"Small",OR(Table2[[#This Row],[Revenue]]&gt;1000,Table2[[#This Row],[Revenue]]&lt;=5000),"Medium",Table2[[#This Row],[Revenue]]&gt;5000,"Large")</f>
        <v>Medium</v>
      </c>
      <c r="S948" s="54" t="str">
        <f>IF(Table2[[#This Row],[Revenue]]&gt;3000,"Premium","Not Premium")</f>
        <v>Premium</v>
      </c>
      <c r="T948" s="13">
        <v>7452.31</v>
      </c>
      <c r="U948" s="13">
        <v>1602.21</v>
      </c>
      <c r="V948" s="13" t="s">
        <v>76</v>
      </c>
      <c r="W948" s="13" t="s">
        <v>54</v>
      </c>
      <c r="X948" s="13" t="s">
        <v>48</v>
      </c>
      <c r="Y948" s="13">
        <v>19.02</v>
      </c>
      <c r="Z948" s="13">
        <v>7</v>
      </c>
      <c r="AA948" s="51" t="str">
        <f>IF(Table2[[#This Row],[DeliveryDays]]&lt;=3,"FAST DELIVERY","LATE DELIVERY")</f>
        <v>LATE DELIVERY</v>
      </c>
      <c r="AB948" s="13" t="s">
        <v>97</v>
      </c>
      <c r="AC948" s="13" t="s">
        <v>39</v>
      </c>
      <c r="AD948" s="13">
        <v>2</v>
      </c>
      <c r="AE948" s="57" t="str">
        <f>_xlfn.IFS(Table2[[#This Row],[Rating]]=5,"Excellent",Table2[[#This Row],[Rating]]=4,"Good",Table2[[#This Row],[Rating]]=3,"Average",Table2[[#This Row],[Rating]]&lt;=2,"Poor")</f>
        <v>Poor</v>
      </c>
      <c r="AF948" s="35">
        <f>Table2[[#This Row],[Cost]]+Table2[[#This Row],[Profit]]+Table2[[#This Row],[ShippingCost]]+Table2[[#This Row],[DeliveryDays]]</f>
        <v>9080.5400000000009</v>
      </c>
      <c r="AG948" s="119">
        <f>Table2[[#This Row],[Profit]]/Table2[[#This Row],[Cost]]</f>
        <v>0.21499508206180365</v>
      </c>
    </row>
    <row r="949" spans="1:33" ht="16.5" thickTop="1" thickBot="1" x14ac:dyDescent="0.3">
      <c r="A949" s="11">
        <v>950</v>
      </c>
      <c r="B949" s="2" t="s">
        <v>160</v>
      </c>
      <c r="C949" s="85">
        <f>YEAR(Table2[[#This Row],[Date]])</f>
        <v>2023</v>
      </c>
      <c r="D949" s="88" t="str">
        <f>TEXT(Table2[[#This Row],[Date]],"mmmm")</f>
        <v>April</v>
      </c>
      <c r="E949" s="2" t="s">
        <v>127</v>
      </c>
      <c r="F949" s="2" t="s">
        <v>66</v>
      </c>
      <c r="G949" s="2" t="s">
        <v>59</v>
      </c>
      <c r="H949" s="2" t="s">
        <v>30</v>
      </c>
      <c r="I949" s="2" t="s">
        <v>68</v>
      </c>
      <c r="J949" s="2" t="s">
        <v>62</v>
      </c>
      <c r="K949" s="2" t="s">
        <v>45</v>
      </c>
      <c r="L949" s="2" t="s">
        <v>34</v>
      </c>
      <c r="M949" s="2">
        <v>207.4</v>
      </c>
      <c r="N949" s="2">
        <v>6</v>
      </c>
      <c r="O949" s="2">
        <v>0.24</v>
      </c>
      <c r="P949" s="48" t="str">
        <f>IF(Table2[[#This Row],[Discount]]&gt;20%,"HIGH","LOW")</f>
        <v>HIGH</v>
      </c>
      <c r="Q949" s="2">
        <v>945.74</v>
      </c>
      <c r="R949" s="59" t="str">
        <f>_xlfn.IFS(Table2[[#This Row],[Revenue]]&lt;1000,"Small",OR(Table2[[#This Row],[Revenue]]&gt;1000,Table2[[#This Row],[Revenue]]&lt;=5000),"Medium",Table2[[#This Row],[Revenue]]&gt;5000,"Large")</f>
        <v>Small</v>
      </c>
      <c r="S949" s="53" t="str">
        <f>IF(Table2[[#This Row],[Revenue]]&gt;3000,"Premium","Not Premium")</f>
        <v>Not Premium</v>
      </c>
      <c r="T949" s="2">
        <v>745.76</v>
      </c>
      <c r="U949" s="2">
        <v>199.98</v>
      </c>
      <c r="V949" s="2" t="s">
        <v>63</v>
      </c>
      <c r="W949" s="2" t="s">
        <v>36</v>
      </c>
      <c r="X949" s="2" t="s">
        <v>48</v>
      </c>
      <c r="Y949" s="2">
        <v>12.04</v>
      </c>
      <c r="Z949" s="2">
        <v>9</v>
      </c>
      <c r="AA949" s="50" t="str">
        <f>IF(Table2[[#This Row],[DeliveryDays]]&lt;=3,"FAST DELIVERY","LATE DELIVERY")</f>
        <v>LATE DELIVERY</v>
      </c>
      <c r="AB949" s="2" t="s">
        <v>97</v>
      </c>
      <c r="AC949" s="2" t="s">
        <v>39</v>
      </c>
      <c r="AD949" s="2">
        <v>3</v>
      </c>
      <c r="AE949" s="56" t="str">
        <f>_xlfn.IFS(Table2[[#This Row],[Rating]]=5,"Excellent",Table2[[#This Row],[Rating]]=4,"Good",Table2[[#This Row],[Rating]]=3,"Average",Table2[[#This Row],[Rating]]&lt;=2,"Poor")</f>
        <v>Average</v>
      </c>
      <c r="AF949" s="35">
        <f>Table2[[#This Row],[Cost]]+Table2[[#This Row],[Profit]]+Table2[[#This Row],[ShippingCost]]+Table2[[#This Row],[DeliveryDays]]</f>
        <v>966.78</v>
      </c>
      <c r="AG949" s="119">
        <f>Table2[[#This Row],[Profit]]/Table2[[#This Row],[Cost]]</f>
        <v>0.26815597511263678</v>
      </c>
    </row>
    <row r="950" spans="1:33" ht="16.5" thickTop="1" thickBot="1" x14ac:dyDescent="0.3">
      <c r="A950" s="12">
        <v>951</v>
      </c>
      <c r="B950" s="13" t="s">
        <v>450</v>
      </c>
      <c r="C950" s="86">
        <f>YEAR(Table2[[#This Row],[Date]])</f>
        <v>2023</v>
      </c>
      <c r="D950" s="89" t="str">
        <f>TEXT(Table2[[#This Row],[Date]],"mmmm")</f>
        <v>April</v>
      </c>
      <c r="E950" s="13" t="s">
        <v>41</v>
      </c>
      <c r="F950" s="13" t="s">
        <v>66</v>
      </c>
      <c r="G950" s="13" t="s">
        <v>29</v>
      </c>
      <c r="H950" s="13" t="s">
        <v>78</v>
      </c>
      <c r="I950" s="13" t="s">
        <v>61</v>
      </c>
      <c r="J950" s="13" t="s">
        <v>102</v>
      </c>
      <c r="K950" s="13" t="s">
        <v>45</v>
      </c>
      <c r="L950" s="13" t="s">
        <v>34</v>
      </c>
      <c r="M950" s="13">
        <v>956.63</v>
      </c>
      <c r="N950" s="13">
        <v>5</v>
      </c>
      <c r="O950" s="13">
        <v>0.02</v>
      </c>
      <c r="P950" s="48" t="str">
        <f>IF(Table2[[#This Row],[Discount]]&gt;20%,"HIGH","LOW")</f>
        <v>LOW</v>
      </c>
      <c r="Q950" s="13">
        <v>4687.49</v>
      </c>
      <c r="R950" s="60" t="str">
        <f>_xlfn.IFS(Table2[[#This Row],[Revenue]]&lt;1000,"Small",OR(Table2[[#This Row],[Revenue]]&gt;1000,Table2[[#This Row],[Revenue]]&lt;=5000),"Medium",Table2[[#This Row],[Revenue]]&gt;5000,"Large")</f>
        <v>Medium</v>
      </c>
      <c r="S950" s="54" t="str">
        <f>IF(Table2[[#This Row],[Revenue]]&gt;3000,"Premium","Not Premium")</f>
        <v>Premium</v>
      </c>
      <c r="T950" s="13">
        <v>3943.13</v>
      </c>
      <c r="U950" s="13">
        <v>744.36</v>
      </c>
      <c r="V950" s="13" t="s">
        <v>35</v>
      </c>
      <c r="W950" s="13" t="s">
        <v>54</v>
      </c>
      <c r="X950" s="13" t="s">
        <v>48</v>
      </c>
      <c r="Y950" s="13">
        <v>20.8</v>
      </c>
      <c r="Z950" s="13">
        <v>2</v>
      </c>
      <c r="AA950" s="51" t="str">
        <f>IF(Table2[[#This Row],[DeliveryDays]]&lt;=3,"FAST DELIVERY","LATE DELIVERY")</f>
        <v>FAST DELIVERY</v>
      </c>
      <c r="AB950" s="13" t="s">
        <v>38</v>
      </c>
      <c r="AC950" s="13" t="s">
        <v>56</v>
      </c>
      <c r="AD950" s="13">
        <v>2</v>
      </c>
      <c r="AE950" s="57" t="str">
        <f>_xlfn.IFS(Table2[[#This Row],[Rating]]=5,"Excellent",Table2[[#This Row],[Rating]]=4,"Good",Table2[[#This Row],[Rating]]=3,"Average",Table2[[#This Row],[Rating]]&lt;=2,"Poor")</f>
        <v>Poor</v>
      </c>
      <c r="AF950" s="35">
        <f>Table2[[#This Row],[Cost]]+Table2[[#This Row],[Profit]]+Table2[[#This Row],[ShippingCost]]+Table2[[#This Row],[DeliveryDays]]</f>
        <v>4710.29</v>
      </c>
      <c r="AG950" s="119">
        <f>Table2[[#This Row],[Profit]]/Table2[[#This Row],[Cost]]</f>
        <v>0.1887738928211852</v>
      </c>
    </row>
    <row r="951" spans="1:33" ht="16.5" thickTop="1" thickBot="1" x14ac:dyDescent="0.3">
      <c r="A951" s="11">
        <v>952</v>
      </c>
      <c r="B951" s="2" t="s">
        <v>239</v>
      </c>
      <c r="C951" s="85">
        <f>YEAR(Table2[[#This Row],[Date]])</f>
        <v>2024</v>
      </c>
      <c r="D951" s="88" t="str">
        <f>TEXT(Table2[[#This Row],[Date]],"mmmm")</f>
        <v>February</v>
      </c>
      <c r="E951" s="2" t="s">
        <v>58</v>
      </c>
      <c r="F951" s="2" t="s">
        <v>42</v>
      </c>
      <c r="G951" s="2" t="s">
        <v>43</v>
      </c>
      <c r="H951" s="2" t="s">
        <v>100</v>
      </c>
      <c r="I951" s="2" t="s">
        <v>61</v>
      </c>
      <c r="J951" s="2" t="s">
        <v>69</v>
      </c>
      <c r="K951" s="2" t="s">
        <v>33</v>
      </c>
      <c r="L951" s="2" t="s">
        <v>85</v>
      </c>
      <c r="M951" s="2">
        <v>308.27</v>
      </c>
      <c r="N951" s="2">
        <v>20</v>
      </c>
      <c r="O951" s="2">
        <v>0.28999999999999998</v>
      </c>
      <c r="P951" s="48" t="str">
        <f>IF(Table2[[#This Row],[Discount]]&gt;20%,"HIGH","LOW")</f>
        <v>HIGH</v>
      </c>
      <c r="Q951" s="2">
        <v>4377.43</v>
      </c>
      <c r="R951" s="59" t="str">
        <f>_xlfn.IFS(Table2[[#This Row],[Revenue]]&lt;1000,"Small",OR(Table2[[#This Row],[Revenue]]&gt;1000,Table2[[#This Row],[Revenue]]&lt;=5000),"Medium",Table2[[#This Row],[Revenue]]&gt;5000,"Large")</f>
        <v>Medium</v>
      </c>
      <c r="S951" s="53" t="str">
        <f>IF(Table2[[#This Row],[Revenue]]&gt;3000,"Premium","Not Premium")</f>
        <v>Premium</v>
      </c>
      <c r="T951" s="2">
        <v>3343.82</v>
      </c>
      <c r="U951" s="2">
        <v>1033.6099999999999</v>
      </c>
      <c r="V951" s="2" t="s">
        <v>91</v>
      </c>
      <c r="W951" s="2" t="s">
        <v>88</v>
      </c>
      <c r="X951" s="2" t="s">
        <v>48</v>
      </c>
      <c r="Y951" s="2">
        <v>28.12</v>
      </c>
      <c r="Z951" s="2">
        <v>3</v>
      </c>
      <c r="AA951" s="50" t="str">
        <f>IF(Table2[[#This Row],[DeliveryDays]]&lt;=3,"FAST DELIVERY","LATE DELIVERY")</f>
        <v>FAST DELIVERY</v>
      </c>
      <c r="AB951" s="2" t="s">
        <v>55</v>
      </c>
      <c r="AC951" s="2" t="s">
        <v>56</v>
      </c>
      <c r="AD951" s="2">
        <v>3</v>
      </c>
      <c r="AE951" s="56" t="str">
        <f>_xlfn.IFS(Table2[[#This Row],[Rating]]=5,"Excellent",Table2[[#This Row],[Rating]]=4,"Good",Table2[[#This Row],[Rating]]=3,"Average",Table2[[#This Row],[Rating]]&lt;=2,"Poor")</f>
        <v>Average</v>
      </c>
      <c r="AF951" s="35">
        <f>Table2[[#This Row],[Cost]]+Table2[[#This Row],[Profit]]+Table2[[#This Row],[ShippingCost]]+Table2[[#This Row],[DeliveryDays]]</f>
        <v>4408.55</v>
      </c>
      <c r="AG951" s="119">
        <f>Table2[[#This Row],[Profit]]/Table2[[#This Row],[Cost]]</f>
        <v>0.30911053824667589</v>
      </c>
    </row>
    <row r="952" spans="1:33" ht="16.5" thickTop="1" thickBot="1" x14ac:dyDescent="0.3">
      <c r="A952" s="12">
        <v>953</v>
      </c>
      <c r="B952" s="13" t="s">
        <v>304</v>
      </c>
      <c r="C952" s="86">
        <f>YEAR(Table2[[#This Row],[Date]])</f>
        <v>2024</v>
      </c>
      <c r="D952" s="89" t="str">
        <f>TEXT(Table2[[#This Row],[Date]],"mmmm")</f>
        <v>July</v>
      </c>
      <c r="E952" s="13" t="s">
        <v>27</v>
      </c>
      <c r="F952" s="13" t="s">
        <v>66</v>
      </c>
      <c r="G952" s="13" t="s">
        <v>90</v>
      </c>
      <c r="H952" s="13" t="s">
        <v>100</v>
      </c>
      <c r="I952" s="13" t="s">
        <v>75</v>
      </c>
      <c r="J952" s="13" t="s">
        <v>52</v>
      </c>
      <c r="K952" s="13" t="s">
        <v>45</v>
      </c>
      <c r="L952" s="13" t="s">
        <v>80</v>
      </c>
      <c r="M952" s="13">
        <v>218.23</v>
      </c>
      <c r="N952" s="13">
        <v>4</v>
      </c>
      <c r="O952" s="13">
        <v>0.17</v>
      </c>
      <c r="P952" s="48" t="str">
        <f>IF(Table2[[#This Row],[Discount]]&gt;20%,"HIGH","LOW")</f>
        <v>LOW</v>
      </c>
      <c r="Q952" s="13">
        <v>724.52</v>
      </c>
      <c r="R952" s="60" t="str">
        <f>_xlfn.IFS(Table2[[#This Row],[Revenue]]&lt;1000,"Small",OR(Table2[[#This Row],[Revenue]]&gt;1000,Table2[[#This Row],[Revenue]]&lt;=5000),"Medium",Table2[[#This Row],[Revenue]]&gt;5000,"Large")</f>
        <v>Small</v>
      </c>
      <c r="S952" s="54" t="str">
        <f>IF(Table2[[#This Row],[Revenue]]&gt;3000,"Premium","Not Premium")</f>
        <v>Not Premium</v>
      </c>
      <c r="T952" s="13">
        <v>533.05999999999995</v>
      </c>
      <c r="U952" s="13">
        <v>191.46</v>
      </c>
      <c r="V952" s="13" t="s">
        <v>63</v>
      </c>
      <c r="W952" s="13" t="s">
        <v>54</v>
      </c>
      <c r="X952" s="13" t="s">
        <v>37</v>
      </c>
      <c r="Y952" s="13">
        <v>49.25</v>
      </c>
      <c r="Z952" s="13">
        <v>5</v>
      </c>
      <c r="AA952" s="51" t="str">
        <f>IF(Table2[[#This Row],[DeliveryDays]]&lt;=3,"FAST DELIVERY","LATE DELIVERY")</f>
        <v>LATE DELIVERY</v>
      </c>
      <c r="AB952" s="13" t="s">
        <v>55</v>
      </c>
      <c r="AC952" s="13" t="s">
        <v>39</v>
      </c>
      <c r="AD952" s="13">
        <v>5</v>
      </c>
      <c r="AE952" s="57" t="str">
        <f>_xlfn.IFS(Table2[[#This Row],[Rating]]=5,"Excellent",Table2[[#This Row],[Rating]]=4,"Good",Table2[[#This Row],[Rating]]=3,"Average",Table2[[#This Row],[Rating]]&lt;=2,"Poor")</f>
        <v>Excellent</v>
      </c>
      <c r="AF952" s="35">
        <f>Table2[[#This Row],[Cost]]+Table2[[#This Row],[Profit]]+Table2[[#This Row],[ShippingCost]]+Table2[[#This Row],[DeliveryDays]]</f>
        <v>778.77</v>
      </c>
      <c r="AG952" s="119">
        <f>Table2[[#This Row],[Profit]]/Table2[[#This Row],[Cost]]</f>
        <v>0.35917157543240918</v>
      </c>
    </row>
    <row r="953" spans="1:33" ht="16.5" thickTop="1" thickBot="1" x14ac:dyDescent="0.3">
      <c r="A953" s="11">
        <v>954</v>
      </c>
      <c r="B953" s="2" t="s">
        <v>625</v>
      </c>
      <c r="C953" s="85">
        <f>YEAR(Table2[[#This Row],[Date]])</f>
        <v>2023</v>
      </c>
      <c r="D953" s="88" t="str">
        <f>TEXT(Table2[[#This Row],[Date]],"mmmm")</f>
        <v>May</v>
      </c>
      <c r="E953" s="2" t="s">
        <v>27</v>
      </c>
      <c r="F953" s="2" t="s">
        <v>42</v>
      </c>
      <c r="G953" s="2" t="s">
        <v>90</v>
      </c>
      <c r="H953" s="2" t="s">
        <v>67</v>
      </c>
      <c r="I953" s="2" t="s">
        <v>61</v>
      </c>
      <c r="J953" s="2" t="s">
        <v>102</v>
      </c>
      <c r="K953" s="2" t="s">
        <v>45</v>
      </c>
      <c r="L953" s="2" t="s">
        <v>80</v>
      </c>
      <c r="M953" s="2">
        <v>733.09</v>
      </c>
      <c r="N953" s="2">
        <v>4</v>
      </c>
      <c r="O953" s="2">
        <v>0.17</v>
      </c>
      <c r="P953" s="48" t="str">
        <f>IF(Table2[[#This Row],[Discount]]&gt;20%,"HIGH","LOW")</f>
        <v>LOW</v>
      </c>
      <c r="Q953" s="2">
        <v>2433.86</v>
      </c>
      <c r="R953" s="59" t="str">
        <f>_xlfn.IFS(Table2[[#This Row],[Revenue]]&lt;1000,"Small",OR(Table2[[#This Row],[Revenue]]&gt;1000,Table2[[#This Row],[Revenue]]&lt;=5000),"Medium",Table2[[#This Row],[Revenue]]&gt;5000,"Large")</f>
        <v>Medium</v>
      </c>
      <c r="S953" s="53" t="str">
        <f>IF(Table2[[#This Row],[Revenue]]&gt;3000,"Premium","Not Premium")</f>
        <v>Not Premium</v>
      </c>
      <c r="T953" s="2">
        <v>2063.84</v>
      </c>
      <c r="U953" s="2">
        <v>370.02</v>
      </c>
      <c r="V953" s="2" t="s">
        <v>91</v>
      </c>
      <c r="W953" s="2" t="s">
        <v>54</v>
      </c>
      <c r="X953" s="2" t="s">
        <v>37</v>
      </c>
      <c r="Y953" s="2">
        <v>48.62</v>
      </c>
      <c r="Z953" s="2">
        <v>3</v>
      </c>
      <c r="AA953" s="50" t="str">
        <f>IF(Table2[[#This Row],[DeliveryDays]]&lt;=3,"FAST DELIVERY","LATE DELIVERY")</f>
        <v>FAST DELIVERY</v>
      </c>
      <c r="AB953" s="2" t="s">
        <v>55</v>
      </c>
      <c r="AC953" s="2" t="s">
        <v>56</v>
      </c>
      <c r="AD953" s="2">
        <v>2</v>
      </c>
      <c r="AE953" s="56" t="str">
        <f>_xlfn.IFS(Table2[[#This Row],[Rating]]=5,"Excellent",Table2[[#This Row],[Rating]]=4,"Good",Table2[[#This Row],[Rating]]=3,"Average",Table2[[#This Row],[Rating]]&lt;=2,"Poor")</f>
        <v>Poor</v>
      </c>
      <c r="AF953" s="35">
        <f>Table2[[#This Row],[Cost]]+Table2[[#This Row],[Profit]]+Table2[[#This Row],[ShippingCost]]+Table2[[#This Row],[DeliveryDays]]</f>
        <v>2485.48</v>
      </c>
      <c r="AG953" s="119">
        <f>Table2[[#This Row],[Profit]]/Table2[[#This Row],[Cost]]</f>
        <v>0.17928715404294904</v>
      </c>
    </row>
    <row r="954" spans="1:33" ht="16.5" thickTop="1" thickBot="1" x14ac:dyDescent="0.3">
      <c r="A954" s="12">
        <v>955</v>
      </c>
      <c r="B954" s="13" t="s">
        <v>540</v>
      </c>
      <c r="C954" s="86">
        <f>YEAR(Table2[[#This Row],[Date]])</f>
        <v>2023</v>
      </c>
      <c r="D954" s="89" t="str">
        <f>TEXT(Table2[[#This Row],[Date]],"mmmm")</f>
        <v>January</v>
      </c>
      <c r="E954" s="13" t="s">
        <v>120</v>
      </c>
      <c r="F954" s="13" t="s">
        <v>42</v>
      </c>
      <c r="G954" s="13" t="s">
        <v>43</v>
      </c>
      <c r="H954" s="13" t="s">
        <v>44</v>
      </c>
      <c r="I954" s="13" t="s">
        <v>61</v>
      </c>
      <c r="J954" s="13" t="s">
        <v>32</v>
      </c>
      <c r="K954" s="13" t="s">
        <v>33</v>
      </c>
      <c r="L954" s="13" t="s">
        <v>80</v>
      </c>
      <c r="M954" s="13">
        <v>482.13</v>
      </c>
      <c r="N954" s="13">
        <v>2</v>
      </c>
      <c r="O954" s="13">
        <v>0.15</v>
      </c>
      <c r="P954" s="48" t="str">
        <f>IF(Table2[[#This Row],[Discount]]&gt;20%,"HIGH","LOW")</f>
        <v>LOW</v>
      </c>
      <c r="Q954" s="13">
        <v>819.62</v>
      </c>
      <c r="R954" s="60" t="str">
        <f>_xlfn.IFS(Table2[[#This Row],[Revenue]]&lt;1000,"Small",OR(Table2[[#This Row],[Revenue]]&gt;1000,Table2[[#This Row],[Revenue]]&lt;=5000),"Medium",Table2[[#This Row],[Revenue]]&gt;5000,"Large")</f>
        <v>Small</v>
      </c>
      <c r="S954" s="54" t="str">
        <f>IF(Table2[[#This Row],[Revenue]]&gt;3000,"Premium","Not Premium")</f>
        <v>Not Premium</v>
      </c>
      <c r="T954" s="13">
        <v>570.07000000000005</v>
      </c>
      <c r="U954" s="13">
        <v>249.55</v>
      </c>
      <c r="V954" s="13" t="s">
        <v>35</v>
      </c>
      <c r="W954" s="13" t="s">
        <v>54</v>
      </c>
      <c r="X954" s="13" t="s">
        <v>48</v>
      </c>
      <c r="Y954" s="13">
        <v>40.86</v>
      </c>
      <c r="Z954" s="13">
        <v>1</v>
      </c>
      <c r="AA954" s="51" t="str">
        <f>IF(Table2[[#This Row],[DeliveryDays]]&lt;=3,"FAST DELIVERY","LATE DELIVERY")</f>
        <v>FAST DELIVERY</v>
      </c>
      <c r="AB954" s="13" t="s">
        <v>55</v>
      </c>
      <c r="AC954" s="13" t="s">
        <v>56</v>
      </c>
      <c r="AD954" s="13">
        <v>2</v>
      </c>
      <c r="AE954" s="57" t="str">
        <f>_xlfn.IFS(Table2[[#This Row],[Rating]]=5,"Excellent",Table2[[#This Row],[Rating]]=4,"Good",Table2[[#This Row],[Rating]]=3,"Average",Table2[[#This Row],[Rating]]&lt;=2,"Poor")</f>
        <v>Poor</v>
      </c>
      <c r="AF954" s="35">
        <f>Table2[[#This Row],[Cost]]+Table2[[#This Row],[Profit]]+Table2[[#This Row],[ShippingCost]]+Table2[[#This Row],[DeliveryDays]]</f>
        <v>861.48000000000013</v>
      </c>
      <c r="AG954" s="119">
        <f>Table2[[#This Row],[Profit]]/Table2[[#This Row],[Cost]]</f>
        <v>0.43775325837177886</v>
      </c>
    </row>
    <row r="955" spans="1:33" ht="16.5" thickTop="1" thickBot="1" x14ac:dyDescent="0.3">
      <c r="A955" s="11">
        <v>956</v>
      </c>
      <c r="B955" s="2" t="s">
        <v>396</v>
      </c>
      <c r="C955" s="85">
        <f>YEAR(Table2[[#This Row],[Date]])</f>
        <v>2023</v>
      </c>
      <c r="D955" s="88" t="str">
        <f>TEXT(Table2[[#This Row],[Date]],"mmmm")</f>
        <v>November</v>
      </c>
      <c r="E955" s="2" t="s">
        <v>65</v>
      </c>
      <c r="F955" s="2" t="s">
        <v>42</v>
      </c>
      <c r="G955" s="2" t="s">
        <v>43</v>
      </c>
      <c r="H955" s="2" t="s">
        <v>67</v>
      </c>
      <c r="I955" s="2" t="s">
        <v>75</v>
      </c>
      <c r="J955" s="2" t="s">
        <v>87</v>
      </c>
      <c r="K955" s="2" t="s">
        <v>45</v>
      </c>
      <c r="L955" s="2" t="s">
        <v>46</v>
      </c>
      <c r="M955" s="2">
        <v>205.44</v>
      </c>
      <c r="N955" s="2">
        <v>15</v>
      </c>
      <c r="O955" s="2">
        <v>0.1</v>
      </c>
      <c r="P955" s="48" t="str">
        <f>IF(Table2[[#This Row],[Discount]]&gt;20%,"HIGH","LOW")</f>
        <v>LOW</v>
      </c>
      <c r="Q955" s="2">
        <v>2773.44</v>
      </c>
      <c r="R955" s="59" t="str">
        <f>_xlfn.IFS(Table2[[#This Row],[Revenue]]&lt;1000,"Small",OR(Table2[[#This Row],[Revenue]]&gt;1000,Table2[[#This Row],[Revenue]]&lt;=5000),"Medium",Table2[[#This Row],[Revenue]]&gt;5000,"Large")</f>
        <v>Medium</v>
      </c>
      <c r="S955" s="53" t="str">
        <f>IF(Table2[[#This Row],[Revenue]]&gt;3000,"Premium","Not Premium")</f>
        <v>Not Premium</v>
      </c>
      <c r="T955" s="2">
        <v>2058.8000000000002</v>
      </c>
      <c r="U955" s="2">
        <v>714.64</v>
      </c>
      <c r="V955" s="2" t="s">
        <v>47</v>
      </c>
      <c r="W955" s="2" t="s">
        <v>88</v>
      </c>
      <c r="X955" s="2" t="s">
        <v>48</v>
      </c>
      <c r="Y955" s="2">
        <v>7.42</v>
      </c>
      <c r="Z955" s="2">
        <v>10</v>
      </c>
      <c r="AA955" s="50" t="str">
        <f>IF(Table2[[#This Row],[DeliveryDays]]&lt;=3,"FAST DELIVERY","LATE DELIVERY")</f>
        <v>LATE DELIVERY</v>
      </c>
      <c r="AB955" s="2" t="s">
        <v>55</v>
      </c>
      <c r="AC955" s="2" t="s">
        <v>56</v>
      </c>
      <c r="AD955" s="2">
        <v>3</v>
      </c>
      <c r="AE955" s="56" t="str">
        <f>_xlfn.IFS(Table2[[#This Row],[Rating]]=5,"Excellent",Table2[[#This Row],[Rating]]=4,"Good",Table2[[#This Row],[Rating]]=3,"Average",Table2[[#This Row],[Rating]]&lt;=2,"Poor")</f>
        <v>Average</v>
      </c>
      <c r="AF955" s="35">
        <f>Table2[[#This Row],[Cost]]+Table2[[#This Row],[Profit]]+Table2[[#This Row],[ShippingCost]]+Table2[[#This Row],[DeliveryDays]]</f>
        <v>2790.86</v>
      </c>
      <c r="AG955" s="119">
        <f>Table2[[#This Row],[Profit]]/Table2[[#This Row],[Cost]]</f>
        <v>0.34711482416941902</v>
      </c>
    </row>
    <row r="956" spans="1:33" ht="16.5" thickTop="1" thickBot="1" x14ac:dyDescent="0.3">
      <c r="A956" s="12">
        <v>957</v>
      </c>
      <c r="B956" s="13" t="s">
        <v>626</v>
      </c>
      <c r="C956" s="86">
        <f>YEAR(Table2[[#This Row],[Date]])</f>
        <v>2023</v>
      </c>
      <c r="D956" s="89" t="str">
        <f>TEXT(Table2[[#This Row],[Date]],"mmmm")</f>
        <v>March</v>
      </c>
      <c r="E956" s="13" t="s">
        <v>96</v>
      </c>
      <c r="F956" s="13" t="s">
        <v>28</v>
      </c>
      <c r="G956" s="13" t="s">
        <v>59</v>
      </c>
      <c r="H956" s="13" t="s">
        <v>74</v>
      </c>
      <c r="I956" s="13" t="s">
        <v>75</v>
      </c>
      <c r="J956" s="13" t="s">
        <v>134</v>
      </c>
      <c r="K956" s="13" t="s">
        <v>45</v>
      </c>
      <c r="L956" s="13" t="s">
        <v>85</v>
      </c>
      <c r="M956" s="13">
        <v>821.48</v>
      </c>
      <c r="N956" s="13">
        <v>16</v>
      </c>
      <c r="O956" s="13">
        <v>0.17</v>
      </c>
      <c r="P956" s="48" t="str">
        <f>IF(Table2[[#This Row],[Discount]]&gt;20%,"HIGH","LOW")</f>
        <v>LOW</v>
      </c>
      <c r="Q956" s="13">
        <v>10909.25</v>
      </c>
      <c r="R956" s="60" t="str">
        <f>_xlfn.IFS(Table2[[#This Row],[Revenue]]&lt;1000,"Small",OR(Table2[[#This Row],[Revenue]]&gt;1000,Table2[[#This Row],[Revenue]]&lt;=5000),"Medium",Table2[[#This Row],[Revenue]]&gt;5000,"Large")</f>
        <v>Medium</v>
      </c>
      <c r="S956" s="54" t="str">
        <f>IF(Table2[[#This Row],[Revenue]]&gt;3000,"Premium","Not Premium")</f>
        <v>Premium</v>
      </c>
      <c r="T956" s="13">
        <v>8027.67</v>
      </c>
      <c r="U956" s="13">
        <v>2881.58</v>
      </c>
      <c r="V956" s="13" t="s">
        <v>63</v>
      </c>
      <c r="W956" s="13" t="s">
        <v>71</v>
      </c>
      <c r="X956" s="13" t="s">
        <v>72</v>
      </c>
      <c r="Y956" s="13">
        <v>48.91</v>
      </c>
      <c r="Z956" s="13">
        <v>9</v>
      </c>
      <c r="AA956" s="51" t="str">
        <f>IF(Table2[[#This Row],[DeliveryDays]]&lt;=3,"FAST DELIVERY","LATE DELIVERY")</f>
        <v>LATE DELIVERY</v>
      </c>
      <c r="AB956" s="13" t="s">
        <v>38</v>
      </c>
      <c r="AC956" s="13" t="s">
        <v>56</v>
      </c>
      <c r="AD956" s="13">
        <v>2</v>
      </c>
      <c r="AE956" s="57" t="str">
        <f>_xlfn.IFS(Table2[[#This Row],[Rating]]=5,"Excellent",Table2[[#This Row],[Rating]]=4,"Good",Table2[[#This Row],[Rating]]=3,"Average",Table2[[#This Row],[Rating]]&lt;=2,"Poor")</f>
        <v>Poor</v>
      </c>
      <c r="AF956" s="35">
        <f>Table2[[#This Row],[Cost]]+Table2[[#This Row],[Profit]]+Table2[[#This Row],[ShippingCost]]+Table2[[#This Row],[DeliveryDays]]</f>
        <v>10967.16</v>
      </c>
      <c r="AG956" s="119">
        <f>Table2[[#This Row],[Profit]]/Table2[[#This Row],[Cost]]</f>
        <v>0.35895596106965033</v>
      </c>
    </row>
    <row r="957" spans="1:33" ht="16.5" thickTop="1" thickBot="1" x14ac:dyDescent="0.3">
      <c r="A957" s="11">
        <v>958</v>
      </c>
      <c r="B957" s="2" t="s">
        <v>133</v>
      </c>
      <c r="C957" s="85">
        <f>YEAR(Table2[[#This Row],[Date]])</f>
        <v>2023</v>
      </c>
      <c r="D957" s="88" t="str">
        <f>TEXT(Table2[[#This Row],[Date]],"mmmm")</f>
        <v>June</v>
      </c>
      <c r="E957" s="2" t="s">
        <v>99</v>
      </c>
      <c r="F957" s="2" t="s">
        <v>28</v>
      </c>
      <c r="G957" s="2" t="s">
        <v>83</v>
      </c>
      <c r="H957" s="2" t="s">
        <v>94</v>
      </c>
      <c r="I957" s="2" t="s">
        <v>75</v>
      </c>
      <c r="J957" s="2" t="s">
        <v>69</v>
      </c>
      <c r="K957" s="2" t="s">
        <v>33</v>
      </c>
      <c r="L957" s="2" t="s">
        <v>70</v>
      </c>
      <c r="M957" s="2">
        <v>858.37</v>
      </c>
      <c r="N957" s="2">
        <v>4</v>
      </c>
      <c r="O957" s="2">
        <v>0.08</v>
      </c>
      <c r="P957" s="48" t="str">
        <f>IF(Table2[[#This Row],[Discount]]&gt;20%,"HIGH","LOW")</f>
        <v>LOW</v>
      </c>
      <c r="Q957" s="2">
        <v>3158.8</v>
      </c>
      <c r="R957" s="59" t="str">
        <f>_xlfn.IFS(Table2[[#This Row],[Revenue]]&lt;1000,"Small",OR(Table2[[#This Row],[Revenue]]&gt;1000,Table2[[#This Row],[Revenue]]&lt;=5000),"Medium",Table2[[#This Row],[Revenue]]&gt;5000,"Large")</f>
        <v>Medium</v>
      </c>
      <c r="S957" s="53" t="str">
        <f>IF(Table2[[#This Row],[Revenue]]&gt;3000,"Premium","Not Premium")</f>
        <v>Premium</v>
      </c>
      <c r="T957" s="2">
        <v>2509.11</v>
      </c>
      <c r="U957" s="2">
        <v>649.69000000000005</v>
      </c>
      <c r="V957" s="2" t="s">
        <v>47</v>
      </c>
      <c r="W957" s="2" t="s">
        <v>36</v>
      </c>
      <c r="X957" s="2" t="s">
        <v>48</v>
      </c>
      <c r="Y957" s="2">
        <v>47.93</v>
      </c>
      <c r="Z957" s="2">
        <v>9</v>
      </c>
      <c r="AA957" s="50" t="str">
        <f>IF(Table2[[#This Row],[DeliveryDays]]&lt;=3,"FAST DELIVERY","LATE DELIVERY")</f>
        <v>LATE DELIVERY</v>
      </c>
      <c r="AB957" s="2" t="s">
        <v>38</v>
      </c>
      <c r="AC957" s="2" t="s">
        <v>39</v>
      </c>
      <c r="AD957" s="2">
        <v>1</v>
      </c>
      <c r="AE957" s="56" t="str">
        <f>_xlfn.IFS(Table2[[#This Row],[Rating]]=5,"Excellent",Table2[[#This Row],[Rating]]=4,"Good",Table2[[#This Row],[Rating]]=3,"Average",Table2[[#This Row],[Rating]]&lt;=2,"Poor")</f>
        <v>Poor</v>
      </c>
      <c r="AF957" s="35">
        <f>Table2[[#This Row],[Cost]]+Table2[[#This Row],[Profit]]+Table2[[#This Row],[ShippingCost]]+Table2[[#This Row],[DeliveryDays]]</f>
        <v>3215.73</v>
      </c>
      <c r="AG957" s="119">
        <f>Table2[[#This Row],[Profit]]/Table2[[#This Row],[Cost]]</f>
        <v>0.2589324501516474</v>
      </c>
    </row>
    <row r="958" spans="1:33" ht="16.5" thickTop="1" thickBot="1" x14ac:dyDescent="0.3">
      <c r="A958" s="12">
        <v>959</v>
      </c>
      <c r="B958" s="13" t="s">
        <v>122</v>
      </c>
      <c r="C958" s="86">
        <f>YEAR(Table2[[#This Row],[Date]])</f>
        <v>2023</v>
      </c>
      <c r="D958" s="89" t="str">
        <f>TEXT(Table2[[#This Row],[Date]],"mmmm")</f>
        <v>April</v>
      </c>
      <c r="E958" s="13" t="s">
        <v>99</v>
      </c>
      <c r="F958" s="13" t="s">
        <v>66</v>
      </c>
      <c r="G958" s="13" t="s">
        <v>83</v>
      </c>
      <c r="H958" s="13" t="s">
        <v>100</v>
      </c>
      <c r="I958" s="13" t="s">
        <v>61</v>
      </c>
      <c r="J958" s="13" t="s">
        <v>87</v>
      </c>
      <c r="K958" s="13" t="s">
        <v>53</v>
      </c>
      <c r="L958" s="13" t="s">
        <v>46</v>
      </c>
      <c r="M958" s="13">
        <v>574.66</v>
      </c>
      <c r="N958" s="13">
        <v>2</v>
      </c>
      <c r="O958" s="13">
        <v>0.05</v>
      </c>
      <c r="P958" s="48" t="str">
        <f>IF(Table2[[#This Row],[Discount]]&gt;20%,"HIGH","LOW")</f>
        <v>LOW</v>
      </c>
      <c r="Q958" s="13">
        <v>1091.8499999999999</v>
      </c>
      <c r="R958" s="60" t="str">
        <f>_xlfn.IFS(Table2[[#This Row],[Revenue]]&lt;1000,"Small",OR(Table2[[#This Row],[Revenue]]&gt;1000,Table2[[#This Row],[Revenue]]&lt;=5000),"Medium",Table2[[#This Row],[Revenue]]&gt;5000,"Large")</f>
        <v>Medium</v>
      </c>
      <c r="S958" s="54" t="str">
        <f>IF(Table2[[#This Row],[Revenue]]&gt;3000,"Premium","Not Premium")</f>
        <v>Not Premium</v>
      </c>
      <c r="T958" s="13">
        <v>959.05</v>
      </c>
      <c r="U958" s="13">
        <v>132.80000000000001</v>
      </c>
      <c r="V958" s="13" t="s">
        <v>91</v>
      </c>
      <c r="W958" s="13" t="s">
        <v>71</v>
      </c>
      <c r="X958" s="13" t="s">
        <v>37</v>
      </c>
      <c r="Y958" s="13">
        <v>19.25</v>
      </c>
      <c r="Z958" s="13">
        <v>1</v>
      </c>
      <c r="AA958" s="51" t="str">
        <f>IF(Table2[[#This Row],[DeliveryDays]]&lt;=3,"FAST DELIVERY","LATE DELIVERY")</f>
        <v>FAST DELIVERY</v>
      </c>
      <c r="AB958" s="13" t="s">
        <v>97</v>
      </c>
      <c r="AC958" s="13" t="s">
        <v>56</v>
      </c>
      <c r="AD958" s="13">
        <v>5</v>
      </c>
      <c r="AE958" s="57" t="str">
        <f>_xlfn.IFS(Table2[[#This Row],[Rating]]=5,"Excellent",Table2[[#This Row],[Rating]]=4,"Good",Table2[[#This Row],[Rating]]=3,"Average",Table2[[#This Row],[Rating]]&lt;=2,"Poor")</f>
        <v>Excellent</v>
      </c>
      <c r="AF958" s="35">
        <f>Table2[[#This Row],[Cost]]+Table2[[#This Row],[Profit]]+Table2[[#This Row],[ShippingCost]]+Table2[[#This Row],[DeliveryDays]]</f>
        <v>1112.0999999999999</v>
      </c>
      <c r="AG958" s="119">
        <f>Table2[[#This Row],[Profit]]/Table2[[#This Row],[Cost]]</f>
        <v>0.13847036129503157</v>
      </c>
    </row>
    <row r="959" spans="1:33" ht="16.5" thickTop="1" thickBot="1" x14ac:dyDescent="0.3">
      <c r="A959" s="11">
        <v>960</v>
      </c>
      <c r="B959" s="2" t="s">
        <v>275</v>
      </c>
      <c r="C959" s="85">
        <f>YEAR(Table2[[#This Row],[Date]])</f>
        <v>2023</v>
      </c>
      <c r="D959" s="88" t="str">
        <f>TEXT(Table2[[#This Row],[Date]],"mmmm")</f>
        <v>January</v>
      </c>
      <c r="E959" s="2" t="s">
        <v>27</v>
      </c>
      <c r="F959" s="2" t="s">
        <v>42</v>
      </c>
      <c r="G959" s="2" t="s">
        <v>83</v>
      </c>
      <c r="H959" s="2" t="s">
        <v>94</v>
      </c>
      <c r="I959" s="2" t="s">
        <v>68</v>
      </c>
      <c r="J959" s="2" t="s">
        <v>52</v>
      </c>
      <c r="K959" s="2" t="s">
        <v>33</v>
      </c>
      <c r="L959" s="2" t="s">
        <v>46</v>
      </c>
      <c r="M959" s="2">
        <v>373.5</v>
      </c>
      <c r="N959" s="2">
        <v>18</v>
      </c>
      <c r="O959" s="2">
        <v>0.15</v>
      </c>
      <c r="P959" s="48" t="str">
        <f>IF(Table2[[#This Row],[Discount]]&gt;20%,"HIGH","LOW")</f>
        <v>LOW</v>
      </c>
      <c r="Q959" s="2">
        <v>5714.55</v>
      </c>
      <c r="R959" s="59" t="str">
        <f>_xlfn.IFS(Table2[[#This Row],[Revenue]]&lt;1000,"Small",OR(Table2[[#This Row],[Revenue]]&gt;1000,Table2[[#This Row],[Revenue]]&lt;=5000),"Medium",Table2[[#This Row],[Revenue]]&gt;5000,"Large")</f>
        <v>Medium</v>
      </c>
      <c r="S959" s="53" t="str">
        <f>IF(Table2[[#This Row],[Revenue]]&gt;3000,"Premium","Not Premium")</f>
        <v>Premium</v>
      </c>
      <c r="T959" s="2">
        <v>3455.68</v>
      </c>
      <c r="U959" s="2">
        <v>2258.87</v>
      </c>
      <c r="V959" s="2" t="s">
        <v>91</v>
      </c>
      <c r="W959" s="2" t="s">
        <v>71</v>
      </c>
      <c r="X959" s="2" t="s">
        <v>48</v>
      </c>
      <c r="Y959" s="2">
        <v>10.51</v>
      </c>
      <c r="Z959" s="2">
        <v>1</v>
      </c>
      <c r="AA959" s="50" t="str">
        <f>IF(Table2[[#This Row],[DeliveryDays]]&lt;=3,"FAST DELIVERY","LATE DELIVERY")</f>
        <v>FAST DELIVERY</v>
      </c>
      <c r="AB959" s="2" t="s">
        <v>38</v>
      </c>
      <c r="AC959" s="2" t="s">
        <v>56</v>
      </c>
      <c r="AD959" s="2">
        <v>2</v>
      </c>
      <c r="AE959" s="56" t="str">
        <f>_xlfn.IFS(Table2[[#This Row],[Rating]]=5,"Excellent",Table2[[#This Row],[Rating]]=4,"Good",Table2[[#This Row],[Rating]]=3,"Average",Table2[[#This Row],[Rating]]&lt;=2,"Poor")</f>
        <v>Poor</v>
      </c>
      <c r="AF959" s="35">
        <f>Table2[[#This Row],[Cost]]+Table2[[#This Row],[Profit]]+Table2[[#This Row],[ShippingCost]]+Table2[[#This Row],[DeliveryDays]]</f>
        <v>5726.0599999999995</v>
      </c>
      <c r="AG959" s="119">
        <f>Table2[[#This Row],[Profit]]/Table2[[#This Row],[Cost]]</f>
        <v>0.65366874247615525</v>
      </c>
    </row>
    <row r="960" spans="1:33" ht="16.5" thickTop="1" thickBot="1" x14ac:dyDescent="0.3">
      <c r="A960" s="12">
        <v>961</v>
      </c>
      <c r="B960" s="13" t="s">
        <v>627</v>
      </c>
      <c r="C960" s="86">
        <f>YEAR(Table2[[#This Row],[Date]])</f>
        <v>2024</v>
      </c>
      <c r="D960" s="89" t="str">
        <f>TEXT(Table2[[#This Row],[Date]],"mmmm")</f>
        <v>November</v>
      </c>
      <c r="E960" s="13" t="s">
        <v>58</v>
      </c>
      <c r="F960" s="13" t="s">
        <v>66</v>
      </c>
      <c r="G960" s="13" t="s">
        <v>90</v>
      </c>
      <c r="H960" s="13" t="s">
        <v>78</v>
      </c>
      <c r="I960" s="13" t="s">
        <v>61</v>
      </c>
      <c r="J960" s="13" t="s">
        <v>52</v>
      </c>
      <c r="K960" s="13" t="s">
        <v>33</v>
      </c>
      <c r="L960" s="13" t="s">
        <v>34</v>
      </c>
      <c r="M960" s="13">
        <v>166.92</v>
      </c>
      <c r="N960" s="13">
        <v>17</v>
      </c>
      <c r="O960" s="13">
        <v>0.27</v>
      </c>
      <c r="P960" s="48" t="str">
        <f>IF(Table2[[#This Row],[Discount]]&gt;20%,"HIGH","LOW")</f>
        <v>HIGH</v>
      </c>
      <c r="Q960" s="13">
        <v>2071.48</v>
      </c>
      <c r="R960" s="60" t="str">
        <f>_xlfn.IFS(Table2[[#This Row],[Revenue]]&lt;1000,"Small",OR(Table2[[#This Row],[Revenue]]&gt;1000,Table2[[#This Row],[Revenue]]&lt;=5000),"Medium",Table2[[#This Row],[Revenue]]&gt;5000,"Large")</f>
        <v>Medium</v>
      </c>
      <c r="S960" s="54" t="str">
        <f>IF(Table2[[#This Row],[Revenue]]&gt;3000,"Premium","Not Premium")</f>
        <v>Not Premium</v>
      </c>
      <c r="T960" s="13">
        <v>1201.25</v>
      </c>
      <c r="U960" s="13">
        <v>870.23</v>
      </c>
      <c r="V960" s="13" t="s">
        <v>91</v>
      </c>
      <c r="W960" s="13" t="s">
        <v>71</v>
      </c>
      <c r="X960" s="13" t="s">
        <v>72</v>
      </c>
      <c r="Y960" s="13">
        <v>29.8</v>
      </c>
      <c r="Z960" s="13">
        <v>8</v>
      </c>
      <c r="AA960" s="51" t="str">
        <f>IF(Table2[[#This Row],[DeliveryDays]]&lt;=3,"FAST DELIVERY","LATE DELIVERY")</f>
        <v>LATE DELIVERY</v>
      </c>
      <c r="AB960" s="13" t="s">
        <v>38</v>
      </c>
      <c r="AC960" s="13" t="s">
        <v>39</v>
      </c>
      <c r="AD960" s="13">
        <v>4</v>
      </c>
      <c r="AE960" s="57" t="str">
        <f>_xlfn.IFS(Table2[[#This Row],[Rating]]=5,"Excellent",Table2[[#This Row],[Rating]]=4,"Good",Table2[[#This Row],[Rating]]=3,"Average",Table2[[#This Row],[Rating]]&lt;=2,"Poor")</f>
        <v>Good</v>
      </c>
      <c r="AF960" s="35">
        <f>Table2[[#This Row],[Cost]]+Table2[[#This Row],[Profit]]+Table2[[#This Row],[ShippingCost]]+Table2[[#This Row],[DeliveryDays]]</f>
        <v>2109.2800000000002</v>
      </c>
      <c r="AG960" s="119">
        <f>Table2[[#This Row],[Profit]]/Table2[[#This Row],[Cost]]</f>
        <v>0.72443704474505721</v>
      </c>
    </row>
    <row r="961" spans="1:33" ht="16.5" thickTop="1" thickBot="1" x14ac:dyDescent="0.3">
      <c r="A961" s="11">
        <v>962</v>
      </c>
      <c r="B961" s="2" t="s">
        <v>135</v>
      </c>
      <c r="C961" s="85">
        <f>YEAR(Table2[[#This Row],[Date]])</f>
        <v>2024</v>
      </c>
      <c r="D961" s="88" t="str">
        <f>TEXT(Table2[[#This Row],[Date]],"mmmm")</f>
        <v>June</v>
      </c>
      <c r="E961" s="2" t="s">
        <v>65</v>
      </c>
      <c r="F961" s="2" t="s">
        <v>42</v>
      </c>
      <c r="G961" s="2" t="s">
        <v>43</v>
      </c>
      <c r="H961" s="2" t="s">
        <v>100</v>
      </c>
      <c r="I961" s="2" t="s">
        <v>75</v>
      </c>
      <c r="J961" s="2" t="s">
        <v>62</v>
      </c>
      <c r="K961" s="2" t="s">
        <v>53</v>
      </c>
      <c r="L961" s="2" t="s">
        <v>70</v>
      </c>
      <c r="M961" s="2">
        <v>548.13</v>
      </c>
      <c r="N961" s="2">
        <v>1</v>
      </c>
      <c r="O961" s="2">
        <v>0.12</v>
      </c>
      <c r="P961" s="48" t="str">
        <f>IF(Table2[[#This Row],[Discount]]&gt;20%,"HIGH","LOW")</f>
        <v>LOW</v>
      </c>
      <c r="Q961" s="2">
        <v>482.35</v>
      </c>
      <c r="R961" s="59" t="str">
        <f>_xlfn.IFS(Table2[[#This Row],[Revenue]]&lt;1000,"Small",OR(Table2[[#This Row],[Revenue]]&gt;1000,Table2[[#This Row],[Revenue]]&lt;=5000),"Medium",Table2[[#This Row],[Revenue]]&gt;5000,"Large")</f>
        <v>Small</v>
      </c>
      <c r="S961" s="53" t="str">
        <f>IF(Table2[[#This Row],[Revenue]]&gt;3000,"Premium","Not Premium")</f>
        <v>Not Premium</v>
      </c>
      <c r="T961" s="2">
        <v>302.92</v>
      </c>
      <c r="U961" s="2">
        <v>179.43</v>
      </c>
      <c r="V961" s="2" t="s">
        <v>76</v>
      </c>
      <c r="W961" s="2" t="s">
        <v>36</v>
      </c>
      <c r="X961" s="2" t="s">
        <v>48</v>
      </c>
      <c r="Y961" s="2">
        <v>14.65</v>
      </c>
      <c r="Z961" s="2">
        <v>4</v>
      </c>
      <c r="AA961" s="50" t="str">
        <f>IF(Table2[[#This Row],[DeliveryDays]]&lt;=3,"FAST DELIVERY","LATE DELIVERY")</f>
        <v>LATE DELIVERY</v>
      </c>
      <c r="AB961" s="2" t="s">
        <v>38</v>
      </c>
      <c r="AC961" s="2" t="s">
        <v>39</v>
      </c>
      <c r="AD961" s="2">
        <v>1</v>
      </c>
      <c r="AE961" s="56" t="str">
        <f>_xlfn.IFS(Table2[[#This Row],[Rating]]=5,"Excellent",Table2[[#This Row],[Rating]]=4,"Good",Table2[[#This Row],[Rating]]=3,"Average",Table2[[#This Row],[Rating]]&lt;=2,"Poor")</f>
        <v>Poor</v>
      </c>
      <c r="AF961" s="35">
        <f>Table2[[#This Row],[Cost]]+Table2[[#This Row],[Profit]]+Table2[[#This Row],[ShippingCost]]+Table2[[#This Row],[DeliveryDays]]</f>
        <v>501</v>
      </c>
      <c r="AG961" s="119">
        <f>Table2[[#This Row],[Profit]]/Table2[[#This Row],[Cost]]</f>
        <v>0.59233460979796648</v>
      </c>
    </row>
    <row r="962" spans="1:33" ht="16.5" thickTop="1" thickBot="1" x14ac:dyDescent="0.3">
      <c r="A962" s="12">
        <v>963</v>
      </c>
      <c r="B962" s="13" t="s">
        <v>232</v>
      </c>
      <c r="C962" s="86">
        <f>YEAR(Table2[[#This Row],[Date]])</f>
        <v>2023</v>
      </c>
      <c r="D962" s="89" t="str">
        <f>TEXT(Table2[[#This Row],[Date]],"mmmm")</f>
        <v>September</v>
      </c>
      <c r="E962" s="13" t="s">
        <v>120</v>
      </c>
      <c r="F962" s="13" t="s">
        <v>66</v>
      </c>
      <c r="G962" s="13" t="s">
        <v>43</v>
      </c>
      <c r="H962" s="13" t="s">
        <v>44</v>
      </c>
      <c r="I962" s="13" t="s">
        <v>61</v>
      </c>
      <c r="J962" s="13" t="s">
        <v>84</v>
      </c>
      <c r="K962" s="13" t="s">
        <v>53</v>
      </c>
      <c r="L962" s="13" t="s">
        <v>46</v>
      </c>
      <c r="M962" s="13">
        <v>106.04</v>
      </c>
      <c r="N962" s="13">
        <v>14</v>
      </c>
      <c r="O962" s="13">
        <v>0.11</v>
      </c>
      <c r="P962" s="48" t="str">
        <f>IF(Table2[[#This Row],[Discount]]&gt;20%,"HIGH","LOW")</f>
        <v>LOW</v>
      </c>
      <c r="Q962" s="13">
        <v>1321.26</v>
      </c>
      <c r="R962" s="60" t="str">
        <f>_xlfn.IFS(Table2[[#This Row],[Revenue]]&lt;1000,"Small",OR(Table2[[#This Row],[Revenue]]&gt;1000,Table2[[#This Row],[Revenue]]&lt;=5000),"Medium",Table2[[#This Row],[Revenue]]&gt;5000,"Large")</f>
        <v>Medium</v>
      </c>
      <c r="S962" s="54" t="str">
        <f>IF(Table2[[#This Row],[Revenue]]&gt;3000,"Premium","Not Premium")</f>
        <v>Not Premium</v>
      </c>
      <c r="T962" s="13">
        <v>814.6</v>
      </c>
      <c r="U962" s="13">
        <v>506.66</v>
      </c>
      <c r="V962" s="13" t="s">
        <v>91</v>
      </c>
      <c r="W962" s="13" t="s">
        <v>36</v>
      </c>
      <c r="X962" s="13" t="s">
        <v>72</v>
      </c>
      <c r="Y962" s="13">
        <v>43.8</v>
      </c>
      <c r="Z962" s="13">
        <v>2</v>
      </c>
      <c r="AA962" s="51" t="str">
        <f>IF(Table2[[#This Row],[DeliveryDays]]&lt;=3,"FAST DELIVERY","LATE DELIVERY")</f>
        <v>FAST DELIVERY</v>
      </c>
      <c r="AB962" s="13" t="s">
        <v>55</v>
      </c>
      <c r="AC962" s="13" t="s">
        <v>39</v>
      </c>
      <c r="AD962" s="13">
        <v>2</v>
      </c>
      <c r="AE962" s="57" t="str">
        <f>_xlfn.IFS(Table2[[#This Row],[Rating]]=5,"Excellent",Table2[[#This Row],[Rating]]=4,"Good",Table2[[#This Row],[Rating]]=3,"Average",Table2[[#This Row],[Rating]]&lt;=2,"Poor")</f>
        <v>Poor</v>
      </c>
      <c r="AF962" s="35">
        <f>Table2[[#This Row],[Cost]]+Table2[[#This Row],[Profit]]+Table2[[#This Row],[ShippingCost]]+Table2[[#This Row],[DeliveryDays]]</f>
        <v>1367.06</v>
      </c>
      <c r="AG962" s="119">
        <f>Table2[[#This Row],[Profit]]/Table2[[#This Row],[Cost]]</f>
        <v>0.6219739749570341</v>
      </c>
    </row>
    <row r="963" spans="1:33" ht="16.5" thickTop="1" thickBot="1" x14ac:dyDescent="0.3">
      <c r="A963" s="11">
        <v>964</v>
      </c>
      <c r="B963" s="2" t="s">
        <v>628</v>
      </c>
      <c r="C963" s="85">
        <f>YEAR(Table2[[#This Row],[Date]])</f>
        <v>2024</v>
      </c>
      <c r="D963" s="88" t="str">
        <f>TEXT(Table2[[#This Row],[Date]],"mmmm")</f>
        <v>March</v>
      </c>
      <c r="E963" s="2" t="s">
        <v>120</v>
      </c>
      <c r="F963" s="2" t="s">
        <v>42</v>
      </c>
      <c r="G963" s="2" t="s">
        <v>83</v>
      </c>
      <c r="H963" s="2" t="s">
        <v>44</v>
      </c>
      <c r="I963" s="2" t="s">
        <v>75</v>
      </c>
      <c r="J963" s="2" t="s">
        <v>84</v>
      </c>
      <c r="K963" s="2" t="s">
        <v>45</v>
      </c>
      <c r="L963" s="2" t="s">
        <v>34</v>
      </c>
      <c r="M963" s="2">
        <v>812.86</v>
      </c>
      <c r="N963" s="2">
        <v>11</v>
      </c>
      <c r="O963" s="2">
        <v>0.05</v>
      </c>
      <c r="P963" s="48" t="str">
        <f>IF(Table2[[#This Row],[Discount]]&gt;20%,"HIGH","LOW")</f>
        <v>LOW</v>
      </c>
      <c r="Q963" s="2">
        <v>8494.39</v>
      </c>
      <c r="R963" s="59" t="str">
        <f>_xlfn.IFS(Table2[[#This Row],[Revenue]]&lt;1000,"Small",OR(Table2[[#This Row],[Revenue]]&gt;1000,Table2[[#This Row],[Revenue]]&lt;=5000),"Medium",Table2[[#This Row],[Revenue]]&gt;5000,"Large")</f>
        <v>Medium</v>
      </c>
      <c r="S963" s="53" t="str">
        <f>IF(Table2[[#This Row],[Revenue]]&gt;3000,"Premium","Not Premium")</f>
        <v>Premium</v>
      </c>
      <c r="T963" s="2">
        <v>6878.83</v>
      </c>
      <c r="U963" s="2">
        <v>1615.56</v>
      </c>
      <c r="V963" s="2" t="s">
        <v>91</v>
      </c>
      <c r="W963" s="2" t="s">
        <v>88</v>
      </c>
      <c r="X963" s="2" t="s">
        <v>48</v>
      </c>
      <c r="Y963" s="2">
        <v>5.59</v>
      </c>
      <c r="Z963" s="2">
        <v>10</v>
      </c>
      <c r="AA963" s="50" t="str">
        <f>IF(Table2[[#This Row],[DeliveryDays]]&lt;=3,"FAST DELIVERY","LATE DELIVERY")</f>
        <v>LATE DELIVERY</v>
      </c>
      <c r="AB963" s="2" t="s">
        <v>97</v>
      </c>
      <c r="AC963" s="2" t="s">
        <v>39</v>
      </c>
      <c r="AD963" s="2">
        <v>4</v>
      </c>
      <c r="AE963" s="56" t="str">
        <f>_xlfn.IFS(Table2[[#This Row],[Rating]]=5,"Excellent",Table2[[#This Row],[Rating]]=4,"Good",Table2[[#This Row],[Rating]]=3,"Average",Table2[[#This Row],[Rating]]&lt;=2,"Poor")</f>
        <v>Good</v>
      </c>
      <c r="AF963" s="35">
        <f>Table2[[#This Row],[Cost]]+Table2[[#This Row],[Profit]]+Table2[[#This Row],[ShippingCost]]+Table2[[#This Row],[DeliveryDays]]</f>
        <v>8509.98</v>
      </c>
      <c r="AG963" s="119">
        <f>Table2[[#This Row],[Profit]]/Table2[[#This Row],[Cost]]</f>
        <v>0.23485970724672656</v>
      </c>
    </row>
    <row r="964" spans="1:33" ht="16.5" thickTop="1" thickBot="1" x14ac:dyDescent="0.3">
      <c r="A964" s="12">
        <v>965</v>
      </c>
      <c r="B964" s="13" t="s">
        <v>162</v>
      </c>
      <c r="C964" s="86">
        <f>YEAR(Table2[[#This Row],[Date]])</f>
        <v>2023</v>
      </c>
      <c r="D964" s="89" t="str">
        <f>TEXT(Table2[[#This Row],[Date]],"mmmm")</f>
        <v>June</v>
      </c>
      <c r="E964" s="13" t="s">
        <v>127</v>
      </c>
      <c r="F964" s="13" t="s">
        <v>66</v>
      </c>
      <c r="G964" s="13" t="s">
        <v>59</v>
      </c>
      <c r="H964" s="13" t="s">
        <v>67</v>
      </c>
      <c r="I964" s="13" t="s">
        <v>31</v>
      </c>
      <c r="J964" s="13" t="s">
        <v>62</v>
      </c>
      <c r="K964" s="13" t="s">
        <v>53</v>
      </c>
      <c r="L964" s="13" t="s">
        <v>85</v>
      </c>
      <c r="M964" s="13">
        <v>39.85</v>
      </c>
      <c r="N964" s="13">
        <v>5</v>
      </c>
      <c r="O964" s="13">
        <v>7.0000000000000007E-2</v>
      </c>
      <c r="P964" s="48" t="str">
        <f>IF(Table2[[#This Row],[Discount]]&gt;20%,"HIGH","LOW")</f>
        <v>LOW</v>
      </c>
      <c r="Q964" s="13">
        <v>185.3</v>
      </c>
      <c r="R964" s="60" t="str">
        <f>_xlfn.IFS(Table2[[#This Row],[Revenue]]&lt;1000,"Small",OR(Table2[[#This Row],[Revenue]]&gt;1000,Table2[[#This Row],[Revenue]]&lt;=5000),"Medium",Table2[[#This Row],[Revenue]]&gt;5000,"Large")</f>
        <v>Small</v>
      </c>
      <c r="S964" s="54" t="str">
        <f>IF(Table2[[#This Row],[Revenue]]&gt;3000,"Premium","Not Premium")</f>
        <v>Not Premium</v>
      </c>
      <c r="T964" s="13">
        <v>125.47</v>
      </c>
      <c r="U964" s="13">
        <v>59.83</v>
      </c>
      <c r="V964" s="13" t="s">
        <v>63</v>
      </c>
      <c r="W964" s="13" t="s">
        <v>71</v>
      </c>
      <c r="X964" s="13" t="s">
        <v>72</v>
      </c>
      <c r="Y964" s="13">
        <v>34.07</v>
      </c>
      <c r="Z964" s="13">
        <v>1</v>
      </c>
      <c r="AA964" s="51" t="str">
        <f>IF(Table2[[#This Row],[DeliveryDays]]&lt;=3,"FAST DELIVERY","LATE DELIVERY")</f>
        <v>FAST DELIVERY</v>
      </c>
      <c r="AB964" s="13" t="s">
        <v>38</v>
      </c>
      <c r="AC964" s="13" t="s">
        <v>39</v>
      </c>
      <c r="AD964" s="13">
        <v>5</v>
      </c>
      <c r="AE964" s="57" t="str">
        <f>_xlfn.IFS(Table2[[#This Row],[Rating]]=5,"Excellent",Table2[[#This Row],[Rating]]=4,"Good",Table2[[#This Row],[Rating]]=3,"Average",Table2[[#This Row],[Rating]]&lt;=2,"Poor")</f>
        <v>Excellent</v>
      </c>
      <c r="AF964" s="35">
        <f>Table2[[#This Row],[Cost]]+Table2[[#This Row],[Profit]]+Table2[[#This Row],[ShippingCost]]+Table2[[#This Row],[DeliveryDays]]</f>
        <v>220.37</v>
      </c>
      <c r="AG964" s="119">
        <f>Table2[[#This Row],[Profit]]/Table2[[#This Row],[Cost]]</f>
        <v>0.4768470550729258</v>
      </c>
    </row>
    <row r="965" spans="1:33" ht="16.5" thickTop="1" thickBot="1" x14ac:dyDescent="0.3">
      <c r="A965" s="11">
        <v>966</v>
      </c>
      <c r="B965" s="2" t="s">
        <v>629</v>
      </c>
      <c r="C965" s="85">
        <f>YEAR(Table2[[#This Row],[Date]])</f>
        <v>2024</v>
      </c>
      <c r="D965" s="88" t="str">
        <f>TEXT(Table2[[#This Row],[Date]],"mmmm")</f>
        <v>December</v>
      </c>
      <c r="E965" s="2" t="s">
        <v>127</v>
      </c>
      <c r="F965" s="2" t="s">
        <v>66</v>
      </c>
      <c r="G965" s="2" t="s">
        <v>59</v>
      </c>
      <c r="H965" s="2" t="s">
        <v>74</v>
      </c>
      <c r="I965" s="2" t="s">
        <v>31</v>
      </c>
      <c r="J965" s="2" t="s">
        <v>32</v>
      </c>
      <c r="K965" s="2" t="s">
        <v>53</v>
      </c>
      <c r="L965" s="2" t="s">
        <v>85</v>
      </c>
      <c r="M965" s="2">
        <v>156.97</v>
      </c>
      <c r="N965" s="2">
        <v>19</v>
      </c>
      <c r="O965" s="2">
        <v>0.2</v>
      </c>
      <c r="P965" s="48" t="str">
        <f>IF(Table2[[#This Row],[Discount]]&gt;20%,"HIGH","LOW")</f>
        <v>LOW</v>
      </c>
      <c r="Q965" s="2">
        <v>2385.94</v>
      </c>
      <c r="R965" s="59" t="str">
        <f>_xlfn.IFS(Table2[[#This Row],[Revenue]]&lt;1000,"Small",OR(Table2[[#This Row],[Revenue]]&gt;1000,Table2[[#This Row],[Revenue]]&lt;=5000),"Medium",Table2[[#This Row],[Revenue]]&gt;5000,"Large")</f>
        <v>Medium</v>
      </c>
      <c r="S965" s="53" t="str">
        <f>IF(Table2[[#This Row],[Revenue]]&gt;3000,"Premium","Not Premium")</f>
        <v>Not Premium</v>
      </c>
      <c r="T965" s="2">
        <v>2083.17</v>
      </c>
      <c r="U965" s="2">
        <v>302.77</v>
      </c>
      <c r="V965" s="2" t="s">
        <v>35</v>
      </c>
      <c r="W965" s="2" t="s">
        <v>71</v>
      </c>
      <c r="X965" s="2" t="s">
        <v>37</v>
      </c>
      <c r="Y965" s="2">
        <v>24.25</v>
      </c>
      <c r="Z965" s="2">
        <v>4</v>
      </c>
      <c r="AA965" s="50" t="str">
        <f>IF(Table2[[#This Row],[DeliveryDays]]&lt;=3,"FAST DELIVERY","LATE DELIVERY")</f>
        <v>LATE DELIVERY</v>
      </c>
      <c r="AB965" s="2" t="s">
        <v>55</v>
      </c>
      <c r="AC965" s="2" t="s">
        <v>56</v>
      </c>
      <c r="AD965" s="2">
        <v>2</v>
      </c>
      <c r="AE965" s="56" t="str">
        <f>_xlfn.IFS(Table2[[#This Row],[Rating]]=5,"Excellent",Table2[[#This Row],[Rating]]=4,"Good",Table2[[#This Row],[Rating]]=3,"Average",Table2[[#This Row],[Rating]]&lt;=2,"Poor")</f>
        <v>Poor</v>
      </c>
      <c r="AF965" s="35">
        <f>Table2[[#This Row],[Cost]]+Table2[[#This Row],[Profit]]+Table2[[#This Row],[ShippingCost]]+Table2[[#This Row],[DeliveryDays]]</f>
        <v>2414.19</v>
      </c>
      <c r="AG965" s="119">
        <f>Table2[[#This Row],[Profit]]/Table2[[#This Row],[Cost]]</f>
        <v>0.14534099473398712</v>
      </c>
    </row>
    <row r="966" spans="1:33" ht="16.5" thickTop="1" thickBot="1" x14ac:dyDescent="0.3">
      <c r="A966" s="12">
        <v>967</v>
      </c>
      <c r="B966" s="13" t="s">
        <v>630</v>
      </c>
      <c r="C966" s="86">
        <f>YEAR(Table2[[#This Row],[Date]])</f>
        <v>2024</v>
      </c>
      <c r="D966" s="89" t="str">
        <f>TEXT(Table2[[#This Row],[Date]],"mmmm")</f>
        <v>August</v>
      </c>
      <c r="E966" s="13" t="s">
        <v>58</v>
      </c>
      <c r="F966" s="13" t="s">
        <v>66</v>
      </c>
      <c r="G966" s="13" t="s">
        <v>59</v>
      </c>
      <c r="H966" s="13" t="s">
        <v>74</v>
      </c>
      <c r="I966" s="13" t="s">
        <v>68</v>
      </c>
      <c r="J966" s="13" t="s">
        <v>32</v>
      </c>
      <c r="K966" s="13" t="s">
        <v>53</v>
      </c>
      <c r="L966" s="13" t="s">
        <v>80</v>
      </c>
      <c r="M966" s="13">
        <v>138.69999999999999</v>
      </c>
      <c r="N966" s="13">
        <v>1</v>
      </c>
      <c r="O966" s="13">
        <v>0.18</v>
      </c>
      <c r="P966" s="48" t="str">
        <f>IF(Table2[[#This Row],[Discount]]&gt;20%,"HIGH","LOW")</f>
        <v>LOW</v>
      </c>
      <c r="Q966" s="13">
        <v>113.73</v>
      </c>
      <c r="R966" s="60" t="str">
        <f>_xlfn.IFS(Table2[[#This Row],[Revenue]]&lt;1000,"Small",OR(Table2[[#This Row],[Revenue]]&gt;1000,Table2[[#This Row],[Revenue]]&lt;=5000),"Medium",Table2[[#This Row],[Revenue]]&gt;5000,"Large")</f>
        <v>Small</v>
      </c>
      <c r="S966" s="54" t="str">
        <f>IF(Table2[[#This Row],[Revenue]]&gt;3000,"Premium","Not Premium")</f>
        <v>Not Premium</v>
      </c>
      <c r="T966" s="13">
        <v>63.94</v>
      </c>
      <c r="U966" s="13">
        <v>49.79</v>
      </c>
      <c r="V966" s="13" t="s">
        <v>91</v>
      </c>
      <c r="W966" s="13" t="s">
        <v>54</v>
      </c>
      <c r="X966" s="13" t="s">
        <v>48</v>
      </c>
      <c r="Y966" s="13">
        <v>8.1</v>
      </c>
      <c r="Z966" s="13">
        <v>6</v>
      </c>
      <c r="AA966" s="51" t="str">
        <f>IF(Table2[[#This Row],[DeliveryDays]]&lt;=3,"FAST DELIVERY","LATE DELIVERY")</f>
        <v>LATE DELIVERY</v>
      </c>
      <c r="AB966" s="13" t="s">
        <v>55</v>
      </c>
      <c r="AC966" s="13" t="s">
        <v>39</v>
      </c>
      <c r="AD966" s="13">
        <v>3</v>
      </c>
      <c r="AE966" s="57" t="str">
        <f>_xlfn.IFS(Table2[[#This Row],[Rating]]=5,"Excellent",Table2[[#This Row],[Rating]]=4,"Good",Table2[[#This Row],[Rating]]=3,"Average",Table2[[#This Row],[Rating]]&lt;=2,"Poor")</f>
        <v>Average</v>
      </c>
      <c r="AF966" s="35">
        <f>Table2[[#This Row],[Cost]]+Table2[[#This Row],[Profit]]+Table2[[#This Row],[ShippingCost]]+Table2[[#This Row],[DeliveryDays]]</f>
        <v>127.82999999999998</v>
      </c>
      <c r="AG966" s="119">
        <f>Table2[[#This Row],[Profit]]/Table2[[#This Row],[Cost]]</f>
        <v>0.77869878010634974</v>
      </c>
    </row>
    <row r="967" spans="1:33" ht="16.5" thickTop="1" thickBot="1" x14ac:dyDescent="0.3">
      <c r="A967" s="11">
        <v>968</v>
      </c>
      <c r="B967" s="2" t="s">
        <v>523</v>
      </c>
      <c r="C967" s="85">
        <f>YEAR(Table2[[#This Row],[Date]])</f>
        <v>2024</v>
      </c>
      <c r="D967" s="88" t="str">
        <f>TEXT(Table2[[#This Row],[Date]],"mmmm")</f>
        <v>September</v>
      </c>
      <c r="E967" s="2" t="s">
        <v>127</v>
      </c>
      <c r="F967" s="2" t="s">
        <v>82</v>
      </c>
      <c r="G967" s="2" t="s">
        <v>93</v>
      </c>
      <c r="H967" s="2" t="s">
        <v>67</v>
      </c>
      <c r="I967" s="2" t="s">
        <v>68</v>
      </c>
      <c r="J967" s="2" t="s">
        <v>52</v>
      </c>
      <c r="K967" s="2" t="s">
        <v>45</v>
      </c>
      <c r="L967" s="2" t="s">
        <v>46</v>
      </c>
      <c r="M967" s="2">
        <v>887.23</v>
      </c>
      <c r="N967" s="2">
        <v>15</v>
      </c>
      <c r="O967" s="2">
        <v>0.11</v>
      </c>
      <c r="P967" s="48" t="str">
        <f>IF(Table2[[#This Row],[Discount]]&gt;20%,"HIGH","LOW")</f>
        <v>LOW</v>
      </c>
      <c r="Q967" s="2">
        <v>11844.52</v>
      </c>
      <c r="R967" s="59" t="str">
        <f>_xlfn.IFS(Table2[[#This Row],[Revenue]]&lt;1000,"Small",OR(Table2[[#This Row],[Revenue]]&gt;1000,Table2[[#This Row],[Revenue]]&lt;=5000),"Medium",Table2[[#This Row],[Revenue]]&gt;5000,"Large")</f>
        <v>Medium</v>
      </c>
      <c r="S967" s="53" t="str">
        <f>IF(Table2[[#This Row],[Revenue]]&gt;3000,"Premium","Not Premium")</f>
        <v>Premium</v>
      </c>
      <c r="T967" s="2">
        <v>8890.02</v>
      </c>
      <c r="U967" s="2">
        <v>2954.5</v>
      </c>
      <c r="V967" s="2" t="s">
        <v>63</v>
      </c>
      <c r="W967" s="2" t="s">
        <v>36</v>
      </c>
      <c r="X967" s="2" t="s">
        <v>72</v>
      </c>
      <c r="Y967" s="2">
        <v>19.260000000000002</v>
      </c>
      <c r="Z967" s="2">
        <v>1</v>
      </c>
      <c r="AA967" s="50" t="str">
        <f>IF(Table2[[#This Row],[DeliveryDays]]&lt;=3,"FAST DELIVERY","LATE DELIVERY")</f>
        <v>FAST DELIVERY</v>
      </c>
      <c r="AB967" s="2" t="s">
        <v>55</v>
      </c>
      <c r="AC967" s="2" t="s">
        <v>56</v>
      </c>
      <c r="AD967" s="2">
        <v>2</v>
      </c>
      <c r="AE967" s="56" t="str">
        <f>_xlfn.IFS(Table2[[#This Row],[Rating]]=5,"Excellent",Table2[[#This Row],[Rating]]=4,"Good",Table2[[#This Row],[Rating]]=3,"Average",Table2[[#This Row],[Rating]]&lt;=2,"Poor")</f>
        <v>Poor</v>
      </c>
      <c r="AF967" s="35">
        <f>Table2[[#This Row],[Cost]]+Table2[[#This Row],[Profit]]+Table2[[#This Row],[ShippingCost]]+Table2[[#This Row],[DeliveryDays]]</f>
        <v>11864.78</v>
      </c>
      <c r="AG967" s="119">
        <f>Table2[[#This Row],[Profit]]/Table2[[#This Row],[Cost]]</f>
        <v>0.33233895986735684</v>
      </c>
    </row>
    <row r="968" spans="1:33" ht="16.5" thickTop="1" thickBot="1" x14ac:dyDescent="0.3">
      <c r="A968" s="12">
        <v>969</v>
      </c>
      <c r="B968" s="13" t="s">
        <v>290</v>
      </c>
      <c r="C968" s="86">
        <f>YEAR(Table2[[#This Row],[Date]])</f>
        <v>2023</v>
      </c>
      <c r="D968" s="89" t="str">
        <f>TEXT(Table2[[#This Row],[Date]],"mmmm")</f>
        <v>March</v>
      </c>
      <c r="E968" s="13" t="s">
        <v>114</v>
      </c>
      <c r="F968" s="13" t="s">
        <v>82</v>
      </c>
      <c r="G968" s="13" t="s">
        <v>59</v>
      </c>
      <c r="H968" s="13" t="s">
        <v>94</v>
      </c>
      <c r="I968" s="13" t="s">
        <v>75</v>
      </c>
      <c r="J968" s="13" t="s">
        <v>52</v>
      </c>
      <c r="K968" s="13" t="s">
        <v>53</v>
      </c>
      <c r="L968" s="13" t="s">
        <v>34</v>
      </c>
      <c r="M968" s="13">
        <v>696.15</v>
      </c>
      <c r="N968" s="13">
        <v>9</v>
      </c>
      <c r="O968" s="13">
        <v>0.18</v>
      </c>
      <c r="P968" s="48" t="str">
        <f>IF(Table2[[#This Row],[Discount]]&gt;20%,"HIGH","LOW")</f>
        <v>LOW</v>
      </c>
      <c r="Q968" s="13">
        <v>5137.59</v>
      </c>
      <c r="R968" s="60" t="str">
        <f>_xlfn.IFS(Table2[[#This Row],[Revenue]]&lt;1000,"Small",OR(Table2[[#This Row],[Revenue]]&gt;1000,Table2[[#This Row],[Revenue]]&lt;=5000),"Medium",Table2[[#This Row],[Revenue]]&gt;5000,"Large")</f>
        <v>Medium</v>
      </c>
      <c r="S968" s="54" t="str">
        <f>IF(Table2[[#This Row],[Revenue]]&gt;3000,"Premium","Not Premium")</f>
        <v>Premium</v>
      </c>
      <c r="T968" s="13">
        <v>4509.91</v>
      </c>
      <c r="U968" s="13">
        <v>627.67999999999995</v>
      </c>
      <c r="V968" s="13" t="s">
        <v>63</v>
      </c>
      <c r="W968" s="13" t="s">
        <v>71</v>
      </c>
      <c r="X968" s="13" t="s">
        <v>72</v>
      </c>
      <c r="Y968" s="13">
        <v>5.51</v>
      </c>
      <c r="Z968" s="13">
        <v>2</v>
      </c>
      <c r="AA968" s="51" t="str">
        <f>IF(Table2[[#This Row],[DeliveryDays]]&lt;=3,"FAST DELIVERY","LATE DELIVERY")</f>
        <v>FAST DELIVERY</v>
      </c>
      <c r="AB968" s="13" t="s">
        <v>38</v>
      </c>
      <c r="AC968" s="13" t="s">
        <v>39</v>
      </c>
      <c r="AD968" s="13">
        <v>2</v>
      </c>
      <c r="AE968" s="57" t="str">
        <f>_xlfn.IFS(Table2[[#This Row],[Rating]]=5,"Excellent",Table2[[#This Row],[Rating]]=4,"Good",Table2[[#This Row],[Rating]]=3,"Average",Table2[[#This Row],[Rating]]&lt;=2,"Poor")</f>
        <v>Poor</v>
      </c>
      <c r="AF968" s="35">
        <f>Table2[[#This Row],[Cost]]+Table2[[#This Row],[Profit]]+Table2[[#This Row],[ShippingCost]]+Table2[[#This Row],[DeliveryDays]]</f>
        <v>5145.1000000000004</v>
      </c>
      <c r="AG968" s="119">
        <f>Table2[[#This Row],[Profit]]/Table2[[#This Row],[Cost]]</f>
        <v>0.13917794368402028</v>
      </c>
    </row>
    <row r="969" spans="1:33" ht="16.5" thickTop="1" thickBot="1" x14ac:dyDescent="0.3">
      <c r="A969" s="11">
        <v>970</v>
      </c>
      <c r="B969" s="2" t="s">
        <v>262</v>
      </c>
      <c r="C969" s="85">
        <f>YEAR(Table2[[#This Row],[Date]])</f>
        <v>2023</v>
      </c>
      <c r="D969" s="88" t="str">
        <f>TEXT(Table2[[#This Row],[Date]],"mmmm")</f>
        <v>December</v>
      </c>
      <c r="E969" s="2" t="s">
        <v>129</v>
      </c>
      <c r="F969" s="2" t="s">
        <v>28</v>
      </c>
      <c r="G969" s="2" t="s">
        <v>43</v>
      </c>
      <c r="H969" s="2" t="s">
        <v>60</v>
      </c>
      <c r="I969" s="2" t="s">
        <v>31</v>
      </c>
      <c r="J969" s="2" t="s">
        <v>102</v>
      </c>
      <c r="K969" s="2" t="s">
        <v>53</v>
      </c>
      <c r="L969" s="2" t="s">
        <v>80</v>
      </c>
      <c r="M969" s="2">
        <v>591.79</v>
      </c>
      <c r="N969" s="2">
        <v>1</v>
      </c>
      <c r="O969" s="2">
        <v>0.24</v>
      </c>
      <c r="P969" s="48" t="str">
        <f>IF(Table2[[#This Row],[Discount]]&gt;20%,"HIGH","LOW")</f>
        <v>HIGH</v>
      </c>
      <c r="Q969" s="2">
        <v>449.76</v>
      </c>
      <c r="R969" s="59" t="str">
        <f>_xlfn.IFS(Table2[[#This Row],[Revenue]]&lt;1000,"Small",OR(Table2[[#This Row],[Revenue]]&gt;1000,Table2[[#This Row],[Revenue]]&lt;=5000),"Medium",Table2[[#This Row],[Revenue]]&gt;5000,"Large")</f>
        <v>Small</v>
      </c>
      <c r="S969" s="53" t="str">
        <f>IF(Table2[[#This Row],[Revenue]]&gt;3000,"Premium","Not Premium")</f>
        <v>Not Premium</v>
      </c>
      <c r="T969" s="2">
        <v>274.23</v>
      </c>
      <c r="U969" s="2">
        <v>175.53</v>
      </c>
      <c r="V969" s="2" t="s">
        <v>47</v>
      </c>
      <c r="W969" s="2" t="s">
        <v>71</v>
      </c>
      <c r="X969" s="2" t="s">
        <v>48</v>
      </c>
      <c r="Y969" s="2">
        <v>47.46</v>
      </c>
      <c r="Z969" s="2">
        <v>5</v>
      </c>
      <c r="AA969" s="50" t="str">
        <f>IF(Table2[[#This Row],[DeliveryDays]]&lt;=3,"FAST DELIVERY","LATE DELIVERY")</f>
        <v>LATE DELIVERY</v>
      </c>
      <c r="AB969" s="2" t="s">
        <v>38</v>
      </c>
      <c r="AC969" s="2" t="s">
        <v>56</v>
      </c>
      <c r="AD969" s="2">
        <v>1</v>
      </c>
      <c r="AE969" s="56" t="str">
        <f>_xlfn.IFS(Table2[[#This Row],[Rating]]=5,"Excellent",Table2[[#This Row],[Rating]]=4,"Good",Table2[[#This Row],[Rating]]=3,"Average",Table2[[#This Row],[Rating]]&lt;=2,"Poor")</f>
        <v>Poor</v>
      </c>
      <c r="AF969" s="35">
        <f>Table2[[#This Row],[Cost]]+Table2[[#This Row],[Profit]]+Table2[[#This Row],[ShippingCost]]+Table2[[#This Row],[DeliveryDays]]</f>
        <v>502.21999999999997</v>
      </c>
      <c r="AG969" s="119">
        <f>Table2[[#This Row],[Profit]]/Table2[[#This Row],[Cost]]</f>
        <v>0.64008314188819604</v>
      </c>
    </row>
    <row r="970" spans="1:33" ht="16.5" thickTop="1" thickBot="1" x14ac:dyDescent="0.3">
      <c r="A970" s="12">
        <v>971</v>
      </c>
      <c r="B970" s="13" t="s">
        <v>356</v>
      </c>
      <c r="C970" s="86">
        <f>YEAR(Table2[[#This Row],[Date]])</f>
        <v>2024</v>
      </c>
      <c r="D970" s="89" t="str">
        <f>TEXT(Table2[[#This Row],[Date]],"mmmm")</f>
        <v>April</v>
      </c>
      <c r="E970" s="13" t="s">
        <v>114</v>
      </c>
      <c r="F970" s="13" t="s">
        <v>42</v>
      </c>
      <c r="G970" s="13" t="s">
        <v>93</v>
      </c>
      <c r="H970" s="13" t="s">
        <v>67</v>
      </c>
      <c r="I970" s="13" t="s">
        <v>51</v>
      </c>
      <c r="J970" s="13" t="s">
        <v>87</v>
      </c>
      <c r="K970" s="13" t="s">
        <v>33</v>
      </c>
      <c r="L970" s="13" t="s">
        <v>80</v>
      </c>
      <c r="M970" s="13">
        <v>366.42</v>
      </c>
      <c r="N970" s="13">
        <v>19</v>
      </c>
      <c r="O970" s="13">
        <v>0.08</v>
      </c>
      <c r="P970" s="48" t="str">
        <f>IF(Table2[[#This Row],[Discount]]&gt;20%,"HIGH","LOW")</f>
        <v>LOW</v>
      </c>
      <c r="Q970" s="13">
        <v>6405.02</v>
      </c>
      <c r="R970" s="60" t="str">
        <f>_xlfn.IFS(Table2[[#This Row],[Revenue]]&lt;1000,"Small",OR(Table2[[#This Row],[Revenue]]&gt;1000,Table2[[#This Row],[Revenue]]&lt;=5000),"Medium",Table2[[#This Row],[Revenue]]&gt;5000,"Large")</f>
        <v>Medium</v>
      </c>
      <c r="S970" s="54" t="str">
        <f>IF(Table2[[#This Row],[Revenue]]&gt;3000,"Premium","Not Premium")</f>
        <v>Premium</v>
      </c>
      <c r="T970" s="13">
        <v>4450.99</v>
      </c>
      <c r="U970" s="13">
        <v>1954.03</v>
      </c>
      <c r="V970" s="13" t="s">
        <v>63</v>
      </c>
      <c r="W970" s="13" t="s">
        <v>36</v>
      </c>
      <c r="X970" s="13" t="s">
        <v>72</v>
      </c>
      <c r="Y970" s="13">
        <v>42.8</v>
      </c>
      <c r="Z970" s="13">
        <v>1</v>
      </c>
      <c r="AA970" s="51" t="str">
        <f>IF(Table2[[#This Row],[DeliveryDays]]&lt;=3,"FAST DELIVERY","LATE DELIVERY")</f>
        <v>FAST DELIVERY</v>
      </c>
      <c r="AB970" s="13" t="s">
        <v>97</v>
      </c>
      <c r="AC970" s="13" t="s">
        <v>39</v>
      </c>
      <c r="AD970" s="13">
        <v>4</v>
      </c>
      <c r="AE970" s="57" t="str">
        <f>_xlfn.IFS(Table2[[#This Row],[Rating]]=5,"Excellent",Table2[[#This Row],[Rating]]=4,"Good",Table2[[#This Row],[Rating]]=3,"Average",Table2[[#This Row],[Rating]]&lt;=2,"Poor")</f>
        <v>Good</v>
      </c>
      <c r="AF970" s="35">
        <f>Table2[[#This Row],[Cost]]+Table2[[#This Row],[Profit]]+Table2[[#This Row],[ShippingCost]]+Table2[[#This Row],[DeliveryDays]]</f>
        <v>6448.82</v>
      </c>
      <c r="AG970" s="119">
        <f>Table2[[#This Row],[Profit]]/Table2[[#This Row],[Cost]]</f>
        <v>0.43901019773129124</v>
      </c>
    </row>
    <row r="971" spans="1:33" ht="16.5" thickTop="1" thickBot="1" x14ac:dyDescent="0.3">
      <c r="A971" s="11">
        <v>972</v>
      </c>
      <c r="B971" s="2" t="s">
        <v>631</v>
      </c>
      <c r="C971" s="85">
        <f>YEAR(Table2[[#This Row],[Date]])</f>
        <v>2023</v>
      </c>
      <c r="D971" s="88" t="str">
        <f>TEXT(Table2[[#This Row],[Date]],"mmmm")</f>
        <v>December</v>
      </c>
      <c r="E971" s="2" t="s">
        <v>41</v>
      </c>
      <c r="F971" s="2" t="s">
        <v>28</v>
      </c>
      <c r="G971" s="2" t="s">
        <v>90</v>
      </c>
      <c r="H971" s="2" t="s">
        <v>94</v>
      </c>
      <c r="I971" s="2" t="s">
        <v>61</v>
      </c>
      <c r="J971" s="2" t="s">
        <v>134</v>
      </c>
      <c r="K971" s="2" t="s">
        <v>33</v>
      </c>
      <c r="L971" s="2" t="s">
        <v>46</v>
      </c>
      <c r="M971" s="2">
        <v>983.12</v>
      </c>
      <c r="N971" s="2">
        <v>3</v>
      </c>
      <c r="O971" s="2">
        <v>0.08</v>
      </c>
      <c r="P971" s="48" t="str">
        <f>IF(Table2[[#This Row],[Discount]]&gt;20%,"HIGH","LOW")</f>
        <v>LOW</v>
      </c>
      <c r="Q971" s="2">
        <v>2713.41</v>
      </c>
      <c r="R971" s="59" t="str">
        <f>_xlfn.IFS(Table2[[#This Row],[Revenue]]&lt;1000,"Small",OR(Table2[[#This Row],[Revenue]]&gt;1000,Table2[[#This Row],[Revenue]]&lt;=5000),"Medium",Table2[[#This Row],[Revenue]]&gt;5000,"Large")</f>
        <v>Medium</v>
      </c>
      <c r="S971" s="53" t="str">
        <f>IF(Table2[[#This Row],[Revenue]]&gt;3000,"Premium","Not Premium")</f>
        <v>Not Premium</v>
      </c>
      <c r="T971" s="2">
        <v>2371.2800000000002</v>
      </c>
      <c r="U971" s="2">
        <v>342.13</v>
      </c>
      <c r="V971" s="2" t="s">
        <v>47</v>
      </c>
      <c r="W971" s="2" t="s">
        <v>54</v>
      </c>
      <c r="X971" s="2" t="s">
        <v>48</v>
      </c>
      <c r="Y971" s="2">
        <v>43.73</v>
      </c>
      <c r="Z971" s="2">
        <v>3</v>
      </c>
      <c r="AA971" s="50" t="str">
        <f>IF(Table2[[#This Row],[DeliveryDays]]&lt;=3,"FAST DELIVERY","LATE DELIVERY")</f>
        <v>FAST DELIVERY</v>
      </c>
      <c r="AB971" s="2" t="s">
        <v>97</v>
      </c>
      <c r="AC971" s="2" t="s">
        <v>56</v>
      </c>
      <c r="AD971" s="2">
        <v>1</v>
      </c>
      <c r="AE971" s="56" t="str">
        <f>_xlfn.IFS(Table2[[#This Row],[Rating]]=5,"Excellent",Table2[[#This Row],[Rating]]=4,"Good",Table2[[#This Row],[Rating]]=3,"Average",Table2[[#This Row],[Rating]]&lt;=2,"Poor")</f>
        <v>Poor</v>
      </c>
      <c r="AF971" s="35">
        <f>Table2[[#This Row],[Cost]]+Table2[[#This Row],[Profit]]+Table2[[#This Row],[ShippingCost]]+Table2[[#This Row],[DeliveryDays]]</f>
        <v>2760.1400000000003</v>
      </c>
      <c r="AG971" s="119">
        <f>Table2[[#This Row],[Profit]]/Table2[[#This Row],[Cost]]</f>
        <v>0.14428072602138928</v>
      </c>
    </row>
    <row r="972" spans="1:33" ht="16.5" thickTop="1" thickBot="1" x14ac:dyDescent="0.3">
      <c r="A972" s="12">
        <v>973</v>
      </c>
      <c r="B972" s="13" t="s">
        <v>230</v>
      </c>
      <c r="C972" s="86">
        <f>YEAR(Table2[[#This Row],[Date]])</f>
        <v>2023</v>
      </c>
      <c r="D972" s="89" t="str">
        <f>TEXT(Table2[[#This Row],[Date]],"mmmm")</f>
        <v>January</v>
      </c>
      <c r="E972" s="13" t="s">
        <v>41</v>
      </c>
      <c r="F972" s="13" t="s">
        <v>82</v>
      </c>
      <c r="G972" s="13" t="s">
        <v>93</v>
      </c>
      <c r="H972" s="13" t="s">
        <v>44</v>
      </c>
      <c r="I972" s="13" t="s">
        <v>31</v>
      </c>
      <c r="J972" s="13" t="s">
        <v>84</v>
      </c>
      <c r="K972" s="13" t="s">
        <v>53</v>
      </c>
      <c r="L972" s="13" t="s">
        <v>70</v>
      </c>
      <c r="M972" s="13">
        <v>574.04999999999995</v>
      </c>
      <c r="N972" s="13">
        <v>11</v>
      </c>
      <c r="O972" s="13">
        <v>0.18</v>
      </c>
      <c r="P972" s="48" t="str">
        <f>IF(Table2[[#This Row],[Discount]]&gt;20%,"HIGH","LOW")</f>
        <v>LOW</v>
      </c>
      <c r="Q972" s="13">
        <v>5177.93</v>
      </c>
      <c r="R972" s="60" t="str">
        <f>_xlfn.IFS(Table2[[#This Row],[Revenue]]&lt;1000,"Small",OR(Table2[[#This Row],[Revenue]]&gt;1000,Table2[[#This Row],[Revenue]]&lt;=5000),"Medium",Table2[[#This Row],[Revenue]]&gt;5000,"Large")</f>
        <v>Medium</v>
      </c>
      <c r="S972" s="54" t="str">
        <f>IF(Table2[[#This Row],[Revenue]]&gt;3000,"Premium","Not Premium")</f>
        <v>Premium</v>
      </c>
      <c r="T972" s="13">
        <v>3084.24</v>
      </c>
      <c r="U972" s="13">
        <v>2093.69</v>
      </c>
      <c r="V972" s="13" t="s">
        <v>91</v>
      </c>
      <c r="W972" s="13" t="s">
        <v>88</v>
      </c>
      <c r="X972" s="13" t="s">
        <v>37</v>
      </c>
      <c r="Y972" s="13">
        <v>32.75</v>
      </c>
      <c r="Z972" s="13">
        <v>5</v>
      </c>
      <c r="AA972" s="51" t="str">
        <f>IF(Table2[[#This Row],[DeliveryDays]]&lt;=3,"FAST DELIVERY","LATE DELIVERY")</f>
        <v>LATE DELIVERY</v>
      </c>
      <c r="AB972" s="13" t="s">
        <v>97</v>
      </c>
      <c r="AC972" s="13" t="s">
        <v>39</v>
      </c>
      <c r="AD972" s="13">
        <v>1</v>
      </c>
      <c r="AE972" s="57" t="str">
        <f>_xlfn.IFS(Table2[[#This Row],[Rating]]=5,"Excellent",Table2[[#This Row],[Rating]]=4,"Good",Table2[[#This Row],[Rating]]=3,"Average",Table2[[#This Row],[Rating]]&lt;=2,"Poor")</f>
        <v>Poor</v>
      </c>
      <c r="AF972" s="35">
        <f>Table2[[#This Row],[Cost]]+Table2[[#This Row],[Profit]]+Table2[[#This Row],[ShippingCost]]+Table2[[#This Row],[DeliveryDays]]</f>
        <v>5215.68</v>
      </c>
      <c r="AG972" s="119">
        <f>Table2[[#This Row],[Profit]]/Table2[[#This Row],[Cost]]</f>
        <v>0.67883498041656942</v>
      </c>
    </row>
    <row r="973" spans="1:33" ht="16.5" thickTop="1" thickBot="1" x14ac:dyDescent="0.3">
      <c r="A973" s="11">
        <v>974</v>
      </c>
      <c r="B973" s="2" t="s">
        <v>632</v>
      </c>
      <c r="C973" s="85">
        <f>YEAR(Table2[[#This Row],[Date]])</f>
        <v>2023</v>
      </c>
      <c r="D973" s="88" t="str">
        <f>TEXT(Table2[[#This Row],[Date]],"mmmm")</f>
        <v>January</v>
      </c>
      <c r="E973" s="2" t="s">
        <v>50</v>
      </c>
      <c r="F973" s="2" t="s">
        <v>28</v>
      </c>
      <c r="G973" s="2" t="s">
        <v>29</v>
      </c>
      <c r="H973" s="2" t="s">
        <v>100</v>
      </c>
      <c r="I973" s="2" t="s">
        <v>68</v>
      </c>
      <c r="J973" s="2" t="s">
        <v>87</v>
      </c>
      <c r="K973" s="2" t="s">
        <v>33</v>
      </c>
      <c r="L973" s="2" t="s">
        <v>70</v>
      </c>
      <c r="M973" s="2">
        <v>502.44</v>
      </c>
      <c r="N973" s="2">
        <v>11</v>
      </c>
      <c r="O973" s="2">
        <v>0.1</v>
      </c>
      <c r="P973" s="48" t="str">
        <f>IF(Table2[[#This Row],[Discount]]&gt;20%,"HIGH","LOW")</f>
        <v>LOW</v>
      </c>
      <c r="Q973" s="2">
        <v>4974.16</v>
      </c>
      <c r="R973" s="59" t="str">
        <f>_xlfn.IFS(Table2[[#This Row],[Revenue]]&lt;1000,"Small",OR(Table2[[#This Row],[Revenue]]&gt;1000,Table2[[#This Row],[Revenue]]&lt;=5000),"Medium",Table2[[#This Row],[Revenue]]&gt;5000,"Large")</f>
        <v>Medium</v>
      </c>
      <c r="S973" s="53" t="str">
        <f>IF(Table2[[#This Row],[Revenue]]&gt;3000,"Premium","Not Premium")</f>
        <v>Premium</v>
      </c>
      <c r="T973" s="2">
        <v>4196.95</v>
      </c>
      <c r="U973" s="2">
        <v>777.21</v>
      </c>
      <c r="V973" s="2" t="s">
        <v>91</v>
      </c>
      <c r="W973" s="2" t="s">
        <v>71</v>
      </c>
      <c r="X973" s="2" t="s">
        <v>37</v>
      </c>
      <c r="Y973" s="2">
        <v>42.6</v>
      </c>
      <c r="Z973" s="2">
        <v>4</v>
      </c>
      <c r="AA973" s="50" t="str">
        <f>IF(Table2[[#This Row],[DeliveryDays]]&lt;=3,"FAST DELIVERY","LATE DELIVERY")</f>
        <v>LATE DELIVERY</v>
      </c>
      <c r="AB973" s="2" t="s">
        <v>55</v>
      </c>
      <c r="AC973" s="2" t="s">
        <v>56</v>
      </c>
      <c r="AD973" s="2">
        <v>4</v>
      </c>
      <c r="AE973" s="56" t="str">
        <f>_xlfn.IFS(Table2[[#This Row],[Rating]]=5,"Excellent",Table2[[#This Row],[Rating]]=4,"Good",Table2[[#This Row],[Rating]]=3,"Average",Table2[[#This Row],[Rating]]&lt;=2,"Poor")</f>
        <v>Good</v>
      </c>
      <c r="AF973" s="35">
        <f>Table2[[#This Row],[Cost]]+Table2[[#This Row],[Profit]]+Table2[[#This Row],[ShippingCost]]+Table2[[#This Row],[DeliveryDays]]</f>
        <v>5020.76</v>
      </c>
      <c r="AG973" s="119">
        <f>Table2[[#This Row],[Profit]]/Table2[[#This Row],[Cost]]</f>
        <v>0.18518447920513709</v>
      </c>
    </row>
    <row r="974" spans="1:33" ht="16.5" thickTop="1" thickBot="1" x14ac:dyDescent="0.3">
      <c r="A974" s="12">
        <v>975</v>
      </c>
      <c r="B974" s="13" t="s">
        <v>349</v>
      </c>
      <c r="C974" s="86">
        <f>YEAR(Table2[[#This Row],[Date]])</f>
        <v>2023</v>
      </c>
      <c r="D974" s="89" t="str">
        <f>TEXT(Table2[[#This Row],[Date]],"mmmm")</f>
        <v>September</v>
      </c>
      <c r="E974" s="13" t="s">
        <v>120</v>
      </c>
      <c r="F974" s="13" t="s">
        <v>42</v>
      </c>
      <c r="G974" s="13" t="s">
        <v>43</v>
      </c>
      <c r="H974" s="13" t="s">
        <v>44</v>
      </c>
      <c r="I974" s="13" t="s">
        <v>31</v>
      </c>
      <c r="J974" s="13" t="s">
        <v>62</v>
      </c>
      <c r="K974" s="13" t="s">
        <v>45</v>
      </c>
      <c r="L974" s="13" t="s">
        <v>46</v>
      </c>
      <c r="M974" s="13">
        <v>759.18</v>
      </c>
      <c r="N974" s="13">
        <v>5</v>
      </c>
      <c r="O974" s="13">
        <v>0.05</v>
      </c>
      <c r="P974" s="48" t="str">
        <f>IF(Table2[[#This Row],[Discount]]&gt;20%,"HIGH","LOW")</f>
        <v>LOW</v>
      </c>
      <c r="Q974" s="13">
        <v>3606.1</v>
      </c>
      <c r="R974" s="60" t="str">
        <f>_xlfn.IFS(Table2[[#This Row],[Revenue]]&lt;1000,"Small",OR(Table2[[#This Row],[Revenue]]&gt;1000,Table2[[#This Row],[Revenue]]&lt;=5000),"Medium",Table2[[#This Row],[Revenue]]&gt;5000,"Large")</f>
        <v>Medium</v>
      </c>
      <c r="S974" s="54" t="str">
        <f>IF(Table2[[#This Row],[Revenue]]&gt;3000,"Premium","Not Premium")</f>
        <v>Premium</v>
      </c>
      <c r="T974" s="13">
        <v>2870.97</v>
      </c>
      <c r="U974" s="13">
        <v>735.13</v>
      </c>
      <c r="V974" s="13" t="s">
        <v>91</v>
      </c>
      <c r="W974" s="13" t="s">
        <v>71</v>
      </c>
      <c r="X974" s="13" t="s">
        <v>48</v>
      </c>
      <c r="Y974" s="13">
        <v>47.66</v>
      </c>
      <c r="Z974" s="13">
        <v>7</v>
      </c>
      <c r="AA974" s="51" t="str">
        <f>IF(Table2[[#This Row],[DeliveryDays]]&lt;=3,"FAST DELIVERY","LATE DELIVERY")</f>
        <v>LATE DELIVERY</v>
      </c>
      <c r="AB974" s="13" t="s">
        <v>55</v>
      </c>
      <c r="AC974" s="13" t="s">
        <v>56</v>
      </c>
      <c r="AD974" s="13">
        <v>3</v>
      </c>
      <c r="AE974" s="57" t="str">
        <f>_xlfn.IFS(Table2[[#This Row],[Rating]]=5,"Excellent",Table2[[#This Row],[Rating]]=4,"Good",Table2[[#This Row],[Rating]]=3,"Average",Table2[[#This Row],[Rating]]&lt;=2,"Poor")</f>
        <v>Average</v>
      </c>
      <c r="AF974" s="35">
        <f>Table2[[#This Row],[Cost]]+Table2[[#This Row],[Profit]]+Table2[[#This Row],[ShippingCost]]+Table2[[#This Row],[DeliveryDays]]</f>
        <v>3660.7599999999998</v>
      </c>
      <c r="AG974" s="119">
        <f>Table2[[#This Row],[Profit]]/Table2[[#This Row],[Cost]]</f>
        <v>0.25605631546132496</v>
      </c>
    </row>
    <row r="975" spans="1:33" ht="16.5" thickTop="1" thickBot="1" x14ac:dyDescent="0.3">
      <c r="A975" s="11">
        <v>976</v>
      </c>
      <c r="B975" s="2" t="s">
        <v>532</v>
      </c>
      <c r="C975" s="85">
        <f>YEAR(Table2[[#This Row],[Date]])</f>
        <v>2024</v>
      </c>
      <c r="D975" s="88" t="str">
        <f>TEXT(Table2[[#This Row],[Date]],"mmmm")</f>
        <v>November</v>
      </c>
      <c r="E975" s="2" t="s">
        <v>41</v>
      </c>
      <c r="F975" s="2" t="s">
        <v>42</v>
      </c>
      <c r="G975" s="2" t="s">
        <v>59</v>
      </c>
      <c r="H975" s="2" t="s">
        <v>78</v>
      </c>
      <c r="I975" s="2" t="s">
        <v>31</v>
      </c>
      <c r="J975" s="2" t="s">
        <v>62</v>
      </c>
      <c r="K975" s="2" t="s">
        <v>45</v>
      </c>
      <c r="L975" s="2" t="s">
        <v>70</v>
      </c>
      <c r="M975" s="2">
        <v>41.64</v>
      </c>
      <c r="N975" s="2">
        <v>3</v>
      </c>
      <c r="O975" s="2">
        <v>0.25</v>
      </c>
      <c r="P975" s="48" t="str">
        <f>IF(Table2[[#This Row],[Discount]]&gt;20%,"HIGH","LOW")</f>
        <v>HIGH</v>
      </c>
      <c r="Q975" s="2">
        <v>93.69</v>
      </c>
      <c r="R975" s="59" t="str">
        <f>_xlfn.IFS(Table2[[#This Row],[Revenue]]&lt;1000,"Small",OR(Table2[[#This Row],[Revenue]]&gt;1000,Table2[[#This Row],[Revenue]]&lt;=5000),"Medium",Table2[[#This Row],[Revenue]]&gt;5000,"Large")</f>
        <v>Small</v>
      </c>
      <c r="S975" s="53" t="str">
        <f>IF(Table2[[#This Row],[Revenue]]&gt;3000,"Premium","Not Premium")</f>
        <v>Not Premium</v>
      </c>
      <c r="T975" s="2">
        <v>81.62</v>
      </c>
      <c r="U975" s="2">
        <v>12.07</v>
      </c>
      <c r="V975" s="2" t="s">
        <v>35</v>
      </c>
      <c r="W975" s="2" t="s">
        <v>54</v>
      </c>
      <c r="X975" s="2" t="s">
        <v>48</v>
      </c>
      <c r="Y975" s="2">
        <v>5.05</v>
      </c>
      <c r="Z975" s="2">
        <v>8</v>
      </c>
      <c r="AA975" s="50" t="str">
        <f>IF(Table2[[#This Row],[DeliveryDays]]&lt;=3,"FAST DELIVERY","LATE DELIVERY")</f>
        <v>LATE DELIVERY</v>
      </c>
      <c r="AB975" s="2" t="s">
        <v>55</v>
      </c>
      <c r="AC975" s="2" t="s">
        <v>39</v>
      </c>
      <c r="AD975" s="2">
        <v>3</v>
      </c>
      <c r="AE975" s="56" t="str">
        <f>_xlfn.IFS(Table2[[#This Row],[Rating]]=5,"Excellent",Table2[[#This Row],[Rating]]=4,"Good",Table2[[#This Row],[Rating]]=3,"Average",Table2[[#This Row],[Rating]]&lt;=2,"Poor")</f>
        <v>Average</v>
      </c>
      <c r="AF975" s="35">
        <f>Table2[[#This Row],[Cost]]+Table2[[#This Row],[Profit]]+Table2[[#This Row],[ShippingCost]]+Table2[[#This Row],[DeliveryDays]]</f>
        <v>106.74</v>
      </c>
      <c r="AG975" s="119">
        <f>Table2[[#This Row],[Profit]]/Table2[[#This Row],[Cost]]</f>
        <v>0.14788042146532712</v>
      </c>
    </row>
    <row r="976" spans="1:33" ht="16.5" thickTop="1" thickBot="1" x14ac:dyDescent="0.3">
      <c r="A976" s="12">
        <v>977</v>
      </c>
      <c r="B976" s="13" t="s">
        <v>469</v>
      </c>
      <c r="C976" s="86">
        <f>YEAR(Table2[[#This Row],[Date]])</f>
        <v>2024</v>
      </c>
      <c r="D976" s="89" t="str">
        <f>TEXT(Table2[[#This Row],[Date]],"mmmm")</f>
        <v>August</v>
      </c>
      <c r="E976" s="13" t="s">
        <v>65</v>
      </c>
      <c r="F976" s="13" t="s">
        <v>66</v>
      </c>
      <c r="G976" s="13" t="s">
        <v>93</v>
      </c>
      <c r="H976" s="13" t="s">
        <v>78</v>
      </c>
      <c r="I976" s="13" t="s">
        <v>75</v>
      </c>
      <c r="J976" s="13" t="s">
        <v>52</v>
      </c>
      <c r="K976" s="13" t="s">
        <v>33</v>
      </c>
      <c r="L976" s="13" t="s">
        <v>85</v>
      </c>
      <c r="M976" s="13">
        <v>620.73</v>
      </c>
      <c r="N976" s="13">
        <v>5</v>
      </c>
      <c r="O976" s="13">
        <v>0.13</v>
      </c>
      <c r="P976" s="48" t="str">
        <f>IF(Table2[[#This Row],[Discount]]&gt;20%,"HIGH","LOW")</f>
        <v>LOW</v>
      </c>
      <c r="Q976" s="13">
        <v>2700.18</v>
      </c>
      <c r="R976" s="60" t="str">
        <f>_xlfn.IFS(Table2[[#This Row],[Revenue]]&lt;1000,"Small",OR(Table2[[#This Row],[Revenue]]&gt;1000,Table2[[#This Row],[Revenue]]&lt;=5000),"Medium",Table2[[#This Row],[Revenue]]&gt;5000,"Large")</f>
        <v>Medium</v>
      </c>
      <c r="S976" s="54" t="str">
        <f>IF(Table2[[#This Row],[Revenue]]&gt;3000,"Premium","Not Premium")</f>
        <v>Not Premium</v>
      </c>
      <c r="T976" s="13">
        <v>1983.73</v>
      </c>
      <c r="U976" s="13">
        <v>716.45</v>
      </c>
      <c r="V976" s="13" t="s">
        <v>47</v>
      </c>
      <c r="W976" s="13" t="s">
        <v>88</v>
      </c>
      <c r="X976" s="13" t="s">
        <v>72</v>
      </c>
      <c r="Y976" s="13">
        <v>13.8</v>
      </c>
      <c r="Z976" s="13">
        <v>7</v>
      </c>
      <c r="AA976" s="51" t="str">
        <f>IF(Table2[[#This Row],[DeliveryDays]]&lt;=3,"FAST DELIVERY","LATE DELIVERY")</f>
        <v>LATE DELIVERY</v>
      </c>
      <c r="AB976" s="13" t="s">
        <v>38</v>
      </c>
      <c r="AC976" s="13" t="s">
        <v>39</v>
      </c>
      <c r="AD976" s="13">
        <v>2</v>
      </c>
      <c r="AE976" s="57" t="str">
        <f>_xlfn.IFS(Table2[[#This Row],[Rating]]=5,"Excellent",Table2[[#This Row],[Rating]]=4,"Good",Table2[[#This Row],[Rating]]=3,"Average",Table2[[#This Row],[Rating]]&lt;=2,"Poor")</f>
        <v>Poor</v>
      </c>
      <c r="AF976" s="35">
        <f>Table2[[#This Row],[Cost]]+Table2[[#This Row],[Profit]]+Table2[[#This Row],[ShippingCost]]+Table2[[#This Row],[DeliveryDays]]</f>
        <v>2720.9800000000005</v>
      </c>
      <c r="AG976" s="119">
        <f>Table2[[#This Row],[Profit]]/Table2[[#This Row],[Cost]]</f>
        <v>0.36116306150534599</v>
      </c>
    </row>
    <row r="977" spans="1:33" ht="16.5" thickTop="1" thickBot="1" x14ac:dyDescent="0.3">
      <c r="A977" s="11">
        <v>978</v>
      </c>
      <c r="B977" s="2" t="s">
        <v>307</v>
      </c>
      <c r="C977" s="85">
        <f>YEAR(Table2[[#This Row],[Date]])</f>
        <v>2023</v>
      </c>
      <c r="D977" s="88" t="str">
        <f>TEXT(Table2[[#This Row],[Date]],"mmmm")</f>
        <v>May</v>
      </c>
      <c r="E977" s="2" t="s">
        <v>129</v>
      </c>
      <c r="F977" s="2" t="s">
        <v>42</v>
      </c>
      <c r="G977" s="2" t="s">
        <v>43</v>
      </c>
      <c r="H977" s="2" t="s">
        <v>30</v>
      </c>
      <c r="I977" s="2" t="s">
        <v>51</v>
      </c>
      <c r="J977" s="2" t="s">
        <v>52</v>
      </c>
      <c r="K977" s="2" t="s">
        <v>45</v>
      </c>
      <c r="L977" s="2" t="s">
        <v>34</v>
      </c>
      <c r="M977" s="2">
        <v>597.94000000000005</v>
      </c>
      <c r="N977" s="2">
        <v>17</v>
      </c>
      <c r="O977" s="2">
        <v>0.3</v>
      </c>
      <c r="P977" s="48" t="str">
        <f>IF(Table2[[#This Row],[Discount]]&gt;20%,"HIGH","LOW")</f>
        <v>HIGH</v>
      </c>
      <c r="Q977" s="2">
        <v>7115.49</v>
      </c>
      <c r="R977" s="59" t="str">
        <f>_xlfn.IFS(Table2[[#This Row],[Revenue]]&lt;1000,"Small",OR(Table2[[#This Row],[Revenue]]&gt;1000,Table2[[#This Row],[Revenue]]&lt;=5000),"Medium",Table2[[#This Row],[Revenue]]&gt;5000,"Large")</f>
        <v>Medium</v>
      </c>
      <c r="S977" s="53" t="str">
        <f>IF(Table2[[#This Row],[Revenue]]&gt;3000,"Premium","Not Premium")</f>
        <v>Premium</v>
      </c>
      <c r="T977" s="2">
        <v>5997.49</v>
      </c>
      <c r="U977" s="2">
        <v>1118</v>
      </c>
      <c r="V977" s="2" t="s">
        <v>76</v>
      </c>
      <c r="W977" s="2" t="s">
        <v>54</v>
      </c>
      <c r="X977" s="2" t="s">
        <v>72</v>
      </c>
      <c r="Y977" s="2">
        <v>42.33</v>
      </c>
      <c r="Z977" s="2">
        <v>2</v>
      </c>
      <c r="AA977" s="50" t="str">
        <f>IF(Table2[[#This Row],[DeliveryDays]]&lt;=3,"FAST DELIVERY","LATE DELIVERY")</f>
        <v>FAST DELIVERY</v>
      </c>
      <c r="AB977" s="2" t="s">
        <v>97</v>
      </c>
      <c r="AC977" s="2" t="s">
        <v>39</v>
      </c>
      <c r="AD977" s="2">
        <v>5</v>
      </c>
      <c r="AE977" s="56" t="str">
        <f>_xlfn.IFS(Table2[[#This Row],[Rating]]=5,"Excellent",Table2[[#This Row],[Rating]]=4,"Good",Table2[[#This Row],[Rating]]=3,"Average",Table2[[#This Row],[Rating]]&lt;=2,"Poor")</f>
        <v>Excellent</v>
      </c>
      <c r="AF977" s="35">
        <f>Table2[[#This Row],[Cost]]+Table2[[#This Row],[Profit]]+Table2[[#This Row],[ShippingCost]]+Table2[[#This Row],[DeliveryDays]]</f>
        <v>7159.82</v>
      </c>
      <c r="AG977" s="119">
        <f>Table2[[#This Row],[Profit]]/Table2[[#This Row],[Cost]]</f>
        <v>0.18641131540027578</v>
      </c>
    </row>
    <row r="978" spans="1:33" ht="16.5" thickTop="1" thickBot="1" x14ac:dyDescent="0.3">
      <c r="A978" s="12">
        <v>979</v>
      </c>
      <c r="B978" s="13" t="s">
        <v>633</v>
      </c>
      <c r="C978" s="86">
        <f>YEAR(Table2[[#This Row],[Date]])</f>
        <v>2023</v>
      </c>
      <c r="D978" s="89" t="str">
        <f>TEXT(Table2[[#This Row],[Date]],"mmmm")</f>
        <v>August</v>
      </c>
      <c r="E978" s="13" t="s">
        <v>99</v>
      </c>
      <c r="F978" s="13" t="s">
        <v>82</v>
      </c>
      <c r="G978" s="13" t="s">
        <v>59</v>
      </c>
      <c r="H978" s="13" t="s">
        <v>74</v>
      </c>
      <c r="I978" s="13" t="s">
        <v>68</v>
      </c>
      <c r="J978" s="13" t="s">
        <v>32</v>
      </c>
      <c r="K978" s="13" t="s">
        <v>33</v>
      </c>
      <c r="L978" s="13" t="s">
        <v>85</v>
      </c>
      <c r="M978" s="13">
        <v>225.29</v>
      </c>
      <c r="N978" s="13">
        <v>6</v>
      </c>
      <c r="O978" s="13">
        <v>0.02</v>
      </c>
      <c r="P978" s="48" t="str">
        <f>IF(Table2[[#This Row],[Discount]]&gt;20%,"HIGH","LOW")</f>
        <v>LOW</v>
      </c>
      <c r="Q978" s="13">
        <v>1324.71</v>
      </c>
      <c r="R978" s="60" t="str">
        <f>_xlfn.IFS(Table2[[#This Row],[Revenue]]&lt;1000,"Small",OR(Table2[[#This Row],[Revenue]]&gt;1000,Table2[[#This Row],[Revenue]]&lt;=5000),"Medium",Table2[[#This Row],[Revenue]]&gt;5000,"Large")</f>
        <v>Medium</v>
      </c>
      <c r="S978" s="54" t="str">
        <f>IF(Table2[[#This Row],[Revenue]]&gt;3000,"Premium","Not Premium")</f>
        <v>Not Premium</v>
      </c>
      <c r="T978" s="13">
        <v>1081.81</v>
      </c>
      <c r="U978" s="13">
        <v>242.9</v>
      </c>
      <c r="V978" s="13" t="s">
        <v>35</v>
      </c>
      <c r="W978" s="13" t="s">
        <v>88</v>
      </c>
      <c r="X978" s="13" t="s">
        <v>72</v>
      </c>
      <c r="Y978" s="13">
        <v>32.25</v>
      </c>
      <c r="Z978" s="13">
        <v>1</v>
      </c>
      <c r="AA978" s="51" t="str">
        <f>IF(Table2[[#This Row],[DeliveryDays]]&lt;=3,"FAST DELIVERY","LATE DELIVERY")</f>
        <v>FAST DELIVERY</v>
      </c>
      <c r="AB978" s="13" t="s">
        <v>55</v>
      </c>
      <c r="AC978" s="13" t="s">
        <v>56</v>
      </c>
      <c r="AD978" s="13">
        <v>4</v>
      </c>
      <c r="AE978" s="57" t="str">
        <f>_xlfn.IFS(Table2[[#This Row],[Rating]]=5,"Excellent",Table2[[#This Row],[Rating]]=4,"Good",Table2[[#This Row],[Rating]]=3,"Average",Table2[[#This Row],[Rating]]&lt;=2,"Poor")</f>
        <v>Good</v>
      </c>
      <c r="AF978" s="35">
        <f>Table2[[#This Row],[Cost]]+Table2[[#This Row],[Profit]]+Table2[[#This Row],[ShippingCost]]+Table2[[#This Row],[DeliveryDays]]</f>
        <v>1357.96</v>
      </c>
      <c r="AG978" s="119">
        <f>Table2[[#This Row],[Profit]]/Table2[[#This Row],[Cost]]</f>
        <v>0.22453110989915051</v>
      </c>
    </row>
    <row r="979" spans="1:33" ht="16.5" thickTop="1" thickBot="1" x14ac:dyDescent="0.3">
      <c r="A979" s="11">
        <v>980</v>
      </c>
      <c r="B979" s="2" t="s">
        <v>634</v>
      </c>
      <c r="C979" s="85">
        <f>YEAR(Table2[[#This Row],[Date]])</f>
        <v>2023</v>
      </c>
      <c r="D979" s="88" t="str">
        <f>TEXT(Table2[[#This Row],[Date]],"mmmm")</f>
        <v>January</v>
      </c>
      <c r="E979" s="2" t="s">
        <v>114</v>
      </c>
      <c r="F979" s="2" t="s">
        <v>42</v>
      </c>
      <c r="G979" s="2" t="s">
        <v>90</v>
      </c>
      <c r="H979" s="2" t="s">
        <v>78</v>
      </c>
      <c r="I979" s="2" t="s">
        <v>31</v>
      </c>
      <c r="J979" s="2" t="s">
        <v>62</v>
      </c>
      <c r="K979" s="2" t="s">
        <v>33</v>
      </c>
      <c r="L979" s="2" t="s">
        <v>80</v>
      </c>
      <c r="M979" s="2">
        <v>354.06</v>
      </c>
      <c r="N979" s="2">
        <v>20</v>
      </c>
      <c r="O979" s="2">
        <v>0.27</v>
      </c>
      <c r="P979" s="48" t="str">
        <f>IF(Table2[[#This Row],[Discount]]&gt;20%,"HIGH","LOW")</f>
        <v>HIGH</v>
      </c>
      <c r="Q979" s="2">
        <v>5169.28</v>
      </c>
      <c r="R979" s="59" t="str">
        <f>_xlfn.IFS(Table2[[#This Row],[Revenue]]&lt;1000,"Small",OR(Table2[[#This Row],[Revenue]]&gt;1000,Table2[[#This Row],[Revenue]]&lt;=5000),"Medium",Table2[[#This Row],[Revenue]]&gt;5000,"Large")</f>
        <v>Medium</v>
      </c>
      <c r="S979" s="53" t="str">
        <f>IF(Table2[[#This Row],[Revenue]]&gt;3000,"Premium","Not Premium")</f>
        <v>Premium</v>
      </c>
      <c r="T979" s="2">
        <v>3055.38</v>
      </c>
      <c r="U979" s="2">
        <v>2113.9</v>
      </c>
      <c r="V979" s="2" t="s">
        <v>91</v>
      </c>
      <c r="W979" s="2" t="s">
        <v>36</v>
      </c>
      <c r="X979" s="2" t="s">
        <v>72</v>
      </c>
      <c r="Y979" s="2">
        <v>13.88</v>
      </c>
      <c r="Z979" s="2">
        <v>10</v>
      </c>
      <c r="AA979" s="50" t="str">
        <f>IF(Table2[[#This Row],[DeliveryDays]]&lt;=3,"FAST DELIVERY","LATE DELIVERY")</f>
        <v>LATE DELIVERY</v>
      </c>
      <c r="AB979" s="2" t="s">
        <v>38</v>
      </c>
      <c r="AC979" s="2" t="s">
        <v>39</v>
      </c>
      <c r="AD979" s="2">
        <v>5</v>
      </c>
      <c r="AE979" s="56" t="str">
        <f>_xlfn.IFS(Table2[[#This Row],[Rating]]=5,"Excellent",Table2[[#This Row],[Rating]]=4,"Good",Table2[[#This Row],[Rating]]=3,"Average",Table2[[#This Row],[Rating]]&lt;=2,"Poor")</f>
        <v>Excellent</v>
      </c>
      <c r="AF979" s="35">
        <f>Table2[[#This Row],[Cost]]+Table2[[#This Row],[Profit]]+Table2[[#This Row],[ShippingCost]]+Table2[[#This Row],[DeliveryDays]]</f>
        <v>5193.1600000000008</v>
      </c>
      <c r="AG979" s="119">
        <f>Table2[[#This Row],[Profit]]/Table2[[#This Row],[Cost]]</f>
        <v>0.69186156877376959</v>
      </c>
    </row>
    <row r="980" spans="1:33" ht="16.5" thickTop="1" thickBot="1" x14ac:dyDescent="0.3">
      <c r="A980" s="12">
        <v>981</v>
      </c>
      <c r="B980" s="13" t="s">
        <v>376</v>
      </c>
      <c r="C980" s="86">
        <f>YEAR(Table2[[#This Row],[Date]])</f>
        <v>2024</v>
      </c>
      <c r="D980" s="89" t="str">
        <f>TEXT(Table2[[#This Row],[Date]],"mmmm")</f>
        <v>February</v>
      </c>
      <c r="E980" s="13" t="s">
        <v>129</v>
      </c>
      <c r="F980" s="13" t="s">
        <v>42</v>
      </c>
      <c r="G980" s="13" t="s">
        <v>90</v>
      </c>
      <c r="H980" s="13" t="s">
        <v>67</v>
      </c>
      <c r="I980" s="13" t="s">
        <v>31</v>
      </c>
      <c r="J980" s="13" t="s">
        <v>62</v>
      </c>
      <c r="K980" s="13" t="s">
        <v>45</v>
      </c>
      <c r="L980" s="13" t="s">
        <v>70</v>
      </c>
      <c r="M980" s="13">
        <v>108.82</v>
      </c>
      <c r="N980" s="13">
        <v>8</v>
      </c>
      <c r="O980" s="13">
        <v>0.26</v>
      </c>
      <c r="P980" s="48" t="str">
        <f>IF(Table2[[#This Row],[Discount]]&gt;20%,"HIGH","LOW")</f>
        <v>HIGH</v>
      </c>
      <c r="Q980" s="13">
        <v>644.21</v>
      </c>
      <c r="R980" s="60" t="str">
        <f>_xlfn.IFS(Table2[[#This Row],[Revenue]]&lt;1000,"Small",OR(Table2[[#This Row],[Revenue]]&gt;1000,Table2[[#This Row],[Revenue]]&lt;=5000),"Medium",Table2[[#This Row],[Revenue]]&gt;5000,"Large")</f>
        <v>Small</v>
      </c>
      <c r="S980" s="54" t="str">
        <f>IF(Table2[[#This Row],[Revenue]]&gt;3000,"Premium","Not Premium")</f>
        <v>Not Premium</v>
      </c>
      <c r="T980" s="13">
        <v>571.59</v>
      </c>
      <c r="U980" s="13">
        <v>72.62</v>
      </c>
      <c r="V980" s="13" t="s">
        <v>91</v>
      </c>
      <c r="W980" s="13" t="s">
        <v>71</v>
      </c>
      <c r="X980" s="13" t="s">
        <v>37</v>
      </c>
      <c r="Y980" s="13">
        <v>12.09</v>
      </c>
      <c r="Z980" s="13">
        <v>6</v>
      </c>
      <c r="AA980" s="51" t="str">
        <f>IF(Table2[[#This Row],[DeliveryDays]]&lt;=3,"FAST DELIVERY","LATE DELIVERY")</f>
        <v>LATE DELIVERY</v>
      </c>
      <c r="AB980" s="13" t="s">
        <v>38</v>
      </c>
      <c r="AC980" s="13" t="s">
        <v>39</v>
      </c>
      <c r="AD980" s="13">
        <v>2</v>
      </c>
      <c r="AE980" s="57" t="str">
        <f>_xlfn.IFS(Table2[[#This Row],[Rating]]=5,"Excellent",Table2[[#This Row],[Rating]]=4,"Good",Table2[[#This Row],[Rating]]=3,"Average",Table2[[#This Row],[Rating]]&lt;=2,"Poor")</f>
        <v>Poor</v>
      </c>
      <c r="AF980" s="35">
        <f>Table2[[#This Row],[Cost]]+Table2[[#This Row],[Profit]]+Table2[[#This Row],[ShippingCost]]+Table2[[#This Row],[DeliveryDays]]</f>
        <v>662.30000000000007</v>
      </c>
      <c r="AG980" s="119">
        <f>Table2[[#This Row],[Profit]]/Table2[[#This Row],[Cost]]</f>
        <v>0.12704910862681293</v>
      </c>
    </row>
    <row r="981" spans="1:33" ht="16.5" thickTop="1" thickBot="1" x14ac:dyDescent="0.3">
      <c r="A981" s="11">
        <v>982</v>
      </c>
      <c r="B981" s="2" t="s">
        <v>233</v>
      </c>
      <c r="C981" s="85">
        <f>YEAR(Table2[[#This Row],[Date]])</f>
        <v>2024</v>
      </c>
      <c r="D981" s="88" t="str">
        <f>TEXT(Table2[[#This Row],[Date]],"mmmm")</f>
        <v>November</v>
      </c>
      <c r="E981" s="2" t="s">
        <v>114</v>
      </c>
      <c r="F981" s="2" t="s">
        <v>42</v>
      </c>
      <c r="G981" s="2" t="s">
        <v>83</v>
      </c>
      <c r="H981" s="2" t="s">
        <v>60</v>
      </c>
      <c r="I981" s="2" t="s">
        <v>75</v>
      </c>
      <c r="J981" s="2" t="s">
        <v>69</v>
      </c>
      <c r="K981" s="2" t="s">
        <v>53</v>
      </c>
      <c r="L981" s="2" t="s">
        <v>85</v>
      </c>
      <c r="M981" s="2">
        <v>629.99</v>
      </c>
      <c r="N981" s="2">
        <v>6</v>
      </c>
      <c r="O981" s="2">
        <v>0</v>
      </c>
      <c r="P981" s="48" t="str">
        <f>IF(Table2[[#This Row],[Discount]]&gt;20%,"HIGH","LOW")</f>
        <v>LOW</v>
      </c>
      <c r="Q981" s="2">
        <v>3779.94</v>
      </c>
      <c r="R981" s="59" t="str">
        <f>_xlfn.IFS(Table2[[#This Row],[Revenue]]&lt;1000,"Small",OR(Table2[[#This Row],[Revenue]]&gt;1000,Table2[[#This Row],[Revenue]]&lt;=5000),"Medium",Table2[[#This Row],[Revenue]]&gt;5000,"Large")</f>
        <v>Medium</v>
      </c>
      <c r="S981" s="53" t="str">
        <f>IF(Table2[[#This Row],[Revenue]]&gt;3000,"Premium","Not Premium")</f>
        <v>Premium</v>
      </c>
      <c r="T981" s="2">
        <v>2424.4699999999998</v>
      </c>
      <c r="U981" s="2">
        <v>1355.47</v>
      </c>
      <c r="V981" s="2" t="s">
        <v>91</v>
      </c>
      <c r="W981" s="2" t="s">
        <v>88</v>
      </c>
      <c r="X981" s="2" t="s">
        <v>37</v>
      </c>
      <c r="Y981" s="2">
        <v>39.39</v>
      </c>
      <c r="Z981" s="2">
        <v>3</v>
      </c>
      <c r="AA981" s="50" t="str">
        <f>IF(Table2[[#This Row],[DeliveryDays]]&lt;=3,"FAST DELIVERY","LATE DELIVERY")</f>
        <v>FAST DELIVERY</v>
      </c>
      <c r="AB981" s="2" t="s">
        <v>55</v>
      </c>
      <c r="AC981" s="2" t="s">
        <v>39</v>
      </c>
      <c r="AD981" s="2">
        <v>1</v>
      </c>
      <c r="AE981" s="56" t="str">
        <f>_xlfn.IFS(Table2[[#This Row],[Rating]]=5,"Excellent",Table2[[#This Row],[Rating]]=4,"Good",Table2[[#This Row],[Rating]]=3,"Average",Table2[[#This Row],[Rating]]&lt;=2,"Poor")</f>
        <v>Poor</v>
      </c>
      <c r="AF981" s="35">
        <f>Table2[[#This Row],[Cost]]+Table2[[#This Row],[Profit]]+Table2[[#This Row],[ShippingCost]]+Table2[[#This Row],[DeliveryDays]]</f>
        <v>3822.3299999999995</v>
      </c>
      <c r="AG981" s="119">
        <f>Table2[[#This Row],[Profit]]/Table2[[#This Row],[Cost]]</f>
        <v>0.55907889146906342</v>
      </c>
    </row>
    <row r="982" spans="1:33" ht="16.5" thickTop="1" thickBot="1" x14ac:dyDescent="0.3">
      <c r="A982" s="12">
        <v>983</v>
      </c>
      <c r="B982" s="13" t="s">
        <v>635</v>
      </c>
      <c r="C982" s="86">
        <f>YEAR(Table2[[#This Row],[Date]])</f>
        <v>2023</v>
      </c>
      <c r="D982" s="89" t="str">
        <f>TEXT(Table2[[#This Row],[Date]],"mmmm")</f>
        <v>January</v>
      </c>
      <c r="E982" s="13" t="s">
        <v>96</v>
      </c>
      <c r="F982" s="13" t="s">
        <v>66</v>
      </c>
      <c r="G982" s="13" t="s">
        <v>59</v>
      </c>
      <c r="H982" s="13" t="s">
        <v>78</v>
      </c>
      <c r="I982" s="13" t="s">
        <v>31</v>
      </c>
      <c r="J982" s="13" t="s">
        <v>52</v>
      </c>
      <c r="K982" s="13" t="s">
        <v>53</v>
      </c>
      <c r="L982" s="13" t="s">
        <v>85</v>
      </c>
      <c r="M982" s="13">
        <v>277.76</v>
      </c>
      <c r="N982" s="13">
        <v>18</v>
      </c>
      <c r="O982" s="13">
        <v>0.05</v>
      </c>
      <c r="P982" s="48" t="str">
        <f>IF(Table2[[#This Row],[Discount]]&gt;20%,"HIGH","LOW")</f>
        <v>LOW</v>
      </c>
      <c r="Q982" s="13">
        <v>4749.7</v>
      </c>
      <c r="R982" s="60" t="str">
        <f>_xlfn.IFS(Table2[[#This Row],[Revenue]]&lt;1000,"Small",OR(Table2[[#This Row],[Revenue]]&gt;1000,Table2[[#This Row],[Revenue]]&lt;=5000),"Medium",Table2[[#This Row],[Revenue]]&gt;5000,"Large")</f>
        <v>Medium</v>
      </c>
      <c r="S982" s="54" t="str">
        <f>IF(Table2[[#This Row],[Revenue]]&gt;3000,"Premium","Not Premium")</f>
        <v>Premium</v>
      </c>
      <c r="T982" s="13">
        <v>2745.82</v>
      </c>
      <c r="U982" s="13">
        <v>2003.88</v>
      </c>
      <c r="V982" s="13" t="s">
        <v>63</v>
      </c>
      <c r="W982" s="13" t="s">
        <v>54</v>
      </c>
      <c r="X982" s="13" t="s">
        <v>37</v>
      </c>
      <c r="Y982" s="13">
        <v>9.56</v>
      </c>
      <c r="Z982" s="13">
        <v>6</v>
      </c>
      <c r="AA982" s="51" t="str">
        <f>IF(Table2[[#This Row],[DeliveryDays]]&lt;=3,"FAST DELIVERY","LATE DELIVERY")</f>
        <v>LATE DELIVERY</v>
      </c>
      <c r="AB982" s="13" t="s">
        <v>97</v>
      </c>
      <c r="AC982" s="13" t="s">
        <v>39</v>
      </c>
      <c r="AD982" s="13">
        <v>1</v>
      </c>
      <c r="AE982" s="57" t="str">
        <f>_xlfn.IFS(Table2[[#This Row],[Rating]]=5,"Excellent",Table2[[#This Row],[Rating]]=4,"Good",Table2[[#This Row],[Rating]]=3,"Average",Table2[[#This Row],[Rating]]&lt;=2,"Poor")</f>
        <v>Poor</v>
      </c>
      <c r="AF982" s="35">
        <f>Table2[[#This Row],[Cost]]+Table2[[#This Row],[Profit]]+Table2[[#This Row],[ShippingCost]]+Table2[[#This Row],[DeliveryDays]]</f>
        <v>4765.2600000000011</v>
      </c>
      <c r="AG982" s="119">
        <f>Table2[[#This Row],[Profit]]/Table2[[#This Row],[Cost]]</f>
        <v>0.72979292160447518</v>
      </c>
    </row>
    <row r="983" spans="1:33" ht="16.5" thickTop="1" thickBot="1" x14ac:dyDescent="0.3">
      <c r="A983" s="11">
        <v>984</v>
      </c>
      <c r="B983" s="2" t="s">
        <v>424</v>
      </c>
      <c r="C983" s="85">
        <f>YEAR(Table2[[#This Row],[Date]])</f>
        <v>2023</v>
      </c>
      <c r="D983" s="88" t="str">
        <f>TEXT(Table2[[#This Row],[Date]],"mmmm")</f>
        <v>May</v>
      </c>
      <c r="E983" s="2" t="s">
        <v>114</v>
      </c>
      <c r="F983" s="2" t="s">
        <v>28</v>
      </c>
      <c r="G983" s="2" t="s">
        <v>29</v>
      </c>
      <c r="H983" s="2" t="s">
        <v>30</v>
      </c>
      <c r="I983" s="2" t="s">
        <v>75</v>
      </c>
      <c r="J983" s="2" t="s">
        <v>87</v>
      </c>
      <c r="K983" s="2" t="s">
        <v>45</v>
      </c>
      <c r="L983" s="2" t="s">
        <v>80</v>
      </c>
      <c r="M983" s="2">
        <v>990.09</v>
      </c>
      <c r="N983" s="2">
        <v>8</v>
      </c>
      <c r="O983" s="2">
        <v>0.25</v>
      </c>
      <c r="P983" s="48" t="str">
        <f>IF(Table2[[#This Row],[Discount]]&gt;20%,"HIGH","LOW")</f>
        <v>HIGH</v>
      </c>
      <c r="Q983" s="2">
        <v>5940.54</v>
      </c>
      <c r="R983" s="59" t="str">
        <f>_xlfn.IFS(Table2[[#This Row],[Revenue]]&lt;1000,"Small",OR(Table2[[#This Row],[Revenue]]&gt;1000,Table2[[#This Row],[Revenue]]&lt;=5000),"Medium",Table2[[#This Row],[Revenue]]&gt;5000,"Large")</f>
        <v>Medium</v>
      </c>
      <c r="S983" s="53" t="str">
        <f>IF(Table2[[#This Row],[Revenue]]&gt;3000,"Premium","Not Premium")</f>
        <v>Premium</v>
      </c>
      <c r="T983" s="2">
        <v>4890.01</v>
      </c>
      <c r="U983" s="2">
        <v>1050.53</v>
      </c>
      <c r="V983" s="2" t="s">
        <v>35</v>
      </c>
      <c r="W983" s="2" t="s">
        <v>54</v>
      </c>
      <c r="X983" s="2" t="s">
        <v>72</v>
      </c>
      <c r="Y983" s="2">
        <v>8.31</v>
      </c>
      <c r="Z983" s="2">
        <v>8</v>
      </c>
      <c r="AA983" s="50" t="str">
        <f>IF(Table2[[#This Row],[DeliveryDays]]&lt;=3,"FAST DELIVERY","LATE DELIVERY")</f>
        <v>LATE DELIVERY</v>
      </c>
      <c r="AB983" s="2" t="s">
        <v>97</v>
      </c>
      <c r="AC983" s="2" t="s">
        <v>56</v>
      </c>
      <c r="AD983" s="2">
        <v>5</v>
      </c>
      <c r="AE983" s="56" t="str">
        <f>_xlfn.IFS(Table2[[#This Row],[Rating]]=5,"Excellent",Table2[[#This Row],[Rating]]=4,"Good",Table2[[#This Row],[Rating]]=3,"Average",Table2[[#This Row],[Rating]]&lt;=2,"Poor")</f>
        <v>Excellent</v>
      </c>
      <c r="AF983" s="35">
        <f>Table2[[#This Row],[Cost]]+Table2[[#This Row],[Profit]]+Table2[[#This Row],[ShippingCost]]+Table2[[#This Row],[DeliveryDays]]</f>
        <v>5956.85</v>
      </c>
      <c r="AG983" s="119">
        <f>Table2[[#This Row],[Profit]]/Table2[[#This Row],[Cost]]</f>
        <v>0.2148318715094652</v>
      </c>
    </row>
    <row r="984" spans="1:33" ht="16.5" thickTop="1" thickBot="1" x14ac:dyDescent="0.3">
      <c r="A984" s="12">
        <v>985</v>
      </c>
      <c r="B984" s="13" t="s">
        <v>636</v>
      </c>
      <c r="C984" s="86">
        <f>YEAR(Table2[[#This Row],[Date]])</f>
        <v>2024</v>
      </c>
      <c r="D984" s="89" t="str">
        <f>TEXT(Table2[[#This Row],[Date]],"mmmm")</f>
        <v>April</v>
      </c>
      <c r="E984" s="13" t="s">
        <v>127</v>
      </c>
      <c r="F984" s="13" t="s">
        <v>82</v>
      </c>
      <c r="G984" s="13" t="s">
        <v>43</v>
      </c>
      <c r="H984" s="13" t="s">
        <v>100</v>
      </c>
      <c r="I984" s="13" t="s">
        <v>75</v>
      </c>
      <c r="J984" s="13" t="s">
        <v>87</v>
      </c>
      <c r="K984" s="13" t="s">
        <v>33</v>
      </c>
      <c r="L984" s="13" t="s">
        <v>80</v>
      </c>
      <c r="M984" s="13">
        <v>382.38</v>
      </c>
      <c r="N984" s="13">
        <v>6</v>
      </c>
      <c r="O984" s="13">
        <v>0.1</v>
      </c>
      <c r="P984" s="48" t="str">
        <f>IF(Table2[[#This Row],[Discount]]&gt;20%,"HIGH","LOW")</f>
        <v>LOW</v>
      </c>
      <c r="Q984" s="13">
        <v>2064.85</v>
      </c>
      <c r="R984" s="60" t="str">
        <f>_xlfn.IFS(Table2[[#This Row],[Revenue]]&lt;1000,"Small",OR(Table2[[#This Row],[Revenue]]&gt;1000,Table2[[#This Row],[Revenue]]&lt;=5000),"Medium",Table2[[#This Row],[Revenue]]&gt;5000,"Large")</f>
        <v>Medium</v>
      </c>
      <c r="S984" s="54" t="str">
        <f>IF(Table2[[#This Row],[Revenue]]&gt;3000,"Premium","Not Premium")</f>
        <v>Not Premium</v>
      </c>
      <c r="T984" s="13">
        <v>1206.69</v>
      </c>
      <c r="U984" s="13">
        <v>858.16</v>
      </c>
      <c r="V984" s="13" t="s">
        <v>76</v>
      </c>
      <c r="W984" s="13" t="s">
        <v>54</v>
      </c>
      <c r="X984" s="13" t="s">
        <v>48</v>
      </c>
      <c r="Y984" s="13">
        <v>20.78</v>
      </c>
      <c r="Z984" s="13">
        <v>8</v>
      </c>
      <c r="AA984" s="51" t="str">
        <f>IF(Table2[[#This Row],[DeliveryDays]]&lt;=3,"FAST DELIVERY","LATE DELIVERY")</f>
        <v>LATE DELIVERY</v>
      </c>
      <c r="AB984" s="13" t="s">
        <v>55</v>
      </c>
      <c r="AC984" s="13" t="s">
        <v>39</v>
      </c>
      <c r="AD984" s="13">
        <v>1</v>
      </c>
      <c r="AE984" s="57" t="str">
        <f>_xlfn.IFS(Table2[[#This Row],[Rating]]=5,"Excellent",Table2[[#This Row],[Rating]]=4,"Good",Table2[[#This Row],[Rating]]=3,"Average",Table2[[#This Row],[Rating]]&lt;=2,"Poor")</f>
        <v>Poor</v>
      </c>
      <c r="AF984" s="35">
        <f>Table2[[#This Row],[Cost]]+Table2[[#This Row],[Profit]]+Table2[[#This Row],[ShippingCost]]+Table2[[#This Row],[DeliveryDays]]</f>
        <v>2093.63</v>
      </c>
      <c r="AG984" s="119">
        <f>Table2[[#This Row],[Profit]]/Table2[[#This Row],[Cost]]</f>
        <v>0.71116856856359123</v>
      </c>
    </row>
    <row r="985" spans="1:33" ht="16.5" thickTop="1" thickBot="1" x14ac:dyDescent="0.3">
      <c r="A985" s="11">
        <v>986</v>
      </c>
      <c r="B985" s="2" t="s">
        <v>227</v>
      </c>
      <c r="C985" s="85">
        <f>YEAR(Table2[[#This Row],[Date]])</f>
        <v>2024</v>
      </c>
      <c r="D985" s="88" t="str">
        <f>TEXT(Table2[[#This Row],[Date]],"mmmm")</f>
        <v>August</v>
      </c>
      <c r="E985" s="2" t="s">
        <v>99</v>
      </c>
      <c r="F985" s="2" t="s">
        <v>28</v>
      </c>
      <c r="G985" s="2" t="s">
        <v>93</v>
      </c>
      <c r="H985" s="2" t="s">
        <v>67</v>
      </c>
      <c r="I985" s="2" t="s">
        <v>51</v>
      </c>
      <c r="J985" s="2" t="s">
        <v>84</v>
      </c>
      <c r="K985" s="2" t="s">
        <v>53</v>
      </c>
      <c r="L985" s="2" t="s">
        <v>85</v>
      </c>
      <c r="M985" s="2">
        <v>788.39</v>
      </c>
      <c r="N985" s="2">
        <v>19</v>
      </c>
      <c r="O985" s="2">
        <v>0.25</v>
      </c>
      <c r="P985" s="48" t="str">
        <f>IF(Table2[[#This Row],[Discount]]&gt;20%,"HIGH","LOW")</f>
        <v>HIGH</v>
      </c>
      <c r="Q985" s="2">
        <v>11234.56</v>
      </c>
      <c r="R985" s="59" t="str">
        <f>_xlfn.IFS(Table2[[#This Row],[Revenue]]&lt;1000,"Small",OR(Table2[[#This Row],[Revenue]]&gt;1000,Table2[[#This Row],[Revenue]]&lt;=5000),"Medium",Table2[[#This Row],[Revenue]]&gt;5000,"Large")</f>
        <v>Medium</v>
      </c>
      <c r="S985" s="53" t="str">
        <f>IF(Table2[[#This Row],[Revenue]]&gt;3000,"Premium","Not Premium")</f>
        <v>Premium</v>
      </c>
      <c r="T985" s="2">
        <v>8387.9599999999991</v>
      </c>
      <c r="U985" s="2">
        <v>2846.6</v>
      </c>
      <c r="V985" s="2" t="s">
        <v>35</v>
      </c>
      <c r="W985" s="2" t="s">
        <v>88</v>
      </c>
      <c r="X985" s="2" t="s">
        <v>37</v>
      </c>
      <c r="Y985" s="2">
        <v>28.66</v>
      </c>
      <c r="Z985" s="2">
        <v>6</v>
      </c>
      <c r="AA985" s="50" t="str">
        <f>IF(Table2[[#This Row],[DeliveryDays]]&lt;=3,"FAST DELIVERY","LATE DELIVERY")</f>
        <v>LATE DELIVERY</v>
      </c>
      <c r="AB985" s="2" t="s">
        <v>55</v>
      </c>
      <c r="AC985" s="2" t="s">
        <v>39</v>
      </c>
      <c r="AD985" s="2">
        <v>3</v>
      </c>
      <c r="AE985" s="56" t="str">
        <f>_xlfn.IFS(Table2[[#This Row],[Rating]]=5,"Excellent",Table2[[#This Row],[Rating]]=4,"Good",Table2[[#This Row],[Rating]]=3,"Average",Table2[[#This Row],[Rating]]&lt;=2,"Poor")</f>
        <v>Average</v>
      </c>
      <c r="AF985" s="35">
        <f>Table2[[#This Row],[Cost]]+Table2[[#This Row],[Profit]]+Table2[[#This Row],[ShippingCost]]+Table2[[#This Row],[DeliveryDays]]</f>
        <v>11269.22</v>
      </c>
      <c r="AG985" s="119">
        <f>Table2[[#This Row],[Profit]]/Table2[[#This Row],[Cost]]</f>
        <v>0.33936737895745811</v>
      </c>
    </row>
    <row r="986" spans="1:33" ht="16.5" thickTop="1" thickBot="1" x14ac:dyDescent="0.3">
      <c r="A986" s="12">
        <v>987</v>
      </c>
      <c r="B986" s="13" t="s">
        <v>146</v>
      </c>
      <c r="C986" s="86">
        <f>YEAR(Table2[[#This Row],[Date]])</f>
        <v>2024</v>
      </c>
      <c r="D986" s="89" t="str">
        <f>TEXT(Table2[[#This Row],[Date]],"mmmm")</f>
        <v>December</v>
      </c>
      <c r="E986" s="13" t="s">
        <v>41</v>
      </c>
      <c r="F986" s="13" t="s">
        <v>28</v>
      </c>
      <c r="G986" s="13" t="s">
        <v>43</v>
      </c>
      <c r="H986" s="13" t="s">
        <v>74</v>
      </c>
      <c r="I986" s="13" t="s">
        <v>31</v>
      </c>
      <c r="J986" s="13" t="s">
        <v>87</v>
      </c>
      <c r="K986" s="13" t="s">
        <v>53</v>
      </c>
      <c r="L986" s="13" t="s">
        <v>46</v>
      </c>
      <c r="M986" s="13">
        <v>894.32</v>
      </c>
      <c r="N986" s="13">
        <v>16</v>
      </c>
      <c r="O986" s="13">
        <v>0.21</v>
      </c>
      <c r="P986" s="48" t="str">
        <f>IF(Table2[[#This Row],[Discount]]&gt;20%,"HIGH","LOW")</f>
        <v>HIGH</v>
      </c>
      <c r="Q986" s="13">
        <v>11304.2</v>
      </c>
      <c r="R986" s="60" t="str">
        <f>_xlfn.IFS(Table2[[#This Row],[Revenue]]&lt;1000,"Small",OR(Table2[[#This Row],[Revenue]]&gt;1000,Table2[[#This Row],[Revenue]]&lt;=5000),"Medium",Table2[[#This Row],[Revenue]]&gt;5000,"Large")</f>
        <v>Medium</v>
      </c>
      <c r="S986" s="54" t="str">
        <f>IF(Table2[[#This Row],[Revenue]]&gt;3000,"Premium","Not Premium")</f>
        <v>Premium</v>
      </c>
      <c r="T986" s="13">
        <v>7840.89</v>
      </c>
      <c r="U986" s="13">
        <v>3463.31</v>
      </c>
      <c r="V986" s="13" t="s">
        <v>47</v>
      </c>
      <c r="W986" s="13" t="s">
        <v>71</v>
      </c>
      <c r="X986" s="13" t="s">
        <v>72</v>
      </c>
      <c r="Y986" s="13">
        <v>5.99</v>
      </c>
      <c r="Z986" s="13">
        <v>9</v>
      </c>
      <c r="AA986" s="51" t="str">
        <f>IF(Table2[[#This Row],[DeliveryDays]]&lt;=3,"FAST DELIVERY","LATE DELIVERY")</f>
        <v>LATE DELIVERY</v>
      </c>
      <c r="AB986" s="13" t="s">
        <v>38</v>
      </c>
      <c r="AC986" s="13" t="s">
        <v>56</v>
      </c>
      <c r="AD986" s="13">
        <v>2</v>
      </c>
      <c r="AE986" s="57" t="str">
        <f>_xlfn.IFS(Table2[[#This Row],[Rating]]=5,"Excellent",Table2[[#This Row],[Rating]]=4,"Good",Table2[[#This Row],[Rating]]=3,"Average",Table2[[#This Row],[Rating]]&lt;=2,"Poor")</f>
        <v>Poor</v>
      </c>
      <c r="AF986" s="35">
        <f>Table2[[#This Row],[Cost]]+Table2[[#This Row],[Profit]]+Table2[[#This Row],[ShippingCost]]+Table2[[#This Row],[DeliveryDays]]</f>
        <v>11319.19</v>
      </c>
      <c r="AG986" s="119">
        <f>Table2[[#This Row],[Profit]]/Table2[[#This Row],[Cost]]</f>
        <v>0.44169858268640422</v>
      </c>
    </row>
    <row r="987" spans="1:33" ht="16.5" thickTop="1" thickBot="1" x14ac:dyDescent="0.3">
      <c r="A987" s="11">
        <v>988</v>
      </c>
      <c r="B987" s="2" t="s">
        <v>293</v>
      </c>
      <c r="C987" s="85">
        <f>YEAR(Table2[[#This Row],[Date]])</f>
        <v>2024</v>
      </c>
      <c r="D987" s="88" t="str">
        <f>TEXT(Table2[[#This Row],[Date]],"mmmm")</f>
        <v>March</v>
      </c>
      <c r="E987" s="2" t="s">
        <v>58</v>
      </c>
      <c r="F987" s="2" t="s">
        <v>66</v>
      </c>
      <c r="G987" s="2" t="s">
        <v>90</v>
      </c>
      <c r="H987" s="2" t="s">
        <v>67</v>
      </c>
      <c r="I987" s="2" t="s">
        <v>68</v>
      </c>
      <c r="J987" s="2" t="s">
        <v>84</v>
      </c>
      <c r="K987" s="2" t="s">
        <v>45</v>
      </c>
      <c r="L987" s="2" t="s">
        <v>70</v>
      </c>
      <c r="M987" s="2">
        <v>387.89</v>
      </c>
      <c r="N987" s="2">
        <v>12</v>
      </c>
      <c r="O987" s="2">
        <v>0.24</v>
      </c>
      <c r="P987" s="48" t="str">
        <f>IF(Table2[[#This Row],[Discount]]&gt;20%,"HIGH","LOW")</f>
        <v>HIGH</v>
      </c>
      <c r="Q987" s="2">
        <v>3537.56</v>
      </c>
      <c r="R987" s="59" t="str">
        <f>_xlfn.IFS(Table2[[#This Row],[Revenue]]&lt;1000,"Small",OR(Table2[[#This Row],[Revenue]]&gt;1000,Table2[[#This Row],[Revenue]]&lt;=5000),"Medium",Table2[[#This Row],[Revenue]]&gt;5000,"Large")</f>
        <v>Medium</v>
      </c>
      <c r="S987" s="53" t="str">
        <f>IF(Table2[[#This Row],[Revenue]]&gt;3000,"Premium","Not Premium")</f>
        <v>Premium</v>
      </c>
      <c r="T987" s="2">
        <v>2405.71</v>
      </c>
      <c r="U987" s="2">
        <v>1131.8499999999999</v>
      </c>
      <c r="V987" s="2" t="s">
        <v>91</v>
      </c>
      <c r="W987" s="2" t="s">
        <v>71</v>
      </c>
      <c r="X987" s="2" t="s">
        <v>48</v>
      </c>
      <c r="Y987" s="2">
        <v>15.53</v>
      </c>
      <c r="Z987" s="2">
        <v>2</v>
      </c>
      <c r="AA987" s="50" t="str">
        <f>IF(Table2[[#This Row],[DeliveryDays]]&lt;=3,"FAST DELIVERY","LATE DELIVERY")</f>
        <v>FAST DELIVERY</v>
      </c>
      <c r="AB987" s="2" t="s">
        <v>55</v>
      </c>
      <c r="AC987" s="2" t="s">
        <v>39</v>
      </c>
      <c r="AD987" s="2">
        <v>2</v>
      </c>
      <c r="AE987" s="56" t="str">
        <f>_xlfn.IFS(Table2[[#This Row],[Rating]]=5,"Excellent",Table2[[#This Row],[Rating]]=4,"Good",Table2[[#This Row],[Rating]]=3,"Average",Table2[[#This Row],[Rating]]&lt;=2,"Poor")</f>
        <v>Poor</v>
      </c>
      <c r="AF987" s="35">
        <f>Table2[[#This Row],[Cost]]+Table2[[#This Row],[Profit]]+Table2[[#This Row],[ShippingCost]]+Table2[[#This Row],[DeliveryDays]]</f>
        <v>3555.09</v>
      </c>
      <c r="AG987" s="119">
        <f>Table2[[#This Row],[Profit]]/Table2[[#This Row],[Cost]]</f>
        <v>0.47048480490167138</v>
      </c>
    </row>
    <row r="988" spans="1:33" ht="16.5" thickTop="1" thickBot="1" x14ac:dyDescent="0.3">
      <c r="A988" s="12">
        <v>989</v>
      </c>
      <c r="B988" s="13" t="s">
        <v>383</v>
      </c>
      <c r="C988" s="86">
        <f>YEAR(Table2[[#This Row],[Date]])</f>
        <v>2024</v>
      </c>
      <c r="D988" s="89" t="str">
        <f>TEXT(Table2[[#This Row],[Date]],"mmmm")</f>
        <v>May</v>
      </c>
      <c r="E988" s="13" t="s">
        <v>129</v>
      </c>
      <c r="F988" s="13" t="s">
        <v>66</v>
      </c>
      <c r="G988" s="13" t="s">
        <v>93</v>
      </c>
      <c r="H988" s="13" t="s">
        <v>67</v>
      </c>
      <c r="I988" s="13" t="s">
        <v>75</v>
      </c>
      <c r="J988" s="13" t="s">
        <v>84</v>
      </c>
      <c r="K988" s="13" t="s">
        <v>53</v>
      </c>
      <c r="L988" s="13" t="s">
        <v>34</v>
      </c>
      <c r="M988" s="13">
        <v>188.02</v>
      </c>
      <c r="N988" s="13">
        <v>17</v>
      </c>
      <c r="O988" s="13">
        <v>0.08</v>
      </c>
      <c r="P988" s="48" t="str">
        <f>IF(Table2[[#This Row],[Discount]]&gt;20%,"HIGH","LOW")</f>
        <v>LOW</v>
      </c>
      <c r="Q988" s="13">
        <v>2940.63</v>
      </c>
      <c r="R988" s="60" t="str">
        <f>_xlfn.IFS(Table2[[#This Row],[Revenue]]&lt;1000,"Small",OR(Table2[[#This Row],[Revenue]]&gt;1000,Table2[[#This Row],[Revenue]]&lt;=5000),"Medium",Table2[[#This Row],[Revenue]]&gt;5000,"Large")</f>
        <v>Medium</v>
      </c>
      <c r="S988" s="54" t="str">
        <f>IF(Table2[[#This Row],[Revenue]]&gt;3000,"Premium","Not Premium")</f>
        <v>Not Premium</v>
      </c>
      <c r="T988" s="13">
        <v>2310.08</v>
      </c>
      <c r="U988" s="13">
        <v>630.54999999999995</v>
      </c>
      <c r="V988" s="13" t="s">
        <v>91</v>
      </c>
      <c r="W988" s="13" t="s">
        <v>54</v>
      </c>
      <c r="X988" s="13" t="s">
        <v>37</v>
      </c>
      <c r="Y988" s="13">
        <v>5.54</v>
      </c>
      <c r="Z988" s="13">
        <v>4</v>
      </c>
      <c r="AA988" s="51" t="str">
        <f>IF(Table2[[#This Row],[DeliveryDays]]&lt;=3,"FAST DELIVERY","LATE DELIVERY")</f>
        <v>LATE DELIVERY</v>
      </c>
      <c r="AB988" s="13" t="s">
        <v>97</v>
      </c>
      <c r="AC988" s="13" t="s">
        <v>39</v>
      </c>
      <c r="AD988" s="13">
        <v>1</v>
      </c>
      <c r="AE988" s="57" t="str">
        <f>_xlfn.IFS(Table2[[#This Row],[Rating]]=5,"Excellent",Table2[[#This Row],[Rating]]=4,"Good",Table2[[#This Row],[Rating]]=3,"Average",Table2[[#This Row],[Rating]]&lt;=2,"Poor")</f>
        <v>Poor</v>
      </c>
      <c r="AF988" s="35">
        <f>Table2[[#This Row],[Cost]]+Table2[[#This Row],[Profit]]+Table2[[#This Row],[ShippingCost]]+Table2[[#This Row],[DeliveryDays]]</f>
        <v>2950.17</v>
      </c>
      <c r="AG988" s="119">
        <f>Table2[[#This Row],[Profit]]/Table2[[#This Row],[Cost]]</f>
        <v>0.27295591494666849</v>
      </c>
    </row>
    <row r="989" spans="1:33" ht="16.5" thickTop="1" thickBot="1" x14ac:dyDescent="0.3">
      <c r="A989" s="11">
        <v>990</v>
      </c>
      <c r="B989" s="2" t="s">
        <v>156</v>
      </c>
      <c r="C989" s="85">
        <f>YEAR(Table2[[#This Row],[Date]])</f>
        <v>2023</v>
      </c>
      <c r="D989" s="88" t="str">
        <f>TEXT(Table2[[#This Row],[Date]],"mmmm")</f>
        <v>May</v>
      </c>
      <c r="E989" s="2" t="s">
        <v>96</v>
      </c>
      <c r="F989" s="2" t="s">
        <v>82</v>
      </c>
      <c r="G989" s="2" t="s">
        <v>43</v>
      </c>
      <c r="H989" s="2" t="s">
        <v>100</v>
      </c>
      <c r="I989" s="2" t="s">
        <v>51</v>
      </c>
      <c r="J989" s="2" t="s">
        <v>102</v>
      </c>
      <c r="K989" s="2" t="s">
        <v>33</v>
      </c>
      <c r="L989" s="2" t="s">
        <v>46</v>
      </c>
      <c r="M989" s="2">
        <v>909.99</v>
      </c>
      <c r="N989" s="2">
        <v>19</v>
      </c>
      <c r="O989" s="2">
        <v>0.16</v>
      </c>
      <c r="P989" s="48" t="str">
        <f>IF(Table2[[#This Row],[Discount]]&gt;20%,"HIGH","LOW")</f>
        <v>LOW</v>
      </c>
      <c r="Q989" s="2">
        <v>14523.44</v>
      </c>
      <c r="R989" s="59" t="str">
        <f>_xlfn.IFS(Table2[[#This Row],[Revenue]]&lt;1000,"Small",OR(Table2[[#This Row],[Revenue]]&gt;1000,Table2[[#This Row],[Revenue]]&lt;=5000),"Medium",Table2[[#This Row],[Revenue]]&gt;5000,"Large")</f>
        <v>Medium</v>
      </c>
      <c r="S989" s="53" t="str">
        <f>IF(Table2[[#This Row],[Revenue]]&gt;3000,"Premium","Not Premium")</f>
        <v>Premium</v>
      </c>
      <c r="T989" s="2">
        <v>9562.56</v>
      </c>
      <c r="U989" s="2">
        <v>4960.88</v>
      </c>
      <c r="V989" s="2" t="s">
        <v>47</v>
      </c>
      <c r="W989" s="2" t="s">
        <v>88</v>
      </c>
      <c r="X989" s="2" t="s">
        <v>37</v>
      </c>
      <c r="Y989" s="2">
        <v>7.23</v>
      </c>
      <c r="Z989" s="2">
        <v>9</v>
      </c>
      <c r="AA989" s="50" t="str">
        <f>IF(Table2[[#This Row],[DeliveryDays]]&lt;=3,"FAST DELIVERY","LATE DELIVERY")</f>
        <v>LATE DELIVERY</v>
      </c>
      <c r="AB989" s="2" t="s">
        <v>97</v>
      </c>
      <c r="AC989" s="2" t="s">
        <v>56</v>
      </c>
      <c r="AD989" s="2">
        <v>4</v>
      </c>
      <c r="AE989" s="56" t="str">
        <f>_xlfn.IFS(Table2[[#This Row],[Rating]]=5,"Excellent",Table2[[#This Row],[Rating]]=4,"Good",Table2[[#This Row],[Rating]]=3,"Average",Table2[[#This Row],[Rating]]&lt;=2,"Poor")</f>
        <v>Good</v>
      </c>
      <c r="AF989" s="35">
        <f>Table2[[#This Row],[Cost]]+Table2[[#This Row],[Profit]]+Table2[[#This Row],[ShippingCost]]+Table2[[#This Row],[DeliveryDays]]</f>
        <v>14539.669999999998</v>
      </c>
      <c r="AG989" s="119">
        <f>Table2[[#This Row],[Profit]]/Table2[[#This Row],[Cost]]</f>
        <v>0.51878158150118803</v>
      </c>
    </row>
    <row r="990" spans="1:33" ht="16.5" thickTop="1" thickBot="1" x14ac:dyDescent="0.3">
      <c r="A990" s="12">
        <v>991</v>
      </c>
      <c r="B990" s="13" t="s">
        <v>637</v>
      </c>
      <c r="C990" s="86">
        <f>YEAR(Table2[[#This Row],[Date]])</f>
        <v>2024</v>
      </c>
      <c r="D990" s="89" t="str">
        <f>TEXT(Table2[[#This Row],[Date]],"mmmm")</f>
        <v>October</v>
      </c>
      <c r="E990" s="13" t="s">
        <v>127</v>
      </c>
      <c r="F990" s="13" t="s">
        <v>42</v>
      </c>
      <c r="G990" s="13" t="s">
        <v>29</v>
      </c>
      <c r="H990" s="13" t="s">
        <v>44</v>
      </c>
      <c r="I990" s="13" t="s">
        <v>51</v>
      </c>
      <c r="J990" s="13" t="s">
        <v>107</v>
      </c>
      <c r="K990" s="13" t="s">
        <v>53</v>
      </c>
      <c r="L990" s="13" t="s">
        <v>70</v>
      </c>
      <c r="M990" s="13">
        <v>563.88</v>
      </c>
      <c r="N990" s="13">
        <v>14</v>
      </c>
      <c r="O990" s="13">
        <v>0.16</v>
      </c>
      <c r="P990" s="48" t="str">
        <f>IF(Table2[[#This Row],[Discount]]&gt;20%,"HIGH","LOW")</f>
        <v>LOW</v>
      </c>
      <c r="Q990" s="13">
        <v>6631.23</v>
      </c>
      <c r="R990" s="60" t="str">
        <f>_xlfn.IFS(Table2[[#This Row],[Revenue]]&lt;1000,"Small",OR(Table2[[#This Row],[Revenue]]&gt;1000,Table2[[#This Row],[Revenue]]&lt;=5000),"Medium",Table2[[#This Row],[Revenue]]&gt;5000,"Large")</f>
        <v>Medium</v>
      </c>
      <c r="S990" s="54" t="str">
        <f>IF(Table2[[#This Row],[Revenue]]&gt;3000,"Premium","Not Premium")</f>
        <v>Premium</v>
      </c>
      <c r="T990" s="13">
        <v>5716.32</v>
      </c>
      <c r="U990" s="13">
        <v>914.91</v>
      </c>
      <c r="V990" s="13" t="s">
        <v>63</v>
      </c>
      <c r="W990" s="13" t="s">
        <v>71</v>
      </c>
      <c r="X990" s="13" t="s">
        <v>37</v>
      </c>
      <c r="Y990" s="13">
        <v>30.37</v>
      </c>
      <c r="Z990" s="13">
        <v>5</v>
      </c>
      <c r="AA990" s="51" t="str">
        <f>IF(Table2[[#This Row],[DeliveryDays]]&lt;=3,"FAST DELIVERY","LATE DELIVERY")</f>
        <v>LATE DELIVERY</v>
      </c>
      <c r="AB990" s="13" t="s">
        <v>38</v>
      </c>
      <c r="AC990" s="13" t="s">
        <v>39</v>
      </c>
      <c r="AD990" s="13">
        <v>1</v>
      </c>
      <c r="AE990" s="57" t="str">
        <f>_xlfn.IFS(Table2[[#This Row],[Rating]]=5,"Excellent",Table2[[#This Row],[Rating]]=4,"Good",Table2[[#This Row],[Rating]]=3,"Average",Table2[[#This Row],[Rating]]&lt;=2,"Poor")</f>
        <v>Poor</v>
      </c>
      <c r="AF990" s="35">
        <f>Table2[[#This Row],[Cost]]+Table2[[#This Row],[Profit]]+Table2[[#This Row],[ShippingCost]]+Table2[[#This Row],[DeliveryDays]]</f>
        <v>6666.5999999999995</v>
      </c>
      <c r="AG990" s="119">
        <f>Table2[[#This Row],[Profit]]/Table2[[#This Row],[Cost]]</f>
        <v>0.16005227139138467</v>
      </c>
    </row>
    <row r="991" spans="1:33" ht="16.5" thickTop="1" thickBot="1" x14ac:dyDescent="0.3">
      <c r="A991" s="11">
        <v>992</v>
      </c>
      <c r="B991" s="2" t="s">
        <v>414</v>
      </c>
      <c r="C991" s="85">
        <f>YEAR(Table2[[#This Row],[Date]])</f>
        <v>2023</v>
      </c>
      <c r="D991" s="88" t="str">
        <f>TEXT(Table2[[#This Row],[Date]],"mmmm")</f>
        <v>September</v>
      </c>
      <c r="E991" s="2" t="s">
        <v>27</v>
      </c>
      <c r="F991" s="2" t="s">
        <v>66</v>
      </c>
      <c r="G991" s="2" t="s">
        <v>93</v>
      </c>
      <c r="H991" s="2" t="s">
        <v>94</v>
      </c>
      <c r="I991" s="2" t="s">
        <v>75</v>
      </c>
      <c r="J991" s="2" t="s">
        <v>84</v>
      </c>
      <c r="K991" s="2" t="s">
        <v>53</v>
      </c>
      <c r="L991" s="2" t="s">
        <v>85</v>
      </c>
      <c r="M991" s="2">
        <v>118.2</v>
      </c>
      <c r="N991" s="2">
        <v>9</v>
      </c>
      <c r="O991" s="2">
        <v>0.23</v>
      </c>
      <c r="P991" s="48" t="str">
        <f>IF(Table2[[#This Row],[Discount]]&gt;20%,"HIGH","LOW")</f>
        <v>HIGH</v>
      </c>
      <c r="Q991" s="2">
        <v>819.13</v>
      </c>
      <c r="R991" s="59" t="str">
        <f>_xlfn.IFS(Table2[[#This Row],[Revenue]]&lt;1000,"Small",OR(Table2[[#This Row],[Revenue]]&gt;1000,Table2[[#This Row],[Revenue]]&lt;=5000),"Medium",Table2[[#This Row],[Revenue]]&gt;5000,"Large")</f>
        <v>Small</v>
      </c>
      <c r="S991" s="53" t="str">
        <f>IF(Table2[[#This Row],[Revenue]]&gt;3000,"Premium","Not Premium")</f>
        <v>Not Premium</v>
      </c>
      <c r="T991" s="2">
        <v>611.04</v>
      </c>
      <c r="U991" s="2">
        <v>208.09</v>
      </c>
      <c r="V991" s="2" t="s">
        <v>63</v>
      </c>
      <c r="W991" s="2" t="s">
        <v>71</v>
      </c>
      <c r="X991" s="2" t="s">
        <v>72</v>
      </c>
      <c r="Y991" s="2">
        <v>33.89</v>
      </c>
      <c r="Z991" s="2">
        <v>5</v>
      </c>
      <c r="AA991" s="50" t="str">
        <f>IF(Table2[[#This Row],[DeliveryDays]]&lt;=3,"FAST DELIVERY","LATE DELIVERY")</f>
        <v>LATE DELIVERY</v>
      </c>
      <c r="AB991" s="2" t="s">
        <v>97</v>
      </c>
      <c r="AC991" s="2" t="s">
        <v>39</v>
      </c>
      <c r="AD991" s="2">
        <v>1</v>
      </c>
      <c r="AE991" s="56" t="str">
        <f>_xlfn.IFS(Table2[[#This Row],[Rating]]=5,"Excellent",Table2[[#This Row],[Rating]]=4,"Good",Table2[[#This Row],[Rating]]=3,"Average",Table2[[#This Row],[Rating]]&lt;=2,"Poor")</f>
        <v>Poor</v>
      </c>
      <c r="AF991" s="35">
        <f>Table2[[#This Row],[Cost]]+Table2[[#This Row],[Profit]]+Table2[[#This Row],[ShippingCost]]+Table2[[#This Row],[DeliveryDays]]</f>
        <v>858.02</v>
      </c>
      <c r="AG991" s="119">
        <f>Table2[[#This Row],[Profit]]/Table2[[#This Row],[Cost]]</f>
        <v>0.34055053678973557</v>
      </c>
    </row>
    <row r="992" spans="1:33" ht="16.5" thickTop="1" thickBot="1" x14ac:dyDescent="0.3">
      <c r="A992" s="12">
        <v>993</v>
      </c>
      <c r="B992" s="13" t="s">
        <v>617</v>
      </c>
      <c r="C992" s="86">
        <f>YEAR(Table2[[#This Row],[Date]])</f>
        <v>2023</v>
      </c>
      <c r="D992" s="89" t="str">
        <f>TEXT(Table2[[#This Row],[Date]],"mmmm")</f>
        <v>April</v>
      </c>
      <c r="E992" s="13" t="s">
        <v>114</v>
      </c>
      <c r="F992" s="13" t="s">
        <v>66</v>
      </c>
      <c r="G992" s="13" t="s">
        <v>83</v>
      </c>
      <c r="H992" s="13" t="s">
        <v>60</v>
      </c>
      <c r="I992" s="13" t="s">
        <v>51</v>
      </c>
      <c r="J992" s="13" t="s">
        <v>52</v>
      </c>
      <c r="K992" s="13" t="s">
        <v>45</v>
      </c>
      <c r="L992" s="13" t="s">
        <v>85</v>
      </c>
      <c r="M992" s="13">
        <v>165.14</v>
      </c>
      <c r="N992" s="13">
        <v>17</v>
      </c>
      <c r="O992" s="13">
        <v>0.25</v>
      </c>
      <c r="P992" s="48" t="str">
        <f>IF(Table2[[#This Row],[Discount]]&gt;20%,"HIGH","LOW")</f>
        <v>HIGH</v>
      </c>
      <c r="Q992" s="13">
        <v>2105.5300000000002</v>
      </c>
      <c r="R992" s="60" t="str">
        <f>_xlfn.IFS(Table2[[#This Row],[Revenue]]&lt;1000,"Small",OR(Table2[[#This Row],[Revenue]]&gt;1000,Table2[[#This Row],[Revenue]]&lt;=5000),"Medium",Table2[[#This Row],[Revenue]]&gt;5000,"Large")</f>
        <v>Medium</v>
      </c>
      <c r="S992" s="54" t="str">
        <f>IF(Table2[[#This Row],[Revenue]]&gt;3000,"Premium","Not Premium")</f>
        <v>Not Premium</v>
      </c>
      <c r="T992" s="13">
        <v>1873.89</v>
      </c>
      <c r="U992" s="13">
        <v>231.64</v>
      </c>
      <c r="V992" s="13" t="s">
        <v>47</v>
      </c>
      <c r="W992" s="13" t="s">
        <v>36</v>
      </c>
      <c r="X992" s="13" t="s">
        <v>48</v>
      </c>
      <c r="Y992" s="13">
        <v>5.24</v>
      </c>
      <c r="Z992" s="13">
        <v>6</v>
      </c>
      <c r="AA992" s="51" t="str">
        <f>IF(Table2[[#This Row],[DeliveryDays]]&lt;=3,"FAST DELIVERY","LATE DELIVERY")</f>
        <v>LATE DELIVERY</v>
      </c>
      <c r="AB992" s="13" t="s">
        <v>55</v>
      </c>
      <c r="AC992" s="13" t="s">
        <v>39</v>
      </c>
      <c r="AD992" s="13">
        <v>1</v>
      </c>
      <c r="AE992" s="57" t="str">
        <f>_xlfn.IFS(Table2[[#This Row],[Rating]]=5,"Excellent",Table2[[#This Row],[Rating]]=4,"Good",Table2[[#This Row],[Rating]]=3,"Average",Table2[[#This Row],[Rating]]&lt;=2,"Poor")</f>
        <v>Poor</v>
      </c>
      <c r="AF992" s="35">
        <f>Table2[[#This Row],[Cost]]+Table2[[#This Row],[Profit]]+Table2[[#This Row],[ShippingCost]]+Table2[[#This Row],[DeliveryDays]]</f>
        <v>2116.77</v>
      </c>
      <c r="AG992" s="119">
        <f>Table2[[#This Row],[Profit]]/Table2[[#This Row],[Cost]]</f>
        <v>0.12361451312510338</v>
      </c>
    </row>
    <row r="993" spans="1:33" ht="16.5" thickTop="1" thickBot="1" x14ac:dyDescent="0.3">
      <c r="A993" s="11">
        <v>994</v>
      </c>
      <c r="B993" s="2" t="s">
        <v>296</v>
      </c>
      <c r="C993" s="85">
        <f>YEAR(Table2[[#This Row],[Date]])</f>
        <v>2023</v>
      </c>
      <c r="D993" s="88" t="str">
        <f>TEXT(Table2[[#This Row],[Date]],"mmmm")</f>
        <v>April</v>
      </c>
      <c r="E993" s="2" t="s">
        <v>65</v>
      </c>
      <c r="F993" s="2" t="s">
        <v>66</v>
      </c>
      <c r="G993" s="2" t="s">
        <v>83</v>
      </c>
      <c r="H993" s="2" t="s">
        <v>60</v>
      </c>
      <c r="I993" s="2" t="s">
        <v>31</v>
      </c>
      <c r="J993" s="2" t="s">
        <v>32</v>
      </c>
      <c r="K993" s="2" t="s">
        <v>33</v>
      </c>
      <c r="L993" s="2" t="s">
        <v>70</v>
      </c>
      <c r="M993" s="2">
        <v>789.68</v>
      </c>
      <c r="N993" s="2">
        <v>11</v>
      </c>
      <c r="O993" s="2">
        <v>0.02</v>
      </c>
      <c r="P993" s="48" t="str">
        <f>IF(Table2[[#This Row],[Discount]]&gt;20%,"HIGH","LOW")</f>
        <v>LOW</v>
      </c>
      <c r="Q993" s="2">
        <v>8512.75</v>
      </c>
      <c r="R993" s="59" t="str">
        <f>_xlfn.IFS(Table2[[#This Row],[Revenue]]&lt;1000,"Small",OR(Table2[[#This Row],[Revenue]]&gt;1000,Table2[[#This Row],[Revenue]]&lt;=5000),"Medium",Table2[[#This Row],[Revenue]]&gt;5000,"Large")</f>
        <v>Medium</v>
      </c>
      <c r="S993" s="53" t="str">
        <f>IF(Table2[[#This Row],[Revenue]]&gt;3000,"Premium","Not Premium")</f>
        <v>Premium</v>
      </c>
      <c r="T993" s="2">
        <v>4347.32</v>
      </c>
      <c r="U993" s="2">
        <v>4165.43</v>
      </c>
      <c r="V993" s="2" t="s">
        <v>91</v>
      </c>
      <c r="W993" s="2" t="s">
        <v>88</v>
      </c>
      <c r="X993" s="2" t="s">
        <v>72</v>
      </c>
      <c r="Y993" s="2">
        <v>39.369999999999997</v>
      </c>
      <c r="Z993" s="2">
        <v>9</v>
      </c>
      <c r="AA993" s="50" t="str">
        <f>IF(Table2[[#This Row],[DeliveryDays]]&lt;=3,"FAST DELIVERY","LATE DELIVERY")</f>
        <v>LATE DELIVERY</v>
      </c>
      <c r="AB993" s="2" t="s">
        <v>38</v>
      </c>
      <c r="AC993" s="2" t="s">
        <v>56</v>
      </c>
      <c r="AD993" s="2">
        <v>5</v>
      </c>
      <c r="AE993" s="56" t="str">
        <f>_xlfn.IFS(Table2[[#This Row],[Rating]]=5,"Excellent",Table2[[#This Row],[Rating]]=4,"Good",Table2[[#This Row],[Rating]]=3,"Average",Table2[[#This Row],[Rating]]&lt;=2,"Poor")</f>
        <v>Excellent</v>
      </c>
      <c r="AF993" s="35">
        <f>Table2[[#This Row],[Cost]]+Table2[[#This Row],[Profit]]+Table2[[#This Row],[ShippingCost]]+Table2[[#This Row],[DeliveryDays]]</f>
        <v>8561.1200000000008</v>
      </c>
      <c r="AG993" s="119">
        <f>Table2[[#This Row],[Profit]]/Table2[[#This Row],[Cost]]</f>
        <v>0.95816042987403749</v>
      </c>
    </row>
    <row r="994" spans="1:33" ht="16.5" thickTop="1" thickBot="1" x14ac:dyDescent="0.3">
      <c r="A994" s="12">
        <v>995</v>
      </c>
      <c r="B994" s="13" t="s">
        <v>638</v>
      </c>
      <c r="C994" s="86">
        <f>YEAR(Table2[[#This Row],[Date]])</f>
        <v>2024</v>
      </c>
      <c r="D994" s="89" t="str">
        <f>TEXT(Table2[[#This Row],[Date]],"mmmm")</f>
        <v>August</v>
      </c>
      <c r="E994" s="13" t="s">
        <v>65</v>
      </c>
      <c r="F994" s="13" t="s">
        <v>42</v>
      </c>
      <c r="G994" s="13" t="s">
        <v>83</v>
      </c>
      <c r="H994" s="13" t="s">
        <v>30</v>
      </c>
      <c r="I994" s="13" t="s">
        <v>68</v>
      </c>
      <c r="J994" s="13" t="s">
        <v>62</v>
      </c>
      <c r="K994" s="13" t="s">
        <v>33</v>
      </c>
      <c r="L994" s="13" t="s">
        <v>34</v>
      </c>
      <c r="M994" s="13">
        <v>703.88</v>
      </c>
      <c r="N994" s="13">
        <v>10</v>
      </c>
      <c r="O994" s="13">
        <v>0.08</v>
      </c>
      <c r="P994" s="48" t="str">
        <f>IF(Table2[[#This Row],[Discount]]&gt;20%,"HIGH","LOW")</f>
        <v>LOW</v>
      </c>
      <c r="Q994" s="13">
        <v>6475.7</v>
      </c>
      <c r="R994" s="60" t="str">
        <f>_xlfn.IFS(Table2[[#This Row],[Revenue]]&lt;1000,"Small",OR(Table2[[#This Row],[Revenue]]&gt;1000,Table2[[#This Row],[Revenue]]&lt;=5000),"Medium",Table2[[#This Row],[Revenue]]&gt;5000,"Large")</f>
        <v>Medium</v>
      </c>
      <c r="S994" s="54" t="str">
        <f>IF(Table2[[#This Row],[Revenue]]&gt;3000,"Premium","Not Premium")</f>
        <v>Premium</v>
      </c>
      <c r="T994" s="13">
        <v>5336.51</v>
      </c>
      <c r="U994" s="13">
        <v>1139.19</v>
      </c>
      <c r="V994" s="13" t="s">
        <v>35</v>
      </c>
      <c r="W994" s="13" t="s">
        <v>71</v>
      </c>
      <c r="X994" s="13" t="s">
        <v>72</v>
      </c>
      <c r="Y994" s="13">
        <v>39.67</v>
      </c>
      <c r="Z994" s="13">
        <v>5</v>
      </c>
      <c r="AA994" s="51" t="str">
        <f>IF(Table2[[#This Row],[DeliveryDays]]&lt;=3,"FAST DELIVERY","LATE DELIVERY")</f>
        <v>LATE DELIVERY</v>
      </c>
      <c r="AB994" s="13" t="s">
        <v>97</v>
      </c>
      <c r="AC994" s="13" t="s">
        <v>39</v>
      </c>
      <c r="AD994" s="13">
        <v>4</v>
      </c>
      <c r="AE994" s="57" t="str">
        <f>_xlfn.IFS(Table2[[#This Row],[Rating]]=5,"Excellent",Table2[[#This Row],[Rating]]=4,"Good",Table2[[#This Row],[Rating]]=3,"Average",Table2[[#This Row],[Rating]]&lt;=2,"Poor")</f>
        <v>Good</v>
      </c>
      <c r="AF994" s="35">
        <f>Table2[[#This Row],[Cost]]+Table2[[#This Row],[Profit]]+Table2[[#This Row],[ShippingCost]]+Table2[[#This Row],[DeliveryDays]]</f>
        <v>6520.3700000000008</v>
      </c>
      <c r="AG994" s="119">
        <f>Table2[[#This Row],[Profit]]/Table2[[#This Row],[Cost]]</f>
        <v>0.21347097634971171</v>
      </c>
    </row>
    <row r="995" spans="1:33" ht="16.5" thickTop="1" thickBot="1" x14ac:dyDescent="0.3">
      <c r="A995" s="11">
        <v>996</v>
      </c>
      <c r="B995" s="2" t="s">
        <v>337</v>
      </c>
      <c r="C995" s="85">
        <f>YEAR(Table2[[#This Row],[Date]])</f>
        <v>2023</v>
      </c>
      <c r="D995" s="88" t="str">
        <f>TEXT(Table2[[#This Row],[Date]],"mmmm")</f>
        <v>December</v>
      </c>
      <c r="E995" s="2" t="s">
        <v>50</v>
      </c>
      <c r="F995" s="2" t="s">
        <v>82</v>
      </c>
      <c r="G995" s="2" t="s">
        <v>59</v>
      </c>
      <c r="H995" s="2" t="s">
        <v>100</v>
      </c>
      <c r="I995" s="2" t="s">
        <v>51</v>
      </c>
      <c r="J995" s="2" t="s">
        <v>84</v>
      </c>
      <c r="K995" s="2" t="s">
        <v>33</v>
      </c>
      <c r="L995" s="2" t="s">
        <v>80</v>
      </c>
      <c r="M995" s="2">
        <v>470.12</v>
      </c>
      <c r="N995" s="2">
        <v>7</v>
      </c>
      <c r="O995" s="2">
        <v>0.25</v>
      </c>
      <c r="P995" s="48" t="str">
        <f>IF(Table2[[#This Row],[Discount]]&gt;20%,"HIGH","LOW")</f>
        <v>HIGH</v>
      </c>
      <c r="Q995" s="2">
        <v>2468.13</v>
      </c>
      <c r="R995" s="59" t="str">
        <f>_xlfn.IFS(Table2[[#This Row],[Revenue]]&lt;1000,"Small",OR(Table2[[#This Row],[Revenue]]&gt;1000,Table2[[#This Row],[Revenue]]&lt;=5000),"Medium",Table2[[#This Row],[Revenue]]&gt;5000,"Large")</f>
        <v>Medium</v>
      </c>
      <c r="S995" s="53" t="str">
        <f>IF(Table2[[#This Row],[Revenue]]&gt;3000,"Premium","Not Premium")</f>
        <v>Not Premium</v>
      </c>
      <c r="T995" s="2">
        <v>1243.1199999999999</v>
      </c>
      <c r="U995" s="2">
        <v>1225.01</v>
      </c>
      <c r="V995" s="2" t="s">
        <v>63</v>
      </c>
      <c r="W995" s="2" t="s">
        <v>36</v>
      </c>
      <c r="X995" s="2" t="s">
        <v>37</v>
      </c>
      <c r="Y995" s="2">
        <v>28.08</v>
      </c>
      <c r="Z995" s="2">
        <v>5</v>
      </c>
      <c r="AA995" s="50" t="str">
        <f>IF(Table2[[#This Row],[DeliveryDays]]&lt;=3,"FAST DELIVERY","LATE DELIVERY")</f>
        <v>LATE DELIVERY</v>
      </c>
      <c r="AB995" s="2" t="s">
        <v>55</v>
      </c>
      <c r="AC995" s="2" t="s">
        <v>39</v>
      </c>
      <c r="AD995" s="2">
        <v>1</v>
      </c>
      <c r="AE995" s="56" t="str">
        <f>_xlfn.IFS(Table2[[#This Row],[Rating]]=5,"Excellent",Table2[[#This Row],[Rating]]=4,"Good",Table2[[#This Row],[Rating]]=3,"Average",Table2[[#This Row],[Rating]]&lt;=2,"Poor")</f>
        <v>Poor</v>
      </c>
      <c r="AF995" s="35">
        <f>Table2[[#This Row],[Cost]]+Table2[[#This Row],[Profit]]+Table2[[#This Row],[ShippingCost]]+Table2[[#This Row],[DeliveryDays]]</f>
        <v>2501.21</v>
      </c>
      <c r="AG995" s="119">
        <f>Table2[[#This Row],[Profit]]/Table2[[#This Row],[Cost]]</f>
        <v>0.98543181671922264</v>
      </c>
    </row>
    <row r="996" spans="1:33" ht="16.5" thickTop="1" thickBot="1" x14ac:dyDescent="0.3">
      <c r="A996" s="12">
        <v>997</v>
      </c>
      <c r="B996" s="13" t="s">
        <v>639</v>
      </c>
      <c r="C996" s="86">
        <f>YEAR(Table2[[#This Row],[Date]])</f>
        <v>2024</v>
      </c>
      <c r="D996" s="89" t="str">
        <f>TEXT(Table2[[#This Row],[Date]],"mmmm")</f>
        <v>March</v>
      </c>
      <c r="E996" s="13" t="s">
        <v>41</v>
      </c>
      <c r="F996" s="13" t="s">
        <v>28</v>
      </c>
      <c r="G996" s="13" t="s">
        <v>43</v>
      </c>
      <c r="H996" s="13" t="s">
        <v>74</v>
      </c>
      <c r="I996" s="13" t="s">
        <v>61</v>
      </c>
      <c r="J996" s="13" t="s">
        <v>69</v>
      </c>
      <c r="K996" s="13" t="s">
        <v>45</v>
      </c>
      <c r="L996" s="13" t="s">
        <v>46</v>
      </c>
      <c r="M996" s="13">
        <v>556.35</v>
      </c>
      <c r="N996" s="13">
        <v>1</v>
      </c>
      <c r="O996" s="13">
        <v>0.2</v>
      </c>
      <c r="P996" s="48" t="str">
        <f>IF(Table2[[#This Row],[Discount]]&gt;20%,"HIGH","LOW")</f>
        <v>LOW</v>
      </c>
      <c r="Q996" s="13">
        <v>445.08</v>
      </c>
      <c r="R996" s="60" t="str">
        <f>_xlfn.IFS(Table2[[#This Row],[Revenue]]&lt;1000,"Small",OR(Table2[[#This Row],[Revenue]]&gt;1000,Table2[[#This Row],[Revenue]]&lt;=5000),"Medium",Table2[[#This Row],[Revenue]]&gt;5000,"Large")</f>
        <v>Small</v>
      </c>
      <c r="S996" s="54" t="str">
        <f>IF(Table2[[#This Row],[Revenue]]&gt;3000,"Premium","Not Premium")</f>
        <v>Not Premium</v>
      </c>
      <c r="T996" s="13">
        <v>244.21</v>
      </c>
      <c r="U996" s="13">
        <v>200.87</v>
      </c>
      <c r="V996" s="13" t="s">
        <v>91</v>
      </c>
      <c r="W996" s="13" t="s">
        <v>88</v>
      </c>
      <c r="X996" s="13" t="s">
        <v>72</v>
      </c>
      <c r="Y996" s="13">
        <v>21.56</v>
      </c>
      <c r="Z996" s="13">
        <v>9</v>
      </c>
      <c r="AA996" s="51" t="str">
        <f>IF(Table2[[#This Row],[DeliveryDays]]&lt;=3,"FAST DELIVERY","LATE DELIVERY")</f>
        <v>LATE DELIVERY</v>
      </c>
      <c r="AB996" s="13" t="s">
        <v>38</v>
      </c>
      <c r="AC996" s="13" t="s">
        <v>56</v>
      </c>
      <c r="AD996" s="13">
        <v>5</v>
      </c>
      <c r="AE996" s="57" t="str">
        <f>_xlfn.IFS(Table2[[#This Row],[Rating]]=5,"Excellent",Table2[[#This Row],[Rating]]=4,"Good",Table2[[#This Row],[Rating]]=3,"Average",Table2[[#This Row],[Rating]]&lt;=2,"Poor")</f>
        <v>Excellent</v>
      </c>
      <c r="AF996" s="35">
        <f>Table2[[#This Row],[Cost]]+Table2[[#This Row],[Profit]]+Table2[[#This Row],[ShippingCost]]+Table2[[#This Row],[DeliveryDays]]</f>
        <v>475.64000000000004</v>
      </c>
      <c r="AG996" s="119">
        <f>Table2[[#This Row],[Profit]]/Table2[[#This Row],[Cost]]</f>
        <v>0.82252978993489212</v>
      </c>
    </row>
    <row r="997" spans="1:33" ht="16.5" thickTop="1" thickBot="1" x14ac:dyDescent="0.3">
      <c r="A997" s="11">
        <v>998</v>
      </c>
      <c r="B997" s="2" t="s">
        <v>509</v>
      </c>
      <c r="C997" s="85">
        <f>YEAR(Table2[[#This Row],[Date]])</f>
        <v>2024</v>
      </c>
      <c r="D997" s="88" t="str">
        <f>TEXT(Table2[[#This Row],[Date]],"mmmm")</f>
        <v>June</v>
      </c>
      <c r="E997" s="2" t="s">
        <v>27</v>
      </c>
      <c r="F997" s="2" t="s">
        <v>66</v>
      </c>
      <c r="G997" s="2" t="s">
        <v>29</v>
      </c>
      <c r="H997" s="2" t="s">
        <v>44</v>
      </c>
      <c r="I997" s="2" t="s">
        <v>75</v>
      </c>
      <c r="J997" s="2" t="s">
        <v>62</v>
      </c>
      <c r="K997" s="2" t="s">
        <v>33</v>
      </c>
      <c r="L997" s="2" t="s">
        <v>80</v>
      </c>
      <c r="M997" s="2">
        <v>378.84</v>
      </c>
      <c r="N997" s="2">
        <v>19</v>
      </c>
      <c r="O997" s="2">
        <v>0.01</v>
      </c>
      <c r="P997" s="48" t="str">
        <f>IF(Table2[[#This Row],[Discount]]&gt;20%,"HIGH","LOW")</f>
        <v>LOW</v>
      </c>
      <c r="Q997" s="2">
        <v>7125.98</v>
      </c>
      <c r="R997" s="59" t="str">
        <f>_xlfn.IFS(Table2[[#This Row],[Revenue]]&lt;1000,"Small",OR(Table2[[#This Row],[Revenue]]&gt;1000,Table2[[#This Row],[Revenue]]&lt;=5000),"Medium",Table2[[#This Row],[Revenue]]&gt;5000,"Large")</f>
        <v>Medium</v>
      </c>
      <c r="S997" s="53" t="str">
        <f>IF(Table2[[#This Row],[Revenue]]&gt;3000,"Premium","Not Premium")</f>
        <v>Premium</v>
      </c>
      <c r="T997" s="2">
        <v>4159.95</v>
      </c>
      <c r="U997" s="2">
        <v>2966.03</v>
      </c>
      <c r="V997" s="2" t="s">
        <v>47</v>
      </c>
      <c r="W997" s="2" t="s">
        <v>54</v>
      </c>
      <c r="X997" s="2" t="s">
        <v>37</v>
      </c>
      <c r="Y997" s="2">
        <v>14.89</v>
      </c>
      <c r="Z997" s="2">
        <v>9</v>
      </c>
      <c r="AA997" s="50" t="str">
        <f>IF(Table2[[#This Row],[DeliveryDays]]&lt;=3,"FAST DELIVERY","LATE DELIVERY")</f>
        <v>LATE DELIVERY</v>
      </c>
      <c r="AB997" s="2" t="s">
        <v>38</v>
      </c>
      <c r="AC997" s="2" t="s">
        <v>56</v>
      </c>
      <c r="AD997" s="2">
        <v>3</v>
      </c>
      <c r="AE997" s="56" t="str">
        <f>_xlfn.IFS(Table2[[#This Row],[Rating]]=5,"Excellent",Table2[[#This Row],[Rating]]=4,"Good",Table2[[#This Row],[Rating]]=3,"Average",Table2[[#This Row],[Rating]]&lt;=2,"Poor")</f>
        <v>Average</v>
      </c>
      <c r="AF997" s="35">
        <f>Table2[[#This Row],[Cost]]+Table2[[#This Row],[Profit]]+Table2[[#This Row],[ShippingCost]]+Table2[[#This Row],[DeliveryDays]]</f>
        <v>7149.87</v>
      </c>
      <c r="AG997" s="119">
        <f>Table2[[#This Row],[Profit]]/Table2[[#This Row],[Cost]]</f>
        <v>0.71299655043930821</v>
      </c>
    </row>
    <row r="998" spans="1:33" ht="16.5" thickTop="1" thickBot="1" x14ac:dyDescent="0.3">
      <c r="A998" s="12">
        <v>999</v>
      </c>
      <c r="B998" s="13" t="s">
        <v>411</v>
      </c>
      <c r="C998" s="86">
        <f>YEAR(Table2[[#This Row],[Date]])</f>
        <v>2024</v>
      </c>
      <c r="D998" s="89" t="str">
        <f>TEXT(Table2[[#This Row],[Date]],"mmmm")</f>
        <v>June</v>
      </c>
      <c r="E998" s="13" t="s">
        <v>96</v>
      </c>
      <c r="F998" s="13" t="s">
        <v>42</v>
      </c>
      <c r="G998" s="13" t="s">
        <v>29</v>
      </c>
      <c r="H998" s="13" t="s">
        <v>44</v>
      </c>
      <c r="I998" s="13" t="s">
        <v>68</v>
      </c>
      <c r="J998" s="13" t="s">
        <v>79</v>
      </c>
      <c r="K998" s="13" t="s">
        <v>45</v>
      </c>
      <c r="L998" s="13" t="s">
        <v>46</v>
      </c>
      <c r="M998" s="13">
        <v>120.97</v>
      </c>
      <c r="N998" s="13">
        <v>12</v>
      </c>
      <c r="O998" s="13">
        <v>0.13</v>
      </c>
      <c r="P998" s="48" t="str">
        <f>IF(Table2[[#This Row],[Discount]]&gt;20%,"HIGH","LOW")</f>
        <v>LOW</v>
      </c>
      <c r="Q998" s="13">
        <v>1262.93</v>
      </c>
      <c r="R998" s="60" t="str">
        <f>_xlfn.IFS(Table2[[#This Row],[Revenue]]&lt;1000,"Small",OR(Table2[[#This Row],[Revenue]]&gt;1000,Table2[[#This Row],[Revenue]]&lt;=5000),"Medium",Table2[[#This Row],[Revenue]]&gt;5000,"Large")</f>
        <v>Medium</v>
      </c>
      <c r="S998" s="54" t="str">
        <f>IF(Table2[[#This Row],[Revenue]]&gt;3000,"Premium","Not Premium")</f>
        <v>Not Premium</v>
      </c>
      <c r="T998" s="13">
        <v>794.93</v>
      </c>
      <c r="U998" s="13">
        <v>468</v>
      </c>
      <c r="V998" s="13" t="s">
        <v>63</v>
      </c>
      <c r="W998" s="13" t="s">
        <v>36</v>
      </c>
      <c r="X998" s="13" t="s">
        <v>72</v>
      </c>
      <c r="Y998" s="13">
        <v>39.049999999999997</v>
      </c>
      <c r="Z998" s="13">
        <v>3</v>
      </c>
      <c r="AA998" s="51" t="str">
        <f>IF(Table2[[#This Row],[DeliveryDays]]&lt;=3,"FAST DELIVERY","LATE DELIVERY")</f>
        <v>FAST DELIVERY</v>
      </c>
      <c r="AB998" s="13" t="s">
        <v>55</v>
      </c>
      <c r="AC998" s="13" t="s">
        <v>39</v>
      </c>
      <c r="AD998" s="13">
        <v>5</v>
      </c>
      <c r="AE998" s="57" t="str">
        <f>_xlfn.IFS(Table2[[#This Row],[Rating]]=5,"Excellent",Table2[[#This Row],[Rating]]=4,"Good",Table2[[#This Row],[Rating]]=3,"Average",Table2[[#This Row],[Rating]]&lt;=2,"Poor")</f>
        <v>Excellent</v>
      </c>
      <c r="AF998" s="35">
        <f>Table2[[#This Row],[Cost]]+Table2[[#This Row],[Profit]]+Table2[[#This Row],[ShippingCost]]+Table2[[#This Row],[DeliveryDays]]</f>
        <v>1304.9799999999998</v>
      </c>
      <c r="AG998" s="119">
        <f>Table2[[#This Row],[Profit]]/Table2[[#This Row],[Cost]]</f>
        <v>0.58873108324003376</v>
      </c>
    </row>
    <row r="999" spans="1:33" ht="15.75" thickTop="1" x14ac:dyDescent="0.25">
      <c r="A999" s="11">
        <v>1000</v>
      </c>
      <c r="B999" s="2" t="s">
        <v>498</v>
      </c>
      <c r="C999" s="85">
        <f>YEAR(Table2[[#This Row],[Date]])</f>
        <v>2024</v>
      </c>
      <c r="D999" s="88" t="str">
        <f>TEXT(Table2[[#This Row],[Date]],"mmmm")</f>
        <v>January</v>
      </c>
      <c r="E999" s="2" t="s">
        <v>129</v>
      </c>
      <c r="F999" s="2" t="s">
        <v>82</v>
      </c>
      <c r="G999" s="2" t="s">
        <v>29</v>
      </c>
      <c r="H999" s="2" t="s">
        <v>44</v>
      </c>
      <c r="I999" s="2" t="s">
        <v>75</v>
      </c>
      <c r="J999" s="2" t="s">
        <v>134</v>
      </c>
      <c r="K999" s="2" t="s">
        <v>33</v>
      </c>
      <c r="L999" s="2" t="s">
        <v>80</v>
      </c>
      <c r="M999" s="2">
        <v>728.32</v>
      </c>
      <c r="N999" s="2">
        <v>19</v>
      </c>
      <c r="O999" s="2">
        <v>0.25</v>
      </c>
      <c r="P999" s="48" t="str">
        <f>IF(Table2[[#This Row],[Discount]]&gt;20%,"HIGH","LOW")</f>
        <v>HIGH</v>
      </c>
      <c r="Q999" s="2">
        <v>10378.56</v>
      </c>
      <c r="R999" s="59" t="str">
        <f>_xlfn.IFS(Table2[[#This Row],[Revenue]]&lt;1000,"Small",OR(Table2[[#This Row],[Revenue]]&gt;1000,Table2[[#This Row],[Revenue]]&lt;=5000),"Medium",Table2[[#This Row],[Revenue]]&gt;5000,"Large")</f>
        <v>Medium</v>
      </c>
      <c r="S999" s="53" t="str">
        <f>IF(Table2[[#This Row],[Revenue]]&gt;3000,"Premium","Not Premium")</f>
        <v>Premium</v>
      </c>
      <c r="T999" s="2">
        <v>6524.32</v>
      </c>
      <c r="U999" s="2">
        <v>3854.24</v>
      </c>
      <c r="V999" s="2" t="s">
        <v>76</v>
      </c>
      <c r="W999" s="2" t="s">
        <v>88</v>
      </c>
      <c r="X999" s="2" t="s">
        <v>48</v>
      </c>
      <c r="Y999" s="2">
        <v>18.53</v>
      </c>
      <c r="Z999" s="2">
        <v>7</v>
      </c>
      <c r="AA999" s="50" t="str">
        <f>IF(Table2[[#This Row],[DeliveryDays]]&lt;=3,"FAST DELIVERY","LATE DELIVERY")</f>
        <v>LATE DELIVERY</v>
      </c>
      <c r="AB999" s="2" t="s">
        <v>97</v>
      </c>
      <c r="AC999" s="2" t="s">
        <v>56</v>
      </c>
      <c r="AD999" s="2">
        <v>4</v>
      </c>
      <c r="AE999" s="56" t="str">
        <f>_xlfn.IFS(Table2[[#This Row],[Rating]]=5,"Excellent",Table2[[#This Row],[Rating]]=4,"Good",Table2[[#This Row],[Rating]]=3,"Average",Table2[[#This Row],[Rating]]&lt;=2,"Poor")</f>
        <v>Good</v>
      </c>
      <c r="AF999" s="35">
        <f>Table2[[#This Row],[Cost]]+Table2[[#This Row],[Profit]]+Table2[[#This Row],[ShippingCost]]+Table2[[#This Row],[DeliveryDays]]</f>
        <v>10404.09</v>
      </c>
      <c r="AG999" s="119">
        <f>Table2[[#This Row],[Profit]]/Table2[[#This Row],[Cost]]</f>
        <v>0.59074968732373645</v>
      </c>
    </row>
    <row r="1069" spans="36:43" ht="15.75" thickBot="1" x14ac:dyDescent="0.3"/>
    <row r="1070" spans="36:43" ht="15.75" thickBot="1" x14ac:dyDescent="0.3">
      <c r="AJ1070" s="125" t="s">
        <v>662</v>
      </c>
      <c r="AK1070" s="126"/>
      <c r="AL1070" s="126"/>
      <c r="AM1070" s="126"/>
      <c r="AN1070" s="126"/>
      <c r="AO1070" s="126"/>
      <c r="AP1070" s="126"/>
      <c r="AQ1070" s="127"/>
    </row>
    <row r="1071" spans="36:43" x14ac:dyDescent="0.25">
      <c r="AJ1071" s="29" t="s">
        <v>24</v>
      </c>
    </row>
    <row r="1072" spans="36:43" ht="15.75" thickBot="1" x14ac:dyDescent="0.3">
      <c r="AJ1072" s="30">
        <v>5</v>
      </c>
    </row>
    <row r="1073" spans="36:60" ht="15.75" thickBot="1" x14ac:dyDescent="0.3"/>
    <row r="1074" spans="36:60" x14ac:dyDescent="0.25">
      <c r="AJ1074" s="15" t="s">
        <v>1</v>
      </c>
      <c r="AK1074" s="16" t="s">
        <v>2</v>
      </c>
      <c r="AL1074" s="16" t="s">
        <v>3</v>
      </c>
      <c r="AM1074" s="16" t="s">
        <v>4</v>
      </c>
      <c r="AN1074" s="16" t="s">
        <v>5</v>
      </c>
      <c r="AO1074" s="16" t="s">
        <v>6</v>
      </c>
      <c r="AP1074" s="16" t="s">
        <v>7</v>
      </c>
      <c r="AQ1074" s="16" t="s">
        <v>8</v>
      </c>
      <c r="AR1074" s="16" t="s">
        <v>9</v>
      </c>
      <c r="AS1074" s="16" t="s">
        <v>10</v>
      </c>
      <c r="AT1074" s="16" t="s">
        <v>11</v>
      </c>
      <c r="AU1074" s="16" t="s">
        <v>12</v>
      </c>
      <c r="AV1074" s="16" t="s">
        <v>13</v>
      </c>
      <c r="AW1074" s="16" t="s">
        <v>14</v>
      </c>
      <c r="AX1074" s="16" t="s">
        <v>15</v>
      </c>
      <c r="AY1074" s="16" t="s">
        <v>16</v>
      </c>
      <c r="AZ1074" s="16" t="s">
        <v>17</v>
      </c>
      <c r="BA1074" s="16" t="s">
        <v>18</v>
      </c>
      <c r="BB1074" s="16" t="s">
        <v>19</v>
      </c>
      <c r="BC1074" s="16" t="s">
        <v>20</v>
      </c>
      <c r="BD1074" s="16" t="s">
        <v>21</v>
      </c>
      <c r="BE1074" s="16" t="s">
        <v>22</v>
      </c>
      <c r="BF1074" s="16" t="s">
        <v>23</v>
      </c>
      <c r="BG1074" s="16" t="s">
        <v>24</v>
      </c>
      <c r="BH1074" s="17" t="s">
        <v>25</v>
      </c>
    </row>
    <row r="1075" spans="36:60" x14ac:dyDescent="0.25">
      <c r="AJ1075" s="22">
        <v>19</v>
      </c>
      <c r="AK1075" s="13" t="s">
        <v>108</v>
      </c>
      <c r="AL1075" s="13" t="s">
        <v>96</v>
      </c>
      <c r="AM1075" s="13" t="s">
        <v>66</v>
      </c>
      <c r="AN1075" s="13" t="s">
        <v>43</v>
      </c>
      <c r="AO1075" s="13" t="s">
        <v>30</v>
      </c>
      <c r="AP1075" s="13" t="s">
        <v>31</v>
      </c>
      <c r="AQ1075" s="13" t="s">
        <v>107</v>
      </c>
      <c r="AR1075" s="13" t="s">
        <v>53</v>
      </c>
      <c r="AS1075" s="13" t="s">
        <v>46</v>
      </c>
      <c r="AT1075" s="13">
        <v>592.47</v>
      </c>
      <c r="AU1075" s="13">
        <v>19</v>
      </c>
      <c r="AV1075" s="13">
        <v>0.08</v>
      </c>
      <c r="AW1075" s="13">
        <v>10356.379999999999</v>
      </c>
      <c r="AX1075" s="13">
        <v>8696.16</v>
      </c>
      <c r="AY1075" s="13">
        <v>1660.22</v>
      </c>
      <c r="AZ1075" s="13" t="s">
        <v>63</v>
      </c>
      <c r="BA1075" s="13" t="s">
        <v>54</v>
      </c>
      <c r="BB1075" s="13" t="s">
        <v>37</v>
      </c>
      <c r="BC1075" s="13">
        <v>16.100000000000001</v>
      </c>
      <c r="BD1075" s="13">
        <v>3</v>
      </c>
      <c r="BE1075" s="13" t="s">
        <v>97</v>
      </c>
      <c r="BF1075" s="13" t="s">
        <v>56</v>
      </c>
      <c r="BG1075" s="13">
        <v>5</v>
      </c>
      <c r="BH1075" s="23">
        <v>12</v>
      </c>
    </row>
    <row r="1076" spans="36:60" x14ac:dyDescent="0.25">
      <c r="AJ1076" s="22">
        <v>25</v>
      </c>
      <c r="AK1076" s="13" t="s">
        <v>115</v>
      </c>
      <c r="AL1076" s="13" t="s">
        <v>41</v>
      </c>
      <c r="AM1076" s="13" t="s">
        <v>42</v>
      </c>
      <c r="AN1076" s="13" t="s">
        <v>83</v>
      </c>
      <c r="AO1076" s="13" t="s">
        <v>74</v>
      </c>
      <c r="AP1076" s="13" t="s">
        <v>31</v>
      </c>
      <c r="AQ1076" s="13" t="s">
        <v>84</v>
      </c>
      <c r="AR1076" s="13" t="s">
        <v>33</v>
      </c>
      <c r="AS1076" s="13" t="s">
        <v>80</v>
      </c>
      <c r="AT1076" s="13">
        <v>823.06</v>
      </c>
      <c r="AU1076" s="13">
        <v>6</v>
      </c>
      <c r="AV1076" s="13">
        <v>0.1</v>
      </c>
      <c r="AW1076" s="13">
        <v>4444.5200000000004</v>
      </c>
      <c r="AX1076" s="13">
        <v>3447.91</v>
      </c>
      <c r="AY1076" s="13">
        <v>996.61</v>
      </c>
      <c r="AZ1076" s="13" t="s">
        <v>63</v>
      </c>
      <c r="BA1076" s="13" t="s">
        <v>36</v>
      </c>
      <c r="BB1076" s="13" t="s">
        <v>72</v>
      </c>
      <c r="BC1076" s="13">
        <v>10.199999999999999</v>
      </c>
      <c r="BD1076" s="13">
        <v>1</v>
      </c>
      <c r="BE1076" s="13" t="s">
        <v>97</v>
      </c>
      <c r="BF1076" s="13" t="s">
        <v>56</v>
      </c>
      <c r="BG1076" s="13">
        <v>5</v>
      </c>
      <c r="BH1076" s="23">
        <v>8</v>
      </c>
    </row>
    <row r="1077" spans="36:60" x14ac:dyDescent="0.25">
      <c r="AJ1077" s="22">
        <v>27</v>
      </c>
      <c r="AK1077" s="13" t="s">
        <v>117</v>
      </c>
      <c r="AL1077" s="13" t="s">
        <v>118</v>
      </c>
      <c r="AM1077" s="13" t="s">
        <v>28</v>
      </c>
      <c r="AN1077" s="13" t="s">
        <v>59</v>
      </c>
      <c r="AO1077" s="13" t="s">
        <v>78</v>
      </c>
      <c r="AP1077" s="13" t="s">
        <v>31</v>
      </c>
      <c r="AQ1077" s="13" t="s">
        <v>87</v>
      </c>
      <c r="AR1077" s="13" t="s">
        <v>45</v>
      </c>
      <c r="AS1077" s="13" t="s">
        <v>85</v>
      </c>
      <c r="AT1077" s="13">
        <v>600.42999999999995</v>
      </c>
      <c r="AU1077" s="13">
        <v>17</v>
      </c>
      <c r="AV1077" s="13">
        <v>0.17</v>
      </c>
      <c r="AW1077" s="13">
        <v>8472.07</v>
      </c>
      <c r="AX1077" s="13">
        <v>4854.92</v>
      </c>
      <c r="AY1077" s="13">
        <v>3617.15</v>
      </c>
      <c r="AZ1077" s="13" t="s">
        <v>47</v>
      </c>
      <c r="BA1077" s="13" t="s">
        <v>71</v>
      </c>
      <c r="BB1077" s="13" t="s">
        <v>48</v>
      </c>
      <c r="BC1077" s="13">
        <v>12.96</v>
      </c>
      <c r="BD1077" s="13">
        <v>6</v>
      </c>
      <c r="BE1077" s="13" t="s">
        <v>38</v>
      </c>
      <c r="BF1077" s="13" t="s">
        <v>56</v>
      </c>
      <c r="BG1077" s="13">
        <v>5</v>
      </c>
      <c r="BH1077" s="23">
        <v>4</v>
      </c>
    </row>
    <row r="1078" spans="36:60" x14ac:dyDescent="0.25">
      <c r="AJ1078" s="20">
        <v>28</v>
      </c>
      <c r="AK1078" s="2" t="s">
        <v>119</v>
      </c>
      <c r="AL1078" s="2" t="s">
        <v>120</v>
      </c>
      <c r="AM1078" s="2" t="s">
        <v>28</v>
      </c>
      <c r="AN1078" s="2" t="s">
        <v>59</v>
      </c>
      <c r="AO1078" s="2" t="s">
        <v>100</v>
      </c>
      <c r="AP1078" s="2" t="s">
        <v>31</v>
      </c>
      <c r="AQ1078" s="2" t="s">
        <v>84</v>
      </c>
      <c r="AR1078" s="2" t="s">
        <v>33</v>
      </c>
      <c r="AS1078" s="2" t="s">
        <v>34</v>
      </c>
      <c r="AT1078" s="2">
        <v>697.99</v>
      </c>
      <c r="AU1078" s="2">
        <v>7</v>
      </c>
      <c r="AV1078" s="2">
        <v>0.1</v>
      </c>
      <c r="AW1078" s="2">
        <v>4397.34</v>
      </c>
      <c r="AX1078" s="2">
        <v>2823.58</v>
      </c>
      <c r="AY1078" s="2">
        <v>1573.76</v>
      </c>
      <c r="AZ1078" s="2" t="s">
        <v>91</v>
      </c>
      <c r="BA1078" s="2" t="s">
        <v>54</v>
      </c>
      <c r="BB1078" s="2" t="s">
        <v>48</v>
      </c>
      <c r="BC1078" s="2">
        <v>27.37</v>
      </c>
      <c r="BD1078" s="2">
        <v>1</v>
      </c>
      <c r="BE1078" s="2" t="s">
        <v>97</v>
      </c>
      <c r="BF1078" s="2" t="s">
        <v>56</v>
      </c>
      <c r="BG1078" s="2">
        <v>5</v>
      </c>
      <c r="BH1078" s="21">
        <v>5</v>
      </c>
    </row>
    <row r="1079" spans="36:60" x14ac:dyDescent="0.25">
      <c r="AJ1079" s="20">
        <v>30</v>
      </c>
      <c r="AK1079" s="2" t="s">
        <v>122</v>
      </c>
      <c r="AL1079" s="2" t="s">
        <v>99</v>
      </c>
      <c r="AM1079" s="2" t="s">
        <v>66</v>
      </c>
      <c r="AN1079" s="2" t="s">
        <v>59</v>
      </c>
      <c r="AO1079" s="2" t="s">
        <v>30</v>
      </c>
      <c r="AP1079" s="2" t="s">
        <v>61</v>
      </c>
      <c r="AQ1079" s="2" t="s">
        <v>84</v>
      </c>
      <c r="AR1079" s="2" t="s">
        <v>45</v>
      </c>
      <c r="AS1079" s="2" t="s">
        <v>85</v>
      </c>
      <c r="AT1079" s="2">
        <v>471.7</v>
      </c>
      <c r="AU1079" s="2">
        <v>14</v>
      </c>
      <c r="AV1079" s="2">
        <v>0.27</v>
      </c>
      <c r="AW1079" s="2">
        <v>4820.7700000000004</v>
      </c>
      <c r="AX1079" s="2">
        <v>3546.14</v>
      </c>
      <c r="AY1079" s="2">
        <v>1274.6300000000001</v>
      </c>
      <c r="AZ1079" s="2" t="s">
        <v>35</v>
      </c>
      <c r="BA1079" s="2" t="s">
        <v>36</v>
      </c>
      <c r="BB1079" s="2" t="s">
        <v>72</v>
      </c>
      <c r="BC1079" s="2">
        <v>29.81</v>
      </c>
      <c r="BD1079" s="2">
        <v>2</v>
      </c>
      <c r="BE1079" s="2" t="s">
        <v>97</v>
      </c>
      <c r="BF1079" s="2" t="s">
        <v>39</v>
      </c>
      <c r="BG1079" s="2">
        <v>5</v>
      </c>
      <c r="BH1079" s="21">
        <v>4</v>
      </c>
    </row>
    <row r="1080" spans="36:60" x14ac:dyDescent="0.25">
      <c r="AJ1080" s="20">
        <v>32</v>
      </c>
      <c r="AK1080" s="2" t="s">
        <v>124</v>
      </c>
      <c r="AL1080" s="2" t="s">
        <v>120</v>
      </c>
      <c r="AM1080" s="2" t="s">
        <v>82</v>
      </c>
      <c r="AN1080" s="2" t="s">
        <v>90</v>
      </c>
      <c r="AO1080" s="2" t="s">
        <v>100</v>
      </c>
      <c r="AP1080" s="2" t="s">
        <v>75</v>
      </c>
      <c r="AQ1080" s="2" t="s">
        <v>102</v>
      </c>
      <c r="AR1080" s="2" t="s">
        <v>33</v>
      </c>
      <c r="AS1080" s="2" t="s">
        <v>80</v>
      </c>
      <c r="AT1080" s="2">
        <v>108.96</v>
      </c>
      <c r="AU1080" s="2">
        <v>14</v>
      </c>
      <c r="AV1080" s="2">
        <v>0.14000000000000001</v>
      </c>
      <c r="AW1080" s="2">
        <v>1311.88</v>
      </c>
      <c r="AX1080" s="2">
        <v>872.57</v>
      </c>
      <c r="AY1080" s="2">
        <v>439.31</v>
      </c>
      <c r="AZ1080" s="2" t="s">
        <v>47</v>
      </c>
      <c r="BA1080" s="2" t="s">
        <v>71</v>
      </c>
      <c r="BB1080" s="2" t="s">
        <v>37</v>
      </c>
      <c r="BC1080" s="2">
        <v>14.45</v>
      </c>
      <c r="BD1080" s="2">
        <v>2</v>
      </c>
      <c r="BE1080" s="2" t="s">
        <v>97</v>
      </c>
      <c r="BF1080" s="2" t="s">
        <v>39</v>
      </c>
      <c r="BG1080" s="2">
        <v>5</v>
      </c>
      <c r="BH1080" s="21">
        <v>3</v>
      </c>
    </row>
    <row r="1081" spans="36:60" x14ac:dyDescent="0.25">
      <c r="AJ1081" s="22">
        <v>33</v>
      </c>
      <c r="AK1081" s="13" t="s">
        <v>125</v>
      </c>
      <c r="AL1081" s="13" t="s">
        <v>118</v>
      </c>
      <c r="AM1081" s="13" t="s">
        <v>82</v>
      </c>
      <c r="AN1081" s="13" t="s">
        <v>59</v>
      </c>
      <c r="AO1081" s="13" t="s">
        <v>78</v>
      </c>
      <c r="AP1081" s="13" t="s">
        <v>61</v>
      </c>
      <c r="AQ1081" s="13" t="s">
        <v>32</v>
      </c>
      <c r="AR1081" s="13" t="s">
        <v>53</v>
      </c>
      <c r="AS1081" s="13" t="s">
        <v>34</v>
      </c>
      <c r="AT1081" s="13">
        <v>103.94</v>
      </c>
      <c r="AU1081" s="13">
        <v>4</v>
      </c>
      <c r="AV1081" s="13">
        <v>0.15</v>
      </c>
      <c r="AW1081" s="13">
        <v>353.4</v>
      </c>
      <c r="AX1081" s="13">
        <v>206.51</v>
      </c>
      <c r="AY1081" s="13">
        <v>146.88999999999999</v>
      </c>
      <c r="AZ1081" s="13" t="s">
        <v>47</v>
      </c>
      <c r="BA1081" s="13" t="s">
        <v>71</v>
      </c>
      <c r="BB1081" s="13" t="s">
        <v>48</v>
      </c>
      <c r="BC1081" s="13">
        <v>29.93</v>
      </c>
      <c r="BD1081" s="13">
        <v>3</v>
      </c>
      <c r="BE1081" s="13" t="s">
        <v>55</v>
      </c>
      <c r="BF1081" s="13" t="s">
        <v>56</v>
      </c>
      <c r="BG1081" s="13">
        <v>5</v>
      </c>
      <c r="BH1081" s="23">
        <v>3</v>
      </c>
    </row>
    <row r="1082" spans="36:60" x14ac:dyDescent="0.25">
      <c r="AJ1082" s="22">
        <v>37</v>
      </c>
      <c r="AK1082" s="13" t="s">
        <v>131</v>
      </c>
      <c r="AL1082" s="13" t="s">
        <v>118</v>
      </c>
      <c r="AM1082" s="13" t="s">
        <v>42</v>
      </c>
      <c r="AN1082" s="13" t="s">
        <v>43</v>
      </c>
      <c r="AO1082" s="13" t="s">
        <v>74</v>
      </c>
      <c r="AP1082" s="13" t="s">
        <v>31</v>
      </c>
      <c r="AQ1082" s="13" t="s">
        <v>84</v>
      </c>
      <c r="AR1082" s="13" t="s">
        <v>33</v>
      </c>
      <c r="AS1082" s="13" t="s">
        <v>34</v>
      </c>
      <c r="AT1082" s="13">
        <v>423.11</v>
      </c>
      <c r="AU1082" s="13">
        <v>20</v>
      </c>
      <c r="AV1082" s="13">
        <v>0.23</v>
      </c>
      <c r="AW1082" s="13">
        <v>6515.89</v>
      </c>
      <c r="AX1082" s="13">
        <v>4640.04</v>
      </c>
      <c r="AY1082" s="13">
        <v>1875.85</v>
      </c>
      <c r="AZ1082" s="13" t="s">
        <v>76</v>
      </c>
      <c r="BA1082" s="13" t="s">
        <v>36</v>
      </c>
      <c r="BB1082" s="13" t="s">
        <v>48</v>
      </c>
      <c r="BC1082" s="13">
        <v>31.13</v>
      </c>
      <c r="BD1082" s="13">
        <v>8</v>
      </c>
      <c r="BE1082" s="13" t="s">
        <v>38</v>
      </c>
      <c r="BF1082" s="13" t="s">
        <v>39</v>
      </c>
      <c r="BG1082" s="13">
        <v>5</v>
      </c>
      <c r="BH1082" s="23">
        <v>5</v>
      </c>
    </row>
    <row r="1083" spans="36:60" x14ac:dyDescent="0.25">
      <c r="AJ1083" s="22">
        <v>43</v>
      </c>
      <c r="AK1083" s="13" t="s">
        <v>137</v>
      </c>
      <c r="AL1083" s="13" t="s">
        <v>118</v>
      </c>
      <c r="AM1083" s="13" t="s">
        <v>42</v>
      </c>
      <c r="AN1083" s="13" t="s">
        <v>83</v>
      </c>
      <c r="AO1083" s="13" t="s">
        <v>78</v>
      </c>
      <c r="AP1083" s="13" t="s">
        <v>31</v>
      </c>
      <c r="AQ1083" s="13" t="s">
        <v>134</v>
      </c>
      <c r="AR1083" s="13" t="s">
        <v>45</v>
      </c>
      <c r="AS1083" s="13" t="s">
        <v>85</v>
      </c>
      <c r="AT1083" s="13">
        <v>854.24</v>
      </c>
      <c r="AU1083" s="13">
        <v>2</v>
      </c>
      <c r="AV1083" s="13">
        <v>0.14000000000000001</v>
      </c>
      <c r="AW1083" s="13">
        <v>1469.29</v>
      </c>
      <c r="AX1083" s="13">
        <v>1206.28</v>
      </c>
      <c r="AY1083" s="13">
        <v>263.01</v>
      </c>
      <c r="AZ1083" s="13" t="s">
        <v>63</v>
      </c>
      <c r="BA1083" s="13" t="s">
        <v>54</v>
      </c>
      <c r="BB1083" s="13" t="s">
        <v>72</v>
      </c>
      <c r="BC1083" s="13">
        <v>25.79</v>
      </c>
      <c r="BD1083" s="13">
        <v>9</v>
      </c>
      <c r="BE1083" s="13" t="s">
        <v>38</v>
      </c>
      <c r="BF1083" s="13" t="s">
        <v>39</v>
      </c>
      <c r="BG1083" s="13">
        <v>5</v>
      </c>
      <c r="BH1083" s="23">
        <v>12</v>
      </c>
    </row>
    <row r="1084" spans="36:60" x14ac:dyDescent="0.25">
      <c r="AJ1084" s="20">
        <v>54</v>
      </c>
      <c r="AK1084" s="2" t="s">
        <v>148</v>
      </c>
      <c r="AL1084" s="2" t="s">
        <v>114</v>
      </c>
      <c r="AM1084" s="2" t="s">
        <v>42</v>
      </c>
      <c r="AN1084" s="2" t="s">
        <v>59</v>
      </c>
      <c r="AO1084" s="2" t="s">
        <v>67</v>
      </c>
      <c r="AP1084" s="2" t="s">
        <v>31</v>
      </c>
      <c r="AQ1084" s="2" t="s">
        <v>87</v>
      </c>
      <c r="AR1084" s="2" t="s">
        <v>45</v>
      </c>
      <c r="AS1084" s="2" t="s">
        <v>70</v>
      </c>
      <c r="AT1084" s="2">
        <v>288.68</v>
      </c>
      <c r="AU1084" s="2">
        <v>2</v>
      </c>
      <c r="AV1084" s="2">
        <v>0.02</v>
      </c>
      <c r="AW1084" s="2">
        <v>565.80999999999995</v>
      </c>
      <c r="AX1084" s="2">
        <v>451.49</v>
      </c>
      <c r="AY1084" s="2">
        <v>114.32</v>
      </c>
      <c r="AZ1084" s="2" t="s">
        <v>35</v>
      </c>
      <c r="BA1084" s="2" t="s">
        <v>88</v>
      </c>
      <c r="BB1084" s="2" t="s">
        <v>37</v>
      </c>
      <c r="BC1084" s="2">
        <v>36.450000000000003</v>
      </c>
      <c r="BD1084" s="2">
        <v>7</v>
      </c>
      <c r="BE1084" s="2" t="s">
        <v>38</v>
      </c>
      <c r="BF1084" s="2" t="s">
        <v>56</v>
      </c>
      <c r="BG1084" s="2">
        <v>5</v>
      </c>
      <c r="BH1084" s="21">
        <v>3</v>
      </c>
    </row>
    <row r="1085" spans="36:60" x14ac:dyDescent="0.25">
      <c r="AJ1085" s="22">
        <v>55</v>
      </c>
      <c r="AK1085" s="13" t="s">
        <v>149</v>
      </c>
      <c r="AL1085" s="13" t="s">
        <v>96</v>
      </c>
      <c r="AM1085" s="13" t="s">
        <v>28</v>
      </c>
      <c r="AN1085" s="13" t="s">
        <v>83</v>
      </c>
      <c r="AO1085" s="13" t="s">
        <v>60</v>
      </c>
      <c r="AP1085" s="13" t="s">
        <v>61</v>
      </c>
      <c r="AQ1085" s="13" t="s">
        <v>69</v>
      </c>
      <c r="AR1085" s="13" t="s">
        <v>45</v>
      </c>
      <c r="AS1085" s="13" t="s">
        <v>46</v>
      </c>
      <c r="AT1085" s="13">
        <v>112.94</v>
      </c>
      <c r="AU1085" s="13">
        <v>4</v>
      </c>
      <c r="AV1085" s="13">
        <v>0.18</v>
      </c>
      <c r="AW1085" s="13">
        <v>370.44</v>
      </c>
      <c r="AX1085" s="13">
        <v>219.05</v>
      </c>
      <c r="AY1085" s="13">
        <v>151.38999999999999</v>
      </c>
      <c r="AZ1085" s="13" t="s">
        <v>63</v>
      </c>
      <c r="BA1085" s="13" t="s">
        <v>71</v>
      </c>
      <c r="BB1085" s="13" t="s">
        <v>72</v>
      </c>
      <c r="BC1085" s="13">
        <v>9.18</v>
      </c>
      <c r="BD1085" s="13">
        <v>7</v>
      </c>
      <c r="BE1085" s="13" t="s">
        <v>55</v>
      </c>
      <c r="BF1085" s="13" t="s">
        <v>39</v>
      </c>
      <c r="BG1085" s="13">
        <v>5</v>
      </c>
      <c r="BH1085" s="23">
        <v>5</v>
      </c>
    </row>
    <row r="1086" spans="36:60" x14ac:dyDescent="0.25">
      <c r="AJ1086" s="22">
        <v>59</v>
      </c>
      <c r="AK1086" s="13" t="s">
        <v>152</v>
      </c>
      <c r="AL1086" s="13" t="s">
        <v>50</v>
      </c>
      <c r="AM1086" s="13" t="s">
        <v>42</v>
      </c>
      <c r="AN1086" s="13" t="s">
        <v>90</v>
      </c>
      <c r="AO1086" s="13" t="s">
        <v>100</v>
      </c>
      <c r="AP1086" s="13" t="s">
        <v>75</v>
      </c>
      <c r="AQ1086" s="13" t="s">
        <v>87</v>
      </c>
      <c r="AR1086" s="13" t="s">
        <v>33</v>
      </c>
      <c r="AS1086" s="13" t="s">
        <v>46</v>
      </c>
      <c r="AT1086" s="13">
        <v>974.86</v>
      </c>
      <c r="AU1086" s="13">
        <v>14</v>
      </c>
      <c r="AV1086" s="13">
        <v>0.17</v>
      </c>
      <c r="AW1086" s="13">
        <v>11327.87</v>
      </c>
      <c r="AX1086" s="13">
        <v>5832.16</v>
      </c>
      <c r="AY1086" s="13">
        <v>5495.71</v>
      </c>
      <c r="AZ1086" s="13" t="s">
        <v>35</v>
      </c>
      <c r="BA1086" s="13" t="s">
        <v>88</v>
      </c>
      <c r="BB1086" s="13" t="s">
        <v>48</v>
      </c>
      <c r="BC1086" s="13">
        <v>31.05</v>
      </c>
      <c r="BD1086" s="13">
        <v>5</v>
      </c>
      <c r="BE1086" s="13" t="s">
        <v>38</v>
      </c>
      <c r="BF1086" s="13" t="s">
        <v>56</v>
      </c>
      <c r="BG1086" s="13">
        <v>5</v>
      </c>
      <c r="BH1086" s="23">
        <v>4</v>
      </c>
    </row>
    <row r="1087" spans="36:60" x14ac:dyDescent="0.25">
      <c r="AJ1087" s="20">
        <v>72</v>
      </c>
      <c r="AK1087" s="2" t="s">
        <v>165</v>
      </c>
      <c r="AL1087" s="2" t="s">
        <v>127</v>
      </c>
      <c r="AM1087" s="2" t="s">
        <v>42</v>
      </c>
      <c r="AN1087" s="2" t="s">
        <v>29</v>
      </c>
      <c r="AO1087" s="2" t="s">
        <v>67</v>
      </c>
      <c r="AP1087" s="2" t="s">
        <v>68</v>
      </c>
      <c r="AQ1087" s="2" t="s">
        <v>62</v>
      </c>
      <c r="AR1087" s="2" t="s">
        <v>45</v>
      </c>
      <c r="AS1087" s="2" t="s">
        <v>46</v>
      </c>
      <c r="AT1087" s="2">
        <v>452.74</v>
      </c>
      <c r="AU1087" s="2">
        <v>4</v>
      </c>
      <c r="AV1087" s="2">
        <v>0.13</v>
      </c>
      <c r="AW1087" s="2">
        <v>1575.54</v>
      </c>
      <c r="AX1087" s="2">
        <v>1175.1199999999999</v>
      </c>
      <c r="AY1087" s="2">
        <v>400.42</v>
      </c>
      <c r="AZ1087" s="2" t="s">
        <v>35</v>
      </c>
      <c r="BA1087" s="2" t="s">
        <v>36</v>
      </c>
      <c r="BB1087" s="2" t="s">
        <v>48</v>
      </c>
      <c r="BC1087" s="2">
        <v>7.49</v>
      </c>
      <c r="BD1087" s="2">
        <v>2</v>
      </c>
      <c r="BE1087" s="2" t="s">
        <v>97</v>
      </c>
      <c r="BF1087" s="2" t="s">
        <v>56</v>
      </c>
      <c r="BG1087" s="2">
        <v>5</v>
      </c>
      <c r="BH1087" s="21">
        <v>9</v>
      </c>
    </row>
    <row r="1088" spans="36:60" x14ac:dyDescent="0.25">
      <c r="AJ1088" s="22">
        <v>77</v>
      </c>
      <c r="AK1088" s="13" t="s">
        <v>170</v>
      </c>
      <c r="AL1088" s="13" t="s">
        <v>118</v>
      </c>
      <c r="AM1088" s="13" t="s">
        <v>42</v>
      </c>
      <c r="AN1088" s="13" t="s">
        <v>93</v>
      </c>
      <c r="AO1088" s="13" t="s">
        <v>74</v>
      </c>
      <c r="AP1088" s="13" t="s">
        <v>68</v>
      </c>
      <c r="AQ1088" s="13" t="s">
        <v>32</v>
      </c>
      <c r="AR1088" s="13" t="s">
        <v>53</v>
      </c>
      <c r="AS1088" s="13" t="s">
        <v>70</v>
      </c>
      <c r="AT1088" s="13">
        <v>678.56</v>
      </c>
      <c r="AU1088" s="13">
        <v>5</v>
      </c>
      <c r="AV1088" s="13">
        <v>7.0000000000000007E-2</v>
      </c>
      <c r="AW1088" s="13">
        <v>3155.3</v>
      </c>
      <c r="AX1088" s="13">
        <v>2000.34</v>
      </c>
      <c r="AY1088" s="13">
        <v>1154.96</v>
      </c>
      <c r="AZ1088" s="13" t="s">
        <v>76</v>
      </c>
      <c r="BA1088" s="13" t="s">
        <v>88</v>
      </c>
      <c r="BB1088" s="13" t="s">
        <v>37</v>
      </c>
      <c r="BC1088" s="13">
        <v>16.16</v>
      </c>
      <c r="BD1088" s="13">
        <v>6</v>
      </c>
      <c r="BE1088" s="13" t="s">
        <v>55</v>
      </c>
      <c r="BF1088" s="13" t="s">
        <v>56</v>
      </c>
      <c r="BG1088" s="13">
        <v>5</v>
      </c>
      <c r="BH1088" s="23">
        <v>8</v>
      </c>
    </row>
    <row r="1089" spans="36:60" x14ac:dyDescent="0.25">
      <c r="AJ1089" s="20">
        <v>78</v>
      </c>
      <c r="AK1089" s="2" t="s">
        <v>171</v>
      </c>
      <c r="AL1089" s="2" t="s">
        <v>27</v>
      </c>
      <c r="AM1089" s="2" t="s">
        <v>28</v>
      </c>
      <c r="AN1089" s="2" t="s">
        <v>59</v>
      </c>
      <c r="AO1089" s="2" t="s">
        <v>30</v>
      </c>
      <c r="AP1089" s="2" t="s">
        <v>68</v>
      </c>
      <c r="AQ1089" s="2" t="s">
        <v>107</v>
      </c>
      <c r="AR1089" s="2" t="s">
        <v>53</v>
      </c>
      <c r="AS1089" s="2" t="s">
        <v>34</v>
      </c>
      <c r="AT1089" s="2">
        <v>739.42</v>
      </c>
      <c r="AU1089" s="2">
        <v>10</v>
      </c>
      <c r="AV1089" s="2">
        <v>0.11</v>
      </c>
      <c r="AW1089" s="2">
        <v>6580.84</v>
      </c>
      <c r="AX1089" s="2">
        <v>4883.6099999999997</v>
      </c>
      <c r="AY1089" s="2">
        <v>1697.23</v>
      </c>
      <c r="AZ1089" s="2" t="s">
        <v>35</v>
      </c>
      <c r="BA1089" s="2" t="s">
        <v>88</v>
      </c>
      <c r="BB1089" s="2" t="s">
        <v>37</v>
      </c>
      <c r="BC1089" s="2">
        <v>5.59</v>
      </c>
      <c r="BD1089" s="2">
        <v>7</v>
      </c>
      <c r="BE1089" s="2" t="s">
        <v>97</v>
      </c>
      <c r="BF1089" s="2" t="s">
        <v>39</v>
      </c>
      <c r="BG1089" s="2">
        <v>5</v>
      </c>
      <c r="BH1089" s="21">
        <v>8</v>
      </c>
    </row>
    <row r="1090" spans="36:60" x14ac:dyDescent="0.25">
      <c r="AJ1090" s="22">
        <v>87</v>
      </c>
      <c r="AK1090" s="13" t="s">
        <v>179</v>
      </c>
      <c r="AL1090" s="13" t="s">
        <v>58</v>
      </c>
      <c r="AM1090" s="13" t="s">
        <v>42</v>
      </c>
      <c r="AN1090" s="13" t="s">
        <v>43</v>
      </c>
      <c r="AO1090" s="13" t="s">
        <v>30</v>
      </c>
      <c r="AP1090" s="13" t="s">
        <v>31</v>
      </c>
      <c r="AQ1090" s="13" t="s">
        <v>107</v>
      </c>
      <c r="AR1090" s="13" t="s">
        <v>33</v>
      </c>
      <c r="AS1090" s="13" t="s">
        <v>70</v>
      </c>
      <c r="AT1090" s="13">
        <v>100.67</v>
      </c>
      <c r="AU1090" s="13">
        <v>4</v>
      </c>
      <c r="AV1090" s="13">
        <v>0.09</v>
      </c>
      <c r="AW1090" s="13">
        <v>366.44</v>
      </c>
      <c r="AX1090" s="13">
        <v>273.29000000000002</v>
      </c>
      <c r="AY1090" s="13">
        <v>93.15</v>
      </c>
      <c r="AZ1090" s="13" t="s">
        <v>47</v>
      </c>
      <c r="BA1090" s="13" t="s">
        <v>54</v>
      </c>
      <c r="BB1090" s="13" t="s">
        <v>48</v>
      </c>
      <c r="BC1090" s="13">
        <v>34.71</v>
      </c>
      <c r="BD1090" s="13">
        <v>5</v>
      </c>
      <c r="BE1090" s="13" t="s">
        <v>97</v>
      </c>
      <c r="BF1090" s="13" t="s">
        <v>56</v>
      </c>
      <c r="BG1090" s="13">
        <v>5</v>
      </c>
      <c r="BH1090" s="23">
        <v>7</v>
      </c>
    </row>
    <row r="1091" spans="36:60" x14ac:dyDescent="0.25">
      <c r="AJ1091" s="22">
        <v>97</v>
      </c>
      <c r="AK1091" s="13" t="s">
        <v>188</v>
      </c>
      <c r="AL1091" s="13" t="s">
        <v>127</v>
      </c>
      <c r="AM1091" s="13" t="s">
        <v>82</v>
      </c>
      <c r="AN1091" s="13" t="s">
        <v>29</v>
      </c>
      <c r="AO1091" s="13" t="s">
        <v>74</v>
      </c>
      <c r="AP1091" s="13" t="s">
        <v>61</v>
      </c>
      <c r="AQ1091" s="13" t="s">
        <v>84</v>
      </c>
      <c r="AR1091" s="13" t="s">
        <v>33</v>
      </c>
      <c r="AS1091" s="13" t="s">
        <v>70</v>
      </c>
      <c r="AT1091" s="13">
        <v>893.88</v>
      </c>
      <c r="AU1091" s="13">
        <v>1</v>
      </c>
      <c r="AV1091" s="13">
        <v>0.16</v>
      </c>
      <c r="AW1091" s="13">
        <v>750.86</v>
      </c>
      <c r="AX1091" s="13">
        <v>507.75</v>
      </c>
      <c r="AY1091" s="13">
        <v>243.11</v>
      </c>
      <c r="AZ1091" s="13" t="s">
        <v>63</v>
      </c>
      <c r="BA1091" s="13" t="s">
        <v>36</v>
      </c>
      <c r="BB1091" s="13" t="s">
        <v>37</v>
      </c>
      <c r="BC1091" s="13">
        <v>22.59</v>
      </c>
      <c r="BD1091" s="13">
        <v>9</v>
      </c>
      <c r="BE1091" s="13" t="s">
        <v>97</v>
      </c>
      <c r="BF1091" s="13" t="s">
        <v>39</v>
      </c>
      <c r="BG1091" s="13">
        <v>5</v>
      </c>
      <c r="BH1091" s="23">
        <v>7</v>
      </c>
    </row>
    <row r="1092" spans="36:60" x14ac:dyDescent="0.25">
      <c r="AJ1092" s="20">
        <v>102</v>
      </c>
      <c r="AK1092" s="2" t="s">
        <v>191</v>
      </c>
      <c r="AL1092" s="2" t="s">
        <v>127</v>
      </c>
      <c r="AM1092" s="2" t="s">
        <v>66</v>
      </c>
      <c r="AN1092" s="2" t="s">
        <v>93</v>
      </c>
      <c r="AO1092" s="2" t="s">
        <v>60</v>
      </c>
      <c r="AP1092" s="2" t="s">
        <v>75</v>
      </c>
      <c r="AQ1092" s="2" t="s">
        <v>87</v>
      </c>
      <c r="AR1092" s="2" t="s">
        <v>53</v>
      </c>
      <c r="AS1092" s="2" t="s">
        <v>85</v>
      </c>
      <c r="AT1092" s="2">
        <v>375.25</v>
      </c>
      <c r="AU1092" s="2">
        <v>9</v>
      </c>
      <c r="AV1092" s="2">
        <v>0.19</v>
      </c>
      <c r="AW1092" s="2">
        <v>2735.57</v>
      </c>
      <c r="AX1092" s="2">
        <v>1582.3</v>
      </c>
      <c r="AY1092" s="2">
        <v>1153.27</v>
      </c>
      <c r="AZ1092" s="2" t="s">
        <v>47</v>
      </c>
      <c r="BA1092" s="2" t="s">
        <v>71</v>
      </c>
      <c r="BB1092" s="2" t="s">
        <v>72</v>
      </c>
      <c r="BC1092" s="2">
        <v>35.229999999999997</v>
      </c>
      <c r="BD1092" s="2">
        <v>7</v>
      </c>
      <c r="BE1092" s="2" t="s">
        <v>38</v>
      </c>
      <c r="BF1092" s="2" t="s">
        <v>56</v>
      </c>
      <c r="BG1092" s="2">
        <v>5</v>
      </c>
      <c r="BH1092" s="21">
        <v>7</v>
      </c>
    </row>
    <row r="1093" spans="36:60" x14ac:dyDescent="0.25">
      <c r="AJ1093" s="22">
        <v>105</v>
      </c>
      <c r="AK1093" s="13" t="s">
        <v>194</v>
      </c>
      <c r="AL1093" s="13" t="s">
        <v>41</v>
      </c>
      <c r="AM1093" s="13" t="s">
        <v>66</v>
      </c>
      <c r="AN1093" s="13" t="s">
        <v>29</v>
      </c>
      <c r="AO1093" s="13" t="s">
        <v>100</v>
      </c>
      <c r="AP1093" s="13" t="s">
        <v>61</v>
      </c>
      <c r="AQ1093" s="13" t="s">
        <v>134</v>
      </c>
      <c r="AR1093" s="13" t="s">
        <v>33</v>
      </c>
      <c r="AS1093" s="13" t="s">
        <v>34</v>
      </c>
      <c r="AT1093" s="13">
        <v>582.25</v>
      </c>
      <c r="AU1093" s="13">
        <v>2</v>
      </c>
      <c r="AV1093" s="13">
        <v>0.28000000000000003</v>
      </c>
      <c r="AW1093" s="13">
        <v>838.44</v>
      </c>
      <c r="AX1093" s="13">
        <v>496.98</v>
      </c>
      <c r="AY1093" s="13">
        <v>341.46</v>
      </c>
      <c r="AZ1093" s="13" t="s">
        <v>91</v>
      </c>
      <c r="BA1093" s="13" t="s">
        <v>54</v>
      </c>
      <c r="BB1093" s="13" t="s">
        <v>48</v>
      </c>
      <c r="BC1093" s="13">
        <v>32.57</v>
      </c>
      <c r="BD1093" s="13">
        <v>1</v>
      </c>
      <c r="BE1093" s="13" t="s">
        <v>38</v>
      </c>
      <c r="BF1093" s="13" t="s">
        <v>39</v>
      </c>
      <c r="BG1093" s="13">
        <v>5</v>
      </c>
      <c r="BH1093" s="23">
        <v>1</v>
      </c>
    </row>
    <row r="1094" spans="36:60" x14ac:dyDescent="0.25">
      <c r="AJ1094" s="20">
        <v>110</v>
      </c>
      <c r="AK1094" s="2" t="s">
        <v>199</v>
      </c>
      <c r="AL1094" s="2" t="s">
        <v>118</v>
      </c>
      <c r="AM1094" s="2" t="s">
        <v>82</v>
      </c>
      <c r="AN1094" s="2" t="s">
        <v>59</v>
      </c>
      <c r="AO1094" s="2" t="s">
        <v>67</v>
      </c>
      <c r="AP1094" s="2" t="s">
        <v>75</v>
      </c>
      <c r="AQ1094" s="2" t="s">
        <v>102</v>
      </c>
      <c r="AR1094" s="2" t="s">
        <v>53</v>
      </c>
      <c r="AS1094" s="2" t="s">
        <v>34</v>
      </c>
      <c r="AT1094" s="2">
        <v>956.13</v>
      </c>
      <c r="AU1094" s="2">
        <v>3</v>
      </c>
      <c r="AV1094" s="2">
        <v>0.17</v>
      </c>
      <c r="AW1094" s="2">
        <v>2380.7600000000002</v>
      </c>
      <c r="AX1094" s="2">
        <v>1540.13</v>
      </c>
      <c r="AY1094" s="2">
        <v>840.63</v>
      </c>
      <c r="AZ1094" s="2" t="s">
        <v>47</v>
      </c>
      <c r="BA1094" s="2" t="s">
        <v>36</v>
      </c>
      <c r="BB1094" s="2" t="s">
        <v>37</v>
      </c>
      <c r="BC1094" s="2">
        <v>7.29</v>
      </c>
      <c r="BD1094" s="2">
        <v>10</v>
      </c>
      <c r="BE1094" s="2" t="s">
        <v>97</v>
      </c>
      <c r="BF1094" s="2" t="s">
        <v>56</v>
      </c>
      <c r="BG1094" s="2">
        <v>5</v>
      </c>
      <c r="BH1094" s="21">
        <v>9</v>
      </c>
    </row>
    <row r="1095" spans="36:60" x14ac:dyDescent="0.25">
      <c r="AJ1095" s="22">
        <v>115</v>
      </c>
      <c r="AK1095" s="13" t="s">
        <v>203</v>
      </c>
      <c r="AL1095" s="13" t="s">
        <v>41</v>
      </c>
      <c r="AM1095" s="13" t="s">
        <v>66</v>
      </c>
      <c r="AN1095" s="13" t="s">
        <v>43</v>
      </c>
      <c r="AO1095" s="13" t="s">
        <v>30</v>
      </c>
      <c r="AP1095" s="13" t="s">
        <v>75</v>
      </c>
      <c r="AQ1095" s="13" t="s">
        <v>107</v>
      </c>
      <c r="AR1095" s="13" t="s">
        <v>53</v>
      </c>
      <c r="AS1095" s="13" t="s">
        <v>70</v>
      </c>
      <c r="AT1095" s="13">
        <v>779.95</v>
      </c>
      <c r="AU1095" s="13">
        <v>16</v>
      </c>
      <c r="AV1095" s="13">
        <v>0.26</v>
      </c>
      <c r="AW1095" s="13">
        <v>9234.61</v>
      </c>
      <c r="AX1095" s="13">
        <v>5262.88</v>
      </c>
      <c r="AY1095" s="13">
        <v>3971.73</v>
      </c>
      <c r="AZ1095" s="13" t="s">
        <v>63</v>
      </c>
      <c r="BA1095" s="13" t="s">
        <v>54</v>
      </c>
      <c r="BB1095" s="13" t="s">
        <v>48</v>
      </c>
      <c r="BC1095" s="13">
        <v>41.12</v>
      </c>
      <c r="BD1095" s="13">
        <v>6</v>
      </c>
      <c r="BE1095" s="13" t="s">
        <v>97</v>
      </c>
      <c r="BF1095" s="13" t="s">
        <v>56</v>
      </c>
      <c r="BG1095" s="13">
        <v>5</v>
      </c>
      <c r="BH1095" s="23">
        <v>2</v>
      </c>
    </row>
    <row r="1096" spans="36:60" x14ac:dyDescent="0.25">
      <c r="AJ1096" s="20">
        <v>128</v>
      </c>
      <c r="AK1096" s="2" t="s">
        <v>214</v>
      </c>
      <c r="AL1096" s="2" t="s">
        <v>65</v>
      </c>
      <c r="AM1096" s="2" t="s">
        <v>42</v>
      </c>
      <c r="AN1096" s="2" t="s">
        <v>93</v>
      </c>
      <c r="AO1096" s="2" t="s">
        <v>67</v>
      </c>
      <c r="AP1096" s="2" t="s">
        <v>75</v>
      </c>
      <c r="AQ1096" s="2" t="s">
        <v>107</v>
      </c>
      <c r="AR1096" s="2" t="s">
        <v>53</v>
      </c>
      <c r="AS1096" s="2" t="s">
        <v>80</v>
      </c>
      <c r="AT1096" s="2">
        <v>570.12</v>
      </c>
      <c r="AU1096" s="2">
        <v>11</v>
      </c>
      <c r="AV1096" s="2">
        <v>0.01</v>
      </c>
      <c r="AW1096" s="2">
        <v>6208.61</v>
      </c>
      <c r="AX1096" s="2">
        <v>4150.8</v>
      </c>
      <c r="AY1096" s="2">
        <v>2057.81</v>
      </c>
      <c r="AZ1096" s="2" t="s">
        <v>63</v>
      </c>
      <c r="BA1096" s="2" t="s">
        <v>71</v>
      </c>
      <c r="BB1096" s="2" t="s">
        <v>48</v>
      </c>
      <c r="BC1096" s="2">
        <v>18.3</v>
      </c>
      <c r="BD1096" s="2">
        <v>5</v>
      </c>
      <c r="BE1096" s="2" t="s">
        <v>55</v>
      </c>
      <c r="BF1096" s="2" t="s">
        <v>56</v>
      </c>
      <c r="BG1096" s="2">
        <v>5</v>
      </c>
      <c r="BH1096" s="21">
        <v>10</v>
      </c>
    </row>
    <row r="1097" spans="36:60" x14ac:dyDescent="0.25">
      <c r="AJ1097" s="22">
        <v>129</v>
      </c>
      <c r="AK1097" s="13" t="s">
        <v>215</v>
      </c>
      <c r="AL1097" s="13" t="s">
        <v>41</v>
      </c>
      <c r="AM1097" s="13" t="s">
        <v>82</v>
      </c>
      <c r="AN1097" s="13" t="s">
        <v>90</v>
      </c>
      <c r="AO1097" s="13" t="s">
        <v>94</v>
      </c>
      <c r="AP1097" s="13" t="s">
        <v>68</v>
      </c>
      <c r="AQ1097" s="13" t="s">
        <v>62</v>
      </c>
      <c r="AR1097" s="13" t="s">
        <v>45</v>
      </c>
      <c r="AS1097" s="13" t="s">
        <v>46</v>
      </c>
      <c r="AT1097" s="13">
        <v>85.7</v>
      </c>
      <c r="AU1097" s="13">
        <v>9</v>
      </c>
      <c r="AV1097" s="13">
        <v>7.0000000000000007E-2</v>
      </c>
      <c r="AW1097" s="13">
        <v>717.31</v>
      </c>
      <c r="AX1097" s="13">
        <v>561.38</v>
      </c>
      <c r="AY1097" s="13">
        <v>155.93</v>
      </c>
      <c r="AZ1097" s="13" t="s">
        <v>91</v>
      </c>
      <c r="BA1097" s="13" t="s">
        <v>36</v>
      </c>
      <c r="BB1097" s="13" t="s">
        <v>37</v>
      </c>
      <c r="BC1097" s="13">
        <v>28.45</v>
      </c>
      <c r="BD1097" s="13">
        <v>10</v>
      </c>
      <c r="BE1097" s="13" t="s">
        <v>38</v>
      </c>
      <c r="BF1097" s="13" t="s">
        <v>39</v>
      </c>
      <c r="BG1097" s="13">
        <v>5</v>
      </c>
      <c r="BH1097" s="23">
        <v>3</v>
      </c>
    </row>
    <row r="1098" spans="36:60" x14ac:dyDescent="0.25">
      <c r="AJ1098" s="22">
        <v>131</v>
      </c>
      <c r="AK1098" s="13" t="s">
        <v>110</v>
      </c>
      <c r="AL1098" s="13" t="s">
        <v>127</v>
      </c>
      <c r="AM1098" s="13" t="s">
        <v>66</v>
      </c>
      <c r="AN1098" s="13" t="s">
        <v>29</v>
      </c>
      <c r="AO1098" s="13" t="s">
        <v>60</v>
      </c>
      <c r="AP1098" s="13" t="s">
        <v>75</v>
      </c>
      <c r="AQ1098" s="13" t="s">
        <v>84</v>
      </c>
      <c r="AR1098" s="13" t="s">
        <v>33</v>
      </c>
      <c r="AS1098" s="13" t="s">
        <v>70</v>
      </c>
      <c r="AT1098" s="13">
        <v>826.72</v>
      </c>
      <c r="AU1098" s="13">
        <v>5</v>
      </c>
      <c r="AV1098" s="13">
        <v>0.2</v>
      </c>
      <c r="AW1098" s="13">
        <v>3306.88</v>
      </c>
      <c r="AX1098" s="13">
        <v>2745.46</v>
      </c>
      <c r="AY1098" s="13">
        <v>561.41999999999996</v>
      </c>
      <c r="AZ1098" s="13" t="s">
        <v>35</v>
      </c>
      <c r="BA1098" s="13" t="s">
        <v>88</v>
      </c>
      <c r="BB1098" s="13" t="s">
        <v>72</v>
      </c>
      <c r="BC1098" s="13">
        <v>5.26</v>
      </c>
      <c r="BD1098" s="13">
        <v>3</v>
      </c>
      <c r="BE1098" s="13" t="s">
        <v>55</v>
      </c>
      <c r="BF1098" s="13" t="s">
        <v>56</v>
      </c>
      <c r="BG1098" s="13">
        <v>5</v>
      </c>
      <c r="BH1098" s="23">
        <v>8</v>
      </c>
    </row>
    <row r="1099" spans="36:60" x14ac:dyDescent="0.25">
      <c r="AJ1099" s="22">
        <v>141</v>
      </c>
      <c r="AK1099" s="13" t="s">
        <v>224</v>
      </c>
      <c r="AL1099" s="13" t="s">
        <v>58</v>
      </c>
      <c r="AM1099" s="13" t="s">
        <v>28</v>
      </c>
      <c r="AN1099" s="13" t="s">
        <v>59</v>
      </c>
      <c r="AO1099" s="13" t="s">
        <v>100</v>
      </c>
      <c r="AP1099" s="13" t="s">
        <v>51</v>
      </c>
      <c r="AQ1099" s="13" t="s">
        <v>134</v>
      </c>
      <c r="AR1099" s="13" t="s">
        <v>33</v>
      </c>
      <c r="AS1099" s="13" t="s">
        <v>85</v>
      </c>
      <c r="AT1099" s="13">
        <v>184.79</v>
      </c>
      <c r="AU1099" s="13">
        <v>15</v>
      </c>
      <c r="AV1099" s="13">
        <v>0.01</v>
      </c>
      <c r="AW1099" s="13">
        <v>2744.13</v>
      </c>
      <c r="AX1099" s="13">
        <v>2192.89</v>
      </c>
      <c r="AY1099" s="13">
        <v>551.24</v>
      </c>
      <c r="AZ1099" s="13" t="s">
        <v>47</v>
      </c>
      <c r="BA1099" s="13" t="s">
        <v>88</v>
      </c>
      <c r="BB1099" s="13" t="s">
        <v>37</v>
      </c>
      <c r="BC1099" s="13">
        <v>5.89</v>
      </c>
      <c r="BD1099" s="13">
        <v>8</v>
      </c>
      <c r="BE1099" s="13" t="s">
        <v>38</v>
      </c>
      <c r="BF1099" s="13" t="s">
        <v>39</v>
      </c>
      <c r="BG1099" s="13">
        <v>5</v>
      </c>
      <c r="BH1099" s="23">
        <v>9</v>
      </c>
    </row>
    <row r="1100" spans="36:60" x14ac:dyDescent="0.25">
      <c r="AJ1100" s="22">
        <v>143</v>
      </c>
      <c r="AK1100" s="13" t="s">
        <v>226</v>
      </c>
      <c r="AL1100" s="13" t="s">
        <v>127</v>
      </c>
      <c r="AM1100" s="13" t="s">
        <v>42</v>
      </c>
      <c r="AN1100" s="13" t="s">
        <v>29</v>
      </c>
      <c r="AO1100" s="13" t="s">
        <v>94</v>
      </c>
      <c r="AP1100" s="13" t="s">
        <v>31</v>
      </c>
      <c r="AQ1100" s="13" t="s">
        <v>87</v>
      </c>
      <c r="AR1100" s="13" t="s">
        <v>45</v>
      </c>
      <c r="AS1100" s="13" t="s">
        <v>70</v>
      </c>
      <c r="AT1100" s="13">
        <v>606.5</v>
      </c>
      <c r="AU1100" s="13">
        <v>19</v>
      </c>
      <c r="AV1100" s="13">
        <v>0.23</v>
      </c>
      <c r="AW1100" s="13">
        <v>8873.09</v>
      </c>
      <c r="AX1100" s="13">
        <v>6520.93</v>
      </c>
      <c r="AY1100" s="13">
        <v>2352.16</v>
      </c>
      <c r="AZ1100" s="13" t="s">
        <v>91</v>
      </c>
      <c r="BA1100" s="13" t="s">
        <v>71</v>
      </c>
      <c r="BB1100" s="13" t="s">
        <v>37</v>
      </c>
      <c r="BC1100" s="13">
        <v>14.18</v>
      </c>
      <c r="BD1100" s="13">
        <v>8</v>
      </c>
      <c r="BE1100" s="13" t="s">
        <v>97</v>
      </c>
      <c r="BF1100" s="13" t="s">
        <v>39</v>
      </c>
      <c r="BG1100" s="13">
        <v>5</v>
      </c>
      <c r="BH1100" s="23">
        <v>10</v>
      </c>
    </row>
    <row r="1101" spans="36:60" x14ac:dyDescent="0.25">
      <c r="AJ1101" s="22">
        <v>145</v>
      </c>
      <c r="AK1101" s="13" t="s">
        <v>228</v>
      </c>
      <c r="AL1101" s="13" t="s">
        <v>50</v>
      </c>
      <c r="AM1101" s="13" t="s">
        <v>42</v>
      </c>
      <c r="AN1101" s="13" t="s">
        <v>29</v>
      </c>
      <c r="AO1101" s="13" t="s">
        <v>74</v>
      </c>
      <c r="AP1101" s="13" t="s">
        <v>68</v>
      </c>
      <c r="AQ1101" s="13" t="s">
        <v>52</v>
      </c>
      <c r="AR1101" s="13" t="s">
        <v>53</v>
      </c>
      <c r="AS1101" s="13" t="s">
        <v>34</v>
      </c>
      <c r="AT1101" s="13">
        <v>780.28</v>
      </c>
      <c r="AU1101" s="13">
        <v>20</v>
      </c>
      <c r="AV1101" s="13">
        <v>0.01</v>
      </c>
      <c r="AW1101" s="13">
        <v>15449.54</v>
      </c>
      <c r="AX1101" s="13">
        <v>10874.98</v>
      </c>
      <c r="AY1101" s="13">
        <v>4574.5600000000004</v>
      </c>
      <c r="AZ1101" s="13" t="s">
        <v>76</v>
      </c>
      <c r="BA1101" s="13" t="s">
        <v>54</v>
      </c>
      <c r="BB1101" s="13" t="s">
        <v>72</v>
      </c>
      <c r="BC1101" s="13">
        <v>10.99</v>
      </c>
      <c r="BD1101" s="13">
        <v>5</v>
      </c>
      <c r="BE1101" s="13" t="s">
        <v>38</v>
      </c>
      <c r="BF1101" s="13" t="s">
        <v>39</v>
      </c>
      <c r="BG1101" s="13">
        <v>5</v>
      </c>
      <c r="BH1101" s="23">
        <v>5</v>
      </c>
    </row>
    <row r="1102" spans="36:60" x14ac:dyDescent="0.25">
      <c r="AJ1102" s="22">
        <v>153</v>
      </c>
      <c r="AK1102" s="13" t="s">
        <v>236</v>
      </c>
      <c r="AL1102" s="13" t="s">
        <v>27</v>
      </c>
      <c r="AM1102" s="13" t="s">
        <v>66</v>
      </c>
      <c r="AN1102" s="13" t="s">
        <v>29</v>
      </c>
      <c r="AO1102" s="13" t="s">
        <v>44</v>
      </c>
      <c r="AP1102" s="13" t="s">
        <v>61</v>
      </c>
      <c r="AQ1102" s="13" t="s">
        <v>79</v>
      </c>
      <c r="AR1102" s="13" t="s">
        <v>33</v>
      </c>
      <c r="AS1102" s="13" t="s">
        <v>80</v>
      </c>
      <c r="AT1102" s="13">
        <v>432.7</v>
      </c>
      <c r="AU1102" s="13">
        <v>1</v>
      </c>
      <c r="AV1102" s="13">
        <v>0.28000000000000003</v>
      </c>
      <c r="AW1102" s="13">
        <v>311.54000000000002</v>
      </c>
      <c r="AX1102" s="13">
        <v>168.98</v>
      </c>
      <c r="AY1102" s="13">
        <v>142.56</v>
      </c>
      <c r="AZ1102" s="13" t="s">
        <v>35</v>
      </c>
      <c r="BA1102" s="13" t="s">
        <v>88</v>
      </c>
      <c r="BB1102" s="13" t="s">
        <v>72</v>
      </c>
      <c r="BC1102" s="13">
        <v>32.090000000000003</v>
      </c>
      <c r="BD1102" s="13">
        <v>10</v>
      </c>
      <c r="BE1102" s="13" t="s">
        <v>38</v>
      </c>
      <c r="BF1102" s="13" t="s">
        <v>39</v>
      </c>
      <c r="BG1102" s="13">
        <v>5</v>
      </c>
      <c r="BH1102" s="23">
        <v>2</v>
      </c>
    </row>
    <row r="1103" spans="36:60" x14ac:dyDescent="0.25">
      <c r="AJ1103" s="20">
        <v>154</v>
      </c>
      <c r="AK1103" s="2" t="s">
        <v>237</v>
      </c>
      <c r="AL1103" s="2" t="s">
        <v>58</v>
      </c>
      <c r="AM1103" s="2" t="s">
        <v>28</v>
      </c>
      <c r="AN1103" s="2" t="s">
        <v>90</v>
      </c>
      <c r="AO1103" s="2" t="s">
        <v>67</v>
      </c>
      <c r="AP1103" s="2" t="s">
        <v>31</v>
      </c>
      <c r="AQ1103" s="2" t="s">
        <v>79</v>
      </c>
      <c r="AR1103" s="2" t="s">
        <v>53</v>
      </c>
      <c r="AS1103" s="2" t="s">
        <v>85</v>
      </c>
      <c r="AT1103" s="2">
        <v>47.92</v>
      </c>
      <c r="AU1103" s="2">
        <v>4</v>
      </c>
      <c r="AV1103" s="2">
        <v>0.2</v>
      </c>
      <c r="AW1103" s="2">
        <v>153.34</v>
      </c>
      <c r="AX1103" s="2">
        <v>80.91</v>
      </c>
      <c r="AY1103" s="2">
        <v>72.430000000000007</v>
      </c>
      <c r="AZ1103" s="2" t="s">
        <v>47</v>
      </c>
      <c r="BA1103" s="2" t="s">
        <v>71</v>
      </c>
      <c r="BB1103" s="2" t="s">
        <v>37</v>
      </c>
      <c r="BC1103" s="2">
        <v>11.4</v>
      </c>
      <c r="BD1103" s="2">
        <v>3</v>
      </c>
      <c r="BE1103" s="2" t="s">
        <v>38</v>
      </c>
      <c r="BF1103" s="2" t="s">
        <v>56</v>
      </c>
      <c r="BG1103" s="2">
        <v>5</v>
      </c>
      <c r="BH1103" s="21">
        <v>6</v>
      </c>
    </row>
    <row r="1104" spans="36:60" x14ac:dyDescent="0.25">
      <c r="AJ1104" s="20">
        <v>158</v>
      </c>
      <c r="AK1104" s="2" t="s">
        <v>241</v>
      </c>
      <c r="AL1104" s="2" t="s">
        <v>129</v>
      </c>
      <c r="AM1104" s="2" t="s">
        <v>28</v>
      </c>
      <c r="AN1104" s="2" t="s">
        <v>59</v>
      </c>
      <c r="AO1104" s="2" t="s">
        <v>74</v>
      </c>
      <c r="AP1104" s="2" t="s">
        <v>75</v>
      </c>
      <c r="AQ1104" s="2" t="s">
        <v>134</v>
      </c>
      <c r="AR1104" s="2" t="s">
        <v>45</v>
      </c>
      <c r="AS1104" s="2" t="s">
        <v>80</v>
      </c>
      <c r="AT1104" s="2">
        <v>438.84</v>
      </c>
      <c r="AU1104" s="2">
        <v>5</v>
      </c>
      <c r="AV1104" s="2">
        <v>0.2</v>
      </c>
      <c r="AW1104" s="2">
        <v>1755.36</v>
      </c>
      <c r="AX1104" s="2">
        <v>1289.01</v>
      </c>
      <c r="AY1104" s="2">
        <v>466.35</v>
      </c>
      <c r="AZ1104" s="2" t="s">
        <v>35</v>
      </c>
      <c r="BA1104" s="2" t="s">
        <v>54</v>
      </c>
      <c r="BB1104" s="2" t="s">
        <v>72</v>
      </c>
      <c r="BC1104" s="2">
        <v>9.24</v>
      </c>
      <c r="BD1104" s="2">
        <v>2</v>
      </c>
      <c r="BE1104" s="2" t="s">
        <v>38</v>
      </c>
      <c r="BF1104" s="2" t="s">
        <v>39</v>
      </c>
      <c r="BG1104" s="2">
        <v>5</v>
      </c>
      <c r="BH1104" s="21">
        <v>10</v>
      </c>
    </row>
    <row r="1105" spans="36:60" x14ac:dyDescent="0.25">
      <c r="AJ1105" s="22">
        <v>161</v>
      </c>
      <c r="AK1105" s="13" t="s">
        <v>143</v>
      </c>
      <c r="AL1105" s="13" t="s">
        <v>118</v>
      </c>
      <c r="AM1105" s="13" t="s">
        <v>42</v>
      </c>
      <c r="AN1105" s="13" t="s">
        <v>83</v>
      </c>
      <c r="AO1105" s="13" t="s">
        <v>60</v>
      </c>
      <c r="AP1105" s="13" t="s">
        <v>61</v>
      </c>
      <c r="AQ1105" s="13" t="s">
        <v>62</v>
      </c>
      <c r="AR1105" s="13" t="s">
        <v>33</v>
      </c>
      <c r="AS1105" s="13" t="s">
        <v>85</v>
      </c>
      <c r="AT1105" s="13">
        <v>679.18</v>
      </c>
      <c r="AU1105" s="13">
        <v>15</v>
      </c>
      <c r="AV1105" s="13">
        <v>0.14000000000000001</v>
      </c>
      <c r="AW1105" s="13">
        <v>8761.42</v>
      </c>
      <c r="AX1105" s="13">
        <v>4530.87</v>
      </c>
      <c r="AY1105" s="13">
        <v>4230.55</v>
      </c>
      <c r="AZ1105" s="13" t="s">
        <v>76</v>
      </c>
      <c r="BA1105" s="13" t="s">
        <v>71</v>
      </c>
      <c r="BB1105" s="13" t="s">
        <v>37</v>
      </c>
      <c r="BC1105" s="13">
        <v>47.7</v>
      </c>
      <c r="BD1105" s="13">
        <v>9</v>
      </c>
      <c r="BE1105" s="13" t="s">
        <v>97</v>
      </c>
      <c r="BF1105" s="13" t="s">
        <v>39</v>
      </c>
      <c r="BG1105" s="13">
        <v>5</v>
      </c>
      <c r="BH1105" s="23">
        <v>7</v>
      </c>
    </row>
    <row r="1106" spans="36:60" x14ac:dyDescent="0.25">
      <c r="AJ1106" s="20">
        <v>166</v>
      </c>
      <c r="AK1106" s="2" t="s">
        <v>241</v>
      </c>
      <c r="AL1106" s="2" t="s">
        <v>120</v>
      </c>
      <c r="AM1106" s="2" t="s">
        <v>66</v>
      </c>
      <c r="AN1106" s="2" t="s">
        <v>93</v>
      </c>
      <c r="AO1106" s="2" t="s">
        <v>67</v>
      </c>
      <c r="AP1106" s="2" t="s">
        <v>68</v>
      </c>
      <c r="AQ1106" s="2" t="s">
        <v>102</v>
      </c>
      <c r="AR1106" s="2" t="s">
        <v>45</v>
      </c>
      <c r="AS1106" s="2" t="s">
        <v>70</v>
      </c>
      <c r="AT1106" s="2">
        <v>30.54</v>
      </c>
      <c r="AU1106" s="2">
        <v>9</v>
      </c>
      <c r="AV1106" s="2">
        <v>0.27</v>
      </c>
      <c r="AW1106" s="2">
        <v>200.65</v>
      </c>
      <c r="AX1106" s="2">
        <v>125.19</v>
      </c>
      <c r="AY1106" s="2">
        <v>75.459999999999994</v>
      </c>
      <c r="AZ1106" s="2" t="s">
        <v>76</v>
      </c>
      <c r="BA1106" s="2" t="s">
        <v>54</v>
      </c>
      <c r="BB1106" s="2" t="s">
        <v>48</v>
      </c>
      <c r="BC1106" s="2">
        <v>48.23</v>
      </c>
      <c r="BD1106" s="2">
        <v>8</v>
      </c>
      <c r="BE1106" s="2" t="s">
        <v>97</v>
      </c>
      <c r="BF1106" s="2" t="s">
        <v>56</v>
      </c>
      <c r="BG1106" s="2">
        <v>5</v>
      </c>
      <c r="BH1106" s="21">
        <v>10</v>
      </c>
    </row>
    <row r="1107" spans="36:60" x14ac:dyDescent="0.25">
      <c r="AJ1107" s="22">
        <v>171</v>
      </c>
      <c r="AK1107" s="13" t="s">
        <v>250</v>
      </c>
      <c r="AL1107" s="13" t="s">
        <v>27</v>
      </c>
      <c r="AM1107" s="13" t="s">
        <v>42</v>
      </c>
      <c r="AN1107" s="13" t="s">
        <v>90</v>
      </c>
      <c r="AO1107" s="13" t="s">
        <v>30</v>
      </c>
      <c r="AP1107" s="13" t="s">
        <v>51</v>
      </c>
      <c r="AQ1107" s="13" t="s">
        <v>102</v>
      </c>
      <c r="AR1107" s="13" t="s">
        <v>33</v>
      </c>
      <c r="AS1107" s="13" t="s">
        <v>46</v>
      </c>
      <c r="AT1107" s="13">
        <v>674.57</v>
      </c>
      <c r="AU1107" s="13">
        <v>11</v>
      </c>
      <c r="AV1107" s="13">
        <v>0.03</v>
      </c>
      <c r="AW1107" s="13">
        <v>7197.66</v>
      </c>
      <c r="AX1107" s="13">
        <v>6097.1</v>
      </c>
      <c r="AY1107" s="13">
        <v>1100.56</v>
      </c>
      <c r="AZ1107" s="13" t="s">
        <v>76</v>
      </c>
      <c r="BA1107" s="13" t="s">
        <v>88</v>
      </c>
      <c r="BB1107" s="13" t="s">
        <v>72</v>
      </c>
      <c r="BC1107" s="13">
        <v>32.36</v>
      </c>
      <c r="BD1107" s="13">
        <v>4</v>
      </c>
      <c r="BE1107" s="13" t="s">
        <v>97</v>
      </c>
      <c r="BF1107" s="13" t="s">
        <v>39</v>
      </c>
      <c r="BG1107" s="13">
        <v>5</v>
      </c>
      <c r="BH1107" s="23">
        <v>7</v>
      </c>
    </row>
    <row r="1108" spans="36:60" x14ac:dyDescent="0.25">
      <c r="AJ1108" s="22">
        <v>179</v>
      </c>
      <c r="AK1108" s="13" t="s">
        <v>257</v>
      </c>
      <c r="AL1108" s="13" t="s">
        <v>41</v>
      </c>
      <c r="AM1108" s="13" t="s">
        <v>28</v>
      </c>
      <c r="AN1108" s="13" t="s">
        <v>43</v>
      </c>
      <c r="AO1108" s="13" t="s">
        <v>67</v>
      </c>
      <c r="AP1108" s="13" t="s">
        <v>61</v>
      </c>
      <c r="AQ1108" s="13" t="s">
        <v>87</v>
      </c>
      <c r="AR1108" s="13" t="s">
        <v>33</v>
      </c>
      <c r="AS1108" s="13" t="s">
        <v>34</v>
      </c>
      <c r="AT1108" s="13">
        <v>116.56</v>
      </c>
      <c r="AU1108" s="13">
        <v>2</v>
      </c>
      <c r="AV1108" s="13">
        <v>0.1</v>
      </c>
      <c r="AW1108" s="13">
        <v>209.81</v>
      </c>
      <c r="AX1108" s="13">
        <v>179.18</v>
      </c>
      <c r="AY1108" s="13">
        <v>30.63</v>
      </c>
      <c r="AZ1108" s="13" t="s">
        <v>35</v>
      </c>
      <c r="BA1108" s="13" t="s">
        <v>54</v>
      </c>
      <c r="BB1108" s="13" t="s">
        <v>37</v>
      </c>
      <c r="BC1108" s="13">
        <v>30.54</v>
      </c>
      <c r="BD1108" s="13">
        <v>6</v>
      </c>
      <c r="BE1108" s="13" t="s">
        <v>38</v>
      </c>
      <c r="BF1108" s="13" t="s">
        <v>56</v>
      </c>
      <c r="BG1108" s="13">
        <v>5</v>
      </c>
      <c r="BH1108" s="23">
        <v>10</v>
      </c>
    </row>
    <row r="1109" spans="36:60" x14ac:dyDescent="0.25">
      <c r="AJ1109" s="22">
        <v>189</v>
      </c>
      <c r="AK1109" s="13" t="s">
        <v>265</v>
      </c>
      <c r="AL1109" s="13" t="s">
        <v>27</v>
      </c>
      <c r="AM1109" s="13" t="s">
        <v>82</v>
      </c>
      <c r="AN1109" s="13" t="s">
        <v>90</v>
      </c>
      <c r="AO1109" s="13" t="s">
        <v>94</v>
      </c>
      <c r="AP1109" s="13" t="s">
        <v>61</v>
      </c>
      <c r="AQ1109" s="13" t="s">
        <v>102</v>
      </c>
      <c r="AR1109" s="13" t="s">
        <v>45</v>
      </c>
      <c r="AS1109" s="13" t="s">
        <v>34</v>
      </c>
      <c r="AT1109" s="13">
        <v>268.98</v>
      </c>
      <c r="AU1109" s="13">
        <v>7</v>
      </c>
      <c r="AV1109" s="13">
        <v>0.24</v>
      </c>
      <c r="AW1109" s="13">
        <v>1430.97</v>
      </c>
      <c r="AX1109" s="13">
        <v>764.32</v>
      </c>
      <c r="AY1109" s="13">
        <v>666.65</v>
      </c>
      <c r="AZ1109" s="13" t="s">
        <v>91</v>
      </c>
      <c r="BA1109" s="13" t="s">
        <v>54</v>
      </c>
      <c r="BB1109" s="13" t="s">
        <v>37</v>
      </c>
      <c r="BC1109" s="13">
        <v>48.75</v>
      </c>
      <c r="BD1109" s="13">
        <v>7</v>
      </c>
      <c r="BE1109" s="13" t="s">
        <v>97</v>
      </c>
      <c r="BF1109" s="13" t="s">
        <v>56</v>
      </c>
      <c r="BG1109" s="13">
        <v>5</v>
      </c>
      <c r="BH1109" s="23">
        <v>6</v>
      </c>
    </row>
    <row r="1110" spans="36:60" x14ac:dyDescent="0.25">
      <c r="AJ1110" s="20">
        <v>190</v>
      </c>
      <c r="AK1110" s="2" t="s">
        <v>266</v>
      </c>
      <c r="AL1110" s="2" t="s">
        <v>41</v>
      </c>
      <c r="AM1110" s="2" t="s">
        <v>42</v>
      </c>
      <c r="AN1110" s="2" t="s">
        <v>59</v>
      </c>
      <c r="AO1110" s="2" t="s">
        <v>100</v>
      </c>
      <c r="AP1110" s="2" t="s">
        <v>51</v>
      </c>
      <c r="AQ1110" s="2" t="s">
        <v>52</v>
      </c>
      <c r="AR1110" s="2" t="s">
        <v>45</v>
      </c>
      <c r="AS1110" s="2" t="s">
        <v>46</v>
      </c>
      <c r="AT1110" s="2">
        <v>582.36</v>
      </c>
      <c r="AU1110" s="2">
        <v>20</v>
      </c>
      <c r="AV1110" s="2">
        <v>0</v>
      </c>
      <c r="AW1110" s="2">
        <v>11647.2</v>
      </c>
      <c r="AX1110" s="2">
        <v>6229.34</v>
      </c>
      <c r="AY1110" s="2">
        <v>5417.86</v>
      </c>
      <c r="AZ1110" s="2" t="s">
        <v>63</v>
      </c>
      <c r="BA1110" s="2" t="s">
        <v>88</v>
      </c>
      <c r="BB1110" s="2" t="s">
        <v>72</v>
      </c>
      <c r="BC1110" s="2">
        <v>39.17</v>
      </c>
      <c r="BD1110" s="2">
        <v>6</v>
      </c>
      <c r="BE1110" s="2" t="s">
        <v>38</v>
      </c>
      <c r="BF1110" s="2" t="s">
        <v>56</v>
      </c>
      <c r="BG1110" s="2">
        <v>5</v>
      </c>
      <c r="BH1110" s="21">
        <v>7</v>
      </c>
    </row>
    <row r="1111" spans="36:60" x14ac:dyDescent="0.25">
      <c r="AJ1111" s="22">
        <v>193</v>
      </c>
      <c r="AK1111" s="13" t="s">
        <v>268</v>
      </c>
      <c r="AL1111" s="13" t="s">
        <v>99</v>
      </c>
      <c r="AM1111" s="13" t="s">
        <v>28</v>
      </c>
      <c r="AN1111" s="13" t="s">
        <v>43</v>
      </c>
      <c r="AO1111" s="13" t="s">
        <v>94</v>
      </c>
      <c r="AP1111" s="13" t="s">
        <v>61</v>
      </c>
      <c r="AQ1111" s="13" t="s">
        <v>79</v>
      </c>
      <c r="AR1111" s="13" t="s">
        <v>53</v>
      </c>
      <c r="AS1111" s="13" t="s">
        <v>85</v>
      </c>
      <c r="AT1111" s="13">
        <v>640.32000000000005</v>
      </c>
      <c r="AU1111" s="13">
        <v>9</v>
      </c>
      <c r="AV1111" s="13">
        <v>0.18</v>
      </c>
      <c r="AW1111" s="13">
        <v>4725.5600000000004</v>
      </c>
      <c r="AX1111" s="13">
        <v>4089.81</v>
      </c>
      <c r="AY1111" s="13">
        <v>635.75</v>
      </c>
      <c r="AZ1111" s="13" t="s">
        <v>76</v>
      </c>
      <c r="BA1111" s="13" t="s">
        <v>71</v>
      </c>
      <c r="BB1111" s="13" t="s">
        <v>37</v>
      </c>
      <c r="BC1111" s="13">
        <v>20.67</v>
      </c>
      <c r="BD1111" s="13">
        <v>7</v>
      </c>
      <c r="BE1111" s="13" t="s">
        <v>97</v>
      </c>
      <c r="BF1111" s="13" t="s">
        <v>56</v>
      </c>
      <c r="BG1111" s="13">
        <v>5</v>
      </c>
      <c r="BH1111" s="23">
        <v>9</v>
      </c>
    </row>
    <row r="1112" spans="36:60" x14ac:dyDescent="0.25">
      <c r="AJ1112" s="20">
        <v>194</v>
      </c>
      <c r="AK1112" s="2" t="s">
        <v>142</v>
      </c>
      <c r="AL1112" s="2" t="s">
        <v>41</v>
      </c>
      <c r="AM1112" s="2" t="s">
        <v>66</v>
      </c>
      <c r="AN1112" s="2" t="s">
        <v>29</v>
      </c>
      <c r="AO1112" s="2" t="s">
        <v>60</v>
      </c>
      <c r="AP1112" s="2" t="s">
        <v>75</v>
      </c>
      <c r="AQ1112" s="2" t="s">
        <v>52</v>
      </c>
      <c r="AR1112" s="2" t="s">
        <v>33</v>
      </c>
      <c r="AS1112" s="2" t="s">
        <v>46</v>
      </c>
      <c r="AT1112" s="2">
        <v>101.9</v>
      </c>
      <c r="AU1112" s="2">
        <v>14</v>
      </c>
      <c r="AV1112" s="2">
        <v>0.18</v>
      </c>
      <c r="AW1112" s="2">
        <v>1169.81</v>
      </c>
      <c r="AX1112" s="2">
        <v>652.41</v>
      </c>
      <c r="AY1112" s="2">
        <v>517.4</v>
      </c>
      <c r="AZ1112" s="2" t="s">
        <v>47</v>
      </c>
      <c r="BA1112" s="2" t="s">
        <v>71</v>
      </c>
      <c r="BB1112" s="2" t="s">
        <v>48</v>
      </c>
      <c r="BC1112" s="2">
        <v>21.73</v>
      </c>
      <c r="BD1112" s="2">
        <v>1</v>
      </c>
      <c r="BE1112" s="2" t="s">
        <v>97</v>
      </c>
      <c r="BF1112" s="2" t="s">
        <v>39</v>
      </c>
      <c r="BG1112" s="2">
        <v>5</v>
      </c>
      <c r="BH1112" s="21">
        <v>7</v>
      </c>
    </row>
    <row r="1113" spans="36:60" x14ac:dyDescent="0.25">
      <c r="AJ1113" s="22">
        <v>195</v>
      </c>
      <c r="AK1113" s="13" t="s">
        <v>269</v>
      </c>
      <c r="AL1113" s="13" t="s">
        <v>41</v>
      </c>
      <c r="AM1113" s="13" t="s">
        <v>82</v>
      </c>
      <c r="AN1113" s="13" t="s">
        <v>59</v>
      </c>
      <c r="AO1113" s="13" t="s">
        <v>30</v>
      </c>
      <c r="AP1113" s="13" t="s">
        <v>75</v>
      </c>
      <c r="AQ1113" s="13" t="s">
        <v>52</v>
      </c>
      <c r="AR1113" s="13" t="s">
        <v>53</v>
      </c>
      <c r="AS1113" s="13" t="s">
        <v>46</v>
      </c>
      <c r="AT1113" s="13">
        <v>681.43</v>
      </c>
      <c r="AU1113" s="13">
        <v>11</v>
      </c>
      <c r="AV1113" s="13">
        <v>0.18</v>
      </c>
      <c r="AW1113" s="13">
        <v>6146.5</v>
      </c>
      <c r="AX1113" s="13">
        <v>3667.28</v>
      </c>
      <c r="AY1113" s="13">
        <v>2479.2199999999998</v>
      </c>
      <c r="AZ1113" s="13" t="s">
        <v>76</v>
      </c>
      <c r="BA1113" s="13" t="s">
        <v>54</v>
      </c>
      <c r="BB1113" s="13" t="s">
        <v>37</v>
      </c>
      <c r="BC1113" s="13">
        <v>22.67</v>
      </c>
      <c r="BD1113" s="13">
        <v>3</v>
      </c>
      <c r="BE1113" s="13" t="s">
        <v>55</v>
      </c>
      <c r="BF1113" s="13" t="s">
        <v>39</v>
      </c>
      <c r="BG1113" s="13">
        <v>5</v>
      </c>
      <c r="BH1113" s="23">
        <v>10</v>
      </c>
    </row>
    <row r="1114" spans="36:60" x14ac:dyDescent="0.25">
      <c r="AJ1114" s="20">
        <v>196</v>
      </c>
      <c r="AK1114" s="2" t="s">
        <v>270</v>
      </c>
      <c r="AL1114" s="2" t="s">
        <v>127</v>
      </c>
      <c r="AM1114" s="2" t="s">
        <v>42</v>
      </c>
      <c r="AN1114" s="2" t="s">
        <v>29</v>
      </c>
      <c r="AO1114" s="2" t="s">
        <v>60</v>
      </c>
      <c r="AP1114" s="2" t="s">
        <v>61</v>
      </c>
      <c r="AQ1114" s="2" t="s">
        <v>87</v>
      </c>
      <c r="AR1114" s="2" t="s">
        <v>45</v>
      </c>
      <c r="AS1114" s="2" t="s">
        <v>85</v>
      </c>
      <c r="AT1114" s="2">
        <v>339.2</v>
      </c>
      <c r="AU1114" s="2">
        <v>19</v>
      </c>
      <c r="AV1114" s="2">
        <v>0.22</v>
      </c>
      <c r="AW1114" s="2">
        <v>5026.9399999999996</v>
      </c>
      <c r="AX1114" s="2">
        <v>4001.15</v>
      </c>
      <c r="AY1114" s="2">
        <v>1025.79</v>
      </c>
      <c r="AZ1114" s="2" t="s">
        <v>47</v>
      </c>
      <c r="BA1114" s="2" t="s">
        <v>54</v>
      </c>
      <c r="BB1114" s="2" t="s">
        <v>72</v>
      </c>
      <c r="BC1114" s="2">
        <v>23.78</v>
      </c>
      <c r="BD1114" s="2">
        <v>7</v>
      </c>
      <c r="BE1114" s="2" t="s">
        <v>55</v>
      </c>
      <c r="BF1114" s="2" t="s">
        <v>39</v>
      </c>
      <c r="BG1114" s="2">
        <v>5</v>
      </c>
      <c r="BH1114" s="21">
        <v>9</v>
      </c>
    </row>
    <row r="1115" spans="36:60" x14ac:dyDescent="0.25">
      <c r="AJ1115" s="20">
        <v>210</v>
      </c>
      <c r="AK1115" s="2" t="s">
        <v>221</v>
      </c>
      <c r="AL1115" s="2" t="s">
        <v>41</v>
      </c>
      <c r="AM1115" s="2" t="s">
        <v>42</v>
      </c>
      <c r="AN1115" s="2" t="s">
        <v>43</v>
      </c>
      <c r="AO1115" s="2" t="s">
        <v>44</v>
      </c>
      <c r="AP1115" s="2" t="s">
        <v>61</v>
      </c>
      <c r="AQ1115" s="2" t="s">
        <v>134</v>
      </c>
      <c r="AR1115" s="2" t="s">
        <v>33</v>
      </c>
      <c r="AS1115" s="2" t="s">
        <v>46</v>
      </c>
      <c r="AT1115" s="2">
        <v>454.64</v>
      </c>
      <c r="AU1115" s="2">
        <v>16</v>
      </c>
      <c r="AV1115" s="2">
        <v>0.06</v>
      </c>
      <c r="AW1115" s="2">
        <v>6837.79</v>
      </c>
      <c r="AX1115" s="2">
        <v>4143.8599999999997</v>
      </c>
      <c r="AY1115" s="2">
        <v>2693.93</v>
      </c>
      <c r="AZ1115" s="2" t="s">
        <v>91</v>
      </c>
      <c r="BA1115" s="2" t="s">
        <v>54</v>
      </c>
      <c r="BB1115" s="2" t="s">
        <v>72</v>
      </c>
      <c r="BC1115" s="2">
        <v>20.34</v>
      </c>
      <c r="BD1115" s="2">
        <v>4</v>
      </c>
      <c r="BE1115" s="2" t="s">
        <v>55</v>
      </c>
      <c r="BF1115" s="2" t="s">
        <v>39</v>
      </c>
      <c r="BG1115" s="2">
        <v>5</v>
      </c>
      <c r="BH1115" s="21">
        <v>6</v>
      </c>
    </row>
    <row r="1116" spans="36:60" x14ac:dyDescent="0.25">
      <c r="AJ1116" s="22">
        <v>211</v>
      </c>
      <c r="AK1116" s="13" t="s">
        <v>279</v>
      </c>
      <c r="AL1116" s="13" t="s">
        <v>118</v>
      </c>
      <c r="AM1116" s="13" t="s">
        <v>42</v>
      </c>
      <c r="AN1116" s="13" t="s">
        <v>93</v>
      </c>
      <c r="AO1116" s="13" t="s">
        <v>78</v>
      </c>
      <c r="AP1116" s="13" t="s">
        <v>51</v>
      </c>
      <c r="AQ1116" s="13" t="s">
        <v>32</v>
      </c>
      <c r="AR1116" s="13" t="s">
        <v>33</v>
      </c>
      <c r="AS1116" s="13" t="s">
        <v>70</v>
      </c>
      <c r="AT1116" s="13">
        <v>673.68</v>
      </c>
      <c r="AU1116" s="13">
        <v>9</v>
      </c>
      <c r="AV1116" s="13">
        <v>0.25</v>
      </c>
      <c r="AW1116" s="13">
        <v>4547.34</v>
      </c>
      <c r="AX1116" s="13">
        <v>3293.78</v>
      </c>
      <c r="AY1116" s="13">
        <v>1253.56</v>
      </c>
      <c r="AZ1116" s="13" t="s">
        <v>63</v>
      </c>
      <c r="BA1116" s="13" t="s">
        <v>36</v>
      </c>
      <c r="BB1116" s="13" t="s">
        <v>48</v>
      </c>
      <c r="BC1116" s="13">
        <v>38.04</v>
      </c>
      <c r="BD1116" s="13">
        <v>1</v>
      </c>
      <c r="BE1116" s="13" t="s">
        <v>97</v>
      </c>
      <c r="BF1116" s="13" t="s">
        <v>56</v>
      </c>
      <c r="BG1116" s="13">
        <v>5</v>
      </c>
      <c r="BH1116" s="23">
        <v>3</v>
      </c>
    </row>
    <row r="1117" spans="36:60" x14ac:dyDescent="0.25">
      <c r="AJ1117" s="20">
        <v>214</v>
      </c>
      <c r="AK1117" s="2" t="s">
        <v>280</v>
      </c>
      <c r="AL1117" s="2" t="s">
        <v>127</v>
      </c>
      <c r="AM1117" s="2" t="s">
        <v>82</v>
      </c>
      <c r="AN1117" s="2" t="s">
        <v>90</v>
      </c>
      <c r="AO1117" s="2" t="s">
        <v>60</v>
      </c>
      <c r="AP1117" s="2" t="s">
        <v>68</v>
      </c>
      <c r="AQ1117" s="2" t="s">
        <v>134</v>
      </c>
      <c r="AR1117" s="2" t="s">
        <v>45</v>
      </c>
      <c r="AS1117" s="2" t="s">
        <v>80</v>
      </c>
      <c r="AT1117" s="2">
        <v>770.35</v>
      </c>
      <c r="AU1117" s="2">
        <v>4</v>
      </c>
      <c r="AV1117" s="2">
        <v>0.26</v>
      </c>
      <c r="AW1117" s="2">
        <v>2280.2399999999998</v>
      </c>
      <c r="AX1117" s="2">
        <v>1695.59</v>
      </c>
      <c r="AY1117" s="2">
        <v>584.65</v>
      </c>
      <c r="AZ1117" s="2" t="s">
        <v>91</v>
      </c>
      <c r="BA1117" s="2" t="s">
        <v>36</v>
      </c>
      <c r="BB1117" s="2" t="s">
        <v>37</v>
      </c>
      <c r="BC1117" s="2">
        <v>17.190000000000001</v>
      </c>
      <c r="BD1117" s="2">
        <v>2</v>
      </c>
      <c r="BE1117" s="2" t="s">
        <v>97</v>
      </c>
      <c r="BF1117" s="2" t="s">
        <v>39</v>
      </c>
      <c r="BG1117" s="2">
        <v>5</v>
      </c>
      <c r="BH1117" s="21">
        <v>3</v>
      </c>
    </row>
    <row r="1118" spans="36:60" x14ac:dyDescent="0.25">
      <c r="AJ1118" s="22">
        <v>215</v>
      </c>
      <c r="AK1118" s="13" t="s">
        <v>281</v>
      </c>
      <c r="AL1118" s="13" t="s">
        <v>129</v>
      </c>
      <c r="AM1118" s="13" t="s">
        <v>42</v>
      </c>
      <c r="AN1118" s="13" t="s">
        <v>59</v>
      </c>
      <c r="AO1118" s="13" t="s">
        <v>44</v>
      </c>
      <c r="AP1118" s="13" t="s">
        <v>61</v>
      </c>
      <c r="AQ1118" s="13" t="s">
        <v>87</v>
      </c>
      <c r="AR1118" s="13" t="s">
        <v>33</v>
      </c>
      <c r="AS1118" s="13" t="s">
        <v>46</v>
      </c>
      <c r="AT1118" s="13">
        <v>13.17</v>
      </c>
      <c r="AU1118" s="13">
        <v>16</v>
      </c>
      <c r="AV1118" s="13">
        <v>0.21</v>
      </c>
      <c r="AW1118" s="13">
        <v>166.47</v>
      </c>
      <c r="AX1118" s="13">
        <v>101.78</v>
      </c>
      <c r="AY1118" s="13">
        <v>64.69</v>
      </c>
      <c r="AZ1118" s="13" t="s">
        <v>35</v>
      </c>
      <c r="BA1118" s="13" t="s">
        <v>36</v>
      </c>
      <c r="BB1118" s="13" t="s">
        <v>37</v>
      </c>
      <c r="BC1118" s="13">
        <v>38.479999999999997</v>
      </c>
      <c r="BD1118" s="13">
        <v>10</v>
      </c>
      <c r="BE1118" s="13" t="s">
        <v>55</v>
      </c>
      <c r="BF1118" s="13" t="s">
        <v>39</v>
      </c>
      <c r="BG1118" s="13">
        <v>5</v>
      </c>
      <c r="BH1118" s="23">
        <v>4</v>
      </c>
    </row>
    <row r="1119" spans="36:60" x14ac:dyDescent="0.25">
      <c r="AJ1119" s="20">
        <v>220</v>
      </c>
      <c r="AK1119" s="2" t="s">
        <v>205</v>
      </c>
      <c r="AL1119" s="2" t="s">
        <v>41</v>
      </c>
      <c r="AM1119" s="2" t="s">
        <v>42</v>
      </c>
      <c r="AN1119" s="2" t="s">
        <v>90</v>
      </c>
      <c r="AO1119" s="2" t="s">
        <v>30</v>
      </c>
      <c r="AP1119" s="2" t="s">
        <v>75</v>
      </c>
      <c r="AQ1119" s="2" t="s">
        <v>102</v>
      </c>
      <c r="AR1119" s="2" t="s">
        <v>33</v>
      </c>
      <c r="AS1119" s="2" t="s">
        <v>70</v>
      </c>
      <c r="AT1119" s="2">
        <v>732.81</v>
      </c>
      <c r="AU1119" s="2">
        <v>19</v>
      </c>
      <c r="AV1119" s="2">
        <v>0.16</v>
      </c>
      <c r="AW1119" s="2">
        <v>11695.65</v>
      </c>
      <c r="AX1119" s="2">
        <v>8301.17</v>
      </c>
      <c r="AY1119" s="2">
        <v>3394.48</v>
      </c>
      <c r="AZ1119" s="2" t="s">
        <v>47</v>
      </c>
      <c r="BA1119" s="2" t="s">
        <v>88</v>
      </c>
      <c r="BB1119" s="2" t="s">
        <v>48</v>
      </c>
      <c r="BC1119" s="2">
        <v>6.05</v>
      </c>
      <c r="BD1119" s="2">
        <v>2</v>
      </c>
      <c r="BE1119" s="2" t="s">
        <v>97</v>
      </c>
      <c r="BF1119" s="2" t="s">
        <v>56</v>
      </c>
      <c r="BG1119" s="2">
        <v>5</v>
      </c>
      <c r="BH1119" s="21">
        <v>11</v>
      </c>
    </row>
    <row r="1120" spans="36:60" x14ac:dyDescent="0.25">
      <c r="AJ1120" s="20">
        <v>222</v>
      </c>
      <c r="AK1120" s="2" t="s">
        <v>284</v>
      </c>
      <c r="AL1120" s="2" t="s">
        <v>120</v>
      </c>
      <c r="AM1120" s="2" t="s">
        <v>42</v>
      </c>
      <c r="AN1120" s="2" t="s">
        <v>90</v>
      </c>
      <c r="AO1120" s="2" t="s">
        <v>44</v>
      </c>
      <c r="AP1120" s="2" t="s">
        <v>31</v>
      </c>
      <c r="AQ1120" s="2" t="s">
        <v>32</v>
      </c>
      <c r="AR1120" s="2" t="s">
        <v>33</v>
      </c>
      <c r="AS1120" s="2" t="s">
        <v>80</v>
      </c>
      <c r="AT1120" s="2">
        <v>712.23</v>
      </c>
      <c r="AU1120" s="2">
        <v>5</v>
      </c>
      <c r="AV1120" s="2">
        <v>0.27</v>
      </c>
      <c r="AW1120" s="2">
        <v>2599.64</v>
      </c>
      <c r="AX1120" s="2">
        <v>1735.91</v>
      </c>
      <c r="AY1120" s="2">
        <v>863.73</v>
      </c>
      <c r="AZ1120" s="2" t="s">
        <v>63</v>
      </c>
      <c r="BA1120" s="2" t="s">
        <v>54</v>
      </c>
      <c r="BB1120" s="2" t="s">
        <v>48</v>
      </c>
      <c r="BC1120" s="2">
        <v>16.3</v>
      </c>
      <c r="BD1120" s="2">
        <v>10</v>
      </c>
      <c r="BE1120" s="2" t="s">
        <v>55</v>
      </c>
      <c r="BF1120" s="2" t="s">
        <v>56</v>
      </c>
      <c r="BG1120" s="2">
        <v>5</v>
      </c>
      <c r="BH1120" s="21">
        <v>5</v>
      </c>
    </row>
    <row r="1121" spans="36:60" x14ac:dyDescent="0.25">
      <c r="AJ1121" s="22">
        <v>235</v>
      </c>
      <c r="AK1121" s="13" t="s">
        <v>235</v>
      </c>
      <c r="AL1121" s="13" t="s">
        <v>127</v>
      </c>
      <c r="AM1121" s="13" t="s">
        <v>28</v>
      </c>
      <c r="AN1121" s="13" t="s">
        <v>90</v>
      </c>
      <c r="AO1121" s="13" t="s">
        <v>100</v>
      </c>
      <c r="AP1121" s="13" t="s">
        <v>75</v>
      </c>
      <c r="AQ1121" s="13" t="s">
        <v>84</v>
      </c>
      <c r="AR1121" s="13" t="s">
        <v>33</v>
      </c>
      <c r="AS1121" s="13" t="s">
        <v>70</v>
      </c>
      <c r="AT1121" s="13">
        <v>335.12</v>
      </c>
      <c r="AU1121" s="13">
        <v>8</v>
      </c>
      <c r="AV1121" s="13">
        <v>7.0000000000000007E-2</v>
      </c>
      <c r="AW1121" s="13">
        <v>2493.29</v>
      </c>
      <c r="AX1121" s="13">
        <v>1323.58</v>
      </c>
      <c r="AY1121" s="13">
        <v>1169.71</v>
      </c>
      <c r="AZ1121" s="13" t="s">
        <v>63</v>
      </c>
      <c r="BA1121" s="13" t="s">
        <v>88</v>
      </c>
      <c r="BB1121" s="13" t="s">
        <v>48</v>
      </c>
      <c r="BC1121" s="13">
        <v>9.76</v>
      </c>
      <c r="BD1121" s="13">
        <v>3</v>
      </c>
      <c r="BE1121" s="13" t="s">
        <v>97</v>
      </c>
      <c r="BF1121" s="13" t="s">
        <v>39</v>
      </c>
      <c r="BG1121" s="13">
        <v>5</v>
      </c>
      <c r="BH1121" s="23">
        <v>1</v>
      </c>
    </row>
    <row r="1122" spans="36:60" x14ac:dyDescent="0.25">
      <c r="AJ1122" s="22">
        <v>241</v>
      </c>
      <c r="AK1122" s="13" t="s">
        <v>296</v>
      </c>
      <c r="AL1122" s="13" t="s">
        <v>41</v>
      </c>
      <c r="AM1122" s="13" t="s">
        <v>28</v>
      </c>
      <c r="AN1122" s="13" t="s">
        <v>59</v>
      </c>
      <c r="AO1122" s="13" t="s">
        <v>60</v>
      </c>
      <c r="AP1122" s="13" t="s">
        <v>51</v>
      </c>
      <c r="AQ1122" s="13" t="s">
        <v>107</v>
      </c>
      <c r="AR1122" s="13" t="s">
        <v>53</v>
      </c>
      <c r="AS1122" s="13" t="s">
        <v>70</v>
      </c>
      <c r="AT1122" s="13">
        <v>416.66</v>
      </c>
      <c r="AU1122" s="13">
        <v>14</v>
      </c>
      <c r="AV1122" s="13">
        <v>0.19</v>
      </c>
      <c r="AW1122" s="13">
        <v>4724.92</v>
      </c>
      <c r="AX1122" s="13">
        <v>3422.1</v>
      </c>
      <c r="AY1122" s="13">
        <v>1302.82</v>
      </c>
      <c r="AZ1122" s="13" t="s">
        <v>63</v>
      </c>
      <c r="BA1122" s="13" t="s">
        <v>88</v>
      </c>
      <c r="BB1122" s="13" t="s">
        <v>37</v>
      </c>
      <c r="BC1122" s="13">
        <v>11.97</v>
      </c>
      <c r="BD1122" s="13">
        <v>4</v>
      </c>
      <c r="BE1122" s="13" t="s">
        <v>55</v>
      </c>
      <c r="BF1122" s="13" t="s">
        <v>39</v>
      </c>
      <c r="BG1122" s="13">
        <v>5</v>
      </c>
      <c r="BH1122" s="23">
        <v>4</v>
      </c>
    </row>
    <row r="1123" spans="36:60" x14ac:dyDescent="0.25">
      <c r="AJ1123" s="22">
        <v>243</v>
      </c>
      <c r="AK1123" s="13" t="s">
        <v>189</v>
      </c>
      <c r="AL1123" s="13" t="s">
        <v>50</v>
      </c>
      <c r="AM1123" s="13" t="s">
        <v>66</v>
      </c>
      <c r="AN1123" s="13" t="s">
        <v>43</v>
      </c>
      <c r="AO1123" s="13" t="s">
        <v>30</v>
      </c>
      <c r="AP1123" s="13" t="s">
        <v>75</v>
      </c>
      <c r="AQ1123" s="13" t="s">
        <v>134</v>
      </c>
      <c r="AR1123" s="13" t="s">
        <v>45</v>
      </c>
      <c r="AS1123" s="13" t="s">
        <v>80</v>
      </c>
      <c r="AT1123" s="13">
        <v>99.85</v>
      </c>
      <c r="AU1123" s="13">
        <v>2</v>
      </c>
      <c r="AV1123" s="13">
        <v>0.23</v>
      </c>
      <c r="AW1123" s="13">
        <v>153.77000000000001</v>
      </c>
      <c r="AX1123" s="13">
        <v>121.37</v>
      </c>
      <c r="AY1123" s="13">
        <v>32.4</v>
      </c>
      <c r="AZ1123" s="13" t="s">
        <v>76</v>
      </c>
      <c r="BA1123" s="13" t="s">
        <v>88</v>
      </c>
      <c r="BB1123" s="13" t="s">
        <v>72</v>
      </c>
      <c r="BC1123" s="13">
        <v>47.68</v>
      </c>
      <c r="BD1123" s="13">
        <v>7</v>
      </c>
      <c r="BE1123" s="13" t="s">
        <v>97</v>
      </c>
      <c r="BF1123" s="13" t="s">
        <v>56</v>
      </c>
      <c r="BG1123" s="13">
        <v>5</v>
      </c>
      <c r="BH1123" s="23">
        <v>3</v>
      </c>
    </row>
    <row r="1124" spans="36:60" x14ac:dyDescent="0.25">
      <c r="AJ1124" s="20">
        <v>244</v>
      </c>
      <c r="AK1124" s="2" t="s">
        <v>280</v>
      </c>
      <c r="AL1124" s="2" t="s">
        <v>114</v>
      </c>
      <c r="AM1124" s="2" t="s">
        <v>42</v>
      </c>
      <c r="AN1124" s="2" t="s">
        <v>90</v>
      </c>
      <c r="AO1124" s="2" t="s">
        <v>74</v>
      </c>
      <c r="AP1124" s="2" t="s">
        <v>51</v>
      </c>
      <c r="AQ1124" s="2" t="s">
        <v>62</v>
      </c>
      <c r="AR1124" s="2" t="s">
        <v>33</v>
      </c>
      <c r="AS1124" s="2" t="s">
        <v>34</v>
      </c>
      <c r="AT1124" s="2">
        <v>77.23</v>
      </c>
      <c r="AU1124" s="2">
        <v>14</v>
      </c>
      <c r="AV1124" s="2">
        <v>0.22</v>
      </c>
      <c r="AW1124" s="2">
        <v>843.35</v>
      </c>
      <c r="AX1124" s="2">
        <v>488.82</v>
      </c>
      <c r="AY1124" s="2">
        <v>354.53</v>
      </c>
      <c r="AZ1124" s="2" t="s">
        <v>47</v>
      </c>
      <c r="BA1124" s="2" t="s">
        <v>36</v>
      </c>
      <c r="BB1124" s="2" t="s">
        <v>72</v>
      </c>
      <c r="BC1124" s="2">
        <v>5.77</v>
      </c>
      <c r="BD1124" s="2">
        <v>1</v>
      </c>
      <c r="BE1124" s="2" t="s">
        <v>97</v>
      </c>
      <c r="BF1124" s="2" t="s">
        <v>39</v>
      </c>
      <c r="BG1124" s="2">
        <v>5</v>
      </c>
      <c r="BH1124" s="21">
        <v>3</v>
      </c>
    </row>
    <row r="1125" spans="36:60" x14ac:dyDescent="0.25">
      <c r="AJ1125" s="20">
        <v>248</v>
      </c>
      <c r="AK1125" s="2" t="s">
        <v>300</v>
      </c>
      <c r="AL1125" s="2" t="s">
        <v>114</v>
      </c>
      <c r="AM1125" s="2" t="s">
        <v>66</v>
      </c>
      <c r="AN1125" s="2" t="s">
        <v>59</v>
      </c>
      <c r="AO1125" s="2" t="s">
        <v>30</v>
      </c>
      <c r="AP1125" s="2" t="s">
        <v>61</v>
      </c>
      <c r="AQ1125" s="2" t="s">
        <v>87</v>
      </c>
      <c r="AR1125" s="2" t="s">
        <v>53</v>
      </c>
      <c r="AS1125" s="2" t="s">
        <v>85</v>
      </c>
      <c r="AT1125" s="2">
        <v>355.28</v>
      </c>
      <c r="AU1125" s="2">
        <v>3</v>
      </c>
      <c r="AV1125" s="2">
        <v>0.25</v>
      </c>
      <c r="AW1125" s="2">
        <v>799.38</v>
      </c>
      <c r="AX1125" s="2">
        <v>607.36</v>
      </c>
      <c r="AY1125" s="2">
        <v>192.02</v>
      </c>
      <c r="AZ1125" s="2" t="s">
        <v>35</v>
      </c>
      <c r="BA1125" s="2" t="s">
        <v>36</v>
      </c>
      <c r="BB1125" s="2" t="s">
        <v>48</v>
      </c>
      <c r="BC1125" s="2">
        <v>23.95</v>
      </c>
      <c r="BD1125" s="2">
        <v>3</v>
      </c>
      <c r="BE1125" s="2" t="s">
        <v>97</v>
      </c>
      <c r="BF1125" s="2" t="s">
        <v>56</v>
      </c>
      <c r="BG1125" s="2">
        <v>5</v>
      </c>
      <c r="BH1125" s="21">
        <v>8</v>
      </c>
    </row>
    <row r="1126" spans="36:60" x14ac:dyDescent="0.25">
      <c r="AJ1126" s="20">
        <v>256</v>
      </c>
      <c r="AK1126" s="2" t="s">
        <v>305</v>
      </c>
      <c r="AL1126" s="2" t="s">
        <v>50</v>
      </c>
      <c r="AM1126" s="2" t="s">
        <v>42</v>
      </c>
      <c r="AN1126" s="2" t="s">
        <v>59</v>
      </c>
      <c r="AO1126" s="2" t="s">
        <v>44</v>
      </c>
      <c r="AP1126" s="2" t="s">
        <v>51</v>
      </c>
      <c r="AQ1126" s="35" t="s">
        <v>62</v>
      </c>
      <c r="AR1126" s="11" t="s">
        <v>53</v>
      </c>
      <c r="AS1126" s="2" t="s">
        <v>46</v>
      </c>
      <c r="AT1126" s="2">
        <v>480.43</v>
      </c>
      <c r="AU1126" s="2">
        <v>12</v>
      </c>
      <c r="AV1126" s="2">
        <v>0.12</v>
      </c>
      <c r="AW1126" s="2">
        <v>5073.34</v>
      </c>
      <c r="AX1126" s="2">
        <v>4252.1400000000003</v>
      </c>
      <c r="AY1126" s="2">
        <v>821.2</v>
      </c>
      <c r="AZ1126" s="2" t="s">
        <v>47</v>
      </c>
      <c r="BA1126" s="2" t="s">
        <v>71</v>
      </c>
      <c r="BB1126" s="2" t="s">
        <v>37</v>
      </c>
      <c r="BC1126" s="2">
        <v>38.979999999999997</v>
      </c>
      <c r="BD1126" s="2">
        <v>8</v>
      </c>
      <c r="BE1126" s="2" t="s">
        <v>55</v>
      </c>
      <c r="BF1126" s="2" t="s">
        <v>39</v>
      </c>
      <c r="BG1126" s="2">
        <v>5</v>
      </c>
      <c r="BH1126" s="21">
        <v>11</v>
      </c>
    </row>
    <row r="1127" spans="36:60" x14ac:dyDescent="0.25">
      <c r="AJ1127" s="22">
        <v>267</v>
      </c>
      <c r="AK1127" s="13" t="s">
        <v>311</v>
      </c>
      <c r="AL1127" s="13" t="s">
        <v>120</v>
      </c>
      <c r="AM1127" s="13" t="s">
        <v>82</v>
      </c>
      <c r="AN1127" s="13" t="s">
        <v>43</v>
      </c>
      <c r="AO1127" s="13" t="s">
        <v>94</v>
      </c>
      <c r="AP1127" s="13" t="s">
        <v>68</v>
      </c>
      <c r="AQ1127" s="34" t="s">
        <v>32</v>
      </c>
      <c r="AR1127" s="13" t="s">
        <v>53</v>
      </c>
      <c r="AS1127" s="13" t="s">
        <v>70</v>
      </c>
      <c r="AT1127" s="13">
        <v>726.91</v>
      </c>
      <c r="AU1127" s="13">
        <v>19</v>
      </c>
      <c r="AV1127" s="13">
        <v>0.15</v>
      </c>
      <c r="AW1127" s="13">
        <v>11739.6</v>
      </c>
      <c r="AX1127" s="13">
        <v>9144.23</v>
      </c>
      <c r="AY1127" s="13">
        <v>2595.37</v>
      </c>
      <c r="AZ1127" s="13" t="s">
        <v>76</v>
      </c>
      <c r="BA1127" s="13" t="s">
        <v>71</v>
      </c>
      <c r="BB1127" s="13" t="s">
        <v>48</v>
      </c>
      <c r="BC1127" s="13">
        <v>34.32</v>
      </c>
      <c r="BD1127" s="13">
        <v>3</v>
      </c>
      <c r="BE1127" s="13" t="s">
        <v>55</v>
      </c>
      <c r="BF1127" s="13" t="s">
        <v>56</v>
      </c>
      <c r="BG1127" s="13">
        <v>5</v>
      </c>
      <c r="BH1127" s="23">
        <v>3</v>
      </c>
    </row>
    <row r="1128" spans="36:60" x14ac:dyDescent="0.25">
      <c r="AJ1128" s="20">
        <v>268</v>
      </c>
      <c r="AK1128" s="2" t="s">
        <v>312</v>
      </c>
      <c r="AL1128" s="2" t="s">
        <v>127</v>
      </c>
      <c r="AM1128" s="2" t="s">
        <v>66</v>
      </c>
      <c r="AN1128" s="2" t="s">
        <v>90</v>
      </c>
      <c r="AO1128" s="2" t="s">
        <v>94</v>
      </c>
      <c r="AP1128" s="2" t="s">
        <v>75</v>
      </c>
      <c r="AQ1128" s="2" t="s">
        <v>62</v>
      </c>
      <c r="AR1128" s="2" t="s">
        <v>45</v>
      </c>
      <c r="AS1128" s="2" t="s">
        <v>46</v>
      </c>
      <c r="AT1128" s="2">
        <v>846.28</v>
      </c>
      <c r="AU1128" s="2">
        <v>9</v>
      </c>
      <c r="AV1128" s="2">
        <v>0.02</v>
      </c>
      <c r="AW1128" s="2">
        <v>7464.19</v>
      </c>
      <c r="AX1128" s="2">
        <v>6180.52</v>
      </c>
      <c r="AY1128" s="2">
        <v>1283.67</v>
      </c>
      <c r="AZ1128" s="2" t="s">
        <v>47</v>
      </c>
      <c r="BA1128" s="2" t="s">
        <v>71</v>
      </c>
      <c r="BB1128" s="2" t="s">
        <v>48</v>
      </c>
      <c r="BC1128" s="2">
        <v>45.26</v>
      </c>
      <c r="BD1128" s="2">
        <v>5</v>
      </c>
      <c r="BE1128" s="2" t="s">
        <v>97</v>
      </c>
      <c r="BF1128" s="2" t="s">
        <v>39</v>
      </c>
      <c r="BG1128" s="2">
        <v>5</v>
      </c>
      <c r="BH1128" s="21">
        <v>4</v>
      </c>
    </row>
    <row r="1129" spans="36:60" x14ac:dyDescent="0.25">
      <c r="AJ1129" s="22">
        <v>269</v>
      </c>
      <c r="AK1129" s="13" t="s">
        <v>313</v>
      </c>
      <c r="AL1129" s="13" t="s">
        <v>118</v>
      </c>
      <c r="AM1129" s="13" t="s">
        <v>42</v>
      </c>
      <c r="AN1129" s="13" t="s">
        <v>29</v>
      </c>
      <c r="AO1129" s="13" t="s">
        <v>94</v>
      </c>
      <c r="AP1129" s="13" t="s">
        <v>68</v>
      </c>
      <c r="AQ1129" s="13" t="s">
        <v>84</v>
      </c>
      <c r="AR1129" s="13" t="s">
        <v>33</v>
      </c>
      <c r="AS1129" s="13" t="s">
        <v>70</v>
      </c>
      <c r="AT1129" s="13">
        <v>688.88</v>
      </c>
      <c r="AU1129" s="13">
        <v>6</v>
      </c>
      <c r="AV1129" s="13">
        <v>0.2</v>
      </c>
      <c r="AW1129" s="13">
        <v>3306.62</v>
      </c>
      <c r="AX1129" s="13">
        <v>2027.76</v>
      </c>
      <c r="AY1129" s="13">
        <v>1278.8599999999999</v>
      </c>
      <c r="AZ1129" s="13" t="s">
        <v>91</v>
      </c>
      <c r="BA1129" s="13" t="s">
        <v>36</v>
      </c>
      <c r="BB1129" s="13" t="s">
        <v>37</v>
      </c>
      <c r="BC1129" s="13">
        <v>46.03</v>
      </c>
      <c r="BD1129" s="13">
        <v>5</v>
      </c>
      <c r="BE1129" s="13" t="s">
        <v>38</v>
      </c>
      <c r="BF1129" s="13" t="s">
        <v>39</v>
      </c>
      <c r="BG1129" s="13">
        <v>5</v>
      </c>
      <c r="BH1129" s="23">
        <v>10</v>
      </c>
    </row>
    <row r="1130" spans="36:60" x14ac:dyDescent="0.25">
      <c r="AJ1130" s="20">
        <v>278</v>
      </c>
      <c r="AK1130" s="2" t="s">
        <v>321</v>
      </c>
      <c r="AL1130" s="2" t="s">
        <v>129</v>
      </c>
      <c r="AM1130" s="2" t="s">
        <v>66</v>
      </c>
      <c r="AN1130" s="2" t="s">
        <v>90</v>
      </c>
      <c r="AO1130" s="2" t="s">
        <v>60</v>
      </c>
      <c r="AP1130" s="2" t="s">
        <v>31</v>
      </c>
      <c r="AQ1130" s="2" t="s">
        <v>102</v>
      </c>
      <c r="AR1130" s="2" t="s">
        <v>45</v>
      </c>
      <c r="AS1130" s="2" t="s">
        <v>34</v>
      </c>
      <c r="AT1130" s="2">
        <v>538.22</v>
      </c>
      <c r="AU1130" s="2">
        <v>8</v>
      </c>
      <c r="AV1130" s="2">
        <v>0.28000000000000003</v>
      </c>
      <c r="AW1130" s="2">
        <v>3100.15</v>
      </c>
      <c r="AX1130" s="2">
        <v>2590.7800000000002</v>
      </c>
      <c r="AY1130" s="2">
        <v>509.37</v>
      </c>
      <c r="AZ1130" s="2" t="s">
        <v>47</v>
      </c>
      <c r="BA1130" s="2" t="s">
        <v>54</v>
      </c>
      <c r="BB1130" s="2" t="s">
        <v>37</v>
      </c>
      <c r="BC1130" s="2">
        <v>18.91</v>
      </c>
      <c r="BD1130" s="2">
        <v>9</v>
      </c>
      <c r="BE1130" s="2" t="s">
        <v>38</v>
      </c>
      <c r="BF1130" s="2" t="s">
        <v>39</v>
      </c>
      <c r="BG1130" s="2">
        <v>5</v>
      </c>
      <c r="BH1130" s="21">
        <v>7</v>
      </c>
    </row>
    <row r="1131" spans="36:60" x14ac:dyDescent="0.25">
      <c r="AJ1131" s="22">
        <v>281</v>
      </c>
      <c r="AK1131" s="13" t="s">
        <v>323</v>
      </c>
      <c r="AL1131" s="13" t="s">
        <v>127</v>
      </c>
      <c r="AM1131" s="13" t="s">
        <v>42</v>
      </c>
      <c r="AN1131" s="13" t="s">
        <v>59</v>
      </c>
      <c r="AO1131" s="13" t="s">
        <v>100</v>
      </c>
      <c r="AP1131" s="13" t="s">
        <v>61</v>
      </c>
      <c r="AQ1131" s="13" t="s">
        <v>134</v>
      </c>
      <c r="AR1131" s="13" t="s">
        <v>45</v>
      </c>
      <c r="AS1131" s="13" t="s">
        <v>46</v>
      </c>
      <c r="AT1131" s="13">
        <v>149.58000000000001</v>
      </c>
      <c r="AU1131" s="13">
        <v>15</v>
      </c>
      <c r="AV1131" s="13">
        <v>0.13</v>
      </c>
      <c r="AW1131" s="13">
        <v>1952.02</v>
      </c>
      <c r="AX1131" s="13">
        <v>1294.19</v>
      </c>
      <c r="AY1131" s="13">
        <v>657.83</v>
      </c>
      <c r="AZ1131" s="13" t="s">
        <v>35</v>
      </c>
      <c r="BA1131" s="13" t="s">
        <v>88</v>
      </c>
      <c r="BB1131" s="13" t="s">
        <v>72</v>
      </c>
      <c r="BC1131" s="13">
        <v>42.51</v>
      </c>
      <c r="BD1131" s="13">
        <v>8</v>
      </c>
      <c r="BE1131" s="13" t="s">
        <v>38</v>
      </c>
      <c r="BF1131" s="13" t="s">
        <v>39</v>
      </c>
      <c r="BG1131" s="13">
        <v>5</v>
      </c>
      <c r="BH1131" s="23">
        <v>4</v>
      </c>
    </row>
    <row r="1132" spans="36:60" x14ac:dyDescent="0.25">
      <c r="AJ1132" s="22">
        <v>289</v>
      </c>
      <c r="AK1132" s="13" t="s">
        <v>329</v>
      </c>
      <c r="AL1132" s="13" t="s">
        <v>99</v>
      </c>
      <c r="AM1132" s="13" t="s">
        <v>82</v>
      </c>
      <c r="AN1132" s="13" t="s">
        <v>43</v>
      </c>
      <c r="AO1132" s="13" t="s">
        <v>78</v>
      </c>
      <c r="AP1132" s="13" t="s">
        <v>31</v>
      </c>
      <c r="AQ1132" s="13" t="s">
        <v>79</v>
      </c>
      <c r="AR1132" s="13" t="s">
        <v>45</v>
      </c>
      <c r="AS1132" s="13" t="s">
        <v>70</v>
      </c>
      <c r="AT1132" s="13">
        <v>528.17999999999995</v>
      </c>
      <c r="AU1132" s="13">
        <v>20</v>
      </c>
      <c r="AV1132" s="13">
        <v>0.06</v>
      </c>
      <c r="AW1132" s="13">
        <v>9929.7800000000007</v>
      </c>
      <c r="AX1132" s="13">
        <v>5245.42</v>
      </c>
      <c r="AY1132" s="13">
        <v>4684.3599999999997</v>
      </c>
      <c r="AZ1132" s="13" t="s">
        <v>35</v>
      </c>
      <c r="BA1132" s="13" t="s">
        <v>88</v>
      </c>
      <c r="BB1132" s="13" t="s">
        <v>37</v>
      </c>
      <c r="BC1132" s="13">
        <v>45.7</v>
      </c>
      <c r="BD1132" s="13">
        <v>10</v>
      </c>
      <c r="BE1132" s="13" t="s">
        <v>55</v>
      </c>
      <c r="BF1132" s="13" t="s">
        <v>39</v>
      </c>
      <c r="BG1132" s="13">
        <v>5</v>
      </c>
      <c r="BH1132" s="23">
        <v>3</v>
      </c>
    </row>
    <row r="1133" spans="36:60" x14ac:dyDescent="0.25">
      <c r="AJ1133" s="22">
        <v>293</v>
      </c>
      <c r="AK1133" s="13" t="s">
        <v>332</v>
      </c>
      <c r="AL1133" s="13" t="s">
        <v>129</v>
      </c>
      <c r="AM1133" s="13" t="s">
        <v>42</v>
      </c>
      <c r="AN1133" s="13" t="s">
        <v>59</v>
      </c>
      <c r="AO1133" s="13" t="s">
        <v>78</v>
      </c>
      <c r="AP1133" s="13" t="s">
        <v>68</v>
      </c>
      <c r="AQ1133" s="13" t="s">
        <v>79</v>
      </c>
      <c r="AR1133" s="13" t="s">
        <v>33</v>
      </c>
      <c r="AS1133" s="13" t="s">
        <v>46</v>
      </c>
      <c r="AT1133" s="13">
        <v>346.23</v>
      </c>
      <c r="AU1133" s="13">
        <v>8</v>
      </c>
      <c r="AV1133" s="13">
        <v>0.08</v>
      </c>
      <c r="AW1133" s="13">
        <v>2548.25</v>
      </c>
      <c r="AX1133" s="13">
        <v>1813.9</v>
      </c>
      <c r="AY1133" s="13">
        <v>734.35</v>
      </c>
      <c r="AZ1133" s="13" t="s">
        <v>35</v>
      </c>
      <c r="BA1133" s="13" t="s">
        <v>88</v>
      </c>
      <c r="BB1133" s="13" t="s">
        <v>48</v>
      </c>
      <c r="BC1133" s="13">
        <v>29.62</v>
      </c>
      <c r="BD1133" s="13">
        <v>3</v>
      </c>
      <c r="BE1133" s="13" t="s">
        <v>97</v>
      </c>
      <c r="BF1133" s="13" t="s">
        <v>56</v>
      </c>
      <c r="BG1133" s="13">
        <v>5</v>
      </c>
      <c r="BH1133" s="23">
        <v>2</v>
      </c>
    </row>
    <row r="1134" spans="36:60" x14ac:dyDescent="0.25">
      <c r="AJ1134" s="22">
        <v>303</v>
      </c>
      <c r="AK1134" s="13" t="s">
        <v>339</v>
      </c>
      <c r="AL1134" s="13" t="s">
        <v>41</v>
      </c>
      <c r="AM1134" s="13" t="s">
        <v>42</v>
      </c>
      <c r="AN1134" s="13" t="s">
        <v>43</v>
      </c>
      <c r="AO1134" s="13" t="s">
        <v>60</v>
      </c>
      <c r="AP1134" s="13" t="s">
        <v>61</v>
      </c>
      <c r="AQ1134" s="13" t="s">
        <v>102</v>
      </c>
      <c r="AR1134" s="13" t="s">
        <v>53</v>
      </c>
      <c r="AS1134" s="13" t="s">
        <v>70</v>
      </c>
      <c r="AT1134" s="13">
        <v>688.98</v>
      </c>
      <c r="AU1134" s="13">
        <v>15</v>
      </c>
      <c r="AV1134" s="13">
        <v>0.1</v>
      </c>
      <c r="AW1134" s="13">
        <v>9301.23</v>
      </c>
      <c r="AX1134" s="13">
        <v>6673.93</v>
      </c>
      <c r="AY1134" s="13">
        <v>2627.3</v>
      </c>
      <c r="AZ1134" s="13" t="s">
        <v>35</v>
      </c>
      <c r="BA1134" s="13" t="s">
        <v>36</v>
      </c>
      <c r="BB1134" s="13" t="s">
        <v>48</v>
      </c>
      <c r="BC1134" s="13">
        <v>20.260000000000002</v>
      </c>
      <c r="BD1134" s="13">
        <v>10</v>
      </c>
      <c r="BE1134" s="13" t="s">
        <v>38</v>
      </c>
      <c r="BF1134" s="13" t="s">
        <v>56</v>
      </c>
      <c r="BG1134" s="13">
        <v>5</v>
      </c>
      <c r="BH1134" s="23">
        <v>2</v>
      </c>
    </row>
    <row r="1135" spans="36:60" x14ac:dyDescent="0.25">
      <c r="AJ1135" s="20">
        <v>306</v>
      </c>
      <c r="AK1135" s="2" t="s">
        <v>341</v>
      </c>
      <c r="AL1135" s="2" t="s">
        <v>96</v>
      </c>
      <c r="AM1135" s="2" t="s">
        <v>66</v>
      </c>
      <c r="AN1135" s="2" t="s">
        <v>43</v>
      </c>
      <c r="AO1135" s="2" t="s">
        <v>94</v>
      </c>
      <c r="AP1135" s="2" t="s">
        <v>61</v>
      </c>
      <c r="AQ1135" s="2" t="s">
        <v>32</v>
      </c>
      <c r="AR1135" s="2" t="s">
        <v>33</v>
      </c>
      <c r="AS1135" s="2" t="s">
        <v>70</v>
      </c>
      <c r="AT1135" s="2">
        <v>42.5</v>
      </c>
      <c r="AU1135" s="2">
        <v>8</v>
      </c>
      <c r="AV1135" s="2">
        <v>0.21</v>
      </c>
      <c r="AW1135" s="2">
        <v>268.60000000000002</v>
      </c>
      <c r="AX1135" s="2">
        <v>239.13</v>
      </c>
      <c r="AY1135" s="2">
        <v>29.47</v>
      </c>
      <c r="AZ1135" s="2" t="s">
        <v>35</v>
      </c>
      <c r="BA1135" s="2" t="s">
        <v>71</v>
      </c>
      <c r="BB1135" s="2" t="s">
        <v>48</v>
      </c>
      <c r="BC1135" s="2">
        <v>42.55</v>
      </c>
      <c r="BD1135" s="2">
        <v>5</v>
      </c>
      <c r="BE1135" s="2" t="s">
        <v>55</v>
      </c>
      <c r="BF1135" s="2" t="s">
        <v>56</v>
      </c>
      <c r="BG1135" s="2">
        <v>5</v>
      </c>
      <c r="BH1135" s="21">
        <v>9</v>
      </c>
    </row>
    <row r="1136" spans="36:60" x14ac:dyDescent="0.25">
      <c r="AJ1136" s="22">
        <v>307</v>
      </c>
      <c r="AK1136" s="13" t="s">
        <v>342</v>
      </c>
      <c r="AL1136" s="13" t="s">
        <v>114</v>
      </c>
      <c r="AM1136" s="13" t="s">
        <v>42</v>
      </c>
      <c r="AN1136" s="13" t="s">
        <v>90</v>
      </c>
      <c r="AO1136" s="13" t="s">
        <v>67</v>
      </c>
      <c r="AP1136" s="13" t="s">
        <v>51</v>
      </c>
      <c r="AQ1136" s="13" t="s">
        <v>102</v>
      </c>
      <c r="AR1136" s="13" t="s">
        <v>45</v>
      </c>
      <c r="AS1136" s="13" t="s">
        <v>46</v>
      </c>
      <c r="AT1136" s="13">
        <v>875.63</v>
      </c>
      <c r="AU1136" s="13">
        <v>10</v>
      </c>
      <c r="AV1136" s="13">
        <v>0.14000000000000001</v>
      </c>
      <c r="AW1136" s="13">
        <v>7530.42</v>
      </c>
      <c r="AX1136" s="13">
        <v>4391.24</v>
      </c>
      <c r="AY1136" s="13">
        <v>3139.18</v>
      </c>
      <c r="AZ1136" s="13" t="s">
        <v>76</v>
      </c>
      <c r="BA1136" s="13" t="s">
        <v>71</v>
      </c>
      <c r="BB1136" s="13" t="s">
        <v>48</v>
      </c>
      <c r="BC1136" s="13">
        <v>10.58</v>
      </c>
      <c r="BD1136" s="13">
        <v>3</v>
      </c>
      <c r="BE1136" s="13" t="s">
        <v>97</v>
      </c>
      <c r="BF1136" s="13" t="s">
        <v>39</v>
      </c>
      <c r="BG1136" s="13">
        <v>5</v>
      </c>
      <c r="BH1136" s="23">
        <v>3</v>
      </c>
    </row>
    <row r="1137" spans="36:60" x14ac:dyDescent="0.25">
      <c r="AJ1137" s="20">
        <v>308</v>
      </c>
      <c r="AK1137" s="2" t="s">
        <v>343</v>
      </c>
      <c r="AL1137" s="2" t="s">
        <v>127</v>
      </c>
      <c r="AM1137" s="2" t="s">
        <v>28</v>
      </c>
      <c r="AN1137" s="2" t="s">
        <v>29</v>
      </c>
      <c r="AO1137" s="2" t="s">
        <v>30</v>
      </c>
      <c r="AP1137" s="2" t="s">
        <v>68</v>
      </c>
      <c r="AQ1137" s="2" t="s">
        <v>102</v>
      </c>
      <c r="AR1137" s="2" t="s">
        <v>45</v>
      </c>
      <c r="AS1137" s="2" t="s">
        <v>70</v>
      </c>
      <c r="AT1137" s="2">
        <v>168.67</v>
      </c>
      <c r="AU1137" s="2">
        <v>18</v>
      </c>
      <c r="AV1137" s="2">
        <v>0.13</v>
      </c>
      <c r="AW1137" s="2">
        <v>2641.37</v>
      </c>
      <c r="AX1137" s="2">
        <v>1675.42</v>
      </c>
      <c r="AY1137" s="2">
        <v>965.95</v>
      </c>
      <c r="AZ1137" s="2" t="s">
        <v>91</v>
      </c>
      <c r="BA1137" s="2" t="s">
        <v>88</v>
      </c>
      <c r="BB1137" s="2" t="s">
        <v>37</v>
      </c>
      <c r="BC1137" s="2">
        <v>5.53</v>
      </c>
      <c r="BD1137" s="2">
        <v>9</v>
      </c>
      <c r="BE1137" s="2" t="s">
        <v>55</v>
      </c>
      <c r="BF1137" s="2" t="s">
        <v>56</v>
      </c>
      <c r="BG1137" s="2">
        <v>5</v>
      </c>
      <c r="BH1137" s="21">
        <v>7</v>
      </c>
    </row>
    <row r="1138" spans="36:60" x14ac:dyDescent="0.25">
      <c r="AJ1138" s="20">
        <v>310</v>
      </c>
      <c r="AK1138" s="2" t="s">
        <v>200</v>
      </c>
      <c r="AL1138" s="2" t="s">
        <v>99</v>
      </c>
      <c r="AM1138" s="2" t="s">
        <v>82</v>
      </c>
      <c r="AN1138" s="2" t="s">
        <v>93</v>
      </c>
      <c r="AO1138" s="2" t="s">
        <v>67</v>
      </c>
      <c r="AP1138" s="2" t="s">
        <v>51</v>
      </c>
      <c r="AQ1138" s="2" t="s">
        <v>84</v>
      </c>
      <c r="AR1138" s="2" t="s">
        <v>45</v>
      </c>
      <c r="AS1138" s="2" t="s">
        <v>34</v>
      </c>
      <c r="AT1138" s="2">
        <v>30.29</v>
      </c>
      <c r="AU1138" s="2">
        <v>4</v>
      </c>
      <c r="AV1138" s="2">
        <v>0.18</v>
      </c>
      <c r="AW1138" s="2">
        <v>99.35</v>
      </c>
      <c r="AX1138" s="2">
        <v>86.47</v>
      </c>
      <c r="AY1138" s="2">
        <v>12.88</v>
      </c>
      <c r="AZ1138" s="2" t="s">
        <v>76</v>
      </c>
      <c r="BA1138" s="2" t="s">
        <v>36</v>
      </c>
      <c r="BB1138" s="2" t="s">
        <v>72</v>
      </c>
      <c r="BC1138" s="2">
        <v>30.69</v>
      </c>
      <c r="BD1138" s="2">
        <v>3</v>
      </c>
      <c r="BE1138" s="2" t="s">
        <v>38</v>
      </c>
      <c r="BF1138" s="2" t="s">
        <v>39</v>
      </c>
      <c r="BG1138" s="2">
        <v>5</v>
      </c>
      <c r="BH1138" s="21">
        <v>10</v>
      </c>
    </row>
    <row r="1139" spans="36:60" x14ac:dyDescent="0.25">
      <c r="AJ1139" s="22">
        <v>313</v>
      </c>
      <c r="AK1139" s="13" t="s">
        <v>124</v>
      </c>
      <c r="AL1139" s="13" t="s">
        <v>65</v>
      </c>
      <c r="AM1139" s="13" t="s">
        <v>82</v>
      </c>
      <c r="AN1139" s="13" t="s">
        <v>93</v>
      </c>
      <c r="AO1139" s="13" t="s">
        <v>94</v>
      </c>
      <c r="AP1139" s="13" t="s">
        <v>51</v>
      </c>
      <c r="AQ1139" s="13" t="s">
        <v>84</v>
      </c>
      <c r="AR1139" s="13" t="s">
        <v>53</v>
      </c>
      <c r="AS1139" s="13" t="s">
        <v>80</v>
      </c>
      <c r="AT1139" s="13">
        <v>66.89</v>
      </c>
      <c r="AU1139" s="13">
        <v>12</v>
      </c>
      <c r="AV1139" s="13">
        <v>0.27</v>
      </c>
      <c r="AW1139" s="13">
        <v>585.96</v>
      </c>
      <c r="AX1139" s="13">
        <v>345.16</v>
      </c>
      <c r="AY1139" s="13">
        <v>240.8</v>
      </c>
      <c r="AZ1139" s="13" t="s">
        <v>76</v>
      </c>
      <c r="BA1139" s="13" t="s">
        <v>36</v>
      </c>
      <c r="BB1139" s="13" t="s">
        <v>48</v>
      </c>
      <c r="BC1139" s="13">
        <v>40.909999999999997</v>
      </c>
      <c r="BD1139" s="13">
        <v>4</v>
      </c>
      <c r="BE1139" s="13" t="s">
        <v>38</v>
      </c>
      <c r="BF1139" s="13" t="s">
        <v>39</v>
      </c>
      <c r="BG1139" s="13">
        <v>5</v>
      </c>
      <c r="BH1139" s="23">
        <v>3</v>
      </c>
    </row>
    <row r="1140" spans="36:60" x14ac:dyDescent="0.25">
      <c r="AJ1140" s="20">
        <v>314</v>
      </c>
      <c r="AK1140" s="2" t="s">
        <v>283</v>
      </c>
      <c r="AL1140" s="2" t="s">
        <v>27</v>
      </c>
      <c r="AM1140" s="2" t="s">
        <v>28</v>
      </c>
      <c r="AN1140" s="2" t="s">
        <v>93</v>
      </c>
      <c r="AO1140" s="2" t="s">
        <v>67</v>
      </c>
      <c r="AP1140" s="2" t="s">
        <v>31</v>
      </c>
      <c r="AQ1140" s="2" t="s">
        <v>32</v>
      </c>
      <c r="AR1140" s="2" t="s">
        <v>53</v>
      </c>
      <c r="AS1140" s="2" t="s">
        <v>85</v>
      </c>
      <c r="AT1140" s="2">
        <v>318.62</v>
      </c>
      <c r="AU1140" s="2">
        <v>1</v>
      </c>
      <c r="AV1140" s="2">
        <v>0.28999999999999998</v>
      </c>
      <c r="AW1140" s="2">
        <v>226.22</v>
      </c>
      <c r="AX1140" s="2">
        <v>199.51</v>
      </c>
      <c r="AY1140" s="2">
        <v>26.71</v>
      </c>
      <c r="AZ1140" s="2" t="s">
        <v>35</v>
      </c>
      <c r="BA1140" s="2" t="s">
        <v>36</v>
      </c>
      <c r="BB1140" s="2" t="s">
        <v>72</v>
      </c>
      <c r="BC1140" s="2">
        <v>14.9</v>
      </c>
      <c r="BD1140" s="2">
        <v>9</v>
      </c>
      <c r="BE1140" s="2" t="s">
        <v>38</v>
      </c>
      <c r="BF1140" s="2" t="s">
        <v>56</v>
      </c>
      <c r="BG1140" s="2">
        <v>5</v>
      </c>
      <c r="BH1140" s="21">
        <v>5</v>
      </c>
    </row>
    <row r="1141" spans="36:60" x14ac:dyDescent="0.25">
      <c r="AJ1141" s="22">
        <v>319</v>
      </c>
      <c r="AK1141" s="13" t="s">
        <v>348</v>
      </c>
      <c r="AL1141" s="13" t="s">
        <v>65</v>
      </c>
      <c r="AM1141" s="13" t="s">
        <v>82</v>
      </c>
      <c r="AN1141" s="13" t="s">
        <v>93</v>
      </c>
      <c r="AO1141" s="13" t="s">
        <v>94</v>
      </c>
      <c r="AP1141" s="13" t="s">
        <v>51</v>
      </c>
      <c r="AQ1141" s="13" t="s">
        <v>79</v>
      </c>
      <c r="AR1141" s="13" t="s">
        <v>33</v>
      </c>
      <c r="AS1141" s="13" t="s">
        <v>46</v>
      </c>
      <c r="AT1141" s="13">
        <v>615.63</v>
      </c>
      <c r="AU1141" s="13">
        <v>18</v>
      </c>
      <c r="AV1141" s="13">
        <v>0.16</v>
      </c>
      <c r="AW1141" s="13">
        <v>9308.33</v>
      </c>
      <c r="AX1141" s="13">
        <v>6876.15</v>
      </c>
      <c r="AY1141" s="13">
        <v>2432.1799999999998</v>
      </c>
      <c r="AZ1141" s="13" t="s">
        <v>47</v>
      </c>
      <c r="BA1141" s="13" t="s">
        <v>71</v>
      </c>
      <c r="BB1141" s="13" t="s">
        <v>72</v>
      </c>
      <c r="BC1141" s="13">
        <v>27.95</v>
      </c>
      <c r="BD1141" s="13">
        <v>2</v>
      </c>
      <c r="BE1141" s="13" t="s">
        <v>97</v>
      </c>
      <c r="BF1141" s="13" t="s">
        <v>39</v>
      </c>
      <c r="BG1141" s="13">
        <v>5</v>
      </c>
      <c r="BH1141" s="23">
        <v>8</v>
      </c>
    </row>
    <row r="1142" spans="36:60" x14ac:dyDescent="0.25">
      <c r="AJ1142" s="22">
        <v>329</v>
      </c>
      <c r="AK1142" s="13" t="s">
        <v>355</v>
      </c>
      <c r="AL1142" s="13" t="s">
        <v>127</v>
      </c>
      <c r="AM1142" s="13" t="s">
        <v>82</v>
      </c>
      <c r="AN1142" s="13" t="s">
        <v>83</v>
      </c>
      <c r="AO1142" s="13" t="s">
        <v>100</v>
      </c>
      <c r="AP1142" s="13" t="s">
        <v>51</v>
      </c>
      <c r="AQ1142" s="13" t="s">
        <v>52</v>
      </c>
      <c r="AR1142" s="13" t="s">
        <v>45</v>
      </c>
      <c r="AS1142" s="13" t="s">
        <v>70</v>
      </c>
      <c r="AT1142" s="13">
        <v>341.18</v>
      </c>
      <c r="AU1142" s="13">
        <v>6</v>
      </c>
      <c r="AV1142" s="13">
        <v>0.1</v>
      </c>
      <c r="AW1142" s="13">
        <v>1842.37</v>
      </c>
      <c r="AX1142" s="13">
        <v>1221.9000000000001</v>
      </c>
      <c r="AY1142" s="13">
        <v>620.47</v>
      </c>
      <c r="AZ1142" s="13" t="s">
        <v>35</v>
      </c>
      <c r="BA1142" s="13" t="s">
        <v>54</v>
      </c>
      <c r="BB1142" s="13" t="s">
        <v>37</v>
      </c>
      <c r="BC1142" s="13">
        <v>38.1</v>
      </c>
      <c r="BD1142" s="13">
        <v>4</v>
      </c>
      <c r="BE1142" s="13" t="s">
        <v>38</v>
      </c>
      <c r="BF1142" s="13" t="s">
        <v>56</v>
      </c>
      <c r="BG1142" s="13">
        <v>5</v>
      </c>
      <c r="BH1142" s="23">
        <v>9</v>
      </c>
    </row>
    <row r="1143" spans="36:60" x14ac:dyDescent="0.25">
      <c r="AJ1143" s="20">
        <v>330</v>
      </c>
      <c r="AK1143" s="2" t="s">
        <v>356</v>
      </c>
      <c r="AL1143" s="2" t="s">
        <v>50</v>
      </c>
      <c r="AM1143" s="2" t="s">
        <v>42</v>
      </c>
      <c r="AN1143" s="2" t="s">
        <v>29</v>
      </c>
      <c r="AO1143" s="2" t="s">
        <v>30</v>
      </c>
      <c r="AP1143" s="2" t="s">
        <v>61</v>
      </c>
      <c r="AQ1143" s="2" t="s">
        <v>52</v>
      </c>
      <c r="AR1143" s="2" t="s">
        <v>45</v>
      </c>
      <c r="AS1143" s="2" t="s">
        <v>70</v>
      </c>
      <c r="AT1143" s="2">
        <v>992.37</v>
      </c>
      <c r="AU1143" s="2">
        <v>7</v>
      </c>
      <c r="AV1143" s="2">
        <v>7.0000000000000007E-2</v>
      </c>
      <c r="AW1143" s="2">
        <v>6460.33</v>
      </c>
      <c r="AX1143" s="2">
        <v>5405.8</v>
      </c>
      <c r="AY1143" s="2">
        <v>1054.53</v>
      </c>
      <c r="AZ1143" s="2" t="s">
        <v>47</v>
      </c>
      <c r="BA1143" s="2" t="s">
        <v>54</v>
      </c>
      <c r="BB1143" s="2" t="s">
        <v>37</v>
      </c>
      <c r="BC1143" s="2">
        <v>10.9</v>
      </c>
      <c r="BD1143" s="2">
        <v>7</v>
      </c>
      <c r="BE1143" s="2" t="s">
        <v>55</v>
      </c>
      <c r="BF1143" s="2" t="s">
        <v>39</v>
      </c>
      <c r="BG1143" s="2">
        <v>5</v>
      </c>
      <c r="BH1143" s="21">
        <v>4</v>
      </c>
    </row>
    <row r="1144" spans="36:60" x14ac:dyDescent="0.25">
      <c r="AJ1144" s="22">
        <v>331</v>
      </c>
      <c r="AK1144" s="13" t="s">
        <v>217</v>
      </c>
      <c r="AL1144" s="13" t="s">
        <v>27</v>
      </c>
      <c r="AM1144" s="13" t="s">
        <v>42</v>
      </c>
      <c r="AN1144" s="13" t="s">
        <v>59</v>
      </c>
      <c r="AO1144" s="13" t="s">
        <v>60</v>
      </c>
      <c r="AP1144" s="13" t="s">
        <v>68</v>
      </c>
      <c r="AQ1144" s="13" t="s">
        <v>84</v>
      </c>
      <c r="AR1144" s="13" t="s">
        <v>45</v>
      </c>
      <c r="AS1144" s="13" t="s">
        <v>80</v>
      </c>
      <c r="AT1144" s="13">
        <v>464.78</v>
      </c>
      <c r="AU1144" s="13">
        <v>3</v>
      </c>
      <c r="AV1144" s="13">
        <v>7.0000000000000007E-2</v>
      </c>
      <c r="AW1144" s="13">
        <v>1296.74</v>
      </c>
      <c r="AX1144" s="13">
        <v>970.07</v>
      </c>
      <c r="AY1144" s="13">
        <v>326.67</v>
      </c>
      <c r="AZ1144" s="13" t="s">
        <v>47</v>
      </c>
      <c r="BA1144" s="13" t="s">
        <v>36</v>
      </c>
      <c r="BB1144" s="13" t="s">
        <v>37</v>
      </c>
      <c r="BC1144" s="13">
        <v>45.46</v>
      </c>
      <c r="BD1144" s="13">
        <v>5</v>
      </c>
      <c r="BE1144" s="13" t="s">
        <v>38</v>
      </c>
      <c r="BF1144" s="13" t="s">
        <v>56</v>
      </c>
      <c r="BG1144" s="13">
        <v>5</v>
      </c>
      <c r="BH1144" s="23">
        <v>9</v>
      </c>
    </row>
    <row r="1145" spans="36:60" x14ac:dyDescent="0.25">
      <c r="AJ1145" s="22">
        <v>335</v>
      </c>
      <c r="AK1145" s="13" t="s">
        <v>81</v>
      </c>
      <c r="AL1145" s="13" t="s">
        <v>41</v>
      </c>
      <c r="AM1145" s="13" t="s">
        <v>82</v>
      </c>
      <c r="AN1145" s="13" t="s">
        <v>93</v>
      </c>
      <c r="AO1145" s="13" t="s">
        <v>74</v>
      </c>
      <c r="AP1145" s="13" t="s">
        <v>75</v>
      </c>
      <c r="AQ1145" s="13" t="s">
        <v>102</v>
      </c>
      <c r="AR1145" s="13" t="s">
        <v>45</v>
      </c>
      <c r="AS1145" s="13" t="s">
        <v>80</v>
      </c>
      <c r="AT1145" s="13">
        <v>568.52</v>
      </c>
      <c r="AU1145" s="13">
        <v>20</v>
      </c>
      <c r="AV1145" s="13">
        <v>0.14000000000000001</v>
      </c>
      <c r="AW1145" s="13">
        <v>9778.5400000000009</v>
      </c>
      <c r="AX1145" s="13">
        <v>7393.02</v>
      </c>
      <c r="AY1145" s="13">
        <v>2385.52</v>
      </c>
      <c r="AZ1145" s="13" t="s">
        <v>47</v>
      </c>
      <c r="BA1145" s="13" t="s">
        <v>71</v>
      </c>
      <c r="BB1145" s="13" t="s">
        <v>37</v>
      </c>
      <c r="BC1145" s="13">
        <v>23.92</v>
      </c>
      <c r="BD1145" s="13">
        <v>10</v>
      </c>
      <c r="BE1145" s="13" t="s">
        <v>97</v>
      </c>
      <c r="BF1145" s="13" t="s">
        <v>39</v>
      </c>
      <c r="BG1145" s="13">
        <v>5</v>
      </c>
      <c r="BH1145" s="23">
        <v>9</v>
      </c>
    </row>
    <row r="1146" spans="36:60" x14ac:dyDescent="0.25">
      <c r="AJ1146" s="20">
        <v>338</v>
      </c>
      <c r="AK1146" s="2" t="s">
        <v>361</v>
      </c>
      <c r="AL1146" s="2" t="s">
        <v>129</v>
      </c>
      <c r="AM1146" s="2" t="s">
        <v>82</v>
      </c>
      <c r="AN1146" s="2" t="s">
        <v>59</v>
      </c>
      <c r="AO1146" s="2" t="s">
        <v>44</v>
      </c>
      <c r="AP1146" s="2" t="s">
        <v>75</v>
      </c>
      <c r="AQ1146" s="2" t="s">
        <v>134</v>
      </c>
      <c r="AR1146" s="2" t="s">
        <v>53</v>
      </c>
      <c r="AS1146" s="2" t="s">
        <v>80</v>
      </c>
      <c r="AT1146" s="2">
        <v>298.45999999999998</v>
      </c>
      <c r="AU1146" s="2">
        <v>2</v>
      </c>
      <c r="AV1146" s="2">
        <v>0.06</v>
      </c>
      <c r="AW1146" s="2">
        <v>561.1</v>
      </c>
      <c r="AX1146" s="2">
        <v>358.81</v>
      </c>
      <c r="AY1146" s="2">
        <v>202.29</v>
      </c>
      <c r="AZ1146" s="2" t="s">
        <v>63</v>
      </c>
      <c r="BA1146" s="2" t="s">
        <v>88</v>
      </c>
      <c r="BB1146" s="2" t="s">
        <v>72</v>
      </c>
      <c r="BC1146" s="2">
        <v>17.350000000000001</v>
      </c>
      <c r="BD1146" s="2">
        <v>7</v>
      </c>
      <c r="BE1146" s="2" t="s">
        <v>55</v>
      </c>
      <c r="BF1146" s="2" t="s">
        <v>56</v>
      </c>
      <c r="BG1146" s="2">
        <v>5</v>
      </c>
      <c r="BH1146" s="21">
        <v>8</v>
      </c>
    </row>
    <row r="1147" spans="36:60" x14ac:dyDescent="0.25">
      <c r="AJ1147" s="22">
        <v>339</v>
      </c>
      <c r="AK1147" s="13" t="s">
        <v>81</v>
      </c>
      <c r="AL1147" s="13" t="s">
        <v>50</v>
      </c>
      <c r="AM1147" s="13" t="s">
        <v>66</v>
      </c>
      <c r="AN1147" s="13" t="s">
        <v>93</v>
      </c>
      <c r="AO1147" s="13" t="s">
        <v>44</v>
      </c>
      <c r="AP1147" s="13" t="s">
        <v>68</v>
      </c>
      <c r="AQ1147" s="13" t="s">
        <v>32</v>
      </c>
      <c r="AR1147" s="13" t="s">
        <v>53</v>
      </c>
      <c r="AS1147" s="13" t="s">
        <v>70</v>
      </c>
      <c r="AT1147" s="13">
        <v>910.94</v>
      </c>
      <c r="AU1147" s="13">
        <v>18</v>
      </c>
      <c r="AV1147" s="13">
        <v>0.16</v>
      </c>
      <c r="AW1147" s="13">
        <v>13773.41</v>
      </c>
      <c r="AX1147" s="13">
        <v>10190.58</v>
      </c>
      <c r="AY1147" s="13">
        <v>3582.83</v>
      </c>
      <c r="AZ1147" s="13" t="s">
        <v>76</v>
      </c>
      <c r="BA1147" s="13" t="s">
        <v>54</v>
      </c>
      <c r="BB1147" s="13" t="s">
        <v>48</v>
      </c>
      <c r="BC1147" s="13">
        <v>21.52</v>
      </c>
      <c r="BD1147" s="13">
        <v>8</v>
      </c>
      <c r="BE1147" s="13" t="s">
        <v>97</v>
      </c>
      <c r="BF1147" s="13" t="s">
        <v>56</v>
      </c>
      <c r="BG1147" s="13">
        <v>5</v>
      </c>
      <c r="BH1147" s="23">
        <v>9</v>
      </c>
    </row>
    <row r="1148" spans="36:60" x14ac:dyDescent="0.25">
      <c r="AJ1148" s="20">
        <v>342</v>
      </c>
      <c r="AK1148" s="2" t="s">
        <v>363</v>
      </c>
      <c r="AL1148" s="2" t="s">
        <v>27</v>
      </c>
      <c r="AM1148" s="2" t="s">
        <v>42</v>
      </c>
      <c r="AN1148" s="2" t="s">
        <v>43</v>
      </c>
      <c r="AO1148" s="2" t="s">
        <v>74</v>
      </c>
      <c r="AP1148" s="2" t="s">
        <v>68</v>
      </c>
      <c r="AQ1148" s="2" t="s">
        <v>102</v>
      </c>
      <c r="AR1148" s="2" t="s">
        <v>53</v>
      </c>
      <c r="AS1148" s="2" t="s">
        <v>46</v>
      </c>
      <c r="AT1148" s="2">
        <v>694.73</v>
      </c>
      <c r="AU1148" s="2">
        <v>5</v>
      </c>
      <c r="AV1148" s="2">
        <v>0.16</v>
      </c>
      <c r="AW1148" s="2">
        <v>2917.87</v>
      </c>
      <c r="AX1148" s="2">
        <v>1857.55</v>
      </c>
      <c r="AY1148" s="2">
        <v>1060.32</v>
      </c>
      <c r="AZ1148" s="2" t="s">
        <v>76</v>
      </c>
      <c r="BA1148" s="2" t="s">
        <v>36</v>
      </c>
      <c r="BB1148" s="2" t="s">
        <v>72</v>
      </c>
      <c r="BC1148" s="2">
        <v>38.549999999999997</v>
      </c>
      <c r="BD1148" s="2">
        <v>5</v>
      </c>
      <c r="BE1148" s="2" t="s">
        <v>38</v>
      </c>
      <c r="BF1148" s="2" t="s">
        <v>39</v>
      </c>
      <c r="BG1148" s="2">
        <v>5</v>
      </c>
      <c r="BH1148" s="21">
        <v>1</v>
      </c>
    </row>
    <row r="1149" spans="36:60" x14ac:dyDescent="0.25">
      <c r="AJ1149" s="20">
        <v>344</v>
      </c>
      <c r="AK1149" s="2" t="s">
        <v>138</v>
      </c>
      <c r="AL1149" s="2" t="s">
        <v>114</v>
      </c>
      <c r="AM1149" s="2" t="s">
        <v>66</v>
      </c>
      <c r="AN1149" s="2" t="s">
        <v>43</v>
      </c>
      <c r="AO1149" s="2" t="s">
        <v>100</v>
      </c>
      <c r="AP1149" s="2" t="s">
        <v>31</v>
      </c>
      <c r="AQ1149" s="2" t="s">
        <v>107</v>
      </c>
      <c r="AR1149" s="2" t="s">
        <v>53</v>
      </c>
      <c r="AS1149" s="2" t="s">
        <v>80</v>
      </c>
      <c r="AT1149" s="2">
        <v>621.87</v>
      </c>
      <c r="AU1149" s="2">
        <v>17</v>
      </c>
      <c r="AV1149" s="2">
        <v>0.18</v>
      </c>
      <c r="AW1149" s="2">
        <v>8668.8700000000008</v>
      </c>
      <c r="AX1149" s="2">
        <v>6825.19</v>
      </c>
      <c r="AY1149" s="2">
        <v>1843.68</v>
      </c>
      <c r="AZ1149" s="2" t="s">
        <v>63</v>
      </c>
      <c r="BA1149" s="2" t="s">
        <v>88</v>
      </c>
      <c r="BB1149" s="2" t="s">
        <v>37</v>
      </c>
      <c r="BC1149" s="2">
        <v>28.78</v>
      </c>
      <c r="BD1149" s="2">
        <v>7</v>
      </c>
      <c r="BE1149" s="2" t="s">
        <v>97</v>
      </c>
      <c r="BF1149" s="2" t="s">
        <v>56</v>
      </c>
      <c r="BG1149" s="2">
        <v>5</v>
      </c>
      <c r="BH1149" s="21">
        <v>6</v>
      </c>
    </row>
    <row r="1150" spans="36:60" x14ac:dyDescent="0.25">
      <c r="AJ1150" s="20">
        <v>346</v>
      </c>
      <c r="AK1150" s="2" t="s">
        <v>366</v>
      </c>
      <c r="AL1150" s="2" t="s">
        <v>99</v>
      </c>
      <c r="AM1150" s="2" t="s">
        <v>66</v>
      </c>
      <c r="AN1150" s="2" t="s">
        <v>83</v>
      </c>
      <c r="AO1150" s="2" t="s">
        <v>78</v>
      </c>
      <c r="AP1150" s="2" t="s">
        <v>75</v>
      </c>
      <c r="AQ1150" s="2" t="s">
        <v>79</v>
      </c>
      <c r="AR1150" s="2" t="s">
        <v>45</v>
      </c>
      <c r="AS1150" s="2" t="s">
        <v>34</v>
      </c>
      <c r="AT1150" s="2">
        <v>24.06</v>
      </c>
      <c r="AU1150" s="2">
        <v>12</v>
      </c>
      <c r="AV1150" s="2">
        <v>0.25</v>
      </c>
      <c r="AW1150" s="2">
        <v>216.54</v>
      </c>
      <c r="AX1150" s="2">
        <v>125.62</v>
      </c>
      <c r="AY1150" s="2">
        <v>90.92</v>
      </c>
      <c r="AZ1150" s="2" t="s">
        <v>76</v>
      </c>
      <c r="BA1150" s="2" t="s">
        <v>71</v>
      </c>
      <c r="BB1150" s="2" t="s">
        <v>48</v>
      </c>
      <c r="BC1150" s="2">
        <v>36.21</v>
      </c>
      <c r="BD1150" s="2">
        <v>4</v>
      </c>
      <c r="BE1150" s="2" t="s">
        <v>97</v>
      </c>
      <c r="BF1150" s="2" t="s">
        <v>56</v>
      </c>
      <c r="BG1150" s="2">
        <v>5</v>
      </c>
      <c r="BH1150" s="21">
        <v>3</v>
      </c>
    </row>
    <row r="1151" spans="36:60" x14ac:dyDescent="0.25">
      <c r="AJ1151" s="20">
        <v>354</v>
      </c>
      <c r="AK1151" s="2" t="s">
        <v>137</v>
      </c>
      <c r="AL1151" s="2" t="s">
        <v>129</v>
      </c>
      <c r="AM1151" s="2" t="s">
        <v>66</v>
      </c>
      <c r="AN1151" s="2" t="s">
        <v>93</v>
      </c>
      <c r="AO1151" s="2" t="s">
        <v>60</v>
      </c>
      <c r="AP1151" s="2" t="s">
        <v>75</v>
      </c>
      <c r="AQ1151" s="2" t="s">
        <v>69</v>
      </c>
      <c r="AR1151" s="2" t="s">
        <v>45</v>
      </c>
      <c r="AS1151" s="2" t="s">
        <v>80</v>
      </c>
      <c r="AT1151" s="2">
        <v>506.34</v>
      </c>
      <c r="AU1151" s="2">
        <v>1</v>
      </c>
      <c r="AV1151" s="2">
        <v>0.23</v>
      </c>
      <c r="AW1151" s="2">
        <v>389.88</v>
      </c>
      <c r="AX1151" s="2">
        <v>273.12</v>
      </c>
      <c r="AY1151" s="2">
        <v>116.76</v>
      </c>
      <c r="AZ1151" s="2" t="s">
        <v>35</v>
      </c>
      <c r="BA1151" s="2" t="s">
        <v>71</v>
      </c>
      <c r="BB1151" s="2" t="s">
        <v>37</v>
      </c>
      <c r="BC1151" s="2">
        <v>11.87</v>
      </c>
      <c r="BD1151" s="2">
        <v>10</v>
      </c>
      <c r="BE1151" s="2" t="s">
        <v>55</v>
      </c>
      <c r="BF1151" s="2" t="s">
        <v>39</v>
      </c>
      <c r="BG1151" s="2">
        <v>5</v>
      </c>
      <c r="BH1151" s="21">
        <v>12</v>
      </c>
    </row>
    <row r="1152" spans="36:60" x14ac:dyDescent="0.25">
      <c r="AJ1152" s="22">
        <v>355</v>
      </c>
      <c r="AK1152" s="13" t="s">
        <v>372</v>
      </c>
      <c r="AL1152" s="13" t="s">
        <v>65</v>
      </c>
      <c r="AM1152" s="13" t="s">
        <v>42</v>
      </c>
      <c r="AN1152" s="13" t="s">
        <v>90</v>
      </c>
      <c r="AO1152" s="13" t="s">
        <v>60</v>
      </c>
      <c r="AP1152" s="13" t="s">
        <v>31</v>
      </c>
      <c r="AQ1152" s="13" t="s">
        <v>84</v>
      </c>
      <c r="AR1152" s="13" t="s">
        <v>45</v>
      </c>
      <c r="AS1152" s="13" t="s">
        <v>70</v>
      </c>
      <c r="AT1152" s="13">
        <v>594.4</v>
      </c>
      <c r="AU1152" s="13">
        <v>2</v>
      </c>
      <c r="AV1152" s="13">
        <v>0.09</v>
      </c>
      <c r="AW1152" s="13">
        <v>1081.81</v>
      </c>
      <c r="AX1152" s="13">
        <v>808.71</v>
      </c>
      <c r="AY1152" s="13">
        <v>273.10000000000002</v>
      </c>
      <c r="AZ1152" s="13" t="s">
        <v>76</v>
      </c>
      <c r="BA1152" s="13" t="s">
        <v>36</v>
      </c>
      <c r="BB1152" s="13" t="s">
        <v>37</v>
      </c>
      <c r="BC1152" s="13">
        <v>32.57</v>
      </c>
      <c r="BD1152" s="13">
        <v>8</v>
      </c>
      <c r="BE1152" s="13" t="s">
        <v>55</v>
      </c>
      <c r="BF1152" s="13" t="s">
        <v>56</v>
      </c>
      <c r="BG1152" s="13">
        <v>5</v>
      </c>
      <c r="BH1152" s="23">
        <v>4</v>
      </c>
    </row>
    <row r="1153" spans="36:60" x14ac:dyDescent="0.25">
      <c r="AJ1153" s="20">
        <v>360</v>
      </c>
      <c r="AK1153" s="2" t="s">
        <v>375</v>
      </c>
      <c r="AL1153" s="2" t="s">
        <v>96</v>
      </c>
      <c r="AM1153" s="2" t="s">
        <v>82</v>
      </c>
      <c r="AN1153" s="2" t="s">
        <v>90</v>
      </c>
      <c r="AO1153" s="2" t="s">
        <v>100</v>
      </c>
      <c r="AP1153" s="2" t="s">
        <v>68</v>
      </c>
      <c r="AQ1153" s="2" t="s">
        <v>87</v>
      </c>
      <c r="AR1153" s="2" t="s">
        <v>45</v>
      </c>
      <c r="AS1153" s="2" t="s">
        <v>80</v>
      </c>
      <c r="AT1153" s="2">
        <v>434.11</v>
      </c>
      <c r="AU1153" s="2">
        <v>4</v>
      </c>
      <c r="AV1153" s="2">
        <v>0.06</v>
      </c>
      <c r="AW1153" s="2">
        <v>1632.25</v>
      </c>
      <c r="AX1153" s="2">
        <v>1442.94</v>
      </c>
      <c r="AY1153" s="2">
        <v>189.31</v>
      </c>
      <c r="AZ1153" s="2" t="s">
        <v>47</v>
      </c>
      <c r="BA1153" s="2" t="s">
        <v>54</v>
      </c>
      <c r="BB1153" s="2" t="s">
        <v>48</v>
      </c>
      <c r="BC1153" s="2">
        <v>15.06</v>
      </c>
      <c r="BD1153" s="2">
        <v>6</v>
      </c>
      <c r="BE1153" s="2" t="s">
        <v>55</v>
      </c>
      <c r="BF1153" s="2" t="s">
        <v>56</v>
      </c>
      <c r="BG1153" s="2">
        <v>5</v>
      </c>
      <c r="BH1153" s="21">
        <v>6</v>
      </c>
    </row>
    <row r="1154" spans="36:60" x14ac:dyDescent="0.25">
      <c r="AJ1154" s="20">
        <v>368</v>
      </c>
      <c r="AK1154" s="2" t="s">
        <v>381</v>
      </c>
      <c r="AL1154" s="2" t="s">
        <v>41</v>
      </c>
      <c r="AM1154" s="2" t="s">
        <v>66</v>
      </c>
      <c r="AN1154" s="2" t="s">
        <v>43</v>
      </c>
      <c r="AO1154" s="2" t="s">
        <v>30</v>
      </c>
      <c r="AP1154" s="2" t="s">
        <v>31</v>
      </c>
      <c r="AQ1154" s="2" t="s">
        <v>69</v>
      </c>
      <c r="AR1154" s="2" t="s">
        <v>45</v>
      </c>
      <c r="AS1154" s="2" t="s">
        <v>46</v>
      </c>
      <c r="AT1154" s="2">
        <v>437.82</v>
      </c>
      <c r="AU1154" s="2">
        <v>4</v>
      </c>
      <c r="AV1154" s="2">
        <v>0.02</v>
      </c>
      <c r="AW1154" s="2">
        <v>1716.25</v>
      </c>
      <c r="AX1154" s="2">
        <v>1287.94</v>
      </c>
      <c r="AY1154" s="2">
        <v>428.31</v>
      </c>
      <c r="AZ1154" s="2" t="s">
        <v>91</v>
      </c>
      <c r="BA1154" s="2" t="s">
        <v>54</v>
      </c>
      <c r="BB1154" s="2" t="s">
        <v>37</v>
      </c>
      <c r="BC1154" s="2">
        <v>30.47</v>
      </c>
      <c r="BD1154" s="2">
        <v>5</v>
      </c>
      <c r="BE1154" s="2" t="s">
        <v>55</v>
      </c>
      <c r="BF1154" s="2" t="s">
        <v>56</v>
      </c>
      <c r="BG1154" s="2">
        <v>5</v>
      </c>
      <c r="BH1154" s="21">
        <v>7</v>
      </c>
    </row>
    <row r="1155" spans="36:60" x14ac:dyDescent="0.25">
      <c r="AJ1155" s="20">
        <v>374</v>
      </c>
      <c r="AK1155" s="2" t="s">
        <v>386</v>
      </c>
      <c r="AL1155" s="2" t="s">
        <v>129</v>
      </c>
      <c r="AM1155" s="2" t="s">
        <v>66</v>
      </c>
      <c r="AN1155" s="2" t="s">
        <v>90</v>
      </c>
      <c r="AO1155" s="2" t="s">
        <v>74</v>
      </c>
      <c r="AP1155" s="2" t="s">
        <v>31</v>
      </c>
      <c r="AQ1155" s="2" t="s">
        <v>69</v>
      </c>
      <c r="AR1155" s="2" t="s">
        <v>45</v>
      </c>
      <c r="AS1155" s="2" t="s">
        <v>70</v>
      </c>
      <c r="AT1155" s="2">
        <v>855.51</v>
      </c>
      <c r="AU1155" s="2">
        <v>11</v>
      </c>
      <c r="AV1155" s="2">
        <v>0.14000000000000001</v>
      </c>
      <c r="AW1155" s="2">
        <v>8093.12</v>
      </c>
      <c r="AX1155" s="2">
        <v>4185.43</v>
      </c>
      <c r="AY1155" s="2">
        <v>3907.69</v>
      </c>
      <c r="AZ1155" s="2" t="s">
        <v>63</v>
      </c>
      <c r="BA1155" s="2" t="s">
        <v>71</v>
      </c>
      <c r="BB1155" s="2" t="s">
        <v>48</v>
      </c>
      <c r="BC1155" s="2">
        <v>6.69</v>
      </c>
      <c r="BD1155" s="2">
        <v>7</v>
      </c>
      <c r="BE1155" s="2" t="s">
        <v>97</v>
      </c>
      <c r="BF1155" s="2" t="s">
        <v>39</v>
      </c>
      <c r="BG1155" s="2">
        <v>5</v>
      </c>
      <c r="BH1155" s="21">
        <v>3</v>
      </c>
    </row>
    <row r="1156" spans="36:60" x14ac:dyDescent="0.25">
      <c r="AJ1156" s="22">
        <v>375</v>
      </c>
      <c r="AK1156" s="13" t="s">
        <v>387</v>
      </c>
      <c r="AL1156" s="13" t="s">
        <v>50</v>
      </c>
      <c r="AM1156" s="13" t="s">
        <v>66</v>
      </c>
      <c r="AN1156" s="13" t="s">
        <v>43</v>
      </c>
      <c r="AO1156" s="13" t="s">
        <v>44</v>
      </c>
      <c r="AP1156" s="13" t="s">
        <v>31</v>
      </c>
      <c r="AQ1156" s="13" t="s">
        <v>62</v>
      </c>
      <c r="AR1156" s="13" t="s">
        <v>45</v>
      </c>
      <c r="AS1156" s="13" t="s">
        <v>80</v>
      </c>
      <c r="AT1156" s="13">
        <v>947.48</v>
      </c>
      <c r="AU1156" s="13">
        <v>16</v>
      </c>
      <c r="AV1156" s="13">
        <v>0.26</v>
      </c>
      <c r="AW1156" s="13">
        <v>11218.16</v>
      </c>
      <c r="AX1156" s="13">
        <v>8666.84</v>
      </c>
      <c r="AY1156" s="13">
        <v>2551.3200000000002</v>
      </c>
      <c r="AZ1156" s="13" t="s">
        <v>47</v>
      </c>
      <c r="BA1156" s="13" t="s">
        <v>36</v>
      </c>
      <c r="BB1156" s="13" t="s">
        <v>48</v>
      </c>
      <c r="BC1156" s="13">
        <v>36.57</v>
      </c>
      <c r="BD1156" s="13">
        <v>3</v>
      </c>
      <c r="BE1156" s="13" t="s">
        <v>38</v>
      </c>
      <c r="BF1156" s="13" t="s">
        <v>39</v>
      </c>
      <c r="BG1156" s="13">
        <v>5</v>
      </c>
      <c r="BH1156" s="23">
        <v>3</v>
      </c>
    </row>
    <row r="1157" spans="36:60" x14ac:dyDescent="0.25">
      <c r="AJ1157" s="20">
        <v>376</v>
      </c>
      <c r="AK1157" s="2" t="s">
        <v>388</v>
      </c>
      <c r="AL1157" s="2" t="s">
        <v>27</v>
      </c>
      <c r="AM1157" s="2" t="s">
        <v>82</v>
      </c>
      <c r="AN1157" s="2" t="s">
        <v>90</v>
      </c>
      <c r="AO1157" s="2" t="s">
        <v>60</v>
      </c>
      <c r="AP1157" s="2" t="s">
        <v>51</v>
      </c>
      <c r="AQ1157" s="2" t="s">
        <v>62</v>
      </c>
      <c r="AR1157" s="2" t="s">
        <v>53</v>
      </c>
      <c r="AS1157" s="2" t="s">
        <v>80</v>
      </c>
      <c r="AT1157" s="2">
        <v>456.69</v>
      </c>
      <c r="AU1157" s="2">
        <v>11</v>
      </c>
      <c r="AV1157" s="2">
        <v>0.24</v>
      </c>
      <c r="AW1157" s="2">
        <v>3817.93</v>
      </c>
      <c r="AX1157" s="2">
        <v>2896.01</v>
      </c>
      <c r="AY1157" s="2">
        <v>921.92</v>
      </c>
      <c r="AZ1157" s="2" t="s">
        <v>47</v>
      </c>
      <c r="BA1157" s="2" t="s">
        <v>88</v>
      </c>
      <c r="BB1157" s="2" t="s">
        <v>37</v>
      </c>
      <c r="BC1157" s="2">
        <v>23.85</v>
      </c>
      <c r="BD1157" s="2">
        <v>10</v>
      </c>
      <c r="BE1157" s="2" t="s">
        <v>38</v>
      </c>
      <c r="BF1157" s="2" t="s">
        <v>39</v>
      </c>
      <c r="BG1157" s="2">
        <v>5</v>
      </c>
      <c r="BH1157" s="21">
        <v>7</v>
      </c>
    </row>
    <row r="1158" spans="36:60" x14ac:dyDescent="0.25">
      <c r="AJ1158" s="22">
        <v>379</v>
      </c>
      <c r="AK1158" s="13" t="s">
        <v>390</v>
      </c>
      <c r="AL1158" s="13" t="s">
        <v>127</v>
      </c>
      <c r="AM1158" s="13" t="s">
        <v>42</v>
      </c>
      <c r="AN1158" s="13" t="s">
        <v>59</v>
      </c>
      <c r="AO1158" s="13" t="s">
        <v>94</v>
      </c>
      <c r="AP1158" s="13" t="s">
        <v>75</v>
      </c>
      <c r="AQ1158" s="13" t="s">
        <v>52</v>
      </c>
      <c r="AR1158" s="13" t="s">
        <v>33</v>
      </c>
      <c r="AS1158" s="13" t="s">
        <v>80</v>
      </c>
      <c r="AT1158" s="13">
        <v>662.13</v>
      </c>
      <c r="AU1158" s="13">
        <v>18</v>
      </c>
      <c r="AV1158" s="13">
        <v>0.03</v>
      </c>
      <c r="AW1158" s="13">
        <v>11560.79</v>
      </c>
      <c r="AX1158" s="13">
        <v>6998.78</v>
      </c>
      <c r="AY1158" s="13">
        <v>4562.01</v>
      </c>
      <c r="AZ1158" s="13" t="s">
        <v>76</v>
      </c>
      <c r="BA1158" s="13" t="s">
        <v>88</v>
      </c>
      <c r="BB1158" s="13" t="s">
        <v>72</v>
      </c>
      <c r="BC1158" s="13">
        <v>48.15</v>
      </c>
      <c r="BD1158" s="13">
        <v>6</v>
      </c>
      <c r="BE1158" s="13" t="s">
        <v>55</v>
      </c>
      <c r="BF1158" s="13" t="s">
        <v>39</v>
      </c>
      <c r="BG1158" s="13">
        <v>5</v>
      </c>
      <c r="BH1158" s="23">
        <v>10</v>
      </c>
    </row>
    <row r="1159" spans="36:60" x14ac:dyDescent="0.25">
      <c r="AJ1159" s="22">
        <v>383</v>
      </c>
      <c r="AK1159" s="13" t="s">
        <v>393</v>
      </c>
      <c r="AL1159" s="13" t="s">
        <v>127</v>
      </c>
      <c r="AM1159" s="13" t="s">
        <v>82</v>
      </c>
      <c r="AN1159" s="13" t="s">
        <v>90</v>
      </c>
      <c r="AO1159" s="13" t="s">
        <v>78</v>
      </c>
      <c r="AP1159" s="13" t="s">
        <v>68</v>
      </c>
      <c r="AQ1159" s="13" t="s">
        <v>134</v>
      </c>
      <c r="AR1159" s="13" t="s">
        <v>33</v>
      </c>
      <c r="AS1159" s="13" t="s">
        <v>80</v>
      </c>
      <c r="AT1159" s="13">
        <v>385.53</v>
      </c>
      <c r="AU1159" s="13">
        <v>20</v>
      </c>
      <c r="AV1159" s="13">
        <v>0.18</v>
      </c>
      <c r="AW1159" s="13">
        <v>6322.69</v>
      </c>
      <c r="AX1159" s="13">
        <v>3513.97</v>
      </c>
      <c r="AY1159" s="13">
        <v>2808.72</v>
      </c>
      <c r="AZ1159" s="13" t="s">
        <v>63</v>
      </c>
      <c r="BA1159" s="13" t="s">
        <v>36</v>
      </c>
      <c r="BB1159" s="13" t="s">
        <v>48</v>
      </c>
      <c r="BC1159" s="13">
        <v>34.65</v>
      </c>
      <c r="BD1159" s="13">
        <v>3</v>
      </c>
      <c r="BE1159" s="13" t="s">
        <v>38</v>
      </c>
      <c r="BF1159" s="13" t="s">
        <v>39</v>
      </c>
      <c r="BG1159" s="13">
        <v>5</v>
      </c>
      <c r="BH1159" s="23">
        <v>9</v>
      </c>
    </row>
    <row r="1160" spans="36:60" x14ac:dyDescent="0.25">
      <c r="AJ1160" s="22">
        <v>385</v>
      </c>
      <c r="AK1160" s="13" t="s">
        <v>395</v>
      </c>
      <c r="AL1160" s="13" t="s">
        <v>96</v>
      </c>
      <c r="AM1160" s="13" t="s">
        <v>28</v>
      </c>
      <c r="AN1160" s="13" t="s">
        <v>59</v>
      </c>
      <c r="AO1160" s="13" t="s">
        <v>30</v>
      </c>
      <c r="AP1160" s="13" t="s">
        <v>31</v>
      </c>
      <c r="AQ1160" s="13" t="s">
        <v>84</v>
      </c>
      <c r="AR1160" s="13" t="s">
        <v>45</v>
      </c>
      <c r="AS1160" s="13" t="s">
        <v>34</v>
      </c>
      <c r="AT1160" s="13">
        <v>994.16</v>
      </c>
      <c r="AU1160" s="13">
        <v>3</v>
      </c>
      <c r="AV1160" s="13">
        <v>0.13</v>
      </c>
      <c r="AW1160" s="13">
        <v>2594.7600000000002</v>
      </c>
      <c r="AX1160" s="13">
        <v>1538.96</v>
      </c>
      <c r="AY1160" s="13">
        <v>1055.8</v>
      </c>
      <c r="AZ1160" s="13" t="s">
        <v>63</v>
      </c>
      <c r="BA1160" s="13" t="s">
        <v>71</v>
      </c>
      <c r="BB1160" s="13" t="s">
        <v>37</v>
      </c>
      <c r="BC1160" s="13">
        <v>24.04</v>
      </c>
      <c r="BD1160" s="13">
        <v>9</v>
      </c>
      <c r="BE1160" s="13" t="s">
        <v>55</v>
      </c>
      <c r="BF1160" s="13" t="s">
        <v>39</v>
      </c>
      <c r="BG1160" s="13">
        <v>5</v>
      </c>
      <c r="BH1160" s="23">
        <v>6</v>
      </c>
    </row>
    <row r="1161" spans="36:60" x14ac:dyDescent="0.25">
      <c r="AJ1161" s="20">
        <v>386</v>
      </c>
      <c r="AK1161" s="2" t="s">
        <v>205</v>
      </c>
      <c r="AL1161" s="2" t="s">
        <v>50</v>
      </c>
      <c r="AM1161" s="2" t="s">
        <v>42</v>
      </c>
      <c r="AN1161" s="2" t="s">
        <v>83</v>
      </c>
      <c r="AO1161" s="2" t="s">
        <v>78</v>
      </c>
      <c r="AP1161" s="2" t="s">
        <v>51</v>
      </c>
      <c r="AQ1161" s="2" t="s">
        <v>52</v>
      </c>
      <c r="AR1161" s="2" t="s">
        <v>53</v>
      </c>
      <c r="AS1161" s="2" t="s">
        <v>46</v>
      </c>
      <c r="AT1161" s="2">
        <v>882.5</v>
      </c>
      <c r="AU1161" s="2">
        <v>11</v>
      </c>
      <c r="AV1161" s="2">
        <v>7.0000000000000007E-2</v>
      </c>
      <c r="AW1161" s="2">
        <v>9027.9699999999993</v>
      </c>
      <c r="AX1161" s="2">
        <v>6906.44</v>
      </c>
      <c r="AY1161" s="2">
        <v>2121.5300000000002</v>
      </c>
      <c r="AZ1161" s="2" t="s">
        <v>76</v>
      </c>
      <c r="BA1161" s="2" t="s">
        <v>88</v>
      </c>
      <c r="BB1161" s="2" t="s">
        <v>72</v>
      </c>
      <c r="BC1161" s="2">
        <v>30.18</v>
      </c>
      <c r="BD1161" s="2">
        <v>4</v>
      </c>
      <c r="BE1161" s="2" t="s">
        <v>97</v>
      </c>
      <c r="BF1161" s="2" t="s">
        <v>56</v>
      </c>
      <c r="BG1161" s="2">
        <v>5</v>
      </c>
      <c r="BH1161" s="21">
        <v>11</v>
      </c>
    </row>
    <row r="1162" spans="36:60" x14ac:dyDescent="0.25">
      <c r="AJ1162" s="22">
        <v>391</v>
      </c>
      <c r="AK1162" s="13" t="s">
        <v>399</v>
      </c>
      <c r="AL1162" s="13" t="s">
        <v>127</v>
      </c>
      <c r="AM1162" s="13" t="s">
        <v>66</v>
      </c>
      <c r="AN1162" s="13" t="s">
        <v>90</v>
      </c>
      <c r="AO1162" s="13" t="s">
        <v>74</v>
      </c>
      <c r="AP1162" s="13" t="s">
        <v>61</v>
      </c>
      <c r="AQ1162" s="13" t="s">
        <v>84</v>
      </c>
      <c r="AR1162" s="13" t="s">
        <v>45</v>
      </c>
      <c r="AS1162" s="13" t="s">
        <v>70</v>
      </c>
      <c r="AT1162" s="13">
        <v>343.99</v>
      </c>
      <c r="AU1162" s="13">
        <v>1</v>
      </c>
      <c r="AV1162" s="13">
        <v>0.02</v>
      </c>
      <c r="AW1162" s="13">
        <v>337.11</v>
      </c>
      <c r="AX1162" s="13">
        <v>227.91</v>
      </c>
      <c r="AY1162" s="13">
        <v>109.2</v>
      </c>
      <c r="AZ1162" s="13" t="s">
        <v>76</v>
      </c>
      <c r="BA1162" s="13" t="s">
        <v>36</v>
      </c>
      <c r="BB1162" s="13" t="s">
        <v>48</v>
      </c>
      <c r="BC1162" s="13">
        <v>33.1</v>
      </c>
      <c r="BD1162" s="13">
        <v>1</v>
      </c>
      <c r="BE1162" s="13" t="s">
        <v>55</v>
      </c>
      <c r="BF1162" s="13" t="s">
        <v>56</v>
      </c>
      <c r="BG1162" s="13">
        <v>5</v>
      </c>
      <c r="BH1162" s="23">
        <v>11</v>
      </c>
    </row>
    <row r="1163" spans="36:60" x14ac:dyDescent="0.25">
      <c r="AJ1163" s="20">
        <v>398</v>
      </c>
      <c r="AK1163" s="2" t="s">
        <v>405</v>
      </c>
      <c r="AL1163" s="2" t="s">
        <v>118</v>
      </c>
      <c r="AM1163" s="2" t="s">
        <v>28</v>
      </c>
      <c r="AN1163" s="2" t="s">
        <v>83</v>
      </c>
      <c r="AO1163" s="2" t="s">
        <v>100</v>
      </c>
      <c r="AP1163" s="2" t="s">
        <v>75</v>
      </c>
      <c r="AQ1163" s="2" t="s">
        <v>84</v>
      </c>
      <c r="AR1163" s="2" t="s">
        <v>53</v>
      </c>
      <c r="AS1163" s="2" t="s">
        <v>80</v>
      </c>
      <c r="AT1163" s="2">
        <v>166.77</v>
      </c>
      <c r="AU1163" s="2">
        <v>4</v>
      </c>
      <c r="AV1163" s="2">
        <v>0.23</v>
      </c>
      <c r="AW1163" s="2">
        <v>513.65</v>
      </c>
      <c r="AX1163" s="2">
        <v>303.02999999999997</v>
      </c>
      <c r="AY1163" s="2">
        <v>210.62</v>
      </c>
      <c r="AZ1163" s="2" t="s">
        <v>47</v>
      </c>
      <c r="BA1163" s="2" t="s">
        <v>36</v>
      </c>
      <c r="BB1163" s="2" t="s">
        <v>72</v>
      </c>
      <c r="BC1163" s="2">
        <v>10.93</v>
      </c>
      <c r="BD1163" s="2">
        <v>8</v>
      </c>
      <c r="BE1163" s="2" t="s">
        <v>97</v>
      </c>
      <c r="BF1163" s="2" t="s">
        <v>56</v>
      </c>
      <c r="BG1163" s="2">
        <v>5</v>
      </c>
      <c r="BH1163" s="21">
        <v>2</v>
      </c>
    </row>
    <row r="1164" spans="36:60" x14ac:dyDescent="0.25">
      <c r="AJ1164" s="20">
        <v>400</v>
      </c>
      <c r="AK1164" s="2" t="s">
        <v>407</v>
      </c>
      <c r="AL1164" s="2" t="s">
        <v>99</v>
      </c>
      <c r="AM1164" s="2" t="s">
        <v>42</v>
      </c>
      <c r="AN1164" s="2" t="s">
        <v>90</v>
      </c>
      <c r="AO1164" s="2" t="s">
        <v>60</v>
      </c>
      <c r="AP1164" s="2" t="s">
        <v>51</v>
      </c>
      <c r="AQ1164" s="2" t="s">
        <v>32</v>
      </c>
      <c r="AR1164" s="2" t="s">
        <v>53</v>
      </c>
      <c r="AS1164" s="2" t="s">
        <v>85</v>
      </c>
      <c r="AT1164" s="2">
        <v>673.84</v>
      </c>
      <c r="AU1164" s="2">
        <v>3</v>
      </c>
      <c r="AV1164" s="2">
        <v>0.08</v>
      </c>
      <c r="AW1164" s="2">
        <v>1859.8</v>
      </c>
      <c r="AX1164" s="2">
        <v>1171.01</v>
      </c>
      <c r="AY1164" s="2">
        <v>688.79</v>
      </c>
      <c r="AZ1164" s="2" t="s">
        <v>35</v>
      </c>
      <c r="BA1164" s="2" t="s">
        <v>88</v>
      </c>
      <c r="BB1164" s="2" t="s">
        <v>72</v>
      </c>
      <c r="BC1164" s="2">
        <v>7.76</v>
      </c>
      <c r="BD1164" s="2">
        <v>6</v>
      </c>
      <c r="BE1164" s="2" t="s">
        <v>97</v>
      </c>
      <c r="BF1164" s="2" t="s">
        <v>39</v>
      </c>
      <c r="BG1164" s="2">
        <v>5</v>
      </c>
      <c r="BH1164" s="21">
        <v>1</v>
      </c>
    </row>
    <row r="1165" spans="36:60" x14ac:dyDescent="0.25">
      <c r="AJ1165" s="22">
        <v>401</v>
      </c>
      <c r="AK1165" s="13" t="s">
        <v>408</v>
      </c>
      <c r="AL1165" s="13" t="s">
        <v>27</v>
      </c>
      <c r="AM1165" s="13" t="s">
        <v>82</v>
      </c>
      <c r="AN1165" s="13" t="s">
        <v>90</v>
      </c>
      <c r="AO1165" s="13" t="s">
        <v>30</v>
      </c>
      <c r="AP1165" s="13" t="s">
        <v>51</v>
      </c>
      <c r="AQ1165" s="13" t="s">
        <v>87</v>
      </c>
      <c r="AR1165" s="13" t="s">
        <v>45</v>
      </c>
      <c r="AS1165" s="13" t="s">
        <v>85</v>
      </c>
      <c r="AT1165" s="13">
        <v>399.75</v>
      </c>
      <c r="AU1165" s="13">
        <v>16</v>
      </c>
      <c r="AV1165" s="13">
        <v>0.09</v>
      </c>
      <c r="AW1165" s="13">
        <v>5820.36</v>
      </c>
      <c r="AX1165" s="13">
        <v>3155.43</v>
      </c>
      <c r="AY1165" s="13">
        <v>2664.93</v>
      </c>
      <c r="AZ1165" s="13" t="s">
        <v>35</v>
      </c>
      <c r="BA1165" s="13" t="s">
        <v>54</v>
      </c>
      <c r="BB1165" s="13" t="s">
        <v>37</v>
      </c>
      <c r="BC1165" s="13">
        <v>26.03</v>
      </c>
      <c r="BD1165" s="13">
        <v>5</v>
      </c>
      <c r="BE1165" s="13" t="s">
        <v>97</v>
      </c>
      <c r="BF1165" s="13" t="s">
        <v>56</v>
      </c>
      <c r="BG1165" s="13">
        <v>5</v>
      </c>
      <c r="BH1165" s="23">
        <v>12</v>
      </c>
    </row>
    <row r="1166" spans="36:60" x14ac:dyDescent="0.25">
      <c r="AJ1166" s="20">
        <v>402</v>
      </c>
      <c r="AK1166" s="2" t="s">
        <v>409</v>
      </c>
      <c r="AL1166" s="2" t="s">
        <v>114</v>
      </c>
      <c r="AM1166" s="2" t="s">
        <v>28</v>
      </c>
      <c r="AN1166" s="2" t="s">
        <v>43</v>
      </c>
      <c r="AO1166" s="2" t="s">
        <v>44</v>
      </c>
      <c r="AP1166" s="2" t="s">
        <v>51</v>
      </c>
      <c r="AQ1166" s="2" t="s">
        <v>102</v>
      </c>
      <c r="AR1166" s="2" t="s">
        <v>45</v>
      </c>
      <c r="AS1166" s="2" t="s">
        <v>85</v>
      </c>
      <c r="AT1166" s="2">
        <v>180.47</v>
      </c>
      <c r="AU1166" s="2">
        <v>20</v>
      </c>
      <c r="AV1166" s="2">
        <v>0.3</v>
      </c>
      <c r="AW1166" s="2">
        <v>2526.58</v>
      </c>
      <c r="AX1166" s="2">
        <v>1854.54</v>
      </c>
      <c r="AY1166" s="2">
        <v>672.04</v>
      </c>
      <c r="AZ1166" s="2" t="s">
        <v>47</v>
      </c>
      <c r="BA1166" s="2" t="s">
        <v>54</v>
      </c>
      <c r="BB1166" s="2" t="s">
        <v>37</v>
      </c>
      <c r="BC1166" s="2">
        <v>46.71</v>
      </c>
      <c r="BD1166" s="2">
        <v>2</v>
      </c>
      <c r="BE1166" s="2" t="s">
        <v>97</v>
      </c>
      <c r="BF1166" s="2" t="s">
        <v>39</v>
      </c>
      <c r="BG1166" s="2">
        <v>5</v>
      </c>
      <c r="BH1166" s="21">
        <v>1</v>
      </c>
    </row>
    <row r="1167" spans="36:60" x14ac:dyDescent="0.25">
      <c r="AJ1167" s="20">
        <v>406</v>
      </c>
      <c r="AK1167" s="2" t="s">
        <v>193</v>
      </c>
      <c r="AL1167" s="2" t="s">
        <v>120</v>
      </c>
      <c r="AM1167" s="2" t="s">
        <v>66</v>
      </c>
      <c r="AN1167" s="2" t="s">
        <v>90</v>
      </c>
      <c r="AO1167" s="2" t="s">
        <v>44</v>
      </c>
      <c r="AP1167" s="2" t="s">
        <v>51</v>
      </c>
      <c r="AQ1167" s="2" t="s">
        <v>107</v>
      </c>
      <c r="AR1167" s="2" t="s">
        <v>53</v>
      </c>
      <c r="AS1167" s="2" t="s">
        <v>34</v>
      </c>
      <c r="AT1167" s="2">
        <v>720.56</v>
      </c>
      <c r="AU1167" s="2">
        <v>20</v>
      </c>
      <c r="AV1167" s="2">
        <v>0.06</v>
      </c>
      <c r="AW1167" s="2">
        <v>13546.53</v>
      </c>
      <c r="AX1167" s="2">
        <v>12122.98</v>
      </c>
      <c r="AY1167" s="2">
        <v>1423.55</v>
      </c>
      <c r="AZ1167" s="2" t="s">
        <v>91</v>
      </c>
      <c r="BA1167" s="2" t="s">
        <v>88</v>
      </c>
      <c r="BB1167" s="2" t="s">
        <v>72</v>
      </c>
      <c r="BC1167" s="2">
        <v>19.079999999999998</v>
      </c>
      <c r="BD1167" s="2">
        <v>5</v>
      </c>
      <c r="BE1167" s="2" t="s">
        <v>97</v>
      </c>
      <c r="BF1167" s="2" t="s">
        <v>56</v>
      </c>
      <c r="BG1167" s="2">
        <v>5</v>
      </c>
      <c r="BH1167" s="21">
        <v>7</v>
      </c>
    </row>
    <row r="1168" spans="36:60" x14ac:dyDescent="0.25">
      <c r="AJ1168" s="20">
        <v>408</v>
      </c>
      <c r="AK1168" s="2" t="s">
        <v>413</v>
      </c>
      <c r="AL1168" s="2" t="s">
        <v>127</v>
      </c>
      <c r="AM1168" s="2" t="s">
        <v>66</v>
      </c>
      <c r="AN1168" s="2" t="s">
        <v>43</v>
      </c>
      <c r="AO1168" s="2" t="s">
        <v>74</v>
      </c>
      <c r="AP1168" s="2" t="s">
        <v>75</v>
      </c>
      <c r="AQ1168" s="2" t="s">
        <v>84</v>
      </c>
      <c r="AR1168" s="2" t="s">
        <v>53</v>
      </c>
      <c r="AS1168" s="2" t="s">
        <v>85</v>
      </c>
      <c r="AT1168" s="2">
        <v>864.9</v>
      </c>
      <c r="AU1168" s="2">
        <v>19</v>
      </c>
      <c r="AV1168" s="2">
        <v>0.22</v>
      </c>
      <c r="AW1168" s="2">
        <v>12817.82</v>
      </c>
      <c r="AX1168" s="2">
        <v>8805.5400000000009</v>
      </c>
      <c r="AY1168" s="2">
        <v>4012.28</v>
      </c>
      <c r="AZ1168" s="2" t="s">
        <v>35</v>
      </c>
      <c r="BA1168" s="2" t="s">
        <v>54</v>
      </c>
      <c r="BB1168" s="2" t="s">
        <v>48</v>
      </c>
      <c r="BC1168" s="2">
        <v>30.07</v>
      </c>
      <c r="BD1168" s="2">
        <v>7</v>
      </c>
      <c r="BE1168" s="2" t="s">
        <v>97</v>
      </c>
      <c r="BF1168" s="2" t="s">
        <v>39</v>
      </c>
      <c r="BG1168" s="2">
        <v>5</v>
      </c>
      <c r="BH1168" s="21">
        <v>1</v>
      </c>
    </row>
    <row r="1169" spans="36:60" x14ac:dyDescent="0.25">
      <c r="AJ1169" s="20">
        <v>418</v>
      </c>
      <c r="AK1169" s="2" t="s">
        <v>379</v>
      </c>
      <c r="AL1169" s="2" t="s">
        <v>50</v>
      </c>
      <c r="AM1169" s="2" t="s">
        <v>82</v>
      </c>
      <c r="AN1169" s="2" t="s">
        <v>93</v>
      </c>
      <c r="AO1169" s="2" t="s">
        <v>78</v>
      </c>
      <c r="AP1169" s="2" t="s">
        <v>61</v>
      </c>
      <c r="AQ1169" s="2" t="s">
        <v>69</v>
      </c>
      <c r="AR1169" s="2" t="s">
        <v>45</v>
      </c>
      <c r="AS1169" s="2" t="s">
        <v>34</v>
      </c>
      <c r="AT1169" s="2">
        <v>871.48</v>
      </c>
      <c r="AU1169" s="2">
        <v>7</v>
      </c>
      <c r="AV1169" s="2">
        <v>0.14000000000000001</v>
      </c>
      <c r="AW1169" s="2">
        <v>5246.31</v>
      </c>
      <c r="AX1169" s="2">
        <v>3848.4</v>
      </c>
      <c r="AY1169" s="2">
        <v>1397.91</v>
      </c>
      <c r="AZ1169" s="2" t="s">
        <v>91</v>
      </c>
      <c r="BA1169" s="2" t="s">
        <v>54</v>
      </c>
      <c r="BB1169" s="2" t="s">
        <v>48</v>
      </c>
      <c r="BC1169" s="2">
        <v>48.93</v>
      </c>
      <c r="BD1169" s="2">
        <v>5</v>
      </c>
      <c r="BE1169" s="2" t="s">
        <v>97</v>
      </c>
      <c r="BF1169" s="2" t="s">
        <v>56</v>
      </c>
      <c r="BG1169" s="2">
        <v>5</v>
      </c>
      <c r="BH1169" s="21">
        <v>7</v>
      </c>
    </row>
    <row r="1170" spans="36:60" x14ac:dyDescent="0.25">
      <c r="AJ1170" s="22">
        <v>423</v>
      </c>
      <c r="AK1170" s="13" t="s">
        <v>423</v>
      </c>
      <c r="AL1170" s="13" t="s">
        <v>129</v>
      </c>
      <c r="AM1170" s="13" t="s">
        <v>42</v>
      </c>
      <c r="AN1170" s="13" t="s">
        <v>59</v>
      </c>
      <c r="AO1170" s="13" t="s">
        <v>74</v>
      </c>
      <c r="AP1170" s="13" t="s">
        <v>68</v>
      </c>
      <c r="AQ1170" s="13" t="s">
        <v>69</v>
      </c>
      <c r="AR1170" s="13" t="s">
        <v>45</v>
      </c>
      <c r="AS1170" s="13" t="s">
        <v>46</v>
      </c>
      <c r="AT1170" s="13">
        <v>299.43</v>
      </c>
      <c r="AU1170" s="13">
        <v>12</v>
      </c>
      <c r="AV1170" s="13">
        <v>0.08</v>
      </c>
      <c r="AW1170" s="13">
        <v>3305.71</v>
      </c>
      <c r="AX1170" s="13">
        <v>1767.64</v>
      </c>
      <c r="AY1170" s="13">
        <v>1538.07</v>
      </c>
      <c r="AZ1170" s="13" t="s">
        <v>47</v>
      </c>
      <c r="BA1170" s="13" t="s">
        <v>36</v>
      </c>
      <c r="BB1170" s="13" t="s">
        <v>72</v>
      </c>
      <c r="BC1170" s="13">
        <v>8.85</v>
      </c>
      <c r="BD1170" s="13">
        <v>3</v>
      </c>
      <c r="BE1170" s="13" t="s">
        <v>97</v>
      </c>
      <c r="BF1170" s="13" t="s">
        <v>39</v>
      </c>
      <c r="BG1170" s="13">
        <v>5</v>
      </c>
      <c r="BH1170" s="23">
        <v>12</v>
      </c>
    </row>
    <row r="1171" spans="36:60" x14ac:dyDescent="0.25">
      <c r="AJ1171" s="20">
        <v>426</v>
      </c>
      <c r="AK1171" s="2" t="s">
        <v>425</v>
      </c>
      <c r="AL1171" s="2" t="s">
        <v>127</v>
      </c>
      <c r="AM1171" s="2" t="s">
        <v>66</v>
      </c>
      <c r="AN1171" s="2" t="s">
        <v>90</v>
      </c>
      <c r="AO1171" s="2" t="s">
        <v>78</v>
      </c>
      <c r="AP1171" s="2" t="s">
        <v>68</v>
      </c>
      <c r="AQ1171" s="2" t="s">
        <v>134</v>
      </c>
      <c r="AR1171" s="2" t="s">
        <v>45</v>
      </c>
      <c r="AS1171" s="2" t="s">
        <v>34</v>
      </c>
      <c r="AT1171" s="2">
        <v>668.87</v>
      </c>
      <c r="AU1171" s="2">
        <v>13</v>
      </c>
      <c r="AV1171" s="2">
        <v>0.19</v>
      </c>
      <c r="AW1171" s="2">
        <v>7043.2</v>
      </c>
      <c r="AX1171" s="2">
        <v>5759.93</v>
      </c>
      <c r="AY1171" s="2">
        <v>1283.27</v>
      </c>
      <c r="AZ1171" s="2" t="s">
        <v>47</v>
      </c>
      <c r="BA1171" s="2" t="s">
        <v>36</v>
      </c>
      <c r="BB1171" s="2" t="s">
        <v>72</v>
      </c>
      <c r="BC1171" s="2">
        <v>18.54</v>
      </c>
      <c r="BD1171" s="2">
        <v>6</v>
      </c>
      <c r="BE1171" s="2" t="s">
        <v>38</v>
      </c>
      <c r="BF1171" s="2" t="s">
        <v>39</v>
      </c>
      <c r="BG1171" s="2">
        <v>5</v>
      </c>
      <c r="BH1171" s="21">
        <v>7</v>
      </c>
    </row>
    <row r="1172" spans="36:60" x14ac:dyDescent="0.25">
      <c r="AJ1172" s="22">
        <v>435</v>
      </c>
      <c r="AK1172" s="13" t="s">
        <v>430</v>
      </c>
      <c r="AL1172" s="13" t="s">
        <v>127</v>
      </c>
      <c r="AM1172" s="13" t="s">
        <v>66</v>
      </c>
      <c r="AN1172" s="13" t="s">
        <v>43</v>
      </c>
      <c r="AO1172" s="13" t="s">
        <v>67</v>
      </c>
      <c r="AP1172" s="13" t="s">
        <v>51</v>
      </c>
      <c r="AQ1172" s="13" t="s">
        <v>102</v>
      </c>
      <c r="AR1172" s="13" t="s">
        <v>33</v>
      </c>
      <c r="AS1172" s="13" t="s">
        <v>80</v>
      </c>
      <c r="AT1172" s="13">
        <v>705.37</v>
      </c>
      <c r="AU1172" s="13">
        <v>20</v>
      </c>
      <c r="AV1172" s="13">
        <v>0.18</v>
      </c>
      <c r="AW1172" s="13">
        <v>11568.07</v>
      </c>
      <c r="AX1172" s="13">
        <v>8800.89</v>
      </c>
      <c r="AY1172" s="13">
        <v>2767.18</v>
      </c>
      <c r="AZ1172" s="13" t="s">
        <v>63</v>
      </c>
      <c r="BA1172" s="13" t="s">
        <v>36</v>
      </c>
      <c r="BB1172" s="13" t="s">
        <v>37</v>
      </c>
      <c r="BC1172" s="13">
        <v>11.51</v>
      </c>
      <c r="BD1172" s="13">
        <v>10</v>
      </c>
      <c r="BE1172" s="13" t="s">
        <v>97</v>
      </c>
      <c r="BF1172" s="13" t="s">
        <v>39</v>
      </c>
      <c r="BG1172" s="13">
        <v>5</v>
      </c>
      <c r="BH1172" s="23">
        <v>9</v>
      </c>
    </row>
    <row r="1173" spans="36:60" x14ac:dyDescent="0.25">
      <c r="AJ1173" s="22">
        <v>439</v>
      </c>
      <c r="AK1173" s="13" t="s">
        <v>351</v>
      </c>
      <c r="AL1173" s="13" t="s">
        <v>118</v>
      </c>
      <c r="AM1173" s="13" t="s">
        <v>42</v>
      </c>
      <c r="AN1173" s="13" t="s">
        <v>93</v>
      </c>
      <c r="AO1173" s="13" t="s">
        <v>44</v>
      </c>
      <c r="AP1173" s="13" t="s">
        <v>61</v>
      </c>
      <c r="AQ1173" s="13" t="s">
        <v>87</v>
      </c>
      <c r="AR1173" s="13" t="s">
        <v>53</v>
      </c>
      <c r="AS1173" s="13" t="s">
        <v>34</v>
      </c>
      <c r="AT1173" s="13">
        <v>821.97</v>
      </c>
      <c r="AU1173" s="13">
        <v>10</v>
      </c>
      <c r="AV1173" s="13">
        <v>0.22</v>
      </c>
      <c r="AW1173" s="13">
        <v>6411.37</v>
      </c>
      <c r="AX1173" s="13">
        <v>3920.33</v>
      </c>
      <c r="AY1173" s="13">
        <v>2491.04</v>
      </c>
      <c r="AZ1173" s="13" t="s">
        <v>63</v>
      </c>
      <c r="BA1173" s="13" t="s">
        <v>54</v>
      </c>
      <c r="BB1173" s="13" t="s">
        <v>48</v>
      </c>
      <c r="BC1173" s="13">
        <v>42.29</v>
      </c>
      <c r="BD1173" s="13">
        <v>7</v>
      </c>
      <c r="BE1173" s="13" t="s">
        <v>38</v>
      </c>
      <c r="BF1173" s="13" t="s">
        <v>39</v>
      </c>
      <c r="BG1173" s="13">
        <v>5</v>
      </c>
      <c r="BH1173" s="23">
        <v>7</v>
      </c>
    </row>
    <row r="1174" spans="36:60" x14ac:dyDescent="0.25">
      <c r="AJ1174" s="20">
        <v>440</v>
      </c>
      <c r="AK1174" s="2" t="s">
        <v>432</v>
      </c>
      <c r="AL1174" s="2" t="s">
        <v>58</v>
      </c>
      <c r="AM1174" s="2" t="s">
        <v>66</v>
      </c>
      <c r="AN1174" s="2" t="s">
        <v>29</v>
      </c>
      <c r="AO1174" s="2" t="s">
        <v>44</v>
      </c>
      <c r="AP1174" s="2" t="s">
        <v>31</v>
      </c>
      <c r="AQ1174" s="2" t="s">
        <v>134</v>
      </c>
      <c r="AR1174" s="2" t="s">
        <v>45</v>
      </c>
      <c r="AS1174" s="2" t="s">
        <v>46</v>
      </c>
      <c r="AT1174" s="2">
        <v>829.29</v>
      </c>
      <c r="AU1174" s="2">
        <v>17</v>
      </c>
      <c r="AV1174" s="2">
        <v>0.09</v>
      </c>
      <c r="AW1174" s="2">
        <v>12829.12</v>
      </c>
      <c r="AX1174" s="2">
        <v>6806.6</v>
      </c>
      <c r="AY1174" s="2">
        <v>6022.52</v>
      </c>
      <c r="AZ1174" s="2" t="s">
        <v>47</v>
      </c>
      <c r="BA1174" s="2" t="s">
        <v>71</v>
      </c>
      <c r="BB1174" s="2" t="s">
        <v>72</v>
      </c>
      <c r="BC1174" s="2">
        <v>43.75</v>
      </c>
      <c r="BD1174" s="2">
        <v>9</v>
      </c>
      <c r="BE1174" s="2" t="s">
        <v>97</v>
      </c>
      <c r="BF1174" s="2" t="s">
        <v>56</v>
      </c>
      <c r="BG1174" s="2">
        <v>5</v>
      </c>
      <c r="BH1174" s="21">
        <v>9</v>
      </c>
    </row>
    <row r="1175" spans="36:60" x14ac:dyDescent="0.25">
      <c r="AJ1175" s="22">
        <v>441</v>
      </c>
      <c r="AK1175" s="13" t="s">
        <v>433</v>
      </c>
      <c r="AL1175" s="13" t="s">
        <v>96</v>
      </c>
      <c r="AM1175" s="13" t="s">
        <v>66</v>
      </c>
      <c r="AN1175" s="13" t="s">
        <v>90</v>
      </c>
      <c r="AO1175" s="13" t="s">
        <v>100</v>
      </c>
      <c r="AP1175" s="13" t="s">
        <v>75</v>
      </c>
      <c r="AQ1175" s="13" t="s">
        <v>52</v>
      </c>
      <c r="AR1175" s="13" t="s">
        <v>45</v>
      </c>
      <c r="AS1175" s="13" t="s">
        <v>46</v>
      </c>
      <c r="AT1175" s="13">
        <v>479.08</v>
      </c>
      <c r="AU1175" s="13">
        <v>20</v>
      </c>
      <c r="AV1175" s="13">
        <v>0.19</v>
      </c>
      <c r="AW1175" s="13">
        <v>7761.1</v>
      </c>
      <c r="AX1175" s="13">
        <v>6650.61</v>
      </c>
      <c r="AY1175" s="13">
        <v>1110.49</v>
      </c>
      <c r="AZ1175" s="13" t="s">
        <v>63</v>
      </c>
      <c r="BA1175" s="13" t="s">
        <v>54</v>
      </c>
      <c r="BB1175" s="13" t="s">
        <v>37</v>
      </c>
      <c r="BC1175" s="13">
        <v>30.8</v>
      </c>
      <c r="BD1175" s="13">
        <v>1</v>
      </c>
      <c r="BE1175" s="13" t="s">
        <v>55</v>
      </c>
      <c r="BF1175" s="13" t="s">
        <v>39</v>
      </c>
      <c r="BG1175" s="13">
        <v>5</v>
      </c>
      <c r="BH1175" s="23">
        <v>11</v>
      </c>
    </row>
    <row r="1176" spans="36:60" x14ac:dyDescent="0.25">
      <c r="AJ1176" s="22">
        <v>443</v>
      </c>
      <c r="AK1176" s="13" t="s">
        <v>434</v>
      </c>
      <c r="AL1176" s="13" t="s">
        <v>41</v>
      </c>
      <c r="AM1176" s="13" t="s">
        <v>66</v>
      </c>
      <c r="AN1176" s="13" t="s">
        <v>43</v>
      </c>
      <c r="AO1176" s="13" t="s">
        <v>44</v>
      </c>
      <c r="AP1176" s="13" t="s">
        <v>31</v>
      </c>
      <c r="AQ1176" s="13" t="s">
        <v>69</v>
      </c>
      <c r="AR1176" s="13" t="s">
        <v>33</v>
      </c>
      <c r="AS1176" s="13" t="s">
        <v>85</v>
      </c>
      <c r="AT1176" s="13">
        <v>997.9</v>
      </c>
      <c r="AU1176" s="13">
        <v>3</v>
      </c>
      <c r="AV1176" s="13">
        <v>0.16</v>
      </c>
      <c r="AW1176" s="13">
        <v>2514.71</v>
      </c>
      <c r="AX1176" s="13">
        <v>2186.37</v>
      </c>
      <c r="AY1176" s="13">
        <v>328.34</v>
      </c>
      <c r="AZ1176" s="13" t="s">
        <v>91</v>
      </c>
      <c r="BA1176" s="13" t="s">
        <v>88</v>
      </c>
      <c r="BB1176" s="13" t="s">
        <v>72</v>
      </c>
      <c r="BC1176" s="13">
        <v>49.04</v>
      </c>
      <c r="BD1176" s="13">
        <v>7</v>
      </c>
      <c r="BE1176" s="13" t="s">
        <v>97</v>
      </c>
      <c r="BF1176" s="13" t="s">
        <v>56</v>
      </c>
      <c r="BG1176" s="13">
        <v>5</v>
      </c>
      <c r="BH1176" s="23">
        <v>8</v>
      </c>
    </row>
    <row r="1177" spans="36:60" x14ac:dyDescent="0.25">
      <c r="AJ1177" s="20">
        <v>448</v>
      </c>
      <c r="AK1177" s="2" t="s">
        <v>438</v>
      </c>
      <c r="AL1177" s="2" t="s">
        <v>99</v>
      </c>
      <c r="AM1177" s="2" t="s">
        <v>28</v>
      </c>
      <c r="AN1177" s="2" t="s">
        <v>83</v>
      </c>
      <c r="AO1177" s="2" t="s">
        <v>100</v>
      </c>
      <c r="AP1177" s="2" t="s">
        <v>68</v>
      </c>
      <c r="AQ1177" s="2" t="s">
        <v>32</v>
      </c>
      <c r="AR1177" s="2" t="s">
        <v>33</v>
      </c>
      <c r="AS1177" s="2" t="s">
        <v>85</v>
      </c>
      <c r="AT1177" s="2">
        <v>513.16999999999996</v>
      </c>
      <c r="AU1177" s="2">
        <v>7</v>
      </c>
      <c r="AV1177" s="2">
        <v>0.1</v>
      </c>
      <c r="AW1177" s="2">
        <v>3232.97</v>
      </c>
      <c r="AX1177" s="2">
        <v>2835.85</v>
      </c>
      <c r="AY1177" s="2">
        <v>397.12</v>
      </c>
      <c r="AZ1177" s="2" t="s">
        <v>35</v>
      </c>
      <c r="BA1177" s="2" t="s">
        <v>88</v>
      </c>
      <c r="BB1177" s="2" t="s">
        <v>48</v>
      </c>
      <c r="BC1177" s="2">
        <v>32.22</v>
      </c>
      <c r="BD1177" s="2">
        <v>5</v>
      </c>
      <c r="BE1177" s="2" t="s">
        <v>38</v>
      </c>
      <c r="BF1177" s="2" t="s">
        <v>56</v>
      </c>
      <c r="BG1177" s="2">
        <v>5</v>
      </c>
      <c r="BH1177" s="21">
        <v>10</v>
      </c>
    </row>
    <row r="1178" spans="36:60" x14ac:dyDescent="0.25">
      <c r="AJ1178" s="22">
        <v>453</v>
      </c>
      <c r="AK1178" s="13" t="s">
        <v>440</v>
      </c>
      <c r="AL1178" s="13" t="s">
        <v>41</v>
      </c>
      <c r="AM1178" s="13" t="s">
        <v>28</v>
      </c>
      <c r="AN1178" s="13" t="s">
        <v>90</v>
      </c>
      <c r="AO1178" s="13" t="s">
        <v>44</v>
      </c>
      <c r="AP1178" s="13" t="s">
        <v>61</v>
      </c>
      <c r="AQ1178" s="13" t="s">
        <v>69</v>
      </c>
      <c r="AR1178" s="13" t="s">
        <v>33</v>
      </c>
      <c r="AS1178" s="13" t="s">
        <v>46</v>
      </c>
      <c r="AT1178" s="13">
        <v>452.66</v>
      </c>
      <c r="AU1178" s="13">
        <v>11</v>
      </c>
      <c r="AV1178" s="13">
        <v>0.21</v>
      </c>
      <c r="AW1178" s="13">
        <v>3933.62</v>
      </c>
      <c r="AX1178" s="13">
        <v>3295.3</v>
      </c>
      <c r="AY1178" s="13">
        <v>638.32000000000005</v>
      </c>
      <c r="AZ1178" s="13" t="s">
        <v>76</v>
      </c>
      <c r="BA1178" s="13" t="s">
        <v>71</v>
      </c>
      <c r="BB1178" s="13" t="s">
        <v>72</v>
      </c>
      <c r="BC1178" s="13">
        <v>10.35</v>
      </c>
      <c r="BD1178" s="13">
        <v>2</v>
      </c>
      <c r="BE1178" s="13" t="s">
        <v>97</v>
      </c>
      <c r="BF1178" s="13" t="s">
        <v>56</v>
      </c>
      <c r="BG1178" s="13">
        <v>5</v>
      </c>
      <c r="BH1178" s="23">
        <v>11</v>
      </c>
    </row>
    <row r="1179" spans="36:60" x14ac:dyDescent="0.25">
      <c r="AJ1179" s="20">
        <v>458</v>
      </c>
      <c r="AK1179" s="2" t="s">
        <v>443</v>
      </c>
      <c r="AL1179" s="2" t="s">
        <v>120</v>
      </c>
      <c r="AM1179" s="2" t="s">
        <v>42</v>
      </c>
      <c r="AN1179" s="2" t="s">
        <v>59</v>
      </c>
      <c r="AO1179" s="2" t="s">
        <v>44</v>
      </c>
      <c r="AP1179" s="2" t="s">
        <v>61</v>
      </c>
      <c r="AQ1179" s="2" t="s">
        <v>52</v>
      </c>
      <c r="AR1179" s="2" t="s">
        <v>45</v>
      </c>
      <c r="AS1179" s="2" t="s">
        <v>46</v>
      </c>
      <c r="AT1179" s="2">
        <v>907.47</v>
      </c>
      <c r="AU1179" s="2">
        <v>20</v>
      </c>
      <c r="AV1179" s="2">
        <v>0.02</v>
      </c>
      <c r="AW1179" s="2">
        <v>17786.41</v>
      </c>
      <c r="AX1179" s="2">
        <v>14438.89</v>
      </c>
      <c r="AY1179" s="2">
        <v>3347.52</v>
      </c>
      <c r="AZ1179" s="2" t="s">
        <v>63</v>
      </c>
      <c r="BA1179" s="2" t="s">
        <v>54</v>
      </c>
      <c r="BB1179" s="2" t="s">
        <v>48</v>
      </c>
      <c r="BC1179" s="2">
        <v>46.31</v>
      </c>
      <c r="BD1179" s="2">
        <v>2</v>
      </c>
      <c r="BE1179" s="2" t="s">
        <v>97</v>
      </c>
      <c r="BF1179" s="2" t="s">
        <v>56</v>
      </c>
      <c r="BG1179" s="2">
        <v>5</v>
      </c>
      <c r="BH1179" s="21">
        <v>8</v>
      </c>
    </row>
    <row r="1180" spans="36:60" x14ac:dyDescent="0.25">
      <c r="AJ1180" s="22">
        <v>469</v>
      </c>
      <c r="AK1180" s="13" t="s">
        <v>92</v>
      </c>
      <c r="AL1180" s="13" t="s">
        <v>127</v>
      </c>
      <c r="AM1180" s="13" t="s">
        <v>28</v>
      </c>
      <c r="AN1180" s="13" t="s">
        <v>43</v>
      </c>
      <c r="AO1180" s="13" t="s">
        <v>78</v>
      </c>
      <c r="AP1180" s="13" t="s">
        <v>68</v>
      </c>
      <c r="AQ1180" s="13" t="s">
        <v>87</v>
      </c>
      <c r="AR1180" s="13" t="s">
        <v>45</v>
      </c>
      <c r="AS1180" s="13" t="s">
        <v>34</v>
      </c>
      <c r="AT1180" s="13">
        <v>216.51</v>
      </c>
      <c r="AU1180" s="13">
        <v>18</v>
      </c>
      <c r="AV1180" s="13">
        <v>0.24</v>
      </c>
      <c r="AW1180" s="13">
        <v>2961.86</v>
      </c>
      <c r="AX1180" s="13">
        <v>1556.63</v>
      </c>
      <c r="AY1180" s="13">
        <v>1405.23</v>
      </c>
      <c r="AZ1180" s="13" t="s">
        <v>91</v>
      </c>
      <c r="BA1180" s="13" t="s">
        <v>88</v>
      </c>
      <c r="BB1180" s="13" t="s">
        <v>37</v>
      </c>
      <c r="BC1180" s="13">
        <v>33.85</v>
      </c>
      <c r="BD1180" s="13">
        <v>6</v>
      </c>
      <c r="BE1180" s="13" t="s">
        <v>55</v>
      </c>
      <c r="BF1180" s="13" t="s">
        <v>39</v>
      </c>
      <c r="BG1180" s="13">
        <v>5</v>
      </c>
      <c r="BH1180" s="23">
        <v>2</v>
      </c>
    </row>
    <row r="1181" spans="36:60" x14ac:dyDescent="0.25">
      <c r="AJ1181" s="20">
        <v>470</v>
      </c>
      <c r="AK1181" s="2" t="s">
        <v>223</v>
      </c>
      <c r="AL1181" s="2" t="s">
        <v>114</v>
      </c>
      <c r="AM1181" s="2" t="s">
        <v>66</v>
      </c>
      <c r="AN1181" s="2" t="s">
        <v>90</v>
      </c>
      <c r="AO1181" s="2" t="s">
        <v>67</v>
      </c>
      <c r="AP1181" s="2" t="s">
        <v>51</v>
      </c>
      <c r="AQ1181" s="2" t="s">
        <v>84</v>
      </c>
      <c r="AR1181" s="2" t="s">
        <v>45</v>
      </c>
      <c r="AS1181" s="2" t="s">
        <v>80</v>
      </c>
      <c r="AT1181" s="2">
        <v>283.08999999999997</v>
      </c>
      <c r="AU1181" s="2">
        <v>12</v>
      </c>
      <c r="AV1181" s="2">
        <v>0.25</v>
      </c>
      <c r="AW1181" s="2">
        <v>2547.81</v>
      </c>
      <c r="AX1181" s="2">
        <v>1996.99</v>
      </c>
      <c r="AY1181" s="2">
        <v>550.82000000000005</v>
      </c>
      <c r="AZ1181" s="2" t="s">
        <v>47</v>
      </c>
      <c r="BA1181" s="2" t="s">
        <v>54</v>
      </c>
      <c r="BB1181" s="2" t="s">
        <v>72</v>
      </c>
      <c r="BC1181" s="2">
        <v>40.35</v>
      </c>
      <c r="BD1181" s="2">
        <v>3</v>
      </c>
      <c r="BE1181" s="2" t="s">
        <v>55</v>
      </c>
      <c r="BF1181" s="2" t="s">
        <v>56</v>
      </c>
      <c r="BG1181" s="2">
        <v>5</v>
      </c>
      <c r="BH1181" s="21">
        <v>1</v>
      </c>
    </row>
    <row r="1182" spans="36:60" x14ac:dyDescent="0.25">
      <c r="AJ1182" s="20">
        <v>480</v>
      </c>
      <c r="AK1182" s="2" t="s">
        <v>345</v>
      </c>
      <c r="AL1182" s="2" t="s">
        <v>58</v>
      </c>
      <c r="AM1182" s="2" t="s">
        <v>82</v>
      </c>
      <c r="AN1182" s="2" t="s">
        <v>83</v>
      </c>
      <c r="AO1182" s="2" t="s">
        <v>74</v>
      </c>
      <c r="AP1182" s="2" t="s">
        <v>31</v>
      </c>
      <c r="AQ1182" s="2" t="s">
        <v>87</v>
      </c>
      <c r="AR1182" s="2" t="s">
        <v>53</v>
      </c>
      <c r="AS1182" s="2" t="s">
        <v>70</v>
      </c>
      <c r="AT1182" s="2">
        <v>323.95</v>
      </c>
      <c r="AU1182" s="2">
        <v>20</v>
      </c>
      <c r="AV1182" s="2">
        <v>0.02</v>
      </c>
      <c r="AW1182" s="2">
        <v>6349.42</v>
      </c>
      <c r="AX1182" s="2">
        <v>3233.25</v>
      </c>
      <c r="AY1182" s="2">
        <v>3116.17</v>
      </c>
      <c r="AZ1182" s="2" t="s">
        <v>35</v>
      </c>
      <c r="BA1182" s="2" t="s">
        <v>36</v>
      </c>
      <c r="BB1182" s="2" t="s">
        <v>48</v>
      </c>
      <c r="BC1182" s="2">
        <v>26.3</v>
      </c>
      <c r="BD1182" s="2">
        <v>1</v>
      </c>
      <c r="BE1182" s="2" t="s">
        <v>38</v>
      </c>
      <c r="BF1182" s="2" t="s">
        <v>56</v>
      </c>
      <c r="BG1182" s="2">
        <v>5</v>
      </c>
      <c r="BH1182" s="21">
        <v>9</v>
      </c>
    </row>
    <row r="1183" spans="36:60" x14ac:dyDescent="0.25">
      <c r="AJ1183" s="22">
        <v>481</v>
      </c>
      <c r="AK1183" s="13" t="s">
        <v>455</v>
      </c>
      <c r="AL1183" s="13" t="s">
        <v>65</v>
      </c>
      <c r="AM1183" s="13" t="s">
        <v>42</v>
      </c>
      <c r="AN1183" s="13" t="s">
        <v>83</v>
      </c>
      <c r="AO1183" s="13" t="s">
        <v>94</v>
      </c>
      <c r="AP1183" s="13" t="s">
        <v>31</v>
      </c>
      <c r="AQ1183" s="13" t="s">
        <v>134</v>
      </c>
      <c r="AR1183" s="13" t="s">
        <v>33</v>
      </c>
      <c r="AS1183" s="13" t="s">
        <v>70</v>
      </c>
      <c r="AT1183" s="13">
        <v>140.41999999999999</v>
      </c>
      <c r="AU1183" s="13">
        <v>15</v>
      </c>
      <c r="AV1183" s="13">
        <v>0.1</v>
      </c>
      <c r="AW1183" s="13">
        <v>1895.67</v>
      </c>
      <c r="AX1183" s="13">
        <v>1184.8599999999999</v>
      </c>
      <c r="AY1183" s="13">
        <v>710.81</v>
      </c>
      <c r="AZ1183" s="13" t="s">
        <v>76</v>
      </c>
      <c r="BA1183" s="13" t="s">
        <v>88</v>
      </c>
      <c r="BB1183" s="13" t="s">
        <v>72</v>
      </c>
      <c r="BC1183" s="13">
        <v>10.77</v>
      </c>
      <c r="BD1183" s="13">
        <v>2</v>
      </c>
      <c r="BE1183" s="13" t="s">
        <v>97</v>
      </c>
      <c r="BF1183" s="13" t="s">
        <v>39</v>
      </c>
      <c r="BG1183" s="13">
        <v>5</v>
      </c>
      <c r="BH1183" s="23">
        <v>4</v>
      </c>
    </row>
    <row r="1184" spans="36:60" x14ac:dyDescent="0.25">
      <c r="AJ1184" s="20">
        <v>482</v>
      </c>
      <c r="AK1184" s="2" t="s">
        <v>456</v>
      </c>
      <c r="AL1184" s="2" t="s">
        <v>118</v>
      </c>
      <c r="AM1184" s="2" t="s">
        <v>42</v>
      </c>
      <c r="AN1184" s="2" t="s">
        <v>43</v>
      </c>
      <c r="AO1184" s="2" t="s">
        <v>78</v>
      </c>
      <c r="AP1184" s="2" t="s">
        <v>51</v>
      </c>
      <c r="AQ1184" s="2" t="s">
        <v>52</v>
      </c>
      <c r="AR1184" s="2" t="s">
        <v>53</v>
      </c>
      <c r="AS1184" s="2" t="s">
        <v>85</v>
      </c>
      <c r="AT1184" s="2">
        <v>299.68</v>
      </c>
      <c r="AU1184" s="2">
        <v>1</v>
      </c>
      <c r="AV1184" s="2">
        <v>0.28999999999999998</v>
      </c>
      <c r="AW1184" s="2">
        <v>212.77</v>
      </c>
      <c r="AX1184" s="2">
        <v>109.07</v>
      </c>
      <c r="AY1184" s="2">
        <v>103.7</v>
      </c>
      <c r="AZ1184" s="2" t="s">
        <v>63</v>
      </c>
      <c r="BA1184" s="2" t="s">
        <v>54</v>
      </c>
      <c r="BB1184" s="2" t="s">
        <v>37</v>
      </c>
      <c r="BC1184" s="2">
        <v>20.38</v>
      </c>
      <c r="BD1184" s="2">
        <v>1</v>
      </c>
      <c r="BE1184" s="2" t="s">
        <v>97</v>
      </c>
      <c r="BF1184" s="2" t="s">
        <v>56</v>
      </c>
      <c r="BG1184" s="2">
        <v>5</v>
      </c>
      <c r="BH1184" s="21">
        <v>5</v>
      </c>
    </row>
    <row r="1185" spans="36:60" x14ac:dyDescent="0.25">
      <c r="AJ1185" s="20">
        <v>488</v>
      </c>
      <c r="AK1185" s="2" t="s">
        <v>423</v>
      </c>
      <c r="AL1185" s="2" t="s">
        <v>99</v>
      </c>
      <c r="AM1185" s="2" t="s">
        <v>66</v>
      </c>
      <c r="AN1185" s="2" t="s">
        <v>59</v>
      </c>
      <c r="AO1185" s="2" t="s">
        <v>94</v>
      </c>
      <c r="AP1185" s="2" t="s">
        <v>68</v>
      </c>
      <c r="AQ1185" s="2" t="s">
        <v>84</v>
      </c>
      <c r="AR1185" s="2" t="s">
        <v>53</v>
      </c>
      <c r="AS1185" s="2" t="s">
        <v>34</v>
      </c>
      <c r="AT1185" s="2">
        <v>852.58</v>
      </c>
      <c r="AU1185" s="2">
        <v>12</v>
      </c>
      <c r="AV1185" s="2">
        <v>0.18</v>
      </c>
      <c r="AW1185" s="2">
        <v>8389.39</v>
      </c>
      <c r="AX1185" s="2">
        <v>6418.37</v>
      </c>
      <c r="AY1185" s="2">
        <v>1971.02</v>
      </c>
      <c r="AZ1185" s="2" t="s">
        <v>76</v>
      </c>
      <c r="BA1185" s="2" t="s">
        <v>88</v>
      </c>
      <c r="BB1185" s="2" t="s">
        <v>72</v>
      </c>
      <c r="BC1185" s="2">
        <v>36.07</v>
      </c>
      <c r="BD1185" s="2">
        <v>9</v>
      </c>
      <c r="BE1185" s="2" t="s">
        <v>97</v>
      </c>
      <c r="BF1185" s="2" t="s">
        <v>39</v>
      </c>
      <c r="BG1185" s="2">
        <v>5</v>
      </c>
      <c r="BH1185" s="21">
        <v>12</v>
      </c>
    </row>
    <row r="1186" spans="36:60" x14ac:dyDescent="0.25">
      <c r="AJ1186" s="22">
        <v>491</v>
      </c>
      <c r="AK1186" s="13" t="s">
        <v>459</v>
      </c>
      <c r="AL1186" s="13" t="s">
        <v>96</v>
      </c>
      <c r="AM1186" s="13" t="s">
        <v>42</v>
      </c>
      <c r="AN1186" s="13" t="s">
        <v>93</v>
      </c>
      <c r="AO1186" s="13" t="s">
        <v>67</v>
      </c>
      <c r="AP1186" s="13" t="s">
        <v>68</v>
      </c>
      <c r="AQ1186" s="13" t="s">
        <v>62</v>
      </c>
      <c r="AR1186" s="13" t="s">
        <v>45</v>
      </c>
      <c r="AS1186" s="13" t="s">
        <v>85</v>
      </c>
      <c r="AT1186" s="13">
        <v>551.89</v>
      </c>
      <c r="AU1186" s="13">
        <v>18</v>
      </c>
      <c r="AV1186" s="13">
        <v>0.25</v>
      </c>
      <c r="AW1186" s="13">
        <v>7450.52</v>
      </c>
      <c r="AX1186" s="13">
        <v>6415.74</v>
      </c>
      <c r="AY1186" s="13">
        <v>1034.78</v>
      </c>
      <c r="AZ1186" s="13" t="s">
        <v>91</v>
      </c>
      <c r="BA1186" s="13" t="s">
        <v>36</v>
      </c>
      <c r="BB1186" s="13" t="s">
        <v>72</v>
      </c>
      <c r="BC1186" s="13">
        <v>36.18</v>
      </c>
      <c r="BD1186" s="13">
        <v>4</v>
      </c>
      <c r="BE1186" s="13" t="s">
        <v>55</v>
      </c>
      <c r="BF1186" s="13" t="s">
        <v>56</v>
      </c>
      <c r="BG1186" s="13">
        <v>5</v>
      </c>
      <c r="BH1186" s="23">
        <v>9</v>
      </c>
    </row>
    <row r="1187" spans="36:60" x14ac:dyDescent="0.25">
      <c r="AJ1187" s="22">
        <v>495</v>
      </c>
      <c r="AK1187" s="13" t="s">
        <v>374</v>
      </c>
      <c r="AL1187" s="13" t="s">
        <v>58</v>
      </c>
      <c r="AM1187" s="13" t="s">
        <v>82</v>
      </c>
      <c r="AN1187" s="13" t="s">
        <v>90</v>
      </c>
      <c r="AO1187" s="13" t="s">
        <v>60</v>
      </c>
      <c r="AP1187" s="13" t="s">
        <v>75</v>
      </c>
      <c r="AQ1187" s="13" t="s">
        <v>52</v>
      </c>
      <c r="AR1187" s="13" t="s">
        <v>33</v>
      </c>
      <c r="AS1187" s="13" t="s">
        <v>70</v>
      </c>
      <c r="AT1187" s="13">
        <v>639.26</v>
      </c>
      <c r="AU1187" s="13">
        <v>14</v>
      </c>
      <c r="AV1187" s="13">
        <v>0.26</v>
      </c>
      <c r="AW1187" s="13">
        <v>6622.73</v>
      </c>
      <c r="AX1187" s="13">
        <v>3562.35</v>
      </c>
      <c r="AY1187" s="13">
        <v>3060.38</v>
      </c>
      <c r="AZ1187" s="13" t="s">
        <v>35</v>
      </c>
      <c r="BA1187" s="13" t="s">
        <v>88</v>
      </c>
      <c r="BB1187" s="13" t="s">
        <v>37</v>
      </c>
      <c r="BC1187" s="13">
        <v>35.83</v>
      </c>
      <c r="BD1187" s="13">
        <v>8</v>
      </c>
      <c r="BE1187" s="13" t="s">
        <v>97</v>
      </c>
      <c r="BF1187" s="13" t="s">
        <v>39</v>
      </c>
      <c r="BG1187" s="13">
        <v>5</v>
      </c>
      <c r="BH1187" s="23">
        <v>2</v>
      </c>
    </row>
    <row r="1188" spans="36:60" x14ac:dyDescent="0.25">
      <c r="AJ1188" s="22">
        <v>497</v>
      </c>
      <c r="AK1188" s="13" t="s">
        <v>463</v>
      </c>
      <c r="AL1188" s="13" t="s">
        <v>41</v>
      </c>
      <c r="AM1188" s="13" t="s">
        <v>82</v>
      </c>
      <c r="AN1188" s="13" t="s">
        <v>93</v>
      </c>
      <c r="AO1188" s="13" t="s">
        <v>74</v>
      </c>
      <c r="AP1188" s="13" t="s">
        <v>68</v>
      </c>
      <c r="AQ1188" s="13" t="s">
        <v>79</v>
      </c>
      <c r="AR1188" s="13" t="s">
        <v>53</v>
      </c>
      <c r="AS1188" s="13" t="s">
        <v>80</v>
      </c>
      <c r="AT1188" s="13">
        <v>865.62</v>
      </c>
      <c r="AU1188" s="13">
        <v>5</v>
      </c>
      <c r="AV1188" s="13">
        <v>0.1</v>
      </c>
      <c r="AW1188" s="13">
        <v>3895.29</v>
      </c>
      <c r="AX1188" s="13">
        <v>2335.1999999999998</v>
      </c>
      <c r="AY1188" s="13">
        <v>1560.09</v>
      </c>
      <c r="AZ1188" s="13" t="s">
        <v>91</v>
      </c>
      <c r="BA1188" s="13" t="s">
        <v>88</v>
      </c>
      <c r="BB1188" s="13" t="s">
        <v>48</v>
      </c>
      <c r="BC1188" s="13">
        <v>16.399999999999999</v>
      </c>
      <c r="BD1188" s="13">
        <v>1</v>
      </c>
      <c r="BE1188" s="13" t="s">
        <v>38</v>
      </c>
      <c r="BF1188" s="13" t="s">
        <v>56</v>
      </c>
      <c r="BG1188" s="13">
        <v>5</v>
      </c>
      <c r="BH1188" s="23">
        <v>8</v>
      </c>
    </row>
    <row r="1189" spans="36:60" x14ac:dyDescent="0.25">
      <c r="AJ1189" s="22">
        <v>499</v>
      </c>
      <c r="AK1189" s="13" t="s">
        <v>465</v>
      </c>
      <c r="AL1189" s="13" t="s">
        <v>96</v>
      </c>
      <c r="AM1189" s="13" t="s">
        <v>66</v>
      </c>
      <c r="AN1189" s="13" t="s">
        <v>29</v>
      </c>
      <c r="AO1189" s="13" t="s">
        <v>78</v>
      </c>
      <c r="AP1189" s="13" t="s">
        <v>75</v>
      </c>
      <c r="AQ1189" s="13" t="s">
        <v>134</v>
      </c>
      <c r="AR1189" s="13" t="s">
        <v>45</v>
      </c>
      <c r="AS1189" s="13" t="s">
        <v>46</v>
      </c>
      <c r="AT1189" s="13">
        <v>328.62</v>
      </c>
      <c r="AU1189" s="13">
        <v>11</v>
      </c>
      <c r="AV1189" s="13">
        <v>0</v>
      </c>
      <c r="AW1189" s="13">
        <v>3614.82</v>
      </c>
      <c r="AX1189" s="13">
        <v>2625.83</v>
      </c>
      <c r="AY1189" s="13">
        <v>988.99</v>
      </c>
      <c r="AZ1189" s="13" t="s">
        <v>47</v>
      </c>
      <c r="BA1189" s="13" t="s">
        <v>36</v>
      </c>
      <c r="BB1189" s="13" t="s">
        <v>48</v>
      </c>
      <c r="BC1189" s="13">
        <v>7.51</v>
      </c>
      <c r="BD1189" s="13">
        <v>4</v>
      </c>
      <c r="BE1189" s="13" t="s">
        <v>55</v>
      </c>
      <c r="BF1189" s="13" t="s">
        <v>39</v>
      </c>
      <c r="BG1189" s="13">
        <v>5</v>
      </c>
      <c r="BH1189" s="23">
        <v>3</v>
      </c>
    </row>
    <row r="1190" spans="36:60" x14ac:dyDescent="0.25">
      <c r="AJ1190" s="20">
        <v>510</v>
      </c>
      <c r="AK1190" s="2" t="s">
        <v>185</v>
      </c>
      <c r="AL1190" s="2" t="s">
        <v>114</v>
      </c>
      <c r="AM1190" s="2" t="s">
        <v>28</v>
      </c>
      <c r="AN1190" s="2" t="s">
        <v>83</v>
      </c>
      <c r="AO1190" s="2" t="s">
        <v>30</v>
      </c>
      <c r="AP1190" s="2" t="s">
        <v>75</v>
      </c>
      <c r="AQ1190" s="2" t="s">
        <v>84</v>
      </c>
      <c r="AR1190" s="2" t="s">
        <v>45</v>
      </c>
      <c r="AS1190" s="2" t="s">
        <v>85</v>
      </c>
      <c r="AT1190" s="2">
        <v>874.72</v>
      </c>
      <c r="AU1190" s="2">
        <v>19</v>
      </c>
      <c r="AV1190" s="2">
        <v>0.08</v>
      </c>
      <c r="AW1190" s="2">
        <v>15290.11</v>
      </c>
      <c r="AX1190" s="2">
        <v>13409.04</v>
      </c>
      <c r="AY1190" s="2">
        <v>1881.07</v>
      </c>
      <c r="AZ1190" s="2" t="s">
        <v>76</v>
      </c>
      <c r="BA1190" s="2" t="s">
        <v>36</v>
      </c>
      <c r="BB1190" s="2" t="s">
        <v>72</v>
      </c>
      <c r="BC1190" s="2">
        <v>31.12</v>
      </c>
      <c r="BD1190" s="2">
        <v>5</v>
      </c>
      <c r="BE1190" s="2" t="s">
        <v>55</v>
      </c>
      <c r="BF1190" s="2" t="s">
        <v>39</v>
      </c>
      <c r="BG1190" s="2">
        <v>5</v>
      </c>
      <c r="BH1190" s="21">
        <v>2</v>
      </c>
    </row>
    <row r="1191" spans="36:60" x14ac:dyDescent="0.25">
      <c r="AJ1191" s="22">
        <v>511</v>
      </c>
      <c r="AK1191" s="13" t="s">
        <v>228</v>
      </c>
      <c r="AL1191" s="13" t="s">
        <v>127</v>
      </c>
      <c r="AM1191" s="13" t="s">
        <v>42</v>
      </c>
      <c r="AN1191" s="13" t="s">
        <v>93</v>
      </c>
      <c r="AO1191" s="13" t="s">
        <v>67</v>
      </c>
      <c r="AP1191" s="13" t="s">
        <v>68</v>
      </c>
      <c r="AQ1191" s="13" t="s">
        <v>52</v>
      </c>
      <c r="AR1191" s="13" t="s">
        <v>45</v>
      </c>
      <c r="AS1191" s="13" t="s">
        <v>80</v>
      </c>
      <c r="AT1191" s="13">
        <v>166.43</v>
      </c>
      <c r="AU1191" s="13">
        <v>1</v>
      </c>
      <c r="AV1191" s="13">
        <v>7.0000000000000007E-2</v>
      </c>
      <c r="AW1191" s="13">
        <v>154.78</v>
      </c>
      <c r="AX1191" s="13">
        <v>111.89</v>
      </c>
      <c r="AY1191" s="13">
        <v>42.89</v>
      </c>
      <c r="AZ1191" s="13" t="s">
        <v>35</v>
      </c>
      <c r="BA1191" s="13" t="s">
        <v>88</v>
      </c>
      <c r="BB1191" s="13" t="s">
        <v>72</v>
      </c>
      <c r="BC1191" s="13">
        <v>37.5</v>
      </c>
      <c r="BD1191" s="13">
        <v>8</v>
      </c>
      <c r="BE1191" s="13" t="s">
        <v>38</v>
      </c>
      <c r="BF1191" s="13" t="s">
        <v>56</v>
      </c>
      <c r="BG1191" s="13">
        <v>5</v>
      </c>
      <c r="BH1191" s="23">
        <v>5</v>
      </c>
    </row>
    <row r="1192" spans="36:60" x14ac:dyDescent="0.25">
      <c r="AJ1192" s="22">
        <v>521</v>
      </c>
      <c r="AK1192" s="13" t="s">
        <v>261</v>
      </c>
      <c r="AL1192" s="13" t="s">
        <v>127</v>
      </c>
      <c r="AM1192" s="13" t="s">
        <v>66</v>
      </c>
      <c r="AN1192" s="13" t="s">
        <v>43</v>
      </c>
      <c r="AO1192" s="13" t="s">
        <v>60</v>
      </c>
      <c r="AP1192" s="13" t="s">
        <v>75</v>
      </c>
      <c r="AQ1192" s="13" t="s">
        <v>84</v>
      </c>
      <c r="AR1192" s="13" t="s">
        <v>45</v>
      </c>
      <c r="AS1192" s="13" t="s">
        <v>34</v>
      </c>
      <c r="AT1192" s="13">
        <v>470.98</v>
      </c>
      <c r="AU1192" s="13">
        <v>5</v>
      </c>
      <c r="AV1192" s="13">
        <v>0.01</v>
      </c>
      <c r="AW1192" s="13">
        <v>2331.35</v>
      </c>
      <c r="AX1192" s="13">
        <v>1961.39</v>
      </c>
      <c r="AY1192" s="13">
        <v>369.96</v>
      </c>
      <c r="AZ1192" s="13" t="s">
        <v>35</v>
      </c>
      <c r="BA1192" s="13" t="s">
        <v>88</v>
      </c>
      <c r="BB1192" s="13" t="s">
        <v>37</v>
      </c>
      <c r="BC1192" s="13">
        <v>45.54</v>
      </c>
      <c r="BD1192" s="13">
        <v>3</v>
      </c>
      <c r="BE1192" s="13" t="s">
        <v>55</v>
      </c>
      <c r="BF1192" s="13" t="s">
        <v>39</v>
      </c>
      <c r="BG1192" s="13">
        <v>5</v>
      </c>
      <c r="BH1192" s="23">
        <v>9</v>
      </c>
    </row>
    <row r="1193" spans="36:60" x14ac:dyDescent="0.25">
      <c r="AJ1193" s="22">
        <v>525</v>
      </c>
      <c r="AK1193" s="13" t="s">
        <v>473</v>
      </c>
      <c r="AL1193" s="13" t="s">
        <v>114</v>
      </c>
      <c r="AM1193" s="13" t="s">
        <v>28</v>
      </c>
      <c r="AN1193" s="13" t="s">
        <v>93</v>
      </c>
      <c r="AO1193" s="13" t="s">
        <v>100</v>
      </c>
      <c r="AP1193" s="13" t="s">
        <v>31</v>
      </c>
      <c r="AQ1193" s="13" t="s">
        <v>102</v>
      </c>
      <c r="AR1193" s="13" t="s">
        <v>45</v>
      </c>
      <c r="AS1193" s="13" t="s">
        <v>46</v>
      </c>
      <c r="AT1193" s="13">
        <v>684.72</v>
      </c>
      <c r="AU1193" s="13">
        <v>18</v>
      </c>
      <c r="AV1193" s="13">
        <v>0.22</v>
      </c>
      <c r="AW1193" s="13">
        <v>9613.4699999999993</v>
      </c>
      <c r="AX1193" s="13">
        <v>5758.27</v>
      </c>
      <c r="AY1193" s="13">
        <v>3855.2</v>
      </c>
      <c r="AZ1193" s="13" t="s">
        <v>76</v>
      </c>
      <c r="BA1193" s="13" t="s">
        <v>36</v>
      </c>
      <c r="BB1193" s="13" t="s">
        <v>37</v>
      </c>
      <c r="BC1193" s="13">
        <v>33.92</v>
      </c>
      <c r="BD1193" s="13">
        <v>6</v>
      </c>
      <c r="BE1193" s="13" t="s">
        <v>97</v>
      </c>
      <c r="BF1193" s="13" t="s">
        <v>56</v>
      </c>
      <c r="BG1193" s="13">
        <v>5</v>
      </c>
      <c r="BH1193" s="23">
        <v>9</v>
      </c>
    </row>
    <row r="1194" spans="36:60" x14ac:dyDescent="0.25">
      <c r="AJ1194" s="20">
        <v>526</v>
      </c>
      <c r="AK1194" s="2" t="s">
        <v>152</v>
      </c>
      <c r="AL1194" s="2" t="s">
        <v>120</v>
      </c>
      <c r="AM1194" s="2" t="s">
        <v>42</v>
      </c>
      <c r="AN1194" s="2" t="s">
        <v>90</v>
      </c>
      <c r="AO1194" s="2" t="s">
        <v>30</v>
      </c>
      <c r="AP1194" s="2" t="s">
        <v>75</v>
      </c>
      <c r="AQ1194" s="2" t="s">
        <v>32</v>
      </c>
      <c r="AR1194" s="2" t="s">
        <v>53</v>
      </c>
      <c r="AS1194" s="2" t="s">
        <v>34</v>
      </c>
      <c r="AT1194" s="2">
        <v>440</v>
      </c>
      <c r="AU1194" s="2">
        <v>13</v>
      </c>
      <c r="AV1194" s="2">
        <v>7.0000000000000007E-2</v>
      </c>
      <c r="AW1194" s="2">
        <v>5319.6</v>
      </c>
      <c r="AX1194" s="2">
        <v>3616.61</v>
      </c>
      <c r="AY1194" s="2">
        <v>1702.99</v>
      </c>
      <c r="AZ1194" s="2" t="s">
        <v>76</v>
      </c>
      <c r="BA1194" s="2" t="s">
        <v>36</v>
      </c>
      <c r="BB1194" s="2" t="s">
        <v>72</v>
      </c>
      <c r="BC1194" s="2">
        <v>35.49</v>
      </c>
      <c r="BD1194" s="2">
        <v>10</v>
      </c>
      <c r="BE1194" s="2" t="s">
        <v>55</v>
      </c>
      <c r="BF1194" s="2" t="s">
        <v>56</v>
      </c>
      <c r="BG1194" s="2">
        <v>5</v>
      </c>
      <c r="BH1194" s="21">
        <v>4</v>
      </c>
    </row>
    <row r="1195" spans="36:60" x14ac:dyDescent="0.25">
      <c r="AJ1195" s="22">
        <v>543</v>
      </c>
      <c r="AK1195" s="13" t="s">
        <v>478</v>
      </c>
      <c r="AL1195" s="13" t="s">
        <v>58</v>
      </c>
      <c r="AM1195" s="13" t="s">
        <v>42</v>
      </c>
      <c r="AN1195" s="13" t="s">
        <v>29</v>
      </c>
      <c r="AO1195" s="13" t="s">
        <v>94</v>
      </c>
      <c r="AP1195" s="13" t="s">
        <v>31</v>
      </c>
      <c r="AQ1195" s="13" t="s">
        <v>102</v>
      </c>
      <c r="AR1195" s="13" t="s">
        <v>33</v>
      </c>
      <c r="AS1195" s="13" t="s">
        <v>80</v>
      </c>
      <c r="AT1195" s="13">
        <v>347.2</v>
      </c>
      <c r="AU1195" s="13">
        <v>7</v>
      </c>
      <c r="AV1195" s="13">
        <v>0.23</v>
      </c>
      <c r="AW1195" s="13">
        <v>1871.41</v>
      </c>
      <c r="AX1195" s="13">
        <v>1036.56</v>
      </c>
      <c r="AY1195" s="13">
        <v>834.85</v>
      </c>
      <c r="AZ1195" s="13" t="s">
        <v>91</v>
      </c>
      <c r="BA1195" s="13" t="s">
        <v>71</v>
      </c>
      <c r="BB1195" s="13" t="s">
        <v>48</v>
      </c>
      <c r="BC1195" s="13">
        <v>10.56</v>
      </c>
      <c r="BD1195" s="13">
        <v>4</v>
      </c>
      <c r="BE1195" s="13" t="s">
        <v>55</v>
      </c>
      <c r="BF1195" s="13" t="s">
        <v>39</v>
      </c>
      <c r="BG1195" s="13">
        <v>5</v>
      </c>
      <c r="BH1195" s="23">
        <v>5</v>
      </c>
    </row>
    <row r="1196" spans="36:60" x14ac:dyDescent="0.25">
      <c r="AJ1196" s="20">
        <v>546</v>
      </c>
      <c r="AK1196" s="2" t="s">
        <v>479</v>
      </c>
      <c r="AL1196" s="2" t="s">
        <v>41</v>
      </c>
      <c r="AM1196" s="2" t="s">
        <v>28</v>
      </c>
      <c r="AN1196" s="2" t="s">
        <v>43</v>
      </c>
      <c r="AO1196" s="2" t="s">
        <v>74</v>
      </c>
      <c r="AP1196" s="2" t="s">
        <v>75</v>
      </c>
      <c r="AQ1196" s="2" t="s">
        <v>107</v>
      </c>
      <c r="AR1196" s="2" t="s">
        <v>33</v>
      </c>
      <c r="AS1196" s="2" t="s">
        <v>46</v>
      </c>
      <c r="AT1196" s="2">
        <v>197.99</v>
      </c>
      <c r="AU1196" s="2">
        <v>8</v>
      </c>
      <c r="AV1196" s="2">
        <v>0.02</v>
      </c>
      <c r="AW1196" s="2">
        <v>1552.24</v>
      </c>
      <c r="AX1196" s="2">
        <v>1182.95</v>
      </c>
      <c r="AY1196" s="2">
        <v>369.29</v>
      </c>
      <c r="AZ1196" s="2" t="s">
        <v>35</v>
      </c>
      <c r="BA1196" s="2" t="s">
        <v>54</v>
      </c>
      <c r="BB1196" s="2" t="s">
        <v>37</v>
      </c>
      <c r="BC1196" s="2">
        <v>19.18</v>
      </c>
      <c r="BD1196" s="2">
        <v>5</v>
      </c>
      <c r="BE1196" s="2" t="s">
        <v>97</v>
      </c>
      <c r="BF1196" s="2" t="s">
        <v>39</v>
      </c>
      <c r="BG1196" s="2">
        <v>5</v>
      </c>
      <c r="BH1196" s="21">
        <v>8</v>
      </c>
    </row>
    <row r="1197" spans="36:60" x14ac:dyDescent="0.25">
      <c r="AJ1197" s="20">
        <v>548</v>
      </c>
      <c r="AK1197" s="2" t="s">
        <v>481</v>
      </c>
      <c r="AL1197" s="2" t="s">
        <v>96</v>
      </c>
      <c r="AM1197" s="2" t="s">
        <v>28</v>
      </c>
      <c r="AN1197" s="2" t="s">
        <v>43</v>
      </c>
      <c r="AO1197" s="2" t="s">
        <v>44</v>
      </c>
      <c r="AP1197" s="2" t="s">
        <v>68</v>
      </c>
      <c r="AQ1197" s="2" t="s">
        <v>62</v>
      </c>
      <c r="AR1197" s="2" t="s">
        <v>33</v>
      </c>
      <c r="AS1197" s="2" t="s">
        <v>80</v>
      </c>
      <c r="AT1197" s="2">
        <v>228.94</v>
      </c>
      <c r="AU1197" s="2">
        <v>8</v>
      </c>
      <c r="AV1197" s="2">
        <v>0.26</v>
      </c>
      <c r="AW1197" s="2">
        <v>1355.32</v>
      </c>
      <c r="AX1197" s="2">
        <v>1034.72</v>
      </c>
      <c r="AY1197" s="2">
        <v>320.60000000000002</v>
      </c>
      <c r="AZ1197" s="2" t="s">
        <v>35</v>
      </c>
      <c r="BA1197" s="2" t="s">
        <v>88</v>
      </c>
      <c r="BB1197" s="2" t="s">
        <v>48</v>
      </c>
      <c r="BC1197" s="2">
        <v>22.23</v>
      </c>
      <c r="BD1197" s="2">
        <v>3</v>
      </c>
      <c r="BE1197" s="2" t="s">
        <v>97</v>
      </c>
      <c r="BF1197" s="2" t="s">
        <v>56</v>
      </c>
      <c r="BG1197" s="2">
        <v>5</v>
      </c>
      <c r="BH1197" s="21">
        <v>9</v>
      </c>
    </row>
    <row r="1198" spans="36:60" x14ac:dyDescent="0.25">
      <c r="AJ1198" s="20">
        <v>566</v>
      </c>
      <c r="AK1198" s="2" t="s">
        <v>489</v>
      </c>
      <c r="AL1198" s="2" t="s">
        <v>114</v>
      </c>
      <c r="AM1198" s="2" t="s">
        <v>42</v>
      </c>
      <c r="AN1198" s="2" t="s">
        <v>59</v>
      </c>
      <c r="AO1198" s="2" t="s">
        <v>94</v>
      </c>
      <c r="AP1198" s="2" t="s">
        <v>75</v>
      </c>
      <c r="AQ1198" s="2" t="s">
        <v>62</v>
      </c>
      <c r="AR1198" s="2" t="s">
        <v>45</v>
      </c>
      <c r="AS1198" s="2" t="s">
        <v>85</v>
      </c>
      <c r="AT1198" s="2">
        <v>624.26</v>
      </c>
      <c r="AU1198" s="2">
        <v>18</v>
      </c>
      <c r="AV1198" s="2">
        <v>0.25</v>
      </c>
      <c r="AW1198" s="2">
        <v>8427.51</v>
      </c>
      <c r="AX1198" s="2">
        <v>6156.32</v>
      </c>
      <c r="AY1198" s="2">
        <v>2271.19</v>
      </c>
      <c r="AZ1198" s="2" t="s">
        <v>76</v>
      </c>
      <c r="BA1198" s="2" t="s">
        <v>88</v>
      </c>
      <c r="BB1198" s="2" t="s">
        <v>48</v>
      </c>
      <c r="BC1198" s="2">
        <v>5.82</v>
      </c>
      <c r="BD1198" s="2">
        <v>1</v>
      </c>
      <c r="BE1198" s="2" t="s">
        <v>55</v>
      </c>
      <c r="BF1198" s="2" t="s">
        <v>56</v>
      </c>
      <c r="BG1198" s="2">
        <v>5</v>
      </c>
      <c r="BH1198" s="21">
        <v>5</v>
      </c>
    </row>
    <row r="1199" spans="36:60" x14ac:dyDescent="0.25">
      <c r="AJ1199" s="20">
        <v>570</v>
      </c>
      <c r="AK1199" s="2" t="s">
        <v>491</v>
      </c>
      <c r="AL1199" s="2" t="s">
        <v>129</v>
      </c>
      <c r="AM1199" s="2" t="s">
        <v>42</v>
      </c>
      <c r="AN1199" s="2" t="s">
        <v>43</v>
      </c>
      <c r="AO1199" s="2" t="s">
        <v>74</v>
      </c>
      <c r="AP1199" s="2" t="s">
        <v>31</v>
      </c>
      <c r="AQ1199" s="2" t="s">
        <v>79</v>
      </c>
      <c r="AR1199" s="2" t="s">
        <v>53</v>
      </c>
      <c r="AS1199" s="2" t="s">
        <v>70</v>
      </c>
      <c r="AT1199" s="2">
        <v>705.97</v>
      </c>
      <c r="AU1199" s="2">
        <v>5</v>
      </c>
      <c r="AV1199" s="2">
        <v>7.0000000000000007E-2</v>
      </c>
      <c r="AW1199" s="2">
        <v>3282.76</v>
      </c>
      <c r="AX1199" s="2">
        <v>2665.22</v>
      </c>
      <c r="AY1199" s="2">
        <v>617.54</v>
      </c>
      <c r="AZ1199" s="2" t="s">
        <v>47</v>
      </c>
      <c r="BA1199" s="2" t="s">
        <v>54</v>
      </c>
      <c r="BB1199" s="2" t="s">
        <v>37</v>
      </c>
      <c r="BC1199" s="2">
        <v>44.65</v>
      </c>
      <c r="BD1199" s="2">
        <v>7</v>
      </c>
      <c r="BE1199" s="2" t="s">
        <v>38</v>
      </c>
      <c r="BF1199" s="2" t="s">
        <v>39</v>
      </c>
      <c r="BG1199" s="2">
        <v>5</v>
      </c>
      <c r="BH1199" s="21">
        <v>2</v>
      </c>
    </row>
    <row r="1200" spans="36:60" x14ac:dyDescent="0.25">
      <c r="AJ1200" s="22">
        <v>571</v>
      </c>
      <c r="AK1200" s="13" t="s">
        <v>407</v>
      </c>
      <c r="AL1200" s="13" t="s">
        <v>50</v>
      </c>
      <c r="AM1200" s="13" t="s">
        <v>28</v>
      </c>
      <c r="AN1200" s="13" t="s">
        <v>59</v>
      </c>
      <c r="AO1200" s="13" t="s">
        <v>94</v>
      </c>
      <c r="AP1200" s="13" t="s">
        <v>75</v>
      </c>
      <c r="AQ1200" s="13" t="s">
        <v>107</v>
      </c>
      <c r="AR1200" s="13" t="s">
        <v>45</v>
      </c>
      <c r="AS1200" s="13" t="s">
        <v>34</v>
      </c>
      <c r="AT1200" s="13">
        <v>764.76</v>
      </c>
      <c r="AU1200" s="13">
        <v>8</v>
      </c>
      <c r="AV1200" s="13">
        <v>0.17</v>
      </c>
      <c r="AW1200" s="13">
        <v>5078.01</v>
      </c>
      <c r="AX1200" s="13">
        <v>3688.32</v>
      </c>
      <c r="AY1200" s="13">
        <v>1389.69</v>
      </c>
      <c r="AZ1200" s="13" t="s">
        <v>47</v>
      </c>
      <c r="BA1200" s="13" t="s">
        <v>36</v>
      </c>
      <c r="BB1200" s="13" t="s">
        <v>37</v>
      </c>
      <c r="BC1200" s="13">
        <v>9.94</v>
      </c>
      <c r="BD1200" s="13">
        <v>7</v>
      </c>
      <c r="BE1200" s="13" t="s">
        <v>55</v>
      </c>
      <c r="BF1200" s="13" t="s">
        <v>39</v>
      </c>
      <c r="BG1200" s="13">
        <v>5</v>
      </c>
      <c r="BH1200" s="23">
        <v>1</v>
      </c>
    </row>
    <row r="1201" spans="36:60" x14ac:dyDescent="0.25">
      <c r="AJ1201" s="22">
        <v>575</v>
      </c>
      <c r="AK1201" s="13" t="s">
        <v>125</v>
      </c>
      <c r="AL1201" s="13" t="s">
        <v>41</v>
      </c>
      <c r="AM1201" s="13" t="s">
        <v>82</v>
      </c>
      <c r="AN1201" s="13" t="s">
        <v>90</v>
      </c>
      <c r="AO1201" s="13" t="s">
        <v>44</v>
      </c>
      <c r="AP1201" s="13" t="s">
        <v>68</v>
      </c>
      <c r="AQ1201" s="13" t="s">
        <v>52</v>
      </c>
      <c r="AR1201" s="13" t="s">
        <v>53</v>
      </c>
      <c r="AS1201" s="13" t="s">
        <v>85</v>
      </c>
      <c r="AT1201" s="13">
        <v>257.87</v>
      </c>
      <c r="AU1201" s="13">
        <v>16</v>
      </c>
      <c r="AV1201" s="13">
        <v>0</v>
      </c>
      <c r="AW1201" s="13">
        <v>4125.92</v>
      </c>
      <c r="AX1201" s="13">
        <v>2639.58</v>
      </c>
      <c r="AY1201" s="13">
        <v>1486.34</v>
      </c>
      <c r="AZ1201" s="13" t="s">
        <v>35</v>
      </c>
      <c r="BA1201" s="13" t="s">
        <v>88</v>
      </c>
      <c r="BB1201" s="13" t="s">
        <v>48</v>
      </c>
      <c r="BC1201" s="13">
        <v>27.11</v>
      </c>
      <c r="BD1201" s="13">
        <v>9</v>
      </c>
      <c r="BE1201" s="13" t="s">
        <v>97</v>
      </c>
      <c r="BF1201" s="13" t="s">
        <v>56</v>
      </c>
      <c r="BG1201" s="13">
        <v>5</v>
      </c>
      <c r="BH1201" s="23">
        <v>3</v>
      </c>
    </row>
    <row r="1202" spans="36:60" x14ac:dyDescent="0.25">
      <c r="AJ1202" s="22">
        <v>577</v>
      </c>
      <c r="AK1202" s="13" t="s">
        <v>461</v>
      </c>
      <c r="AL1202" s="13" t="s">
        <v>65</v>
      </c>
      <c r="AM1202" s="13" t="s">
        <v>66</v>
      </c>
      <c r="AN1202" s="13" t="s">
        <v>93</v>
      </c>
      <c r="AO1202" s="13" t="s">
        <v>100</v>
      </c>
      <c r="AP1202" s="13" t="s">
        <v>68</v>
      </c>
      <c r="AQ1202" s="13" t="s">
        <v>84</v>
      </c>
      <c r="AR1202" s="13" t="s">
        <v>45</v>
      </c>
      <c r="AS1202" s="13" t="s">
        <v>46</v>
      </c>
      <c r="AT1202" s="13">
        <v>332.38</v>
      </c>
      <c r="AU1202" s="13">
        <v>10</v>
      </c>
      <c r="AV1202" s="13">
        <v>0.25</v>
      </c>
      <c r="AW1202" s="13">
        <v>2492.85</v>
      </c>
      <c r="AX1202" s="13">
        <v>1657.67</v>
      </c>
      <c r="AY1202" s="13">
        <v>835.18</v>
      </c>
      <c r="AZ1202" s="13" t="s">
        <v>35</v>
      </c>
      <c r="BA1202" s="13" t="s">
        <v>54</v>
      </c>
      <c r="BB1202" s="13" t="s">
        <v>48</v>
      </c>
      <c r="BC1202" s="13">
        <v>34.770000000000003</v>
      </c>
      <c r="BD1202" s="13">
        <v>3</v>
      </c>
      <c r="BE1202" s="13" t="s">
        <v>38</v>
      </c>
      <c r="BF1202" s="13" t="s">
        <v>39</v>
      </c>
      <c r="BG1202" s="13">
        <v>5</v>
      </c>
      <c r="BH1202" s="23">
        <v>12</v>
      </c>
    </row>
    <row r="1203" spans="36:60" x14ac:dyDescent="0.25">
      <c r="AJ1203" s="22">
        <v>579</v>
      </c>
      <c r="AK1203" s="13" t="s">
        <v>152</v>
      </c>
      <c r="AL1203" s="13" t="s">
        <v>118</v>
      </c>
      <c r="AM1203" s="13" t="s">
        <v>28</v>
      </c>
      <c r="AN1203" s="13" t="s">
        <v>59</v>
      </c>
      <c r="AO1203" s="13" t="s">
        <v>30</v>
      </c>
      <c r="AP1203" s="13" t="s">
        <v>61</v>
      </c>
      <c r="AQ1203" s="13" t="s">
        <v>134</v>
      </c>
      <c r="AR1203" s="13" t="s">
        <v>33</v>
      </c>
      <c r="AS1203" s="13" t="s">
        <v>46</v>
      </c>
      <c r="AT1203" s="13">
        <v>381.04</v>
      </c>
      <c r="AU1203" s="13">
        <v>3</v>
      </c>
      <c r="AV1203" s="13">
        <v>7.0000000000000007E-2</v>
      </c>
      <c r="AW1203" s="13">
        <v>1063.0999999999999</v>
      </c>
      <c r="AX1203" s="13">
        <v>705.97</v>
      </c>
      <c r="AY1203" s="13">
        <v>357.13</v>
      </c>
      <c r="AZ1203" s="13" t="s">
        <v>47</v>
      </c>
      <c r="BA1203" s="13" t="s">
        <v>88</v>
      </c>
      <c r="BB1203" s="13" t="s">
        <v>48</v>
      </c>
      <c r="BC1203" s="13">
        <v>8.44</v>
      </c>
      <c r="BD1203" s="13">
        <v>7</v>
      </c>
      <c r="BE1203" s="13" t="s">
        <v>38</v>
      </c>
      <c r="BF1203" s="13" t="s">
        <v>56</v>
      </c>
      <c r="BG1203" s="13">
        <v>5</v>
      </c>
      <c r="BH1203" s="23">
        <v>4</v>
      </c>
    </row>
    <row r="1204" spans="36:60" x14ac:dyDescent="0.25">
      <c r="AJ1204" s="20">
        <v>580</v>
      </c>
      <c r="AK1204" s="2" t="s">
        <v>142</v>
      </c>
      <c r="AL1204" s="2" t="s">
        <v>127</v>
      </c>
      <c r="AM1204" s="2" t="s">
        <v>66</v>
      </c>
      <c r="AN1204" s="2" t="s">
        <v>90</v>
      </c>
      <c r="AO1204" s="2" t="s">
        <v>30</v>
      </c>
      <c r="AP1204" s="2" t="s">
        <v>31</v>
      </c>
      <c r="AQ1204" s="2" t="s">
        <v>79</v>
      </c>
      <c r="AR1204" s="2" t="s">
        <v>33</v>
      </c>
      <c r="AS1204" s="2" t="s">
        <v>70</v>
      </c>
      <c r="AT1204" s="2">
        <v>622.34</v>
      </c>
      <c r="AU1204" s="2">
        <v>16</v>
      </c>
      <c r="AV1204" s="2">
        <v>0.25</v>
      </c>
      <c r="AW1204" s="2">
        <v>7468.08</v>
      </c>
      <c r="AX1204" s="2">
        <v>5695.53</v>
      </c>
      <c r="AY1204" s="2">
        <v>1772.55</v>
      </c>
      <c r="AZ1204" s="2" t="s">
        <v>35</v>
      </c>
      <c r="BA1204" s="2" t="s">
        <v>36</v>
      </c>
      <c r="BB1204" s="2" t="s">
        <v>37</v>
      </c>
      <c r="BC1204" s="2">
        <v>44.58</v>
      </c>
      <c r="BD1204" s="2">
        <v>3</v>
      </c>
      <c r="BE1204" s="2" t="s">
        <v>38</v>
      </c>
      <c r="BF1204" s="2" t="s">
        <v>39</v>
      </c>
      <c r="BG1204" s="2">
        <v>5</v>
      </c>
      <c r="BH1204" s="21">
        <v>7</v>
      </c>
    </row>
    <row r="1205" spans="36:60" x14ac:dyDescent="0.25">
      <c r="AJ1205" s="20">
        <v>584</v>
      </c>
      <c r="AK1205" s="2" t="s">
        <v>497</v>
      </c>
      <c r="AL1205" s="2" t="s">
        <v>96</v>
      </c>
      <c r="AM1205" s="2" t="s">
        <v>42</v>
      </c>
      <c r="AN1205" s="2" t="s">
        <v>43</v>
      </c>
      <c r="AO1205" s="2" t="s">
        <v>30</v>
      </c>
      <c r="AP1205" s="2" t="s">
        <v>75</v>
      </c>
      <c r="AQ1205" s="2" t="s">
        <v>102</v>
      </c>
      <c r="AR1205" s="2" t="s">
        <v>33</v>
      </c>
      <c r="AS1205" s="2" t="s">
        <v>46</v>
      </c>
      <c r="AT1205" s="2">
        <v>991.62</v>
      </c>
      <c r="AU1205" s="2">
        <v>10</v>
      </c>
      <c r="AV1205" s="2">
        <v>0.06</v>
      </c>
      <c r="AW1205" s="2">
        <v>9321.23</v>
      </c>
      <c r="AX1205" s="2">
        <v>5324.11</v>
      </c>
      <c r="AY1205" s="2">
        <v>3997.12</v>
      </c>
      <c r="AZ1205" s="2" t="s">
        <v>63</v>
      </c>
      <c r="BA1205" s="2" t="s">
        <v>71</v>
      </c>
      <c r="BB1205" s="2" t="s">
        <v>72</v>
      </c>
      <c r="BC1205" s="2">
        <v>23.88</v>
      </c>
      <c r="BD1205" s="2">
        <v>10</v>
      </c>
      <c r="BE1205" s="2" t="s">
        <v>55</v>
      </c>
      <c r="BF1205" s="2" t="s">
        <v>56</v>
      </c>
      <c r="BG1205" s="2">
        <v>5</v>
      </c>
      <c r="BH1205" s="21">
        <v>8</v>
      </c>
    </row>
    <row r="1206" spans="36:60" x14ac:dyDescent="0.25">
      <c r="AJ1206" s="22">
        <v>585</v>
      </c>
      <c r="AK1206" s="13" t="s">
        <v>412</v>
      </c>
      <c r="AL1206" s="13" t="s">
        <v>58</v>
      </c>
      <c r="AM1206" s="13" t="s">
        <v>42</v>
      </c>
      <c r="AN1206" s="13" t="s">
        <v>93</v>
      </c>
      <c r="AO1206" s="13" t="s">
        <v>74</v>
      </c>
      <c r="AP1206" s="13" t="s">
        <v>51</v>
      </c>
      <c r="AQ1206" s="13" t="s">
        <v>134</v>
      </c>
      <c r="AR1206" s="13" t="s">
        <v>53</v>
      </c>
      <c r="AS1206" s="13" t="s">
        <v>70</v>
      </c>
      <c r="AT1206" s="13">
        <v>346.26</v>
      </c>
      <c r="AU1206" s="13">
        <v>14</v>
      </c>
      <c r="AV1206" s="13">
        <v>0.2</v>
      </c>
      <c r="AW1206" s="13">
        <v>3878.11</v>
      </c>
      <c r="AX1206" s="13">
        <v>2037.57</v>
      </c>
      <c r="AY1206" s="13">
        <v>1840.54</v>
      </c>
      <c r="AZ1206" s="13" t="s">
        <v>91</v>
      </c>
      <c r="BA1206" s="13" t="s">
        <v>88</v>
      </c>
      <c r="BB1206" s="13" t="s">
        <v>72</v>
      </c>
      <c r="BC1206" s="13">
        <v>44.29</v>
      </c>
      <c r="BD1206" s="13">
        <v>5</v>
      </c>
      <c r="BE1206" s="13" t="s">
        <v>97</v>
      </c>
      <c r="BF1206" s="13" t="s">
        <v>39</v>
      </c>
      <c r="BG1206" s="13">
        <v>5</v>
      </c>
      <c r="BH1206" s="23">
        <v>5</v>
      </c>
    </row>
    <row r="1207" spans="36:60" x14ac:dyDescent="0.25">
      <c r="AJ1207" s="20">
        <v>586</v>
      </c>
      <c r="AK1207" s="2" t="s">
        <v>498</v>
      </c>
      <c r="AL1207" s="2" t="s">
        <v>120</v>
      </c>
      <c r="AM1207" s="2" t="s">
        <v>42</v>
      </c>
      <c r="AN1207" s="2" t="s">
        <v>83</v>
      </c>
      <c r="AO1207" s="2" t="s">
        <v>78</v>
      </c>
      <c r="AP1207" s="2" t="s">
        <v>31</v>
      </c>
      <c r="AQ1207" s="2" t="s">
        <v>102</v>
      </c>
      <c r="AR1207" s="2" t="s">
        <v>45</v>
      </c>
      <c r="AS1207" s="2" t="s">
        <v>70</v>
      </c>
      <c r="AT1207" s="2">
        <v>307.67</v>
      </c>
      <c r="AU1207" s="2">
        <v>12</v>
      </c>
      <c r="AV1207" s="2">
        <v>0.01</v>
      </c>
      <c r="AW1207" s="2">
        <v>3655.12</v>
      </c>
      <c r="AX1207" s="2">
        <v>2605.48</v>
      </c>
      <c r="AY1207" s="2">
        <v>1049.6400000000001</v>
      </c>
      <c r="AZ1207" s="2" t="s">
        <v>47</v>
      </c>
      <c r="BA1207" s="2" t="s">
        <v>54</v>
      </c>
      <c r="BB1207" s="2" t="s">
        <v>48</v>
      </c>
      <c r="BC1207" s="2">
        <v>20.98</v>
      </c>
      <c r="BD1207" s="2">
        <v>7</v>
      </c>
      <c r="BE1207" s="2" t="s">
        <v>38</v>
      </c>
      <c r="BF1207" s="2" t="s">
        <v>39</v>
      </c>
      <c r="BG1207" s="2">
        <v>5</v>
      </c>
      <c r="BH1207" s="21">
        <v>1</v>
      </c>
    </row>
    <row r="1208" spans="36:60" x14ac:dyDescent="0.25">
      <c r="AJ1208" s="22">
        <v>589</v>
      </c>
      <c r="AK1208" s="13" t="s">
        <v>499</v>
      </c>
      <c r="AL1208" s="13" t="s">
        <v>129</v>
      </c>
      <c r="AM1208" s="13" t="s">
        <v>28</v>
      </c>
      <c r="AN1208" s="13" t="s">
        <v>29</v>
      </c>
      <c r="AO1208" s="13" t="s">
        <v>44</v>
      </c>
      <c r="AP1208" s="13" t="s">
        <v>31</v>
      </c>
      <c r="AQ1208" s="13" t="s">
        <v>52</v>
      </c>
      <c r="AR1208" s="13" t="s">
        <v>53</v>
      </c>
      <c r="AS1208" s="13" t="s">
        <v>85</v>
      </c>
      <c r="AT1208" s="13">
        <v>528.29</v>
      </c>
      <c r="AU1208" s="13">
        <v>19</v>
      </c>
      <c r="AV1208" s="13">
        <v>0.05</v>
      </c>
      <c r="AW1208" s="13">
        <v>9535.6299999999992</v>
      </c>
      <c r="AX1208" s="13">
        <v>6787.39</v>
      </c>
      <c r="AY1208" s="13">
        <v>2748.24</v>
      </c>
      <c r="AZ1208" s="13" t="s">
        <v>63</v>
      </c>
      <c r="BA1208" s="13" t="s">
        <v>36</v>
      </c>
      <c r="BB1208" s="13" t="s">
        <v>48</v>
      </c>
      <c r="BC1208" s="13">
        <v>16.809999999999999</v>
      </c>
      <c r="BD1208" s="13">
        <v>3</v>
      </c>
      <c r="BE1208" s="13" t="s">
        <v>97</v>
      </c>
      <c r="BF1208" s="13" t="s">
        <v>56</v>
      </c>
      <c r="BG1208" s="13">
        <v>5</v>
      </c>
      <c r="BH1208" s="23">
        <v>7</v>
      </c>
    </row>
    <row r="1209" spans="36:60" x14ac:dyDescent="0.25">
      <c r="AJ1209" s="20">
        <v>598</v>
      </c>
      <c r="AK1209" s="2" t="s">
        <v>362</v>
      </c>
      <c r="AL1209" s="2" t="s">
        <v>50</v>
      </c>
      <c r="AM1209" s="2" t="s">
        <v>66</v>
      </c>
      <c r="AN1209" s="2" t="s">
        <v>83</v>
      </c>
      <c r="AO1209" s="2" t="s">
        <v>60</v>
      </c>
      <c r="AP1209" s="2" t="s">
        <v>51</v>
      </c>
      <c r="AQ1209" s="2" t="s">
        <v>79</v>
      </c>
      <c r="AR1209" s="2" t="s">
        <v>33</v>
      </c>
      <c r="AS1209" s="2" t="s">
        <v>85</v>
      </c>
      <c r="AT1209" s="2">
        <v>689.7</v>
      </c>
      <c r="AU1209" s="2">
        <v>2</v>
      </c>
      <c r="AV1209" s="2">
        <v>0.13</v>
      </c>
      <c r="AW1209" s="2">
        <v>1200.08</v>
      </c>
      <c r="AX1209" s="2">
        <v>1040.57</v>
      </c>
      <c r="AY1209" s="2">
        <v>159.51</v>
      </c>
      <c r="AZ1209" s="2" t="s">
        <v>47</v>
      </c>
      <c r="BA1209" s="2" t="s">
        <v>88</v>
      </c>
      <c r="BB1209" s="2" t="s">
        <v>72</v>
      </c>
      <c r="BC1209" s="2">
        <v>30.59</v>
      </c>
      <c r="BD1209" s="2">
        <v>8</v>
      </c>
      <c r="BE1209" s="2" t="s">
        <v>97</v>
      </c>
      <c r="BF1209" s="2" t="s">
        <v>39</v>
      </c>
      <c r="BG1209" s="2">
        <v>5</v>
      </c>
      <c r="BH1209" s="21">
        <v>6</v>
      </c>
    </row>
    <row r="1210" spans="36:60" x14ac:dyDescent="0.25">
      <c r="AJ1210" s="22">
        <v>599</v>
      </c>
      <c r="AK1210" s="13" t="s">
        <v>504</v>
      </c>
      <c r="AL1210" s="13" t="s">
        <v>65</v>
      </c>
      <c r="AM1210" s="13" t="s">
        <v>28</v>
      </c>
      <c r="AN1210" s="13" t="s">
        <v>59</v>
      </c>
      <c r="AO1210" s="13" t="s">
        <v>67</v>
      </c>
      <c r="AP1210" s="13" t="s">
        <v>75</v>
      </c>
      <c r="AQ1210" s="13" t="s">
        <v>32</v>
      </c>
      <c r="AR1210" s="13" t="s">
        <v>53</v>
      </c>
      <c r="AS1210" s="13" t="s">
        <v>46</v>
      </c>
      <c r="AT1210" s="13">
        <v>623.69000000000005</v>
      </c>
      <c r="AU1210" s="13">
        <v>17</v>
      </c>
      <c r="AV1210" s="13">
        <v>0.02</v>
      </c>
      <c r="AW1210" s="13">
        <v>10390.68</v>
      </c>
      <c r="AX1210" s="13">
        <v>9165.9599999999991</v>
      </c>
      <c r="AY1210" s="13">
        <v>1224.72</v>
      </c>
      <c r="AZ1210" s="13" t="s">
        <v>63</v>
      </c>
      <c r="BA1210" s="13" t="s">
        <v>54</v>
      </c>
      <c r="BB1210" s="13" t="s">
        <v>37</v>
      </c>
      <c r="BC1210" s="13">
        <v>41.09</v>
      </c>
      <c r="BD1210" s="13">
        <v>7</v>
      </c>
      <c r="BE1210" s="13" t="s">
        <v>55</v>
      </c>
      <c r="BF1210" s="13" t="s">
        <v>39</v>
      </c>
      <c r="BG1210" s="13">
        <v>5</v>
      </c>
      <c r="BH1210" s="23">
        <v>7</v>
      </c>
    </row>
    <row r="1211" spans="36:60" x14ac:dyDescent="0.25">
      <c r="AJ1211" s="22">
        <v>601</v>
      </c>
      <c r="AK1211" s="13" t="s">
        <v>298</v>
      </c>
      <c r="AL1211" s="13" t="s">
        <v>99</v>
      </c>
      <c r="AM1211" s="13" t="s">
        <v>28</v>
      </c>
      <c r="AN1211" s="13" t="s">
        <v>43</v>
      </c>
      <c r="AO1211" s="13" t="s">
        <v>74</v>
      </c>
      <c r="AP1211" s="13" t="s">
        <v>68</v>
      </c>
      <c r="AQ1211" s="13" t="s">
        <v>79</v>
      </c>
      <c r="AR1211" s="13" t="s">
        <v>33</v>
      </c>
      <c r="AS1211" s="13" t="s">
        <v>70</v>
      </c>
      <c r="AT1211" s="13">
        <v>762.37</v>
      </c>
      <c r="AU1211" s="13">
        <v>17</v>
      </c>
      <c r="AV1211" s="13">
        <v>0.23</v>
      </c>
      <c r="AW1211" s="13">
        <v>9979.42</v>
      </c>
      <c r="AX1211" s="13">
        <v>6148.31</v>
      </c>
      <c r="AY1211" s="13">
        <v>3831.11</v>
      </c>
      <c r="AZ1211" s="13" t="s">
        <v>63</v>
      </c>
      <c r="BA1211" s="13" t="s">
        <v>88</v>
      </c>
      <c r="BB1211" s="13" t="s">
        <v>72</v>
      </c>
      <c r="BC1211" s="13">
        <v>6.01</v>
      </c>
      <c r="BD1211" s="13">
        <v>5</v>
      </c>
      <c r="BE1211" s="13" t="s">
        <v>97</v>
      </c>
      <c r="BF1211" s="13" t="s">
        <v>56</v>
      </c>
      <c r="BG1211" s="13">
        <v>5</v>
      </c>
      <c r="BH1211" s="23">
        <v>12</v>
      </c>
    </row>
    <row r="1212" spans="36:60" x14ac:dyDescent="0.25">
      <c r="AJ1212" s="22">
        <v>607</v>
      </c>
      <c r="AK1212" s="13" t="s">
        <v>139</v>
      </c>
      <c r="AL1212" s="13" t="s">
        <v>114</v>
      </c>
      <c r="AM1212" s="13" t="s">
        <v>82</v>
      </c>
      <c r="AN1212" s="13" t="s">
        <v>29</v>
      </c>
      <c r="AO1212" s="13" t="s">
        <v>67</v>
      </c>
      <c r="AP1212" s="13" t="s">
        <v>51</v>
      </c>
      <c r="AQ1212" s="13" t="s">
        <v>62</v>
      </c>
      <c r="AR1212" s="13" t="s">
        <v>33</v>
      </c>
      <c r="AS1212" s="13" t="s">
        <v>34</v>
      </c>
      <c r="AT1212" s="13">
        <v>223.26</v>
      </c>
      <c r="AU1212" s="13">
        <v>15</v>
      </c>
      <c r="AV1212" s="13">
        <v>0.09</v>
      </c>
      <c r="AW1212" s="13">
        <v>3047.5</v>
      </c>
      <c r="AX1212" s="13">
        <v>1752.89</v>
      </c>
      <c r="AY1212" s="13">
        <v>1294.6099999999999</v>
      </c>
      <c r="AZ1212" s="13" t="s">
        <v>63</v>
      </c>
      <c r="BA1212" s="13" t="s">
        <v>36</v>
      </c>
      <c r="BB1212" s="13" t="s">
        <v>37</v>
      </c>
      <c r="BC1212" s="13">
        <v>9.98</v>
      </c>
      <c r="BD1212" s="13">
        <v>3</v>
      </c>
      <c r="BE1212" s="13" t="s">
        <v>55</v>
      </c>
      <c r="BF1212" s="13" t="s">
        <v>56</v>
      </c>
      <c r="BG1212" s="13">
        <v>5</v>
      </c>
      <c r="BH1212" s="23">
        <v>3</v>
      </c>
    </row>
    <row r="1213" spans="36:60" x14ac:dyDescent="0.25">
      <c r="AJ1213" s="22">
        <v>613</v>
      </c>
      <c r="AK1213" s="13" t="s">
        <v>411</v>
      </c>
      <c r="AL1213" s="13" t="s">
        <v>129</v>
      </c>
      <c r="AM1213" s="13" t="s">
        <v>66</v>
      </c>
      <c r="AN1213" s="13" t="s">
        <v>29</v>
      </c>
      <c r="AO1213" s="13" t="s">
        <v>74</v>
      </c>
      <c r="AP1213" s="13" t="s">
        <v>31</v>
      </c>
      <c r="AQ1213" s="13" t="s">
        <v>134</v>
      </c>
      <c r="AR1213" s="13" t="s">
        <v>45</v>
      </c>
      <c r="AS1213" s="13" t="s">
        <v>46</v>
      </c>
      <c r="AT1213" s="13">
        <v>365.24</v>
      </c>
      <c r="AU1213" s="13">
        <v>7</v>
      </c>
      <c r="AV1213" s="13">
        <v>0.04</v>
      </c>
      <c r="AW1213" s="13">
        <v>2454.41</v>
      </c>
      <c r="AX1213" s="13">
        <v>1650.17</v>
      </c>
      <c r="AY1213" s="13">
        <v>804.24</v>
      </c>
      <c r="AZ1213" s="13" t="s">
        <v>35</v>
      </c>
      <c r="BA1213" s="13" t="s">
        <v>88</v>
      </c>
      <c r="BB1213" s="13" t="s">
        <v>48</v>
      </c>
      <c r="BC1213" s="13">
        <v>26.87</v>
      </c>
      <c r="BD1213" s="13">
        <v>6</v>
      </c>
      <c r="BE1213" s="13" t="s">
        <v>38</v>
      </c>
      <c r="BF1213" s="13" t="s">
        <v>39</v>
      </c>
      <c r="BG1213" s="13">
        <v>5</v>
      </c>
      <c r="BH1213" s="23">
        <v>6</v>
      </c>
    </row>
    <row r="1214" spans="36:60" x14ac:dyDescent="0.25">
      <c r="AJ1214" s="22">
        <v>615</v>
      </c>
      <c r="AK1214" s="13" t="s">
        <v>511</v>
      </c>
      <c r="AL1214" s="13" t="s">
        <v>58</v>
      </c>
      <c r="AM1214" s="13" t="s">
        <v>82</v>
      </c>
      <c r="AN1214" s="13" t="s">
        <v>93</v>
      </c>
      <c r="AO1214" s="13" t="s">
        <v>94</v>
      </c>
      <c r="AP1214" s="13" t="s">
        <v>68</v>
      </c>
      <c r="AQ1214" s="13" t="s">
        <v>84</v>
      </c>
      <c r="AR1214" s="13" t="s">
        <v>33</v>
      </c>
      <c r="AS1214" s="13" t="s">
        <v>70</v>
      </c>
      <c r="AT1214" s="13">
        <v>205.26</v>
      </c>
      <c r="AU1214" s="13">
        <v>14</v>
      </c>
      <c r="AV1214" s="13">
        <v>0.12</v>
      </c>
      <c r="AW1214" s="13">
        <v>2528.8000000000002</v>
      </c>
      <c r="AX1214" s="13">
        <v>1348.9</v>
      </c>
      <c r="AY1214" s="13">
        <v>1179.9000000000001</v>
      </c>
      <c r="AZ1214" s="13" t="s">
        <v>47</v>
      </c>
      <c r="BA1214" s="13" t="s">
        <v>71</v>
      </c>
      <c r="BB1214" s="13" t="s">
        <v>37</v>
      </c>
      <c r="BC1214" s="13">
        <v>29.88</v>
      </c>
      <c r="BD1214" s="13">
        <v>6</v>
      </c>
      <c r="BE1214" s="13" t="s">
        <v>38</v>
      </c>
      <c r="BF1214" s="13" t="s">
        <v>39</v>
      </c>
      <c r="BG1214" s="13">
        <v>5</v>
      </c>
      <c r="BH1214" s="23">
        <v>7</v>
      </c>
    </row>
    <row r="1215" spans="36:60" x14ac:dyDescent="0.25">
      <c r="AJ1215" s="22">
        <v>633</v>
      </c>
      <c r="AK1215" s="13" t="s">
        <v>521</v>
      </c>
      <c r="AL1215" s="13" t="s">
        <v>96</v>
      </c>
      <c r="AM1215" s="13" t="s">
        <v>66</v>
      </c>
      <c r="AN1215" s="13" t="s">
        <v>90</v>
      </c>
      <c r="AO1215" s="13" t="s">
        <v>74</v>
      </c>
      <c r="AP1215" s="13" t="s">
        <v>51</v>
      </c>
      <c r="AQ1215" s="13" t="s">
        <v>107</v>
      </c>
      <c r="AR1215" s="13" t="s">
        <v>45</v>
      </c>
      <c r="AS1215" s="13" t="s">
        <v>80</v>
      </c>
      <c r="AT1215" s="13">
        <v>780.67</v>
      </c>
      <c r="AU1215" s="13">
        <v>10</v>
      </c>
      <c r="AV1215" s="13">
        <v>0.27</v>
      </c>
      <c r="AW1215" s="13">
        <v>5698.89</v>
      </c>
      <c r="AX1215" s="13">
        <v>4316.25</v>
      </c>
      <c r="AY1215" s="13">
        <v>1382.64</v>
      </c>
      <c r="AZ1215" s="13" t="s">
        <v>76</v>
      </c>
      <c r="BA1215" s="13" t="s">
        <v>88</v>
      </c>
      <c r="BB1215" s="13" t="s">
        <v>37</v>
      </c>
      <c r="BC1215" s="13">
        <v>30.4</v>
      </c>
      <c r="BD1215" s="13">
        <v>7</v>
      </c>
      <c r="BE1215" s="13" t="s">
        <v>55</v>
      </c>
      <c r="BF1215" s="13" t="s">
        <v>56</v>
      </c>
      <c r="BG1215" s="13">
        <v>5</v>
      </c>
      <c r="BH1215" s="23">
        <v>3</v>
      </c>
    </row>
    <row r="1216" spans="36:60" x14ac:dyDescent="0.25">
      <c r="AJ1216" s="22">
        <v>639</v>
      </c>
      <c r="AK1216" s="13" t="s">
        <v>426</v>
      </c>
      <c r="AL1216" s="13" t="s">
        <v>27</v>
      </c>
      <c r="AM1216" s="13" t="s">
        <v>82</v>
      </c>
      <c r="AN1216" s="13" t="s">
        <v>59</v>
      </c>
      <c r="AO1216" s="13" t="s">
        <v>67</v>
      </c>
      <c r="AP1216" s="13" t="s">
        <v>75</v>
      </c>
      <c r="AQ1216" s="13" t="s">
        <v>84</v>
      </c>
      <c r="AR1216" s="13" t="s">
        <v>45</v>
      </c>
      <c r="AS1216" s="13" t="s">
        <v>85</v>
      </c>
      <c r="AT1216" s="13">
        <v>844.58</v>
      </c>
      <c r="AU1216" s="13">
        <v>2</v>
      </c>
      <c r="AV1216" s="13">
        <v>0.06</v>
      </c>
      <c r="AW1216" s="13">
        <v>1587.81</v>
      </c>
      <c r="AX1216" s="13">
        <v>934.63</v>
      </c>
      <c r="AY1216" s="13">
        <v>653.17999999999995</v>
      </c>
      <c r="AZ1216" s="13" t="s">
        <v>76</v>
      </c>
      <c r="BA1216" s="13" t="s">
        <v>71</v>
      </c>
      <c r="BB1216" s="13" t="s">
        <v>37</v>
      </c>
      <c r="BC1216" s="13">
        <v>25.16</v>
      </c>
      <c r="BD1216" s="13">
        <v>3</v>
      </c>
      <c r="BE1216" s="13" t="s">
        <v>55</v>
      </c>
      <c r="BF1216" s="13" t="s">
        <v>56</v>
      </c>
      <c r="BG1216" s="13">
        <v>5</v>
      </c>
      <c r="BH1216" s="23">
        <v>4</v>
      </c>
    </row>
    <row r="1217" spans="36:60" x14ac:dyDescent="0.25">
      <c r="AJ1217" s="22">
        <v>647</v>
      </c>
      <c r="AK1217" s="13" t="s">
        <v>193</v>
      </c>
      <c r="AL1217" s="13" t="s">
        <v>96</v>
      </c>
      <c r="AM1217" s="13" t="s">
        <v>28</v>
      </c>
      <c r="AN1217" s="13" t="s">
        <v>43</v>
      </c>
      <c r="AO1217" s="13" t="s">
        <v>100</v>
      </c>
      <c r="AP1217" s="13" t="s">
        <v>51</v>
      </c>
      <c r="AQ1217" s="13" t="s">
        <v>84</v>
      </c>
      <c r="AR1217" s="13" t="s">
        <v>53</v>
      </c>
      <c r="AS1217" s="13" t="s">
        <v>85</v>
      </c>
      <c r="AT1217" s="13">
        <v>503.97</v>
      </c>
      <c r="AU1217" s="13">
        <v>9</v>
      </c>
      <c r="AV1217" s="13">
        <v>0.03</v>
      </c>
      <c r="AW1217" s="13">
        <v>4399.66</v>
      </c>
      <c r="AX1217" s="13">
        <v>2305.13</v>
      </c>
      <c r="AY1217" s="13">
        <v>2094.5300000000002</v>
      </c>
      <c r="AZ1217" s="13" t="s">
        <v>35</v>
      </c>
      <c r="BA1217" s="13" t="s">
        <v>54</v>
      </c>
      <c r="BB1217" s="13" t="s">
        <v>72</v>
      </c>
      <c r="BC1217" s="13">
        <v>19.04</v>
      </c>
      <c r="BD1217" s="13">
        <v>3</v>
      </c>
      <c r="BE1217" s="13" t="s">
        <v>97</v>
      </c>
      <c r="BF1217" s="13" t="s">
        <v>39</v>
      </c>
      <c r="BG1217" s="13">
        <v>5</v>
      </c>
      <c r="BH1217" s="23">
        <v>7</v>
      </c>
    </row>
    <row r="1218" spans="36:60" x14ac:dyDescent="0.25">
      <c r="AJ1218" s="22">
        <v>651</v>
      </c>
      <c r="AK1218" s="13" t="s">
        <v>343</v>
      </c>
      <c r="AL1218" s="13" t="s">
        <v>96</v>
      </c>
      <c r="AM1218" s="13" t="s">
        <v>66</v>
      </c>
      <c r="AN1218" s="13" t="s">
        <v>93</v>
      </c>
      <c r="AO1218" s="13" t="s">
        <v>67</v>
      </c>
      <c r="AP1218" s="13" t="s">
        <v>68</v>
      </c>
      <c r="AQ1218" s="13" t="s">
        <v>62</v>
      </c>
      <c r="AR1218" s="13" t="s">
        <v>45</v>
      </c>
      <c r="AS1218" s="13" t="s">
        <v>85</v>
      </c>
      <c r="AT1218" s="13">
        <v>294.91000000000003</v>
      </c>
      <c r="AU1218" s="13">
        <v>15</v>
      </c>
      <c r="AV1218" s="13">
        <v>0.13</v>
      </c>
      <c r="AW1218" s="13">
        <v>3848.58</v>
      </c>
      <c r="AX1218" s="13">
        <v>3382.63</v>
      </c>
      <c r="AY1218" s="13">
        <v>465.95</v>
      </c>
      <c r="AZ1218" s="13" t="s">
        <v>91</v>
      </c>
      <c r="BA1218" s="13" t="s">
        <v>71</v>
      </c>
      <c r="BB1218" s="13" t="s">
        <v>48</v>
      </c>
      <c r="BC1218" s="13">
        <v>13.69</v>
      </c>
      <c r="BD1218" s="13">
        <v>4</v>
      </c>
      <c r="BE1218" s="13" t="s">
        <v>55</v>
      </c>
      <c r="BF1218" s="13" t="s">
        <v>56</v>
      </c>
      <c r="BG1218" s="13">
        <v>5</v>
      </c>
      <c r="BH1218" s="23">
        <v>7</v>
      </c>
    </row>
    <row r="1219" spans="36:60" x14ac:dyDescent="0.25">
      <c r="AJ1219" s="22">
        <v>653</v>
      </c>
      <c r="AK1219" s="13" t="s">
        <v>108</v>
      </c>
      <c r="AL1219" s="13" t="s">
        <v>99</v>
      </c>
      <c r="AM1219" s="13" t="s">
        <v>28</v>
      </c>
      <c r="AN1219" s="13" t="s">
        <v>43</v>
      </c>
      <c r="AO1219" s="13" t="s">
        <v>67</v>
      </c>
      <c r="AP1219" s="13" t="s">
        <v>51</v>
      </c>
      <c r="AQ1219" s="13" t="s">
        <v>69</v>
      </c>
      <c r="AR1219" s="13" t="s">
        <v>33</v>
      </c>
      <c r="AS1219" s="13" t="s">
        <v>85</v>
      </c>
      <c r="AT1219" s="13">
        <v>412.7</v>
      </c>
      <c r="AU1219" s="13">
        <v>5</v>
      </c>
      <c r="AV1219" s="13">
        <v>0.05</v>
      </c>
      <c r="AW1219" s="13">
        <v>1960.32</v>
      </c>
      <c r="AX1219" s="13">
        <v>1315.82</v>
      </c>
      <c r="AY1219" s="13">
        <v>644.5</v>
      </c>
      <c r="AZ1219" s="13" t="s">
        <v>47</v>
      </c>
      <c r="BA1219" s="13" t="s">
        <v>88</v>
      </c>
      <c r="BB1219" s="13" t="s">
        <v>72</v>
      </c>
      <c r="BC1219" s="13">
        <v>22.79</v>
      </c>
      <c r="BD1219" s="13">
        <v>4</v>
      </c>
      <c r="BE1219" s="13" t="s">
        <v>55</v>
      </c>
      <c r="BF1219" s="13" t="s">
        <v>56</v>
      </c>
      <c r="BG1219" s="13">
        <v>5</v>
      </c>
      <c r="BH1219" s="23">
        <v>12</v>
      </c>
    </row>
    <row r="1220" spans="36:60" x14ac:dyDescent="0.25">
      <c r="AJ1220" s="20">
        <v>656</v>
      </c>
      <c r="AK1220" s="2" t="s">
        <v>291</v>
      </c>
      <c r="AL1220" s="2" t="s">
        <v>41</v>
      </c>
      <c r="AM1220" s="2" t="s">
        <v>82</v>
      </c>
      <c r="AN1220" s="2" t="s">
        <v>83</v>
      </c>
      <c r="AO1220" s="2" t="s">
        <v>100</v>
      </c>
      <c r="AP1220" s="2" t="s">
        <v>31</v>
      </c>
      <c r="AQ1220" s="2" t="s">
        <v>134</v>
      </c>
      <c r="AR1220" s="2" t="s">
        <v>53</v>
      </c>
      <c r="AS1220" s="2" t="s">
        <v>70</v>
      </c>
      <c r="AT1220" s="2">
        <v>369.96</v>
      </c>
      <c r="AU1220" s="2">
        <v>7</v>
      </c>
      <c r="AV1220" s="2">
        <v>0.16</v>
      </c>
      <c r="AW1220" s="2">
        <v>2175.36</v>
      </c>
      <c r="AX1220" s="2">
        <v>1942.48</v>
      </c>
      <c r="AY1220" s="2">
        <v>232.88</v>
      </c>
      <c r="AZ1220" s="2" t="s">
        <v>63</v>
      </c>
      <c r="BA1220" s="2" t="s">
        <v>88</v>
      </c>
      <c r="BB1220" s="2" t="s">
        <v>37</v>
      </c>
      <c r="BC1220" s="2">
        <v>23.8</v>
      </c>
      <c r="BD1220" s="2">
        <v>4</v>
      </c>
      <c r="BE1220" s="2" t="s">
        <v>97</v>
      </c>
      <c r="BF1220" s="2" t="s">
        <v>39</v>
      </c>
      <c r="BG1220" s="2">
        <v>5</v>
      </c>
      <c r="BH1220" s="21">
        <v>4</v>
      </c>
    </row>
    <row r="1221" spans="36:60" x14ac:dyDescent="0.25">
      <c r="AJ1221" s="22">
        <v>659</v>
      </c>
      <c r="AK1221" s="13" t="s">
        <v>530</v>
      </c>
      <c r="AL1221" s="13" t="s">
        <v>50</v>
      </c>
      <c r="AM1221" s="13" t="s">
        <v>28</v>
      </c>
      <c r="AN1221" s="13" t="s">
        <v>90</v>
      </c>
      <c r="AO1221" s="13" t="s">
        <v>78</v>
      </c>
      <c r="AP1221" s="13" t="s">
        <v>68</v>
      </c>
      <c r="AQ1221" s="13" t="s">
        <v>102</v>
      </c>
      <c r="AR1221" s="13" t="s">
        <v>45</v>
      </c>
      <c r="AS1221" s="13" t="s">
        <v>70</v>
      </c>
      <c r="AT1221" s="13">
        <v>519.29999999999995</v>
      </c>
      <c r="AU1221" s="13">
        <v>12</v>
      </c>
      <c r="AV1221" s="13">
        <v>0.28999999999999998</v>
      </c>
      <c r="AW1221" s="13">
        <v>4424.4399999999996</v>
      </c>
      <c r="AX1221" s="13">
        <v>2833.01</v>
      </c>
      <c r="AY1221" s="13">
        <v>1591.43</v>
      </c>
      <c r="AZ1221" s="13" t="s">
        <v>76</v>
      </c>
      <c r="BA1221" s="13" t="s">
        <v>36</v>
      </c>
      <c r="BB1221" s="13" t="s">
        <v>48</v>
      </c>
      <c r="BC1221" s="13">
        <v>40.46</v>
      </c>
      <c r="BD1221" s="13">
        <v>3</v>
      </c>
      <c r="BE1221" s="13" t="s">
        <v>55</v>
      </c>
      <c r="BF1221" s="13" t="s">
        <v>56</v>
      </c>
      <c r="BG1221" s="13">
        <v>5</v>
      </c>
      <c r="BH1221" s="23">
        <v>1</v>
      </c>
    </row>
    <row r="1222" spans="36:60" x14ac:dyDescent="0.25">
      <c r="AJ1222" s="22">
        <v>661</v>
      </c>
      <c r="AK1222" s="13" t="s">
        <v>429</v>
      </c>
      <c r="AL1222" s="13" t="s">
        <v>41</v>
      </c>
      <c r="AM1222" s="13" t="s">
        <v>82</v>
      </c>
      <c r="AN1222" s="13" t="s">
        <v>93</v>
      </c>
      <c r="AO1222" s="13" t="s">
        <v>67</v>
      </c>
      <c r="AP1222" s="13" t="s">
        <v>61</v>
      </c>
      <c r="AQ1222" s="13" t="s">
        <v>134</v>
      </c>
      <c r="AR1222" s="13" t="s">
        <v>45</v>
      </c>
      <c r="AS1222" s="13" t="s">
        <v>70</v>
      </c>
      <c r="AT1222" s="13">
        <v>121.57</v>
      </c>
      <c r="AU1222" s="13">
        <v>15</v>
      </c>
      <c r="AV1222" s="13">
        <v>0.01</v>
      </c>
      <c r="AW1222" s="13">
        <v>1805.31</v>
      </c>
      <c r="AX1222" s="13">
        <v>1340.82</v>
      </c>
      <c r="AY1222" s="13">
        <v>464.49</v>
      </c>
      <c r="AZ1222" s="13" t="s">
        <v>63</v>
      </c>
      <c r="BA1222" s="13" t="s">
        <v>36</v>
      </c>
      <c r="BB1222" s="13" t="s">
        <v>72</v>
      </c>
      <c r="BC1222" s="13">
        <v>25.42</v>
      </c>
      <c r="BD1222" s="13">
        <v>10</v>
      </c>
      <c r="BE1222" s="13" t="s">
        <v>38</v>
      </c>
      <c r="BF1222" s="13" t="s">
        <v>39</v>
      </c>
      <c r="BG1222" s="13">
        <v>5</v>
      </c>
      <c r="BH1222" s="23">
        <v>6</v>
      </c>
    </row>
    <row r="1223" spans="36:60" x14ac:dyDescent="0.25">
      <c r="AJ1223" s="22">
        <v>663</v>
      </c>
      <c r="AK1223" s="13" t="s">
        <v>429</v>
      </c>
      <c r="AL1223" s="13" t="s">
        <v>27</v>
      </c>
      <c r="AM1223" s="13" t="s">
        <v>42</v>
      </c>
      <c r="AN1223" s="13" t="s">
        <v>43</v>
      </c>
      <c r="AO1223" s="13" t="s">
        <v>60</v>
      </c>
      <c r="AP1223" s="13" t="s">
        <v>51</v>
      </c>
      <c r="AQ1223" s="13" t="s">
        <v>79</v>
      </c>
      <c r="AR1223" s="13" t="s">
        <v>53</v>
      </c>
      <c r="AS1223" s="13" t="s">
        <v>70</v>
      </c>
      <c r="AT1223" s="13">
        <v>327.47000000000003</v>
      </c>
      <c r="AU1223" s="13">
        <v>16</v>
      </c>
      <c r="AV1223" s="13">
        <v>0.22</v>
      </c>
      <c r="AW1223" s="13">
        <v>4086.83</v>
      </c>
      <c r="AX1223" s="13">
        <v>2572.89</v>
      </c>
      <c r="AY1223" s="13">
        <v>1513.94</v>
      </c>
      <c r="AZ1223" s="13" t="s">
        <v>63</v>
      </c>
      <c r="BA1223" s="13" t="s">
        <v>88</v>
      </c>
      <c r="BB1223" s="13" t="s">
        <v>72</v>
      </c>
      <c r="BC1223" s="13">
        <v>29.07</v>
      </c>
      <c r="BD1223" s="13">
        <v>4</v>
      </c>
      <c r="BE1223" s="13" t="s">
        <v>38</v>
      </c>
      <c r="BF1223" s="13" t="s">
        <v>39</v>
      </c>
      <c r="BG1223" s="13">
        <v>5</v>
      </c>
      <c r="BH1223" s="23">
        <v>6</v>
      </c>
    </row>
    <row r="1224" spans="36:60" x14ac:dyDescent="0.25">
      <c r="AJ1224" s="22">
        <v>665</v>
      </c>
      <c r="AK1224" s="13" t="s">
        <v>188</v>
      </c>
      <c r="AL1224" s="13" t="s">
        <v>27</v>
      </c>
      <c r="AM1224" s="13" t="s">
        <v>42</v>
      </c>
      <c r="AN1224" s="13" t="s">
        <v>83</v>
      </c>
      <c r="AO1224" s="13" t="s">
        <v>60</v>
      </c>
      <c r="AP1224" s="13" t="s">
        <v>61</v>
      </c>
      <c r="AQ1224" s="13" t="s">
        <v>84</v>
      </c>
      <c r="AR1224" s="13" t="s">
        <v>33</v>
      </c>
      <c r="AS1224" s="13" t="s">
        <v>85</v>
      </c>
      <c r="AT1224" s="13">
        <v>56.51</v>
      </c>
      <c r="AU1224" s="13">
        <v>20</v>
      </c>
      <c r="AV1224" s="13">
        <v>0.06</v>
      </c>
      <c r="AW1224" s="13">
        <v>1062.3900000000001</v>
      </c>
      <c r="AX1224" s="13">
        <v>828.52</v>
      </c>
      <c r="AY1224" s="13">
        <v>233.87</v>
      </c>
      <c r="AZ1224" s="13" t="s">
        <v>63</v>
      </c>
      <c r="BA1224" s="13" t="s">
        <v>88</v>
      </c>
      <c r="BB1224" s="13" t="s">
        <v>37</v>
      </c>
      <c r="BC1224" s="13">
        <v>11.14</v>
      </c>
      <c r="BD1224" s="13">
        <v>1</v>
      </c>
      <c r="BE1224" s="13" t="s">
        <v>97</v>
      </c>
      <c r="BF1224" s="13" t="s">
        <v>39</v>
      </c>
      <c r="BG1224" s="13">
        <v>5</v>
      </c>
      <c r="BH1224" s="23">
        <v>7</v>
      </c>
    </row>
    <row r="1225" spans="36:60" x14ac:dyDescent="0.25">
      <c r="AJ1225" s="20">
        <v>672</v>
      </c>
      <c r="AK1225" s="2" t="s">
        <v>534</v>
      </c>
      <c r="AL1225" s="2" t="s">
        <v>27</v>
      </c>
      <c r="AM1225" s="2" t="s">
        <v>82</v>
      </c>
      <c r="AN1225" s="2" t="s">
        <v>83</v>
      </c>
      <c r="AO1225" s="2" t="s">
        <v>94</v>
      </c>
      <c r="AP1225" s="2" t="s">
        <v>51</v>
      </c>
      <c r="AQ1225" s="2" t="s">
        <v>52</v>
      </c>
      <c r="AR1225" s="2" t="s">
        <v>53</v>
      </c>
      <c r="AS1225" s="2" t="s">
        <v>85</v>
      </c>
      <c r="AT1225" s="2">
        <v>267.39999999999998</v>
      </c>
      <c r="AU1225" s="2">
        <v>5</v>
      </c>
      <c r="AV1225" s="2">
        <v>0.14000000000000001</v>
      </c>
      <c r="AW1225" s="2">
        <v>1149.82</v>
      </c>
      <c r="AX1225" s="2">
        <v>757.22</v>
      </c>
      <c r="AY1225" s="2">
        <v>392.6</v>
      </c>
      <c r="AZ1225" s="2" t="s">
        <v>76</v>
      </c>
      <c r="BA1225" s="2" t="s">
        <v>36</v>
      </c>
      <c r="BB1225" s="2" t="s">
        <v>48</v>
      </c>
      <c r="BC1225" s="2">
        <v>11.11</v>
      </c>
      <c r="BD1225" s="2">
        <v>2</v>
      </c>
      <c r="BE1225" s="2" t="s">
        <v>38</v>
      </c>
      <c r="BF1225" s="2" t="s">
        <v>56</v>
      </c>
      <c r="BG1225" s="2">
        <v>5</v>
      </c>
      <c r="BH1225" s="21">
        <v>6</v>
      </c>
    </row>
    <row r="1226" spans="36:60" x14ac:dyDescent="0.25">
      <c r="AJ1226" s="22">
        <v>681</v>
      </c>
      <c r="AK1226" s="13" t="s">
        <v>539</v>
      </c>
      <c r="AL1226" s="13" t="s">
        <v>41</v>
      </c>
      <c r="AM1226" s="13" t="s">
        <v>82</v>
      </c>
      <c r="AN1226" s="13" t="s">
        <v>83</v>
      </c>
      <c r="AO1226" s="13" t="s">
        <v>94</v>
      </c>
      <c r="AP1226" s="13" t="s">
        <v>31</v>
      </c>
      <c r="AQ1226" s="13" t="s">
        <v>79</v>
      </c>
      <c r="AR1226" s="13" t="s">
        <v>53</v>
      </c>
      <c r="AS1226" s="13" t="s">
        <v>70</v>
      </c>
      <c r="AT1226" s="13">
        <v>657.71</v>
      </c>
      <c r="AU1226" s="13">
        <v>5</v>
      </c>
      <c r="AV1226" s="13">
        <v>0.25</v>
      </c>
      <c r="AW1226" s="13">
        <v>2466.41</v>
      </c>
      <c r="AX1226" s="13">
        <v>1845.58</v>
      </c>
      <c r="AY1226" s="13">
        <v>620.83000000000004</v>
      </c>
      <c r="AZ1226" s="13" t="s">
        <v>91</v>
      </c>
      <c r="BA1226" s="13" t="s">
        <v>88</v>
      </c>
      <c r="BB1226" s="13" t="s">
        <v>37</v>
      </c>
      <c r="BC1226" s="13">
        <v>23.43</v>
      </c>
      <c r="BD1226" s="13">
        <v>4</v>
      </c>
      <c r="BE1226" s="13" t="s">
        <v>97</v>
      </c>
      <c r="BF1226" s="13" t="s">
        <v>39</v>
      </c>
      <c r="BG1226" s="13">
        <v>5</v>
      </c>
      <c r="BH1226" s="23">
        <v>2</v>
      </c>
    </row>
    <row r="1227" spans="36:60" x14ac:dyDescent="0.25">
      <c r="AJ1227" s="22">
        <v>687</v>
      </c>
      <c r="AK1227" s="13" t="s">
        <v>227</v>
      </c>
      <c r="AL1227" s="13" t="s">
        <v>41</v>
      </c>
      <c r="AM1227" s="13" t="s">
        <v>42</v>
      </c>
      <c r="AN1227" s="13" t="s">
        <v>90</v>
      </c>
      <c r="AO1227" s="13" t="s">
        <v>67</v>
      </c>
      <c r="AP1227" s="13" t="s">
        <v>51</v>
      </c>
      <c r="AQ1227" s="13" t="s">
        <v>62</v>
      </c>
      <c r="AR1227" s="13" t="s">
        <v>45</v>
      </c>
      <c r="AS1227" s="13" t="s">
        <v>85</v>
      </c>
      <c r="AT1227" s="13">
        <v>612.42999999999995</v>
      </c>
      <c r="AU1227" s="13">
        <v>17</v>
      </c>
      <c r="AV1227" s="13">
        <v>0.06</v>
      </c>
      <c r="AW1227" s="13">
        <v>9786.6299999999992</v>
      </c>
      <c r="AX1227" s="13">
        <v>6438.2</v>
      </c>
      <c r="AY1227" s="13">
        <v>3348.43</v>
      </c>
      <c r="AZ1227" s="13" t="s">
        <v>35</v>
      </c>
      <c r="BA1227" s="13" t="s">
        <v>36</v>
      </c>
      <c r="BB1227" s="13" t="s">
        <v>37</v>
      </c>
      <c r="BC1227" s="13">
        <v>35.92</v>
      </c>
      <c r="BD1227" s="13">
        <v>3</v>
      </c>
      <c r="BE1227" s="13" t="s">
        <v>97</v>
      </c>
      <c r="BF1227" s="13" t="s">
        <v>56</v>
      </c>
      <c r="BG1227" s="13">
        <v>5</v>
      </c>
      <c r="BH1227" s="23">
        <v>8</v>
      </c>
    </row>
    <row r="1228" spans="36:60" x14ac:dyDescent="0.25">
      <c r="AJ1228" s="22">
        <v>697</v>
      </c>
      <c r="AK1228" s="13" t="s">
        <v>226</v>
      </c>
      <c r="AL1228" s="13" t="s">
        <v>65</v>
      </c>
      <c r="AM1228" s="13" t="s">
        <v>66</v>
      </c>
      <c r="AN1228" s="13" t="s">
        <v>90</v>
      </c>
      <c r="AO1228" s="13" t="s">
        <v>44</v>
      </c>
      <c r="AP1228" s="13" t="s">
        <v>68</v>
      </c>
      <c r="AQ1228" s="13" t="s">
        <v>87</v>
      </c>
      <c r="AR1228" s="13" t="s">
        <v>53</v>
      </c>
      <c r="AS1228" s="13" t="s">
        <v>34</v>
      </c>
      <c r="AT1228" s="13">
        <v>588.49</v>
      </c>
      <c r="AU1228" s="13">
        <v>10</v>
      </c>
      <c r="AV1228" s="13">
        <v>0.19</v>
      </c>
      <c r="AW1228" s="13">
        <v>4766.7700000000004</v>
      </c>
      <c r="AX1228" s="13">
        <v>3216.29</v>
      </c>
      <c r="AY1228" s="13">
        <v>1550.48</v>
      </c>
      <c r="AZ1228" s="13" t="s">
        <v>63</v>
      </c>
      <c r="BA1228" s="13" t="s">
        <v>54</v>
      </c>
      <c r="BB1228" s="13" t="s">
        <v>48</v>
      </c>
      <c r="BC1228" s="13">
        <v>48.37</v>
      </c>
      <c r="BD1228" s="13">
        <v>10</v>
      </c>
      <c r="BE1228" s="13" t="s">
        <v>97</v>
      </c>
      <c r="BF1228" s="13" t="s">
        <v>39</v>
      </c>
      <c r="BG1228" s="13">
        <v>5</v>
      </c>
      <c r="BH1228" s="23">
        <v>10</v>
      </c>
    </row>
    <row r="1229" spans="36:60" x14ac:dyDescent="0.25">
      <c r="AJ1229" s="22">
        <v>725</v>
      </c>
      <c r="AK1229" s="13" t="s">
        <v>454</v>
      </c>
      <c r="AL1229" s="13" t="s">
        <v>27</v>
      </c>
      <c r="AM1229" s="13" t="s">
        <v>28</v>
      </c>
      <c r="AN1229" s="13" t="s">
        <v>59</v>
      </c>
      <c r="AO1229" s="13" t="s">
        <v>60</v>
      </c>
      <c r="AP1229" s="13" t="s">
        <v>68</v>
      </c>
      <c r="AQ1229" s="13" t="s">
        <v>79</v>
      </c>
      <c r="AR1229" s="13" t="s">
        <v>33</v>
      </c>
      <c r="AS1229" s="13" t="s">
        <v>80</v>
      </c>
      <c r="AT1229" s="13">
        <v>727.84</v>
      </c>
      <c r="AU1229" s="13">
        <v>14</v>
      </c>
      <c r="AV1229" s="13">
        <v>0.09</v>
      </c>
      <c r="AW1229" s="13">
        <v>9272.68</v>
      </c>
      <c r="AX1229" s="13">
        <v>8218.65</v>
      </c>
      <c r="AY1229" s="13">
        <v>1054.03</v>
      </c>
      <c r="AZ1229" s="13" t="s">
        <v>76</v>
      </c>
      <c r="BA1229" s="13" t="s">
        <v>71</v>
      </c>
      <c r="BB1229" s="13" t="s">
        <v>72</v>
      </c>
      <c r="BC1229" s="13">
        <v>49.99</v>
      </c>
      <c r="BD1229" s="13">
        <v>2</v>
      </c>
      <c r="BE1229" s="13" t="s">
        <v>97</v>
      </c>
      <c r="BF1229" s="13" t="s">
        <v>56</v>
      </c>
      <c r="BG1229" s="13">
        <v>5</v>
      </c>
      <c r="BH1229" s="23">
        <v>12</v>
      </c>
    </row>
    <row r="1230" spans="36:60" x14ac:dyDescent="0.25">
      <c r="AJ1230" s="22">
        <v>735</v>
      </c>
      <c r="AK1230" s="13" t="s">
        <v>232</v>
      </c>
      <c r="AL1230" s="13" t="s">
        <v>27</v>
      </c>
      <c r="AM1230" s="13" t="s">
        <v>82</v>
      </c>
      <c r="AN1230" s="13" t="s">
        <v>90</v>
      </c>
      <c r="AO1230" s="13" t="s">
        <v>67</v>
      </c>
      <c r="AP1230" s="13" t="s">
        <v>31</v>
      </c>
      <c r="AQ1230" s="13" t="s">
        <v>102</v>
      </c>
      <c r="AR1230" s="13" t="s">
        <v>53</v>
      </c>
      <c r="AS1230" s="13" t="s">
        <v>85</v>
      </c>
      <c r="AT1230" s="13">
        <v>213.12</v>
      </c>
      <c r="AU1230" s="13">
        <v>12</v>
      </c>
      <c r="AV1230" s="13">
        <v>0.04</v>
      </c>
      <c r="AW1230" s="13">
        <v>2455.14</v>
      </c>
      <c r="AX1230" s="13">
        <v>2046.89</v>
      </c>
      <c r="AY1230" s="13">
        <v>408.25</v>
      </c>
      <c r="AZ1230" s="13" t="s">
        <v>91</v>
      </c>
      <c r="BA1230" s="13" t="s">
        <v>36</v>
      </c>
      <c r="BB1230" s="13" t="s">
        <v>72</v>
      </c>
      <c r="BC1230" s="13">
        <v>31.44</v>
      </c>
      <c r="BD1230" s="13">
        <v>10</v>
      </c>
      <c r="BE1230" s="13" t="s">
        <v>55</v>
      </c>
      <c r="BF1230" s="13" t="s">
        <v>39</v>
      </c>
      <c r="BG1230" s="13">
        <v>5</v>
      </c>
      <c r="BH1230" s="23">
        <v>9</v>
      </c>
    </row>
    <row r="1231" spans="36:60" x14ac:dyDescent="0.25">
      <c r="AJ1231" s="22">
        <v>743</v>
      </c>
      <c r="AK1231" s="13" t="s">
        <v>175</v>
      </c>
      <c r="AL1231" s="13" t="s">
        <v>65</v>
      </c>
      <c r="AM1231" s="13" t="s">
        <v>82</v>
      </c>
      <c r="AN1231" s="13" t="s">
        <v>83</v>
      </c>
      <c r="AO1231" s="13" t="s">
        <v>74</v>
      </c>
      <c r="AP1231" s="13" t="s">
        <v>51</v>
      </c>
      <c r="AQ1231" s="13" t="s">
        <v>52</v>
      </c>
      <c r="AR1231" s="13" t="s">
        <v>45</v>
      </c>
      <c r="AS1231" s="13" t="s">
        <v>46</v>
      </c>
      <c r="AT1231" s="13">
        <v>30.98</v>
      </c>
      <c r="AU1231" s="13">
        <v>18</v>
      </c>
      <c r="AV1231" s="13">
        <v>0.27</v>
      </c>
      <c r="AW1231" s="13">
        <v>407.08</v>
      </c>
      <c r="AX1231" s="13">
        <v>248.36</v>
      </c>
      <c r="AY1231" s="13">
        <v>158.72</v>
      </c>
      <c r="AZ1231" s="13" t="s">
        <v>63</v>
      </c>
      <c r="BA1231" s="13" t="s">
        <v>88</v>
      </c>
      <c r="BB1231" s="13" t="s">
        <v>37</v>
      </c>
      <c r="BC1231" s="13">
        <v>8.52</v>
      </c>
      <c r="BD1231" s="13">
        <v>7</v>
      </c>
      <c r="BE1231" s="13" t="s">
        <v>38</v>
      </c>
      <c r="BF1231" s="13" t="s">
        <v>56</v>
      </c>
      <c r="BG1231" s="13">
        <v>5</v>
      </c>
      <c r="BH1231" s="23">
        <v>12</v>
      </c>
    </row>
    <row r="1232" spans="36:60" x14ac:dyDescent="0.25">
      <c r="AJ1232" s="20">
        <v>754</v>
      </c>
      <c r="AK1232" s="2" t="s">
        <v>559</v>
      </c>
      <c r="AL1232" s="2" t="s">
        <v>58</v>
      </c>
      <c r="AM1232" s="2" t="s">
        <v>42</v>
      </c>
      <c r="AN1232" s="2" t="s">
        <v>29</v>
      </c>
      <c r="AO1232" s="2" t="s">
        <v>30</v>
      </c>
      <c r="AP1232" s="2" t="s">
        <v>75</v>
      </c>
      <c r="AQ1232" s="2" t="s">
        <v>79</v>
      </c>
      <c r="AR1232" s="2" t="s">
        <v>45</v>
      </c>
      <c r="AS1232" s="2" t="s">
        <v>85</v>
      </c>
      <c r="AT1232" s="2">
        <v>565.37</v>
      </c>
      <c r="AU1232" s="2">
        <v>3</v>
      </c>
      <c r="AV1232" s="2">
        <v>0.14000000000000001</v>
      </c>
      <c r="AW1232" s="2">
        <v>1458.65</v>
      </c>
      <c r="AX1232" s="2">
        <v>927.35</v>
      </c>
      <c r="AY1232" s="2">
        <v>531.29999999999995</v>
      </c>
      <c r="AZ1232" s="2" t="s">
        <v>63</v>
      </c>
      <c r="BA1232" s="2" t="s">
        <v>54</v>
      </c>
      <c r="BB1232" s="2" t="s">
        <v>37</v>
      </c>
      <c r="BC1232" s="2">
        <v>7.06</v>
      </c>
      <c r="BD1232" s="2">
        <v>6</v>
      </c>
      <c r="BE1232" s="2" t="s">
        <v>38</v>
      </c>
      <c r="BF1232" s="2" t="s">
        <v>39</v>
      </c>
      <c r="BG1232" s="2">
        <v>5</v>
      </c>
      <c r="BH1232" s="21">
        <v>2</v>
      </c>
    </row>
    <row r="1233" spans="36:60" x14ac:dyDescent="0.25">
      <c r="AJ1233" s="20">
        <v>770</v>
      </c>
      <c r="AK1233" s="2" t="s">
        <v>565</v>
      </c>
      <c r="AL1233" s="2" t="s">
        <v>41</v>
      </c>
      <c r="AM1233" s="2" t="s">
        <v>66</v>
      </c>
      <c r="AN1233" s="2" t="s">
        <v>29</v>
      </c>
      <c r="AO1233" s="2" t="s">
        <v>44</v>
      </c>
      <c r="AP1233" s="2" t="s">
        <v>75</v>
      </c>
      <c r="AQ1233" s="2" t="s">
        <v>79</v>
      </c>
      <c r="AR1233" s="2" t="s">
        <v>33</v>
      </c>
      <c r="AS1233" s="2" t="s">
        <v>34</v>
      </c>
      <c r="AT1233" s="2">
        <v>911.64</v>
      </c>
      <c r="AU1233" s="2">
        <v>10</v>
      </c>
      <c r="AV1233" s="2">
        <v>0.12</v>
      </c>
      <c r="AW1233" s="2">
        <v>8022.43</v>
      </c>
      <c r="AX1233" s="2">
        <v>6594.97</v>
      </c>
      <c r="AY1233" s="2">
        <v>1427.46</v>
      </c>
      <c r="AZ1233" s="2" t="s">
        <v>91</v>
      </c>
      <c r="BA1233" s="2" t="s">
        <v>71</v>
      </c>
      <c r="BB1233" s="2" t="s">
        <v>48</v>
      </c>
      <c r="BC1233" s="2">
        <v>40.68</v>
      </c>
      <c r="BD1233" s="2">
        <v>8</v>
      </c>
      <c r="BE1233" s="2" t="s">
        <v>38</v>
      </c>
      <c r="BF1233" s="2" t="s">
        <v>39</v>
      </c>
      <c r="BG1233" s="2">
        <v>5</v>
      </c>
      <c r="BH1233" s="21">
        <v>7</v>
      </c>
    </row>
    <row r="1234" spans="36:60" x14ac:dyDescent="0.25">
      <c r="AJ1234" s="20">
        <v>796</v>
      </c>
      <c r="AK1234" s="2" t="s">
        <v>447</v>
      </c>
      <c r="AL1234" s="2" t="s">
        <v>129</v>
      </c>
      <c r="AM1234" s="2" t="s">
        <v>42</v>
      </c>
      <c r="AN1234" s="2" t="s">
        <v>59</v>
      </c>
      <c r="AO1234" s="2" t="s">
        <v>74</v>
      </c>
      <c r="AP1234" s="2" t="s">
        <v>68</v>
      </c>
      <c r="AQ1234" s="2" t="s">
        <v>62</v>
      </c>
      <c r="AR1234" s="2" t="s">
        <v>53</v>
      </c>
      <c r="AS1234" s="2" t="s">
        <v>80</v>
      </c>
      <c r="AT1234" s="2">
        <v>335.62</v>
      </c>
      <c r="AU1234" s="2">
        <v>2</v>
      </c>
      <c r="AV1234" s="2">
        <v>0.05</v>
      </c>
      <c r="AW1234" s="2">
        <v>637.67999999999995</v>
      </c>
      <c r="AX1234" s="2">
        <v>476</v>
      </c>
      <c r="AY1234" s="2">
        <v>161.68</v>
      </c>
      <c r="AZ1234" s="2" t="s">
        <v>35</v>
      </c>
      <c r="BA1234" s="2" t="s">
        <v>54</v>
      </c>
      <c r="BB1234" s="2" t="s">
        <v>48</v>
      </c>
      <c r="BC1234" s="2">
        <v>20.149999999999999</v>
      </c>
      <c r="BD1234" s="2">
        <v>1</v>
      </c>
      <c r="BE1234" s="2" t="s">
        <v>55</v>
      </c>
      <c r="BF1234" s="2" t="s">
        <v>56</v>
      </c>
      <c r="BG1234" s="2">
        <v>5</v>
      </c>
      <c r="BH1234" s="21">
        <v>7</v>
      </c>
    </row>
    <row r="1235" spans="36:60" x14ac:dyDescent="0.25">
      <c r="AJ1235" s="20">
        <v>798</v>
      </c>
      <c r="AK1235" s="2" t="s">
        <v>577</v>
      </c>
      <c r="AL1235" s="2" t="s">
        <v>96</v>
      </c>
      <c r="AM1235" s="2" t="s">
        <v>42</v>
      </c>
      <c r="AN1235" s="2" t="s">
        <v>90</v>
      </c>
      <c r="AO1235" s="2" t="s">
        <v>44</v>
      </c>
      <c r="AP1235" s="2" t="s">
        <v>61</v>
      </c>
      <c r="AQ1235" s="2" t="s">
        <v>62</v>
      </c>
      <c r="AR1235" s="2" t="s">
        <v>33</v>
      </c>
      <c r="AS1235" s="2" t="s">
        <v>34</v>
      </c>
      <c r="AT1235" s="2">
        <v>220.13</v>
      </c>
      <c r="AU1235" s="2">
        <v>16</v>
      </c>
      <c r="AV1235" s="2">
        <v>0.24</v>
      </c>
      <c r="AW1235" s="2">
        <v>2676.78</v>
      </c>
      <c r="AX1235" s="2">
        <v>1538.88</v>
      </c>
      <c r="AY1235" s="2">
        <v>1137.9000000000001</v>
      </c>
      <c r="AZ1235" s="2" t="s">
        <v>91</v>
      </c>
      <c r="BA1235" s="2" t="s">
        <v>54</v>
      </c>
      <c r="BB1235" s="2" t="s">
        <v>48</v>
      </c>
      <c r="BC1235" s="2">
        <v>25.7</v>
      </c>
      <c r="BD1235" s="2">
        <v>8</v>
      </c>
      <c r="BE1235" s="2" t="s">
        <v>55</v>
      </c>
      <c r="BF1235" s="2" t="s">
        <v>39</v>
      </c>
      <c r="BG1235" s="2">
        <v>5</v>
      </c>
      <c r="BH1235" s="21">
        <v>7</v>
      </c>
    </row>
    <row r="1236" spans="36:60" x14ac:dyDescent="0.25">
      <c r="AJ1236" s="20">
        <v>802</v>
      </c>
      <c r="AK1236" s="2" t="s">
        <v>238</v>
      </c>
      <c r="AL1236" s="2" t="s">
        <v>65</v>
      </c>
      <c r="AM1236" s="2" t="s">
        <v>28</v>
      </c>
      <c r="AN1236" s="2" t="s">
        <v>59</v>
      </c>
      <c r="AO1236" s="2" t="s">
        <v>30</v>
      </c>
      <c r="AP1236" s="2" t="s">
        <v>51</v>
      </c>
      <c r="AQ1236" s="2" t="s">
        <v>87</v>
      </c>
      <c r="AR1236" s="2" t="s">
        <v>53</v>
      </c>
      <c r="AS1236" s="2" t="s">
        <v>85</v>
      </c>
      <c r="AT1236" s="2">
        <v>627.92999999999995</v>
      </c>
      <c r="AU1236" s="2">
        <v>14</v>
      </c>
      <c r="AV1236" s="2">
        <v>0.16</v>
      </c>
      <c r="AW1236" s="2">
        <v>7384.46</v>
      </c>
      <c r="AX1236" s="2">
        <v>4708.1400000000003</v>
      </c>
      <c r="AY1236" s="2">
        <v>2676.32</v>
      </c>
      <c r="AZ1236" s="2" t="s">
        <v>76</v>
      </c>
      <c r="BA1236" s="2" t="s">
        <v>88</v>
      </c>
      <c r="BB1236" s="2" t="s">
        <v>72</v>
      </c>
      <c r="BC1236" s="2">
        <v>34.659999999999997</v>
      </c>
      <c r="BD1236" s="2">
        <v>3</v>
      </c>
      <c r="BE1236" s="2" t="s">
        <v>97</v>
      </c>
      <c r="BF1236" s="2" t="s">
        <v>56</v>
      </c>
      <c r="BG1236" s="2">
        <v>5</v>
      </c>
      <c r="BH1236" s="21">
        <v>11</v>
      </c>
    </row>
    <row r="1237" spans="36:60" x14ac:dyDescent="0.25">
      <c r="AJ1237" s="22">
        <v>805</v>
      </c>
      <c r="AK1237" s="13" t="s">
        <v>580</v>
      </c>
      <c r="AL1237" s="13" t="s">
        <v>27</v>
      </c>
      <c r="AM1237" s="13" t="s">
        <v>66</v>
      </c>
      <c r="AN1237" s="13" t="s">
        <v>29</v>
      </c>
      <c r="AO1237" s="13" t="s">
        <v>67</v>
      </c>
      <c r="AP1237" s="13" t="s">
        <v>75</v>
      </c>
      <c r="AQ1237" s="13" t="s">
        <v>107</v>
      </c>
      <c r="AR1237" s="13" t="s">
        <v>53</v>
      </c>
      <c r="AS1237" s="13" t="s">
        <v>46</v>
      </c>
      <c r="AT1237" s="13">
        <v>18.05</v>
      </c>
      <c r="AU1237" s="13">
        <v>20</v>
      </c>
      <c r="AV1237" s="13">
        <v>0.14000000000000001</v>
      </c>
      <c r="AW1237" s="13">
        <v>310.45999999999998</v>
      </c>
      <c r="AX1237" s="13">
        <v>225.55</v>
      </c>
      <c r="AY1237" s="13">
        <v>84.91</v>
      </c>
      <c r="AZ1237" s="13" t="s">
        <v>35</v>
      </c>
      <c r="BA1237" s="13" t="s">
        <v>71</v>
      </c>
      <c r="BB1237" s="13" t="s">
        <v>72</v>
      </c>
      <c r="BC1237" s="13">
        <v>6.29</v>
      </c>
      <c r="BD1237" s="13">
        <v>1</v>
      </c>
      <c r="BE1237" s="13" t="s">
        <v>97</v>
      </c>
      <c r="BF1237" s="13" t="s">
        <v>56</v>
      </c>
      <c r="BG1237" s="13">
        <v>5</v>
      </c>
      <c r="BH1237" s="23">
        <v>5</v>
      </c>
    </row>
    <row r="1238" spans="36:60" x14ac:dyDescent="0.25">
      <c r="AJ1238" s="22">
        <v>811</v>
      </c>
      <c r="AK1238" s="13" t="s">
        <v>284</v>
      </c>
      <c r="AL1238" s="13" t="s">
        <v>58</v>
      </c>
      <c r="AM1238" s="13" t="s">
        <v>28</v>
      </c>
      <c r="AN1238" s="13" t="s">
        <v>29</v>
      </c>
      <c r="AO1238" s="13" t="s">
        <v>44</v>
      </c>
      <c r="AP1238" s="13" t="s">
        <v>61</v>
      </c>
      <c r="AQ1238" s="13" t="s">
        <v>32</v>
      </c>
      <c r="AR1238" s="13" t="s">
        <v>45</v>
      </c>
      <c r="AS1238" s="13" t="s">
        <v>46</v>
      </c>
      <c r="AT1238" s="13">
        <v>496</v>
      </c>
      <c r="AU1238" s="13">
        <v>4</v>
      </c>
      <c r="AV1238" s="13">
        <v>7.0000000000000007E-2</v>
      </c>
      <c r="AW1238" s="13">
        <v>1845.12</v>
      </c>
      <c r="AX1238" s="13">
        <v>1448.95</v>
      </c>
      <c r="AY1238" s="13">
        <v>396.17</v>
      </c>
      <c r="AZ1238" s="13" t="s">
        <v>47</v>
      </c>
      <c r="BA1238" s="13" t="s">
        <v>88</v>
      </c>
      <c r="BB1238" s="13" t="s">
        <v>37</v>
      </c>
      <c r="BC1238" s="13">
        <v>5.83</v>
      </c>
      <c r="BD1238" s="13">
        <v>8</v>
      </c>
      <c r="BE1238" s="13" t="s">
        <v>97</v>
      </c>
      <c r="BF1238" s="13" t="s">
        <v>56</v>
      </c>
      <c r="BG1238" s="13">
        <v>5</v>
      </c>
      <c r="BH1238" s="23">
        <v>5</v>
      </c>
    </row>
    <row r="1239" spans="36:60" x14ac:dyDescent="0.25">
      <c r="AJ1239" s="20">
        <v>812</v>
      </c>
      <c r="AK1239" s="2" t="s">
        <v>383</v>
      </c>
      <c r="AL1239" s="2" t="s">
        <v>27</v>
      </c>
      <c r="AM1239" s="2" t="s">
        <v>28</v>
      </c>
      <c r="AN1239" s="2" t="s">
        <v>29</v>
      </c>
      <c r="AO1239" s="2" t="s">
        <v>44</v>
      </c>
      <c r="AP1239" s="2" t="s">
        <v>61</v>
      </c>
      <c r="AQ1239" s="2" t="s">
        <v>32</v>
      </c>
      <c r="AR1239" s="2" t="s">
        <v>33</v>
      </c>
      <c r="AS1239" s="2" t="s">
        <v>34</v>
      </c>
      <c r="AT1239" s="2">
        <v>437.88</v>
      </c>
      <c r="AU1239" s="2">
        <v>19</v>
      </c>
      <c r="AV1239" s="2">
        <v>0.08</v>
      </c>
      <c r="AW1239" s="2">
        <v>7654.14</v>
      </c>
      <c r="AX1239" s="2">
        <v>6816.11</v>
      </c>
      <c r="AY1239" s="2">
        <v>838.03</v>
      </c>
      <c r="AZ1239" s="2" t="s">
        <v>35</v>
      </c>
      <c r="BA1239" s="2" t="s">
        <v>36</v>
      </c>
      <c r="BB1239" s="2" t="s">
        <v>72</v>
      </c>
      <c r="BC1239" s="2">
        <v>15.26</v>
      </c>
      <c r="BD1239" s="2">
        <v>3</v>
      </c>
      <c r="BE1239" s="2" t="s">
        <v>55</v>
      </c>
      <c r="BF1239" s="2" t="s">
        <v>56</v>
      </c>
      <c r="BG1239" s="2">
        <v>5</v>
      </c>
      <c r="BH1239" s="21">
        <v>5</v>
      </c>
    </row>
    <row r="1240" spans="36:60" x14ac:dyDescent="0.25">
      <c r="AJ1240" s="22">
        <v>815</v>
      </c>
      <c r="AK1240" s="13" t="s">
        <v>584</v>
      </c>
      <c r="AL1240" s="13" t="s">
        <v>58</v>
      </c>
      <c r="AM1240" s="13" t="s">
        <v>66</v>
      </c>
      <c r="AN1240" s="13" t="s">
        <v>29</v>
      </c>
      <c r="AO1240" s="13" t="s">
        <v>60</v>
      </c>
      <c r="AP1240" s="13" t="s">
        <v>75</v>
      </c>
      <c r="AQ1240" s="13" t="s">
        <v>84</v>
      </c>
      <c r="AR1240" s="13" t="s">
        <v>33</v>
      </c>
      <c r="AS1240" s="13" t="s">
        <v>46</v>
      </c>
      <c r="AT1240" s="13">
        <v>630.30999999999995</v>
      </c>
      <c r="AU1240" s="13">
        <v>18</v>
      </c>
      <c r="AV1240" s="13">
        <v>0.28000000000000003</v>
      </c>
      <c r="AW1240" s="13">
        <v>8168.82</v>
      </c>
      <c r="AX1240" s="13">
        <v>5434.21</v>
      </c>
      <c r="AY1240" s="13">
        <v>2734.61</v>
      </c>
      <c r="AZ1240" s="13" t="s">
        <v>63</v>
      </c>
      <c r="BA1240" s="13" t="s">
        <v>71</v>
      </c>
      <c r="BB1240" s="13" t="s">
        <v>48</v>
      </c>
      <c r="BC1240" s="13">
        <v>27.29</v>
      </c>
      <c r="BD1240" s="13">
        <v>2</v>
      </c>
      <c r="BE1240" s="13" t="s">
        <v>38</v>
      </c>
      <c r="BF1240" s="13" t="s">
        <v>56</v>
      </c>
      <c r="BG1240" s="13">
        <v>5</v>
      </c>
      <c r="BH1240" s="23">
        <v>12</v>
      </c>
    </row>
    <row r="1241" spans="36:60" x14ac:dyDescent="0.25">
      <c r="AJ1241" s="22">
        <v>825</v>
      </c>
      <c r="AK1241" s="13" t="s">
        <v>407</v>
      </c>
      <c r="AL1241" s="13" t="s">
        <v>120</v>
      </c>
      <c r="AM1241" s="13" t="s">
        <v>82</v>
      </c>
      <c r="AN1241" s="13" t="s">
        <v>59</v>
      </c>
      <c r="AO1241" s="13" t="s">
        <v>67</v>
      </c>
      <c r="AP1241" s="13" t="s">
        <v>51</v>
      </c>
      <c r="AQ1241" s="13" t="s">
        <v>107</v>
      </c>
      <c r="AR1241" s="13" t="s">
        <v>53</v>
      </c>
      <c r="AS1241" s="13" t="s">
        <v>34</v>
      </c>
      <c r="AT1241" s="13">
        <v>888.87</v>
      </c>
      <c r="AU1241" s="13">
        <v>1</v>
      </c>
      <c r="AV1241" s="13">
        <v>0.16</v>
      </c>
      <c r="AW1241" s="13">
        <v>746.65</v>
      </c>
      <c r="AX1241" s="13">
        <v>529.25</v>
      </c>
      <c r="AY1241" s="13">
        <v>217.4</v>
      </c>
      <c r="AZ1241" s="13" t="s">
        <v>76</v>
      </c>
      <c r="BA1241" s="13" t="s">
        <v>36</v>
      </c>
      <c r="BB1241" s="13" t="s">
        <v>72</v>
      </c>
      <c r="BC1241" s="13">
        <v>23.82</v>
      </c>
      <c r="BD1241" s="13">
        <v>2</v>
      </c>
      <c r="BE1241" s="13" t="s">
        <v>38</v>
      </c>
      <c r="BF1241" s="13" t="s">
        <v>39</v>
      </c>
      <c r="BG1241" s="13">
        <v>5</v>
      </c>
      <c r="BH1241" s="23">
        <v>1</v>
      </c>
    </row>
    <row r="1242" spans="36:60" x14ac:dyDescent="0.25">
      <c r="AJ1242" s="20">
        <v>834</v>
      </c>
      <c r="AK1242" s="2" t="s">
        <v>584</v>
      </c>
      <c r="AL1242" s="2" t="s">
        <v>41</v>
      </c>
      <c r="AM1242" s="2" t="s">
        <v>28</v>
      </c>
      <c r="AN1242" s="2" t="s">
        <v>83</v>
      </c>
      <c r="AO1242" s="2" t="s">
        <v>67</v>
      </c>
      <c r="AP1242" s="2" t="s">
        <v>31</v>
      </c>
      <c r="AQ1242" s="2" t="s">
        <v>134</v>
      </c>
      <c r="AR1242" s="2" t="s">
        <v>53</v>
      </c>
      <c r="AS1242" s="2" t="s">
        <v>46</v>
      </c>
      <c r="AT1242" s="2">
        <v>475.52</v>
      </c>
      <c r="AU1242" s="2">
        <v>13</v>
      </c>
      <c r="AV1242" s="2">
        <v>0.22</v>
      </c>
      <c r="AW1242" s="2">
        <v>4821.7700000000004</v>
      </c>
      <c r="AX1242" s="2">
        <v>3715.78</v>
      </c>
      <c r="AY1242" s="2">
        <v>1105.99</v>
      </c>
      <c r="AZ1242" s="2" t="s">
        <v>76</v>
      </c>
      <c r="BA1242" s="2" t="s">
        <v>71</v>
      </c>
      <c r="BB1242" s="2" t="s">
        <v>72</v>
      </c>
      <c r="BC1242" s="2">
        <v>23.67</v>
      </c>
      <c r="BD1242" s="2">
        <v>3</v>
      </c>
      <c r="BE1242" s="2" t="s">
        <v>97</v>
      </c>
      <c r="BF1242" s="2" t="s">
        <v>39</v>
      </c>
      <c r="BG1242" s="2">
        <v>5</v>
      </c>
      <c r="BH1242" s="21">
        <v>12</v>
      </c>
    </row>
    <row r="1243" spans="36:60" x14ac:dyDescent="0.25">
      <c r="AJ1243" s="22">
        <v>835</v>
      </c>
      <c r="AK1243" s="13" t="s">
        <v>306</v>
      </c>
      <c r="AL1243" s="13" t="s">
        <v>99</v>
      </c>
      <c r="AM1243" s="13" t="s">
        <v>42</v>
      </c>
      <c r="AN1243" s="13" t="s">
        <v>90</v>
      </c>
      <c r="AO1243" s="13" t="s">
        <v>74</v>
      </c>
      <c r="AP1243" s="13" t="s">
        <v>61</v>
      </c>
      <c r="AQ1243" s="13" t="s">
        <v>84</v>
      </c>
      <c r="AR1243" s="13" t="s">
        <v>53</v>
      </c>
      <c r="AS1243" s="13" t="s">
        <v>70</v>
      </c>
      <c r="AT1243" s="13">
        <v>866.05</v>
      </c>
      <c r="AU1243" s="13">
        <v>3</v>
      </c>
      <c r="AV1243" s="13">
        <v>0.3</v>
      </c>
      <c r="AW1243" s="13">
        <v>1818.7</v>
      </c>
      <c r="AX1243" s="13">
        <v>917.8</v>
      </c>
      <c r="AY1243" s="13">
        <v>900.9</v>
      </c>
      <c r="AZ1243" s="13" t="s">
        <v>47</v>
      </c>
      <c r="BA1243" s="13" t="s">
        <v>88</v>
      </c>
      <c r="BB1243" s="13" t="s">
        <v>72</v>
      </c>
      <c r="BC1243" s="13">
        <v>14.36</v>
      </c>
      <c r="BD1243" s="13">
        <v>7</v>
      </c>
      <c r="BE1243" s="13" t="s">
        <v>97</v>
      </c>
      <c r="BF1243" s="13" t="s">
        <v>56</v>
      </c>
      <c r="BG1243" s="13">
        <v>5</v>
      </c>
      <c r="BH1243" s="23">
        <v>12</v>
      </c>
    </row>
    <row r="1244" spans="36:60" x14ac:dyDescent="0.25">
      <c r="AJ1244" s="22">
        <v>837</v>
      </c>
      <c r="AK1244" s="13" t="s">
        <v>590</v>
      </c>
      <c r="AL1244" s="13" t="s">
        <v>65</v>
      </c>
      <c r="AM1244" s="13" t="s">
        <v>42</v>
      </c>
      <c r="AN1244" s="13" t="s">
        <v>59</v>
      </c>
      <c r="AO1244" s="13" t="s">
        <v>78</v>
      </c>
      <c r="AP1244" s="13" t="s">
        <v>31</v>
      </c>
      <c r="AQ1244" s="13" t="s">
        <v>102</v>
      </c>
      <c r="AR1244" s="13" t="s">
        <v>45</v>
      </c>
      <c r="AS1244" s="13" t="s">
        <v>80</v>
      </c>
      <c r="AT1244" s="13">
        <v>554.48</v>
      </c>
      <c r="AU1244" s="13">
        <v>10</v>
      </c>
      <c r="AV1244" s="13">
        <v>7.0000000000000007E-2</v>
      </c>
      <c r="AW1244" s="13">
        <v>5156.66</v>
      </c>
      <c r="AX1244" s="13">
        <v>4357.92</v>
      </c>
      <c r="AY1244" s="13">
        <v>798.74</v>
      </c>
      <c r="AZ1244" s="13" t="s">
        <v>91</v>
      </c>
      <c r="BA1244" s="13" t="s">
        <v>54</v>
      </c>
      <c r="BB1244" s="13" t="s">
        <v>72</v>
      </c>
      <c r="BC1244" s="13">
        <v>26.6</v>
      </c>
      <c r="BD1244" s="13">
        <v>6</v>
      </c>
      <c r="BE1244" s="13" t="s">
        <v>97</v>
      </c>
      <c r="BF1244" s="13" t="s">
        <v>56</v>
      </c>
      <c r="BG1244" s="13">
        <v>5</v>
      </c>
      <c r="BH1244" s="23">
        <v>7</v>
      </c>
    </row>
    <row r="1245" spans="36:60" x14ac:dyDescent="0.25">
      <c r="AJ1245" s="22">
        <v>839</v>
      </c>
      <c r="AK1245" s="13" t="s">
        <v>308</v>
      </c>
      <c r="AL1245" s="13" t="s">
        <v>96</v>
      </c>
      <c r="AM1245" s="13" t="s">
        <v>82</v>
      </c>
      <c r="AN1245" s="13" t="s">
        <v>93</v>
      </c>
      <c r="AO1245" s="13" t="s">
        <v>60</v>
      </c>
      <c r="AP1245" s="13" t="s">
        <v>51</v>
      </c>
      <c r="AQ1245" s="13" t="s">
        <v>32</v>
      </c>
      <c r="AR1245" s="13" t="s">
        <v>33</v>
      </c>
      <c r="AS1245" s="13" t="s">
        <v>70</v>
      </c>
      <c r="AT1245" s="13">
        <v>40.549999999999997</v>
      </c>
      <c r="AU1245" s="13">
        <v>11</v>
      </c>
      <c r="AV1245" s="13">
        <v>0.05</v>
      </c>
      <c r="AW1245" s="13">
        <v>423.75</v>
      </c>
      <c r="AX1245" s="13">
        <v>373.81</v>
      </c>
      <c r="AY1245" s="13">
        <v>49.94</v>
      </c>
      <c r="AZ1245" s="13" t="s">
        <v>63</v>
      </c>
      <c r="BA1245" s="13" t="s">
        <v>71</v>
      </c>
      <c r="BB1245" s="13" t="s">
        <v>48</v>
      </c>
      <c r="BC1245" s="13">
        <v>22.08</v>
      </c>
      <c r="BD1245" s="13">
        <v>7</v>
      </c>
      <c r="BE1245" s="13" t="s">
        <v>55</v>
      </c>
      <c r="BF1245" s="13" t="s">
        <v>39</v>
      </c>
      <c r="BG1245" s="13">
        <v>5</v>
      </c>
      <c r="BH1245" s="23">
        <v>1</v>
      </c>
    </row>
    <row r="1246" spans="36:60" x14ac:dyDescent="0.25">
      <c r="AJ1246" s="22">
        <v>841</v>
      </c>
      <c r="AK1246" s="13" t="s">
        <v>503</v>
      </c>
      <c r="AL1246" s="13" t="s">
        <v>65</v>
      </c>
      <c r="AM1246" s="13" t="s">
        <v>82</v>
      </c>
      <c r="AN1246" s="13" t="s">
        <v>83</v>
      </c>
      <c r="AO1246" s="13" t="s">
        <v>30</v>
      </c>
      <c r="AP1246" s="13" t="s">
        <v>68</v>
      </c>
      <c r="AQ1246" s="13" t="s">
        <v>52</v>
      </c>
      <c r="AR1246" s="13" t="s">
        <v>53</v>
      </c>
      <c r="AS1246" s="13" t="s">
        <v>80</v>
      </c>
      <c r="AT1246" s="13">
        <v>225.11</v>
      </c>
      <c r="AU1246" s="13">
        <v>10</v>
      </c>
      <c r="AV1246" s="13">
        <v>0.13</v>
      </c>
      <c r="AW1246" s="13">
        <v>1958.46</v>
      </c>
      <c r="AX1246" s="13">
        <v>1730.99</v>
      </c>
      <c r="AY1246" s="13">
        <v>227.47</v>
      </c>
      <c r="AZ1246" s="13" t="s">
        <v>47</v>
      </c>
      <c r="BA1246" s="13" t="s">
        <v>88</v>
      </c>
      <c r="BB1246" s="13" t="s">
        <v>37</v>
      </c>
      <c r="BC1246" s="13">
        <v>16.190000000000001</v>
      </c>
      <c r="BD1246" s="13">
        <v>1</v>
      </c>
      <c r="BE1246" s="13" t="s">
        <v>97</v>
      </c>
      <c r="BF1246" s="13" t="s">
        <v>56</v>
      </c>
      <c r="BG1246" s="13">
        <v>5</v>
      </c>
      <c r="BH1246" s="23">
        <v>5</v>
      </c>
    </row>
    <row r="1247" spans="36:60" x14ac:dyDescent="0.25">
      <c r="AJ1247" s="22">
        <v>851</v>
      </c>
      <c r="AK1247" s="13" t="s">
        <v>453</v>
      </c>
      <c r="AL1247" s="13" t="s">
        <v>118</v>
      </c>
      <c r="AM1247" s="13" t="s">
        <v>82</v>
      </c>
      <c r="AN1247" s="13" t="s">
        <v>29</v>
      </c>
      <c r="AO1247" s="13" t="s">
        <v>74</v>
      </c>
      <c r="AP1247" s="13" t="s">
        <v>61</v>
      </c>
      <c r="AQ1247" s="13" t="s">
        <v>62</v>
      </c>
      <c r="AR1247" s="13" t="s">
        <v>33</v>
      </c>
      <c r="AS1247" s="13" t="s">
        <v>34</v>
      </c>
      <c r="AT1247" s="13">
        <v>154.94</v>
      </c>
      <c r="AU1247" s="13">
        <v>16</v>
      </c>
      <c r="AV1247" s="13">
        <v>0.08</v>
      </c>
      <c r="AW1247" s="13">
        <v>2280.7199999999998</v>
      </c>
      <c r="AX1247" s="13">
        <v>1389.14</v>
      </c>
      <c r="AY1247" s="13">
        <v>891.58</v>
      </c>
      <c r="AZ1247" s="13" t="s">
        <v>63</v>
      </c>
      <c r="BA1247" s="13" t="s">
        <v>88</v>
      </c>
      <c r="BB1247" s="13" t="s">
        <v>72</v>
      </c>
      <c r="BC1247" s="13">
        <v>25.84</v>
      </c>
      <c r="BD1247" s="13">
        <v>1</v>
      </c>
      <c r="BE1247" s="13" t="s">
        <v>38</v>
      </c>
      <c r="BF1247" s="13" t="s">
        <v>39</v>
      </c>
      <c r="BG1247" s="13">
        <v>5</v>
      </c>
      <c r="BH1247" s="23">
        <v>7</v>
      </c>
    </row>
    <row r="1248" spans="36:60" x14ac:dyDescent="0.25">
      <c r="AJ1248" s="22">
        <v>853</v>
      </c>
      <c r="AK1248" s="13" t="s">
        <v>419</v>
      </c>
      <c r="AL1248" s="13" t="s">
        <v>118</v>
      </c>
      <c r="AM1248" s="13" t="s">
        <v>42</v>
      </c>
      <c r="AN1248" s="13" t="s">
        <v>43</v>
      </c>
      <c r="AO1248" s="13" t="s">
        <v>74</v>
      </c>
      <c r="AP1248" s="13" t="s">
        <v>51</v>
      </c>
      <c r="AQ1248" s="13" t="s">
        <v>84</v>
      </c>
      <c r="AR1248" s="13" t="s">
        <v>53</v>
      </c>
      <c r="AS1248" s="13" t="s">
        <v>46</v>
      </c>
      <c r="AT1248" s="13">
        <v>739.54</v>
      </c>
      <c r="AU1248" s="13">
        <v>20</v>
      </c>
      <c r="AV1248" s="13">
        <v>0.18</v>
      </c>
      <c r="AW1248" s="13">
        <v>12128.46</v>
      </c>
      <c r="AX1248" s="13">
        <v>9656.36</v>
      </c>
      <c r="AY1248" s="13">
        <v>2472.1</v>
      </c>
      <c r="AZ1248" s="13" t="s">
        <v>47</v>
      </c>
      <c r="BA1248" s="13" t="s">
        <v>54</v>
      </c>
      <c r="BB1248" s="13" t="s">
        <v>72</v>
      </c>
      <c r="BC1248" s="13">
        <v>10.5</v>
      </c>
      <c r="BD1248" s="13">
        <v>5</v>
      </c>
      <c r="BE1248" s="13" t="s">
        <v>97</v>
      </c>
      <c r="BF1248" s="13" t="s">
        <v>39</v>
      </c>
      <c r="BG1248" s="13">
        <v>5</v>
      </c>
      <c r="BH1248" s="23">
        <v>5</v>
      </c>
    </row>
    <row r="1249" spans="36:60" x14ac:dyDescent="0.25">
      <c r="AJ1249" s="20">
        <v>864</v>
      </c>
      <c r="AK1249" s="2" t="s">
        <v>508</v>
      </c>
      <c r="AL1249" s="2" t="s">
        <v>96</v>
      </c>
      <c r="AM1249" s="2" t="s">
        <v>42</v>
      </c>
      <c r="AN1249" s="2" t="s">
        <v>29</v>
      </c>
      <c r="AO1249" s="2" t="s">
        <v>100</v>
      </c>
      <c r="AP1249" s="2" t="s">
        <v>61</v>
      </c>
      <c r="AQ1249" s="2" t="s">
        <v>102</v>
      </c>
      <c r="AR1249" s="2" t="s">
        <v>45</v>
      </c>
      <c r="AS1249" s="2" t="s">
        <v>46</v>
      </c>
      <c r="AT1249" s="2">
        <v>130.74</v>
      </c>
      <c r="AU1249" s="2">
        <v>1</v>
      </c>
      <c r="AV1249" s="2">
        <v>0.09</v>
      </c>
      <c r="AW1249" s="2">
        <v>118.97</v>
      </c>
      <c r="AX1249" s="2">
        <v>86.24</v>
      </c>
      <c r="AY1249" s="2">
        <v>32.729999999999997</v>
      </c>
      <c r="AZ1249" s="2" t="s">
        <v>35</v>
      </c>
      <c r="BA1249" s="2" t="s">
        <v>71</v>
      </c>
      <c r="BB1249" s="2" t="s">
        <v>72</v>
      </c>
      <c r="BC1249" s="2">
        <v>17.649999999999999</v>
      </c>
      <c r="BD1249" s="2">
        <v>5</v>
      </c>
      <c r="BE1249" s="2" t="s">
        <v>97</v>
      </c>
      <c r="BF1249" s="2" t="s">
        <v>56</v>
      </c>
      <c r="BG1249" s="2">
        <v>5</v>
      </c>
      <c r="BH1249" s="21">
        <v>6</v>
      </c>
    </row>
    <row r="1250" spans="36:60" x14ac:dyDescent="0.25">
      <c r="AJ1250" s="20">
        <v>866</v>
      </c>
      <c r="AK1250" s="2" t="s">
        <v>573</v>
      </c>
      <c r="AL1250" s="2" t="s">
        <v>96</v>
      </c>
      <c r="AM1250" s="2" t="s">
        <v>42</v>
      </c>
      <c r="AN1250" s="2" t="s">
        <v>59</v>
      </c>
      <c r="AO1250" s="2" t="s">
        <v>94</v>
      </c>
      <c r="AP1250" s="2" t="s">
        <v>51</v>
      </c>
      <c r="AQ1250" s="2" t="s">
        <v>32</v>
      </c>
      <c r="AR1250" s="2" t="s">
        <v>53</v>
      </c>
      <c r="AS1250" s="2" t="s">
        <v>80</v>
      </c>
      <c r="AT1250" s="2">
        <v>209.63</v>
      </c>
      <c r="AU1250" s="2">
        <v>7</v>
      </c>
      <c r="AV1250" s="2">
        <v>0.25</v>
      </c>
      <c r="AW1250" s="2">
        <v>1100.56</v>
      </c>
      <c r="AX1250" s="2">
        <v>957.89</v>
      </c>
      <c r="AY1250" s="2">
        <v>142.66999999999999</v>
      </c>
      <c r="AZ1250" s="2" t="s">
        <v>76</v>
      </c>
      <c r="BA1250" s="2" t="s">
        <v>36</v>
      </c>
      <c r="BB1250" s="2" t="s">
        <v>72</v>
      </c>
      <c r="BC1250" s="2">
        <v>47.2</v>
      </c>
      <c r="BD1250" s="2">
        <v>5</v>
      </c>
      <c r="BE1250" s="2" t="s">
        <v>55</v>
      </c>
      <c r="BF1250" s="2" t="s">
        <v>56</v>
      </c>
      <c r="BG1250" s="2">
        <v>5</v>
      </c>
      <c r="BH1250" s="21">
        <v>10</v>
      </c>
    </row>
    <row r="1251" spans="36:60" x14ac:dyDescent="0.25">
      <c r="AJ1251" s="22">
        <v>869</v>
      </c>
      <c r="AK1251" s="13" t="s">
        <v>489</v>
      </c>
      <c r="AL1251" s="13" t="s">
        <v>27</v>
      </c>
      <c r="AM1251" s="13" t="s">
        <v>66</v>
      </c>
      <c r="AN1251" s="13" t="s">
        <v>59</v>
      </c>
      <c r="AO1251" s="13" t="s">
        <v>100</v>
      </c>
      <c r="AP1251" s="13" t="s">
        <v>51</v>
      </c>
      <c r="AQ1251" s="13" t="s">
        <v>32</v>
      </c>
      <c r="AR1251" s="13" t="s">
        <v>33</v>
      </c>
      <c r="AS1251" s="13" t="s">
        <v>85</v>
      </c>
      <c r="AT1251" s="13">
        <v>954.52</v>
      </c>
      <c r="AU1251" s="13">
        <v>19</v>
      </c>
      <c r="AV1251" s="13">
        <v>0.09</v>
      </c>
      <c r="AW1251" s="13">
        <v>16503.650000000001</v>
      </c>
      <c r="AX1251" s="13">
        <v>11775.8</v>
      </c>
      <c r="AY1251" s="13">
        <v>4727.8500000000004</v>
      </c>
      <c r="AZ1251" s="13" t="s">
        <v>63</v>
      </c>
      <c r="BA1251" s="13" t="s">
        <v>54</v>
      </c>
      <c r="BB1251" s="13" t="s">
        <v>72</v>
      </c>
      <c r="BC1251" s="13">
        <v>37.06</v>
      </c>
      <c r="BD1251" s="13">
        <v>8</v>
      </c>
      <c r="BE1251" s="13" t="s">
        <v>55</v>
      </c>
      <c r="BF1251" s="13" t="s">
        <v>56</v>
      </c>
      <c r="BG1251" s="13">
        <v>5</v>
      </c>
      <c r="BH1251" s="23">
        <v>5</v>
      </c>
    </row>
    <row r="1252" spans="36:60" x14ac:dyDescent="0.25">
      <c r="AJ1252" s="22">
        <v>881</v>
      </c>
      <c r="AK1252" s="13" t="s">
        <v>427</v>
      </c>
      <c r="AL1252" s="13" t="s">
        <v>27</v>
      </c>
      <c r="AM1252" s="13" t="s">
        <v>28</v>
      </c>
      <c r="AN1252" s="13" t="s">
        <v>90</v>
      </c>
      <c r="AO1252" s="13" t="s">
        <v>44</v>
      </c>
      <c r="AP1252" s="13" t="s">
        <v>61</v>
      </c>
      <c r="AQ1252" s="13" t="s">
        <v>62</v>
      </c>
      <c r="AR1252" s="13" t="s">
        <v>45</v>
      </c>
      <c r="AS1252" s="13" t="s">
        <v>80</v>
      </c>
      <c r="AT1252" s="13">
        <v>981.43</v>
      </c>
      <c r="AU1252" s="13">
        <v>17</v>
      </c>
      <c r="AV1252" s="13">
        <v>0.14000000000000001</v>
      </c>
      <c r="AW1252" s="13">
        <v>14348.51</v>
      </c>
      <c r="AX1252" s="13">
        <v>8952.74</v>
      </c>
      <c r="AY1252" s="13">
        <v>5395.77</v>
      </c>
      <c r="AZ1252" s="13" t="s">
        <v>91</v>
      </c>
      <c r="BA1252" s="13" t="s">
        <v>88</v>
      </c>
      <c r="BB1252" s="13" t="s">
        <v>72</v>
      </c>
      <c r="BC1252" s="13">
        <v>45.4</v>
      </c>
      <c r="BD1252" s="13">
        <v>1</v>
      </c>
      <c r="BE1252" s="13" t="s">
        <v>38</v>
      </c>
      <c r="BF1252" s="13" t="s">
        <v>39</v>
      </c>
      <c r="BG1252" s="13">
        <v>5</v>
      </c>
      <c r="BH1252" s="23">
        <v>8</v>
      </c>
    </row>
    <row r="1253" spans="36:60" x14ac:dyDescent="0.25">
      <c r="AJ1253" s="20">
        <v>884</v>
      </c>
      <c r="AK1253" s="2" t="s">
        <v>362</v>
      </c>
      <c r="AL1253" s="2" t="s">
        <v>120</v>
      </c>
      <c r="AM1253" s="2" t="s">
        <v>28</v>
      </c>
      <c r="AN1253" s="2" t="s">
        <v>90</v>
      </c>
      <c r="AO1253" s="2" t="s">
        <v>94</v>
      </c>
      <c r="AP1253" s="2" t="s">
        <v>31</v>
      </c>
      <c r="AQ1253" s="2" t="s">
        <v>107</v>
      </c>
      <c r="AR1253" s="2" t="s">
        <v>45</v>
      </c>
      <c r="AS1253" s="2" t="s">
        <v>70</v>
      </c>
      <c r="AT1253" s="2">
        <v>846.36</v>
      </c>
      <c r="AU1253" s="2">
        <v>9</v>
      </c>
      <c r="AV1253" s="2">
        <v>0.01</v>
      </c>
      <c r="AW1253" s="2">
        <v>7541.07</v>
      </c>
      <c r="AX1253" s="2">
        <v>3980.26</v>
      </c>
      <c r="AY1253" s="2">
        <v>3560.81</v>
      </c>
      <c r="AZ1253" s="2" t="s">
        <v>91</v>
      </c>
      <c r="BA1253" s="2" t="s">
        <v>88</v>
      </c>
      <c r="BB1253" s="2" t="s">
        <v>37</v>
      </c>
      <c r="BC1253" s="2">
        <v>33.479999999999997</v>
      </c>
      <c r="BD1253" s="2">
        <v>5</v>
      </c>
      <c r="BE1253" s="2" t="s">
        <v>38</v>
      </c>
      <c r="BF1253" s="2" t="s">
        <v>39</v>
      </c>
      <c r="BG1253" s="2">
        <v>5</v>
      </c>
      <c r="BH1253" s="21">
        <v>6</v>
      </c>
    </row>
    <row r="1254" spans="36:60" x14ac:dyDescent="0.25">
      <c r="AJ1254" s="20">
        <v>900</v>
      </c>
      <c r="AK1254" s="2" t="s">
        <v>252</v>
      </c>
      <c r="AL1254" s="2" t="s">
        <v>27</v>
      </c>
      <c r="AM1254" s="2" t="s">
        <v>66</v>
      </c>
      <c r="AN1254" s="2" t="s">
        <v>29</v>
      </c>
      <c r="AO1254" s="2" t="s">
        <v>94</v>
      </c>
      <c r="AP1254" s="2" t="s">
        <v>31</v>
      </c>
      <c r="AQ1254" s="2" t="s">
        <v>134</v>
      </c>
      <c r="AR1254" s="2" t="s">
        <v>45</v>
      </c>
      <c r="AS1254" s="2" t="s">
        <v>70</v>
      </c>
      <c r="AT1254" s="2">
        <v>321.86</v>
      </c>
      <c r="AU1254" s="2">
        <v>12</v>
      </c>
      <c r="AV1254" s="2">
        <v>0.2</v>
      </c>
      <c r="AW1254" s="2">
        <v>3089.86</v>
      </c>
      <c r="AX1254" s="2">
        <v>2259.8200000000002</v>
      </c>
      <c r="AY1254" s="2">
        <v>830.04</v>
      </c>
      <c r="AZ1254" s="2" t="s">
        <v>76</v>
      </c>
      <c r="BA1254" s="2" t="s">
        <v>36</v>
      </c>
      <c r="BB1254" s="2" t="s">
        <v>37</v>
      </c>
      <c r="BC1254" s="2">
        <v>20.399999999999999</v>
      </c>
      <c r="BD1254" s="2">
        <v>6</v>
      </c>
      <c r="BE1254" s="2" t="s">
        <v>55</v>
      </c>
      <c r="BF1254" s="2" t="s">
        <v>56</v>
      </c>
      <c r="BG1254" s="2">
        <v>5</v>
      </c>
      <c r="BH1254" s="21">
        <v>10</v>
      </c>
    </row>
    <row r="1255" spans="36:60" x14ac:dyDescent="0.25">
      <c r="AJ1255" s="20">
        <v>902</v>
      </c>
      <c r="AK1255" s="2" t="s">
        <v>186</v>
      </c>
      <c r="AL1255" s="2" t="s">
        <v>99</v>
      </c>
      <c r="AM1255" s="2" t="s">
        <v>42</v>
      </c>
      <c r="AN1255" s="2" t="s">
        <v>29</v>
      </c>
      <c r="AO1255" s="2" t="s">
        <v>30</v>
      </c>
      <c r="AP1255" s="2" t="s">
        <v>75</v>
      </c>
      <c r="AQ1255" s="2" t="s">
        <v>87</v>
      </c>
      <c r="AR1255" s="2" t="s">
        <v>45</v>
      </c>
      <c r="AS1255" s="2" t="s">
        <v>80</v>
      </c>
      <c r="AT1255" s="2">
        <v>772.8</v>
      </c>
      <c r="AU1255" s="2">
        <v>2</v>
      </c>
      <c r="AV1255" s="2">
        <v>7.0000000000000007E-2</v>
      </c>
      <c r="AW1255" s="2">
        <v>1437.41</v>
      </c>
      <c r="AX1255" s="2">
        <v>968.38</v>
      </c>
      <c r="AY1255" s="2">
        <v>469.03</v>
      </c>
      <c r="AZ1255" s="2" t="s">
        <v>91</v>
      </c>
      <c r="BA1255" s="2" t="s">
        <v>71</v>
      </c>
      <c r="BB1255" s="2" t="s">
        <v>37</v>
      </c>
      <c r="BC1255" s="2">
        <v>43.62</v>
      </c>
      <c r="BD1255" s="2">
        <v>7</v>
      </c>
      <c r="BE1255" s="2" t="s">
        <v>38</v>
      </c>
      <c r="BF1255" s="2" t="s">
        <v>56</v>
      </c>
      <c r="BG1255" s="2">
        <v>5</v>
      </c>
      <c r="BH1255" s="21">
        <v>8</v>
      </c>
    </row>
    <row r="1256" spans="36:60" x14ac:dyDescent="0.25">
      <c r="AJ1256" s="22">
        <v>903</v>
      </c>
      <c r="AK1256" s="13" t="s">
        <v>105</v>
      </c>
      <c r="AL1256" s="13" t="s">
        <v>41</v>
      </c>
      <c r="AM1256" s="13" t="s">
        <v>66</v>
      </c>
      <c r="AN1256" s="13" t="s">
        <v>59</v>
      </c>
      <c r="AO1256" s="13" t="s">
        <v>44</v>
      </c>
      <c r="AP1256" s="13" t="s">
        <v>31</v>
      </c>
      <c r="AQ1256" s="13" t="s">
        <v>62</v>
      </c>
      <c r="AR1256" s="13" t="s">
        <v>45</v>
      </c>
      <c r="AS1256" s="13" t="s">
        <v>85</v>
      </c>
      <c r="AT1256" s="13">
        <v>883.63</v>
      </c>
      <c r="AU1256" s="13">
        <v>11</v>
      </c>
      <c r="AV1256" s="13">
        <v>0.03</v>
      </c>
      <c r="AW1256" s="13">
        <v>9428.33</v>
      </c>
      <c r="AX1256" s="13">
        <v>4830.34</v>
      </c>
      <c r="AY1256" s="13">
        <v>4597.99</v>
      </c>
      <c r="AZ1256" s="13" t="s">
        <v>35</v>
      </c>
      <c r="BA1256" s="13" t="s">
        <v>36</v>
      </c>
      <c r="BB1256" s="13" t="s">
        <v>37</v>
      </c>
      <c r="BC1256" s="13">
        <v>34.71</v>
      </c>
      <c r="BD1256" s="13">
        <v>10</v>
      </c>
      <c r="BE1256" s="13" t="s">
        <v>38</v>
      </c>
      <c r="BF1256" s="13" t="s">
        <v>39</v>
      </c>
      <c r="BG1256" s="13">
        <v>5</v>
      </c>
      <c r="BH1256" s="23">
        <v>8</v>
      </c>
    </row>
    <row r="1257" spans="36:60" x14ac:dyDescent="0.25">
      <c r="AJ1257" s="20">
        <v>906</v>
      </c>
      <c r="AK1257" s="2" t="s">
        <v>506</v>
      </c>
      <c r="AL1257" s="2" t="s">
        <v>65</v>
      </c>
      <c r="AM1257" s="2" t="s">
        <v>28</v>
      </c>
      <c r="AN1257" s="2" t="s">
        <v>93</v>
      </c>
      <c r="AO1257" s="2" t="s">
        <v>78</v>
      </c>
      <c r="AP1257" s="2" t="s">
        <v>68</v>
      </c>
      <c r="AQ1257" s="2" t="s">
        <v>102</v>
      </c>
      <c r="AR1257" s="2" t="s">
        <v>45</v>
      </c>
      <c r="AS1257" s="2" t="s">
        <v>85</v>
      </c>
      <c r="AT1257" s="2">
        <v>412.09</v>
      </c>
      <c r="AU1257" s="2">
        <v>19</v>
      </c>
      <c r="AV1257" s="2">
        <v>0</v>
      </c>
      <c r="AW1257" s="2">
        <v>7829.71</v>
      </c>
      <c r="AX1257" s="2">
        <v>4031.42</v>
      </c>
      <c r="AY1257" s="2">
        <v>3798.29</v>
      </c>
      <c r="AZ1257" s="2" t="s">
        <v>76</v>
      </c>
      <c r="BA1257" s="2" t="s">
        <v>71</v>
      </c>
      <c r="BB1257" s="2" t="s">
        <v>48</v>
      </c>
      <c r="BC1257" s="2">
        <v>48.27</v>
      </c>
      <c r="BD1257" s="2">
        <v>1</v>
      </c>
      <c r="BE1257" s="2" t="s">
        <v>38</v>
      </c>
      <c r="BF1257" s="2" t="s">
        <v>39</v>
      </c>
      <c r="BG1257" s="2">
        <v>5</v>
      </c>
      <c r="BH1257" s="21">
        <v>3</v>
      </c>
    </row>
    <row r="1258" spans="36:60" x14ac:dyDescent="0.25">
      <c r="AJ1258" s="20">
        <v>908</v>
      </c>
      <c r="AK1258" s="2" t="s">
        <v>610</v>
      </c>
      <c r="AL1258" s="2" t="s">
        <v>129</v>
      </c>
      <c r="AM1258" s="2" t="s">
        <v>82</v>
      </c>
      <c r="AN1258" s="2" t="s">
        <v>29</v>
      </c>
      <c r="AO1258" s="2" t="s">
        <v>30</v>
      </c>
      <c r="AP1258" s="2" t="s">
        <v>68</v>
      </c>
      <c r="AQ1258" s="2" t="s">
        <v>79</v>
      </c>
      <c r="AR1258" s="2" t="s">
        <v>33</v>
      </c>
      <c r="AS1258" s="2" t="s">
        <v>80</v>
      </c>
      <c r="AT1258" s="2">
        <v>831.73</v>
      </c>
      <c r="AU1258" s="2">
        <v>6</v>
      </c>
      <c r="AV1258" s="2">
        <v>0.02</v>
      </c>
      <c r="AW1258" s="2">
        <v>4890.57</v>
      </c>
      <c r="AX1258" s="2">
        <v>3630.75</v>
      </c>
      <c r="AY1258" s="2">
        <v>1259.82</v>
      </c>
      <c r="AZ1258" s="2" t="s">
        <v>76</v>
      </c>
      <c r="BA1258" s="2" t="s">
        <v>88</v>
      </c>
      <c r="BB1258" s="2" t="s">
        <v>37</v>
      </c>
      <c r="BC1258" s="2">
        <v>32.57</v>
      </c>
      <c r="BD1258" s="2">
        <v>8</v>
      </c>
      <c r="BE1258" s="2" t="s">
        <v>38</v>
      </c>
      <c r="BF1258" s="2" t="s">
        <v>56</v>
      </c>
      <c r="BG1258" s="2">
        <v>5</v>
      </c>
      <c r="BH1258" s="21">
        <v>9</v>
      </c>
    </row>
    <row r="1259" spans="36:60" x14ac:dyDescent="0.25">
      <c r="AJ1259" s="20">
        <v>914</v>
      </c>
      <c r="AK1259" s="2" t="s">
        <v>562</v>
      </c>
      <c r="AL1259" s="2" t="s">
        <v>118</v>
      </c>
      <c r="AM1259" s="2" t="s">
        <v>42</v>
      </c>
      <c r="AN1259" s="2" t="s">
        <v>83</v>
      </c>
      <c r="AO1259" s="2" t="s">
        <v>30</v>
      </c>
      <c r="AP1259" s="2" t="s">
        <v>75</v>
      </c>
      <c r="AQ1259" s="2" t="s">
        <v>52</v>
      </c>
      <c r="AR1259" s="2" t="s">
        <v>53</v>
      </c>
      <c r="AS1259" s="2" t="s">
        <v>46</v>
      </c>
      <c r="AT1259" s="2">
        <v>983.88</v>
      </c>
      <c r="AU1259" s="2">
        <v>10</v>
      </c>
      <c r="AV1259" s="2">
        <v>0.15</v>
      </c>
      <c r="AW1259" s="2">
        <v>8362.98</v>
      </c>
      <c r="AX1259" s="2">
        <v>5915.04</v>
      </c>
      <c r="AY1259" s="2">
        <v>2447.94</v>
      </c>
      <c r="AZ1259" s="2" t="s">
        <v>91</v>
      </c>
      <c r="BA1259" s="2" t="s">
        <v>88</v>
      </c>
      <c r="BB1259" s="2" t="s">
        <v>72</v>
      </c>
      <c r="BC1259" s="2">
        <v>6.93</v>
      </c>
      <c r="BD1259" s="2">
        <v>2</v>
      </c>
      <c r="BE1259" s="2" t="s">
        <v>97</v>
      </c>
      <c r="BF1259" s="2" t="s">
        <v>56</v>
      </c>
      <c r="BG1259" s="2">
        <v>5</v>
      </c>
      <c r="BH1259" s="21">
        <v>8</v>
      </c>
    </row>
    <row r="1260" spans="36:60" x14ac:dyDescent="0.25">
      <c r="AJ1260" s="20">
        <v>930</v>
      </c>
      <c r="AK1260" s="2" t="s">
        <v>617</v>
      </c>
      <c r="AL1260" s="2" t="s">
        <v>129</v>
      </c>
      <c r="AM1260" s="2" t="s">
        <v>82</v>
      </c>
      <c r="AN1260" s="2" t="s">
        <v>93</v>
      </c>
      <c r="AO1260" s="2" t="s">
        <v>78</v>
      </c>
      <c r="AP1260" s="2" t="s">
        <v>31</v>
      </c>
      <c r="AQ1260" s="2" t="s">
        <v>102</v>
      </c>
      <c r="AR1260" s="2" t="s">
        <v>53</v>
      </c>
      <c r="AS1260" s="2" t="s">
        <v>85</v>
      </c>
      <c r="AT1260" s="2">
        <v>23.94</v>
      </c>
      <c r="AU1260" s="2">
        <v>2</v>
      </c>
      <c r="AV1260" s="2">
        <v>0.28999999999999998</v>
      </c>
      <c r="AW1260" s="2">
        <v>33.99</v>
      </c>
      <c r="AX1260" s="2">
        <v>22.32</v>
      </c>
      <c r="AY1260" s="2">
        <v>11.67</v>
      </c>
      <c r="AZ1260" s="2" t="s">
        <v>76</v>
      </c>
      <c r="BA1260" s="2" t="s">
        <v>71</v>
      </c>
      <c r="BB1260" s="2" t="s">
        <v>72</v>
      </c>
      <c r="BC1260" s="2">
        <v>27.52</v>
      </c>
      <c r="BD1260" s="2">
        <v>4</v>
      </c>
      <c r="BE1260" s="2" t="s">
        <v>38</v>
      </c>
      <c r="BF1260" s="2" t="s">
        <v>56</v>
      </c>
      <c r="BG1260" s="2">
        <v>5</v>
      </c>
      <c r="BH1260" s="21">
        <v>4</v>
      </c>
    </row>
    <row r="1261" spans="36:60" x14ac:dyDescent="0.25">
      <c r="AJ1261" s="22">
        <v>935</v>
      </c>
      <c r="AK1261" s="13" t="s">
        <v>414</v>
      </c>
      <c r="AL1261" s="13" t="s">
        <v>41</v>
      </c>
      <c r="AM1261" s="13" t="s">
        <v>66</v>
      </c>
      <c r="AN1261" s="13" t="s">
        <v>59</v>
      </c>
      <c r="AO1261" s="13" t="s">
        <v>60</v>
      </c>
      <c r="AP1261" s="13" t="s">
        <v>75</v>
      </c>
      <c r="AQ1261" s="13" t="s">
        <v>87</v>
      </c>
      <c r="AR1261" s="13" t="s">
        <v>45</v>
      </c>
      <c r="AS1261" s="13" t="s">
        <v>34</v>
      </c>
      <c r="AT1261" s="13">
        <v>514.67999999999995</v>
      </c>
      <c r="AU1261" s="13">
        <v>18</v>
      </c>
      <c r="AV1261" s="13">
        <v>0.01</v>
      </c>
      <c r="AW1261" s="13">
        <v>9171.6</v>
      </c>
      <c r="AX1261" s="13">
        <v>4800.22</v>
      </c>
      <c r="AY1261" s="13">
        <v>4371.38</v>
      </c>
      <c r="AZ1261" s="13" t="s">
        <v>47</v>
      </c>
      <c r="BA1261" s="13" t="s">
        <v>36</v>
      </c>
      <c r="BB1261" s="13" t="s">
        <v>37</v>
      </c>
      <c r="BC1261" s="13">
        <v>42.78</v>
      </c>
      <c r="BD1261" s="13">
        <v>7</v>
      </c>
      <c r="BE1261" s="13" t="s">
        <v>38</v>
      </c>
      <c r="BF1261" s="13" t="s">
        <v>39</v>
      </c>
      <c r="BG1261" s="13">
        <v>5</v>
      </c>
      <c r="BH1261" s="23">
        <v>9</v>
      </c>
    </row>
    <row r="1262" spans="36:60" x14ac:dyDescent="0.25">
      <c r="AJ1262" s="22">
        <v>943</v>
      </c>
      <c r="AK1262" s="13" t="s">
        <v>523</v>
      </c>
      <c r="AL1262" s="13" t="s">
        <v>129</v>
      </c>
      <c r="AM1262" s="13" t="s">
        <v>66</v>
      </c>
      <c r="AN1262" s="13" t="s">
        <v>90</v>
      </c>
      <c r="AO1262" s="13" t="s">
        <v>74</v>
      </c>
      <c r="AP1262" s="13" t="s">
        <v>68</v>
      </c>
      <c r="AQ1262" s="13" t="s">
        <v>32</v>
      </c>
      <c r="AR1262" s="13" t="s">
        <v>45</v>
      </c>
      <c r="AS1262" s="13" t="s">
        <v>80</v>
      </c>
      <c r="AT1262" s="13">
        <v>764.53</v>
      </c>
      <c r="AU1262" s="13">
        <v>17</v>
      </c>
      <c r="AV1262" s="13">
        <v>0.28999999999999998</v>
      </c>
      <c r="AW1262" s="13">
        <v>9227.8799999999992</v>
      </c>
      <c r="AX1262" s="13">
        <v>8262.61</v>
      </c>
      <c r="AY1262" s="13">
        <v>965.27</v>
      </c>
      <c r="AZ1262" s="13" t="s">
        <v>63</v>
      </c>
      <c r="BA1262" s="13" t="s">
        <v>71</v>
      </c>
      <c r="BB1262" s="13" t="s">
        <v>48</v>
      </c>
      <c r="BC1262" s="13">
        <v>24.36</v>
      </c>
      <c r="BD1262" s="13">
        <v>8</v>
      </c>
      <c r="BE1262" s="13" t="s">
        <v>55</v>
      </c>
      <c r="BF1262" s="13" t="s">
        <v>56</v>
      </c>
      <c r="BG1262" s="13">
        <v>5</v>
      </c>
      <c r="BH1262" s="23">
        <v>9</v>
      </c>
    </row>
    <row r="1263" spans="36:60" x14ac:dyDescent="0.25">
      <c r="AJ1263" s="22">
        <v>953</v>
      </c>
      <c r="AK1263" s="13" t="s">
        <v>304</v>
      </c>
      <c r="AL1263" s="13" t="s">
        <v>27</v>
      </c>
      <c r="AM1263" s="13" t="s">
        <v>66</v>
      </c>
      <c r="AN1263" s="13" t="s">
        <v>90</v>
      </c>
      <c r="AO1263" s="13" t="s">
        <v>100</v>
      </c>
      <c r="AP1263" s="13" t="s">
        <v>75</v>
      </c>
      <c r="AQ1263" s="13" t="s">
        <v>52</v>
      </c>
      <c r="AR1263" s="13" t="s">
        <v>45</v>
      </c>
      <c r="AS1263" s="13" t="s">
        <v>80</v>
      </c>
      <c r="AT1263" s="13">
        <v>218.23</v>
      </c>
      <c r="AU1263" s="13">
        <v>4</v>
      </c>
      <c r="AV1263" s="13">
        <v>0.17</v>
      </c>
      <c r="AW1263" s="13">
        <v>724.52</v>
      </c>
      <c r="AX1263" s="13">
        <v>533.05999999999995</v>
      </c>
      <c r="AY1263" s="13">
        <v>191.46</v>
      </c>
      <c r="AZ1263" s="13" t="s">
        <v>63</v>
      </c>
      <c r="BA1263" s="13" t="s">
        <v>54</v>
      </c>
      <c r="BB1263" s="13" t="s">
        <v>37</v>
      </c>
      <c r="BC1263" s="13">
        <v>49.25</v>
      </c>
      <c r="BD1263" s="13">
        <v>5</v>
      </c>
      <c r="BE1263" s="13" t="s">
        <v>55</v>
      </c>
      <c r="BF1263" s="13" t="s">
        <v>39</v>
      </c>
      <c r="BG1263" s="13">
        <v>5</v>
      </c>
      <c r="BH1263" s="23">
        <v>7</v>
      </c>
    </row>
    <row r="1264" spans="36:60" x14ac:dyDescent="0.25">
      <c r="AJ1264" s="22">
        <v>959</v>
      </c>
      <c r="AK1264" s="13" t="s">
        <v>122</v>
      </c>
      <c r="AL1264" s="13" t="s">
        <v>99</v>
      </c>
      <c r="AM1264" s="13" t="s">
        <v>66</v>
      </c>
      <c r="AN1264" s="13" t="s">
        <v>83</v>
      </c>
      <c r="AO1264" s="13" t="s">
        <v>100</v>
      </c>
      <c r="AP1264" s="13" t="s">
        <v>61</v>
      </c>
      <c r="AQ1264" s="13" t="s">
        <v>87</v>
      </c>
      <c r="AR1264" s="13" t="s">
        <v>53</v>
      </c>
      <c r="AS1264" s="13" t="s">
        <v>46</v>
      </c>
      <c r="AT1264" s="13">
        <v>574.66</v>
      </c>
      <c r="AU1264" s="13">
        <v>2</v>
      </c>
      <c r="AV1264" s="13">
        <v>0.05</v>
      </c>
      <c r="AW1264" s="13">
        <v>1091.8499999999999</v>
      </c>
      <c r="AX1264" s="13">
        <v>959.05</v>
      </c>
      <c r="AY1264" s="13">
        <v>132.80000000000001</v>
      </c>
      <c r="AZ1264" s="13" t="s">
        <v>91</v>
      </c>
      <c r="BA1264" s="13" t="s">
        <v>71</v>
      </c>
      <c r="BB1264" s="13" t="s">
        <v>37</v>
      </c>
      <c r="BC1264" s="13">
        <v>19.25</v>
      </c>
      <c r="BD1264" s="13">
        <v>1</v>
      </c>
      <c r="BE1264" s="13" t="s">
        <v>97</v>
      </c>
      <c r="BF1264" s="13" t="s">
        <v>56</v>
      </c>
      <c r="BG1264" s="13">
        <v>5</v>
      </c>
      <c r="BH1264" s="23">
        <v>4</v>
      </c>
    </row>
    <row r="1265" spans="36:60" x14ac:dyDescent="0.25">
      <c r="AJ1265" s="22">
        <v>965</v>
      </c>
      <c r="AK1265" s="13" t="s">
        <v>162</v>
      </c>
      <c r="AL1265" s="13" t="s">
        <v>127</v>
      </c>
      <c r="AM1265" s="13" t="s">
        <v>66</v>
      </c>
      <c r="AN1265" s="13" t="s">
        <v>59</v>
      </c>
      <c r="AO1265" s="13" t="s">
        <v>67</v>
      </c>
      <c r="AP1265" s="13" t="s">
        <v>31</v>
      </c>
      <c r="AQ1265" s="13" t="s">
        <v>62</v>
      </c>
      <c r="AR1265" s="13" t="s">
        <v>53</v>
      </c>
      <c r="AS1265" s="13" t="s">
        <v>85</v>
      </c>
      <c r="AT1265" s="13">
        <v>39.85</v>
      </c>
      <c r="AU1265" s="13">
        <v>5</v>
      </c>
      <c r="AV1265" s="13">
        <v>7.0000000000000007E-2</v>
      </c>
      <c r="AW1265" s="13">
        <v>185.3</v>
      </c>
      <c r="AX1265" s="13">
        <v>125.47</v>
      </c>
      <c r="AY1265" s="13">
        <v>59.83</v>
      </c>
      <c r="AZ1265" s="13" t="s">
        <v>63</v>
      </c>
      <c r="BA1265" s="13" t="s">
        <v>71</v>
      </c>
      <c r="BB1265" s="13" t="s">
        <v>72</v>
      </c>
      <c r="BC1265" s="13">
        <v>34.07</v>
      </c>
      <c r="BD1265" s="13">
        <v>1</v>
      </c>
      <c r="BE1265" s="13" t="s">
        <v>38</v>
      </c>
      <c r="BF1265" s="13" t="s">
        <v>39</v>
      </c>
      <c r="BG1265" s="13">
        <v>5</v>
      </c>
      <c r="BH1265" s="23">
        <v>6</v>
      </c>
    </row>
    <row r="1266" spans="36:60" x14ac:dyDescent="0.25">
      <c r="AJ1266" s="20">
        <v>978</v>
      </c>
      <c r="AK1266" s="2" t="s">
        <v>307</v>
      </c>
      <c r="AL1266" s="2" t="s">
        <v>129</v>
      </c>
      <c r="AM1266" s="2" t="s">
        <v>42</v>
      </c>
      <c r="AN1266" s="2" t="s">
        <v>43</v>
      </c>
      <c r="AO1266" s="2" t="s">
        <v>30</v>
      </c>
      <c r="AP1266" s="2" t="s">
        <v>51</v>
      </c>
      <c r="AQ1266" s="2" t="s">
        <v>52</v>
      </c>
      <c r="AR1266" s="2" t="s">
        <v>45</v>
      </c>
      <c r="AS1266" s="2" t="s">
        <v>34</v>
      </c>
      <c r="AT1266" s="2">
        <v>597.94000000000005</v>
      </c>
      <c r="AU1266" s="2">
        <v>17</v>
      </c>
      <c r="AV1266" s="2">
        <v>0.3</v>
      </c>
      <c r="AW1266" s="2">
        <v>7115.49</v>
      </c>
      <c r="AX1266" s="2">
        <v>5997.49</v>
      </c>
      <c r="AY1266" s="2">
        <v>1118</v>
      </c>
      <c r="AZ1266" s="2" t="s">
        <v>76</v>
      </c>
      <c r="BA1266" s="2" t="s">
        <v>54</v>
      </c>
      <c r="BB1266" s="2" t="s">
        <v>72</v>
      </c>
      <c r="BC1266" s="2">
        <v>42.33</v>
      </c>
      <c r="BD1266" s="2">
        <v>2</v>
      </c>
      <c r="BE1266" s="2" t="s">
        <v>97</v>
      </c>
      <c r="BF1266" s="2" t="s">
        <v>39</v>
      </c>
      <c r="BG1266" s="2">
        <v>5</v>
      </c>
      <c r="BH1266" s="21">
        <v>5</v>
      </c>
    </row>
    <row r="1267" spans="36:60" x14ac:dyDescent="0.25">
      <c r="AJ1267" s="20">
        <v>980</v>
      </c>
      <c r="AK1267" s="2" t="s">
        <v>634</v>
      </c>
      <c r="AL1267" s="2" t="s">
        <v>114</v>
      </c>
      <c r="AM1267" s="2" t="s">
        <v>42</v>
      </c>
      <c r="AN1267" s="2" t="s">
        <v>90</v>
      </c>
      <c r="AO1267" s="2" t="s">
        <v>78</v>
      </c>
      <c r="AP1267" s="2" t="s">
        <v>31</v>
      </c>
      <c r="AQ1267" s="2" t="s">
        <v>62</v>
      </c>
      <c r="AR1267" s="2" t="s">
        <v>33</v>
      </c>
      <c r="AS1267" s="2" t="s">
        <v>80</v>
      </c>
      <c r="AT1267" s="2">
        <v>354.06</v>
      </c>
      <c r="AU1267" s="2">
        <v>20</v>
      </c>
      <c r="AV1267" s="2">
        <v>0.27</v>
      </c>
      <c r="AW1267" s="2">
        <v>5169.28</v>
      </c>
      <c r="AX1267" s="2">
        <v>3055.38</v>
      </c>
      <c r="AY1267" s="2">
        <v>2113.9</v>
      </c>
      <c r="AZ1267" s="2" t="s">
        <v>91</v>
      </c>
      <c r="BA1267" s="2" t="s">
        <v>36</v>
      </c>
      <c r="BB1267" s="2" t="s">
        <v>72</v>
      </c>
      <c r="BC1267" s="2">
        <v>13.88</v>
      </c>
      <c r="BD1267" s="2">
        <v>10</v>
      </c>
      <c r="BE1267" s="2" t="s">
        <v>38</v>
      </c>
      <c r="BF1267" s="2" t="s">
        <v>39</v>
      </c>
      <c r="BG1267" s="2">
        <v>5</v>
      </c>
      <c r="BH1267" s="21">
        <v>1</v>
      </c>
    </row>
    <row r="1268" spans="36:60" x14ac:dyDescent="0.25">
      <c r="AJ1268" s="20">
        <v>984</v>
      </c>
      <c r="AK1268" s="2" t="s">
        <v>424</v>
      </c>
      <c r="AL1268" s="2" t="s">
        <v>114</v>
      </c>
      <c r="AM1268" s="2" t="s">
        <v>28</v>
      </c>
      <c r="AN1268" s="2" t="s">
        <v>29</v>
      </c>
      <c r="AO1268" s="2" t="s">
        <v>30</v>
      </c>
      <c r="AP1268" s="2" t="s">
        <v>75</v>
      </c>
      <c r="AQ1268" s="2" t="s">
        <v>87</v>
      </c>
      <c r="AR1268" s="2" t="s">
        <v>45</v>
      </c>
      <c r="AS1268" s="2" t="s">
        <v>80</v>
      </c>
      <c r="AT1268" s="2">
        <v>990.09</v>
      </c>
      <c r="AU1268" s="2">
        <v>8</v>
      </c>
      <c r="AV1268" s="2">
        <v>0.25</v>
      </c>
      <c r="AW1268" s="2">
        <v>5940.54</v>
      </c>
      <c r="AX1268" s="2">
        <v>4890.01</v>
      </c>
      <c r="AY1268" s="2">
        <v>1050.53</v>
      </c>
      <c r="AZ1268" s="2" t="s">
        <v>35</v>
      </c>
      <c r="BA1268" s="2" t="s">
        <v>54</v>
      </c>
      <c r="BB1268" s="2" t="s">
        <v>72</v>
      </c>
      <c r="BC1268" s="2">
        <v>8.31</v>
      </c>
      <c r="BD1268" s="2">
        <v>8</v>
      </c>
      <c r="BE1268" s="2" t="s">
        <v>97</v>
      </c>
      <c r="BF1268" s="2" t="s">
        <v>56</v>
      </c>
      <c r="BG1268" s="2">
        <v>5</v>
      </c>
      <c r="BH1268" s="21">
        <v>5</v>
      </c>
    </row>
    <row r="1269" spans="36:60" x14ac:dyDescent="0.25">
      <c r="AJ1269" s="20">
        <v>994</v>
      </c>
      <c r="AK1269" s="2" t="s">
        <v>296</v>
      </c>
      <c r="AL1269" s="2" t="s">
        <v>65</v>
      </c>
      <c r="AM1269" s="2" t="s">
        <v>66</v>
      </c>
      <c r="AN1269" s="2" t="s">
        <v>83</v>
      </c>
      <c r="AO1269" s="2" t="s">
        <v>60</v>
      </c>
      <c r="AP1269" s="2" t="s">
        <v>31</v>
      </c>
      <c r="AQ1269" s="2" t="s">
        <v>32</v>
      </c>
      <c r="AR1269" s="2" t="s">
        <v>33</v>
      </c>
      <c r="AS1269" s="2" t="s">
        <v>70</v>
      </c>
      <c r="AT1269" s="2">
        <v>789.68</v>
      </c>
      <c r="AU1269" s="2">
        <v>11</v>
      </c>
      <c r="AV1269" s="2">
        <v>0.02</v>
      </c>
      <c r="AW1269" s="2">
        <v>8512.75</v>
      </c>
      <c r="AX1269" s="2">
        <v>4347.32</v>
      </c>
      <c r="AY1269" s="2">
        <v>4165.43</v>
      </c>
      <c r="AZ1269" s="2" t="s">
        <v>91</v>
      </c>
      <c r="BA1269" s="2" t="s">
        <v>88</v>
      </c>
      <c r="BB1269" s="2" t="s">
        <v>72</v>
      </c>
      <c r="BC1269" s="2">
        <v>39.369999999999997</v>
      </c>
      <c r="BD1269" s="2">
        <v>9</v>
      </c>
      <c r="BE1269" s="2" t="s">
        <v>38</v>
      </c>
      <c r="BF1269" s="2" t="s">
        <v>56</v>
      </c>
      <c r="BG1269" s="2">
        <v>5</v>
      </c>
      <c r="BH1269" s="21">
        <v>4</v>
      </c>
    </row>
    <row r="1270" spans="36:60" x14ac:dyDescent="0.25">
      <c r="AJ1270" s="22">
        <v>997</v>
      </c>
      <c r="AK1270" s="13" t="s">
        <v>639</v>
      </c>
      <c r="AL1270" s="13" t="s">
        <v>41</v>
      </c>
      <c r="AM1270" s="13" t="s">
        <v>28</v>
      </c>
      <c r="AN1270" s="13" t="s">
        <v>43</v>
      </c>
      <c r="AO1270" s="13" t="s">
        <v>74</v>
      </c>
      <c r="AP1270" s="13" t="s">
        <v>61</v>
      </c>
      <c r="AQ1270" s="13" t="s">
        <v>69</v>
      </c>
      <c r="AR1270" s="13" t="s">
        <v>45</v>
      </c>
      <c r="AS1270" s="13" t="s">
        <v>46</v>
      </c>
      <c r="AT1270" s="13">
        <v>556.35</v>
      </c>
      <c r="AU1270" s="13">
        <v>1</v>
      </c>
      <c r="AV1270" s="13">
        <v>0.2</v>
      </c>
      <c r="AW1270" s="13">
        <v>445.08</v>
      </c>
      <c r="AX1270" s="13">
        <v>244.21</v>
      </c>
      <c r="AY1270" s="13">
        <v>200.87</v>
      </c>
      <c r="AZ1270" s="13" t="s">
        <v>91</v>
      </c>
      <c r="BA1270" s="13" t="s">
        <v>88</v>
      </c>
      <c r="BB1270" s="13" t="s">
        <v>72</v>
      </c>
      <c r="BC1270" s="13">
        <v>21.56</v>
      </c>
      <c r="BD1270" s="13">
        <v>9</v>
      </c>
      <c r="BE1270" s="13" t="s">
        <v>38</v>
      </c>
      <c r="BF1270" s="13" t="s">
        <v>56</v>
      </c>
      <c r="BG1270" s="13">
        <v>5</v>
      </c>
      <c r="BH1270" s="23">
        <v>3</v>
      </c>
    </row>
    <row r="1271" spans="36:60" ht="15.75" thickBot="1" x14ac:dyDescent="0.3">
      <c r="AJ1271" s="31">
        <v>999</v>
      </c>
      <c r="AK1271" s="32" t="s">
        <v>411</v>
      </c>
      <c r="AL1271" s="32" t="s">
        <v>96</v>
      </c>
      <c r="AM1271" s="32" t="s">
        <v>42</v>
      </c>
      <c r="AN1271" s="32" t="s">
        <v>29</v>
      </c>
      <c r="AO1271" s="32" t="s">
        <v>44</v>
      </c>
      <c r="AP1271" s="32" t="s">
        <v>68</v>
      </c>
      <c r="AQ1271" s="32" t="s">
        <v>79</v>
      </c>
      <c r="AR1271" s="32" t="s">
        <v>45</v>
      </c>
      <c r="AS1271" s="32" t="s">
        <v>46</v>
      </c>
      <c r="AT1271" s="32">
        <v>120.97</v>
      </c>
      <c r="AU1271" s="32">
        <v>12</v>
      </c>
      <c r="AV1271" s="32">
        <v>0.13</v>
      </c>
      <c r="AW1271" s="32">
        <v>1262.93</v>
      </c>
      <c r="AX1271" s="32">
        <v>794.93</v>
      </c>
      <c r="AY1271" s="32">
        <v>468</v>
      </c>
      <c r="AZ1271" s="32" t="s">
        <v>63</v>
      </c>
      <c r="BA1271" s="32" t="s">
        <v>36</v>
      </c>
      <c r="BB1271" s="32" t="s">
        <v>72</v>
      </c>
      <c r="BC1271" s="32">
        <v>39.049999999999997</v>
      </c>
      <c r="BD1271" s="32">
        <v>3</v>
      </c>
      <c r="BE1271" s="32" t="s">
        <v>55</v>
      </c>
      <c r="BF1271" s="32" t="s">
        <v>39</v>
      </c>
      <c r="BG1271" s="32">
        <v>5</v>
      </c>
      <c r="BH1271" s="33">
        <v>6</v>
      </c>
    </row>
    <row r="1272" spans="36:60" ht="15.75" thickBot="1" x14ac:dyDescent="0.3"/>
    <row r="1273" spans="36:60" ht="15.75" thickBot="1" x14ac:dyDescent="0.3">
      <c r="AJ1273" s="125" t="s">
        <v>663</v>
      </c>
      <c r="AK1273" s="126"/>
      <c r="AL1273" s="126"/>
      <c r="AM1273" s="126"/>
      <c r="AN1273" s="126"/>
      <c r="AO1273" s="126"/>
      <c r="AP1273" s="126"/>
      <c r="AQ1273" s="126"/>
      <c r="AR1273" s="127"/>
    </row>
    <row r="1274" spans="36:60" ht="15.75" thickBot="1" x14ac:dyDescent="0.3"/>
    <row r="1275" spans="36:60" x14ac:dyDescent="0.25">
      <c r="AJ1275" s="27" t="s">
        <v>9</v>
      </c>
    </row>
    <row r="1276" spans="36:60" ht="15.75" thickBot="1" x14ac:dyDescent="0.3">
      <c r="AJ1276" s="28" t="s">
        <v>45</v>
      </c>
    </row>
    <row r="1277" spans="36:60" ht="15.75" thickBot="1" x14ac:dyDescent="0.3"/>
    <row r="1278" spans="36:60" x14ac:dyDescent="0.25">
      <c r="AJ1278" s="15" t="s">
        <v>1</v>
      </c>
      <c r="AK1278" s="16" t="s">
        <v>2</v>
      </c>
      <c r="AL1278" s="16" t="s">
        <v>3</v>
      </c>
      <c r="AM1278" s="16" t="s">
        <v>4</v>
      </c>
      <c r="AN1278" s="16" t="s">
        <v>5</v>
      </c>
      <c r="AO1278" s="16" t="s">
        <v>6</v>
      </c>
      <c r="AP1278" s="16" t="s">
        <v>7</v>
      </c>
      <c r="AQ1278" s="16" t="s">
        <v>8</v>
      </c>
      <c r="AR1278" s="16" t="s">
        <v>9</v>
      </c>
      <c r="AS1278" s="16" t="s">
        <v>10</v>
      </c>
      <c r="AT1278" s="16" t="s">
        <v>11</v>
      </c>
      <c r="AU1278" s="16" t="s">
        <v>12</v>
      </c>
      <c r="AV1278" s="16" t="s">
        <v>13</v>
      </c>
      <c r="AW1278" s="16" t="s">
        <v>14</v>
      </c>
      <c r="AX1278" s="16" t="s">
        <v>15</v>
      </c>
      <c r="AY1278" s="16" t="s">
        <v>16</v>
      </c>
      <c r="AZ1278" s="16" t="s">
        <v>17</v>
      </c>
      <c r="BA1278" s="16" t="s">
        <v>18</v>
      </c>
      <c r="BB1278" s="16" t="s">
        <v>19</v>
      </c>
      <c r="BC1278" s="16" t="s">
        <v>20</v>
      </c>
      <c r="BD1278" s="16" t="s">
        <v>21</v>
      </c>
      <c r="BE1278" s="16" t="s">
        <v>22</v>
      </c>
      <c r="BF1278" s="16" t="s">
        <v>23</v>
      </c>
      <c r="BG1278" s="16" t="s">
        <v>24</v>
      </c>
      <c r="BH1278" s="17" t="s">
        <v>25</v>
      </c>
    </row>
    <row r="1279" spans="36:60" x14ac:dyDescent="0.25">
      <c r="AJ1279" s="20">
        <v>2</v>
      </c>
      <c r="AK1279" s="2" t="s">
        <v>40</v>
      </c>
      <c r="AL1279" s="2" t="s">
        <v>41</v>
      </c>
      <c r="AM1279" s="2" t="s">
        <v>42</v>
      </c>
      <c r="AN1279" s="2" t="s">
        <v>43</v>
      </c>
      <c r="AO1279" s="2" t="s">
        <v>44</v>
      </c>
      <c r="AP1279" s="2" t="s">
        <v>31</v>
      </c>
      <c r="AQ1279" s="2" t="s">
        <v>32</v>
      </c>
      <c r="AR1279" s="2" t="s">
        <v>45</v>
      </c>
      <c r="AS1279" s="2" t="s">
        <v>46</v>
      </c>
      <c r="AT1279" s="2">
        <v>447.27</v>
      </c>
      <c r="AU1279" s="2">
        <v>5</v>
      </c>
      <c r="AV1279" s="2">
        <v>0.12</v>
      </c>
      <c r="AW1279" s="2">
        <v>1967.99</v>
      </c>
      <c r="AX1279" s="2">
        <v>1337.43</v>
      </c>
      <c r="AY1279" s="2">
        <v>630.55999999999995</v>
      </c>
      <c r="AZ1279" s="2" t="s">
        <v>47</v>
      </c>
      <c r="BA1279" s="2" t="s">
        <v>36</v>
      </c>
      <c r="BB1279" s="2" t="s">
        <v>48</v>
      </c>
      <c r="BC1279" s="2">
        <v>25.58</v>
      </c>
      <c r="BD1279" s="2">
        <v>4</v>
      </c>
      <c r="BE1279" s="2" t="s">
        <v>38</v>
      </c>
      <c r="BF1279" s="2" t="s">
        <v>39</v>
      </c>
      <c r="BG1279" s="2">
        <v>1</v>
      </c>
      <c r="BH1279" s="21">
        <v>10</v>
      </c>
    </row>
    <row r="1280" spans="36:60" x14ac:dyDescent="0.25">
      <c r="AJ1280" s="22">
        <v>9</v>
      </c>
      <c r="AK1280" s="13" t="s">
        <v>86</v>
      </c>
      <c r="AL1280" s="13" t="s">
        <v>58</v>
      </c>
      <c r="AM1280" s="13" t="s">
        <v>28</v>
      </c>
      <c r="AN1280" s="13" t="s">
        <v>29</v>
      </c>
      <c r="AO1280" s="13" t="s">
        <v>78</v>
      </c>
      <c r="AP1280" s="13" t="s">
        <v>61</v>
      </c>
      <c r="AQ1280" s="13" t="s">
        <v>87</v>
      </c>
      <c r="AR1280" s="13" t="s">
        <v>45</v>
      </c>
      <c r="AS1280" s="13" t="s">
        <v>34</v>
      </c>
      <c r="AT1280" s="13">
        <v>604.76</v>
      </c>
      <c r="AU1280" s="13">
        <v>19</v>
      </c>
      <c r="AV1280" s="13">
        <v>0.18</v>
      </c>
      <c r="AW1280" s="13">
        <v>9422.16</v>
      </c>
      <c r="AX1280" s="13">
        <v>7639.72</v>
      </c>
      <c r="AY1280" s="13">
        <v>1782.44</v>
      </c>
      <c r="AZ1280" s="13" t="s">
        <v>35</v>
      </c>
      <c r="BA1280" s="13" t="s">
        <v>88</v>
      </c>
      <c r="BB1280" s="13" t="s">
        <v>48</v>
      </c>
      <c r="BC1280" s="13">
        <v>29.33</v>
      </c>
      <c r="BD1280" s="13">
        <v>8</v>
      </c>
      <c r="BE1280" s="13" t="s">
        <v>55</v>
      </c>
      <c r="BF1280" s="13" t="s">
        <v>39</v>
      </c>
      <c r="BG1280" s="13">
        <v>3</v>
      </c>
      <c r="BH1280" s="23">
        <v>7</v>
      </c>
    </row>
    <row r="1281" spans="36:60" x14ac:dyDescent="0.25">
      <c r="AJ1281" s="22">
        <v>11</v>
      </c>
      <c r="AK1281" s="13" t="s">
        <v>92</v>
      </c>
      <c r="AL1281" s="13" t="s">
        <v>41</v>
      </c>
      <c r="AM1281" s="13" t="s">
        <v>28</v>
      </c>
      <c r="AN1281" s="13" t="s">
        <v>93</v>
      </c>
      <c r="AO1281" s="13" t="s">
        <v>94</v>
      </c>
      <c r="AP1281" s="13" t="s">
        <v>68</v>
      </c>
      <c r="AQ1281" s="13" t="s">
        <v>87</v>
      </c>
      <c r="AR1281" s="13" t="s">
        <v>45</v>
      </c>
      <c r="AS1281" s="13" t="s">
        <v>70</v>
      </c>
      <c r="AT1281" s="13">
        <v>324.88</v>
      </c>
      <c r="AU1281" s="13">
        <v>16</v>
      </c>
      <c r="AV1281" s="13">
        <v>0.17</v>
      </c>
      <c r="AW1281" s="13">
        <v>4314.41</v>
      </c>
      <c r="AX1281" s="13">
        <v>3303.81</v>
      </c>
      <c r="AY1281" s="13">
        <v>1010.6</v>
      </c>
      <c r="AZ1281" s="13" t="s">
        <v>35</v>
      </c>
      <c r="BA1281" s="13" t="s">
        <v>71</v>
      </c>
      <c r="BB1281" s="13" t="s">
        <v>48</v>
      </c>
      <c r="BC1281" s="13">
        <v>33.200000000000003</v>
      </c>
      <c r="BD1281" s="13">
        <v>4</v>
      </c>
      <c r="BE1281" s="13" t="s">
        <v>55</v>
      </c>
      <c r="BF1281" s="13" t="s">
        <v>39</v>
      </c>
      <c r="BG1281" s="13">
        <v>4</v>
      </c>
      <c r="BH1281" s="23">
        <v>2</v>
      </c>
    </row>
    <row r="1282" spans="36:60" x14ac:dyDescent="0.25">
      <c r="AJ1282" s="20">
        <v>12</v>
      </c>
      <c r="AK1282" s="2" t="s">
        <v>95</v>
      </c>
      <c r="AL1282" s="2" t="s">
        <v>96</v>
      </c>
      <c r="AM1282" s="2" t="s">
        <v>66</v>
      </c>
      <c r="AN1282" s="2" t="s">
        <v>93</v>
      </c>
      <c r="AO1282" s="2" t="s">
        <v>60</v>
      </c>
      <c r="AP1282" s="2" t="s">
        <v>51</v>
      </c>
      <c r="AQ1282" s="2" t="s">
        <v>62</v>
      </c>
      <c r="AR1282" s="2" t="s">
        <v>45</v>
      </c>
      <c r="AS1282" s="2" t="s">
        <v>34</v>
      </c>
      <c r="AT1282" s="2">
        <v>89.82</v>
      </c>
      <c r="AU1282" s="2">
        <v>12</v>
      </c>
      <c r="AV1282" s="2">
        <v>0.16</v>
      </c>
      <c r="AW1282" s="2">
        <v>905.39</v>
      </c>
      <c r="AX1282" s="2">
        <v>594.91</v>
      </c>
      <c r="AY1282" s="2">
        <v>310.48</v>
      </c>
      <c r="AZ1282" s="2" t="s">
        <v>35</v>
      </c>
      <c r="BA1282" s="2" t="s">
        <v>36</v>
      </c>
      <c r="BB1282" s="2" t="s">
        <v>48</v>
      </c>
      <c r="BC1282" s="2">
        <v>13.9</v>
      </c>
      <c r="BD1282" s="2">
        <v>8</v>
      </c>
      <c r="BE1282" s="2" t="s">
        <v>97</v>
      </c>
      <c r="BF1282" s="2" t="s">
        <v>39</v>
      </c>
      <c r="BG1282" s="2">
        <v>4</v>
      </c>
      <c r="BH1282" s="21">
        <v>7</v>
      </c>
    </row>
    <row r="1283" spans="36:60" x14ac:dyDescent="0.25">
      <c r="AJ1283" s="20">
        <v>22</v>
      </c>
      <c r="AK1283" s="2" t="s">
        <v>111</v>
      </c>
      <c r="AL1283" s="2" t="s">
        <v>96</v>
      </c>
      <c r="AM1283" s="2" t="s">
        <v>42</v>
      </c>
      <c r="AN1283" s="2" t="s">
        <v>29</v>
      </c>
      <c r="AO1283" s="2" t="s">
        <v>30</v>
      </c>
      <c r="AP1283" s="2" t="s">
        <v>31</v>
      </c>
      <c r="AQ1283" s="2" t="s">
        <v>87</v>
      </c>
      <c r="AR1283" s="2" t="s">
        <v>45</v>
      </c>
      <c r="AS1283" s="2" t="s">
        <v>46</v>
      </c>
      <c r="AT1283" s="2">
        <v>433.56</v>
      </c>
      <c r="AU1283" s="2">
        <v>16</v>
      </c>
      <c r="AV1283" s="2">
        <v>0.08</v>
      </c>
      <c r="AW1283" s="2">
        <v>6382</v>
      </c>
      <c r="AX1283" s="2">
        <v>4078.68</v>
      </c>
      <c r="AY1283" s="2">
        <v>2303.3200000000002</v>
      </c>
      <c r="AZ1283" s="2" t="s">
        <v>76</v>
      </c>
      <c r="BA1283" s="2" t="s">
        <v>36</v>
      </c>
      <c r="BB1283" s="2" t="s">
        <v>48</v>
      </c>
      <c r="BC1283" s="2">
        <v>5.44</v>
      </c>
      <c r="BD1283" s="2">
        <v>8</v>
      </c>
      <c r="BE1283" s="2" t="s">
        <v>97</v>
      </c>
      <c r="BF1283" s="2" t="s">
        <v>39</v>
      </c>
      <c r="BG1283" s="2">
        <v>2</v>
      </c>
      <c r="BH1283" s="21">
        <v>11</v>
      </c>
    </row>
    <row r="1284" spans="36:60" x14ac:dyDescent="0.25">
      <c r="AJ1284" s="20">
        <v>26</v>
      </c>
      <c r="AK1284" s="2" t="s">
        <v>116</v>
      </c>
      <c r="AL1284" s="2" t="s">
        <v>65</v>
      </c>
      <c r="AM1284" s="2" t="s">
        <v>28</v>
      </c>
      <c r="AN1284" s="2" t="s">
        <v>90</v>
      </c>
      <c r="AO1284" s="2" t="s">
        <v>30</v>
      </c>
      <c r="AP1284" s="2" t="s">
        <v>75</v>
      </c>
      <c r="AQ1284" s="2" t="s">
        <v>102</v>
      </c>
      <c r="AR1284" s="2" t="s">
        <v>45</v>
      </c>
      <c r="AS1284" s="2" t="s">
        <v>85</v>
      </c>
      <c r="AT1284" s="2">
        <v>710.55</v>
      </c>
      <c r="AU1284" s="2">
        <v>10</v>
      </c>
      <c r="AV1284" s="2">
        <v>0.09</v>
      </c>
      <c r="AW1284" s="2">
        <v>6466.01</v>
      </c>
      <c r="AX1284" s="2">
        <v>5293.17</v>
      </c>
      <c r="AY1284" s="2">
        <v>1172.8399999999999</v>
      </c>
      <c r="AZ1284" s="2" t="s">
        <v>47</v>
      </c>
      <c r="BA1284" s="2" t="s">
        <v>36</v>
      </c>
      <c r="BB1284" s="2" t="s">
        <v>37</v>
      </c>
      <c r="BC1284" s="2">
        <v>10.52</v>
      </c>
      <c r="BD1284" s="2">
        <v>7</v>
      </c>
      <c r="BE1284" s="2" t="s">
        <v>97</v>
      </c>
      <c r="BF1284" s="2" t="s">
        <v>56</v>
      </c>
      <c r="BG1284" s="2">
        <v>2</v>
      </c>
      <c r="BH1284" s="21">
        <v>7</v>
      </c>
    </row>
    <row r="1285" spans="36:60" x14ac:dyDescent="0.25">
      <c r="AJ1285" s="22">
        <v>27</v>
      </c>
      <c r="AK1285" s="13" t="s">
        <v>117</v>
      </c>
      <c r="AL1285" s="13" t="s">
        <v>118</v>
      </c>
      <c r="AM1285" s="13" t="s">
        <v>28</v>
      </c>
      <c r="AN1285" s="13" t="s">
        <v>59</v>
      </c>
      <c r="AO1285" s="13" t="s">
        <v>78</v>
      </c>
      <c r="AP1285" s="13" t="s">
        <v>31</v>
      </c>
      <c r="AQ1285" s="13" t="s">
        <v>87</v>
      </c>
      <c r="AR1285" s="13" t="s">
        <v>45</v>
      </c>
      <c r="AS1285" s="13" t="s">
        <v>85</v>
      </c>
      <c r="AT1285" s="13">
        <v>600.42999999999995</v>
      </c>
      <c r="AU1285" s="13">
        <v>17</v>
      </c>
      <c r="AV1285" s="13">
        <v>0.17</v>
      </c>
      <c r="AW1285" s="13">
        <v>8472.07</v>
      </c>
      <c r="AX1285" s="13">
        <v>4854.92</v>
      </c>
      <c r="AY1285" s="13">
        <v>3617.15</v>
      </c>
      <c r="AZ1285" s="13" t="s">
        <v>47</v>
      </c>
      <c r="BA1285" s="13" t="s">
        <v>71</v>
      </c>
      <c r="BB1285" s="13" t="s">
        <v>48</v>
      </c>
      <c r="BC1285" s="13">
        <v>12.96</v>
      </c>
      <c r="BD1285" s="13">
        <v>6</v>
      </c>
      <c r="BE1285" s="13" t="s">
        <v>38</v>
      </c>
      <c r="BF1285" s="13" t="s">
        <v>56</v>
      </c>
      <c r="BG1285" s="13">
        <v>5</v>
      </c>
      <c r="BH1285" s="23">
        <v>4</v>
      </c>
    </row>
    <row r="1286" spans="36:60" x14ac:dyDescent="0.25">
      <c r="AJ1286" s="22">
        <v>29</v>
      </c>
      <c r="AK1286" s="13" t="s">
        <v>121</v>
      </c>
      <c r="AL1286" s="13" t="s">
        <v>118</v>
      </c>
      <c r="AM1286" s="13" t="s">
        <v>66</v>
      </c>
      <c r="AN1286" s="13" t="s">
        <v>90</v>
      </c>
      <c r="AO1286" s="13" t="s">
        <v>60</v>
      </c>
      <c r="AP1286" s="13" t="s">
        <v>31</v>
      </c>
      <c r="AQ1286" s="13" t="s">
        <v>102</v>
      </c>
      <c r="AR1286" s="13" t="s">
        <v>45</v>
      </c>
      <c r="AS1286" s="13" t="s">
        <v>85</v>
      </c>
      <c r="AT1286" s="13">
        <v>701.56</v>
      </c>
      <c r="AU1286" s="13">
        <v>3</v>
      </c>
      <c r="AV1286" s="13">
        <v>0.14000000000000001</v>
      </c>
      <c r="AW1286" s="13">
        <v>1810.02</v>
      </c>
      <c r="AX1286" s="13">
        <v>1148.8</v>
      </c>
      <c r="AY1286" s="13">
        <v>661.22</v>
      </c>
      <c r="AZ1286" s="13" t="s">
        <v>63</v>
      </c>
      <c r="BA1286" s="13" t="s">
        <v>88</v>
      </c>
      <c r="BB1286" s="13" t="s">
        <v>37</v>
      </c>
      <c r="BC1286" s="13">
        <v>37.53</v>
      </c>
      <c r="BD1286" s="13">
        <v>7</v>
      </c>
      <c r="BE1286" s="13" t="s">
        <v>55</v>
      </c>
      <c r="BF1286" s="13" t="s">
        <v>39</v>
      </c>
      <c r="BG1286" s="13">
        <v>3</v>
      </c>
      <c r="BH1286" s="23">
        <v>7</v>
      </c>
    </row>
    <row r="1287" spans="36:60" x14ac:dyDescent="0.25">
      <c r="AJ1287" s="20">
        <v>30</v>
      </c>
      <c r="AK1287" s="2" t="s">
        <v>122</v>
      </c>
      <c r="AL1287" s="2" t="s">
        <v>99</v>
      </c>
      <c r="AM1287" s="2" t="s">
        <v>66</v>
      </c>
      <c r="AN1287" s="2" t="s">
        <v>59</v>
      </c>
      <c r="AO1287" s="2" t="s">
        <v>30</v>
      </c>
      <c r="AP1287" s="2" t="s">
        <v>61</v>
      </c>
      <c r="AQ1287" s="2" t="s">
        <v>84</v>
      </c>
      <c r="AR1287" s="2" t="s">
        <v>45</v>
      </c>
      <c r="AS1287" s="2" t="s">
        <v>85</v>
      </c>
      <c r="AT1287" s="2">
        <v>471.7</v>
      </c>
      <c r="AU1287" s="2">
        <v>14</v>
      </c>
      <c r="AV1287" s="2">
        <v>0.27</v>
      </c>
      <c r="AW1287" s="2">
        <v>4820.7700000000004</v>
      </c>
      <c r="AX1287" s="2">
        <v>3546.14</v>
      </c>
      <c r="AY1287" s="2">
        <v>1274.6300000000001</v>
      </c>
      <c r="AZ1287" s="2" t="s">
        <v>35</v>
      </c>
      <c r="BA1287" s="2" t="s">
        <v>36</v>
      </c>
      <c r="BB1287" s="2" t="s">
        <v>72</v>
      </c>
      <c r="BC1287" s="2">
        <v>29.81</v>
      </c>
      <c r="BD1287" s="2">
        <v>2</v>
      </c>
      <c r="BE1287" s="2" t="s">
        <v>97</v>
      </c>
      <c r="BF1287" s="2" t="s">
        <v>39</v>
      </c>
      <c r="BG1287" s="2">
        <v>5</v>
      </c>
      <c r="BH1287" s="21">
        <v>4</v>
      </c>
    </row>
    <row r="1288" spans="36:60" x14ac:dyDescent="0.25">
      <c r="AJ1288" s="20">
        <v>38</v>
      </c>
      <c r="AK1288" s="2" t="s">
        <v>132</v>
      </c>
      <c r="AL1288" s="2" t="s">
        <v>58</v>
      </c>
      <c r="AM1288" s="2" t="s">
        <v>42</v>
      </c>
      <c r="AN1288" s="2" t="s">
        <v>59</v>
      </c>
      <c r="AO1288" s="2" t="s">
        <v>100</v>
      </c>
      <c r="AP1288" s="2" t="s">
        <v>75</v>
      </c>
      <c r="AQ1288" s="2" t="s">
        <v>84</v>
      </c>
      <c r="AR1288" s="2" t="s">
        <v>45</v>
      </c>
      <c r="AS1288" s="2" t="s">
        <v>34</v>
      </c>
      <c r="AT1288" s="2">
        <v>804.65</v>
      </c>
      <c r="AU1288" s="2">
        <v>5</v>
      </c>
      <c r="AV1288" s="2">
        <v>0.13</v>
      </c>
      <c r="AW1288" s="2">
        <v>3500.23</v>
      </c>
      <c r="AX1288" s="2">
        <v>2149.83</v>
      </c>
      <c r="AY1288" s="2">
        <v>1350.4</v>
      </c>
      <c r="AZ1288" s="2" t="s">
        <v>63</v>
      </c>
      <c r="BA1288" s="2" t="s">
        <v>71</v>
      </c>
      <c r="BB1288" s="2" t="s">
        <v>72</v>
      </c>
      <c r="BC1288" s="2">
        <v>11.72</v>
      </c>
      <c r="BD1288" s="2">
        <v>1</v>
      </c>
      <c r="BE1288" s="2" t="s">
        <v>38</v>
      </c>
      <c r="BF1288" s="2" t="s">
        <v>56</v>
      </c>
      <c r="BG1288" s="2">
        <v>2</v>
      </c>
      <c r="BH1288" s="21">
        <v>10</v>
      </c>
    </row>
    <row r="1289" spans="36:60" x14ac:dyDescent="0.25">
      <c r="AJ1289" s="22">
        <v>39</v>
      </c>
      <c r="AK1289" s="13" t="s">
        <v>133</v>
      </c>
      <c r="AL1289" s="13" t="s">
        <v>27</v>
      </c>
      <c r="AM1289" s="13" t="s">
        <v>66</v>
      </c>
      <c r="AN1289" s="13" t="s">
        <v>29</v>
      </c>
      <c r="AO1289" s="13" t="s">
        <v>60</v>
      </c>
      <c r="AP1289" s="13" t="s">
        <v>61</v>
      </c>
      <c r="AQ1289" s="13" t="s">
        <v>134</v>
      </c>
      <c r="AR1289" s="13" t="s">
        <v>45</v>
      </c>
      <c r="AS1289" s="13" t="s">
        <v>70</v>
      </c>
      <c r="AT1289" s="13">
        <v>136.05000000000001</v>
      </c>
      <c r="AU1289" s="13">
        <v>4</v>
      </c>
      <c r="AV1289" s="13">
        <v>0.1</v>
      </c>
      <c r="AW1289" s="13">
        <v>489.78</v>
      </c>
      <c r="AX1289" s="13">
        <v>257.22000000000003</v>
      </c>
      <c r="AY1289" s="13">
        <v>232.56</v>
      </c>
      <c r="AZ1289" s="13" t="s">
        <v>47</v>
      </c>
      <c r="BA1289" s="13" t="s">
        <v>71</v>
      </c>
      <c r="BB1289" s="13" t="s">
        <v>37</v>
      </c>
      <c r="BC1289" s="13">
        <v>7.33</v>
      </c>
      <c r="BD1289" s="13">
        <v>6</v>
      </c>
      <c r="BE1289" s="13" t="s">
        <v>97</v>
      </c>
      <c r="BF1289" s="13" t="s">
        <v>56</v>
      </c>
      <c r="BG1289" s="13">
        <v>4</v>
      </c>
      <c r="BH1289" s="23">
        <v>6</v>
      </c>
    </row>
    <row r="1290" spans="36:60" x14ac:dyDescent="0.25">
      <c r="AJ1290" s="22">
        <v>43</v>
      </c>
      <c r="AK1290" s="13" t="s">
        <v>137</v>
      </c>
      <c r="AL1290" s="13" t="s">
        <v>118</v>
      </c>
      <c r="AM1290" s="13" t="s">
        <v>42</v>
      </c>
      <c r="AN1290" s="13" t="s">
        <v>83</v>
      </c>
      <c r="AO1290" s="13" t="s">
        <v>78</v>
      </c>
      <c r="AP1290" s="13" t="s">
        <v>31</v>
      </c>
      <c r="AQ1290" s="13" t="s">
        <v>134</v>
      </c>
      <c r="AR1290" s="13" t="s">
        <v>45</v>
      </c>
      <c r="AS1290" s="13" t="s">
        <v>85</v>
      </c>
      <c r="AT1290" s="13">
        <v>854.24</v>
      </c>
      <c r="AU1290" s="13">
        <v>2</v>
      </c>
      <c r="AV1290" s="13">
        <v>0.14000000000000001</v>
      </c>
      <c r="AW1290" s="13">
        <v>1469.29</v>
      </c>
      <c r="AX1290" s="13">
        <v>1206.28</v>
      </c>
      <c r="AY1290" s="13">
        <v>263.01</v>
      </c>
      <c r="AZ1290" s="13" t="s">
        <v>63</v>
      </c>
      <c r="BA1290" s="13" t="s">
        <v>54</v>
      </c>
      <c r="BB1290" s="13" t="s">
        <v>72</v>
      </c>
      <c r="BC1290" s="13">
        <v>25.79</v>
      </c>
      <c r="BD1290" s="13">
        <v>9</v>
      </c>
      <c r="BE1290" s="13" t="s">
        <v>38</v>
      </c>
      <c r="BF1290" s="13" t="s">
        <v>39</v>
      </c>
      <c r="BG1290" s="13">
        <v>5</v>
      </c>
      <c r="BH1290" s="23">
        <v>12</v>
      </c>
    </row>
    <row r="1291" spans="36:60" x14ac:dyDescent="0.25">
      <c r="AJ1291" s="20">
        <v>44</v>
      </c>
      <c r="AK1291" s="2" t="s">
        <v>138</v>
      </c>
      <c r="AL1291" s="2" t="s">
        <v>114</v>
      </c>
      <c r="AM1291" s="2" t="s">
        <v>82</v>
      </c>
      <c r="AN1291" s="2" t="s">
        <v>83</v>
      </c>
      <c r="AO1291" s="2" t="s">
        <v>30</v>
      </c>
      <c r="AP1291" s="2" t="s">
        <v>31</v>
      </c>
      <c r="AQ1291" s="2" t="s">
        <v>102</v>
      </c>
      <c r="AR1291" s="2" t="s">
        <v>45</v>
      </c>
      <c r="AS1291" s="2" t="s">
        <v>85</v>
      </c>
      <c r="AT1291" s="2">
        <v>613.92999999999995</v>
      </c>
      <c r="AU1291" s="2">
        <v>19</v>
      </c>
      <c r="AV1291" s="2">
        <v>0.22</v>
      </c>
      <c r="AW1291" s="2">
        <v>9098.44</v>
      </c>
      <c r="AX1291" s="2">
        <v>5865.98</v>
      </c>
      <c r="AY1291" s="2">
        <v>3232.46</v>
      </c>
      <c r="AZ1291" s="2" t="s">
        <v>91</v>
      </c>
      <c r="BA1291" s="2" t="s">
        <v>54</v>
      </c>
      <c r="BB1291" s="2" t="s">
        <v>37</v>
      </c>
      <c r="BC1291" s="2">
        <v>13.92</v>
      </c>
      <c r="BD1291" s="2">
        <v>2</v>
      </c>
      <c r="BE1291" s="2" t="s">
        <v>97</v>
      </c>
      <c r="BF1291" s="2" t="s">
        <v>39</v>
      </c>
      <c r="BG1291" s="2">
        <v>3</v>
      </c>
      <c r="BH1291" s="21">
        <v>6</v>
      </c>
    </row>
    <row r="1292" spans="36:60" x14ac:dyDescent="0.25">
      <c r="AJ1292" s="22">
        <v>51</v>
      </c>
      <c r="AK1292" s="13" t="s">
        <v>145</v>
      </c>
      <c r="AL1292" s="13" t="s">
        <v>65</v>
      </c>
      <c r="AM1292" s="13" t="s">
        <v>82</v>
      </c>
      <c r="AN1292" s="13" t="s">
        <v>93</v>
      </c>
      <c r="AO1292" s="13" t="s">
        <v>67</v>
      </c>
      <c r="AP1292" s="13" t="s">
        <v>68</v>
      </c>
      <c r="AQ1292" s="13" t="s">
        <v>87</v>
      </c>
      <c r="AR1292" s="13" t="s">
        <v>45</v>
      </c>
      <c r="AS1292" s="13" t="s">
        <v>34</v>
      </c>
      <c r="AT1292" s="13">
        <v>568.98</v>
      </c>
      <c r="AU1292" s="13">
        <v>5</v>
      </c>
      <c r="AV1292" s="13">
        <v>0.01</v>
      </c>
      <c r="AW1292" s="13">
        <v>2816.45</v>
      </c>
      <c r="AX1292" s="13">
        <v>2523.41</v>
      </c>
      <c r="AY1292" s="13">
        <v>293.04000000000002</v>
      </c>
      <c r="AZ1292" s="13" t="s">
        <v>91</v>
      </c>
      <c r="BA1292" s="13" t="s">
        <v>71</v>
      </c>
      <c r="BB1292" s="13" t="s">
        <v>72</v>
      </c>
      <c r="BC1292" s="13">
        <v>47.87</v>
      </c>
      <c r="BD1292" s="13">
        <v>1</v>
      </c>
      <c r="BE1292" s="13" t="s">
        <v>97</v>
      </c>
      <c r="BF1292" s="13" t="s">
        <v>39</v>
      </c>
      <c r="BG1292" s="13">
        <v>1</v>
      </c>
      <c r="BH1292" s="23">
        <v>11</v>
      </c>
    </row>
    <row r="1293" spans="36:60" x14ac:dyDescent="0.25">
      <c r="AJ1293" s="22">
        <v>53</v>
      </c>
      <c r="AK1293" s="13" t="s">
        <v>147</v>
      </c>
      <c r="AL1293" s="13" t="s">
        <v>65</v>
      </c>
      <c r="AM1293" s="13" t="s">
        <v>42</v>
      </c>
      <c r="AN1293" s="13" t="s">
        <v>90</v>
      </c>
      <c r="AO1293" s="13" t="s">
        <v>94</v>
      </c>
      <c r="AP1293" s="13" t="s">
        <v>68</v>
      </c>
      <c r="AQ1293" s="13" t="s">
        <v>107</v>
      </c>
      <c r="AR1293" s="13" t="s">
        <v>45</v>
      </c>
      <c r="AS1293" s="13" t="s">
        <v>70</v>
      </c>
      <c r="AT1293" s="13">
        <v>226.3</v>
      </c>
      <c r="AU1293" s="13">
        <v>16</v>
      </c>
      <c r="AV1293" s="13">
        <v>0.13</v>
      </c>
      <c r="AW1293" s="13">
        <v>3150.1</v>
      </c>
      <c r="AX1293" s="13">
        <v>2541.17</v>
      </c>
      <c r="AY1293" s="13">
        <v>608.92999999999995</v>
      </c>
      <c r="AZ1293" s="13" t="s">
        <v>63</v>
      </c>
      <c r="BA1293" s="13" t="s">
        <v>54</v>
      </c>
      <c r="BB1293" s="13" t="s">
        <v>37</v>
      </c>
      <c r="BC1293" s="13">
        <v>43.67</v>
      </c>
      <c r="BD1293" s="13">
        <v>9</v>
      </c>
      <c r="BE1293" s="13" t="s">
        <v>38</v>
      </c>
      <c r="BF1293" s="13" t="s">
        <v>39</v>
      </c>
      <c r="BG1293" s="13">
        <v>4</v>
      </c>
      <c r="BH1293" s="23">
        <v>9</v>
      </c>
    </row>
    <row r="1294" spans="36:60" x14ac:dyDescent="0.25">
      <c r="AJ1294" s="20">
        <v>54</v>
      </c>
      <c r="AK1294" s="2" t="s">
        <v>148</v>
      </c>
      <c r="AL1294" s="2" t="s">
        <v>114</v>
      </c>
      <c r="AM1294" s="2" t="s">
        <v>42</v>
      </c>
      <c r="AN1294" s="2" t="s">
        <v>59</v>
      </c>
      <c r="AO1294" s="2" t="s">
        <v>67</v>
      </c>
      <c r="AP1294" s="2" t="s">
        <v>31</v>
      </c>
      <c r="AQ1294" s="2" t="s">
        <v>87</v>
      </c>
      <c r="AR1294" s="2" t="s">
        <v>45</v>
      </c>
      <c r="AS1294" s="2" t="s">
        <v>70</v>
      </c>
      <c r="AT1294" s="2">
        <v>288.68</v>
      </c>
      <c r="AU1294" s="2">
        <v>2</v>
      </c>
      <c r="AV1294" s="2">
        <v>0.02</v>
      </c>
      <c r="AW1294" s="2">
        <v>565.80999999999995</v>
      </c>
      <c r="AX1294" s="2">
        <v>451.49</v>
      </c>
      <c r="AY1294" s="2">
        <v>114.32</v>
      </c>
      <c r="AZ1294" s="2" t="s">
        <v>35</v>
      </c>
      <c r="BA1294" s="2" t="s">
        <v>88</v>
      </c>
      <c r="BB1294" s="2" t="s">
        <v>37</v>
      </c>
      <c r="BC1294" s="2">
        <v>36.450000000000003</v>
      </c>
      <c r="BD1294" s="2">
        <v>7</v>
      </c>
      <c r="BE1294" s="2" t="s">
        <v>38</v>
      </c>
      <c r="BF1294" s="2" t="s">
        <v>56</v>
      </c>
      <c r="BG1294" s="2">
        <v>5</v>
      </c>
      <c r="BH1294" s="21">
        <v>3</v>
      </c>
    </row>
    <row r="1295" spans="36:60" x14ac:dyDescent="0.25">
      <c r="AJ1295" s="22">
        <v>55</v>
      </c>
      <c r="AK1295" s="13" t="s">
        <v>149</v>
      </c>
      <c r="AL1295" s="13" t="s">
        <v>96</v>
      </c>
      <c r="AM1295" s="13" t="s">
        <v>28</v>
      </c>
      <c r="AN1295" s="13" t="s">
        <v>83</v>
      </c>
      <c r="AO1295" s="13" t="s">
        <v>60</v>
      </c>
      <c r="AP1295" s="13" t="s">
        <v>61</v>
      </c>
      <c r="AQ1295" s="13" t="s">
        <v>69</v>
      </c>
      <c r="AR1295" s="13" t="s">
        <v>45</v>
      </c>
      <c r="AS1295" s="13" t="s">
        <v>46</v>
      </c>
      <c r="AT1295" s="13">
        <v>112.94</v>
      </c>
      <c r="AU1295" s="13">
        <v>4</v>
      </c>
      <c r="AV1295" s="13">
        <v>0.18</v>
      </c>
      <c r="AW1295" s="13">
        <v>370.44</v>
      </c>
      <c r="AX1295" s="13">
        <v>219.05</v>
      </c>
      <c r="AY1295" s="13">
        <v>151.38999999999999</v>
      </c>
      <c r="AZ1295" s="13" t="s">
        <v>63</v>
      </c>
      <c r="BA1295" s="13" t="s">
        <v>71</v>
      </c>
      <c r="BB1295" s="13" t="s">
        <v>72</v>
      </c>
      <c r="BC1295" s="13">
        <v>9.18</v>
      </c>
      <c r="BD1295" s="13">
        <v>7</v>
      </c>
      <c r="BE1295" s="13" t="s">
        <v>55</v>
      </c>
      <c r="BF1295" s="13" t="s">
        <v>39</v>
      </c>
      <c r="BG1295" s="13">
        <v>5</v>
      </c>
      <c r="BH1295" s="23">
        <v>5</v>
      </c>
    </row>
    <row r="1296" spans="36:60" x14ac:dyDescent="0.25">
      <c r="AJ1296" s="20">
        <v>58</v>
      </c>
      <c r="AK1296" s="2" t="s">
        <v>151</v>
      </c>
      <c r="AL1296" s="2" t="s">
        <v>114</v>
      </c>
      <c r="AM1296" s="2" t="s">
        <v>42</v>
      </c>
      <c r="AN1296" s="2" t="s">
        <v>93</v>
      </c>
      <c r="AO1296" s="2" t="s">
        <v>94</v>
      </c>
      <c r="AP1296" s="2" t="s">
        <v>31</v>
      </c>
      <c r="AQ1296" s="2" t="s">
        <v>52</v>
      </c>
      <c r="AR1296" s="2" t="s">
        <v>45</v>
      </c>
      <c r="AS1296" s="2" t="s">
        <v>80</v>
      </c>
      <c r="AT1296" s="2">
        <v>994.66</v>
      </c>
      <c r="AU1296" s="2">
        <v>10</v>
      </c>
      <c r="AV1296" s="2">
        <v>0.13</v>
      </c>
      <c r="AW1296" s="2">
        <v>8653.5400000000009</v>
      </c>
      <c r="AX1296" s="2">
        <v>4589.04</v>
      </c>
      <c r="AY1296" s="2">
        <v>4064.5</v>
      </c>
      <c r="AZ1296" s="2" t="s">
        <v>47</v>
      </c>
      <c r="BA1296" s="2" t="s">
        <v>36</v>
      </c>
      <c r="BB1296" s="2" t="s">
        <v>72</v>
      </c>
      <c r="BC1296" s="2">
        <v>16.8</v>
      </c>
      <c r="BD1296" s="2">
        <v>10</v>
      </c>
      <c r="BE1296" s="2" t="s">
        <v>38</v>
      </c>
      <c r="BF1296" s="2" t="s">
        <v>56</v>
      </c>
      <c r="BG1296" s="2">
        <v>4</v>
      </c>
      <c r="BH1296" s="21">
        <v>9</v>
      </c>
    </row>
    <row r="1297" spans="36:60" x14ac:dyDescent="0.25">
      <c r="AJ1297" s="22">
        <v>61</v>
      </c>
      <c r="AK1297" s="13" t="s">
        <v>154</v>
      </c>
      <c r="AL1297" s="13" t="s">
        <v>129</v>
      </c>
      <c r="AM1297" s="13" t="s">
        <v>82</v>
      </c>
      <c r="AN1297" s="13" t="s">
        <v>43</v>
      </c>
      <c r="AO1297" s="13" t="s">
        <v>100</v>
      </c>
      <c r="AP1297" s="13" t="s">
        <v>31</v>
      </c>
      <c r="AQ1297" s="13" t="s">
        <v>69</v>
      </c>
      <c r="AR1297" s="13" t="s">
        <v>45</v>
      </c>
      <c r="AS1297" s="13" t="s">
        <v>70</v>
      </c>
      <c r="AT1297" s="13">
        <v>101.53</v>
      </c>
      <c r="AU1297" s="13">
        <v>4</v>
      </c>
      <c r="AV1297" s="13">
        <v>0.08</v>
      </c>
      <c r="AW1297" s="13">
        <v>373.63</v>
      </c>
      <c r="AX1297" s="13">
        <v>306.17</v>
      </c>
      <c r="AY1297" s="13">
        <v>67.459999999999994</v>
      </c>
      <c r="AZ1297" s="13" t="s">
        <v>63</v>
      </c>
      <c r="BA1297" s="13" t="s">
        <v>54</v>
      </c>
      <c r="BB1297" s="13" t="s">
        <v>72</v>
      </c>
      <c r="BC1297" s="13">
        <v>16.559999999999999</v>
      </c>
      <c r="BD1297" s="13">
        <v>9</v>
      </c>
      <c r="BE1297" s="13" t="s">
        <v>55</v>
      </c>
      <c r="BF1297" s="13" t="s">
        <v>56</v>
      </c>
      <c r="BG1297" s="13">
        <v>2</v>
      </c>
      <c r="BH1297" s="23">
        <v>1</v>
      </c>
    </row>
    <row r="1298" spans="36:60" x14ac:dyDescent="0.25">
      <c r="AJ1298" s="20">
        <v>62</v>
      </c>
      <c r="AK1298" s="2" t="s">
        <v>155</v>
      </c>
      <c r="AL1298" s="2" t="s">
        <v>96</v>
      </c>
      <c r="AM1298" s="2" t="s">
        <v>42</v>
      </c>
      <c r="AN1298" s="2" t="s">
        <v>93</v>
      </c>
      <c r="AO1298" s="2" t="s">
        <v>78</v>
      </c>
      <c r="AP1298" s="2" t="s">
        <v>61</v>
      </c>
      <c r="AQ1298" s="2" t="s">
        <v>79</v>
      </c>
      <c r="AR1298" s="2" t="s">
        <v>45</v>
      </c>
      <c r="AS1298" s="2" t="s">
        <v>46</v>
      </c>
      <c r="AT1298" s="2">
        <v>495.44</v>
      </c>
      <c r="AU1298" s="2">
        <v>17</v>
      </c>
      <c r="AV1298" s="2">
        <v>0.26</v>
      </c>
      <c r="AW1298" s="2">
        <v>6232.64</v>
      </c>
      <c r="AX1298" s="2">
        <v>4952.16</v>
      </c>
      <c r="AY1298" s="2">
        <v>1280.48</v>
      </c>
      <c r="AZ1298" s="2" t="s">
        <v>35</v>
      </c>
      <c r="BA1298" s="2" t="s">
        <v>36</v>
      </c>
      <c r="BB1298" s="2" t="s">
        <v>37</v>
      </c>
      <c r="BC1298" s="2">
        <v>45.6</v>
      </c>
      <c r="BD1298" s="2">
        <v>6</v>
      </c>
      <c r="BE1298" s="2" t="s">
        <v>97</v>
      </c>
      <c r="BF1298" s="2" t="s">
        <v>39</v>
      </c>
      <c r="BG1298" s="2">
        <v>2</v>
      </c>
      <c r="BH1298" s="21">
        <v>3</v>
      </c>
    </row>
    <row r="1299" spans="36:60" x14ac:dyDescent="0.25">
      <c r="AJ1299" s="20">
        <v>66</v>
      </c>
      <c r="AK1299" s="2" t="s">
        <v>159</v>
      </c>
      <c r="AL1299" s="2" t="s">
        <v>129</v>
      </c>
      <c r="AM1299" s="2" t="s">
        <v>66</v>
      </c>
      <c r="AN1299" s="2" t="s">
        <v>59</v>
      </c>
      <c r="AO1299" s="2" t="s">
        <v>30</v>
      </c>
      <c r="AP1299" s="2" t="s">
        <v>68</v>
      </c>
      <c r="AQ1299" s="2" t="s">
        <v>69</v>
      </c>
      <c r="AR1299" s="2" t="s">
        <v>45</v>
      </c>
      <c r="AS1299" s="2" t="s">
        <v>34</v>
      </c>
      <c r="AT1299" s="2">
        <v>363.44</v>
      </c>
      <c r="AU1299" s="2">
        <v>16</v>
      </c>
      <c r="AV1299" s="2">
        <v>0.24</v>
      </c>
      <c r="AW1299" s="2">
        <v>4419.43</v>
      </c>
      <c r="AX1299" s="2">
        <v>3371.74</v>
      </c>
      <c r="AY1299" s="2">
        <v>1047.69</v>
      </c>
      <c r="AZ1299" s="2" t="s">
        <v>63</v>
      </c>
      <c r="BA1299" s="2" t="s">
        <v>71</v>
      </c>
      <c r="BB1299" s="2" t="s">
        <v>48</v>
      </c>
      <c r="BC1299" s="2">
        <v>44.15</v>
      </c>
      <c r="BD1299" s="2">
        <v>5</v>
      </c>
      <c r="BE1299" s="2" t="s">
        <v>97</v>
      </c>
      <c r="BF1299" s="2" t="s">
        <v>39</v>
      </c>
      <c r="BG1299" s="2">
        <v>1</v>
      </c>
      <c r="BH1299" s="21">
        <v>12</v>
      </c>
    </row>
    <row r="1300" spans="36:60" x14ac:dyDescent="0.25">
      <c r="AJ1300" s="20">
        <v>68</v>
      </c>
      <c r="AK1300" s="2" t="s">
        <v>161</v>
      </c>
      <c r="AL1300" s="2" t="s">
        <v>129</v>
      </c>
      <c r="AM1300" s="2" t="s">
        <v>28</v>
      </c>
      <c r="AN1300" s="2" t="s">
        <v>93</v>
      </c>
      <c r="AO1300" s="2" t="s">
        <v>60</v>
      </c>
      <c r="AP1300" s="2" t="s">
        <v>51</v>
      </c>
      <c r="AQ1300" s="2" t="s">
        <v>79</v>
      </c>
      <c r="AR1300" s="2" t="s">
        <v>45</v>
      </c>
      <c r="AS1300" s="2" t="s">
        <v>46</v>
      </c>
      <c r="AT1300" s="2">
        <v>174.48</v>
      </c>
      <c r="AU1300" s="2">
        <v>10</v>
      </c>
      <c r="AV1300" s="2">
        <v>0.14000000000000001</v>
      </c>
      <c r="AW1300" s="2">
        <v>1500.53</v>
      </c>
      <c r="AX1300" s="2">
        <v>1225.3499999999999</v>
      </c>
      <c r="AY1300" s="2">
        <v>275.18</v>
      </c>
      <c r="AZ1300" s="2" t="s">
        <v>35</v>
      </c>
      <c r="BA1300" s="2" t="s">
        <v>54</v>
      </c>
      <c r="BB1300" s="2" t="s">
        <v>72</v>
      </c>
      <c r="BC1300" s="2">
        <v>34.29</v>
      </c>
      <c r="BD1300" s="2">
        <v>10</v>
      </c>
      <c r="BE1300" s="2" t="s">
        <v>97</v>
      </c>
      <c r="BF1300" s="2" t="s">
        <v>56</v>
      </c>
      <c r="BG1300" s="2">
        <v>4</v>
      </c>
      <c r="BH1300" s="21">
        <v>9</v>
      </c>
    </row>
    <row r="1301" spans="36:60" x14ac:dyDescent="0.25">
      <c r="AJ1301" s="20">
        <v>72</v>
      </c>
      <c r="AK1301" s="2" t="s">
        <v>165</v>
      </c>
      <c r="AL1301" s="2" t="s">
        <v>127</v>
      </c>
      <c r="AM1301" s="2" t="s">
        <v>42</v>
      </c>
      <c r="AN1301" s="2" t="s">
        <v>29</v>
      </c>
      <c r="AO1301" s="2" t="s">
        <v>67</v>
      </c>
      <c r="AP1301" s="2" t="s">
        <v>68</v>
      </c>
      <c r="AQ1301" s="2" t="s">
        <v>62</v>
      </c>
      <c r="AR1301" s="2" t="s">
        <v>45</v>
      </c>
      <c r="AS1301" s="2" t="s">
        <v>46</v>
      </c>
      <c r="AT1301" s="2">
        <v>452.74</v>
      </c>
      <c r="AU1301" s="2">
        <v>4</v>
      </c>
      <c r="AV1301" s="2">
        <v>0.13</v>
      </c>
      <c r="AW1301" s="2">
        <v>1575.54</v>
      </c>
      <c r="AX1301" s="2">
        <v>1175.1199999999999</v>
      </c>
      <c r="AY1301" s="2">
        <v>400.42</v>
      </c>
      <c r="AZ1301" s="2" t="s">
        <v>35</v>
      </c>
      <c r="BA1301" s="2" t="s">
        <v>36</v>
      </c>
      <c r="BB1301" s="2" t="s">
        <v>48</v>
      </c>
      <c r="BC1301" s="2">
        <v>7.49</v>
      </c>
      <c r="BD1301" s="2">
        <v>2</v>
      </c>
      <c r="BE1301" s="2" t="s">
        <v>97</v>
      </c>
      <c r="BF1301" s="2" t="s">
        <v>56</v>
      </c>
      <c r="BG1301" s="2">
        <v>5</v>
      </c>
      <c r="BH1301" s="21">
        <v>9</v>
      </c>
    </row>
    <row r="1302" spans="36:60" x14ac:dyDescent="0.25">
      <c r="AJ1302" s="20">
        <v>74</v>
      </c>
      <c r="AK1302" s="2" t="s">
        <v>167</v>
      </c>
      <c r="AL1302" s="2" t="s">
        <v>58</v>
      </c>
      <c r="AM1302" s="2" t="s">
        <v>66</v>
      </c>
      <c r="AN1302" s="2" t="s">
        <v>59</v>
      </c>
      <c r="AO1302" s="2" t="s">
        <v>74</v>
      </c>
      <c r="AP1302" s="2" t="s">
        <v>51</v>
      </c>
      <c r="AQ1302" s="2" t="s">
        <v>102</v>
      </c>
      <c r="AR1302" s="2" t="s">
        <v>45</v>
      </c>
      <c r="AS1302" s="2" t="s">
        <v>70</v>
      </c>
      <c r="AT1302" s="2">
        <v>942.81</v>
      </c>
      <c r="AU1302" s="2">
        <v>4</v>
      </c>
      <c r="AV1302" s="2">
        <v>0.18</v>
      </c>
      <c r="AW1302" s="2">
        <v>3092.42</v>
      </c>
      <c r="AX1302" s="2">
        <v>1623.7</v>
      </c>
      <c r="AY1302" s="2">
        <v>1468.72</v>
      </c>
      <c r="AZ1302" s="2" t="s">
        <v>35</v>
      </c>
      <c r="BA1302" s="2" t="s">
        <v>54</v>
      </c>
      <c r="BB1302" s="2" t="s">
        <v>37</v>
      </c>
      <c r="BC1302" s="2">
        <v>43.65</v>
      </c>
      <c r="BD1302" s="2">
        <v>6</v>
      </c>
      <c r="BE1302" s="2" t="s">
        <v>38</v>
      </c>
      <c r="BF1302" s="2" t="s">
        <v>39</v>
      </c>
      <c r="BG1302" s="2">
        <v>2</v>
      </c>
      <c r="BH1302" s="21">
        <v>4</v>
      </c>
    </row>
    <row r="1303" spans="36:60" x14ac:dyDescent="0.25">
      <c r="AJ1303" s="20">
        <v>82</v>
      </c>
      <c r="AK1303" s="2" t="s">
        <v>175</v>
      </c>
      <c r="AL1303" s="2" t="s">
        <v>58</v>
      </c>
      <c r="AM1303" s="2" t="s">
        <v>66</v>
      </c>
      <c r="AN1303" s="2" t="s">
        <v>43</v>
      </c>
      <c r="AO1303" s="2" t="s">
        <v>60</v>
      </c>
      <c r="AP1303" s="2" t="s">
        <v>75</v>
      </c>
      <c r="AQ1303" s="2" t="s">
        <v>84</v>
      </c>
      <c r="AR1303" s="2" t="s">
        <v>45</v>
      </c>
      <c r="AS1303" s="2" t="s">
        <v>70</v>
      </c>
      <c r="AT1303" s="2">
        <v>659.83</v>
      </c>
      <c r="AU1303" s="2">
        <v>1</v>
      </c>
      <c r="AV1303" s="2">
        <v>0.09</v>
      </c>
      <c r="AW1303" s="2">
        <v>600.45000000000005</v>
      </c>
      <c r="AX1303" s="2">
        <v>354.76</v>
      </c>
      <c r="AY1303" s="2">
        <v>245.69</v>
      </c>
      <c r="AZ1303" s="2" t="s">
        <v>76</v>
      </c>
      <c r="BA1303" s="2" t="s">
        <v>71</v>
      </c>
      <c r="BB1303" s="2" t="s">
        <v>37</v>
      </c>
      <c r="BC1303" s="2">
        <v>19.54</v>
      </c>
      <c r="BD1303" s="2">
        <v>9</v>
      </c>
      <c r="BE1303" s="2" t="s">
        <v>38</v>
      </c>
      <c r="BF1303" s="2" t="s">
        <v>56</v>
      </c>
      <c r="BG1303" s="2">
        <v>2</v>
      </c>
      <c r="BH1303" s="21">
        <v>12</v>
      </c>
    </row>
    <row r="1304" spans="36:60" x14ac:dyDescent="0.25">
      <c r="AJ1304" s="22">
        <v>85</v>
      </c>
      <c r="AK1304" s="13" t="s">
        <v>178</v>
      </c>
      <c r="AL1304" s="13" t="s">
        <v>99</v>
      </c>
      <c r="AM1304" s="13" t="s">
        <v>66</v>
      </c>
      <c r="AN1304" s="13" t="s">
        <v>93</v>
      </c>
      <c r="AO1304" s="13" t="s">
        <v>67</v>
      </c>
      <c r="AP1304" s="13" t="s">
        <v>51</v>
      </c>
      <c r="AQ1304" s="13" t="s">
        <v>32</v>
      </c>
      <c r="AR1304" s="13" t="s">
        <v>45</v>
      </c>
      <c r="AS1304" s="13" t="s">
        <v>46</v>
      </c>
      <c r="AT1304" s="13">
        <v>328.69</v>
      </c>
      <c r="AU1304" s="13">
        <v>12</v>
      </c>
      <c r="AV1304" s="13">
        <v>0.24</v>
      </c>
      <c r="AW1304" s="13">
        <v>2997.65</v>
      </c>
      <c r="AX1304" s="13">
        <v>1908.05</v>
      </c>
      <c r="AY1304" s="13">
        <v>1089.5999999999999</v>
      </c>
      <c r="AZ1304" s="13" t="s">
        <v>47</v>
      </c>
      <c r="BA1304" s="13" t="s">
        <v>36</v>
      </c>
      <c r="BB1304" s="13" t="s">
        <v>37</v>
      </c>
      <c r="BC1304" s="13">
        <v>19.920000000000002</v>
      </c>
      <c r="BD1304" s="13">
        <v>2</v>
      </c>
      <c r="BE1304" s="13" t="s">
        <v>97</v>
      </c>
      <c r="BF1304" s="13" t="s">
        <v>39</v>
      </c>
      <c r="BG1304" s="13">
        <v>3</v>
      </c>
      <c r="BH1304" s="23">
        <v>8</v>
      </c>
    </row>
    <row r="1305" spans="36:60" x14ac:dyDescent="0.25">
      <c r="AJ1305" s="20">
        <v>88</v>
      </c>
      <c r="AK1305" s="2" t="s">
        <v>180</v>
      </c>
      <c r="AL1305" s="2" t="s">
        <v>129</v>
      </c>
      <c r="AM1305" s="2" t="s">
        <v>28</v>
      </c>
      <c r="AN1305" s="2" t="s">
        <v>43</v>
      </c>
      <c r="AO1305" s="2" t="s">
        <v>67</v>
      </c>
      <c r="AP1305" s="2" t="s">
        <v>68</v>
      </c>
      <c r="AQ1305" s="2" t="s">
        <v>69</v>
      </c>
      <c r="AR1305" s="2" t="s">
        <v>45</v>
      </c>
      <c r="AS1305" s="2" t="s">
        <v>70</v>
      </c>
      <c r="AT1305" s="2">
        <v>721.01</v>
      </c>
      <c r="AU1305" s="2">
        <v>9</v>
      </c>
      <c r="AV1305" s="2">
        <v>7.0000000000000007E-2</v>
      </c>
      <c r="AW1305" s="2">
        <v>6034.85</v>
      </c>
      <c r="AX1305" s="2">
        <v>3045.95</v>
      </c>
      <c r="AY1305" s="2">
        <v>2988.9</v>
      </c>
      <c r="AZ1305" s="2" t="s">
        <v>63</v>
      </c>
      <c r="BA1305" s="2" t="s">
        <v>54</v>
      </c>
      <c r="BB1305" s="2" t="s">
        <v>37</v>
      </c>
      <c r="BC1305" s="2">
        <v>45.44</v>
      </c>
      <c r="BD1305" s="2">
        <v>6</v>
      </c>
      <c r="BE1305" s="2" t="s">
        <v>38</v>
      </c>
      <c r="BF1305" s="2" t="s">
        <v>39</v>
      </c>
      <c r="BG1305" s="2">
        <v>3</v>
      </c>
      <c r="BH1305" s="21">
        <v>3</v>
      </c>
    </row>
    <row r="1306" spans="36:60" x14ac:dyDescent="0.25">
      <c r="AJ1306" s="20">
        <v>90</v>
      </c>
      <c r="AK1306" s="2" t="s">
        <v>182</v>
      </c>
      <c r="AL1306" s="2" t="s">
        <v>120</v>
      </c>
      <c r="AM1306" s="2" t="s">
        <v>82</v>
      </c>
      <c r="AN1306" s="2" t="s">
        <v>59</v>
      </c>
      <c r="AO1306" s="2" t="s">
        <v>67</v>
      </c>
      <c r="AP1306" s="2" t="s">
        <v>75</v>
      </c>
      <c r="AQ1306" s="2" t="s">
        <v>69</v>
      </c>
      <c r="AR1306" s="2" t="s">
        <v>45</v>
      </c>
      <c r="AS1306" s="2" t="s">
        <v>85</v>
      </c>
      <c r="AT1306" s="2">
        <v>377.65</v>
      </c>
      <c r="AU1306" s="2">
        <v>11</v>
      </c>
      <c r="AV1306" s="2">
        <v>0.28999999999999998</v>
      </c>
      <c r="AW1306" s="2">
        <v>2949.45</v>
      </c>
      <c r="AX1306" s="2">
        <v>2162.5</v>
      </c>
      <c r="AY1306" s="2">
        <v>786.95</v>
      </c>
      <c r="AZ1306" s="2" t="s">
        <v>63</v>
      </c>
      <c r="BA1306" s="2" t="s">
        <v>36</v>
      </c>
      <c r="BB1306" s="2" t="s">
        <v>48</v>
      </c>
      <c r="BC1306" s="2">
        <v>31.69</v>
      </c>
      <c r="BD1306" s="2">
        <v>7</v>
      </c>
      <c r="BE1306" s="2" t="s">
        <v>55</v>
      </c>
      <c r="BF1306" s="2" t="s">
        <v>56</v>
      </c>
      <c r="BG1306" s="2">
        <v>2</v>
      </c>
      <c r="BH1306" s="21">
        <v>10</v>
      </c>
    </row>
    <row r="1307" spans="36:60" x14ac:dyDescent="0.25">
      <c r="AJ1307" s="20">
        <v>94</v>
      </c>
      <c r="AK1307" s="2" t="s">
        <v>159</v>
      </c>
      <c r="AL1307" s="2" t="s">
        <v>114</v>
      </c>
      <c r="AM1307" s="2" t="s">
        <v>28</v>
      </c>
      <c r="AN1307" s="2" t="s">
        <v>59</v>
      </c>
      <c r="AO1307" s="2" t="s">
        <v>94</v>
      </c>
      <c r="AP1307" s="2" t="s">
        <v>51</v>
      </c>
      <c r="AQ1307" s="2" t="s">
        <v>87</v>
      </c>
      <c r="AR1307" s="2" t="s">
        <v>45</v>
      </c>
      <c r="AS1307" s="2" t="s">
        <v>34</v>
      </c>
      <c r="AT1307" s="2">
        <v>914.19</v>
      </c>
      <c r="AU1307" s="2">
        <v>1</v>
      </c>
      <c r="AV1307" s="2">
        <v>0.27</v>
      </c>
      <c r="AW1307" s="2">
        <v>667.36</v>
      </c>
      <c r="AX1307" s="2">
        <v>460.6</v>
      </c>
      <c r="AY1307" s="2">
        <v>206.76</v>
      </c>
      <c r="AZ1307" s="2" t="s">
        <v>76</v>
      </c>
      <c r="BA1307" s="2" t="s">
        <v>71</v>
      </c>
      <c r="BB1307" s="2" t="s">
        <v>37</v>
      </c>
      <c r="BC1307" s="2">
        <v>21.87</v>
      </c>
      <c r="BD1307" s="2">
        <v>5</v>
      </c>
      <c r="BE1307" s="2" t="s">
        <v>38</v>
      </c>
      <c r="BF1307" s="2" t="s">
        <v>39</v>
      </c>
      <c r="BG1307" s="2">
        <v>1</v>
      </c>
      <c r="BH1307" s="21">
        <v>12</v>
      </c>
    </row>
    <row r="1308" spans="36:60" x14ac:dyDescent="0.25">
      <c r="AJ1308" s="22">
        <v>95</v>
      </c>
      <c r="AK1308" s="13" t="s">
        <v>186</v>
      </c>
      <c r="AL1308" s="13" t="s">
        <v>41</v>
      </c>
      <c r="AM1308" s="13" t="s">
        <v>42</v>
      </c>
      <c r="AN1308" s="13" t="s">
        <v>90</v>
      </c>
      <c r="AO1308" s="13" t="s">
        <v>44</v>
      </c>
      <c r="AP1308" s="13" t="s">
        <v>51</v>
      </c>
      <c r="AQ1308" s="13" t="s">
        <v>134</v>
      </c>
      <c r="AR1308" s="13" t="s">
        <v>45</v>
      </c>
      <c r="AS1308" s="13" t="s">
        <v>80</v>
      </c>
      <c r="AT1308" s="13">
        <v>761.05</v>
      </c>
      <c r="AU1308" s="13">
        <v>8</v>
      </c>
      <c r="AV1308" s="13">
        <v>0.11</v>
      </c>
      <c r="AW1308" s="13">
        <v>5418.68</v>
      </c>
      <c r="AX1308" s="13">
        <v>3181.55</v>
      </c>
      <c r="AY1308" s="13">
        <v>2237.13</v>
      </c>
      <c r="AZ1308" s="13" t="s">
        <v>47</v>
      </c>
      <c r="BA1308" s="13" t="s">
        <v>54</v>
      </c>
      <c r="BB1308" s="13" t="s">
        <v>72</v>
      </c>
      <c r="BC1308" s="13">
        <v>40.799999999999997</v>
      </c>
      <c r="BD1308" s="13">
        <v>7</v>
      </c>
      <c r="BE1308" s="13" t="s">
        <v>38</v>
      </c>
      <c r="BF1308" s="13" t="s">
        <v>56</v>
      </c>
      <c r="BG1308" s="13">
        <v>2</v>
      </c>
      <c r="BH1308" s="23">
        <v>8</v>
      </c>
    </row>
    <row r="1309" spans="36:60" x14ac:dyDescent="0.25">
      <c r="AJ1309" s="22">
        <v>101</v>
      </c>
      <c r="AK1309" s="13" t="s">
        <v>190</v>
      </c>
      <c r="AL1309" s="13" t="s">
        <v>96</v>
      </c>
      <c r="AM1309" s="13" t="s">
        <v>82</v>
      </c>
      <c r="AN1309" s="13" t="s">
        <v>29</v>
      </c>
      <c r="AO1309" s="13" t="s">
        <v>67</v>
      </c>
      <c r="AP1309" s="13" t="s">
        <v>75</v>
      </c>
      <c r="AQ1309" s="13" t="s">
        <v>87</v>
      </c>
      <c r="AR1309" s="13" t="s">
        <v>45</v>
      </c>
      <c r="AS1309" s="13" t="s">
        <v>85</v>
      </c>
      <c r="AT1309" s="13">
        <v>696.57</v>
      </c>
      <c r="AU1309" s="13">
        <v>2</v>
      </c>
      <c r="AV1309" s="13">
        <v>0.1</v>
      </c>
      <c r="AW1309" s="13">
        <v>1253.83</v>
      </c>
      <c r="AX1309" s="13">
        <v>862.01</v>
      </c>
      <c r="AY1309" s="13">
        <v>391.82</v>
      </c>
      <c r="AZ1309" s="13" t="s">
        <v>63</v>
      </c>
      <c r="BA1309" s="13" t="s">
        <v>36</v>
      </c>
      <c r="BB1309" s="13" t="s">
        <v>72</v>
      </c>
      <c r="BC1309" s="13">
        <v>10.43</v>
      </c>
      <c r="BD1309" s="13">
        <v>7</v>
      </c>
      <c r="BE1309" s="13" t="s">
        <v>55</v>
      </c>
      <c r="BF1309" s="13" t="s">
        <v>39</v>
      </c>
      <c r="BG1309" s="13">
        <v>1</v>
      </c>
      <c r="BH1309" s="23">
        <v>10</v>
      </c>
    </row>
    <row r="1310" spans="36:60" x14ac:dyDescent="0.25">
      <c r="AJ1310" s="22">
        <v>103</v>
      </c>
      <c r="AK1310" s="13" t="s">
        <v>192</v>
      </c>
      <c r="AL1310" s="13" t="s">
        <v>58</v>
      </c>
      <c r="AM1310" s="13" t="s">
        <v>82</v>
      </c>
      <c r="AN1310" s="13" t="s">
        <v>93</v>
      </c>
      <c r="AO1310" s="13" t="s">
        <v>67</v>
      </c>
      <c r="AP1310" s="13" t="s">
        <v>61</v>
      </c>
      <c r="AQ1310" s="13" t="s">
        <v>107</v>
      </c>
      <c r="AR1310" s="13" t="s">
        <v>45</v>
      </c>
      <c r="AS1310" s="13" t="s">
        <v>46</v>
      </c>
      <c r="AT1310" s="13">
        <v>24.71</v>
      </c>
      <c r="AU1310" s="13">
        <v>15</v>
      </c>
      <c r="AV1310" s="13">
        <v>0.15</v>
      </c>
      <c r="AW1310" s="13">
        <v>315.05</v>
      </c>
      <c r="AX1310" s="13">
        <v>259.02</v>
      </c>
      <c r="AY1310" s="13">
        <v>56.03</v>
      </c>
      <c r="AZ1310" s="13" t="s">
        <v>63</v>
      </c>
      <c r="BA1310" s="13" t="s">
        <v>36</v>
      </c>
      <c r="BB1310" s="13" t="s">
        <v>48</v>
      </c>
      <c r="BC1310" s="13">
        <v>17.79</v>
      </c>
      <c r="BD1310" s="13">
        <v>5</v>
      </c>
      <c r="BE1310" s="13" t="s">
        <v>38</v>
      </c>
      <c r="BF1310" s="13" t="s">
        <v>39</v>
      </c>
      <c r="BG1310" s="13">
        <v>4</v>
      </c>
      <c r="BH1310" s="23">
        <v>3</v>
      </c>
    </row>
    <row r="1311" spans="36:60" x14ac:dyDescent="0.25">
      <c r="AJ1311" s="20">
        <v>108</v>
      </c>
      <c r="AK1311" s="2" t="s">
        <v>197</v>
      </c>
      <c r="AL1311" s="2" t="s">
        <v>96</v>
      </c>
      <c r="AM1311" s="2" t="s">
        <v>66</v>
      </c>
      <c r="AN1311" s="2" t="s">
        <v>90</v>
      </c>
      <c r="AO1311" s="2" t="s">
        <v>30</v>
      </c>
      <c r="AP1311" s="2" t="s">
        <v>75</v>
      </c>
      <c r="AQ1311" s="2" t="s">
        <v>87</v>
      </c>
      <c r="AR1311" s="2" t="s">
        <v>45</v>
      </c>
      <c r="AS1311" s="2" t="s">
        <v>34</v>
      </c>
      <c r="AT1311" s="2">
        <v>434.05</v>
      </c>
      <c r="AU1311" s="2">
        <v>17</v>
      </c>
      <c r="AV1311" s="2">
        <v>0.3</v>
      </c>
      <c r="AW1311" s="2">
        <v>5165.1899999999996</v>
      </c>
      <c r="AX1311" s="2">
        <v>3088.87</v>
      </c>
      <c r="AY1311" s="2">
        <v>2076.3200000000002</v>
      </c>
      <c r="AZ1311" s="2" t="s">
        <v>63</v>
      </c>
      <c r="BA1311" s="2" t="s">
        <v>88</v>
      </c>
      <c r="BB1311" s="2" t="s">
        <v>37</v>
      </c>
      <c r="BC1311" s="2">
        <v>29.55</v>
      </c>
      <c r="BD1311" s="2">
        <v>10</v>
      </c>
      <c r="BE1311" s="2" t="s">
        <v>55</v>
      </c>
      <c r="BF1311" s="2" t="s">
        <v>39</v>
      </c>
      <c r="BG1311" s="2">
        <v>1</v>
      </c>
      <c r="BH1311" s="21">
        <v>10</v>
      </c>
    </row>
    <row r="1312" spans="36:60" x14ac:dyDescent="0.25">
      <c r="AJ1312" s="20">
        <v>112</v>
      </c>
      <c r="AK1312" s="2" t="s">
        <v>201</v>
      </c>
      <c r="AL1312" s="2" t="s">
        <v>50</v>
      </c>
      <c r="AM1312" s="2" t="s">
        <v>66</v>
      </c>
      <c r="AN1312" s="2" t="s">
        <v>59</v>
      </c>
      <c r="AO1312" s="2" t="s">
        <v>30</v>
      </c>
      <c r="AP1312" s="2" t="s">
        <v>61</v>
      </c>
      <c r="AQ1312" s="2" t="s">
        <v>69</v>
      </c>
      <c r="AR1312" s="2" t="s">
        <v>45</v>
      </c>
      <c r="AS1312" s="2" t="s">
        <v>80</v>
      </c>
      <c r="AT1312" s="2">
        <v>360.86</v>
      </c>
      <c r="AU1312" s="2">
        <v>18</v>
      </c>
      <c r="AV1312" s="2">
        <v>0.08</v>
      </c>
      <c r="AW1312" s="2">
        <v>5975.84</v>
      </c>
      <c r="AX1312" s="2">
        <v>5216.55</v>
      </c>
      <c r="AY1312" s="2">
        <v>759.29</v>
      </c>
      <c r="AZ1312" s="2" t="s">
        <v>91</v>
      </c>
      <c r="BA1312" s="2" t="s">
        <v>88</v>
      </c>
      <c r="BB1312" s="2" t="s">
        <v>37</v>
      </c>
      <c r="BC1312" s="2">
        <v>30.08</v>
      </c>
      <c r="BD1312" s="2">
        <v>7</v>
      </c>
      <c r="BE1312" s="2" t="s">
        <v>97</v>
      </c>
      <c r="BF1312" s="2" t="s">
        <v>56</v>
      </c>
      <c r="BG1312" s="2">
        <v>4</v>
      </c>
      <c r="BH1312" s="21">
        <v>1</v>
      </c>
    </row>
    <row r="1313" spans="36:60" x14ac:dyDescent="0.25">
      <c r="AJ1313" s="20">
        <v>116</v>
      </c>
      <c r="AK1313" s="2" t="s">
        <v>204</v>
      </c>
      <c r="AL1313" s="2" t="s">
        <v>50</v>
      </c>
      <c r="AM1313" s="2" t="s">
        <v>42</v>
      </c>
      <c r="AN1313" s="2" t="s">
        <v>59</v>
      </c>
      <c r="AO1313" s="2" t="s">
        <v>67</v>
      </c>
      <c r="AP1313" s="2" t="s">
        <v>31</v>
      </c>
      <c r="AQ1313" s="2" t="s">
        <v>84</v>
      </c>
      <c r="AR1313" s="2" t="s">
        <v>45</v>
      </c>
      <c r="AS1313" s="2" t="s">
        <v>70</v>
      </c>
      <c r="AT1313" s="2">
        <v>201.44</v>
      </c>
      <c r="AU1313" s="2">
        <v>2</v>
      </c>
      <c r="AV1313" s="2">
        <v>0.15</v>
      </c>
      <c r="AW1313" s="2">
        <v>342.45</v>
      </c>
      <c r="AX1313" s="2">
        <v>230.54</v>
      </c>
      <c r="AY1313" s="2">
        <v>111.91</v>
      </c>
      <c r="AZ1313" s="2" t="s">
        <v>76</v>
      </c>
      <c r="BA1313" s="2" t="s">
        <v>36</v>
      </c>
      <c r="BB1313" s="2" t="s">
        <v>72</v>
      </c>
      <c r="BC1313" s="2">
        <v>11.08</v>
      </c>
      <c r="BD1313" s="2">
        <v>3</v>
      </c>
      <c r="BE1313" s="2" t="s">
        <v>55</v>
      </c>
      <c r="BF1313" s="2" t="s">
        <v>56</v>
      </c>
      <c r="BG1313" s="2">
        <v>3</v>
      </c>
      <c r="BH1313" s="21">
        <v>8</v>
      </c>
    </row>
    <row r="1314" spans="36:60" x14ac:dyDescent="0.25">
      <c r="AJ1314" s="22">
        <v>129</v>
      </c>
      <c r="AK1314" s="13" t="s">
        <v>215</v>
      </c>
      <c r="AL1314" s="13" t="s">
        <v>41</v>
      </c>
      <c r="AM1314" s="13" t="s">
        <v>82</v>
      </c>
      <c r="AN1314" s="13" t="s">
        <v>90</v>
      </c>
      <c r="AO1314" s="13" t="s">
        <v>94</v>
      </c>
      <c r="AP1314" s="13" t="s">
        <v>68</v>
      </c>
      <c r="AQ1314" s="13" t="s">
        <v>62</v>
      </c>
      <c r="AR1314" s="13" t="s">
        <v>45</v>
      </c>
      <c r="AS1314" s="13" t="s">
        <v>46</v>
      </c>
      <c r="AT1314" s="13">
        <v>85.7</v>
      </c>
      <c r="AU1314" s="13">
        <v>9</v>
      </c>
      <c r="AV1314" s="13">
        <v>7.0000000000000007E-2</v>
      </c>
      <c r="AW1314" s="13">
        <v>717.31</v>
      </c>
      <c r="AX1314" s="13">
        <v>561.38</v>
      </c>
      <c r="AY1314" s="13">
        <v>155.93</v>
      </c>
      <c r="AZ1314" s="13" t="s">
        <v>91</v>
      </c>
      <c r="BA1314" s="13" t="s">
        <v>36</v>
      </c>
      <c r="BB1314" s="13" t="s">
        <v>37</v>
      </c>
      <c r="BC1314" s="13">
        <v>28.45</v>
      </c>
      <c r="BD1314" s="13">
        <v>10</v>
      </c>
      <c r="BE1314" s="13" t="s">
        <v>38</v>
      </c>
      <c r="BF1314" s="13" t="s">
        <v>39</v>
      </c>
      <c r="BG1314" s="13">
        <v>5</v>
      </c>
      <c r="BH1314" s="23">
        <v>3</v>
      </c>
    </row>
    <row r="1315" spans="36:60" x14ac:dyDescent="0.25">
      <c r="AJ1315" s="20">
        <v>130</v>
      </c>
      <c r="AK1315" s="2" t="s">
        <v>125</v>
      </c>
      <c r="AL1315" s="2" t="s">
        <v>65</v>
      </c>
      <c r="AM1315" s="2" t="s">
        <v>82</v>
      </c>
      <c r="AN1315" s="2" t="s">
        <v>43</v>
      </c>
      <c r="AO1315" s="2" t="s">
        <v>94</v>
      </c>
      <c r="AP1315" s="2" t="s">
        <v>68</v>
      </c>
      <c r="AQ1315" s="2" t="s">
        <v>84</v>
      </c>
      <c r="AR1315" s="2" t="s">
        <v>45</v>
      </c>
      <c r="AS1315" s="2" t="s">
        <v>70</v>
      </c>
      <c r="AT1315" s="2">
        <v>367.19</v>
      </c>
      <c r="AU1315" s="2">
        <v>12</v>
      </c>
      <c r="AV1315" s="2">
        <v>0.13</v>
      </c>
      <c r="AW1315" s="2">
        <v>3833.46</v>
      </c>
      <c r="AX1315" s="2">
        <v>2999.49</v>
      </c>
      <c r="AY1315" s="2">
        <v>833.97</v>
      </c>
      <c r="AZ1315" s="2" t="s">
        <v>47</v>
      </c>
      <c r="BA1315" s="2" t="s">
        <v>36</v>
      </c>
      <c r="BB1315" s="2" t="s">
        <v>37</v>
      </c>
      <c r="BC1315" s="2">
        <v>48.48</v>
      </c>
      <c r="BD1315" s="2">
        <v>8</v>
      </c>
      <c r="BE1315" s="2" t="s">
        <v>97</v>
      </c>
      <c r="BF1315" s="2" t="s">
        <v>56</v>
      </c>
      <c r="BG1315" s="2">
        <v>4</v>
      </c>
      <c r="BH1315" s="21">
        <v>3</v>
      </c>
    </row>
    <row r="1316" spans="36:60" x14ac:dyDescent="0.25">
      <c r="AJ1316" s="22">
        <v>133</v>
      </c>
      <c r="AK1316" s="13" t="s">
        <v>216</v>
      </c>
      <c r="AL1316" s="13" t="s">
        <v>99</v>
      </c>
      <c r="AM1316" s="13" t="s">
        <v>66</v>
      </c>
      <c r="AN1316" s="13" t="s">
        <v>43</v>
      </c>
      <c r="AO1316" s="13" t="s">
        <v>44</v>
      </c>
      <c r="AP1316" s="13" t="s">
        <v>51</v>
      </c>
      <c r="AQ1316" s="13" t="s">
        <v>52</v>
      </c>
      <c r="AR1316" s="13" t="s">
        <v>45</v>
      </c>
      <c r="AS1316" s="13" t="s">
        <v>85</v>
      </c>
      <c r="AT1316" s="13">
        <v>219.69</v>
      </c>
      <c r="AU1316" s="13">
        <v>17</v>
      </c>
      <c r="AV1316" s="13">
        <v>0.04</v>
      </c>
      <c r="AW1316" s="13">
        <v>3585.34</v>
      </c>
      <c r="AX1316" s="13">
        <v>1930.42</v>
      </c>
      <c r="AY1316" s="13">
        <v>1654.92</v>
      </c>
      <c r="AZ1316" s="13" t="s">
        <v>47</v>
      </c>
      <c r="BA1316" s="13" t="s">
        <v>88</v>
      </c>
      <c r="BB1316" s="13" t="s">
        <v>37</v>
      </c>
      <c r="BC1316" s="13">
        <v>5.4</v>
      </c>
      <c r="BD1316" s="13">
        <v>2</v>
      </c>
      <c r="BE1316" s="13" t="s">
        <v>38</v>
      </c>
      <c r="BF1316" s="13" t="s">
        <v>56</v>
      </c>
      <c r="BG1316" s="13">
        <v>2</v>
      </c>
      <c r="BH1316" s="23">
        <v>12</v>
      </c>
    </row>
    <row r="1317" spans="36:60" x14ac:dyDescent="0.25">
      <c r="AJ1317" s="20">
        <v>134</v>
      </c>
      <c r="AK1317" s="2" t="s">
        <v>217</v>
      </c>
      <c r="AL1317" s="2" t="s">
        <v>65</v>
      </c>
      <c r="AM1317" s="2" t="s">
        <v>82</v>
      </c>
      <c r="AN1317" s="2" t="s">
        <v>83</v>
      </c>
      <c r="AO1317" s="2" t="s">
        <v>44</v>
      </c>
      <c r="AP1317" s="2" t="s">
        <v>75</v>
      </c>
      <c r="AQ1317" s="2" t="s">
        <v>69</v>
      </c>
      <c r="AR1317" s="2" t="s">
        <v>45</v>
      </c>
      <c r="AS1317" s="2" t="s">
        <v>70</v>
      </c>
      <c r="AT1317" s="2">
        <v>951.39</v>
      </c>
      <c r="AU1317" s="2">
        <v>1</v>
      </c>
      <c r="AV1317" s="2">
        <v>0.06</v>
      </c>
      <c r="AW1317" s="2">
        <v>894.31</v>
      </c>
      <c r="AX1317" s="2">
        <v>712.42</v>
      </c>
      <c r="AY1317" s="2">
        <v>181.89</v>
      </c>
      <c r="AZ1317" s="2" t="s">
        <v>47</v>
      </c>
      <c r="BA1317" s="2" t="s">
        <v>71</v>
      </c>
      <c r="BB1317" s="2" t="s">
        <v>48</v>
      </c>
      <c r="BC1317" s="2">
        <v>42.63</v>
      </c>
      <c r="BD1317" s="2">
        <v>4</v>
      </c>
      <c r="BE1317" s="2" t="s">
        <v>38</v>
      </c>
      <c r="BF1317" s="2" t="s">
        <v>56</v>
      </c>
      <c r="BG1317" s="2">
        <v>4</v>
      </c>
      <c r="BH1317" s="21">
        <v>9</v>
      </c>
    </row>
    <row r="1318" spans="36:60" x14ac:dyDescent="0.25">
      <c r="AJ1318" s="22">
        <v>135</v>
      </c>
      <c r="AK1318" s="13" t="s">
        <v>218</v>
      </c>
      <c r="AL1318" s="13" t="s">
        <v>50</v>
      </c>
      <c r="AM1318" s="13" t="s">
        <v>28</v>
      </c>
      <c r="AN1318" s="13" t="s">
        <v>83</v>
      </c>
      <c r="AO1318" s="13" t="s">
        <v>67</v>
      </c>
      <c r="AP1318" s="13" t="s">
        <v>51</v>
      </c>
      <c r="AQ1318" s="13" t="s">
        <v>62</v>
      </c>
      <c r="AR1318" s="13" t="s">
        <v>45</v>
      </c>
      <c r="AS1318" s="13" t="s">
        <v>46</v>
      </c>
      <c r="AT1318" s="13">
        <v>729.96</v>
      </c>
      <c r="AU1318" s="13">
        <v>12</v>
      </c>
      <c r="AV1318" s="13">
        <v>0.02</v>
      </c>
      <c r="AW1318" s="13">
        <v>8584.33</v>
      </c>
      <c r="AX1318" s="13">
        <v>6129.58</v>
      </c>
      <c r="AY1318" s="13">
        <v>2454.75</v>
      </c>
      <c r="AZ1318" s="13" t="s">
        <v>35</v>
      </c>
      <c r="BA1318" s="13" t="s">
        <v>88</v>
      </c>
      <c r="BB1318" s="13" t="s">
        <v>72</v>
      </c>
      <c r="BC1318" s="13">
        <v>6.33</v>
      </c>
      <c r="BD1318" s="13">
        <v>8</v>
      </c>
      <c r="BE1318" s="13" t="s">
        <v>55</v>
      </c>
      <c r="BF1318" s="13" t="s">
        <v>56</v>
      </c>
      <c r="BG1318" s="13">
        <v>1</v>
      </c>
      <c r="BH1318" s="23">
        <v>10</v>
      </c>
    </row>
    <row r="1319" spans="36:60" x14ac:dyDescent="0.25">
      <c r="AJ1319" s="20">
        <v>136</v>
      </c>
      <c r="AK1319" s="2" t="s">
        <v>219</v>
      </c>
      <c r="AL1319" s="2" t="s">
        <v>50</v>
      </c>
      <c r="AM1319" s="2" t="s">
        <v>66</v>
      </c>
      <c r="AN1319" s="2" t="s">
        <v>43</v>
      </c>
      <c r="AO1319" s="2" t="s">
        <v>60</v>
      </c>
      <c r="AP1319" s="2" t="s">
        <v>75</v>
      </c>
      <c r="AQ1319" s="2" t="s">
        <v>52</v>
      </c>
      <c r="AR1319" s="2" t="s">
        <v>45</v>
      </c>
      <c r="AS1319" s="2" t="s">
        <v>34</v>
      </c>
      <c r="AT1319" s="2">
        <v>350.8</v>
      </c>
      <c r="AU1319" s="2">
        <v>13</v>
      </c>
      <c r="AV1319" s="2">
        <v>0.19</v>
      </c>
      <c r="AW1319" s="2">
        <v>3693.92</v>
      </c>
      <c r="AX1319" s="2">
        <v>2050.09</v>
      </c>
      <c r="AY1319" s="2">
        <v>1643.83</v>
      </c>
      <c r="AZ1319" s="2" t="s">
        <v>91</v>
      </c>
      <c r="BA1319" s="2" t="s">
        <v>71</v>
      </c>
      <c r="BB1319" s="2" t="s">
        <v>72</v>
      </c>
      <c r="BC1319" s="2">
        <v>19.510000000000002</v>
      </c>
      <c r="BD1319" s="2">
        <v>1</v>
      </c>
      <c r="BE1319" s="2" t="s">
        <v>97</v>
      </c>
      <c r="BF1319" s="2" t="s">
        <v>56</v>
      </c>
      <c r="BG1319" s="2">
        <v>2</v>
      </c>
      <c r="BH1319" s="21">
        <v>4</v>
      </c>
    </row>
    <row r="1320" spans="36:60" x14ac:dyDescent="0.25">
      <c r="AJ1320" s="22">
        <v>137</v>
      </c>
      <c r="AK1320" s="13" t="s">
        <v>220</v>
      </c>
      <c r="AL1320" s="13" t="s">
        <v>65</v>
      </c>
      <c r="AM1320" s="13" t="s">
        <v>82</v>
      </c>
      <c r="AN1320" s="13" t="s">
        <v>93</v>
      </c>
      <c r="AO1320" s="13" t="s">
        <v>100</v>
      </c>
      <c r="AP1320" s="13" t="s">
        <v>75</v>
      </c>
      <c r="AQ1320" s="13" t="s">
        <v>69</v>
      </c>
      <c r="AR1320" s="13" t="s">
        <v>45</v>
      </c>
      <c r="AS1320" s="13" t="s">
        <v>85</v>
      </c>
      <c r="AT1320" s="13">
        <v>186.24</v>
      </c>
      <c r="AU1320" s="13">
        <v>4</v>
      </c>
      <c r="AV1320" s="13">
        <v>0.13</v>
      </c>
      <c r="AW1320" s="13">
        <v>648.12</v>
      </c>
      <c r="AX1320" s="13">
        <v>497.29</v>
      </c>
      <c r="AY1320" s="13">
        <v>150.83000000000001</v>
      </c>
      <c r="AZ1320" s="13" t="s">
        <v>76</v>
      </c>
      <c r="BA1320" s="13" t="s">
        <v>88</v>
      </c>
      <c r="BB1320" s="13" t="s">
        <v>48</v>
      </c>
      <c r="BC1320" s="13">
        <v>19.489999999999998</v>
      </c>
      <c r="BD1320" s="13">
        <v>3</v>
      </c>
      <c r="BE1320" s="13" t="s">
        <v>55</v>
      </c>
      <c r="BF1320" s="13" t="s">
        <v>56</v>
      </c>
      <c r="BG1320" s="13">
        <v>3</v>
      </c>
      <c r="BH1320" s="23">
        <v>3</v>
      </c>
    </row>
    <row r="1321" spans="36:60" x14ac:dyDescent="0.25">
      <c r="AJ1321" s="20">
        <v>140</v>
      </c>
      <c r="AK1321" s="2" t="s">
        <v>223</v>
      </c>
      <c r="AL1321" s="2" t="s">
        <v>120</v>
      </c>
      <c r="AM1321" s="2" t="s">
        <v>66</v>
      </c>
      <c r="AN1321" s="2" t="s">
        <v>59</v>
      </c>
      <c r="AO1321" s="2" t="s">
        <v>74</v>
      </c>
      <c r="AP1321" s="2" t="s">
        <v>68</v>
      </c>
      <c r="AQ1321" s="2" t="s">
        <v>107</v>
      </c>
      <c r="AR1321" s="2" t="s">
        <v>45</v>
      </c>
      <c r="AS1321" s="2" t="s">
        <v>34</v>
      </c>
      <c r="AT1321" s="2">
        <v>83.31</v>
      </c>
      <c r="AU1321" s="2">
        <v>13</v>
      </c>
      <c r="AV1321" s="2">
        <v>0.22</v>
      </c>
      <c r="AW1321" s="2">
        <v>844.76</v>
      </c>
      <c r="AX1321" s="2">
        <v>625.96</v>
      </c>
      <c r="AY1321" s="2">
        <v>218.8</v>
      </c>
      <c r="AZ1321" s="2" t="s">
        <v>35</v>
      </c>
      <c r="BA1321" s="2" t="s">
        <v>88</v>
      </c>
      <c r="BB1321" s="2" t="s">
        <v>72</v>
      </c>
      <c r="BC1321" s="2">
        <v>28.64</v>
      </c>
      <c r="BD1321" s="2">
        <v>2</v>
      </c>
      <c r="BE1321" s="2" t="s">
        <v>55</v>
      </c>
      <c r="BF1321" s="2" t="s">
        <v>56</v>
      </c>
      <c r="BG1321" s="2">
        <v>2</v>
      </c>
      <c r="BH1321" s="21">
        <v>1</v>
      </c>
    </row>
    <row r="1322" spans="36:60" x14ac:dyDescent="0.25">
      <c r="AJ1322" s="22">
        <v>143</v>
      </c>
      <c r="AK1322" s="13" t="s">
        <v>226</v>
      </c>
      <c r="AL1322" s="13" t="s">
        <v>127</v>
      </c>
      <c r="AM1322" s="13" t="s">
        <v>42</v>
      </c>
      <c r="AN1322" s="13" t="s">
        <v>29</v>
      </c>
      <c r="AO1322" s="13" t="s">
        <v>94</v>
      </c>
      <c r="AP1322" s="13" t="s">
        <v>31</v>
      </c>
      <c r="AQ1322" s="13" t="s">
        <v>87</v>
      </c>
      <c r="AR1322" s="13" t="s">
        <v>45</v>
      </c>
      <c r="AS1322" s="13" t="s">
        <v>70</v>
      </c>
      <c r="AT1322" s="13">
        <v>606.5</v>
      </c>
      <c r="AU1322" s="13">
        <v>19</v>
      </c>
      <c r="AV1322" s="13">
        <v>0.23</v>
      </c>
      <c r="AW1322" s="13">
        <v>8873.09</v>
      </c>
      <c r="AX1322" s="13">
        <v>6520.93</v>
      </c>
      <c r="AY1322" s="13">
        <v>2352.16</v>
      </c>
      <c r="AZ1322" s="13" t="s">
        <v>91</v>
      </c>
      <c r="BA1322" s="13" t="s">
        <v>71</v>
      </c>
      <c r="BB1322" s="13" t="s">
        <v>37</v>
      </c>
      <c r="BC1322" s="13">
        <v>14.18</v>
      </c>
      <c r="BD1322" s="13">
        <v>8</v>
      </c>
      <c r="BE1322" s="13" t="s">
        <v>97</v>
      </c>
      <c r="BF1322" s="13" t="s">
        <v>39</v>
      </c>
      <c r="BG1322" s="13">
        <v>5</v>
      </c>
      <c r="BH1322" s="23">
        <v>10</v>
      </c>
    </row>
    <row r="1323" spans="36:60" x14ac:dyDescent="0.25">
      <c r="AJ1323" s="20">
        <v>146</v>
      </c>
      <c r="AK1323" s="2" t="s">
        <v>229</v>
      </c>
      <c r="AL1323" s="2" t="s">
        <v>129</v>
      </c>
      <c r="AM1323" s="2" t="s">
        <v>66</v>
      </c>
      <c r="AN1323" s="2" t="s">
        <v>59</v>
      </c>
      <c r="AO1323" s="2" t="s">
        <v>44</v>
      </c>
      <c r="AP1323" s="2" t="s">
        <v>31</v>
      </c>
      <c r="AQ1323" s="2" t="s">
        <v>69</v>
      </c>
      <c r="AR1323" s="2" t="s">
        <v>45</v>
      </c>
      <c r="AS1323" s="2" t="s">
        <v>85</v>
      </c>
      <c r="AT1323" s="2">
        <v>714.71</v>
      </c>
      <c r="AU1323" s="2">
        <v>19</v>
      </c>
      <c r="AV1323" s="2">
        <v>0.28999999999999998</v>
      </c>
      <c r="AW1323" s="2">
        <v>9641.44</v>
      </c>
      <c r="AX1323" s="2">
        <v>6530.69</v>
      </c>
      <c r="AY1323" s="2">
        <v>3110.75</v>
      </c>
      <c r="AZ1323" s="2" t="s">
        <v>35</v>
      </c>
      <c r="BA1323" s="2" t="s">
        <v>36</v>
      </c>
      <c r="BB1323" s="2" t="s">
        <v>72</v>
      </c>
      <c r="BC1323" s="2">
        <v>37.76</v>
      </c>
      <c r="BD1323" s="2">
        <v>5</v>
      </c>
      <c r="BE1323" s="2" t="s">
        <v>97</v>
      </c>
      <c r="BF1323" s="2" t="s">
        <v>56</v>
      </c>
      <c r="BG1323" s="2">
        <v>4</v>
      </c>
      <c r="BH1323" s="21">
        <v>8</v>
      </c>
    </row>
    <row r="1324" spans="36:60" x14ac:dyDescent="0.25">
      <c r="AJ1324" s="20">
        <v>150</v>
      </c>
      <c r="AK1324" s="2" t="s">
        <v>233</v>
      </c>
      <c r="AL1324" s="2" t="s">
        <v>129</v>
      </c>
      <c r="AM1324" s="2" t="s">
        <v>82</v>
      </c>
      <c r="AN1324" s="2" t="s">
        <v>90</v>
      </c>
      <c r="AO1324" s="2" t="s">
        <v>44</v>
      </c>
      <c r="AP1324" s="2" t="s">
        <v>61</v>
      </c>
      <c r="AQ1324" s="2" t="s">
        <v>107</v>
      </c>
      <c r="AR1324" s="2" t="s">
        <v>45</v>
      </c>
      <c r="AS1324" s="2" t="s">
        <v>85</v>
      </c>
      <c r="AT1324" s="2">
        <v>505.7</v>
      </c>
      <c r="AU1324" s="2">
        <v>8</v>
      </c>
      <c r="AV1324" s="2">
        <v>0.22</v>
      </c>
      <c r="AW1324" s="2">
        <v>3155.57</v>
      </c>
      <c r="AX1324" s="2">
        <v>2262.5700000000002</v>
      </c>
      <c r="AY1324" s="2">
        <v>893</v>
      </c>
      <c r="AZ1324" s="2" t="s">
        <v>47</v>
      </c>
      <c r="BA1324" s="2" t="s">
        <v>71</v>
      </c>
      <c r="BB1324" s="2" t="s">
        <v>72</v>
      </c>
      <c r="BC1324" s="2">
        <v>10.86</v>
      </c>
      <c r="BD1324" s="2">
        <v>6</v>
      </c>
      <c r="BE1324" s="2" t="s">
        <v>97</v>
      </c>
      <c r="BF1324" s="2" t="s">
        <v>39</v>
      </c>
      <c r="BG1324" s="2">
        <v>1</v>
      </c>
      <c r="BH1324" s="21">
        <v>11</v>
      </c>
    </row>
    <row r="1325" spans="36:60" x14ac:dyDescent="0.25">
      <c r="AJ1325" s="22">
        <v>157</v>
      </c>
      <c r="AK1325" s="13" t="s">
        <v>240</v>
      </c>
      <c r="AL1325" s="13" t="s">
        <v>50</v>
      </c>
      <c r="AM1325" s="13" t="s">
        <v>28</v>
      </c>
      <c r="AN1325" s="13" t="s">
        <v>83</v>
      </c>
      <c r="AO1325" s="13" t="s">
        <v>100</v>
      </c>
      <c r="AP1325" s="13" t="s">
        <v>31</v>
      </c>
      <c r="AQ1325" s="13" t="s">
        <v>62</v>
      </c>
      <c r="AR1325" s="13" t="s">
        <v>45</v>
      </c>
      <c r="AS1325" s="13" t="s">
        <v>70</v>
      </c>
      <c r="AT1325" s="13">
        <v>982.37</v>
      </c>
      <c r="AU1325" s="13">
        <v>13</v>
      </c>
      <c r="AV1325" s="13">
        <v>0.28999999999999998</v>
      </c>
      <c r="AW1325" s="13">
        <v>9067.2800000000007</v>
      </c>
      <c r="AX1325" s="13">
        <v>6337.82</v>
      </c>
      <c r="AY1325" s="13">
        <v>2729.46</v>
      </c>
      <c r="AZ1325" s="13" t="s">
        <v>47</v>
      </c>
      <c r="BA1325" s="13" t="s">
        <v>36</v>
      </c>
      <c r="BB1325" s="13" t="s">
        <v>48</v>
      </c>
      <c r="BC1325" s="13">
        <v>31.4</v>
      </c>
      <c r="BD1325" s="13">
        <v>3</v>
      </c>
      <c r="BE1325" s="13" t="s">
        <v>97</v>
      </c>
      <c r="BF1325" s="13" t="s">
        <v>56</v>
      </c>
      <c r="BG1325" s="13">
        <v>1</v>
      </c>
      <c r="BH1325" s="23">
        <v>2</v>
      </c>
    </row>
    <row r="1326" spans="36:60" x14ac:dyDescent="0.25">
      <c r="AJ1326" s="20">
        <v>158</v>
      </c>
      <c r="AK1326" s="2" t="s">
        <v>241</v>
      </c>
      <c r="AL1326" s="2" t="s">
        <v>129</v>
      </c>
      <c r="AM1326" s="2" t="s">
        <v>28</v>
      </c>
      <c r="AN1326" s="2" t="s">
        <v>59</v>
      </c>
      <c r="AO1326" s="2" t="s">
        <v>74</v>
      </c>
      <c r="AP1326" s="2" t="s">
        <v>75</v>
      </c>
      <c r="AQ1326" s="2" t="s">
        <v>134</v>
      </c>
      <c r="AR1326" s="2" t="s">
        <v>45</v>
      </c>
      <c r="AS1326" s="2" t="s">
        <v>80</v>
      </c>
      <c r="AT1326" s="2">
        <v>438.84</v>
      </c>
      <c r="AU1326" s="2">
        <v>5</v>
      </c>
      <c r="AV1326" s="2">
        <v>0.2</v>
      </c>
      <c r="AW1326" s="2">
        <v>1755.36</v>
      </c>
      <c r="AX1326" s="2">
        <v>1289.01</v>
      </c>
      <c r="AY1326" s="2">
        <v>466.35</v>
      </c>
      <c r="AZ1326" s="2" t="s">
        <v>35</v>
      </c>
      <c r="BA1326" s="2" t="s">
        <v>54</v>
      </c>
      <c r="BB1326" s="2" t="s">
        <v>72</v>
      </c>
      <c r="BC1326" s="2">
        <v>9.24</v>
      </c>
      <c r="BD1326" s="2">
        <v>2</v>
      </c>
      <c r="BE1326" s="2" t="s">
        <v>38</v>
      </c>
      <c r="BF1326" s="2" t="s">
        <v>39</v>
      </c>
      <c r="BG1326" s="2">
        <v>5</v>
      </c>
      <c r="BH1326" s="21">
        <v>10</v>
      </c>
    </row>
    <row r="1327" spans="36:60" x14ac:dyDescent="0.25">
      <c r="AJ1327" s="20">
        <v>160</v>
      </c>
      <c r="AK1327" s="2" t="s">
        <v>243</v>
      </c>
      <c r="AL1327" s="2" t="s">
        <v>99</v>
      </c>
      <c r="AM1327" s="2" t="s">
        <v>42</v>
      </c>
      <c r="AN1327" s="2" t="s">
        <v>29</v>
      </c>
      <c r="AO1327" s="2" t="s">
        <v>74</v>
      </c>
      <c r="AP1327" s="2" t="s">
        <v>61</v>
      </c>
      <c r="AQ1327" s="2" t="s">
        <v>87</v>
      </c>
      <c r="AR1327" s="2" t="s">
        <v>45</v>
      </c>
      <c r="AS1327" s="2" t="s">
        <v>34</v>
      </c>
      <c r="AT1327" s="2">
        <v>104.45</v>
      </c>
      <c r="AU1327" s="2">
        <v>2</v>
      </c>
      <c r="AV1327" s="2">
        <v>0.15</v>
      </c>
      <c r="AW1327" s="2">
        <v>177.56</v>
      </c>
      <c r="AX1327" s="2">
        <v>148.96</v>
      </c>
      <c r="AY1327" s="2">
        <v>28.6</v>
      </c>
      <c r="AZ1327" s="2" t="s">
        <v>76</v>
      </c>
      <c r="BA1327" s="2" t="s">
        <v>88</v>
      </c>
      <c r="BB1327" s="2" t="s">
        <v>72</v>
      </c>
      <c r="BC1327" s="2">
        <v>45.88</v>
      </c>
      <c r="BD1327" s="2">
        <v>3</v>
      </c>
      <c r="BE1327" s="2" t="s">
        <v>55</v>
      </c>
      <c r="BF1327" s="2" t="s">
        <v>56</v>
      </c>
      <c r="BG1327" s="2">
        <v>3</v>
      </c>
      <c r="BH1327" s="21">
        <v>12</v>
      </c>
    </row>
    <row r="1328" spans="36:60" x14ac:dyDescent="0.25">
      <c r="AJ1328" s="22">
        <v>163</v>
      </c>
      <c r="AK1328" s="13" t="s">
        <v>245</v>
      </c>
      <c r="AL1328" s="13" t="s">
        <v>96</v>
      </c>
      <c r="AM1328" s="13" t="s">
        <v>42</v>
      </c>
      <c r="AN1328" s="13" t="s">
        <v>93</v>
      </c>
      <c r="AO1328" s="13" t="s">
        <v>78</v>
      </c>
      <c r="AP1328" s="13" t="s">
        <v>51</v>
      </c>
      <c r="AQ1328" s="13" t="s">
        <v>134</v>
      </c>
      <c r="AR1328" s="13" t="s">
        <v>45</v>
      </c>
      <c r="AS1328" s="13" t="s">
        <v>34</v>
      </c>
      <c r="AT1328" s="13">
        <v>36.200000000000003</v>
      </c>
      <c r="AU1328" s="13">
        <v>14</v>
      </c>
      <c r="AV1328" s="13">
        <v>0.19</v>
      </c>
      <c r="AW1328" s="13">
        <v>410.51</v>
      </c>
      <c r="AX1328" s="13">
        <v>354.21</v>
      </c>
      <c r="AY1328" s="13">
        <v>56.3</v>
      </c>
      <c r="AZ1328" s="13" t="s">
        <v>35</v>
      </c>
      <c r="BA1328" s="13" t="s">
        <v>54</v>
      </c>
      <c r="BB1328" s="13" t="s">
        <v>37</v>
      </c>
      <c r="BC1328" s="13">
        <v>10.9</v>
      </c>
      <c r="BD1328" s="13">
        <v>8</v>
      </c>
      <c r="BE1328" s="13" t="s">
        <v>38</v>
      </c>
      <c r="BF1328" s="13" t="s">
        <v>56</v>
      </c>
      <c r="BG1328" s="13">
        <v>3</v>
      </c>
      <c r="BH1328" s="23">
        <v>6</v>
      </c>
    </row>
    <row r="1329" spans="36:60" x14ac:dyDescent="0.25">
      <c r="AJ1329" s="22">
        <v>165</v>
      </c>
      <c r="AK1329" s="13" t="s">
        <v>247</v>
      </c>
      <c r="AL1329" s="13" t="s">
        <v>118</v>
      </c>
      <c r="AM1329" s="13" t="s">
        <v>66</v>
      </c>
      <c r="AN1329" s="13" t="s">
        <v>43</v>
      </c>
      <c r="AO1329" s="13" t="s">
        <v>67</v>
      </c>
      <c r="AP1329" s="13" t="s">
        <v>75</v>
      </c>
      <c r="AQ1329" s="13" t="s">
        <v>84</v>
      </c>
      <c r="AR1329" s="13" t="s">
        <v>45</v>
      </c>
      <c r="AS1329" s="13" t="s">
        <v>70</v>
      </c>
      <c r="AT1329" s="13">
        <v>817.33</v>
      </c>
      <c r="AU1329" s="13">
        <v>14</v>
      </c>
      <c r="AV1329" s="13">
        <v>0.28000000000000003</v>
      </c>
      <c r="AW1329" s="13">
        <v>8238.69</v>
      </c>
      <c r="AX1329" s="13">
        <v>4728.62</v>
      </c>
      <c r="AY1329" s="13">
        <v>3510.07</v>
      </c>
      <c r="AZ1329" s="13" t="s">
        <v>63</v>
      </c>
      <c r="BA1329" s="13" t="s">
        <v>88</v>
      </c>
      <c r="BB1329" s="13" t="s">
        <v>48</v>
      </c>
      <c r="BC1329" s="13">
        <v>14.01</v>
      </c>
      <c r="BD1329" s="13">
        <v>3</v>
      </c>
      <c r="BE1329" s="13" t="s">
        <v>97</v>
      </c>
      <c r="BF1329" s="13" t="s">
        <v>56</v>
      </c>
      <c r="BG1329" s="13">
        <v>3</v>
      </c>
      <c r="BH1329" s="23">
        <v>9</v>
      </c>
    </row>
    <row r="1330" spans="36:60" x14ac:dyDescent="0.25">
      <c r="AJ1330" s="20">
        <v>166</v>
      </c>
      <c r="AK1330" s="2" t="s">
        <v>241</v>
      </c>
      <c r="AL1330" s="2" t="s">
        <v>120</v>
      </c>
      <c r="AM1330" s="2" t="s">
        <v>66</v>
      </c>
      <c r="AN1330" s="2" t="s">
        <v>93</v>
      </c>
      <c r="AO1330" s="2" t="s">
        <v>67</v>
      </c>
      <c r="AP1330" s="2" t="s">
        <v>68</v>
      </c>
      <c r="AQ1330" s="2" t="s">
        <v>102</v>
      </c>
      <c r="AR1330" s="2" t="s">
        <v>45</v>
      </c>
      <c r="AS1330" s="2" t="s">
        <v>70</v>
      </c>
      <c r="AT1330" s="2">
        <v>30.54</v>
      </c>
      <c r="AU1330" s="2">
        <v>9</v>
      </c>
      <c r="AV1330" s="2">
        <v>0.27</v>
      </c>
      <c r="AW1330" s="2">
        <v>200.65</v>
      </c>
      <c r="AX1330" s="2">
        <v>125.19</v>
      </c>
      <c r="AY1330" s="2">
        <v>75.459999999999994</v>
      </c>
      <c r="AZ1330" s="2" t="s">
        <v>76</v>
      </c>
      <c r="BA1330" s="2" t="s">
        <v>54</v>
      </c>
      <c r="BB1330" s="2" t="s">
        <v>48</v>
      </c>
      <c r="BC1330" s="2">
        <v>48.23</v>
      </c>
      <c r="BD1330" s="2">
        <v>8</v>
      </c>
      <c r="BE1330" s="2" t="s">
        <v>97</v>
      </c>
      <c r="BF1330" s="2" t="s">
        <v>56</v>
      </c>
      <c r="BG1330" s="2">
        <v>5</v>
      </c>
      <c r="BH1330" s="21">
        <v>10</v>
      </c>
    </row>
    <row r="1331" spans="36:60" x14ac:dyDescent="0.25">
      <c r="AJ1331" s="20">
        <v>168</v>
      </c>
      <c r="AK1331" s="2" t="s">
        <v>203</v>
      </c>
      <c r="AL1331" s="2" t="s">
        <v>50</v>
      </c>
      <c r="AM1331" s="2" t="s">
        <v>82</v>
      </c>
      <c r="AN1331" s="2" t="s">
        <v>59</v>
      </c>
      <c r="AO1331" s="2" t="s">
        <v>94</v>
      </c>
      <c r="AP1331" s="2" t="s">
        <v>75</v>
      </c>
      <c r="AQ1331" s="2" t="s">
        <v>87</v>
      </c>
      <c r="AR1331" s="2" t="s">
        <v>45</v>
      </c>
      <c r="AS1331" s="2" t="s">
        <v>34</v>
      </c>
      <c r="AT1331" s="2">
        <v>639.12</v>
      </c>
      <c r="AU1331" s="2">
        <v>4</v>
      </c>
      <c r="AV1331" s="2">
        <v>0.19</v>
      </c>
      <c r="AW1331" s="2">
        <v>2070.75</v>
      </c>
      <c r="AX1331" s="2">
        <v>1293.45</v>
      </c>
      <c r="AY1331" s="2">
        <v>777.3</v>
      </c>
      <c r="AZ1331" s="2" t="s">
        <v>63</v>
      </c>
      <c r="BA1331" s="2" t="s">
        <v>36</v>
      </c>
      <c r="BB1331" s="2" t="s">
        <v>37</v>
      </c>
      <c r="BC1331" s="2">
        <v>5.39</v>
      </c>
      <c r="BD1331" s="2">
        <v>3</v>
      </c>
      <c r="BE1331" s="2" t="s">
        <v>38</v>
      </c>
      <c r="BF1331" s="2" t="s">
        <v>39</v>
      </c>
      <c r="BG1331" s="2">
        <v>1</v>
      </c>
      <c r="BH1331" s="21">
        <v>2</v>
      </c>
    </row>
    <row r="1332" spans="36:60" x14ac:dyDescent="0.25">
      <c r="AJ1332" s="20">
        <v>170</v>
      </c>
      <c r="AK1332" s="2" t="s">
        <v>226</v>
      </c>
      <c r="AL1332" s="2" t="s">
        <v>27</v>
      </c>
      <c r="AM1332" s="2" t="s">
        <v>42</v>
      </c>
      <c r="AN1332" s="2" t="s">
        <v>43</v>
      </c>
      <c r="AO1332" s="2" t="s">
        <v>44</v>
      </c>
      <c r="AP1332" s="2" t="s">
        <v>31</v>
      </c>
      <c r="AQ1332" s="2" t="s">
        <v>134</v>
      </c>
      <c r="AR1332" s="2" t="s">
        <v>45</v>
      </c>
      <c r="AS1332" s="2" t="s">
        <v>85</v>
      </c>
      <c r="AT1332" s="2">
        <v>256.68</v>
      </c>
      <c r="AU1332" s="2">
        <v>14</v>
      </c>
      <c r="AV1332" s="2">
        <v>0.06</v>
      </c>
      <c r="AW1332" s="2">
        <v>3377.91</v>
      </c>
      <c r="AX1332" s="2">
        <v>1879.68</v>
      </c>
      <c r="AY1332" s="2">
        <v>1498.23</v>
      </c>
      <c r="AZ1332" s="2" t="s">
        <v>91</v>
      </c>
      <c r="BA1332" s="2" t="s">
        <v>36</v>
      </c>
      <c r="BB1332" s="2" t="s">
        <v>37</v>
      </c>
      <c r="BC1332" s="2">
        <v>5.88</v>
      </c>
      <c r="BD1332" s="2">
        <v>10</v>
      </c>
      <c r="BE1332" s="2" t="s">
        <v>55</v>
      </c>
      <c r="BF1332" s="2" t="s">
        <v>39</v>
      </c>
      <c r="BG1332" s="2">
        <v>3</v>
      </c>
      <c r="BH1332" s="21">
        <v>10</v>
      </c>
    </row>
    <row r="1333" spans="36:60" x14ac:dyDescent="0.25">
      <c r="AJ1333" s="22">
        <v>173</v>
      </c>
      <c r="AK1333" s="13" t="s">
        <v>252</v>
      </c>
      <c r="AL1333" s="13" t="s">
        <v>114</v>
      </c>
      <c r="AM1333" s="13" t="s">
        <v>82</v>
      </c>
      <c r="AN1333" s="13" t="s">
        <v>83</v>
      </c>
      <c r="AO1333" s="13" t="s">
        <v>30</v>
      </c>
      <c r="AP1333" s="13" t="s">
        <v>51</v>
      </c>
      <c r="AQ1333" s="13" t="s">
        <v>52</v>
      </c>
      <c r="AR1333" s="13" t="s">
        <v>45</v>
      </c>
      <c r="AS1333" s="13" t="s">
        <v>70</v>
      </c>
      <c r="AT1333" s="13">
        <v>349.17</v>
      </c>
      <c r="AU1333" s="13">
        <v>14</v>
      </c>
      <c r="AV1333" s="13">
        <v>0.13</v>
      </c>
      <c r="AW1333" s="13">
        <v>4252.8900000000003</v>
      </c>
      <c r="AX1333" s="13">
        <v>3312.41</v>
      </c>
      <c r="AY1333" s="13">
        <v>940.48</v>
      </c>
      <c r="AZ1333" s="13" t="s">
        <v>63</v>
      </c>
      <c r="BA1333" s="13" t="s">
        <v>88</v>
      </c>
      <c r="BB1333" s="13" t="s">
        <v>72</v>
      </c>
      <c r="BC1333" s="13">
        <v>34.9</v>
      </c>
      <c r="BD1333" s="13">
        <v>9</v>
      </c>
      <c r="BE1333" s="13" t="s">
        <v>38</v>
      </c>
      <c r="BF1333" s="13" t="s">
        <v>39</v>
      </c>
      <c r="BG1333" s="13">
        <v>2</v>
      </c>
      <c r="BH1333" s="23">
        <v>10</v>
      </c>
    </row>
    <row r="1334" spans="36:60" x14ac:dyDescent="0.25">
      <c r="AJ1334" s="20">
        <v>174</v>
      </c>
      <c r="AK1334" s="2" t="s">
        <v>253</v>
      </c>
      <c r="AL1334" s="2" t="s">
        <v>58</v>
      </c>
      <c r="AM1334" s="2" t="s">
        <v>66</v>
      </c>
      <c r="AN1334" s="2" t="s">
        <v>90</v>
      </c>
      <c r="AO1334" s="2" t="s">
        <v>100</v>
      </c>
      <c r="AP1334" s="2" t="s">
        <v>68</v>
      </c>
      <c r="AQ1334" s="2" t="s">
        <v>134</v>
      </c>
      <c r="AR1334" s="2" t="s">
        <v>45</v>
      </c>
      <c r="AS1334" s="2" t="s">
        <v>34</v>
      </c>
      <c r="AT1334" s="2">
        <v>12.57</v>
      </c>
      <c r="AU1334" s="2">
        <v>9</v>
      </c>
      <c r="AV1334" s="2">
        <v>0.01</v>
      </c>
      <c r="AW1334" s="2">
        <v>112</v>
      </c>
      <c r="AX1334" s="2">
        <v>61.5</v>
      </c>
      <c r="AY1334" s="2">
        <v>50.5</v>
      </c>
      <c r="AZ1334" s="2" t="s">
        <v>47</v>
      </c>
      <c r="BA1334" s="2" t="s">
        <v>71</v>
      </c>
      <c r="BB1334" s="2" t="s">
        <v>72</v>
      </c>
      <c r="BC1334" s="2">
        <v>27.42</v>
      </c>
      <c r="BD1334" s="2">
        <v>3</v>
      </c>
      <c r="BE1334" s="2" t="s">
        <v>55</v>
      </c>
      <c r="BF1334" s="2" t="s">
        <v>56</v>
      </c>
      <c r="BG1334" s="2">
        <v>1</v>
      </c>
      <c r="BH1334" s="21">
        <v>11</v>
      </c>
    </row>
    <row r="1335" spans="36:60" x14ac:dyDescent="0.25">
      <c r="AJ1335" s="20">
        <v>178</v>
      </c>
      <c r="AK1335" s="2" t="s">
        <v>256</v>
      </c>
      <c r="AL1335" s="2" t="s">
        <v>58</v>
      </c>
      <c r="AM1335" s="2" t="s">
        <v>66</v>
      </c>
      <c r="AN1335" s="2" t="s">
        <v>43</v>
      </c>
      <c r="AO1335" s="2" t="s">
        <v>60</v>
      </c>
      <c r="AP1335" s="2" t="s">
        <v>31</v>
      </c>
      <c r="AQ1335" s="2" t="s">
        <v>84</v>
      </c>
      <c r="AR1335" s="2" t="s">
        <v>45</v>
      </c>
      <c r="AS1335" s="2" t="s">
        <v>34</v>
      </c>
      <c r="AT1335" s="2">
        <v>863.6</v>
      </c>
      <c r="AU1335" s="2">
        <v>20</v>
      </c>
      <c r="AV1335" s="2">
        <v>0.06</v>
      </c>
      <c r="AW1335" s="2">
        <v>16235.68</v>
      </c>
      <c r="AX1335" s="2">
        <v>9668.25</v>
      </c>
      <c r="AY1335" s="2">
        <v>6567.43</v>
      </c>
      <c r="AZ1335" s="2" t="s">
        <v>91</v>
      </c>
      <c r="BA1335" s="2" t="s">
        <v>71</v>
      </c>
      <c r="BB1335" s="2" t="s">
        <v>72</v>
      </c>
      <c r="BC1335" s="2">
        <v>45.06</v>
      </c>
      <c r="BD1335" s="2">
        <v>6</v>
      </c>
      <c r="BE1335" s="2" t="s">
        <v>55</v>
      </c>
      <c r="BF1335" s="2" t="s">
        <v>39</v>
      </c>
      <c r="BG1335" s="2">
        <v>2</v>
      </c>
      <c r="BH1335" s="21">
        <v>7</v>
      </c>
    </row>
    <row r="1336" spans="36:60" x14ac:dyDescent="0.25">
      <c r="AJ1336" s="20">
        <v>180</v>
      </c>
      <c r="AK1336" s="2" t="s">
        <v>258</v>
      </c>
      <c r="AL1336" s="2" t="s">
        <v>127</v>
      </c>
      <c r="AM1336" s="2" t="s">
        <v>28</v>
      </c>
      <c r="AN1336" s="2" t="s">
        <v>29</v>
      </c>
      <c r="AO1336" s="2" t="s">
        <v>78</v>
      </c>
      <c r="AP1336" s="2" t="s">
        <v>68</v>
      </c>
      <c r="AQ1336" s="2" t="s">
        <v>107</v>
      </c>
      <c r="AR1336" s="2" t="s">
        <v>45</v>
      </c>
      <c r="AS1336" s="2" t="s">
        <v>85</v>
      </c>
      <c r="AT1336" s="2">
        <v>47.06</v>
      </c>
      <c r="AU1336" s="2">
        <v>14</v>
      </c>
      <c r="AV1336" s="2">
        <v>7.0000000000000007E-2</v>
      </c>
      <c r="AW1336" s="2">
        <v>612.72</v>
      </c>
      <c r="AX1336" s="2">
        <v>366.35</v>
      </c>
      <c r="AY1336" s="2">
        <v>246.37</v>
      </c>
      <c r="AZ1336" s="2" t="s">
        <v>91</v>
      </c>
      <c r="BA1336" s="2" t="s">
        <v>36</v>
      </c>
      <c r="BB1336" s="2" t="s">
        <v>48</v>
      </c>
      <c r="BC1336" s="2">
        <v>44.81</v>
      </c>
      <c r="BD1336" s="2">
        <v>8</v>
      </c>
      <c r="BE1336" s="2" t="s">
        <v>38</v>
      </c>
      <c r="BF1336" s="2" t="s">
        <v>39</v>
      </c>
      <c r="BG1336" s="2">
        <v>2</v>
      </c>
      <c r="BH1336" s="21">
        <v>10</v>
      </c>
    </row>
    <row r="1337" spans="36:60" x14ac:dyDescent="0.25">
      <c r="AJ1337" s="22">
        <v>181</v>
      </c>
      <c r="AK1337" s="13" t="s">
        <v>259</v>
      </c>
      <c r="AL1337" s="13" t="s">
        <v>120</v>
      </c>
      <c r="AM1337" s="13" t="s">
        <v>42</v>
      </c>
      <c r="AN1337" s="13" t="s">
        <v>83</v>
      </c>
      <c r="AO1337" s="13" t="s">
        <v>67</v>
      </c>
      <c r="AP1337" s="13" t="s">
        <v>68</v>
      </c>
      <c r="AQ1337" s="13" t="s">
        <v>32</v>
      </c>
      <c r="AR1337" s="13" t="s">
        <v>45</v>
      </c>
      <c r="AS1337" s="13" t="s">
        <v>34</v>
      </c>
      <c r="AT1337" s="13">
        <v>601.95000000000005</v>
      </c>
      <c r="AU1337" s="13">
        <v>5</v>
      </c>
      <c r="AV1337" s="13">
        <v>0.11</v>
      </c>
      <c r="AW1337" s="13">
        <v>2678.68</v>
      </c>
      <c r="AX1337" s="13">
        <v>1731</v>
      </c>
      <c r="AY1337" s="13">
        <v>947.68</v>
      </c>
      <c r="AZ1337" s="13" t="s">
        <v>63</v>
      </c>
      <c r="BA1337" s="13" t="s">
        <v>71</v>
      </c>
      <c r="BB1337" s="13" t="s">
        <v>72</v>
      </c>
      <c r="BC1337" s="13">
        <v>38.47</v>
      </c>
      <c r="BD1337" s="13">
        <v>1</v>
      </c>
      <c r="BE1337" s="13" t="s">
        <v>55</v>
      </c>
      <c r="BF1337" s="13" t="s">
        <v>39</v>
      </c>
      <c r="BG1337" s="13">
        <v>4</v>
      </c>
      <c r="BH1337" s="23">
        <v>5</v>
      </c>
    </row>
    <row r="1338" spans="36:60" x14ac:dyDescent="0.25">
      <c r="AJ1338" s="20">
        <v>182</v>
      </c>
      <c r="AK1338" s="2" t="s">
        <v>260</v>
      </c>
      <c r="AL1338" s="2" t="s">
        <v>99</v>
      </c>
      <c r="AM1338" s="2" t="s">
        <v>82</v>
      </c>
      <c r="AN1338" s="2" t="s">
        <v>59</v>
      </c>
      <c r="AO1338" s="2" t="s">
        <v>100</v>
      </c>
      <c r="AP1338" s="2" t="s">
        <v>31</v>
      </c>
      <c r="AQ1338" s="2" t="s">
        <v>102</v>
      </c>
      <c r="AR1338" s="2" t="s">
        <v>45</v>
      </c>
      <c r="AS1338" s="2" t="s">
        <v>46</v>
      </c>
      <c r="AT1338" s="2">
        <v>752.44</v>
      </c>
      <c r="AU1338" s="2">
        <v>2</v>
      </c>
      <c r="AV1338" s="2">
        <v>0.01</v>
      </c>
      <c r="AW1338" s="2">
        <v>1489.83</v>
      </c>
      <c r="AX1338" s="2">
        <v>1331.4</v>
      </c>
      <c r="AY1338" s="2">
        <v>158.43</v>
      </c>
      <c r="AZ1338" s="2" t="s">
        <v>76</v>
      </c>
      <c r="BA1338" s="2" t="s">
        <v>88</v>
      </c>
      <c r="BB1338" s="2" t="s">
        <v>72</v>
      </c>
      <c r="BC1338" s="2">
        <v>27.1</v>
      </c>
      <c r="BD1338" s="2">
        <v>3</v>
      </c>
      <c r="BE1338" s="2" t="s">
        <v>38</v>
      </c>
      <c r="BF1338" s="2" t="s">
        <v>56</v>
      </c>
      <c r="BG1338" s="2">
        <v>2</v>
      </c>
      <c r="BH1338" s="21">
        <v>8</v>
      </c>
    </row>
    <row r="1339" spans="36:60" x14ac:dyDescent="0.25">
      <c r="AJ1339" s="22">
        <v>189</v>
      </c>
      <c r="AK1339" s="13" t="s">
        <v>265</v>
      </c>
      <c r="AL1339" s="13" t="s">
        <v>27</v>
      </c>
      <c r="AM1339" s="13" t="s">
        <v>82</v>
      </c>
      <c r="AN1339" s="13" t="s">
        <v>90</v>
      </c>
      <c r="AO1339" s="13" t="s">
        <v>94</v>
      </c>
      <c r="AP1339" s="13" t="s">
        <v>61</v>
      </c>
      <c r="AQ1339" s="13" t="s">
        <v>102</v>
      </c>
      <c r="AR1339" s="13" t="s">
        <v>45</v>
      </c>
      <c r="AS1339" s="13" t="s">
        <v>34</v>
      </c>
      <c r="AT1339" s="13">
        <v>268.98</v>
      </c>
      <c r="AU1339" s="13">
        <v>7</v>
      </c>
      <c r="AV1339" s="13">
        <v>0.24</v>
      </c>
      <c r="AW1339" s="13">
        <v>1430.97</v>
      </c>
      <c r="AX1339" s="13">
        <v>764.32</v>
      </c>
      <c r="AY1339" s="13">
        <v>666.65</v>
      </c>
      <c r="AZ1339" s="13" t="s">
        <v>91</v>
      </c>
      <c r="BA1339" s="13" t="s">
        <v>54</v>
      </c>
      <c r="BB1339" s="13" t="s">
        <v>37</v>
      </c>
      <c r="BC1339" s="13">
        <v>48.75</v>
      </c>
      <c r="BD1339" s="13">
        <v>7</v>
      </c>
      <c r="BE1339" s="13" t="s">
        <v>97</v>
      </c>
      <c r="BF1339" s="13" t="s">
        <v>56</v>
      </c>
      <c r="BG1339" s="13">
        <v>5</v>
      </c>
      <c r="BH1339" s="23">
        <v>6</v>
      </c>
    </row>
    <row r="1340" spans="36:60" x14ac:dyDescent="0.25">
      <c r="AJ1340" s="20">
        <v>190</v>
      </c>
      <c r="AK1340" s="2" t="s">
        <v>266</v>
      </c>
      <c r="AL1340" s="2" t="s">
        <v>41</v>
      </c>
      <c r="AM1340" s="2" t="s">
        <v>42</v>
      </c>
      <c r="AN1340" s="2" t="s">
        <v>59</v>
      </c>
      <c r="AO1340" s="2" t="s">
        <v>100</v>
      </c>
      <c r="AP1340" s="2" t="s">
        <v>51</v>
      </c>
      <c r="AQ1340" s="2" t="s">
        <v>52</v>
      </c>
      <c r="AR1340" s="2" t="s">
        <v>45</v>
      </c>
      <c r="AS1340" s="2" t="s">
        <v>46</v>
      </c>
      <c r="AT1340" s="2">
        <v>582.36</v>
      </c>
      <c r="AU1340" s="2">
        <v>20</v>
      </c>
      <c r="AV1340" s="2">
        <v>0</v>
      </c>
      <c r="AW1340" s="2">
        <v>11647.2</v>
      </c>
      <c r="AX1340" s="2">
        <v>6229.34</v>
      </c>
      <c r="AY1340" s="2">
        <v>5417.86</v>
      </c>
      <c r="AZ1340" s="2" t="s">
        <v>63</v>
      </c>
      <c r="BA1340" s="2" t="s">
        <v>88</v>
      </c>
      <c r="BB1340" s="2" t="s">
        <v>72</v>
      </c>
      <c r="BC1340" s="2">
        <v>39.17</v>
      </c>
      <c r="BD1340" s="2">
        <v>6</v>
      </c>
      <c r="BE1340" s="2" t="s">
        <v>38</v>
      </c>
      <c r="BF1340" s="2" t="s">
        <v>56</v>
      </c>
      <c r="BG1340" s="2">
        <v>5</v>
      </c>
      <c r="BH1340" s="21">
        <v>7</v>
      </c>
    </row>
    <row r="1341" spans="36:60" x14ac:dyDescent="0.25">
      <c r="AJ1341" s="20">
        <v>196</v>
      </c>
      <c r="AK1341" s="2" t="s">
        <v>270</v>
      </c>
      <c r="AL1341" s="2" t="s">
        <v>127</v>
      </c>
      <c r="AM1341" s="2" t="s">
        <v>42</v>
      </c>
      <c r="AN1341" s="2" t="s">
        <v>29</v>
      </c>
      <c r="AO1341" s="2" t="s">
        <v>60</v>
      </c>
      <c r="AP1341" s="2" t="s">
        <v>61</v>
      </c>
      <c r="AQ1341" s="2" t="s">
        <v>87</v>
      </c>
      <c r="AR1341" s="2" t="s">
        <v>45</v>
      </c>
      <c r="AS1341" s="2" t="s">
        <v>85</v>
      </c>
      <c r="AT1341" s="2">
        <v>339.2</v>
      </c>
      <c r="AU1341" s="2">
        <v>19</v>
      </c>
      <c r="AV1341" s="2">
        <v>0.22</v>
      </c>
      <c r="AW1341" s="2">
        <v>5026.9399999999996</v>
      </c>
      <c r="AX1341" s="2">
        <v>4001.15</v>
      </c>
      <c r="AY1341" s="2">
        <v>1025.79</v>
      </c>
      <c r="AZ1341" s="2" t="s">
        <v>47</v>
      </c>
      <c r="BA1341" s="2" t="s">
        <v>54</v>
      </c>
      <c r="BB1341" s="2" t="s">
        <v>72</v>
      </c>
      <c r="BC1341" s="2">
        <v>23.78</v>
      </c>
      <c r="BD1341" s="2">
        <v>7</v>
      </c>
      <c r="BE1341" s="2" t="s">
        <v>55</v>
      </c>
      <c r="BF1341" s="2" t="s">
        <v>39</v>
      </c>
      <c r="BG1341" s="2">
        <v>5</v>
      </c>
      <c r="BH1341" s="21">
        <v>9</v>
      </c>
    </row>
    <row r="1342" spans="36:60" x14ac:dyDescent="0.25">
      <c r="AJ1342" s="20">
        <v>200</v>
      </c>
      <c r="AK1342" s="2" t="s">
        <v>273</v>
      </c>
      <c r="AL1342" s="2" t="s">
        <v>65</v>
      </c>
      <c r="AM1342" s="2" t="s">
        <v>66</v>
      </c>
      <c r="AN1342" s="2" t="s">
        <v>43</v>
      </c>
      <c r="AO1342" s="2" t="s">
        <v>94</v>
      </c>
      <c r="AP1342" s="2" t="s">
        <v>31</v>
      </c>
      <c r="AQ1342" s="2" t="s">
        <v>87</v>
      </c>
      <c r="AR1342" s="2" t="s">
        <v>45</v>
      </c>
      <c r="AS1342" s="2" t="s">
        <v>34</v>
      </c>
      <c r="AT1342" s="2">
        <v>256.14</v>
      </c>
      <c r="AU1342" s="2">
        <v>7</v>
      </c>
      <c r="AV1342" s="2">
        <v>0.3</v>
      </c>
      <c r="AW1342" s="2">
        <v>1255.0899999999999</v>
      </c>
      <c r="AX1342" s="2">
        <v>1027.6500000000001</v>
      </c>
      <c r="AY1342" s="2">
        <v>227.44</v>
      </c>
      <c r="AZ1342" s="2" t="s">
        <v>63</v>
      </c>
      <c r="BA1342" s="2" t="s">
        <v>88</v>
      </c>
      <c r="BB1342" s="2" t="s">
        <v>72</v>
      </c>
      <c r="BC1342" s="2">
        <v>25.31</v>
      </c>
      <c r="BD1342" s="2">
        <v>7</v>
      </c>
      <c r="BE1342" s="2" t="s">
        <v>55</v>
      </c>
      <c r="BF1342" s="2" t="s">
        <v>56</v>
      </c>
      <c r="BG1342" s="2">
        <v>2</v>
      </c>
      <c r="BH1342" s="21">
        <v>2</v>
      </c>
    </row>
    <row r="1343" spans="36:60" x14ac:dyDescent="0.25">
      <c r="AJ1343" s="22">
        <v>201</v>
      </c>
      <c r="AK1343" s="13" t="s">
        <v>185</v>
      </c>
      <c r="AL1343" s="13" t="s">
        <v>50</v>
      </c>
      <c r="AM1343" s="13" t="s">
        <v>42</v>
      </c>
      <c r="AN1343" s="13" t="s">
        <v>93</v>
      </c>
      <c r="AO1343" s="13" t="s">
        <v>78</v>
      </c>
      <c r="AP1343" s="13" t="s">
        <v>61</v>
      </c>
      <c r="AQ1343" s="13" t="s">
        <v>79</v>
      </c>
      <c r="AR1343" s="13" t="s">
        <v>45</v>
      </c>
      <c r="AS1343" s="13" t="s">
        <v>46</v>
      </c>
      <c r="AT1343" s="13">
        <v>437.94</v>
      </c>
      <c r="AU1343" s="13">
        <v>14</v>
      </c>
      <c r="AV1343" s="13">
        <v>0.04</v>
      </c>
      <c r="AW1343" s="13">
        <v>5885.91</v>
      </c>
      <c r="AX1343" s="13">
        <v>5282.07</v>
      </c>
      <c r="AY1343" s="13">
        <v>603.84</v>
      </c>
      <c r="AZ1343" s="13" t="s">
        <v>76</v>
      </c>
      <c r="BA1343" s="13" t="s">
        <v>71</v>
      </c>
      <c r="BB1343" s="13" t="s">
        <v>72</v>
      </c>
      <c r="BC1343" s="13">
        <v>33.42</v>
      </c>
      <c r="BD1343" s="13">
        <v>4</v>
      </c>
      <c r="BE1343" s="13" t="s">
        <v>38</v>
      </c>
      <c r="BF1343" s="13" t="s">
        <v>56</v>
      </c>
      <c r="BG1343" s="13">
        <v>1</v>
      </c>
      <c r="BH1343" s="23">
        <v>2</v>
      </c>
    </row>
    <row r="1344" spans="36:60" x14ac:dyDescent="0.25">
      <c r="AJ1344" s="20">
        <v>202</v>
      </c>
      <c r="AK1344" s="2" t="s">
        <v>252</v>
      </c>
      <c r="AL1344" s="2" t="s">
        <v>65</v>
      </c>
      <c r="AM1344" s="2" t="s">
        <v>82</v>
      </c>
      <c r="AN1344" s="2" t="s">
        <v>90</v>
      </c>
      <c r="AO1344" s="2" t="s">
        <v>60</v>
      </c>
      <c r="AP1344" s="2" t="s">
        <v>68</v>
      </c>
      <c r="AQ1344" s="2" t="s">
        <v>107</v>
      </c>
      <c r="AR1344" s="2" t="s">
        <v>45</v>
      </c>
      <c r="AS1344" s="2" t="s">
        <v>70</v>
      </c>
      <c r="AT1344" s="2">
        <v>309.08</v>
      </c>
      <c r="AU1344" s="2">
        <v>6</v>
      </c>
      <c r="AV1344" s="2">
        <v>0.15</v>
      </c>
      <c r="AW1344" s="2">
        <v>1576.31</v>
      </c>
      <c r="AX1344" s="2">
        <v>1197.18</v>
      </c>
      <c r="AY1344" s="2">
        <v>379.13</v>
      </c>
      <c r="AZ1344" s="2" t="s">
        <v>76</v>
      </c>
      <c r="BA1344" s="2" t="s">
        <v>88</v>
      </c>
      <c r="BB1344" s="2" t="s">
        <v>48</v>
      </c>
      <c r="BC1344" s="2">
        <v>13.25</v>
      </c>
      <c r="BD1344" s="2">
        <v>5</v>
      </c>
      <c r="BE1344" s="2" t="s">
        <v>38</v>
      </c>
      <c r="BF1344" s="2" t="s">
        <v>39</v>
      </c>
      <c r="BG1344" s="2">
        <v>1</v>
      </c>
      <c r="BH1344" s="21">
        <v>10</v>
      </c>
    </row>
    <row r="1345" spans="36:60" x14ac:dyDescent="0.25">
      <c r="AJ1345" s="22">
        <v>203</v>
      </c>
      <c r="AK1345" s="13" t="s">
        <v>274</v>
      </c>
      <c r="AL1345" s="13" t="s">
        <v>127</v>
      </c>
      <c r="AM1345" s="13" t="s">
        <v>42</v>
      </c>
      <c r="AN1345" s="13" t="s">
        <v>59</v>
      </c>
      <c r="AO1345" s="13" t="s">
        <v>30</v>
      </c>
      <c r="AP1345" s="13" t="s">
        <v>51</v>
      </c>
      <c r="AQ1345" s="13" t="s">
        <v>107</v>
      </c>
      <c r="AR1345" s="13" t="s">
        <v>45</v>
      </c>
      <c r="AS1345" s="13" t="s">
        <v>70</v>
      </c>
      <c r="AT1345" s="13">
        <v>591.34</v>
      </c>
      <c r="AU1345" s="13">
        <v>13</v>
      </c>
      <c r="AV1345" s="13">
        <v>0.1</v>
      </c>
      <c r="AW1345" s="13">
        <v>6918.68</v>
      </c>
      <c r="AX1345" s="13">
        <v>5342.07</v>
      </c>
      <c r="AY1345" s="13">
        <v>1576.61</v>
      </c>
      <c r="AZ1345" s="13" t="s">
        <v>47</v>
      </c>
      <c r="BA1345" s="13" t="s">
        <v>71</v>
      </c>
      <c r="BB1345" s="13" t="s">
        <v>37</v>
      </c>
      <c r="BC1345" s="13">
        <v>37.85</v>
      </c>
      <c r="BD1345" s="13">
        <v>2</v>
      </c>
      <c r="BE1345" s="13" t="s">
        <v>55</v>
      </c>
      <c r="BF1345" s="13" t="s">
        <v>56</v>
      </c>
      <c r="BG1345" s="13">
        <v>1</v>
      </c>
      <c r="BH1345" s="23">
        <v>12</v>
      </c>
    </row>
    <row r="1346" spans="36:60" x14ac:dyDescent="0.25">
      <c r="AJ1346" s="20">
        <v>204</v>
      </c>
      <c r="AK1346" s="2" t="s">
        <v>275</v>
      </c>
      <c r="AL1346" s="2" t="s">
        <v>96</v>
      </c>
      <c r="AM1346" s="2" t="s">
        <v>82</v>
      </c>
      <c r="AN1346" s="2" t="s">
        <v>83</v>
      </c>
      <c r="AO1346" s="2" t="s">
        <v>94</v>
      </c>
      <c r="AP1346" s="2" t="s">
        <v>68</v>
      </c>
      <c r="AQ1346" s="2" t="s">
        <v>102</v>
      </c>
      <c r="AR1346" s="2" t="s">
        <v>45</v>
      </c>
      <c r="AS1346" s="2" t="s">
        <v>70</v>
      </c>
      <c r="AT1346" s="2">
        <v>79.56</v>
      </c>
      <c r="AU1346" s="2">
        <v>18</v>
      </c>
      <c r="AV1346" s="2">
        <v>0.11</v>
      </c>
      <c r="AW1346" s="2">
        <v>1274.55</v>
      </c>
      <c r="AX1346" s="2">
        <v>1121.47</v>
      </c>
      <c r="AY1346" s="2">
        <v>153.08000000000001</v>
      </c>
      <c r="AZ1346" s="2" t="s">
        <v>63</v>
      </c>
      <c r="BA1346" s="2" t="s">
        <v>88</v>
      </c>
      <c r="BB1346" s="2" t="s">
        <v>72</v>
      </c>
      <c r="BC1346" s="2">
        <v>13.76</v>
      </c>
      <c r="BD1346" s="2">
        <v>9</v>
      </c>
      <c r="BE1346" s="2" t="s">
        <v>38</v>
      </c>
      <c r="BF1346" s="2" t="s">
        <v>39</v>
      </c>
      <c r="BG1346" s="2">
        <v>2</v>
      </c>
      <c r="BH1346" s="21">
        <v>1</v>
      </c>
    </row>
    <row r="1347" spans="36:60" x14ac:dyDescent="0.25">
      <c r="AJ1347" s="22">
        <v>209</v>
      </c>
      <c r="AK1347" s="13" t="s">
        <v>278</v>
      </c>
      <c r="AL1347" s="13" t="s">
        <v>50</v>
      </c>
      <c r="AM1347" s="13" t="s">
        <v>42</v>
      </c>
      <c r="AN1347" s="13" t="s">
        <v>43</v>
      </c>
      <c r="AO1347" s="13" t="s">
        <v>30</v>
      </c>
      <c r="AP1347" s="13" t="s">
        <v>75</v>
      </c>
      <c r="AQ1347" s="13" t="s">
        <v>107</v>
      </c>
      <c r="AR1347" s="13" t="s">
        <v>45</v>
      </c>
      <c r="AS1347" s="13" t="s">
        <v>46</v>
      </c>
      <c r="AT1347" s="13">
        <v>759.23</v>
      </c>
      <c r="AU1347" s="13">
        <v>7</v>
      </c>
      <c r="AV1347" s="13">
        <v>0.23</v>
      </c>
      <c r="AW1347" s="13">
        <v>4092.25</v>
      </c>
      <c r="AX1347" s="13">
        <v>3372.94</v>
      </c>
      <c r="AY1347" s="13">
        <v>719.31</v>
      </c>
      <c r="AZ1347" s="13" t="s">
        <v>35</v>
      </c>
      <c r="BA1347" s="13" t="s">
        <v>36</v>
      </c>
      <c r="BB1347" s="13" t="s">
        <v>72</v>
      </c>
      <c r="BC1347" s="13">
        <v>37.799999999999997</v>
      </c>
      <c r="BD1347" s="13">
        <v>9</v>
      </c>
      <c r="BE1347" s="13" t="s">
        <v>38</v>
      </c>
      <c r="BF1347" s="13" t="s">
        <v>39</v>
      </c>
      <c r="BG1347" s="13">
        <v>4</v>
      </c>
      <c r="BH1347" s="23">
        <v>4</v>
      </c>
    </row>
    <row r="1348" spans="36:60" x14ac:dyDescent="0.25">
      <c r="AJ1348" s="20">
        <v>212</v>
      </c>
      <c r="AK1348" s="2" t="s">
        <v>260</v>
      </c>
      <c r="AL1348" s="2" t="s">
        <v>127</v>
      </c>
      <c r="AM1348" s="2" t="s">
        <v>82</v>
      </c>
      <c r="AN1348" s="2" t="s">
        <v>83</v>
      </c>
      <c r="AO1348" s="2" t="s">
        <v>94</v>
      </c>
      <c r="AP1348" s="2" t="s">
        <v>31</v>
      </c>
      <c r="AQ1348" s="2" t="s">
        <v>79</v>
      </c>
      <c r="AR1348" s="2" t="s">
        <v>45</v>
      </c>
      <c r="AS1348" s="2" t="s">
        <v>80</v>
      </c>
      <c r="AT1348" s="2">
        <v>39.58</v>
      </c>
      <c r="AU1348" s="2">
        <v>11</v>
      </c>
      <c r="AV1348" s="2">
        <v>0.28000000000000003</v>
      </c>
      <c r="AW1348" s="2">
        <v>313.47000000000003</v>
      </c>
      <c r="AX1348" s="2">
        <v>245.1</v>
      </c>
      <c r="AY1348" s="2">
        <v>68.37</v>
      </c>
      <c r="AZ1348" s="2" t="s">
        <v>35</v>
      </c>
      <c r="BA1348" s="2" t="s">
        <v>36</v>
      </c>
      <c r="BB1348" s="2" t="s">
        <v>37</v>
      </c>
      <c r="BC1348" s="2">
        <v>30.03</v>
      </c>
      <c r="BD1348" s="2">
        <v>1</v>
      </c>
      <c r="BE1348" s="2" t="s">
        <v>55</v>
      </c>
      <c r="BF1348" s="2" t="s">
        <v>56</v>
      </c>
      <c r="BG1348" s="2">
        <v>4</v>
      </c>
      <c r="BH1348" s="21">
        <v>8</v>
      </c>
    </row>
    <row r="1349" spans="36:60" x14ac:dyDescent="0.25">
      <c r="AJ1349" s="20">
        <v>214</v>
      </c>
      <c r="AK1349" s="2" t="s">
        <v>280</v>
      </c>
      <c r="AL1349" s="2" t="s">
        <v>127</v>
      </c>
      <c r="AM1349" s="2" t="s">
        <v>82</v>
      </c>
      <c r="AN1349" s="2" t="s">
        <v>90</v>
      </c>
      <c r="AO1349" s="2" t="s">
        <v>60</v>
      </c>
      <c r="AP1349" s="2" t="s">
        <v>68</v>
      </c>
      <c r="AQ1349" s="2" t="s">
        <v>134</v>
      </c>
      <c r="AR1349" s="2" t="s">
        <v>45</v>
      </c>
      <c r="AS1349" s="2" t="s">
        <v>80</v>
      </c>
      <c r="AT1349" s="2">
        <v>770.35</v>
      </c>
      <c r="AU1349" s="2">
        <v>4</v>
      </c>
      <c r="AV1349" s="2">
        <v>0.26</v>
      </c>
      <c r="AW1349" s="2">
        <v>2280.2399999999998</v>
      </c>
      <c r="AX1349" s="2">
        <v>1695.59</v>
      </c>
      <c r="AY1349" s="2">
        <v>584.65</v>
      </c>
      <c r="AZ1349" s="2" t="s">
        <v>91</v>
      </c>
      <c r="BA1349" s="2" t="s">
        <v>36</v>
      </c>
      <c r="BB1349" s="2" t="s">
        <v>37</v>
      </c>
      <c r="BC1349" s="2">
        <v>17.190000000000001</v>
      </c>
      <c r="BD1349" s="2">
        <v>2</v>
      </c>
      <c r="BE1349" s="2" t="s">
        <v>97</v>
      </c>
      <c r="BF1349" s="2" t="s">
        <v>39</v>
      </c>
      <c r="BG1349" s="2">
        <v>5</v>
      </c>
      <c r="BH1349" s="21">
        <v>3</v>
      </c>
    </row>
    <row r="1350" spans="36:60" x14ac:dyDescent="0.25">
      <c r="AJ1350" s="22">
        <v>217</v>
      </c>
      <c r="AK1350" s="13" t="s">
        <v>282</v>
      </c>
      <c r="AL1350" s="13" t="s">
        <v>118</v>
      </c>
      <c r="AM1350" s="13" t="s">
        <v>82</v>
      </c>
      <c r="AN1350" s="13" t="s">
        <v>90</v>
      </c>
      <c r="AO1350" s="13" t="s">
        <v>30</v>
      </c>
      <c r="AP1350" s="13" t="s">
        <v>51</v>
      </c>
      <c r="AQ1350" s="13" t="s">
        <v>62</v>
      </c>
      <c r="AR1350" s="13" t="s">
        <v>45</v>
      </c>
      <c r="AS1350" s="13" t="s">
        <v>80</v>
      </c>
      <c r="AT1350" s="13">
        <v>262.99</v>
      </c>
      <c r="AU1350" s="13">
        <v>15</v>
      </c>
      <c r="AV1350" s="13">
        <v>0.02</v>
      </c>
      <c r="AW1350" s="13">
        <v>3865.95</v>
      </c>
      <c r="AX1350" s="13">
        <v>2211.5300000000002</v>
      </c>
      <c r="AY1350" s="13">
        <v>1654.42</v>
      </c>
      <c r="AZ1350" s="13" t="s">
        <v>91</v>
      </c>
      <c r="BA1350" s="13" t="s">
        <v>54</v>
      </c>
      <c r="BB1350" s="13" t="s">
        <v>72</v>
      </c>
      <c r="BC1350" s="13">
        <v>10.01</v>
      </c>
      <c r="BD1350" s="13">
        <v>7</v>
      </c>
      <c r="BE1350" s="13" t="s">
        <v>38</v>
      </c>
      <c r="BF1350" s="13" t="s">
        <v>39</v>
      </c>
      <c r="BG1350" s="13">
        <v>1</v>
      </c>
      <c r="BH1350" s="23">
        <v>4</v>
      </c>
    </row>
    <row r="1351" spans="36:60" x14ac:dyDescent="0.25">
      <c r="AJ1351" s="20">
        <v>218</v>
      </c>
      <c r="AK1351" s="2" t="s">
        <v>271</v>
      </c>
      <c r="AL1351" s="2" t="s">
        <v>118</v>
      </c>
      <c r="AM1351" s="2" t="s">
        <v>28</v>
      </c>
      <c r="AN1351" s="2" t="s">
        <v>93</v>
      </c>
      <c r="AO1351" s="2" t="s">
        <v>100</v>
      </c>
      <c r="AP1351" s="2" t="s">
        <v>51</v>
      </c>
      <c r="AQ1351" s="2" t="s">
        <v>79</v>
      </c>
      <c r="AR1351" s="2" t="s">
        <v>45</v>
      </c>
      <c r="AS1351" s="2" t="s">
        <v>70</v>
      </c>
      <c r="AT1351" s="2">
        <v>421.27</v>
      </c>
      <c r="AU1351" s="2">
        <v>10</v>
      </c>
      <c r="AV1351" s="2">
        <v>0.12</v>
      </c>
      <c r="AW1351" s="2">
        <v>3707.18</v>
      </c>
      <c r="AX1351" s="2">
        <v>3111.49</v>
      </c>
      <c r="AY1351" s="2">
        <v>595.69000000000005</v>
      </c>
      <c r="AZ1351" s="2" t="s">
        <v>91</v>
      </c>
      <c r="BA1351" s="2" t="s">
        <v>36</v>
      </c>
      <c r="BB1351" s="2" t="s">
        <v>48</v>
      </c>
      <c r="BC1351" s="2">
        <v>44.92</v>
      </c>
      <c r="BD1351" s="2">
        <v>6</v>
      </c>
      <c r="BE1351" s="2" t="s">
        <v>38</v>
      </c>
      <c r="BF1351" s="2" t="s">
        <v>39</v>
      </c>
      <c r="BG1351" s="2">
        <v>4</v>
      </c>
      <c r="BH1351" s="21">
        <v>6</v>
      </c>
    </row>
    <row r="1352" spans="36:60" x14ac:dyDescent="0.25">
      <c r="AJ1352" s="22">
        <v>219</v>
      </c>
      <c r="AK1352" s="13" t="s">
        <v>119</v>
      </c>
      <c r="AL1352" s="13" t="s">
        <v>41</v>
      </c>
      <c r="AM1352" s="13" t="s">
        <v>82</v>
      </c>
      <c r="AN1352" s="13" t="s">
        <v>83</v>
      </c>
      <c r="AO1352" s="13" t="s">
        <v>67</v>
      </c>
      <c r="AP1352" s="13" t="s">
        <v>75</v>
      </c>
      <c r="AQ1352" s="13" t="s">
        <v>102</v>
      </c>
      <c r="AR1352" s="13" t="s">
        <v>45</v>
      </c>
      <c r="AS1352" s="13" t="s">
        <v>34</v>
      </c>
      <c r="AT1352" s="13">
        <v>931.21</v>
      </c>
      <c r="AU1352" s="13">
        <v>11</v>
      </c>
      <c r="AV1352" s="13">
        <v>0.26</v>
      </c>
      <c r="AW1352" s="13">
        <v>7580.05</v>
      </c>
      <c r="AX1352" s="13">
        <v>6662.4</v>
      </c>
      <c r="AY1352" s="13">
        <v>917.65</v>
      </c>
      <c r="AZ1352" s="13" t="s">
        <v>63</v>
      </c>
      <c r="BA1352" s="13" t="s">
        <v>88</v>
      </c>
      <c r="BB1352" s="13" t="s">
        <v>72</v>
      </c>
      <c r="BC1352" s="13">
        <v>6.83</v>
      </c>
      <c r="BD1352" s="13">
        <v>8</v>
      </c>
      <c r="BE1352" s="13" t="s">
        <v>97</v>
      </c>
      <c r="BF1352" s="13" t="s">
        <v>39</v>
      </c>
      <c r="BG1352" s="13">
        <v>2</v>
      </c>
      <c r="BH1352" s="23">
        <v>5</v>
      </c>
    </row>
    <row r="1353" spans="36:60" x14ac:dyDescent="0.25">
      <c r="AJ1353" s="22">
        <v>227</v>
      </c>
      <c r="AK1353" s="13" t="s">
        <v>288</v>
      </c>
      <c r="AL1353" s="13" t="s">
        <v>58</v>
      </c>
      <c r="AM1353" s="13" t="s">
        <v>82</v>
      </c>
      <c r="AN1353" s="13" t="s">
        <v>93</v>
      </c>
      <c r="AO1353" s="13" t="s">
        <v>94</v>
      </c>
      <c r="AP1353" s="13" t="s">
        <v>51</v>
      </c>
      <c r="AQ1353" s="13" t="s">
        <v>69</v>
      </c>
      <c r="AR1353" s="13" t="s">
        <v>45</v>
      </c>
      <c r="AS1353" s="13" t="s">
        <v>34</v>
      </c>
      <c r="AT1353" s="13">
        <v>976.04</v>
      </c>
      <c r="AU1353" s="13">
        <v>18</v>
      </c>
      <c r="AV1353" s="13">
        <v>0.06</v>
      </c>
      <c r="AW1353" s="13">
        <v>16514.599999999999</v>
      </c>
      <c r="AX1353" s="13">
        <v>10513.9</v>
      </c>
      <c r="AY1353" s="13">
        <v>6000.7</v>
      </c>
      <c r="AZ1353" s="13" t="s">
        <v>76</v>
      </c>
      <c r="BA1353" s="13" t="s">
        <v>36</v>
      </c>
      <c r="BB1353" s="13" t="s">
        <v>37</v>
      </c>
      <c r="BC1353" s="13">
        <v>25.29</v>
      </c>
      <c r="BD1353" s="13">
        <v>5</v>
      </c>
      <c r="BE1353" s="13" t="s">
        <v>38</v>
      </c>
      <c r="BF1353" s="13" t="s">
        <v>39</v>
      </c>
      <c r="BG1353" s="13">
        <v>4</v>
      </c>
      <c r="BH1353" s="23">
        <v>7</v>
      </c>
    </row>
    <row r="1354" spans="36:60" x14ac:dyDescent="0.25">
      <c r="AJ1354" s="22">
        <v>229</v>
      </c>
      <c r="AK1354" s="13" t="s">
        <v>290</v>
      </c>
      <c r="AL1354" s="13" t="s">
        <v>96</v>
      </c>
      <c r="AM1354" s="13" t="s">
        <v>28</v>
      </c>
      <c r="AN1354" s="13" t="s">
        <v>43</v>
      </c>
      <c r="AO1354" s="13" t="s">
        <v>74</v>
      </c>
      <c r="AP1354" s="13" t="s">
        <v>31</v>
      </c>
      <c r="AQ1354" s="13" t="s">
        <v>32</v>
      </c>
      <c r="AR1354" s="13" t="s">
        <v>45</v>
      </c>
      <c r="AS1354" s="13" t="s">
        <v>80</v>
      </c>
      <c r="AT1354" s="13">
        <v>969.17</v>
      </c>
      <c r="AU1354" s="13">
        <v>6</v>
      </c>
      <c r="AV1354" s="13">
        <v>0.24</v>
      </c>
      <c r="AW1354" s="13">
        <v>4419.42</v>
      </c>
      <c r="AX1354" s="13">
        <v>2953.63</v>
      </c>
      <c r="AY1354" s="13">
        <v>1465.79</v>
      </c>
      <c r="AZ1354" s="13" t="s">
        <v>47</v>
      </c>
      <c r="BA1354" s="13" t="s">
        <v>88</v>
      </c>
      <c r="BB1354" s="13" t="s">
        <v>72</v>
      </c>
      <c r="BC1354" s="13">
        <v>47.44</v>
      </c>
      <c r="BD1354" s="13">
        <v>10</v>
      </c>
      <c r="BE1354" s="13" t="s">
        <v>38</v>
      </c>
      <c r="BF1354" s="13" t="s">
        <v>39</v>
      </c>
      <c r="BG1354" s="13">
        <v>3</v>
      </c>
      <c r="BH1354" s="23">
        <v>3</v>
      </c>
    </row>
    <row r="1355" spans="36:60" x14ac:dyDescent="0.25">
      <c r="AJ1355" s="22">
        <v>231</v>
      </c>
      <c r="AK1355" s="13" t="s">
        <v>206</v>
      </c>
      <c r="AL1355" s="13" t="s">
        <v>99</v>
      </c>
      <c r="AM1355" s="13" t="s">
        <v>66</v>
      </c>
      <c r="AN1355" s="13" t="s">
        <v>83</v>
      </c>
      <c r="AO1355" s="13" t="s">
        <v>30</v>
      </c>
      <c r="AP1355" s="13" t="s">
        <v>75</v>
      </c>
      <c r="AQ1355" s="13" t="s">
        <v>69</v>
      </c>
      <c r="AR1355" s="13" t="s">
        <v>45</v>
      </c>
      <c r="AS1355" s="13" t="s">
        <v>85</v>
      </c>
      <c r="AT1355" s="13">
        <v>738.98</v>
      </c>
      <c r="AU1355" s="13">
        <v>1</v>
      </c>
      <c r="AV1355" s="13">
        <v>0.09</v>
      </c>
      <c r="AW1355" s="13">
        <v>672.47</v>
      </c>
      <c r="AX1355" s="13">
        <v>377.77</v>
      </c>
      <c r="AY1355" s="13">
        <v>294.7</v>
      </c>
      <c r="AZ1355" s="13" t="s">
        <v>63</v>
      </c>
      <c r="BA1355" s="13" t="s">
        <v>54</v>
      </c>
      <c r="BB1355" s="13" t="s">
        <v>72</v>
      </c>
      <c r="BC1355" s="13">
        <v>15.41</v>
      </c>
      <c r="BD1355" s="13">
        <v>4</v>
      </c>
      <c r="BE1355" s="13" t="s">
        <v>55</v>
      </c>
      <c r="BF1355" s="13" t="s">
        <v>56</v>
      </c>
      <c r="BG1355" s="13">
        <v>2</v>
      </c>
      <c r="BH1355" s="23">
        <v>6</v>
      </c>
    </row>
    <row r="1356" spans="36:60" x14ac:dyDescent="0.25">
      <c r="AJ1356" s="20">
        <v>236</v>
      </c>
      <c r="AK1356" s="2" t="s">
        <v>224</v>
      </c>
      <c r="AL1356" s="2" t="s">
        <v>127</v>
      </c>
      <c r="AM1356" s="2" t="s">
        <v>82</v>
      </c>
      <c r="AN1356" s="2" t="s">
        <v>83</v>
      </c>
      <c r="AO1356" s="2" t="s">
        <v>74</v>
      </c>
      <c r="AP1356" s="2" t="s">
        <v>31</v>
      </c>
      <c r="AQ1356" s="2" t="s">
        <v>134</v>
      </c>
      <c r="AR1356" s="2" t="s">
        <v>45</v>
      </c>
      <c r="AS1356" s="2" t="s">
        <v>34</v>
      </c>
      <c r="AT1356" s="2">
        <v>725.75</v>
      </c>
      <c r="AU1356" s="2">
        <v>5</v>
      </c>
      <c r="AV1356" s="2">
        <v>0.3</v>
      </c>
      <c r="AW1356" s="2">
        <v>2540.12</v>
      </c>
      <c r="AX1356" s="2">
        <v>1834.91</v>
      </c>
      <c r="AY1356" s="2">
        <v>705.21</v>
      </c>
      <c r="AZ1356" s="2" t="s">
        <v>76</v>
      </c>
      <c r="BA1356" s="2" t="s">
        <v>36</v>
      </c>
      <c r="BB1356" s="2" t="s">
        <v>48</v>
      </c>
      <c r="BC1356" s="2">
        <v>23.12</v>
      </c>
      <c r="BD1356" s="2">
        <v>4</v>
      </c>
      <c r="BE1356" s="2" t="s">
        <v>55</v>
      </c>
      <c r="BF1356" s="2" t="s">
        <v>56</v>
      </c>
      <c r="BG1356" s="2">
        <v>1</v>
      </c>
      <c r="BH1356" s="21">
        <v>9</v>
      </c>
    </row>
    <row r="1357" spans="36:60" x14ac:dyDescent="0.25">
      <c r="AJ1357" s="20">
        <v>238</v>
      </c>
      <c r="AK1357" s="2" t="s">
        <v>294</v>
      </c>
      <c r="AL1357" s="2" t="s">
        <v>120</v>
      </c>
      <c r="AM1357" s="2" t="s">
        <v>66</v>
      </c>
      <c r="AN1357" s="2" t="s">
        <v>83</v>
      </c>
      <c r="AO1357" s="2" t="s">
        <v>67</v>
      </c>
      <c r="AP1357" s="2" t="s">
        <v>68</v>
      </c>
      <c r="AQ1357" s="2" t="s">
        <v>79</v>
      </c>
      <c r="AR1357" s="2" t="s">
        <v>45</v>
      </c>
      <c r="AS1357" s="2" t="s">
        <v>85</v>
      </c>
      <c r="AT1357" s="2">
        <v>908.86</v>
      </c>
      <c r="AU1357" s="2">
        <v>12</v>
      </c>
      <c r="AV1357" s="2">
        <v>0.04</v>
      </c>
      <c r="AW1357" s="2">
        <v>10470.07</v>
      </c>
      <c r="AX1357" s="2">
        <v>8845.52</v>
      </c>
      <c r="AY1357" s="2">
        <v>1624.55</v>
      </c>
      <c r="AZ1357" s="2" t="s">
        <v>47</v>
      </c>
      <c r="BA1357" s="2" t="s">
        <v>88</v>
      </c>
      <c r="BB1357" s="2" t="s">
        <v>72</v>
      </c>
      <c r="BC1357" s="2">
        <v>42.15</v>
      </c>
      <c r="BD1357" s="2">
        <v>7</v>
      </c>
      <c r="BE1357" s="2" t="s">
        <v>55</v>
      </c>
      <c r="BF1357" s="2" t="s">
        <v>56</v>
      </c>
      <c r="BG1357" s="2">
        <v>3</v>
      </c>
      <c r="BH1357" s="21">
        <v>10</v>
      </c>
    </row>
    <row r="1358" spans="36:60" x14ac:dyDescent="0.25">
      <c r="AJ1358" s="22">
        <v>243</v>
      </c>
      <c r="AK1358" s="13" t="s">
        <v>189</v>
      </c>
      <c r="AL1358" s="13" t="s">
        <v>50</v>
      </c>
      <c r="AM1358" s="13" t="s">
        <v>66</v>
      </c>
      <c r="AN1358" s="13" t="s">
        <v>43</v>
      </c>
      <c r="AO1358" s="13" t="s">
        <v>30</v>
      </c>
      <c r="AP1358" s="13" t="s">
        <v>75</v>
      </c>
      <c r="AQ1358" s="13" t="s">
        <v>134</v>
      </c>
      <c r="AR1358" s="13" t="s">
        <v>45</v>
      </c>
      <c r="AS1358" s="13" t="s">
        <v>80</v>
      </c>
      <c r="AT1358" s="13">
        <v>99.85</v>
      </c>
      <c r="AU1358" s="13">
        <v>2</v>
      </c>
      <c r="AV1358" s="13">
        <v>0.23</v>
      </c>
      <c r="AW1358" s="13">
        <v>153.77000000000001</v>
      </c>
      <c r="AX1358" s="13">
        <v>121.37</v>
      </c>
      <c r="AY1358" s="13">
        <v>32.4</v>
      </c>
      <c r="AZ1358" s="13" t="s">
        <v>76</v>
      </c>
      <c r="BA1358" s="13" t="s">
        <v>88</v>
      </c>
      <c r="BB1358" s="13" t="s">
        <v>72</v>
      </c>
      <c r="BC1358" s="13">
        <v>47.68</v>
      </c>
      <c r="BD1358" s="13">
        <v>7</v>
      </c>
      <c r="BE1358" s="13" t="s">
        <v>97</v>
      </c>
      <c r="BF1358" s="13" t="s">
        <v>56</v>
      </c>
      <c r="BG1358" s="13">
        <v>5</v>
      </c>
      <c r="BH1358" s="23">
        <v>3</v>
      </c>
    </row>
    <row r="1359" spans="36:60" x14ac:dyDescent="0.25">
      <c r="AJ1359" s="22">
        <v>245</v>
      </c>
      <c r="AK1359" s="13" t="s">
        <v>297</v>
      </c>
      <c r="AL1359" s="13" t="s">
        <v>58</v>
      </c>
      <c r="AM1359" s="13" t="s">
        <v>66</v>
      </c>
      <c r="AN1359" s="13" t="s">
        <v>90</v>
      </c>
      <c r="AO1359" s="13" t="s">
        <v>78</v>
      </c>
      <c r="AP1359" s="13" t="s">
        <v>61</v>
      </c>
      <c r="AQ1359" s="13" t="s">
        <v>79</v>
      </c>
      <c r="AR1359" s="13" t="s">
        <v>45</v>
      </c>
      <c r="AS1359" s="13" t="s">
        <v>80</v>
      </c>
      <c r="AT1359" s="13">
        <v>341.25</v>
      </c>
      <c r="AU1359" s="13">
        <v>6</v>
      </c>
      <c r="AV1359" s="13">
        <v>0.19</v>
      </c>
      <c r="AW1359" s="13">
        <v>1658.48</v>
      </c>
      <c r="AX1359" s="13">
        <v>976.94</v>
      </c>
      <c r="AY1359" s="13">
        <v>681.54</v>
      </c>
      <c r="AZ1359" s="13" t="s">
        <v>35</v>
      </c>
      <c r="BA1359" s="13" t="s">
        <v>71</v>
      </c>
      <c r="BB1359" s="13" t="s">
        <v>48</v>
      </c>
      <c r="BC1359" s="13">
        <v>29.56</v>
      </c>
      <c r="BD1359" s="13">
        <v>8</v>
      </c>
      <c r="BE1359" s="13" t="s">
        <v>55</v>
      </c>
      <c r="BF1359" s="13" t="s">
        <v>39</v>
      </c>
      <c r="BG1359" s="13">
        <v>4</v>
      </c>
      <c r="BH1359" s="23">
        <v>2</v>
      </c>
    </row>
    <row r="1360" spans="36:60" x14ac:dyDescent="0.25">
      <c r="AJ1360" s="22">
        <v>249</v>
      </c>
      <c r="AK1360" s="13" t="s">
        <v>301</v>
      </c>
      <c r="AL1360" s="13" t="s">
        <v>127</v>
      </c>
      <c r="AM1360" s="13" t="s">
        <v>82</v>
      </c>
      <c r="AN1360" s="13" t="s">
        <v>59</v>
      </c>
      <c r="AO1360" s="13" t="s">
        <v>44</v>
      </c>
      <c r="AP1360" s="13" t="s">
        <v>61</v>
      </c>
      <c r="AQ1360" s="13" t="s">
        <v>84</v>
      </c>
      <c r="AR1360" s="13" t="s">
        <v>45</v>
      </c>
      <c r="AS1360" s="13" t="s">
        <v>46</v>
      </c>
      <c r="AT1360" s="13">
        <v>575.63</v>
      </c>
      <c r="AU1360" s="13">
        <v>16</v>
      </c>
      <c r="AV1360" s="13">
        <v>0</v>
      </c>
      <c r="AW1360" s="13">
        <v>9210.08</v>
      </c>
      <c r="AX1360" s="13">
        <v>7741.91</v>
      </c>
      <c r="AY1360" s="13">
        <v>1468.17</v>
      </c>
      <c r="AZ1360" s="13" t="s">
        <v>47</v>
      </c>
      <c r="BA1360" s="13" t="s">
        <v>54</v>
      </c>
      <c r="BB1360" s="13" t="s">
        <v>37</v>
      </c>
      <c r="BC1360" s="13">
        <v>11.19</v>
      </c>
      <c r="BD1360" s="13">
        <v>4</v>
      </c>
      <c r="BE1360" s="13" t="s">
        <v>55</v>
      </c>
      <c r="BF1360" s="13" t="s">
        <v>56</v>
      </c>
      <c r="BG1360" s="13">
        <v>1</v>
      </c>
      <c r="BH1360" s="23">
        <v>8</v>
      </c>
    </row>
    <row r="1361" spans="36:60" x14ac:dyDescent="0.25">
      <c r="AJ1361" s="20">
        <v>250</v>
      </c>
      <c r="AK1361" s="2" t="s">
        <v>302</v>
      </c>
      <c r="AL1361" s="2" t="s">
        <v>96</v>
      </c>
      <c r="AM1361" s="2" t="s">
        <v>66</v>
      </c>
      <c r="AN1361" s="2" t="s">
        <v>90</v>
      </c>
      <c r="AO1361" s="2" t="s">
        <v>44</v>
      </c>
      <c r="AP1361" s="2" t="s">
        <v>68</v>
      </c>
      <c r="AQ1361" s="2" t="s">
        <v>32</v>
      </c>
      <c r="AR1361" s="2" t="s">
        <v>45</v>
      </c>
      <c r="AS1361" s="2" t="s">
        <v>46</v>
      </c>
      <c r="AT1361" s="2">
        <v>221.98</v>
      </c>
      <c r="AU1361" s="2">
        <v>11</v>
      </c>
      <c r="AV1361" s="2">
        <v>0.08</v>
      </c>
      <c r="AW1361" s="2">
        <v>2246.44</v>
      </c>
      <c r="AX1361" s="2">
        <v>2013.81</v>
      </c>
      <c r="AY1361" s="2">
        <v>232.63</v>
      </c>
      <c r="AZ1361" s="2" t="s">
        <v>47</v>
      </c>
      <c r="BA1361" s="2" t="s">
        <v>71</v>
      </c>
      <c r="BB1361" s="2" t="s">
        <v>72</v>
      </c>
      <c r="BC1361" s="2">
        <v>10.42</v>
      </c>
      <c r="BD1361" s="2">
        <v>7</v>
      </c>
      <c r="BE1361" s="2" t="s">
        <v>97</v>
      </c>
      <c r="BF1361" s="2" t="s">
        <v>56</v>
      </c>
      <c r="BG1361" s="2">
        <v>1</v>
      </c>
      <c r="BH1361" s="21">
        <v>3</v>
      </c>
    </row>
    <row r="1362" spans="36:60" x14ac:dyDescent="0.25">
      <c r="AJ1362" s="20">
        <v>252</v>
      </c>
      <c r="AK1362" s="2" t="s">
        <v>303</v>
      </c>
      <c r="AL1362" s="2" t="s">
        <v>114</v>
      </c>
      <c r="AM1362" s="2" t="s">
        <v>42</v>
      </c>
      <c r="AN1362" s="2" t="s">
        <v>29</v>
      </c>
      <c r="AO1362" s="2" t="s">
        <v>44</v>
      </c>
      <c r="AP1362" s="2" t="s">
        <v>31</v>
      </c>
      <c r="AQ1362" s="2" t="s">
        <v>102</v>
      </c>
      <c r="AR1362" s="2" t="s">
        <v>45</v>
      </c>
      <c r="AS1362" s="2" t="s">
        <v>85</v>
      </c>
      <c r="AT1362" s="2">
        <v>345.15</v>
      </c>
      <c r="AU1362" s="2">
        <v>19</v>
      </c>
      <c r="AV1362" s="2">
        <v>0.22</v>
      </c>
      <c r="AW1362" s="2">
        <v>5115.12</v>
      </c>
      <c r="AX1362" s="2">
        <v>3453.11</v>
      </c>
      <c r="AY1362" s="2">
        <v>1662.01</v>
      </c>
      <c r="AZ1362" s="2" t="s">
        <v>47</v>
      </c>
      <c r="BA1362" s="2" t="s">
        <v>54</v>
      </c>
      <c r="BB1362" s="2" t="s">
        <v>37</v>
      </c>
      <c r="BC1362" s="2">
        <v>11.58</v>
      </c>
      <c r="BD1362" s="2">
        <v>2</v>
      </c>
      <c r="BE1362" s="2" t="s">
        <v>38</v>
      </c>
      <c r="BF1362" s="2" t="s">
        <v>56</v>
      </c>
      <c r="BG1362" s="2">
        <v>2</v>
      </c>
      <c r="BH1362" s="21">
        <v>12</v>
      </c>
    </row>
    <row r="1363" spans="36:60" x14ac:dyDescent="0.25">
      <c r="AJ1363" s="22">
        <v>253</v>
      </c>
      <c r="AK1363" s="13" t="s">
        <v>168</v>
      </c>
      <c r="AL1363" s="13" t="s">
        <v>96</v>
      </c>
      <c r="AM1363" s="13" t="s">
        <v>66</v>
      </c>
      <c r="AN1363" s="13" t="s">
        <v>93</v>
      </c>
      <c r="AO1363" s="13" t="s">
        <v>30</v>
      </c>
      <c r="AP1363" s="13" t="s">
        <v>51</v>
      </c>
      <c r="AQ1363" s="13" t="s">
        <v>79</v>
      </c>
      <c r="AR1363" s="13" t="s">
        <v>45</v>
      </c>
      <c r="AS1363" s="13" t="s">
        <v>80</v>
      </c>
      <c r="AT1363" s="13">
        <v>258.85000000000002</v>
      </c>
      <c r="AU1363" s="13">
        <v>16</v>
      </c>
      <c r="AV1363" s="13">
        <v>0.02</v>
      </c>
      <c r="AW1363" s="13">
        <v>4058.77</v>
      </c>
      <c r="AX1363" s="13">
        <v>2049.6999999999998</v>
      </c>
      <c r="AY1363" s="13">
        <v>2009.07</v>
      </c>
      <c r="AZ1363" s="13" t="s">
        <v>35</v>
      </c>
      <c r="BA1363" s="13" t="s">
        <v>71</v>
      </c>
      <c r="BB1363" s="13" t="s">
        <v>48</v>
      </c>
      <c r="BC1363" s="13">
        <v>28.14</v>
      </c>
      <c r="BD1363" s="13">
        <v>9</v>
      </c>
      <c r="BE1363" s="13" t="s">
        <v>55</v>
      </c>
      <c r="BF1363" s="13" t="s">
        <v>39</v>
      </c>
      <c r="BG1363" s="13">
        <v>1</v>
      </c>
      <c r="BH1363" s="23">
        <v>3</v>
      </c>
    </row>
    <row r="1364" spans="36:60" x14ac:dyDescent="0.25">
      <c r="AJ1364" s="20">
        <v>254</v>
      </c>
      <c r="AK1364" s="2" t="s">
        <v>304</v>
      </c>
      <c r="AL1364" s="2" t="s">
        <v>27</v>
      </c>
      <c r="AM1364" s="2" t="s">
        <v>42</v>
      </c>
      <c r="AN1364" s="2" t="s">
        <v>93</v>
      </c>
      <c r="AO1364" s="2" t="s">
        <v>60</v>
      </c>
      <c r="AP1364" s="2" t="s">
        <v>31</v>
      </c>
      <c r="AQ1364" s="2" t="s">
        <v>62</v>
      </c>
      <c r="AR1364" s="2" t="s">
        <v>45</v>
      </c>
      <c r="AS1364" s="2" t="s">
        <v>70</v>
      </c>
      <c r="AT1364" s="2">
        <v>131.55000000000001</v>
      </c>
      <c r="AU1364" s="2">
        <v>18</v>
      </c>
      <c r="AV1364" s="2">
        <v>0.19</v>
      </c>
      <c r="AW1364" s="2">
        <v>1918</v>
      </c>
      <c r="AX1364" s="2">
        <v>1523.69</v>
      </c>
      <c r="AY1364" s="2">
        <v>394.31</v>
      </c>
      <c r="AZ1364" s="2" t="s">
        <v>35</v>
      </c>
      <c r="BA1364" s="2" t="s">
        <v>36</v>
      </c>
      <c r="BB1364" s="2" t="s">
        <v>72</v>
      </c>
      <c r="BC1364" s="2">
        <v>20.94</v>
      </c>
      <c r="BD1364" s="2">
        <v>8</v>
      </c>
      <c r="BE1364" s="2" t="s">
        <v>97</v>
      </c>
      <c r="BF1364" s="2" t="s">
        <v>39</v>
      </c>
      <c r="BG1364" s="2">
        <v>2</v>
      </c>
      <c r="BH1364" s="21">
        <v>7</v>
      </c>
    </row>
    <row r="1365" spans="36:60" x14ac:dyDescent="0.25">
      <c r="AJ1365" s="22">
        <v>259</v>
      </c>
      <c r="AK1365" s="13" t="s">
        <v>106</v>
      </c>
      <c r="AL1365" s="13" t="s">
        <v>120</v>
      </c>
      <c r="AM1365" s="13" t="s">
        <v>42</v>
      </c>
      <c r="AN1365" s="13" t="s">
        <v>29</v>
      </c>
      <c r="AO1365" s="13" t="s">
        <v>30</v>
      </c>
      <c r="AP1365" s="13" t="s">
        <v>31</v>
      </c>
      <c r="AQ1365" s="13" t="s">
        <v>62</v>
      </c>
      <c r="AR1365" s="13" t="s">
        <v>45</v>
      </c>
      <c r="AS1365" s="13" t="s">
        <v>46</v>
      </c>
      <c r="AT1365" s="13">
        <v>254.08</v>
      </c>
      <c r="AU1365" s="13">
        <v>8</v>
      </c>
      <c r="AV1365" s="13">
        <v>0.17</v>
      </c>
      <c r="AW1365" s="13">
        <v>1687.09</v>
      </c>
      <c r="AX1365" s="13">
        <v>1333.4</v>
      </c>
      <c r="AY1365" s="13">
        <v>353.69</v>
      </c>
      <c r="AZ1365" s="13" t="s">
        <v>91</v>
      </c>
      <c r="BA1365" s="13" t="s">
        <v>36</v>
      </c>
      <c r="BB1365" s="13" t="s">
        <v>37</v>
      </c>
      <c r="BC1365" s="13">
        <v>18.25</v>
      </c>
      <c r="BD1365" s="13">
        <v>1</v>
      </c>
      <c r="BE1365" s="13" t="s">
        <v>55</v>
      </c>
      <c r="BF1365" s="13" t="s">
        <v>39</v>
      </c>
      <c r="BG1365" s="13">
        <v>1</v>
      </c>
      <c r="BH1365" s="23">
        <v>11</v>
      </c>
    </row>
    <row r="1366" spans="36:60" x14ac:dyDescent="0.25">
      <c r="AJ1366" s="20">
        <v>266</v>
      </c>
      <c r="AK1366" s="2" t="s">
        <v>310</v>
      </c>
      <c r="AL1366" s="2" t="s">
        <v>118</v>
      </c>
      <c r="AM1366" s="2" t="s">
        <v>66</v>
      </c>
      <c r="AN1366" s="2" t="s">
        <v>90</v>
      </c>
      <c r="AO1366" s="2" t="s">
        <v>44</v>
      </c>
      <c r="AP1366" s="2" t="s">
        <v>31</v>
      </c>
      <c r="AQ1366" s="2" t="s">
        <v>79</v>
      </c>
      <c r="AR1366" s="2" t="s">
        <v>45</v>
      </c>
      <c r="AS1366" s="2" t="s">
        <v>70</v>
      </c>
      <c r="AT1366" s="2">
        <v>853.05</v>
      </c>
      <c r="AU1366" s="2">
        <v>8</v>
      </c>
      <c r="AV1366" s="2">
        <v>7.0000000000000007E-2</v>
      </c>
      <c r="AW1366" s="2">
        <v>6346.69</v>
      </c>
      <c r="AX1366" s="2">
        <v>3692.07</v>
      </c>
      <c r="AY1366" s="2">
        <v>2654.62</v>
      </c>
      <c r="AZ1366" s="2" t="s">
        <v>35</v>
      </c>
      <c r="BA1366" s="2" t="s">
        <v>36</v>
      </c>
      <c r="BB1366" s="2" t="s">
        <v>48</v>
      </c>
      <c r="BC1366" s="2">
        <v>49.64</v>
      </c>
      <c r="BD1366" s="2">
        <v>1</v>
      </c>
      <c r="BE1366" s="2" t="s">
        <v>55</v>
      </c>
      <c r="BF1366" s="2" t="s">
        <v>39</v>
      </c>
      <c r="BG1366" s="2">
        <v>4</v>
      </c>
      <c r="BH1366" s="21">
        <v>1</v>
      </c>
    </row>
    <row r="1367" spans="36:60" x14ac:dyDescent="0.25">
      <c r="AJ1367" s="20">
        <v>268</v>
      </c>
      <c r="AK1367" s="2" t="s">
        <v>312</v>
      </c>
      <c r="AL1367" s="2" t="s">
        <v>127</v>
      </c>
      <c r="AM1367" s="2" t="s">
        <v>66</v>
      </c>
      <c r="AN1367" s="2" t="s">
        <v>90</v>
      </c>
      <c r="AO1367" s="2" t="s">
        <v>94</v>
      </c>
      <c r="AP1367" s="2" t="s">
        <v>75</v>
      </c>
      <c r="AQ1367" s="2" t="s">
        <v>62</v>
      </c>
      <c r="AR1367" s="2" t="s">
        <v>45</v>
      </c>
      <c r="AS1367" s="2" t="s">
        <v>46</v>
      </c>
      <c r="AT1367" s="2">
        <v>846.28</v>
      </c>
      <c r="AU1367" s="2">
        <v>9</v>
      </c>
      <c r="AV1367" s="2">
        <v>0.02</v>
      </c>
      <c r="AW1367" s="2">
        <v>7464.19</v>
      </c>
      <c r="AX1367" s="2">
        <v>6180.52</v>
      </c>
      <c r="AY1367" s="2">
        <v>1283.67</v>
      </c>
      <c r="AZ1367" s="2" t="s">
        <v>47</v>
      </c>
      <c r="BA1367" s="2" t="s">
        <v>71</v>
      </c>
      <c r="BB1367" s="2" t="s">
        <v>48</v>
      </c>
      <c r="BC1367" s="2">
        <v>45.26</v>
      </c>
      <c r="BD1367" s="2">
        <v>5</v>
      </c>
      <c r="BE1367" s="2" t="s">
        <v>97</v>
      </c>
      <c r="BF1367" s="2" t="s">
        <v>39</v>
      </c>
      <c r="BG1367" s="2">
        <v>5</v>
      </c>
      <c r="BH1367" s="21">
        <v>4</v>
      </c>
    </row>
    <row r="1368" spans="36:60" x14ac:dyDescent="0.25">
      <c r="AJ1368" s="22">
        <v>275</v>
      </c>
      <c r="AK1368" s="13" t="s">
        <v>318</v>
      </c>
      <c r="AL1368" s="13" t="s">
        <v>27</v>
      </c>
      <c r="AM1368" s="13" t="s">
        <v>82</v>
      </c>
      <c r="AN1368" s="13" t="s">
        <v>59</v>
      </c>
      <c r="AO1368" s="13" t="s">
        <v>78</v>
      </c>
      <c r="AP1368" s="13" t="s">
        <v>31</v>
      </c>
      <c r="AQ1368" s="13" t="s">
        <v>87</v>
      </c>
      <c r="AR1368" s="13" t="s">
        <v>45</v>
      </c>
      <c r="AS1368" s="13" t="s">
        <v>85</v>
      </c>
      <c r="AT1368" s="13">
        <v>120.79</v>
      </c>
      <c r="AU1368" s="13">
        <v>20</v>
      </c>
      <c r="AV1368" s="13">
        <v>0.21</v>
      </c>
      <c r="AW1368" s="13">
        <v>1908.48</v>
      </c>
      <c r="AX1368" s="13">
        <v>1372.21</v>
      </c>
      <c r="AY1368" s="13">
        <v>536.27</v>
      </c>
      <c r="AZ1368" s="13" t="s">
        <v>47</v>
      </c>
      <c r="BA1368" s="13" t="s">
        <v>71</v>
      </c>
      <c r="BB1368" s="13" t="s">
        <v>37</v>
      </c>
      <c r="BC1368" s="13">
        <v>9.6300000000000008</v>
      </c>
      <c r="BD1368" s="13">
        <v>1</v>
      </c>
      <c r="BE1368" s="13" t="s">
        <v>38</v>
      </c>
      <c r="BF1368" s="13" t="s">
        <v>56</v>
      </c>
      <c r="BG1368" s="13">
        <v>3</v>
      </c>
      <c r="BH1368" s="23">
        <v>5</v>
      </c>
    </row>
    <row r="1369" spans="36:60" x14ac:dyDescent="0.25">
      <c r="AJ1369" s="22">
        <v>277</v>
      </c>
      <c r="AK1369" s="13" t="s">
        <v>320</v>
      </c>
      <c r="AL1369" s="13" t="s">
        <v>114</v>
      </c>
      <c r="AM1369" s="13" t="s">
        <v>66</v>
      </c>
      <c r="AN1369" s="13" t="s">
        <v>83</v>
      </c>
      <c r="AO1369" s="13" t="s">
        <v>30</v>
      </c>
      <c r="AP1369" s="13" t="s">
        <v>31</v>
      </c>
      <c r="AQ1369" s="13" t="s">
        <v>62</v>
      </c>
      <c r="AR1369" s="13" t="s">
        <v>45</v>
      </c>
      <c r="AS1369" s="13" t="s">
        <v>46</v>
      </c>
      <c r="AT1369" s="13">
        <v>978.91</v>
      </c>
      <c r="AU1369" s="13">
        <v>8</v>
      </c>
      <c r="AV1369" s="13">
        <v>0.03</v>
      </c>
      <c r="AW1369" s="13">
        <v>7596.34</v>
      </c>
      <c r="AX1369" s="13">
        <v>6234.12</v>
      </c>
      <c r="AY1369" s="13">
        <v>1362.22</v>
      </c>
      <c r="AZ1369" s="13" t="s">
        <v>47</v>
      </c>
      <c r="BA1369" s="13" t="s">
        <v>71</v>
      </c>
      <c r="BB1369" s="13" t="s">
        <v>37</v>
      </c>
      <c r="BC1369" s="13">
        <v>35.200000000000003</v>
      </c>
      <c r="BD1369" s="13">
        <v>8</v>
      </c>
      <c r="BE1369" s="13" t="s">
        <v>97</v>
      </c>
      <c r="BF1369" s="13" t="s">
        <v>39</v>
      </c>
      <c r="BG1369" s="13">
        <v>3</v>
      </c>
      <c r="BH1369" s="23">
        <v>12</v>
      </c>
    </row>
    <row r="1370" spans="36:60" x14ac:dyDescent="0.25">
      <c r="AJ1370" s="20">
        <v>278</v>
      </c>
      <c r="AK1370" s="2" t="s">
        <v>321</v>
      </c>
      <c r="AL1370" s="2" t="s">
        <v>129</v>
      </c>
      <c r="AM1370" s="2" t="s">
        <v>66</v>
      </c>
      <c r="AN1370" s="2" t="s">
        <v>90</v>
      </c>
      <c r="AO1370" s="2" t="s">
        <v>60</v>
      </c>
      <c r="AP1370" s="2" t="s">
        <v>31</v>
      </c>
      <c r="AQ1370" s="2" t="s">
        <v>102</v>
      </c>
      <c r="AR1370" s="2" t="s">
        <v>45</v>
      </c>
      <c r="AS1370" s="2" t="s">
        <v>34</v>
      </c>
      <c r="AT1370" s="2">
        <v>538.22</v>
      </c>
      <c r="AU1370" s="2">
        <v>8</v>
      </c>
      <c r="AV1370" s="2">
        <v>0.28000000000000003</v>
      </c>
      <c r="AW1370" s="2">
        <v>3100.15</v>
      </c>
      <c r="AX1370" s="2">
        <v>2590.7800000000002</v>
      </c>
      <c r="AY1370" s="2">
        <v>509.37</v>
      </c>
      <c r="AZ1370" s="2" t="s">
        <v>47</v>
      </c>
      <c r="BA1370" s="2" t="s">
        <v>54</v>
      </c>
      <c r="BB1370" s="2" t="s">
        <v>37</v>
      </c>
      <c r="BC1370" s="2">
        <v>18.91</v>
      </c>
      <c r="BD1370" s="2">
        <v>9</v>
      </c>
      <c r="BE1370" s="2" t="s">
        <v>38</v>
      </c>
      <c r="BF1370" s="2" t="s">
        <v>39</v>
      </c>
      <c r="BG1370" s="2">
        <v>5</v>
      </c>
      <c r="BH1370" s="21">
        <v>7</v>
      </c>
    </row>
    <row r="1371" spans="36:60" x14ac:dyDescent="0.25">
      <c r="AJ1371" s="20">
        <v>280</v>
      </c>
      <c r="AK1371" s="2" t="s">
        <v>126</v>
      </c>
      <c r="AL1371" s="2" t="s">
        <v>27</v>
      </c>
      <c r="AM1371" s="2" t="s">
        <v>28</v>
      </c>
      <c r="AN1371" s="2" t="s">
        <v>90</v>
      </c>
      <c r="AO1371" s="2" t="s">
        <v>44</v>
      </c>
      <c r="AP1371" s="2" t="s">
        <v>51</v>
      </c>
      <c r="AQ1371" s="2" t="s">
        <v>134</v>
      </c>
      <c r="AR1371" s="2" t="s">
        <v>45</v>
      </c>
      <c r="AS1371" s="2" t="s">
        <v>80</v>
      </c>
      <c r="AT1371" s="2">
        <v>483.17</v>
      </c>
      <c r="AU1371" s="2">
        <v>17</v>
      </c>
      <c r="AV1371" s="2">
        <v>0.05</v>
      </c>
      <c r="AW1371" s="2">
        <v>7803.2</v>
      </c>
      <c r="AX1371" s="2">
        <v>3980.85</v>
      </c>
      <c r="AY1371" s="2">
        <v>3822.35</v>
      </c>
      <c r="AZ1371" s="2" t="s">
        <v>35</v>
      </c>
      <c r="BA1371" s="2" t="s">
        <v>54</v>
      </c>
      <c r="BB1371" s="2" t="s">
        <v>72</v>
      </c>
      <c r="BC1371" s="2">
        <v>16.739999999999998</v>
      </c>
      <c r="BD1371" s="2">
        <v>6</v>
      </c>
      <c r="BE1371" s="2" t="s">
        <v>55</v>
      </c>
      <c r="BF1371" s="2" t="s">
        <v>39</v>
      </c>
      <c r="BG1371" s="2">
        <v>3</v>
      </c>
      <c r="BH1371" s="21">
        <v>1</v>
      </c>
    </row>
    <row r="1372" spans="36:60" x14ac:dyDescent="0.25">
      <c r="AJ1372" s="22">
        <v>281</v>
      </c>
      <c r="AK1372" s="13" t="s">
        <v>323</v>
      </c>
      <c r="AL1372" s="13" t="s">
        <v>127</v>
      </c>
      <c r="AM1372" s="13" t="s">
        <v>42</v>
      </c>
      <c r="AN1372" s="13" t="s">
        <v>59</v>
      </c>
      <c r="AO1372" s="13" t="s">
        <v>100</v>
      </c>
      <c r="AP1372" s="13" t="s">
        <v>61</v>
      </c>
      <c r="AQ1372" s="13" t="s">
        <v>134</v>
      </c>
      <c r="AR1372" s="13" t="s">
        <v>45</v>
      </c>
      <c r="AS1372" s="13" t="s">
        <v>46</v>
      </c>
      <c r="AT1372" s="13">
        <v>149.58000000000001</v>
      </c>
      <c r="AU1372" s="13">
        <v>15</v>
      </c>
      <c r="AV1372" s="13">
        <v>0.13</v>
      </c>
      <c r="AW1372" s="13">
        <v>1952.02</v>
      </c>
      <c r="AX1372" s="13">
        <v>1294.19</v>
      </c>
      <c r="AY1372" s="13">
        <v>657.83</v>
      </c>
      <c r="AZ1372" s="13" t="s">
        <v>35</v>
      </c>
      <c r="BA1372" s="13" t="s">
        <v>88</v>
      </c>
      <c r="BB1372" s="13" t="s">
        <v>72</v>
      </c>
      <c r="BC1372" s="13">
        <v>42.51</v>
      </c>
      <c r="BD1372" s="13">
        <v>8</v>
      </c>
      <c r="BE1372" s="13" t="s">
        <v>38</v>
      </c>
      <c r="BF1372" s="13" t="s">
        <v>39</v>
      </c>
      <c r="BG1372" s="13">
        <v>5</v>
      </c>
      <c r="BH1372" s="23">
        <v>4</v>
      </c>
    </row>
    <row r="1373" spans="36:60" x14ac:dyDescent="0.25">
      <c r="AJ1373" s="22">
        <v>283</v>
      </c>
      <c r="AK1373" s="13" t="s">
        <v>325</v>
      </c>
      <c r="AL1373" s="13" t="s">
        <v>114</v>
      </c>
      <c r="AM1373" s="13" t="s">
        <v>42</v>
      </c>
      <c r="AN1373" s="13" t="s">
        <v>59</v>
      </c>
      <c r="AO1373" s="13" t="s">
        <v>60</v>
      </c>
      <c r="AP1373" s="13" t="s">
        <v>75</v>
      </c>
      <c r="AQ1373" s="13" t="s">
        <v>87</v>
      </c>
      <c r="AR1373" s="13" t="s">
        <v>45</v>
      </c>
      <c r="AS1373" s="13" t="s">
        <v>34</v>
      </c>
      <c r="AT1373" s="13">
        <v>101.88</v>
      </c>
      <c r="AU1373" s="13">
        <v>10</v>
      </c>
      <c r="AV1373" s="13">
        <v>0.08</v>
      </c>
      <c r="AW1373" s="13">
        <v>937.3</v>
      </c>
      <c r="AX1373" s="13">
        <v>609.02</v>
      </c>
      <c r="AY1373" s="13">
        <v>328.28</v>
      </c>
      <c r="AZ1373" s="13" t="s">
        <v>76</v>
      </c>
      <c r="BA1373" s="13" t="s">
        <v>36</v>
      </c>
      <c r="BB1373" s="13" t="s">
        <v>37</v>
      </c>
      <c r="BC1373" s="13">
        <v>10.76</v>
      </c>
      <c r="BD1373" s="13">
        <v>4</v>
      </c>
      <c r="BE1373" s="13" t="s">
        <v>55</v>
      </c>
      <c r="BF1373" s="13" t="s">
        <v>39</v>
      </c>
      <c r="BG1373" s="13">
        <v>4</v>
      </c>
      <c r="BH1373" s="23">
        <v>1</v>
      </c>
    </row>
    <row r="1374" spans="36:60" x14ac:dyDescent="0.25">
      <c r="AJ1374" s="22">
        <v>289</v>
      </c>
      <c r="AK1374" s="13" t="s">
        <v>329</v>
      </c>
      <c r="AL1374" s="13" t="s">
        <v>99</v>
      </c>
      <c r="AM1374" s="13" t="s">
        <v>82</v>
      </c>
      <c r="AN1374" s="13" t="s">
        <v>43</v>
      </c>
      <c r="AO1374" s="13" t="s">
        <v>78</v>
      </c>
      <c r="AP1374" s="13" t="s">
        <v>31</v>
      </c>
      <c r="AQ1374" s="13" t="s">
        <v>79</v>
      </c>
      <c r="AR1374" s="13" t="s">
        <v>45</v>
      </c>
      <c r="AS1374" s="13" t="s">
        <v>70</v>
      </c>
      <c r="AT1374" s="13">
        <v>528.17999999999995</v>
      </c>
      <c r="AU1374" s="13">
        <v>20</v>
      </c>
      <c r="AV1374" s="13">
        <v>0.06</v>
      </c>
      <c r="AW1374" s="13">
        <v>9929.7800000000007</v>
      </c>
      <c r="AX1374" s="13">
        <v>5245.42</v>
      </c>
      <c r="AY1374" s="13">
        <v>4684.3599999999997</v>
      </c>
      <c r="AZ1374" s="13" t="s">
        <v>35</v>
      </c>
      <c r="BA1374" s="13" t="s">
        <v>88</v>
      </c>
      <c r="BB1374" s="13" t="s">
        <v>37</v>
      </c>
      <c r="BC1374" s="13">
        <v>45.7</v>
      </c>
      <c r="BD1374" s="13">
        <v>10</v>
      </c>
      <c r="BE1374" s="13" t="s">
        <v>55</v>
      </c>
      <c r="BF1374" s="13" t="s">
        <v>39</v>
      </c>
      <c r="BG1374" s="13">
        <v>5</v>
      </c>
      <c r="BH1374" s="23">
        <v>3</v>
      </c>
    </row>
    <row r="1375" spans="36:60" x14ac:dyDescent="0.25">
      <c r="AJ1375" s="20">
        <v>290</v>
      </c>
      <c r="AK1375" s="2" t="s">
        <v>294</v>
      </c>
      <c r="AL1375" s="2" t="s">
        <v>27</v>
      </c>
      <c r="AM1375" s="2" t="s">
        <v>42</v>
      </c>
      <c r="AN1375" s="2" t="s">
        <v>29</v>
      </c>
      <c r="AO1375" s="2" t="s">
        <v>44</v>
      </c>
      <c r="AP1375" s="2" t="s">
        <v>31</v>
      </c>
      <c r="AQ1375" s="2" t="s">
        <v>69</v>
      </c>
      <c r="AR1375" s="2" t="s">
        <v>45</v>
      </c>
      <c r="AS1375" s="2" t="s">
        <v>70</v>
      </c>
      <c r="AT1375" s="2">
        <v>729.12</v>
      </c>
      <c r="AU1375" s="2">
        <v>1</v>
      </c>
      <c r="AV1375" s="2">
        <v>0</v>
      </c>
      <c r="AW1375" s="2">
        <v>729.12</v>
      </c>
      <c r="AX1375" s="2">
        <v>425.32</v>
      </c>
      <c r="AY1375" s="2">
        <v>303.8</v>
      </c>
      <c r="AZ1375" s="2" t="s">
        <v>76</v>
      </c>
      <c r="BA1375" s="2" t="s">
        <v>71</v>
      </c>
      <c r="BB1375" s="2" t="s">
        <v>48</v>
      </c>
      <c r="BC1375" s="2">
        <v>20.14</v>
      </c>
      <c r="BD1375" s="2">
        <v>9</v>
      </c>
      <c r="BE1375" s="2" t="s">
        <v>55</v>
      </c>
      <c r="BF1375" s="2" t="s">
        <v>39</v>
      </c>
      <c r="BG1375" s="2">
        <v>1</v>
      </c>
      <c r="BH1375" s="21">
        <v>10</v>
      </c>
    </row>
    <row r="1376" spans="36:60" x14ac:dyDescent="0.25">
      <c r="AJ1376" s="22">
        <v>291</v>
      </c>
      <c r="AK1376" s="13" t="s">
        <v>330</v>
      </c>
      <c r="AL1376" s="13" t="s">
        <v>129</v>
      </c>
      <c r="AM1376" s="13" t="s">
        <v>82</v>
      </c>
      <c r="AN1376" s="13" t="s">
        <v>90</v>
      </c>
      <c r="AO1376" s="13" t="s">
        <v>100</v>
      </c>
      <c r="AP1376" s="13" t="s">
        <v>51</v>
      </c>
      <c r="AQ1376" s="13" t="s">
        <v>107</v>
      </c>
      <c r="AR1376" s="13" t="s">
        <v>45</v>
      </c>
      <c r="AS1376" s="13" t="s">
        <v>80</v>
      </c>
      <c r="AT1376" s="13">
        <v>184.06</v>
      </c>
      <c r="AU1376" s="13">
        <v>4</v>
      </c>
      <c r="AV1376" s="13">
        <v>0.03</v>
      </c>
      <c r="AW1376" s="13">
        <v>714.15</v>
      </c>
      <c r="AX1376" s="13">
        <v>510.61</v>
      </c>
      <c r="AY1376" s="13">
        <v>203.54</v>
      </c>
      <c r="AZ1376" s="13" t="s">
        <v>47</v>
      </c>
      <c r="BA1376" s="13" t="s">
        <v>88</v>
      </c>
      <c r="BB1376" s="13" t="s">
        <v>48</v>
      </c>
      <c r="BC1376" s="13">
        <v>8.93</v>
      </c>
      <c r="BD1376" s="13">
        <v>10</v>
      </c>
      <c r="BE1376" s="13" t="s">
        <v>38</v>
      </c>
      <c r="BF1376" s="13" t="s">
        <v>56</v>
      </c>
      <c r="BG1376" s="13">
        <v>3</v>
      </c>
      <c r="BH1376" s="23">
        <v>4</v>
      </c>
    </row>
    <row r="1377" spans="36:60" x14ac:dyDescent="0.25">
      <c r="AJ1377" s="20">
        <v>292</v>
      </c>
      <c r="AK1377" s="2" t="s">
        <v>331</v>
      </c>
      <c r="AL1377" s="2" t="s">
        <v>99</v>
      </c>
      <c r="AM1377" s="2" t="s">
        <v>66</v>
      </c>
      <c r="AN1377" s="2" t="s">
        <v>83</v>
      </c>
      <c r="AO1377" s="2" t="s">
        <v>44</v>
      </c>
      <c r="AP1377" s="2" t="s">
        <v>31</v>
      </c>
      <c r="AQ1377" s="2" t="s">
        <v>32</v>
      </c>
      <c r="AR1377" s="2" t="s">
        <v>45</v>
      </c>
      <c r="AS1377" s="2" t="s">
        <v>85</v>
      </c>
      <c r="AT1377" s="2">
        <v>19.55</v>
      </c>
      <c r="AU1377" s="2">
        <v>13</v>
      </c>
      <c r="AV1377" s="2">
        <v>0.12</v>
      </c>
      <c r="AW1377" s="2">
        <v>223.65</v>
      </c>
      <c r="AX1377" s="2">
        <v>187.77</v>
      </c>
      <c r="AY1377" s="2">
        <v>35.880000000000003</v>
      </c>
      <c r="AZ1377" s="2" t="s">
        <v>47</v>
      </c>
      <c r="BA1377" s="2" t="s">
        <v>36</v>
      </c>
      <c r="BB1377" s="2" t="s">
        <v>72</v>
      </c>
      <c r="BC1377" s="2">
        <v>12.66</v>
      </c>
      <c r="BD1377" s="2">
        <v>1</v>
      </c>
      <c r="BE1377" s="2" t="s">
        <v>38</v>
      </c>
      <c r="BF1377" s="2" t="s">
        <v>56</v>
      </c>
      <c r="BG1377" s="2">
        <v>3</v>
      </c>
      <c r="BH1377" s="21">
        <v>10</v>
      </c>
    </row>
    <row r="1378" spans="36:60" x14ac:dyDescent="0.25">
      <c r="AJ1378" s="20">
        <v>294</v>
      </c>
      <c r="AK1378" s="2" t="s">
        <v>333</v>
      </c>
      <c r="AL1378" s="2" t="s">
        <v>27</v>
      </c>
      <c r="AM1378" s="2" t="s">
        <v>66</v>
      </c>
      <c r="AN1378" s="2" t="s">
        <v>93</v>
      </c>
      <c r="AO1378" s="2" t="s">
        <v>78</v>
      </c>
      <c r="AP1378" s="2" t="s">
        <v>75</v>
      </c>
      <c r="AQ1378" s="2" t="s">
        <v>69</v>
      </c>
      <c r="AR1378" s="2" t="s">
        <v>45</v>
      </c>
      <c r="AS1378" s="2" t="s">
        <v>70</v>
      </c>
      <c r="AT1378" s="2">
        <v>150.59</v>
      </c>
      <c r="AU1378" s="2">
        <v>17</v>
      </c>
      <c r="AV1378" s="2">
        <v>0.04</v>
      </c>
      <c r="AW1378" s="2">
        <v>2457.63</v>
      </c>
      <c r="AX1378" s="2">
        <v>1359</v>
      </c>
      <c r="AY1378" s="2">
        <v>1098.6300000000001</v>
      </c>
      <c r="AZ1378" s="2" t="s">
        <v>76</v>
      </c>
      <c r="BA1378" s="2" t="s">
        <v>88</v>
      </c>
      <c r="BB1378" s="2" t="s">
        <v>37</v>
      </c>
      <c r="BC1378" s="2">
        <v>26.76</v>
      </c>
      <c r="BD1378" s="2">
        <v>8</v>
      </c>
      <c r="BE1378" s="2" t="s">
        <v>38</v>
      </c>
      <c r="BF1378" s="2" t="s">
        <v>39</v>
      </c>
      <c r="BG1378" s="2">
        <v>2</v>
      </c>
      <c r="BH1378" s="21">
        <v>5</v>
      </c>
    </row>
    <row r="1379" spans="36:60" x14ac:dyDescent="0.25">
      <c r="AJ1379" s="22">
        <v>295</v>
      </c>
      <c r="AK1379" s="13" t="s">
        <v>334</v>
      </c>
      <c r="AL1379" s="13" t="s">
        <v>120</v>
      </c>
      <c r="AM1379" s="13" t="s">
        <v>42</v>
      </c>
      <c r="AN1379" s="13" t="s">
        <v>90</v>
      </c>
      <c r="AO1379" s="13" t="s">
        <v>74</v>
      </c>
      <c r="AP1379" s="13" t="s">
        <v>68</v>
      </c>
      <c r="AQ1379" s="13" t="s">
        <v>87</v>
      </c>
      <c r="AR1379" s="13" t="s">
        <v>45</v>
      </c>
      <c r="AS1379" s="13" t="s">
        <v>70</v>
      </c>
      <c r="AT1379" s="13">
        <v>336.1</v>
      </c>
      <c r="AU1379" s="13">
        <v>14</v>
      </c>
      <c r="AV1379" s="13">
        <v>0.1</v>
      </c>
      <c r="AW1379" s="13">
        <v>4234.8599999999997</v>
      </c>
      <c r="AX1379" s="13">
        <v>2438.65</v>
      </c>
      <c r="AY1379" s="13">
        <v>1796.21</v>
      </c>
      <c r="AZ1379" s="13" t="s">
        <v>63</v>
      </c>
      <c r="BA1379" s="13" t="s">
        <v>36</v>
      </c>
      <c r="BB1379" s="13" t="s">
        <v>72</v>
      </c>
      <c r="BC1379" s="13">
        <v>18.55</v>
      </c>
      <c r="BD1379" s="13">
        <v>6</v>
      </c>
      <c r="BE1379" s="13" t="s">
        <v>38</v>
      </c>
      <c r="BF1379" s="13" t="s">
        <v>39</v>
      </c>
      <c r="BG1379" s="13">
        <v>1</v>
      </c>
      <c r="BH1379" s="23">
        <v>1</v>
      </c>
    </row>
    <row r="1380" spans="36:60" x14ac:dyDescent="0.25">
      <c r="AJ1380" s="20">
        <v>302</v>
      </c>
      <c r="AK1380" s="2" t="s">
        <v>338</v>
      </c>
      <c r="AL1380" s="2" t="s">
        <v>118</v>
      </c>
      <c r="AM1380" s="2" t="s">
        <v>28</v>
      </c>
      <c r="AN1380" s="2" t="s">
        <v>59</v>
      </c>
      <c r="AO1380" s="2" t="s">
        <v>100</v>
      </c>
      <c r="AP1380" s="2" t="s">
        <v>75</v>
      </c>
      <c r="AQ1380" s="2" t="s">
        <v>134</v>
      </c>
      <c r="AR1380" s="2" t="s">
        <v>45</v>
      </c>
      <c r="AS1380" s="2" t="s">
        <v>80</v>
      </c>
      <c r="AT1380" s="2">
        <v>592.91999999999996</v>
      </c>
      <c r="AU1380" s="2">
        <v>2</v>
      </c>
      <c r="AV1380" s="2">
        <v>0.15</v>
      </c>
      <c r="AW1380" s="2">
        <v>1007.96</v>
      </c>
      <c r="AX1380" s="2">
        <v>636.67999999999995</v>
      </c>
      <c r="AY1380" s="2">
        <v>371.28</v>
      </c>
      <c r="AZ1380" s="2" t="s">
        <v>63</v>
      </c>
      <c r="BA1380" s="2" t="s">
        <v>36</v>
      </c>
      <c r="BB1380" s="2" t="s">
        <v>48</v>
      </c>
      <c r="BC1380" s="2">
        <v>28.48</v>
      </c>
      <c r="BD1380" s="2">
        <v>1</v>
      </c>
      <c r="BE1380" s="2" t="s">
        <v>97</v>
      </c>
      <c r="BF1380" s="2" t="s">
        <v>39</v>
      </c>
      <c r="BG1380" s="2">
        <v>1</v>
      </c>
      <c r="BH1380" s="21">
        <v>11</v>
      </c>
    </row>
    <row r="1381" spans="36:60" x14ac:dyDescent="0.25">
      <c r="AJ1381" s="22">
        <v>307</v>
      </c>
      <c r="AK1381" s="13" t="s">
        <v>342</v>
      </c>
      <c r="AL1381" s="13" t="s">
        <v>114</v>
      </c>
      <c r="AM1381" s="13" t="s">
        <v>42</v>
      </c>
      <c r="AN1381" s="13" t="s">
        <v>90</v>
      </c>
      <c r="AO1381" s="13" t="s">
        <v>67</v>
      </c>
      <c r="AP1381" s="13" t="s">
        <v>51</v>
      </c>
      <c r="AQ1381" s="13" t="s">
        <v>102</v>
      </c>
      <c r="AR1381" s="13" t="s">
        <v>45</v>
      </c>
      <c r="AS1381" s="13" t="s">
        <v>46</v>
      </c>
      <c r="AT1381" s="13">
        <v>875.63</v>
      </c>
      <c r="AU1381" s="13">
        <v>10</v>
      </c>
      <c r="AV1381" s="13">
        <v>0.14000000000000001</v>
      </c>
      <c r="AW1381" s="13">
        <v>7530.42</v>
      </c>
      <c r="AX1381" s="13">
        <v>4391.24</v>
      </c>
      <c r="AY1381" s="13">
        <v>3139.18</v>
      </c>
      <c r="AZ1381" s="13" t="s">
        <v>76</v>
      </c>
      <c r="BA1381" s="13" t="s">
        <v>71</v>
      </c>
      <c r="BB1381" s="13" t="s">
        <v>48</v>
      </c>
      <c r="BC1381" s="13">
        <v>10.58</v>
      </c>
      <c r="BD1381" s="13">
        <v>3</v>
      </c>
      <c r="BE1381" s="13" t="s">
        <v>97</v>
      </c>
      <c r="BF1381" s="13" t="s">
        <v>39</v>
      </c>
      <c r="BG1381" s="13">
        <v>5</v>
      </c>
      <c r="BH1381" s="23">
        <v>3</v>
      </c>
    </row>
    <row r="1382" spans="36:60" x14ac:dyDescent="0.25">
      <c r="AJ1382" s="20">
        <v>308</v>
      </c>
      <c r="AK1382" s="2" t="s">
        <v>343</v>
      </c>
      <c r="AL1382" s="2" t="s">
        <v>127</v>
      </c>
      <c r="AM1382" s="2" t="s">
        <v>28</v>
      </c>
      <c r="AN1382" s="2" t="s">
        <v>29</v>
      </c>
      <c r="AO1382" s="2" t="s">
        <v>30</v>
      </c>
      <c r="AP1382" s="2" t="s">
        <v>68</v>
      </c>
      <c r="AQ1382" s="2" t="s">
        <v>102</v>
      </c>
      <c r="AR1382" s="2" t="s">
        <v>45</v>
      </c>
      <c r="AS1382" s="2" t="s">
        <v>70</v>
      </c>
      <c r="AT1382" s="2">
        <v>168.67</v>
      </c>
      <c r="AU1382" s="2">
        <v>18</v>
      </c>
      <c r="AV1382" s="2">
        <v>0.13</v>
      </c>
      <c r="AW1382" s="2">
        <v>2641.37</v>
      </c>
      <c r="AX1382" s="2">
        <v>1675.42</v>
      </c>
      <c r="AY1382" s="2">
        <v>965.95</v>
      </c>
      <c r="AZ1382" s="2" t="s">
        <v>91</v>
      </c>
      <c r="BA1382" s="2" t="s">
        <v>88</v>
      </c>
      <c r="BB1382" s="2" t="s">
        <v>37</v>
      </c>
      <c r="BC1382" s="2">
        <v>5.53</v>
      </c>
      <c r="BD1382" s="2">
        <v>9</v>
      </c>
      <c r="BE1382" s="2" t="s">
        <v>55</v>
      </c>
      <c r="BF1382" s="2" t="s">
        <v>56</v>
      </c>
      <c r="BG1382" s="2">
        <v>5</v>
      </c>
      <c r="BH1382" s="21">
        <v>7</v>
      </c>
    </row>
    <row r="1383" spans="36:60" x14ac:dyDescent="0.25">
      <c r="AJ1383" s="20">
        <v>310</v>
      </c>
      <c r="AK1383" s="2" t="s">
        <v>200</v>
      </c>
      <c r="AL1383" s="2" t="s">
        <v>99</v>
      </c>
      <c r="AM1383" s="2" t="s">
        <v>82</v>
      </c>
      <c r="AN1383" s="2" t="s">
        <v>93</v>
      </c>
      <c r="AO1383" s="2" t="s">
        <v>67</v>
      </c>
      <c r="AP1383" s="2" t="s">
        <v>51</v>
      </c>
      <c r="AQ1383" s="2" t="s">
        <v>84</v>
      </c>
      <c r="AR1383" s="2" t="s">
        <v>45</v>
      </c>
      <c r="AS1383" s="2" t="s">
        <v>34</v>
      </c>
      <c r="AT1383" s="2">
        <v>30.29</v>
      </c>
      <c r="AU1383" s="2">
        <v>4</v>
      </c>
      <c r="AV1383" s="2">
        <v>0.18</v>
      </c>
      <c r="AW1383" s="2">
        <v>99.35</v>
      </c>
      <c r="AX1383" s="2">
        <v>86.47</v>
      </c>
      <c r="AY1383" s="2">
        <v>12.88</v>
      </c>
      <c r="AZ1383" s="2" t="s">
        <v>76</v>
      </c>
      <c r="BA1383" s="2" t="s">
        <v>36</v>
      </c>
      <c r="BB1383" s="2" t="s">
        <v>72</v>
      </c>
      <c r="BC1383" s="2">
        <v>30.69</v>
      </c>
      <c r="BD1383" s="2">
        <v>3</v>
      </c>
      <c r="BE1383" s="2" t="s">
        <v>38</v>
      </c>
      <c r="BF1383" s="2" t="s">
        <v>39</v>
      </c>
      <c r="BG1383" s="2">
        <v>5</v>
      </c>
      <c r="BH1383" s="21">
        <v>10</v>
      </c>
    </row>
    <row r="1384" spans="36:60" x14ac:dyDescent="0.25">
      <c r="AJ1384" s="22">
        <v>311</v>
      </c>
      <c r="AK1384" s="13" t="s">
        <v>261</v>
      </c>
      <c r="AL1384" s="13" t="s">
        <v>27</v>
      </c>
      <c r="AM1384" s="13" t="s">
        <v>82</v>
      </c>
      <c r="AN1384" s="13" t="s">
        <v>83</v>
      </c>
      <c r="AO1384" s="13" t="s">
        <v>100</v>
      </c>
      <c r="AP1384" s="13" t="s">
        <v>31</v>
      </c>
      <c r="AQ1384" s="13" t="s">
        <v>102</v>
      </c>
      <c r="AR1384" s="13" t="s">
        <v>45</v>
      </c>
      <c r="AS1384" s="13" t="s">
        <v>46</v>
      </c>
      <c r="AT1384" s="13">
        <v>632.36</v>
      </c>
      <c r="AU1384" s="13">
        <v>1</v>
      </c>
      <c r="AV1384" s="13">
        <v>0.23</v>
      </c>
      <c r="AW1384" s="13">
        <v>486.92</v>
      </c>
      <c r="AX1384" s="13">
        <v>282.07</v>
      </c>
      <c r="AY1384" s="13">
        <v>204.85</v>
      </c>
      <c r="AZ1384" s="13" t="s">
        <v>91</v>
      </c>
      <c r="BA1384" s="13" t="s">
        <v>36</v>
      </c>
      <c r="BB1384" s="13" t="s">
        <v>37</v>
      </c>
      <c r="BC1384" s="13">
        <v>12.8</v>
      </c>
      <c r="BD1384" s="13">
        <v>3</v>
      </c>
      <c r="BE1384" s="13" t="s">
        <v>97</v>
      </c>
      <c r="BF1384" s="13" t="s">
        <v>56</v>
      </c>
      <c r="BG1384" s="13">
        <v>4</v>
      </c>
      <c r="BH1384" s="23">
        <v>9</v>
      </c>
    </row>
    <row r="1385" spans="36:60" x14ac:dyDescent="0.25">
      <c r="AJ1385" s="22">
        <v>317</v>
      </c>
      <c r="AK1385" s="13" t="s">
        <v>347</v>
      </c>
      <c r="AL1385" s="13" t="s">
        <v>41</v>
      </c>
      <c r="AM1385" s="13" t="s">
        <v>28</v>
      </c>
      <c r="AN1385" s="13" t="s">
        <v>29</v>
      </c>
      <c r="AO1385" s="13" t="s">
        <v>94</v>
      </c>
      <c r="AP1385" s="13" t="s">
        <v>61</v>
      </c>
      <c r="AQ1385" s="13" t="s">
        <v>52</v>
      </c>
      <c r="AR1385" s="13" t="s">
        <v>45</v>
      </c>
      <c r="AS1385" s="13" t="s">
        <v>85</v>
      </c>
      <c r="AT1385" s="13">
        <v>944.83</v>
      </c>
      <c r="AU1385" s="13">
        <v>7</v>
      </c>
      <c r="AV1385" s="13">
        <v>0.25</v>
      </c>
      <c r="AW1385" s="13">
        <v>4960.3599999999997</v>
      </c>
      <c r="AX1385" s="13">
        <v>2813.76</v>
      </c>
      <c r="AY1385" s="13">
        <v>2146.6</v>
      </c>
      <c r="AZ1385" s="13" t="s">
        <v>35</v>
      </c>
      <c r="BA1385" s="13" t="s">
        <v>54</v>
      </c>
      <c r="BB1385" s="13" t="s">
        <v>72</v>
      </c>
      <c r="BC1385" s="13">
        <v>46.89</v>
      </c>
      <c r="BD1385" s="13">
        <v>6</v>
      </c>
      <c r="BE1385" s="13" t="s">
        <v>97</v>
      </c>
      <c r="BF1385" s="13" t="s">
        <v>56</v>
      </c>
      <c r="BG1385" s="13">
        <v>1</v>
      </c>
      <c r="BH1385" s="23">
        <v>5</v>
      </c>
    </row>
    <row r="1386" spans="36:60" x14ac:dyDescent="0.25">
      <c r="AJ1386" s="20">
        <v>320</v>
      </c>
      <c r="AK1386" s="2" t="s">
        <v>349</v>
      </c>
      <c r="AL1386" s="2" t="s">
        <v>58</v>
      </c>
      <c r="AM1386" s="2" t="s">
        <v>28</v>
      </c>
      <c r="AN1386" s="2" t="s">
        <v>59</v>
      </c>
      <c r="AO1386" s="2" t="s">
        <v>94</v>
      </c>
      <c r="AP1386" s="2" t="s">
        <v>75</v>
      </c>
      <c r="AQ1386" s="2" t="s">
        <v>52</v>
      </c>
      <c r="AR1386" s="2" t="s">
        <v>45</v>
      </c>
      <c r="AS1386" s="2" t="s">
        <v>70</v>
      </c>
      <c r="AT1386" s="2">
        <v>370.71</v>
      </c>
      <c r="AU1386" s="2">
        <v>13</v>
      </c>
      <c r="AV1386" s="2">
        <v>0.13</v>
      </c>
      <c r="AW1386" s="2">
        <v>4192.7299999999996</v>
      </c>
      <c r="AX1386" s="2">
        <v>2857.97</v>
      </c>
      <c r="AY1386" s="2">
        <v>1334.76</v>
      </c>
      <c r="AZ1386" s="2" t="s">
        <v>47</v>
      </c>
      <c r="BA1386" s="2" t="s">
        <v>88</v>
      </c>
      <c r="BB1386" s="2" t="s">
        <v>37</v>
      </c>
      <c r="BC1386" s="2">
        <v>31.73</v>
      </c>
      <c r="BD1386" s="2">
        <v>7</v>
      </c>
      <c r="BE1386" s="2" t="s">
        <v>97</v>
      </c>
      <c r="BF1386" s="2" t="s">
        <v>39</v>
      </c>
      <c r="BG1386" s="2">
        <v>1</v>
      </c>
      <c r="BH1386" s="21">
        <v>9</v>
      </c>
    </row>
    <row r="1387" spans="36:60" x14ac:dyDescent="0.25">
      <c r="AJ1387" s="20">
        <v>322</v>
      </c>
      <c r="AK1387" s="2" t="s">
        <v>190</v>
      </c>
      <c r="AL1387" s="2" t="s">
        <v>27</v>
      </c>
      <c r="AM1387" s="2" t="s">
        <v>28</v>
      </c>
      <c r="AN1387" s="2" t="s">
        <v>83</v>
      </c>
      <c r="AO1387" s="2" t="s">
        <v>67</v>
      </c>
      <c r="AP1387" s="2" t="s">
        <v>31</v>
      </c>
      <c r="AQ1387" s="2" t="s">
        <v>134</v>
      </c>
      <c r="AR1387" s="2" t="s">
        <v>45</v>
      </c>
      <c r="AS1387" s="2" t="s">
        <v>34</v>
      </c>
      <c r="AT1387" s="2">
        <v>409.69</v>
      </c>
      <c r="AU1387" s="2">
        <v>3</v>
      </c>
      <c r="AV1387" s="2">
        <v>0.28999999999999998</v>
      </c>
      <c r="AW1387" s="2">
        <v>872.64</v>
      </c>
      <c r="AX1387" s="2">
        <v>649.35</v>
      </c>
      <c r="AY1387" s="2">
        <v>223.29</v>
      </c>
      <c r="AZ1387" s="2" t="s">
        <v>63</v>
      </c>
      <c r="BA1387" s="2" t="s">
        <v>71</v>
      </c>
      <c r="BB1387" s="2" t="s">
        <v>48</v>
      </c>
      <c r="BC1387" s="2">
        <v>24.01</v>
      </c>
      <c r="BD1387" s="2">
        <v>3</v>
      </c>
      <c r="BE1387" s="2" t="s">
        <v>55</v>
      </c>
      <c r="BF1387" s="2" t="s">
        <v>56</v>
      </c>
      <c r="BG1387" s="2">
        <v>2</v>
      </c>
      <c r="BH1387" s="21">
        <v>10</v>
      </c>
    </row>
    <row r="1388" spans="36:60" x14ac:dyDescent="0.25">
      <c r="AJ1388" s="20">
        <v>324</v>
      </c>
      <c r="AK1388" s="2" t="s">
        <v>352</v>
      </c>
      <c r="AL1388" s="2" t="s">
        <v>129</v>
      </c>
      <c r="AM1388" s="2" t="s">
        <v>82</v>
      </c>
      <c r="AN1388" s="2" t="s">
        <v>59</v>
      </c>
      <c r="AO1388" s="2" t="s">
        <v>94</v>
      </c>
      <c r="AP1388" s="2" t="s">
        <v>75</v>
      </c>
      <c r="AQ1388" s="2" t="s">
        <v>107</v>
      </c>
      <c r="AR1388" s="2" t="s">
        <v>45</v>
      </c>
      <c r="AS1388" s="2" t="s">
        <v>85</v>
      </c>
      <c r="AT1388" s="2">
        <v>365.85</v>
      </c>
      <c r="AU1388" s="2">
        <v>8</v>
      </c>
      <c r="AV1388" s="2">
        <v>0.11</v>
      </c>
      <c r="AW1388" s="2">
        <v>2604.85</v>
      </c>
      <c r="AX1388" s="2">
        <v>2000.2</v>
      </c>
      <c r="AY1388" s="2">
        <v>604.65</v>
      </c>
      <c r="AZ1388" s="2" t="s">
        <v>35</v>
      </c>
      <c r="BA1388" s="2" t="s">
        <v>36</v>
      </c>
      <c r="BB1388" s="2" t="s">
        <v>37</v>
      </c>
      <c r="BC1388" s="2">
        <v>44.95</v>
      </c>
      <c r="BD1388" s="2">
        <v>4</v>
      </c>
      <c r="BE1388" s="2" t="s">
        <v>38</v>
      </c>
      <c r="BF1388" s="2" t="s">
        <v>39</v>
      </c>
      <c r="BG1388" s="2">
        <v>2</v>
      </c>
      <c r="BH1388" s="21">
        <v>7</v>
      </c>
    </row>
    <row r="1389" spans="36:60" x14ac:dyDescent="0.25">
      <c r="AJ1389" s="22">
        <v>329</v>
      </c>
      <c r="AK1389" s="13" t="s">
        <v>355</v>
      </c>
      <c r="AL1389" s="13" t="s">
        <v>127</v>
      </c>
      <c r="AM1389" s="13" t="s">
        <v>82</v>
      </c>
      <c r="AN1389" s="13" t="s">
        <v>83</v>
      </c>
      <c r="AO1389" s="13" t="s">
        <v>100</v>
      </c>
      <c r="AP1389" s="13" t="s">
        <v>51</v>
      </c>
      <c r="AQ1389" s="13" t="s">
        <v>52</v>
      </c>
      <c r="AR1389" s="13" t="s">
        <v>45</v>
      </c>
      <c r="AS1389" s="13" t="s">
        <v>70</v>
      </c>
      <c r="AT1389" s="13">
        <v>341.18</v>
      </c>
      <c r="AU1389" s="13">
        <v>6</v>
      </c>
      <c r="AV1389" s="13">
        <v>0.1</v>
      </c>
      <c r="AW1389" s="13">
        <v>1842.37</v>
      </c>
      <c r="AX1389" s="13">
        <v>1221.9000000000001</v>
      </c>
      <c r="AY1389" s="13">
        <v>620.47</v>
      </c>
      <c r="AZ1389" s="13" t="s">
        <v>35</v>
      </c>
      <c r="BA1389" s="13" t="s">
        <v>54</v>
      </c>
      <c r="BB1389" s="13" t="s">
        <v>37</v>
      </c>
      <c r="BC1389" s="13">
        <v>38.1</v>
      </c>
      <c r="BD1389" s="13">
        <v>4</v>
      </c>
      <c r="BE1389" s="13" t="s">
        <v>38</v>
      </c>
      <c r="BF1389" s="13" t="s">
        <v>56</v>
      </c>
      <c r="BG1389" s="13">
        <v>5</v>
      </c>
      <c r="BH1389" s="23">
        <v>9</v>
      </c>
    </row>
    <row r="1390" spans="36:60" x14ac:dyDescent="0.25">
      <c r="AJ1390" s="20">
        <v>330</v>
      </c>
      <c r="AK1390" s="2" t="s">
        <v>356</v>
      </c>
      <c r="AL1390" s="2" t="s">
        <v>50</v>
      </c>
      <c r="AM1390" s="2" t="s">
        <v>42</v>
      </c>
      <c r="AN1390" s="2" t="s">
        <v>29</v>
      </c>
      <c r="AO1390" s="2" t="s">
        <v>30</v>
      </c>
      <c r="AP1390" s="2" t="s">
        <v>61</v>
      </c>
      <c r="AQ1390" s="2" t="s">
        <v>52</v>
      </c>
      <c r="AR1390" s="2" t="s">
        <v>45</v>
      </c>
      <c r="AS1390" s="2" t="s">
        <v>70</v>
      </c>
      <c r="AT1390" s="2">
        <v>992.37</v>
      </c>
      <c r="AU1390" s="2">
        <v>7</v>
      </c>
      <c r="AV1390" s="2">
        <v>7.0000000000000007E-2</v>
      </c>
      <c r="AW1390" s="2">
        <v>6460.33</v>
      </c>
      <c r="AX1390" s="2">
        <v>5405.8</v>
      </c>
      <c r="AY1390" s="2">
        <v>1054.53</v>
      </c>
      <c r="AZ1390" s="2" t="s">
        <v>47</v>
      </c>
      <c r="BA1390" s="2" t="s">
        <v>54</v>
      </c>
      <c r="BB1390" s="2" t="s">
        <v>37</v>
      </c>
      <c r="BC1390" s="2">
        <v>10.9</v>
      </c>
      <c r="BD1390" s="2">
        <v>7</v>
      </c>
      <c r="BE1390" s="2" t="s">
        <v>55</v>
      </c>
      <c r="BF1390" s="2" t="s">
        <v>39</v>
      </c>
      <c r="BG1390" s="2">
        <v>5</v>
      </c>
      <c r="BH1390" s="21">
        <v>4</v>
      </c>
    </row>
    <row r="1391" spans="36:60" x14ac:dyDescent="0.25">
      <c r="AJ1391" s="22">
        <v>331</v>
      </c>
      <c r="AK1391" s="13" t="s">
        <v>217</v>
      </c>
      <c r="AL1391" s="13" t="s">
        <v>27</v>
      </c>
      <c r="AM1391" s="13" t="s">
        <v>42</v>
      </c>
      <c r="AN1391" s="13" t="s">
        <v>59</v>
      </c>
      <c r="AO1391" s="13" t="s">
        <v>60</v>
      </c>
      <c r="AP1391" s="13" t="s">
        <v>68</v>
      </c>
      <c r="AQ1391" s="13" t="s">
        <v>84</v>
      </c>
      <c r="AR1391" s="13" t="s">
        <v>45</v>
      </c>
      <c r="AS1391" s="13" t="s">
        <v>80</v>
      </c>
      <c r="AT1391" s="13">
        <v>464.78</v>
      </c>
      <c r="AU1391" s="13">
        <v>3</v>
      </c>
      <c r="AV1391" s="13">
        <v>7.0000000000000007E-2</v>
      </c>
      <c r="AW1391" s="13">
        <v>1296.74</v>
      </c>
      <c r="AX1391" s="13">
        <v>970.07</v>
      </c>
      <c r="AY1391" s="13">
        <v>326.67</v>
      </c>
      <c r="AZ1391" s="13" t="s">
        <v>47</v>
      </c>
      <c r="BA1391" s="13" t="s">
        <v>36</v>
      </c>
      <c r="BB1391" s="13" t="s">
        <v>37</v>
      </c>
      <c r="BC1391" s="13">
        <v>45.46</v>
      </c>
      <c r="BD1391" s="13">
        <v>5</v>
      </c>
      <c r="BE1391" s="13" t="s">
        <v>38</v>
      </c>
      <c r="BF1391" s="13" t="s">
        <v>56</v>
      </c>
      <c r="BG1391" s="13">
        <v>5</v>
      </c>
      <c r="BH1391" s="23">
        <v>9</v>
      </c>
    </row>
    <row r="1392" spans="36:60" x14ac:dyDescent="0.25">
      <c r="AJ1392" s="22">
        <v>333</v>
      </c>
      <c r="AK1392" s="13" t="s">
        <v>358</v>
      </c>
      <c r="AL1392" s="13" t="s">
        <v>99</v>
      </c>
      <c r="AM1392" s="13" t="s">
        <v>82</v>
      </c>
      <c r="AN1392" s="13" t="s">
        <v>59</v>
      </c>
      <c r="AO1392" s="13" t="s">
        <v>100</v>
      </c>
      <c r="AP1392" s="13" t="s">
        <v>61</v>
      </c>
      <c r="AQ1392" s="13" t="s">
        <v>32</v>
      </c>
      <c r="AR1392" s="13" t="s">
        <v>45</v>
      </c>
      <c r="AS1392" s="13" t="s">
        <v>70</v>
      </c>
      <c r="AT1392" s="13">
        <v>318.43</v>
      </c>
      <c r="AU1392" s="13">
        <v>14</v>
      </c>
      <c r="AV1392" s="13">
        <v>0.21</v>
      </c>
      <c r="AW1392" s="13">
        <v>3521.84</v>
      </c>
      <c r="AX1392" s="13">
        <v>2257.33</v>
      </c>
      <c r="AY1392" s="13">
        <v>1264.51</v>
      </c>
      <c r="AZ1392" s="13" t="s">
        <v>91</v>
      </c>
      <c r="BA1392" s="13" t="s">
        <v>71</v>
      </c>
      <c r="BB1392" s="13" t="s">
        <v>37</v>
      </c>
      <c r="BC1392" s="13">
        <v>15.28</v>
      </c>
      <c r="BD1392" s="13">
        <v>1</v>
      </c>
      <c r="BE1392" s="13" t="s">
        <v>97</v>
      </c>
      <c r="BF1392" s="13" t="s">
        <v>56</v>
      </c>
      <c r="BG1392" s="13">
        <v>4</v>
      </c>
      <c r="BH1392" s="23">
        <v>8</v>
      </c>
    </row>
    <row r="1393" spans="36:60" x14ac:dyDescent="0.25">
      <c r="AJ1393" s="22">
        <v>335</v>
      </c>
      <c r="AK1393" s="13" t="s">
        <v>81</v>
      </c>
      <c r="AL1393" s="13" t="s">
        <v>41</v>
      </c>
      <c r="AM1393" s="13" t="s">
        <v>82</v>
      </c>
      <c r="AN1393" s="13" t="s">
        <v>93</v>
      </c>
      <c r="AO1393" s="13" t="s">
        <v>74</v>
      </c>
      <c r="AP1393" s="13" t="s">
        <v>75</v>
      </c>
      <c r="AQ1393" s="13" t="s">
        <v>102</v>
      </c>
      <c r="AR1393" s="13" t="s">
        <v>45</v>
      </c>
      <c r="AS1393" s="13" t="s">
        <v>80</v>
      </c>
      <c r="AT1393" s="13">
        <v>568.52</v>
      </c>
      <c r="AU1393" s="13">
        <v>20</v>
      </c>
      <c r="AV1393" s="13">
        <v>0.14000000000000001</v>
      </c>
      <c r="AW1393" s="13">
        <v>9778.5400000000009</v>
      </c>
      <c r="AX1393" s="13">
        <v>7393.02</v>
      </c>
      <c r="AY1393" s="13">
        <v>2385.52</v>
      </c>
      <c r="AZ1393" s="13" t="s">
        <v>47</v>
      </c>
      <c r="BA1393" s="13" t="s">
        <v>71</v>
      </c>
      <c r="BB1393" s="13" t="s">
        <v>37</v>
      </c>
      <c r="BC1393" s="13">
        <v>23.92</v>
      </c>
      <c r="BD1393" s="13">
        <v>10</v>
      </c>
      <c r="BE1393" s="13" t="s">
        <v>97</v>
      </c>
      <c r="BF1393" s="13" t="s">
        <v>39</v>
      </c>
      <c r="BG1393" s="13">
        <v>5</v>
      </c>
      <c r="BH1393" s="23">
        <v>9</v>
      </c>
    </row>
    <row r="1394" spans="36:60" x14ac:dyDescent="0.25">
      <c r="AJ1394" s="20">
        <v>336</v>
      </c>
      <c r="AK1394" s="2" t="s">
        <v>216</v>
      </c>
      <c r="AL1394" s="2" t="s">
        <v>41</v>
      </c>
      <c r="AM1394" s="2" t="s">
        <v>42</v>
      </c>
      <c r="AN1394" s="2" t="s">
        <v>59</v>
      </c>
      <c r="AO1394" s="2" t="s">
        <v>94</v>
      </c>
      <c r="AP1394" s="2" t="s">
        <v>51</v>
      </c>
      <c r="AQ1394" s="2" t="s">
        <v>79</v>
      </c>
      <c r="AR1394" s="2" t="s">
        <v>45</v>
      </c>
      <c r="AS1394" s="2" t="s">
        <v>70</v>
      </c>
      <c r="AT1394" s="2">
        <v>990.73</v>
      </c>
      <c r="AU1394" s="2">
        <v>13</v>
      </c>
      <c r="AV1394" s="2">
        <v>0.28999999999999998</v>
      </c>
      <c r="AW1394" s="2">
        <v>9144.44</v>
      </c>
      <c r="AX1394" s="2">
        <v>6438.9</v>
      </c>
      <c r="AY1394" s="2">
        <v>2705.54</v>
      </c>
      <c r="AZ1394" s="2" t="s">
        <v>91</v>
      </c>
      <c r="BA1394" s="2" t="s">
        <v>71</v>
      </c>
      <c r="BB1394" s="2" t="s">
        <v>72</v>
      </c>
      <c r="BC1394" s="2">
        <v>31.77</v>
      </c>
      <c r="BD1394" s="2">
        <v>5</v>
      </c>
      <c r="BE1394" s="2" t="s">
        <v>55</v>
      </c>
      <c r="BF1394" s="2" t="s">
        <v>39</v>
      </c>
      <c r="BG1394" s="2">
        <v>2</v>
      </c>
      <c r="BH1394" s="21">
        <v>12</v>
      </c>
    </row>
    <row r="1395" spans="36:60" x14ac:dyDescent="0.25">
      <c r="AJ1395" s="20">
        <v>340</v>
      </c>
      <c r="AK1395" s="2" t="s">
        <v>362</v>
      </c>
      <c r="AL1395" s="2" t="s">
        <v>120</v>
      </c>
      <c r="AM1395" s="2" t="s">
        <v>42</v>
      </c>
      <c r="AN1395" s="2" t="s">
        <v>90</v>
      </c>
      <c r="AO1395" s="2" t="s">
        <v>44</v>
      </c>
      <c r="AP1395" s="2" t="s">
        <v>68</v>
      </c>
      <c r="AQ1395" s="2" t="s">
        <v>32</v>
      </c>
      <c r="AR1395" s="2" t="s">
        <v>45</v>
      </c>
      <c r="AS1395" s="2" t="s">
        <v>34</v>
      </c>
      <c r="AT1395" s="2">
        <v>480.84</v>
      </c>
      <c r="AU1395" s="2">
        <v>4</v>
      </c>
      <c r="AV1395" s="2">
        <v>0.03</v>
      </c>
      <c r="AW1395" s="2">
        <v>1865.66</v>
      </c>
      <c r="AX1395" s="2">
        <v>1607.27</v>
      </c>
      <c r="AY1395" s="2">
        <v>258.39</v>
      </c>
      <c r="AZ1395" s="2" t="s">
        <v>47</v>
      </c>
      <c r="BA1395" s="2" t="s">
        <v>88</v>
      </c>
      <c r="BB1395" s="2" t="s">
        <v>48</v>
      </c>
      <c r="BC1395" s="2">
        <v>47.46</v>
      </c>
      <c r="BD1395" s="2">
        <v>10</v>
      </c>
      <c r="BE1395" s="2" t="s">
        <v>38</v>
      </c>
      <c r="BF1395" s="2" t="s">
        <v>56</v>
      </c>
      <c r="BG1395" s="2">
        <v>2</v>
      </c>
      <c r="BH1395" s="21">
        <v>6</v>
      </c>
    </row>
    <row r="1396" spans="36:60" x14ac:dyDescent="0.25">
      <c r="AJ1396" s="22">
        <v>343</v>
      </c>
      <c r="AK1396" s="13" t="s">
        <v>364</v>
      </c>
      <c r="AL1396" s="13" t="s">
        <v>99</v>
      </c>
      <c r="AM1396" s="13" t="s">
        <v>66</v>
      </c>
      <c r="AN1396" s="13" t="s">
        <v>59</v>
      </c>
      <c r="AO1396" s="13" t="s">
        <v>74</v>
      </c>
      <c r="AP1396" s="13" t="s">
        <v>68</v>
      </c>
      <c r="AQ1396" s="13" t="s">
        <v>69</v>
      </c>
      <c r="AR1396" s="13" t="s">
        <v>45</v>
      </c>
      <c r="AS1396" s="13" t="s">
        <v>34</v>
      </c>
      <c r="AT1396" s="13">
        <v>666.26</v>
      </c>
      <c r="AU1396" s="13">
        <v>1</v>
      </c>
      <c r="AV1396" s="13">
        <v>7.0000000000000007E-2</v>
      </c>
      <c r="AW1396" s="13">
        <v>619.62</v>
      </c>
      <c r="AX1396" s="13">
        <v>409.51</v>
      </c>
      <c r="AY1396" s="13">
        <v>210.11</v>
      </c>
      <c r="AZ1396" s="13" t="s">
        <v>47</v>
      </c>
      <c r="BA1396" s="13" t="s">
        <v>54</v>
      </c>
      <c r="BB1396" s="13" t="s">
        <v>48</v>
      </c>
      <c r="BC1396" s="13">
        <v>38.590000000000003</v>
      </c>
      <c r="BD1396" s="13">
        <v>7</v>
      </c>
      <c r="BE1396" s="13" t="s">
        <v>55</v>
      </c>
      <c r="BF1396" s="13" t="s">
        <v>39</v>
      </c>
      <c r="BG1396" s="13">
        <v>2</v>
      </c>
      <c r="BH1396" s="23">
        <v>9</v>
      </c>
    </row>
    <row r="1397" spans="36:60" x14ac:dyDescent="0.25">
      <c r="AJ1397" s="20">
        <v>346</v>
      </c>
      <c r="AK1397" s="2" t="s">
        <v>366</v>
      </c>
      <c r="AL1397" s="2" t="s">
        <v>99</v>
      </c>
      <c r="AM1397" s="2" t="s">
        <v>66</v>
      </c>
      <c r="AN1397" s="2" t="s">
        <v>83</v>
      </c>
      <c r="AO1397" s="2" t="s">
        <v>78</v>
      </c>
      <c r="AP1397" s="2" t="s">
        <v>75</v>
      </c>
      <c r="AQ1397" s="2" t="s">
        <v>79</v>
      </c>
      <c r="AR1397" s="2" t="s">
        <v>45</v>
      </c>
      <c r="AS1397" s="2" t="s">
        <v>34</v>
      </c>
      <c r="AT1397" s="2">
        <v>24.06</v>
      </c>
      <c r="AU1397" s="2">
        <v>12</v>
      </c>
      <c r="AV1397" s="2">
        <v>0.25</v>
      </c>
      <c r="AW1397" s="2">
        <v>216.54</v>
      </c>
      <c r="AX1397" s="2">
        <v>125.62</v>
      </c>
      <c r="AY1397" s="2">
        <v>90.92</v>
      </c>
      <c r="AZ1397" s="2" t="s">
        <v>76</v>
      </c>
      <c r="BA1397" s="2" t="s">
        <v>71</v>
      </c>
      <c r="BB1397" s="2" t="s">
        <v>48</v>
      </c>
      <c r="BC1397" s="2">
        <v>36.21</v>
      </c>
      <c r="BD1397" s="2">
        <v>4</v>
      </c>
      <c r="BE1397" s="2" t="s">
        <v>97</v>
      </c>
      <c r="BF1397" s="2" t="s">
        <v>56</v>
      </c>
      <c r="BG1397" s="2">
        <v>5</v>
      </c>
      <c r="BH1397" s="21">
        <v>3</v>
      </c>
    </row>
    <row r="1398" spans="36:60" x14ac:dyDescent="0.25">
      <c r="AJ1398" s="22">
        <v>347</v>
      </c>
      <c r="AK1398" s="13" t="s">
        <v>367</v>
      </c>
      <c r="AL1398" s="13" t="s">
        <v>58</v>
      </c>
      <c r="AM1398" s="13" t="s">
        <v>82</v>
      </c>
      <c r="AN1398" s="13" t="s">
        <v>90</v>
      </c>
      <c r="AO1398" s="13" t="s">
        <v>94</v>
      </c>
      <c r="AP1398" s="13" t="s">
        <v>75</v>
      </c>
      <c r="AQ1398" s="13" t="s">
        <v>87</v>
      </c>
      <c r="AR1398" s="13" t="s">
        <v>45</v>
      </c>
      <c r="AS1398" s="13" t="s">
        <v>46</v>
      </c>
      <c r="AT1398" s="13">
        <v>132.30000000000001</v>
      </c>
      <c r="AU1398" s="13">
        <v>2</v>
      </c>
      <c r="AV1398" s="13">
        <v>0.27</v>
      </c>
      <c r="AW1398" s="13">
        <v>193.16</v>
      </c>
      <c r="AX1398" s="13">
        <v>147.26</v>
      </c>
      <c r="AY1398" s="13">
        <v>45.9</v>
      </c>
      <c r="AZ1398" s="13" t="s">
        <v>47</v>
      </c>
      <c r="BA1398" s="13" t="s">
        <v>54</v>
      </c>
      <c r="BB1398" s="13" t="s">
        <v>48</v>
      </c>
      <c r="BC1398" s="13">
        <v>48.36</v>
      </c>
      <c r="BD1398" s="13">
        <v>1</v>
      </c>
      <c r="BE1398" s="13" t="s">
        <v>97</v>
      </c>
      <c r="BF1398" s="13" t="s">
        <v>56</v>
      </c>
      <c r="BG1398" s="13">
        <v>2</v>
      </c>
      <c r="BH1398" s="23">
        <v>6</v>
      </c>
    </row>
    <row r="1399" spans="36:60" x14ac:dyDescent="0.25">
      <c r="AJ1399" s="20">
        <v>354</v>
      </c>
      <c r="AK1399" s="2" t="s">
        <v>137</v>
      </c>
      <c r="AL1399" s="2" t="s">
        <v>129</v>
      </c>
      <c r="AM1399" s="2" t="s">
        <v>66</v>
      </c>
      <c r="AN1399" s="2" t="s">
        <v>93</v>
      </c>
      <c r="AO1399" s="2" t="s">
        <v>60</v>
      </c>
      <c r="AP1399" s="2" t="s">
        <v>75</v>
      </c>
      <c r="AQ1399" s="2" t="s">
        <v>69</v>
      </c>
      <c r="AR1399" s="2" t="s">
        <v>45</v>
      </c>
      <c r="AS1399" s="2" t="s">
        <v>80</v>
      </c>
      <c r="AT1399" s="2">
        <v>506.34</v>
      </c>
      <c r="AU1399" s="2">
        <v>1</v>
      </c>
      <c r="AV1399" s="2">
        <v>0.23</v>
      </c>
      <c r="AW1399" s="2">
        <v>389.88</v>
      </c>
      <c r="AX1399" s="2">
        <v>273.12</v>
      </c>
      <c r="AY1399" s="2">
        <v>116.76</v>
      </c>
      <c r="AZ1399" s="2" t="s">
        <v>35</v>
      </c>
      <c r="BA1399" s="2" t="s">
        <v>71</v>
      </c>
      <c r="BB1399" s="2" t="s">
        <v>37</v>
      </c>
      <c r="BC1399" s="2">
        <v>11.87</v>
      </c>
      <c r="BD1399" s="2">
        <v>10</v>
      </c>
      <c r="BE1399" s="2" t="s">
        <v>55</v>
      </c>
      <c r="BF1399" s="2" t="s">
        <v>39</v>
      </c>
      <c r="BG1399" s="2">
        <v>5</v>
      </c>
      <c r="BH1399" s="21">
        <v>12</v>
      </c>
    </row>
    <row r="1400" spans="36:60" x14ac:dyDescent="0.25">
      <c r="AJ1400" s="22">
        <v>355</v>
      </c>
      <c r="AK1400" s="13" t="s">
        <v>372</v>
      </c>
      <c r="AL1400" s="13" t="s">
        <v>65</v>
      </c>
      <c r="AM1400" s="13" t="s">
        <v>42</v>
      </c>
      <c r="AN1400" s="13" t="s">
        <v>90</v>
      </c>
      <c r="AO1400" s="13" t="s">
        <v>60</v>
      </c>
      <c r="AP1400" s="13" t="s">
        <v>31</v>
      </c>
      <c r="AQ1400" s="13" t="s">
        <v>84</v>
      </c>
      <c r="AR1400" s="13" t="s">
        <v>45</v>
      </c>
      <c r="AS1400" s="13" t="s">
        <v>70</v>
      </c>
      <c r="AT1400" s="13">
        <v>594.4</v>
      </c>
      <c r="AU1400" s="13">
        <v>2</v>
      </c>
      <c r="AV1400" s="13">
        <v>0.09</v>
      </c>
      <c r="AW1400" s="13">
        <v>1081.81</v>
      </c>
      <c r="AX1400" s="13">
        <v>808.71</v>
      </c>
      <c r="AY1400" s="13">
        <v>273.10000000000002</v>
      </c>
      <c r="AZ1400" s="13" t="s">
        <v>76</v>
      </c>
      <c r="BA1400" s="13" t="s">
        <v>36</v>
      </c>
      <c r="BB1400" s="13" t="s">
        <v>37</v>
      </c>
      <c r="BC1400" s="13">
        <v>32.57</v>
      </c>
      <c r="BD1400" s="13">
        <v>8</v>
      </c>
      <c r="BE1400" s="13" t="s">
        <v>55</v>
      </c>
      <c r="BF1400" s="13" t="s">
        <v>56</v>
      </c>
      <c r="BG1400" s="13">
        <v>5</v>
      </c>
      <c r="BH1400" s="23">
        <v>4</v>
      </c>
    </row>
    <row r="1401" spans="36:60" x14ac:dyDescent="0.25">
      <c r="AJ1401" s="20">
        <v>358</v>
      </c>
      <c r="AK1401" s="2" t="s">
        <v>374</v>
      </c>
      <c r="AL1401" s="2" t="s">
        <v>58</v>
      </c>
      <c r="AM1401" s="2" t="s">
        <v>28</v>
      </c>
      <c r="AN1401" s="2" t="s">
        <v>90</v>
      </c>
      <c r="AO1401" s="2" t="s">
        <v>78</v>
      </c>
      <c r="AP1401" s="2" t="s">
        <v>51</v>
      </c>
      <c r="AQ1401" s="2" t="s">
        <v>62</v>
      </c>
      <c r="AR1401" s="2" t="s">
        <v>45</v>
      </c>
      <c r="AS1401" s="2" t="s">
        <v>80</v>
      </c>
      <c r="AT1401" s="2">
        <v>55.62</v>
      </c>
      <c r="AU1401" s="2">
        <v>5</v>
      </c>
      <c r="AV1401" s="2">
        <v>0.23</v>
      </c>
      <c r="AW1401" s="2">
        <v>214.14</v>
      </c>
      <c r="AX1401" s="2">
        <v>118.01</v>
      </c>
      <c r="AY1401" s="2">
        <v>96.13</v>
      </c>
      <c r="AZ1401" s="2" t="s">
        <v>76</v>
      </c>
      <c r="BA1401" s="2" t="s">
        <v>88</v>
      </c>
      <c r="BB1401" s="2" t="s">
        <v>48</v>
      </c>
      <c r="BC1401" s="2">
        <v>15.58</v>
      </c>
      <c r="BD1401" s="2">
        <v>3</v>
      </c>
      <c r="BE1401" s="2" t="s">
        <v>38</v>
      </c>
      <c r="BF1401" s="2" t="s">
        <v>39</v>
      </c>
      <c r="BG1401" s="2">
        <v>1</v>
      </c>
      <c r="BH1401" s="21">
        <v>2</v>
      </c>
    </row>
    <row r="1402" spans="36:60" x14ac:dyDescent="0.25">
      <c r="AJ1402" s="20">
        <v>360</v>
      </c>
      <c r="AK1402" s="2" t="s">
        <v>375</v>
      </c>
      <c r="AL1402" s="2" t="s">
        <v>96</v>
      </c>
      <c r="AM1402" s="2" t="s">
        <v>82</v>
      </c>
      <c r="AN1402" s="2" t="s">
        <v>90</v>
      </c>
      <c r="AO1402" s="2" t="s">
        <v>100</v>
      </c>
      <c r="AP1402" s="2" t="s">
        <v>68</v>
      </c>
      <c r="AQ1402" s="2" t="s">
        <v>87</v>
      </c>
      <c r="AR1402" s="2" t="s">
        <v>45</v>
      </c>
      <c r="AS1402" s="2" t="s">
        <v>80</v>
      </c>
      <c r="AT1402" s="2">
        <v>434.11</v>
      </c>
      <c r="AU1402" s="2">
        <v>4</v>
      </c>
      <c r="AV1402" s="2">
        <v>0.06</v>
      </c>
      <c r="AW1402" s="2">
        <v>1632.25</v>
      </c>
      <c r="AX1402" s="2">
        <v>1442.94</v>
      </c>
      <c r="AY1402" s="2">
        <v>189.31</v>
      </c>
      <c r="AZ1402" s="2" t="s">
        <v>47</v>
      </c>
      <c r="BA1402" s="2" t="s">
        <v>54</v>
      </c>
      <c r="BB1402" s="2" t="s">
        <v>48</v>
      </c>
      <c r="BC1402" s="2">
        <v>15.06</v>
      </c>
      <c r="BD1402" s="2">
        <v>6</v>
      </c>
      <c r="BE1402" s="2" t="s">
        <v>55</v>
      </c>
      <c r="BF1402" s="2" t="s">
        <v>56</v>
      </c>
      <c r="BG1402" s="2">
        <v>5</v>
      </c>
      <c r="BH1402" s="21">
        <v>6</v>
      </c>
    </row>
    <row r="1403" spans="36:60" x14ac:dyDescent="0.25">
      <c r="AJ1403" s="20">
        <v>362</v>
      </c>
      <c r="AK1403" s="2" t="s">
        <v>377</v>
      </c>
      <c r="AL1403" s="2" t="s">
        <v>27</v>
      </c>
      <c r="AM1403" s="2" t="s">
        <v>28</v>
      </c>
      <c r="AN1403" s="2" t="s">
        <v>90</v>
      </c>
      <c r="AO1403" s="2" t="s">
        <v>67</v>
      </c>
      <c r="AP1403" s="2" t="s">
        <v>51</v>
      </c>
      <c r="AQ1403" s="2" t="s">
        <v>62</v>
      </c>
      <c r="AR1403" s="2" t="s">
        <v>45</v>
      </c>
      <c r="AS1403" s="2" t="s">
        <v>80</v>
      </c>
      <c r="AT1403" s="2">
        <v>960.85</v>
      </c>
      <c r="AU1403" s="2">
        <v>12</v>
      </c>
      <c r="AV1403" s="2">
        <v>0.28999999999999998</v>
      </c>
      <c r="AW1403" s="2">
        <v>8186.44</v>
      </c>
      <c r="AX1403" s="2">
        <v>6328.37</v>
      </c>
      <c r="AY1403" s="2">
        <v>1858.07</v>
      </c>
      <c r="AZ1403" s="2" t="s">
        <v>47</v>
      </c>
      <c r="BA1403" s="2" t="s">
        <v>71</v>
      </c>
      <c r="BB1403" s="2" t="s">
        <v>37</v>
      </c>
      <c r="BC1403" s="2">
        <v>37.840000000000003</v>
      </c>
      <c r="BD1403" s="2">
        <v>9</v>
      </c>
      <c r="BE1403" s="2" t="s">
        <v>38</v>
      </c>
      <c r="BF1403" s="2" t="s">
        <v>56</v>
      </c>
      <c r="BG1403" s="2">
        <v>4</v>
      </c>
      <c r="BH1403" s="21">
        <v>3</v>
      </c>
    </row>
    <row r="1404" spans="36:60" x14ac:dyDescent="0.25">
      <c r="AJ1404" s="22">
        <v>363</v>
      </c>
      <c r="AK1404" s="13" t="s">
        <v>378</v>
      </c>
      <c r="AL1404" s="13" t="s">
        <v>50</v>
      </c>
      <c r="AM1404" s="13" t="s">
        <v>82</v>
      </c>
      <c r="AN1404" s="13" t="s">
        <v>59</v>
      </c>
      <c r="AO1404" s="13" t="s">
        <v>94</v>
      </c>
      <c r="AP1404" s="13" t="s">
        <v>51</v>
      </c>
      <c r="AQ1404" s="13" t="s">
        <v>52</v>
      </c>
      <c r="AR1404" s="13" t="s">
        <v>45</v>
      </c>
      <c r="AS1404" s="13" t="s">
        <v>34</v>
      </c>
      <c r="AT1404" s="13">
        <v>958.01</v>
      </c>
      <c r="AU1404" s="13">
        <v>9</v>
      </c>
      <c r="AV1404" s="13">
        <v>0.28999999999999998</v>
      </c>
      <c r="AW1404" s="13">
        <v>6121.68</v>
      </c>
      <c r="AX1404" s="13">
        <v>3307.91</v>
      </c>
      <c r="AY1404" s="13">
        <v>2813.77</v>
      </c>
      <c r="AZ1404" s="13" t="s">
        <v>76</v>
      </c>
      <c r="BA1404" s="13" t="s">
        <v>54</v>
      </c>
      <c r="BB1404" s="13" t="s">
        <v>37</v>
      </c>
      <c r="BC1404" s="13">
        <v>25.09</v>
      </c>
      <c r="BD1404" s="13">
        <v>7</v>
      </c>
      <c r="BE1404" s="13" t="s">
        <v>38</v>
      </c>
      <c r="BF1404" s="13" t="s">
        <v>39</v>
      </c>
      <c r="BG1404" s="13">
        <v>2</v>
      </c>
      <c r="BH1404" s="23">
        <v>9</v>
      </c>
    </row>
    <row r="1405" spans="36:60" x14ac:dyDescent="0.25">
      <c r="AJ1405" s="22">
        <v>367</v>
      </c>
      <c r="AK1405" s="13" t="s">
        <v>366</v>
      </c>
      <c r="AL1405" s="13" t="s">
        <v>99</v>
      </c>
      <c r="AM1405" s="13" t="s">
        <v>66</v>
      </c>
      <c r="AN1405" s="13" t="s">
        <v>29</v>
      </c>
      <c r="AO1405" s="13" t="s">
        <v>78</v>
      </c>
      <c r="AP1405" s="13" t="s">
        <v>68</v>
      </c>
      <c r="AQ1405" s="13" t="s">
        <v>87</v>
      </c>
      <c r="AR1405" s="13" t="s">
        <v>45</v>
      </c>
      <c r="AS1405" s="13" t="s">
        <v>70</v>
      </c>
      <c r="AT1405" s="13">
        <v>153</v>
      </c>
      <c r="AU1405" s="13">
        <v>9</v>
      </c>
      <c r="AV1405" s="13">
        <v>0.01</v>
      </c>
      <c r="AW1405" s="13">
        <v>1363.23</v>
      </c>
      <c r="AX1405" s="13">
        <v>993.06</v>
      </c>
      <c r="AY1405" s="13">
        <v>370.17</v>
      </c>
      <c r="AZ1405" s="13" t="s">
        <v>47</v>
      </c>
      <c r="BA1405" s="13" t="s">
        <v>71</v>
      </c>
      <c r="BB1405" s="13" t="s">
        <v>37</v>
      </c>
      <c r="BC1405" s="13">
        <v>7.91</v>
      </c>
      <c r="BD1405" s="13">
        <v>6</v>
      </c>
      <c r="BE1405" s="13" t="s">
        <v>38</v>
      </c>
      <c r="BF1405" s="13" t="s">
        <v>56</v>
      </c>
      <c r="BG1405" s="13">
        <v>4</v>
      </c>
      <c r="BH1405" s="23">
        <v>3</v>
      </c>
    </row>
    <row r="1406" spans="36:60" x14ac:dyDescent="0.25">
      <c r="AJ1406" s="20">
        <v>368</v>
      </c>
      <c r="AK1406" s="2" t="s">
        <v>381</v>
      </c>
      <c r="AL1406" s="2" t="s">
        <v>41</v>
      </c>
      <c r="AM1406" s="2" t="s">
        <v>66</v>
      </c>
      <c r="AN1406" s="2" t="s">
        <v>43</v>
      </c>
      <c r="AO1406" s="2" t="s">
        <v>30</v>
      </c>
      <c r="AP1406" s="2" t="s">
        <v>31</v>
      </c>
      <c r="AQ1406" s="2" t="s">
        <v>69</v>
      </c>
      <c r="AR1406" s="2" t="s">
        <v>45</v>
      </c>
      <c r="AS1406" s="2" t="s">
        <v>46</v>
      </c>
      <c r="AT1406" s="2">
        <v>437.82</v>
      </c>
      <c r="AU1406" s="2">
        <v>4</v>
      </c>
      <c r="AV1406" s="2">
        <v>0.02</v>
      </c>
      <c r="AW1406" s="2">
        <v>1716.25</v>
      </c>
      <c r="AX1406" s="2">
        <v>1287.94</v>
      </c>
      <c r="AY1406" s="2">
        <v>428.31</v>
      </c>
      <c r="AZ1406" s="2" t="s">
        <v>91</v>
      </c>
      <c r="BA1406" s="2" t="s">
        <v>54</v>
      </c>
      <c r="BB1406" s="2" t="s">
        <v>37</v>
      </c>
      <c r="BC1406" s="2">
        <v>30.47</v>
      </c>
      <c r="BD1406" s="2">
        <v>5</v>
      </c>
      <c r="BE1406" s="2" t="s">
        <v>55</v>
      </c>
      <c r="BF1406" s="2" t="s">
        <v>56</v>
      </c>
      <c r="BG1406" s="2">
        <v>5</v>
      </c>
      <c r="BH1406" s="21">
        <v>7</v>
      </c>
    </row>
    <row r="1407" spans="36:60" x14ac:dyDescent="0.25">
      <c r="AJ1407" s="22">
        <v>371</v>
      </c>
      <c r="AK1407" s="13" t="s">
        <v>383</v>
      </c>
      <c r="AL1407" s="13" t="s">
        <v>118</v>
      </c>
      <c r="AM1407" s="13" t="s">
        <v>42</v>
      </c>
      <c r="AN1407" s="13" t="s">
        <v>90</v>
      </c>
      <c r="AO1407" s="13" t="s">
        <v>67</v>
      </c>
      <c r="AP1407" s="13" t="s">
        <v>75</v>
      </c>
      <c r="AQ1407" s="13" t="s">
        <v>134</v>
      </c>
      <c r="AR1407" s="13" t="s">
        <v>45</v>
      </c>
      <c r="AS1407" s="13" t="s">
        <v>46</v>
      </c>
      <c r="AT1407" s="13">
        <v>247.58</v>
      </c>
      <c r="AU1407" s="13">
        <v>9</v>
      </c>
      <c r="AV1407" s="13">
        <v>0.25</v>
      </c>
      <c r="AW1407" s="13">
        <v>1671.17</v>
      </c>
      <c r="AX1407" s="13">
        <v>892.71</v>
      </c>
      <c r="AY1407" s="13">
        <v>778.46</v>
      </c>
      <c r="AZ1407" s="13" t="s">
        <v>35</v>
      </c>
      <c r="BA1407" s="13" t="s">
        <v>54</v>
      </c>
      <c r="BB1407" s="13" t="s">
        <v>48</v>
      </c>
      <c r="BC1407" s="13">
        <v>12.92</v>
      </c>
      <c r="BD1407" s="13">
        <v>7</v>
      </c>
      <c r="BE1407" s="13" t="s">
        <v>97</v>
      </c>
      <c r="BF1407" s="13" t="s">
        <v>39</v>
      </c>
      <c r="BG1407" s="13">
        <v>3</v>
      </c>
      <c r="BH1407" s="23">
        <v>5</v>
      </c>
    </row>
    <row r="1408" spans="36:60" x14ac:dyDescent="0.25">
      <c r="AJ1408" s="22">
        <v>373</v>
      </c>
      <c r="AK1408" s="13" t="s">
        <v>385</v>
      </c>
      <c r="AL1408" s="13" t="s">
        <v>50</v>
      </c>
      <c r="AM1408" s="13" t="s">
        <v>28</v>
      </c>
      <c r="AN1408" s="13" t="s">
        <v>93</v>
      </c>
      <c r="AO1408" s="13" t="s">
        <v>78</v>
      </c>
      <c r="AP1408" s="13" t="s">
        <v>31</v>
      </c>
      <c r="AQ1408" s="13" t="s">
        <v>102</v>
      </c>
      <c r="AR1408" s="13" t="s">
        <v>45</v>
      </c>
      <c r="AS1408" s="13" t="s">
        <v>34</v>
      </c>
      <c r="AT1408" s="13">
        <v>994.21</v>
      </c>
      <c r="AU1408" s="13">
        <v>5</v>
      </c>
      <c r="AV1408" s="13">
        <v>0.23</v>
      </c>
      <c r="AW1408" s="13">
        <v>3827.71</v>
      </c>
      <c r="AX1408" s="13">
        <v>2143.11</v>
      </c>
      <c r="AY1408" s="13">
        <v>1684.6</v>
      </c>
      <c r="AZ1408" s="13" t="s">
        <v>91</v>
      </c>
      <c r="BA1408" s="13" t="s">
        <v>54</v>
      </c>
      <c r="BB1408" s="13" t="s">
        <v>48</v>
      </c>
      <c r="BC1408" s="13">
        <v>29.37</v>
      </c>
      <c r="BD1408" s="13">
        <v>4</v>
      </c>
      <c r="BE1408" s="13" t="s">
        <v>55</v>
      </c>
      <c r="BF1408" s="13" t="s">
        <v>39</v>
      </c>
      <c r="BG1408" s="13">
        <v>3</v>
      </c>
      <c r="BH1408" s="23">
        <v>2</v>
      </c>
    </row>
    <row r="1409" spans="36:60" x14ac:dyDescent="0.25">
      <c r="AJ1409" s="20">
        <v>374</v>
      </c>
      <c r="AK1409" s="2" t="s">
        <v>386</v>
      </c>
      <c r="AL1409" s="2" t="s">
        <v>129</v>
      </c>
      <c r="AM1409" s="2" t="s">
        <v>66</v>
      </c>
      <c r="AN1409" s="2" t="s">
        <v>90</v>
      </c>
      <c r="AO1409" s="2" t="s">
        <v>74</v>
      </c>
      <c r="AP1409" s="2" t="s">
        <v>31</v>
      </c>
      <c r="AQ1409" s="2" t="s">
        <v>69</v>
      </c>
      <c r="AR1409" s="2" t="s">
        <v>45</v>
      </c>
      <c r="AS1409" s="2" t="s">
        <v>70</v>
      </c>
      <c r="AT1409" s="2">
        <v>855.51</v>
      </c>
      <c r="AU1409" s="2">
        <v>11</v>
      </c>
      <c r="AV1409" s="2">
        <v>0.14000000000000001</v>
      </c>
      <c r="AW1409" s="2">
        <v>8093.12</v>
      </c>
      <c r="AX1409" s="2">
        <v>4185.43</v>
      </c>
      <c r="AY1409" s="2">
        <v>3907.69</v>
      </c>
      <c r="AZ1409" s="2" t="s">
        <v>63</v>
      </c>
      <c r="BA1409" s="2" t="s">
        <v>71</v>
      </c>
      <c r="BB1409" s="2" t="s">
        <v>48</v>
      </c>
      <c r="BC1409" s="2">
        <v>6.69</v>
      </c>
      <c r="BD1409" s="2">
        <v>7</v>
      </c>
      <c r="BE1409" s="2" t="s">
        <v>97</v>
      </c>
      <c r="BF1409" s="2" t="s">
        <v>39</v>
      </c>
      <c r="BG1409" s="2">
        <v>5</v>
      </c>
      <c r="BH1409" s="21">
        <v>3</v>
      </c>
    </row>
    <row r="1410" spans="36:60" x14ac:dyDescent="0.25">
      <c r="AJ1410" s="22">
        <v>375</v>
      </c>
      <c r="AK1410" s="13" t="s">
        <v>387</v>
      </c>
      <c r="AL1410" s="13" t="s">
        <v>50</v>
      </c>
      <c r="AM1410" s="13" t="s">
        <v>66</v>
      </c>
      <c r="AN1410" s="13" t="s">
        <v>43</v>
      </c>
      <c r="AO1410" s="13" t="s">
        <v>44</v>
      </c>
      <c r="AP1410" s="13" t="s">
        <v>31</v>
      </c>
      <c r="AQ1410" s="13" t="s">
        <v>62</v>
      </c>
      <c r="AR1410" s="13" t="s">
        <v>45</v>
      </c>
      <c r="AS1410" s="13" t="s">
        <v>80</v>
      </c>
      <c r="AT1410" s="13">
        <v>947.48</v>
      </c>
      <c r="AU1410" s="13">
        <v>16</v>
      </c>
      <c r="AV1410" s="13">
        <v>0.26</v>
      </c>
      <c r="AW1410" s="13">
        <v>11218.16</v>
      </c>
      <c r="AX1410" s="13">
        <v>8666.84</v>
      </c>
      <c r="AY1410" s="13">
        <v>2551.3200000000002</v>
      </c>
      <c r="AZ1410" s="13" t="s">
        <v>47</v>
      </c>
      <c r="BA1410" s="13" t="s">
        <v>36</v>
      </c>
      <c r="BB1410" s="13" t="s">
        <v>48</v>
      </c>
      <c r="BC1410" s="13">
        <v>36.57</v>
      </c>
      <c r="BD1410" s="13">
        <v>3</v>
      </c>
      <c r="BE1410" s="13" t="s">
        <v>38</v>
      </c>
      <c r="BF1410" s="13" t="s">
        <v>39</v>
      </c>
      <c r="BG1410" s="13">
        <v>5</v>
      </c>
      <c r="BH1410" s="23">
        <v>3</v>
      </c>
    </row>
    <row r="1411" spans="36:60" x14ac:dyDescent="0.25">
      <c r="AJ1411" s="20">
        <v>382</v>
      </c>
      <c r="AK1411" s="2" t="s">
        <v>392</v>
      </c>
      <c r="AL1411" s="2" t="s">
        <v>50</v>
      </c>
      <c r="AM1411" s="2" t="s">
        <v>82</v>
      </c>
      <c r="AN1411" s="2" t="s">
        <v>93</v>
      </c>
      <c r="AO1411" s="2" t="s">
        <v>78</v>
      </c>
      <c r="AP1411" s="2" t="s">
        <v>61</v>
      </c>
      <c r="AQ1411" s="2" t="s">
        <v>87</v>
      </c>
      <c r="AR1411" s="2" t="s">
        <v>45</v>
      </c>
      <c r="AS1411" s="2" t="s">
        <v>46</v>
      </c>
      <c r="AT1411" s="2">
        <v>80.67</v>
      </c>
      <c r="AU1411" s="2">
        <v>12</v>
      </c>
      <c r="AV1411" s="2">
        <v>0.13</v>
      </c>
      <c r="AW1411" s="2">
        <v>842.19</v>
      </c>
      <c r="AX1411" s="2">
        <v>490.61</v>
      </c>
      <c r="AY1411" s="2">
        <v>351.58</v>
      </c>
      <c r="AZ1411" s="2" t="s">
        <v>47</v>
      </c>
      <c r="BA1411" s="2" t="s">
        <v>54</v>
      </c>
      <c r="BB1411" s="2" t="s">
        <v>37</v>
      </c>
      <c r="BC1411" s="2">
        <v>39.85</v>
      </c>
      <c r="BD1411" s="2">
        <v>6</v>
      </c>
      <c r="BE1411" s="2" t="s">
        <v>38</v>
      </c>
      <c r="BF1411" s="2" t="s">
        <v>39</v>
      </c>
      <c r="BG1411" s="2">
        <v>3</v>
      </c>
      <c r="BH1411" s="21">
        <v>1</v>
      </c>
    </row>
    <row r="1412" spans="36:60" x14ac:dyDescent="0.25">
      <c r="AJ1412" s="22">
        <v>385</v>
      </c>
      <c r="AK1412" s="13" t="s">
        <v>395</v>
      </c>
      <c r="AL1412" s="13" t="s">
        <v>96</v>
      </c>
      <c r="AM1412" s="13" t="s">
        <v>28</v>
      </c>
      <c r="AN1412" s="13" t="s">
        <v>59</v>
      </c>
      <c r="AO1412" s="13" t="s">
        <v>30</v>
      </c>
      <c r="AP1412" s="13" t="s">
        <v>31</v>
      </c>
      <c r="AQ1412" s="13" t="s">
        <v>84</v>
      </c>
      <c r="AR1412" s="13" t="s">
        <v>45</v>
      </c>
      <c r="AS1412" s="13" t="s">
        <v>34</v>
      </c>
      <c r="AT1412" s="13">
        <v>994.16</v>
      </c>
      <c r="AU1412" s="13">
        <v>3</v>
      </c>
      <c r="AV1412" s="13">
        <v>0.13</v>
      </c>
      <c r="AW1412" s="13">
        <v>2594.7600000000002</v>
      </c>
      <c r="AX1412" s="13">
        <v>1538.96</v>
      </c>
      <c r="AY1412" s="13">
        <v>1055.8</v>
      </c>
      <c r="AZ1412" s="13" t="s">
        <v>63</v>
      </c>
      <c r="BA1412" s="13" t="s">
        <v>71</v>
      </c>
      <c r="BB1412" s="13" t="s">
        <v>37</v>
      </c>
      <c r="BC1412" s="13">
        <v>24.04</v>
      </c>
      <c r="BD1412" s="13">
        <v>9</v>
      </c>
      <c r="BE1412" s="13" t="s">
        <v>55</v>
      </c>
      <c r="BF1412" s="13" t="s">
        <v>39</v>
      </c>
      <c r="BG1412" s="13">
        <v>5</v>
      </c>
      <c r="BH1412" s="23">
        <v>6</v>
      </c>
    </row>
    <row r="1413" spans="36:60" x14ac:dyDescent="0.25">
      <c r="AJ1413" s="20">
        <v>388</v>
      </c>
      <c r="AK1413" s="2" t="s">
        <v>396</v>
      </c>
      <c r="AL1413" s="2" t="s">
        <v>27</v>
      </c>
      <c r="AM1413" s="2" t="s">
        <v>42</v>
      </c>
      <c r="AN1413" s="2" t="s">
        <v>43</v>
      </c>
      <c r="AO1413" s="2" t="s">
        <v>44</v>
      </c>
      <c r="AP1413" s="2" t="s">
        <v>68</v>
      </c>
      <c r="AQ1413" s="2" t="s">
        <v>102</v>
      </c>
      <c r="AR1413" s="2" t="s">
        <v>45</v>
      </c>
      <c r="AS1413" s="2" t="s">
        <v>85</v>
      </c>
      <c r="AT1413" s="2">
        <v>775.39</v>
      </c>
      <c r="AU1413" s="2">
        <v>11</v>
      </c>
      <c r="AV1413" s="2">
        <v>0.17</v>
      </c>
      <c r="AW1413" s="2">
        <v>7079.31</v>
      </c>
      <c r="AX1413" s="2">
        <v>4476.18</v>
      </c>
      <c r="AY1413" s="2">
        <v>2603.13</v>
      </c>
      <c r="AZ1413" s="2" t="s">
        <v>47</v>
      </c>
      <c r="BA1413" s="2" t="s">
        <v>71</v>
      </c>
      <c r="BB1413" s="2" t="s">
        <v>72</v>
      </c>
      <c r="BC1413" s="2">
        <v>16.98</v>
      </c>
      <c r="BD1413" s="2">
        <v>1</v>
      </c>
      <c r="BE1413" s="2" t="s">
        <v>38</v>
      </c>
      <c r="BF1413" s="2" t="s">
        <v>56</v>
      </c>
      <c r="BG1413" s="2">
        <v>2</v>
      </c>
      <c r="BH1413" s="21">
        <v>11</v>
      </c>
    </row>
    <row r="1414" spans="36:60" x14ac:dyDescent="0.25">
      <c r="AJ1414" s="22">
        <v>389</v>
      </c>
      <c r="AK1414" s="13" t="s">
        <v>397</v>
      </c>
      <c r="AL1414" s="13" t="s">
        <v>96</v>
      </c>
      <c r="AM1414" s="13" t="s">
        <v>82</v>
      </c>
      <c r="AN1414" s="13" t="s">
        <v>29</v>
      </c>
      <c r="AO1414" s="13" t="s">
        <v>78</v>
      </c>
      <c r="AP1414" s="13" t="s">
        <v>51</v>
      </c>
      <c r="AQ1414" s="13" t="s">
        <v>52</v>
      </c>
      <c r="AR1414" s="13" t="s">
        <v>45</v>
      </c>
      <c r="AS1414" s="13" t="s">
        <v>85</v>
      </c>
      <c r="AT1414" s="13">
        <v>13.79</v>
      </c>
      <c r="AU1414" s="13">
        <v>4</v>
      </c>
      <c r="AV1414" s="13">
        <v>0.03</v>
      </c>
      <c r="AW1414" s="13">
        <v>53.51</v>
      </c>
      <c r="AX1414" s="13">
        <v>45.69</v>
      </c>
      <c r="AY1414" s="13">
        <v>7.82</v>
      </c>
      <c r="AZ1414" s="13" t="s">
        <v>47</v>
      </c>
      <c r="BA1414" s="13" t="s">
        <v>88</v>
      </c>
      <c r="BB1414" s="13" t="s">
        <v>48</v>
      </c>
      <c r="BC1414" s="13">
        <v>43.89</v>
      </c>
      <c r="BD1414" s="13">
        <v>7</v>
      </c>
      <c r="BE1414" s="13" t="s">
        <v>38</v>
      </c>
      <c r="BF1414" s="13" t="s">
        <v>56</v>
      </c>
      <c r="BG1414" s="13">
        <v>4</v>
      </c>
      <c r="BH1414" s="23">
        <v>9</v>
      </c>
    </row>
    <row r="1415" spans="36:60" x14ac:dyDescent="0.25">
      <c r="AJ1415" s="20">
        <v>390</v>
      </c>
      <c r="AK1415" s="2" t="s">
        <v>398</v>
      </c>
      <c r="AL1415" s="2" t="s">
        <v>50</v>
      </c>
      <c r="AM1415" s="2" t="s">
        <v>28</v>
      </c>
      <c r="AN1415" s="2" t="s">
        <v>59</v>
      </c>
      <c r="AO1415" s="2" t="s">
        <v>94</v>
      </c>
      <c r="AP1415" s="2" t="s">
        <v>68</v>
      </c>
      <c r="AQ1415" s="2" t="s">
        <v>84</v>
      </c>
      <c r="AR1415" s="2" t="s">
        <v>45</v>
      </c>
      <c r="AS1415" s="2" t="s">
        <v>70</v>
      </c>
      <c r="AT1415" s="2">
        <v>315.99</v>
      </c>
      <c r="AU1415" s="2">
        <v>11</v>
      </c>
      <c r="AV1415" s="2">
        <v>0.25</v>
      </c>
      <c r="AW1415" s="2">
        <v>2606.92</v>
      </c>
      <c r="AX1415" s="2">
        <v>1327.22</v>
      </c>
      <c r="AY1415" s="2">
        <v>1279.7</v>
      </c>
      <c r="AZ1415" s="2" t="s">
        <v>63</v>
      </c>
      <c r="BA1415" s="2" t="s">
        <v>36</v>
      </c>
      <c r="BB1415" s="2" t="s">
        <v>37</v>
      </c>
      <c r="BC1415" s="2">
        <v>29.81</v>
      </c>
      <c r="BD1415" s="2">
        <v>1</v>
      </c>
      <c r="BE1415" s="2" t="s">
        <v>38</v>
      </c>
      <c r="BF1415" s="2" t="s">
        <v>56</v>
      </c>
      <c r="BG1415" s="2">
        <v>4</v>
      </c>
      <c r="BH1415" s="21">
        <v>12</v>
      </c>
    </row>
    <row r="1416" spans="36:60" x14ac:dyDescent="0.25">
      <c r="AJ1416" s="22">
        <v>391</v>
      </c>
      <c r="AK1416" s="13" t="s">
        <v>399</v>
      </c>
      <c r="AL1416" s="13" t="s">
        <v>127</v>
      </c>
      <c r="AM1416" s="13" t="s">
        <v>66</v>
      </c>
      <c r="AN1416" s="13" t="s">
        <v>90</v>
      </c>
      <c r="AO1416" s="13" t="s">
        <v>74</v>
      </c>
      <c r="AP1416" s="13" t="s">
        <v>61</v>
      </c>
      <c r="AQ1416" s="13" t="s">
        <v>84</v>
      </c>
      <c r="AR1416" s="13" t="s">
        <v>45</v>
      </c>
      <c r="AS1416" s="13" t="s">
        <v>70</v>
      </c>
      <c r="AT1416" s="13">
        <v>343.99</v>
      </c>
      <c r="AU1416" s="13">
        <v>1</v>
      </c>
      <c r="AV1416" s="13">
        <v>0.02</v>
      </c>
      <c r="AW1416" s="13">
        <v>337.11</v>
      </c>
      <c r="AX1416" s="13">
        <v>227.91</v>
      </c>
      <c r="AY1416" s="13">
        <v>109.2</v>
      </c>
      <c r="AZ1416" s="13" t="s">
        <v>76</v>
      </c>
      <c r="BA1416" s="13" t="s">
        <v>36</v>
      </c>
      <c r="BB1416" s="13" t="s">
        <v>48</v>
      </c>
      <c r="BC1416" s="13">
        <v>33.1</v>
      </c>
      <c r="BD1416" s="13">
        <v>1</v>
      </c>
      <c r="BE1416" s="13" t="s">
        <v>55</v>
      </c>
      <c r="BF1416" s="13" t="s">
        <v>56</v>
      </c>
      <c r="BG1416" s="13">
        <v>5</v>
      </c>
      <c r="BH1416" s="23">
        <v>11</v>
      </c>
    </row>
    <row r="1417" spans="36:60" x14ac:dyDescent="0.25">
      <c r="AJ1417" s="20">
        <v>392</v>
      </c>
      <c r="AK1417" s="2" t="s">
        <v>400</v>
      </c>
      <c r="AL1417" s="2" t="s">
        <v>41</v>
      </c>
      <c r="AM1417" s="2" t="s">
        <v>28</v>
      </c>
      <c r="AN1417" s="2" t="s">
        <v>93</v>
      </c>
      <c r="AO1417" s="2" t="s">
        <v>74</v>
      </c>
      <c r="AP1417" s="2" t="s">
        <v>61</v>
      </c>
      <c r="AQ1417" s="2" t="s">
        <v>134</v>
      </c>
      <c r="AR1417" s="2" t="s">
        <v>45</v>
      </c>
      <c r="AS1417" s="2" t="s">
        <v>70</v>
      </c>
      <c r="AT1417" s="2">
        <v>684.72</v>
      </c>
      <c r="AU1417" s="2">
        <v>14</v>
      </c>
      <c r="AV1417" s="2">
        <v>0.16</v>
      </c>
      <c r="AW1417" s="2">
        <v>8052.31</v>
      </c>
      <c r="AX1417" s="2">
        <v>6723.68</v>
      </c>
      <c r="AY1417" s="2">
        <v>1328.63</v>
      </c>
      <c r="AZ1417" s="2" t="s">
        <v>47</v>
      </c>
      <c r="BA1417" s="2" t="s">
        <v>36</v>
      </c>
      <c r="BB1417" s="2" t="s">
        <v>48</v>
      </c>
      <c r="BC1417" s="2">
        <v>20.78</v>
      </c>
      <c r="BD1417" s="2">
        <v>2</v>
      </c>
      <c r="BE1417" s="2" t="s">
        <v>55</v>
      </c>
      <c r="BF1417" s="2" t="s">
        <v>56</v>
      </c>
      <c r="BG1417" s="2">
        <v>1</v>
      </c>
      <c r="BH1417" s="21">
        <v>1</v>
      </c>
    </row>
    <row r="1418" spans="36:60" x14ac:dyDescent="0.25">
      <c r="AJ1418" s="20">
        <v>396</v>
      </c>
      <c r="AK1418" s="2" t="s">
        <v>101</v>
      </c>
      <c r="AL1418" s="2" t="s">
        <v>27</v>
      </c>
      <c r="AM1418" s="2" t="s">
        <v>82</v>
      </c>
      <c r="AN1418" s="2" t="s">
        <v>43</v>
      </c>
      <c r="AO1418" s="2" t="s">
        <v>60</v>
      </c>
      <c r="AP1418" s="2" t="s">
        <v>51</v>
      </c>
      <c r="AQ1418" s="2" t="s">
        <v>134</v>
      </c>
      <c r="AR1418" s="2" t="s">
        <v>45</v>
      </c>
      <c r="AS1418" s="2" t="s">
        <v>46</v>
      </c>
      <c r="AT1418" s="2">
        <v>915.73</v>
      </c>
      <c r="AU1418" s="2">
        <v>5</v>
      </c>
      <c r="AV1418" s="2">
        <v>0.3</v>
      </c>
      <c r="AW1418" s="2">
        <v>3205.05</v>
      </c>
      <c r="AX1418" s="2">
        <v>1927.68</v>
      </c>
      <c r="AY1418" s="2">
        <v>1277.3699999999999</v>
      </c>
      <c r="AZ1418" s="2" t="s">
        <v>63</v>
      </c>
      <c r="BA1418" s="2" t="s">
        <v>54</v>
      </c>
      <c r="BB1418" s="2" t="s">
        <v>48</v>
      </c>
      <c r="BC1418" s="2">
        <v>26.94</v>
      </c>
      <c r="BD1418" s="2">
        <v>5</v>
      </c>
      <c r="BE1418" s="2" t="s">
        <v>55</v>
      </c>
      <c r="BF1418" s="2" t="s">
        <v>56</v>
      </c>
      <c r="BG1418" s="2">
        <v>1</v>
      </c>
      <c r="BH1418" s="21">
        <v>3</v>
      </c>
    </row>
    <row r="1419" spans="36:60" x14ac:dyDescent="0.25">
      <c r="AJ1419" s="22">
        <v>399</v>
      </c>
      <c r="AK1419" s="13" t="s">
        <v>406</v>
      </c>
      <c r="AL1419" s="13" t="s">
        <v>99</v>
      </c>
      <c r="AM1419" s="13" t="s">
        <v>66</v>
      </c>
      <c r="AN1419" s="13" t="s">
        <v>43</v>
      </c>
      <c r="AO1419" s="13" t="s">
        <v>78</v>
      </c>
      <c r="AP1419" s="13" t="s">
        <v>75</v>
      </c>
      <c r="AQ1419" s="13" t="s">
        <v>134</v>
      </c>
      <c r="AR1419" s="13" t="s">
        <v>45</v>
      </c>
      <c r="AS1419" s="13" t="s">
        <v>34</v>
      </c>
      <c r="AT1419" s="13">
        <v>483.94</v>
      </c>
      <c r="AU1419" s="13">
        <v>8</v>
      </c>
      <c r="AV1419" s="13">
        <v>0.17</v>
      </c>
      <c r="AW1419" s="13">
        <v>3213.36</v>
      </c>
      <c r="AX1419" s="13">
        <v>1725.56</v>
      </c>
      <c r="AY1419" s="13">
        <v>1487.8</v>
      </c>
      <c r="AZ1419" s="13" t="s">
        <v>47</v>
      </c>
      <c r="BA1419" s="13" t="s">
        <v>36</v>
      </c>
      <c r="BB1419" s="13" t="s">
        <v>48</v>
      </c>
      <c r="BC1419" s="13">
        <v>25.21</v>
      </c>
      <c r="BD1419" s="13">
        <v>3</v>
      </c>
      <c r="BE1419" s="13" t="s">
        <v>38</v>
      </c>
      <c r="BF1419" s="13" t="s">
        <v>39</v>
      </c>
      <c r="BG1419" s="13">
        <v>2</v>
      </c>
      <c r="BH1419" s="23">
        <v>6</v>
      </c>
    </row>
    <row r="1420" spans="36:60" x14ac:dyDescent="0.25">
      <c r="AJ1420" s="22">
        <v>401</v>
      </c>
      <c r="AK1420" s="13" t="s">
        <v>408</v>
      </c>
      <c r="AL1420" s="13" t="s">
        <v>27</v>
      </c>
      <c r="AM1420" s="13" t="s">
        <v>82</v>
      </c>
      <c r="AN1420" s="13" t="s">
        <v>90</v>
      </c>
      <c r="AO1420" s="13" t="s">
        <v>30</v>
      </c>
      <c r="AP1420" s="13" t="s">
        <v>51</v>
      </c>
      <c r="AQ1420" s="13" t="s">
        <v>87</v>
      </c>
      <c r="AR1420" s="13" t="s">
        <v>45</v>
      </c>
      <c r="AS1420" s="13" t="s">
        <v>85</v>
      </c>
      <c r="AT1420" s="13">
        <v>399.75</v>
      </c>
      <c r="AU1420" s="13">
        <v>16</v>
      </c>
      <c r="AV1420" s="13">
        <v>0.09</v>
      </c>
      <c r="AW1420" s="13">
        <v>5820.36</v>
      </c>
      <c r="AX1420" s="13">
        <v>3155.43</v>
      </c>
      <c r="AY1420" s="13">
        <v>2664.93</v>
      </c>
      <c r="AZ1420" s="13" t="s">
        <v>35</v>
      </c>
      <c r="BA1420" s="13" t="s">
        <v>54</v>
      </c>
      <c r="BB1420" s="13" t="s">
        <v>37</v>
      </c>
      <c r="BC1420" s="13">
        <v>26.03</v>
      </c>
      <c r="BD1420" s="13">
        <v>5</v>
      </c>
      <c r="BE1420" s="13" t="s">
        <v>97</v>
      </c>
      <c r="BF1420" s="13" t="s">
        <v>56</v>
      </c>
      <c r="BG1420" s="13">
        <v>5</v>
      </c>
      <c r="BH1420" s="23">
        <v>12</v>
      </c>
    </row>
    <row r="1421" spans="36:60" x14ac:dyDescent="0.25">
      <c r="AJ1421" s="20">
        <v>402</v>
      </c>
      <c r="AK1421" s="2" t="s">
        <v>409</v>
      </c>
      <c r="AL1421" s="2" t="s">
        <v>114</v>
      </c>
      <c r="AM1421" s="2" t="s">
        <v>28</v>
      </c>
      <c r="AN1421" s="2" t="s">
        <v>43</v>
      </c>
      <c r="AO1421" s="2" t="s">
        <v>44</v>
      </c>
      <c r="AP1421" s="2" t="s">
        <v>51</v>
      </c>
      <c r="AQ1421" s="2" t="s">
        <v>102</v>
      </c>
      <c r="AR1421" s="2" t="s">
        <v>45</v>
      </c>
      <c r="AS1421" s="2" t="s">
        <v>85</v>
      </c>
      <c r="AT1421" s="2">
        <v>180.47</v>
      </c>
      <c r="AU1421" s="2">
        <v>20</v>
      </c>
      <c r="AV1421" s="2">
        <v>0.3</v>
      </c>
      <c r="AW1421" s="2">
        <v>2526.58</v>
      </c>
      <c r="AX1421" s="2">
        <v>1854.54</v>
      </c>
      <c r="AY1421" s="2">
        <v>672.04</v>
      </c>
      <c r="AZ1421" s="2" t="s">
        <v>47</v>
      </c>
      <c r="BA1421" s="2" t="s">
        <v>54</v>
      </c>
      <c r="BB1421" s="2" t="s">
        <v>37</v>
      </c>
      <c r="BC1421" s="2">
        <v>46.71</v>
      </c>
      <c r="BD1421" s="2">
        <v>2</v>
      </c>
      <c r="BE1421" s="2" t="s">
        <v>97</v>
      </c>
      <c r="BF1421" s="2" t="s">
        <v>39</v>
      </c>
      <c r="BG1421" s="2">
        <v>5</v>
      </c>
      <c r="BH1421" s="21">
        <v>1</v>
      </c>
    </row>
    <row r="1422" spans="36:60" x14ac:dyDescent="0.25">
      <c r="AJ1422" s="20">
        <v>404</v>
      </c>
      <c r="AK1422" s="2" t="s">
        <v>410</v>
      </c>
      <c r="AL1422" s="2" t="s">
        <v>41</v>
      </c>
      <c r="AM1422" s="2" t="s">
        <v>28</v>
      </c>
      <c r="AN1422" s="2" t="s">
        <v>83</v>
      </c>
      <c r="AO1422" s="2" t="s">
        <v>30</v>
      </c>
      <c r="AP1422" s="2" t="s">
        <v>75</v>
      </c>
      <c r="AQ1422" s="2" t="s">
        <v>52</v>
      </c>
      <c r="AR1422" s="2" t="s">
        <v>45</v>
      </c>
      <c r="AS1422" s="2" t="s">
        <v>70</v>
      </c>
      <c r="AT1422" s="2">
        <v>393.65</v>
      </c>
      <c r="AU1422" s="2">
        <v>14</v>
      </c>
      <c r="AV1422" s="2">
        <v>0.02</v>
      </c>
      <c r="AW1422" s="2">
        <v>5400.88</v>
      </c>
      <c r="AX1422" s="2">
        <v>3358.13</v>
      </c>
      <c r="AY1422" s="2">
        <v>2042.75</v>
      </c>
      <c r="AZ1422" s="2" t="s">
        <v>76</v>
      </c>
      <c r="BA1422" s="2" t="s">
        <v>71</v>
      </c>
      <c r="BB1422" s="2" t="s">
        <v>48</v>
      </c>
      <c r="BC1422" s="2">
        <v>42.89</v>
      </c>
      <c r="BD1422" s="2">
        <v>5</v>
      </c>
      <c r="BE1422" s="2" t="s">
        <v>38</v>
      </c>
      <c r="BF1422" s="2" t="s">
        <v>56</v>
      </c>
      <c r="BG1422" s="2">
        <v>4</v>
      </c>
      <c r="BH1422" s="21">
        <v>2</v>
      </c>
    </row>
    <row r="1423" spans="36:60" x14ac:dyDescent="0.25">
      <c r="AJ1423" s="22">
        <v>407</v>
      </c>
      <c r="AK1423" s="13" t="s">
        <v>412</v>
      </c>
      <c r="AL1423" s="13" t="s">
        <v>50</v>
      </c>
      <c r="AM1423" s="13" t="s">
        <v>42</v>
      </c>
      <c r="AN1423" s="13" t="s">
        <v>90</v>
      </c>
      <c r="AO1423" s="13" t="s">
        <v>94</v>
      </c>
      <c r="AP1423" s="13" t="s">
        <v>61</v>
      </c>
      <c r="AQ1423" s="13" t="s">
        <v>84</v>
      </c>
      <c r="AR1423" s="13" t="s">
        <v>45</v>
      </c>
      <c r="AS1423" s="13" t="s">
        <v>46</v>
      </c>
      <c r="AT1423" s="13">
        <v>395.64</v>
      </c>
      <c r="AU1423" s="13">
        <v>18</v>
      </c>
      <c r="AV1423" s="13">
        <v>0.08</v>
      </c>
      <c r="AW1423" s="13">
        <v>6551.8</v>
      </c>
      <c r="AX1423" s="13">
        <v>3435.28</v>
      </c>
      <c r="AY1423" s="13">
        <v>3116.52</v>
      </c>
      <c r="AZ1423" s="13" t="s">
        <v>35</v>
      </c>
      <c r="BA1423" s="13" t="s">
        <v>54</v>
      </c>
      <c r="BB1423" s="13" t="s">
        <v>72</v>
      </c>
      <c r="BC1423" s="13">
        <v>38.15</v>
      </c>
      <c r="BD1423" s="13">
        <v>8</v>
      </c>
      <c r="BE1423" s="13" t="s">
        <v>38</v>
      </c>
      <c r="BF1423" s="13" t="s">
        <v>39</v>
      </c>
      <c r="BG1423" s="13">
        <v>2</v>
      </c>
      <c r="BH1423" s="23">
        <v>5</v>
      </c>
    </row>
    <row r="1424" spans="36:60" x14ac:dyDescent="0.25">
      <c r="AJ1424" s="20">
        <v>412</v>
      </c>
      <c r="AK1424" s="2" t="s">
        <v>393</v>
      </c>
      <c r="AL1424" s="2" t="s">
        <v>96</v>
      </c>
      <c r="AM1424" s="2" t="s">
        <v>66</v>
      </c>
      <c r="AN1424" s="2" t="s">
        <v>59</v>
      </c>
      <c r="AO1424" s="2" t="s">
        <v>44</v>
      </c>
      <c r="AP1424" s="2" t="s">
        <v>61</v>
      </c>
      <c r="AQ1424" s="2" t="s">
        <v>107</v>
      </c>
      <c r="AR1424" s="2" t="s">
        <v>45</v>
      </c>
      <c r="AS1424" s="2" t="s">
        <v>80</v>
      </c>
      <c r="AT1424" s="2">
        <v>536.38</v>
      </c>
      <c r="AU1424" s="2">
        <v>15</v>
      </c>
      <c r="AV1424" s="2">
        <v>0.25</v>
      </c>
      <c r="AW1424" s="2">
        <v>6034.27</v>
      </c>
      <c r="AX1424" s="2">
        <v>5202.6899999999996</v>
      </c>
      <c r="AY1424" s="2">
        <v>831.58</v>
      </c>
      <c r="AZ1424" s="2" t="s">
        <v>47</v>
      </c>
      <c r="BA1424" s="2" t="s">
        <v>36</v>
      </c>
      <c r="BB1424" s="2" t="s">
        <v>48</v>
      </c>
      <c r="BC1424" s="2">
        <v>31.13</v>
      </c>
      <c r="BD1424" s="2">
        <v>5</v>
      </c>
      <c r="BE1424" s="2" t="s">
        <v>97</v>
      </c>
      <c r="BF1424" s="2" t="s">
        <v>39</v>
      </c>
      <c r="BG1424" s="2">
        <v>1</v>
      </c>
      <c r="BH1424" s="21">
        <v>9</v>
      </c>
    </row>
    <row r="1425" spans="36:60" x14ac:dyDescent="0.25">
      <c r="AJ1425" s="20">
        <v>414</v>
      </c>
      <c r="AK1425" s="2" t="s">
        <v>418</v>
      </c>
      <c r="AL1425" s="2" t="s">
        <v>27</v>
      </c>
      <c r="AM1425" s="2" t="s">
        <v>82</v>
      </c>
      <c r="AN1425" s="2" t="s">
        <v>83</v>
      </c>
      <c r="AO1425" s="2" t="s">
        <v>67</v>
      </c>
      <c r="AP1425" s="2" t="s">
        <v>68</v>
      </c>
      <c r="AQ1425" s="2" t="s">
        <v>52</v>
      </c>
      <c r="AR1425" s="2" t="s">
        <v>45</v>
      </c>
      <c r="AS1425" s="2" t="s">
        <v>80</v>
      </c>
      <c r="AT1425" s="2">
        <v>852.54</v>
      </c>
      <c r="AU1425" s="2">
        <v>5</v>
      </c>
      <c r="AV1425" s="2">
        <v>0.13</v>
      </c>
      <c r="AW1425" s="2">
        <v>3708.55</v>
      </c>
      <c r="AX1425" s="2">
        <v>2423.6799999999998</v>
      </c>
      <c r="AY1425" s="2">
        <v>1284.8699999999999</v>
      </c>
      <c r="AZ1425" s="2" t="s">
        <v>76</v>
      </c>
      <c r="BA1425" s="2" t="s">
        <v>36</v>
      </c>
      <c r="BB1425" s="2" t="s">
        <v>72</v>
      </c>
      <c r="BC1425" s="2">
        <v>46.72</v>
      </c>
      <c r="BD1425" s="2">
        <v>6</v>
      </c>
      <c r="BE1425" s="2" t="s">
        <v>55</v>
      </c>
      <c r="BF1425" s="2" t="s">
        <v>56</v>
      </c>
      <c r="BG1425" s="2">
        <v>1</v>
      </c>
      <c r="BH1425" s="21">
        <v>2</v>
      </c>
    </row>
    <row r="1426" spans="36:60" x14ac:dyDescent="0.25">
      <c r="AJ1426" s="20">
        <v>418</v>
      </c>
      <c r="AK1426" s="2" t="s">
        <v>379</v>
      </c>
      <c r="AL1426" s="2" t="s">
        <v>50</v>
      </c>
      <c r="AM1426" s="2" t="s">
        <v>82</v>
      </c>
      <c r="AN1426" s="2" t="s">
        <v>93</v>
      </c>
      <c r="AO1426" s="2" t="s">
        <v>78</v>
      </c>
      <c r="AP1426" s="2" t="s">
        <v>61</v>
      </c>
      <c r="AQ1426" s="2" t="s">
        <v>69</v>
      </c>
      <c r="AR1426" s="2" t="s">
        <v>45</v>
      </c>
      <c r="AS1426" s="2" t="s">
        <v>34</v>
      </c>
      <c r="AT1426" s="2">
        <v>871.48</v>
      </c>
      <c r="AU1426" s="2">
        <v>7</v>
      </c>
      <c r="AV1426" s="2">
        <v>0.14000000000000001</v>
      </c>
      <c r="AW1426" s="2">
        <v>5246.31</v>
      </c>
      <c r="AX1426" s="2">
        <v>3848.4</v>
      </c>
      <c r="AY1426" s="2">
        <v>1397.91</v>
      </c>
      <c r="AZ1426" s="2" t="s">
        <v>91</v>
      </c>
      <c r="BA1426" s="2" t="s">
        <v>54</v>
      </c>
      <c r="BB1426" s="2" t="s">
        <v>48</v>
      </c>
      <c r="BC1426" s="2">
        <v>48.93</v>
      </c>
      <c r="BD1426" s="2">
        <v>5</v>
      </c>
      <c r="BE1426" s="2" t="s">
        <v>97</v>
      </c>
      <c r="BF1426" s="2" t="s">
        <v>56</v>
      </c>
      <c r="BG1426" s="2">
        <v>5</v>
      </c>
      <c r="BH1426" s="21">
        <v>7</v>
      </c>
    </row>
    <row r="1427" spans="36:60" x14ac:dyDescent="0.25">
      <c r="AJ1427" s="20">
        <v>422</v>
      </c>
      <c r="AK1427" s="2" t="s">
        <v>422</v>
      </c>
      <c r="AL1427" s="2" t="s">
        <v>50</v>
      </c>
      <c r="AM1427" s="2" t="s">
        <v>82</v>
      </c>
      <c r="AN1427" s="2" t="s">
        <v>29</v>
      </c>
      <c r="AO1427" s="2" t="s">
        <v>60</v>
      </c>
      <c r="AP1427" s="2" t="s">
        <v>61</v>
      </c>
      <c r="AQ1427" s="2" t="s">
        <v>87</v>
      </c>
      <c r="AR1427" s="2" t="s">
        <v>45</v>
      </c>
      <c r="AS1427" s="2" t="s">
        <v>46</v>
      </c>
      <c r="AT1427" s="2">
        <v>425.34</v>
      </c>
      <c r="AU1427" s="2">
        <v>5</v>
      </c>
      <c r="AV1427" s="2">
        <v>0.04</v>
      </c>
      <c r="AW1427" s="2">
        <v>2041.63</v>
      </c>
      <c r="AX1427" s="2">
        <v>1228.4100000000001</v>
      </c>
      <c r="AY1427" s="2">
        <v>813.22</v>
      </c>
      <c r="AZ1427" s="2" t="s">
        <v>91</v>
      </c>
      <c r="BA1427" s="2" t="s">
        <v>88</v>
      </c>
      <c r="BB1427" s="2" t="s">
        <v>72</v>
      </c>
      <c r="BC1427" s="2">
        <v>36.090000000000003</v>
      </c>
      <c r="BD1427" s="2">
        <v>1</v>
      </c>
      <c r="BE1427" s="2" t="s">
        <v>38</v>
      </c>
      <c r="BF1427" s="2" t="s">
        <v>56</v>
      </c>
      <c r="BG1427" s="2">
        <v>2</v>
      </c>
      <c r="BH1427" s="21">
        <v>3</v>
      </c>
    </row>
    <row r="1428" spans="36:60" x14ac:dyDescent="0.25">
      <c r="AJ1428" s="22">
        <v>423</v>
      </c>
      <c r="AK1428" s="13" t="s">
        <v>423</v>
      </c>
      <c r="AL1428" s="13" t="s">
        <v>129</v>
      </c>
      <c r="AM1428" s="13" t="s">
        <v>42</v>
      </c>
      <c r="AN1428" s="13" t="s">
        <v>59</v>
      </c>
      <c r="AO1428" s="13" t="s">
        <v>74</v>
      </c>
      <c r="AP1428" s="13" t="s">
        <v>68</v>
      </c>
      <c r="AQ1428" s="13" t="s">
        <v>69</v>
      </c>
      <c r="AR1428" s="13" t="s">
        <v>45</v>
      </c>
      <c r="AS1428" s="13" t="s">
        <v>46</v>
      </c>
      <c r="AT1428" s="13">
        <v>299.43</v>
      </c>
      <c r="AU1428" s="13">
        <v>12</v>
      </c>
      <c r="AV1428" s="13">
        <v>0.08</v>
      </c>
      <c r="AW1428" s="13">
        <v>3305.71</v>
      </c>
      <c r="AX1428" s="13">
        <v>1767.64</v>
      </c>
      <c r="AY1428" s="13">
        <v>1538.07</v>
      </c>
      <c r="AZ1428" s="13" t="s">
        <v>47</v>
      </c>
      <c r="BA1428" s="13" t="s">
        <v>36</v>
      </c>
      <c r="BB1428" s="13" t="s">
        <v>72</v>
      </c>
      <c r="BC1428" s="13">
        <v>8.85</v>
      </c>
      <c r="BD1428" s="13">
        <v>3</v>
      </c>
      <c r="BE1428" s="13" t="s">
        <v>97</v>
      </c>
      <c r="BF1428" s="13" t="s">
        <v>39</v>
      </c>
      <c r="BG1428" s="13">
        <v>5</v>
      </c>
      <c r="BH1428" s="23">
        <v>12</v>
      </c>
    </row>
    <row r="1429" spans="36:60" x14ac:dyDescent="0.25">
      <c r="AJ1429" s="20">
        <v>424</v>
      </c>
      <c r="AK1429" s="2" t="s">
        <v>361</v>
      </c>
      <c r="AL1429" s="2" t="s">
        <v>127</v>
      </c>
      <c r="AM1429" s="2" t="s">
        <v>28</v>
      </c>
      <c r="AN1429" s="2" t="s">
        <v>83</v>
      </c>
      <c r="AO1429" s="2" t="s">
        <v>78</v>
      </c>
      <c r="AP1429" s="2" t="s">
        <v>75</v>
      </c>
      <c r="AQ1429" s="2" t="s">
        <v>87</v>
      </c>
      <c r="AR1429" s="2" t="s">
        <v>45</v>
      </c>
      <c r="AS1429" s="2" t="s">
        <v>70</v>
      </c>
      <c r="AT1429" s="2">
        <v>356.51</v>
      </c>
      <c r="AU1429" s="2">
        <v>1</v>
      </c>
      <c r="AV1429" s="2">
        <v>0.14000000000000001</v>
      </c>
      <c r="AW1429" s="2">
        <v>306.60000000000002</v>
      </c>
      <c r="AX1429" s="2">
        <v>275.63</v>
      </c>
      <c r="AY1429" s="2">
        <v>30.97</v>
      </c>
      <c r="AZ1429" s="2" t="s">
        <v>35</v>
      </c>
      <c r="BA1429" s="2" t="s">
        <v>71</v>
      </c>
      <c r="BB1429" s="2" t="s">
        <v>72</v>
      </c>
      <c r="BC1429" s="2">
        <v>11.89</v>
      </c>
      <c r="BD1429" s="2">
        <v>7</v>
      </c>
      <c r="BE1429" s="2" t="s">
        <v>55</v>
      </c>
      <c r="BF1429" s="2" t="s">
        <v>56</v>
      </c>
      <c r="BG1429" s="2">
        <v>2</v>
      </c>
      <c r="BH1429" s="21">
        <v>8</v>
      </c>
    </row>
    <row r="1430" spans="36:60" x14ac:dyDescent="0.25">
      <c r="AJ1430" s="20">
        <v>426</v>
      </c>
      <c r="AK1430" s="2" t="s">
        <v>425</v>
      </c>
      <c r="AL1430" s="2" t="s">
        <v>127</v>
      </c>
      <c r="AM1430" s="2" t="s">
        <v>66</v>
      </c>
      <c r="AN1430" s="2" t="s">
        <v>90</v>
      </c>
      <c r="AO1430" s="2" t="s">
        <v>78</v>
      </c>
      <c r="AP1430" s="2" t="s">
        <v>68</v>
      </c>
      <c r="AQ1430" s="2" t="s">
        <v>134</v>
      </c>
      <c r="AR1430" s="2" t="s">
        <v>45</v>
      </c>
      <c r="AS1430" s="2" t="s">
        <v>34</v>
      </c>
      <c r="AT1430" s="2">
        <v>668.87</v>
      </c>
      <c r="AU1430" s="2">
        <v>13</v>
      </c>
      <c r="AV1430" s="2">
        <v>0.19</v>
      </c>
      <c r="AW1430" s="2">
        <v>7043.2</v>
      </c>
      <c r="AX1430" s="2">
        <v>5759.93</v>
      </c>
      <c r="AY1430" s="2">
        <v>1283.27</v>
      </c>
      <c r="AZ1430" s="2" t="s">
        <v>47</v>
      </c>
      <c r="BA1430" s="2" t="s">
        <v>36</v>
      </c>
      <c r="BB1430" s="2" t="s">
        <v>72</v>
      </c>
      <c r="BC1430" s="2">
        <v>18.54</v>
      </c>
      <c r="BD1430" s="2">
        <v>6</v>
      </c>
      <c r="BE1430" s="2" t="s">
        <v>38</v>
      </c>
      <c r="BF1430" s="2" t="s">
        <v>39</v>
      </c>
      <c r="BG1430" s="2">
        <v>5</v>
      </c>
      <c r="BH1430" s="21">
        <v>7</v>
      </c>
    </row>
    <row r="1431" spans="36:60" x14ac:dyDescent="0.25">
      <c r="AJ1431" s="22">
        <v>429</v>
      </c>
      <c r="AK1431" s="13" t="s">
        <v>307</v>
      </c>
      <c r="AL1431" s="13" t="s">
        <v>129</v>
      </c>
      <c r="AM1431" s="13" t="s">
        <v>66</v>
      </c>
      <c r="AN1431" s="13" t="s">
        <v>83</v>
      </c>
      <c r="AO1431" s="13" t="s">
        <v>30</v>
      </c>
      <c r="AP1431" s="13" t="s">
        <v>75</v>
      </c>
      <c r="AQ1431" s="13" t="s">
        <v>62</v>
      </c>
      <c r="AR1431" s="13" t="s">
        <v>45</v>
      </c>
      <c r="AS1431" s="13" t="s">
        <v>85</v>
      </c>
      <c r="AT1431" s="13">
        <v>668.58</v>
      </c>
      <c r="AU1431" s="13">
        <v>13</v>
      </c>
      <c r="AV1431" s="13">
        <v>0.19</v>
      </c>
      <c r="AW1431" s="13">
        <v>7040.15</v>
      </c>
      <c r="AX1431" s="13">
        <v>4520.9399999999996</v>
      </c>
      <c r="AY1431" s="13">
        <v>2519.21</v>
      </c>
      <c r="AZ1431" s="13" t="s">
        <v>47</v>
      </c>
      <c r="BA1431" s="13" t="s">
        <v>36</v>
      </c>
      <c r="BB1431" s="13" t="s">
        <v>72</v>
      </c>
      <c r="BC1431" s="13">
        <v>34.65</v>
      </c>
      <c r="BD1431" s="13">
        <v>3</v>
      </c>
      <c r="BE1431" s="13" t="s">
        <v>55</v>
      </c>
      <c r="BF1431" s="13" t="s">
        <v>39</v>
      </c>
      <c r="BG1431" s="13">
        <v>4</v>
      </c>
      <c r="BH1431" s="23">
        <v>5</v>
      </c>
    </row>
    <row r="1432" spans="36:60" x14ac:dyDescent="0.25">
      <c r="AJ1432" s="20">
        <v>432</v>
      </c>
      <c r="AK1432" s="2" t="s">
        <v>109</v>
      </c>
      <c r="AL1432" s="2" t="s">
        <v>118</v>
      </c>
      <c r="AM1432" s="2" t="s">
        <v>42</v>
      </c>
      <c r="AN1432" s="2" t="s">
        <v>43</v>
      </c>
      <c r="AO1432" s="2" t="s">
        <v>67</v>
      </c>
      <c r="AP1432" s="2" t="s">
        <v>75</v>
      </c>
      <c r="AQ1432" s="2" t="s">
        <v>107</v>
      </c>
      <c r="AR1432" s="2" t="s">
        <v>45</v>
      </c>
      <c r="AS1432" s="2" t="s">
        <v>46</v>
      </c>
      <c r="AT1432" s="2">
        <v>766.53</v>
      </c>
      <c r="AU1432" s="2">
        <v>9</v>
      </c>
      <c r="AV1432" s="2">
        <v>0.13</v>
      </c>
      <c r="AW1432" s="2">
        <v>6001.93</v>
      </c>
      <c r="AX1432" s="2">
        <v>4927.8900000000003</v>
      </c>
      <c r="AY1432" s="2">
        <v>1074.04</v>
      </c>
      <c r="AZ1432" s="2" t="s">
        <v>91</v>
      </c>
      <c r="BA1432" s="2" t="s">
        <v>36</v>
      </c>
      <c r="BB1432" s="2" t="s">
        <v>48</v>
      </c>
      <c r="BC1432" s="2">
        <v>15.32</v>
      </c>
      <c r="BD1432" s="2">
        <v>5</v>
      </c>
      <c r="BE1432" s="2" t="s">
        <v>38</v>
      </c>
      <c r="BF1432" s="2" t="s">
        <v>56</v>
      </c>
      <c r="BG1432" s="2">
        <v>1</v>
      </c>
      <c r="BH1432" s="21">
        <v>12</v>
      </c>
    </row>
    <row r="1433" spans="36:60" x14ac:dyDescent="0.25">
      <c r="AJ1433" s="22">
        <v>433</v>
      </c>
      <c r="AK1433" s="13" t="s">
        <v>429</v>
      </c>
      <c r="AL1433" s="13" t="s">
        <v>50</v>
      </c>
      <c r="AM1433" s="13" t="s">
        <v>82</v>
      </c>
      <c r="AN1433" s="13" t="s">
        <v>83</v>
      </c>
      <c r="AO1433" s="13" t="s">
        <v>60</v>
      </c>
      <c r="AP1433" s="13" t="s">
        <v>61</v>
      </c>
      <c r="AQ1433" s="13" t="s">
        <v>32</v>
      </c>
      <c r="AR1433" s="13" t="s">
        <v>45</v>
      </c>
      <c r="AS1433" s="13" t="s">
        <v>46</v>
      </c>
      <c r="AT1433" s="13">
        <v>590.92999999999995</v>
      </c>
      <c r="AU1433" s="13">
        <v>17</v>
      </c>
      <c r="AV1433" s="13">
        <v>0.1</v>
      </c>
      <c r="AW1433" s="13">
        <v>9041.23</v>
      </c>
      <c r="AX1433" s="13">
        <v>4912.2</v>
      </c>
      <c r="AY1433" s="13">
        <v>4129.03</v>
      </c>
      <c r="AZ1433" s="13" t="s">
        <v>35</v>
      </c>
      <c r="BA1433" s="13" t="s">
        <v>36</v>
      </c>
      <c r="BB1433" s="13" t="s">
        <v>48</v>
      </c>
      <c r="BC1433" s="13">
        <v>18.87</v>
      </c>
      <c r="BD1433" s="13">
        <v>9</v>
      </c>
      <c r="BE1433" s="13" t="s">
        <v>55</v>
      </c>
      <c r="BF1433" s="13" t="s">
        <v>39</v>
      </c>
      <c r="BG1433" s="13">
        <v>3</v>
      </c>
      <c r="BH1433" s="23">
        <v>6</v>
      </c>
    </row>
    <row r="1434" spans="36:60" x14ac:dyDescent="0.25">
      <c r="AJ1434" s="20">
        <v>436</v>
      </c>
      <c r="AK1434" s="2" t="s">
        <v>293</v>
      </c>
      <c r="AL1434" s="2" t="s">
        <v>65</v>
      </c>
      <c r="AM1434" s="2" t="s">
        <v>66</v>
      </c>
      <c r="AN1434" s="2" t="s">
        <v>83</v>
      </c>
      <c r="AO1434" s="2" t="s">
        <v>94</v>
      </c>
      <c r="AP1434" s="2" t="s">
        <v>75</v>
      </c>
      <c r="AQ1434" s="2" t="s">
        <v>102</v>
      </c>
      <c r="AR1434" s="2" t="s">
        <v>45</v>
      </c>
      <c r="AS1434" s="2" t="s">
        <v>85</v>
      </c>
      <c r="AT1434" s="2">
        <v>37.42</v>
      </c>
      <c r="AU1434" s="2">
        <v>20</v>
      </c>
      <c r="AV1434" s="2">
        <v>0.25</v>
      </c>
      <c r="AW1434" s="2">
        <v>561.29999999999995</v>
      </c>
      <c r="AX1434" s="2">
        <v>468.24</v>
      </c>
      <c r="AY1434" s="2">
        <v>93.06</v>
      </c>
      <c r="AZ1434" s="2" t="s">
        <v>63</v>
      </c>
      <c r="BA1434" s="2" t="s">
        <v>36</v>
      </c>
      <c r="BB1434" s="2" t="s">
        <v>72</v>
      </c>
      <c r="BC1434" s="2">
        <v>47.27</v>
      </c>
      <c r="BD1434" s="2">
        <v>8</v>
      </c>
      <c r="BE1434" s="2" t="s">
        <v>55</v>
      </c>
      <c r="BF1434" s="2" t="s">
        <v>39</v>
      </c>
      <c r="BG1434" s="2">
        <v>1</v>
      </c>
      <c r="BH1434" s="21">
        <v>3</v>
      </c>
    </row>
    <row r="1435" spans="36:60" x14ac:dyDescent="0.25">
      <c r="AJ1435" s="22">
        <v>437</v>
      </c>
      <c r="AK1435" s="13" t="s">
        <v>431</v>
      </c>
      <c r="AL1435" s="13" t="s">
        <v>96</v>
      </c>
      <c r="AM1435" s="13" t="s">
        <v>42</v>
      </c>
      <c r="AN1435" s="13" t="s">
        <v>43</v>
      </c>
      <c r="AO1435" s="13" t="s">
        <v>94</v>
      </c>
      <c r="AP1435" s="13" t="s">
        <v>31</v>
      </c>
      <c r="AQ1435" s="13" t="s">
        <v>79</v>
      </c>
      <c r="AR1435" s="13" t="s">
        <v>45</v>
      </c>
      <c r="AS1435" s="13" t="s">
        <v>80</v>
      </c>
      <c r="AT1435" s="13">
        <v>528.57000000000005</v>
      </c>
      <c r="AU1435" s="13">
        <v>18</v>
      </c>
      <c r="AV1435" s="13">
        <v>0.28999999999999998</v>
      </c>
      <c r="AW1435" s="13">
        <v>6755.12</v>
      </c>
      <c r="AX1435" s="13">
        <v>3507.51</v>
      </c>
      <c r="AY1435" s="13">
        <v>3247.61</v>
      </c>
      <c r="AZ1435" s="13" t="s">
        <v>76</v>
      </c>
      <c r="BA1435" s="13" t="s">
        <v>88</v>
      </c>
      <c r="BB1435" s="13" t="s">
        <v>37</v>
      </c>
      <c r="BC1435" s="13">
        <v>31.66</v>
      </c>
      <c r="BD1435" s="13">
        <v>4</v>
      </c>
      <c r="BE1435" s="13" t="s">
        <v>97</v>
      </c>
      <c r="BF1435" s="13" t="s">
        <v>39</v>
      </c>
      <c r="BG1435" s="13">
        <v>1</v>
      </c>
      <c r="BH1435" s="23">
        <v>5</v>
      </c>
    </row>
    <row r="1436" spans="36:60" x14ac:dyDescent="0.25">
      <c r="AJ1436" s="20">
        <v>440</v>
      </c>
      <c r="AK1436" s="2" t="s">
        <v>432</v>
      </c>
      <c r="AL1436" s="2" t="s">
        <v>58</v>
      </c>
      <c r="AM1436" s="2" t="s">
        <v>66</v>
      </c>
      <c r="AN1436" s="2" t="s">
        <v>29</v>
      </c>
      <c r="AO1436" s="2" t="s">
        <v>44</v>
      </c>
      <c r="AP1436" s="2" t="s">
        <v>31</v>
      </c>
      <c r="AQ1436" s="2" t="s">
        <v>134</v>
      </c>
      <c r="AR1436" s="2" t="s">
        <v>45</v>
      </c>
      <c r="AS1436" s="2" t="s">
        <v>46</v>
      </c>
      <c r="AT1436" s="2">
        <v>829.29</v>
      </c>
      <c r="AU1436" s="2">
        <v>17</v>
      </c>
      <c r="AV1436" s="2">
        <v>0.09</v>
      </c>
      <c r="AW1436" s="2">
        <v>12829.12</v>
      </c>
      <c r="AX1436" s="2">
        <v>6806.6</v>
      </c>
      <c r="AY1436" s="2">
        <v>6022.52</v>
      </c>
      <c r="AZ1436" s="2" t="s">
        <v>47</v>
      </c>
      <c r="BA1436" s="2" t="s">
        <v>71</v>
      </c>
      <c r="BB1436" s="2" t="s">
        <v>72</v>
      </c>
      <c r="BC1436" s="2">
        <v>43.75</v>
      </c>
      <c r="BD1436" s="2">
        <v>9</v>
      </c>
      <c r="BE1436" s="2" t="s">
        <v>97</v>
      </c>
      <c r="BF1436" s="2" t="s">
        <v>56</v>
      </c>
      <c r="BG1436" s="2">
        <v>5</v>
      </c>
      <c r="BH1436" s="21">
        <v>9</v>
      </c>
    </row>
    <row r="1437" spans="36:60" x14ac:dyDescent="0.25">
      <c r="AJ1437" s="22">
        <v>441</v>
      </c>
      <c r="AK1437" s="13" t="s">
        <v>433</v>
      </c>
      <c r="AL1437" s="13" t="s">
        <v>96</v>
      </c>
      <c r="AM1437" s="13" t="s">
        <v>66</v>
      </c>
      <c r="AN1437" s="13" t="s">
        <v>90</v>
      </c>
      <c r="AO1437" s="13" t="s">
        <v>100</v>
      </c>
      <c r="AP1437" s="13" t="s">
        <v>75</v>
      </c>
      <c r="AQ1437" s="13" t="s">
        <v>52</v>
      </c>
      <c r="AR1437" s="13" t="s">
        <v>45</v>
      </c>
      <c r="AS1437" s="13" t="s">
        <v>46</v>
      </c>
      <c r="AT1437" s="13">
        <v>479.08</v>
      </c>
      <c r="AU1437" s="13">
        <v>20</v>
      </c>
      <c r="AV1437" s="13">
        <v>0.19</v>
      </c>
      <c r="AW1437" s="13">
        <v>7761.1</v>
      </c>
      <c r="AX1437" s="13">
        <v>6650.61</v>
      </c>
      <c r="AY1437" s="13">
        <v>1110.49</v>
      </c>
      <c r="AZ1437" s="13" t="s">
        <v>63</v>
      </c>
      <c r="BA1437" s="13" t="s">
        <v>54</v>
      </c>
      <c r="BB1437" s="13" t="s">
        <v>37</v>
      </c>
      <c r="BC1437" s="13">
        <v>30.8</v>
      </c>
      <c r="BD1437" s="13">
        <v>1</v>
      </c>
      <c r="BE1437" s="13" t="s">
        <v>55</v>
      </c>
      <c r="BF1437" s="13" t="s">
        <v>39</v>
      </c>
      <c r="BG1437" s="13">
        <v>5</v>
      </c>
      <c r="BH1437" s="23">
        <v>11</v>
      </c>
    </row>
    <row r="1438" spans="36:60" x14ac:dyDescent="0.25">
      <c r="AJ1438" s="22">
        <v>449</v>
      </c>
      <c r="AK1438" s="13" t="s">
        <v>380</v>
      </c>
      <c r="AL1438" s="13" t="s">
        <v>99</v>
      </c>
      <c r="AM1438" s="13" t="s">
        <v>28</v>
      </c>
      <c r="AN1438" s="13" t="s">
        <v>29</v>
      </c>
      <c r="AO1438" s="13" t="s">
        <v>94</v>
      </c>
      <c r="AP1438" s="13" t="s">
        <v>75</v>
      </c>
      <c r="AQ1438" s="13" t="s">
        <v>62</v>
      </c>
      <c r="AR1438" s="13" t="s">
        <v>45</v>
      </c>
      <c r="AS1438" s="13" t="s">
        <v>85</v>
      </c>
      <c r="AT1438" s="13">
        <v>131.04</v>
      </c>
      <c r="AU1438" s="13">
        <v>16</v>
      </c>
      <c r="AV1438" s="13">
        <v>0.1</v>
      </c>
      <c r="AW1438" s="13">
        <v>1886.98</v>
      </c>
      <c r="AX1438" s="13">
        <v>1299.08</v>
      </c>
      <c r="AY1438" s="13">
        <v>587.9</v>
      </c>
      <c r="AZ1438" s="13" t="s">
        <v>91</v>
      </c>
      <c r="BA1438" s="13" t="s">
        <v>88</v>
      </c>
      <c r="BB1438" s="13" t="s">
        <v>37</v>
      </c>
      <c r="BC1438" s="13">
        <v>44.09</v>
      </c>
      <c r="BD1438" s="13">
        <v>7</v>
      </c>
      <c r="BE1438" s="13" t="s">
        <v>55</v>
      </c>
      <c r="BF1438" s="13" t="s">
        <v>39</v>
      </c>
      <c r="BG1438" s="13">
        <v>1</v>
      </c>
      <c r="BH1438" s="23">
        <v>6</v>
      </c>
    </row>
    <row r="1439" spans="36:60" x14ac:dyDescent="0.25">
      <c r="AJ1439" s="20">
        <v>458</v>
      </c>
      <c r="AK1439" s="2" t="s">
        <v>443</v>
      </c>
      <c r="AL1439" s="2" t="s">
        <v>120</v>
      </c>
      <c r="AM1439" s="2" t="s">
        <v>42</v>
      </c>
      <c r="AN1439" s="2" t="s">
        <v>59</v>
      </c>
      <c r="AO1439" s="2" t="s">
        <v>44</v>
      </c>
      <c r="AP1439" s="2" t="s">
        <v>61</v>
      </c>
      <c r="AQ1439" s="2" t="s">
        <v>52</v>
      </c>
      <c r="AR1439" s="2" t="s">
        <v>45</v>
      </c>
      <c r="AS1439" s="2" t="s">
        <v>46</v>
      </c>
      <c r="AT1439" s="2">
        <v>907.47</v>
      </c>
      <c r="AU1439" s="2">
        <v>20</v>
      </c>
      <c r="AV1439" s="2">
        <v>0.02</v>
      </c>
      <c r="AW1439" s="2">
        <v>17786.41</v>
      </c>
      <c r="AX1439" s="2">
        <v>14438.89</v>
      </c>
      <c r="AY1439" s="2">
        <v>3347.52</v>
      </c>
      <c r="AZ1439" s="2" t="s">
        <v>63</v>
      </c>
      <c r="BA1439" s="2" t="s">
        <v>54</v>
      </c>
      <c r="BB1439" s="2" t="s">
        <v>48</v>
      </c>
      <c r="BC1439" s="2">
        <v>46.31</v>
      </c>
      <c r="BD1439" s="2">
        <v>2</v>
      </c>
      <c r="BE1439" s="2" t="s">
        <v>97</v>
      </c>
      <c r="BF1439" s="2" t="s">
        <v>56</v>
      </c>
      <c r="BG1439" s="2">
        <v>5</v>
      </c>
      <c r="BH1439" s="21">
        <v>8</v>
      </c>
    </row>
    <row r="1440" spans="36:60" x14ac:dyDescent="0.25">
      <c r="AJ1440" s="20">
        <v>462</v>
      </c>
      <c r="AK1440" s="2" t="s">
        <v>445</v>
      </c>
      <c r="AL1440" s="2" t="s">
        <v>129</v>
      </c>
      <c r="AM1440" s="2" t="s">
        <v>28</v>
      </c>
      <c r="AN1440" s="2" t="s">
        <v>43</v>
      </c>
      <c r="AO1440" s="2" t="s">
        <v>67</v>
      </c>
      <c r="AP1440" s="2" t="s">
        <v>31</v>
      </c>
      <c r="AQ1440" s="2" t="s">
        <v>84</v>
      </c>
      <c r="AR1440" s="2" t="s">
        <v>45</v>
      </c>
      <c r="AS1440" s="2" t="s">
        <v>34</v>
      </c>
      <c r="AT1440" s="2">
        <v>962.64</v>
      </c>
      <c r="AU1440" s="2">
        <v>15</v>
      </c>
      <c r="AV1440" s="2">
        <v>0.05</v>
      </c>
      <c r="AW1440" s="2">
        <v>13717.62</v>
      </c>
      <c r="AX1440" s="2">
        <v>9401.48</v>
      </c>
      <c r="AY1440" s="2">
        <v>4316.1400000000003</v>
      </c>
      <c r="AZ1440" s="2" t="s">
        <v>76</v>
      </c>
      <c r="BA1440" s="2" t="s">
        <v>54</v>
      </c>
      <c r="BB1440" s="2" t="s">
        <v>48</v>
      </c>
      <c r="BC1440" s="2">
        <v>40.83</v>
      </c>
      <c r="BD1440" s="2">
        <v>2</v>
      </c>
      <c r="BE1440" s="2" t="s">
        <v>97</v>
      </c>
      <c r="BF1440" s="2" t="s">
        <v>56</v>
      </c>
      <c r="BG1440" s="2">
        <v>4</v>
      </c>
      <c r="BH1440" s="21">
        <v>3</v>
      </c>
    </row>
    <row r="1441" spans="36:60" x14ac:dyDescent="0.25">
      <c r="AJ1441" s="22">
        <v>469</v>
      </c>
      <c r="AK1441" s="13" t="s">
        <v>92</v>
      </c>
      <c r="AL1441" s="13" t="s">
        <v>127</v>
      </c>
      <c r="AM1441" s="13" t="s">
        <v>28</v>
      </c>
      <c r="AN1441" s="13" t="s">
        <v>43</v>
      </c>
      <c r="AO1441" s="13" t="s">
        <v>78</v>
      </c>
      <c r="AP1441" s="13" t="s">
        <v>68</v>
      </c>
      <c r="AQ1441" s="13" t="s">
        <v>87</v>
      </c>
      <c r="AR1441" s="13" t="s">
        <v>45</v>
      </c>
      <c r="AS1441" s="13" t="s">
        <v>34</v>
      </c>
      <c r="AT1441" s="13">
        <v>216.51</v>
      </c>
      <c r="AU1441" s="13">
        <v>18</v>
      </c>
      <c r="AV1441" s="13">
        <v>0.24</v>
      </c>
      <c r="AW1441" s="13">
        <v>2961.86</v>
      </c>
      <c r="AX1441" s="13">
        <v>1556.63</v>
      </c>
      <c r="AY1441" s="13">
        <v>1405.23</v>
      </c>
      <c r="AZ1441" s="13" t="s">
        <v>91</v>
      </c>
      <c r="BA1441" s="13" t="s">
        <v>88</v>
      </c>
      <c r="BB1441" s="13" t="s">
        <v>37</v>
      </c>
      <c r="BC1441" s="13">
        <v>33.85</v>
      </c>
      <c r="BD1441" s="13">
        <v>6</v>
      </c>
      <c r="BE1441" s="13" t="s">
        <v>55</v>
      </c>
      <c r="BF1441" s="13" t="s">
        <v>39</v>
      </c>
      <c r="BG1441" s="13">
        <v>5</v>
      </c>
      <c r="BH1441" s="23">
        <v>2</v>
      </c>
    </row>
    <row r="1442" spans="36:60" x14ac:dyDescent="0.25">
      <c r="AJ1442" s="20">
        <v>470</v>
      </c>
      <c r="AK1442" s="2" t="s">
        <v>223</v>
      </c>
      <c r="AL1442" s="2" t="s">
        <v>114</v>
      </c>
      <c r="AM1442" s="2" t="s">
        <v>66</v>
      </c>
      <c r="AN1442" s="2" t="s">
        <v>90</v>
      </c>
      <c r="AO1442" s="2" t="s">
        <v>67</v>
      </c>
      <c r="AP1442" s="2" t="s">
        <v>51</v>
      </c>
      <c r="AQ1442" s="2" t="s">
        <v>84</v>
      </c>
      <c r="AR1442" s="2" t="s">
        <v>45</v>
      </c>
      <c r="AS1442" s="2" t="s">
        <v>80</v>
      </c>
      <c r="AT1442" s="2">
        <v>283.08999999999997</v>
      </c>
      <c r="AU1442" s="2">
        <v>12</v>
      </c>
      <c r="AV1442" s="2">
        <v>0.25</v>
      </c>
      <c r="AW1442" s="2">
        <v>2547.81</v>
      </c>
      <c r="AX1442" s="2">
        <v>1996.99</v>
      </c>
      <c r="AY1442" s="2">
        <v>550.82000000000005</v>
      </c>
      <c r="AZ1442" s="2" t="s">
        <v>47</v>
      </c>
      <c r="BA1442" s="2" t="s">
        <v>54</v>
      </c>
      <c r="BB1442" s="2" t="s">
        <v>72</v>
      </c>
      <c r="BC1442" s="2">
        <v>40.35</v>
      </c>
      <c r="BD1442" s="2">
        <v>3</v>
      </c>
      <c r="BE1442" s="2" t="s">
        <v>55</v>
      </c>
      <c r="BF1442" s="2" t="s">
        <v>56</v>
      </c>
      <c r="BG1442" s="2">
        <v>5</v>
      </c>
      <c r="BH1442" s="21">
        <v>1</v>
      </c>
    </row>
    <row r="1443" spans="36:60" x14ac:dyDescent="0.25">
      <c r="AJ1443" s="22">
        <v>483</v>
      </c>
      <c r="AK1443" s="13" t="s">
        <v>457</v>
      </c>
      <c r="AL1443" s="13" t="s">
        <v>129</v>
      </c>
      <c r="AM1443" s="13" t="s">
        <v>66</v>
      </c>
      <c r="AN1443" s="13" t="s">
        <v>83</v>
      </c>
      <c r="AO1443" s="13" t="s">
        <v>100</v>
      </c>
      <c r="AP1443" s="13" t="s">
        <v>51</v>
      </c>
      <c r="AQ1443" s="13" t="s">
        <v>102</v>
      </c>
      <c r="AR1443" s="13" t="s">
        <v>45</v>
      </c>
      <c r="AS1443" s="13" t="s">
        <v>70</v>
      </c>
      <c r="AT1443" s="13">
        <v>483.98</v>
      </c>
      <c r="AU1443" s="13">
        <v>2</v>
      </c>
      <c r="AV1443" s="13">
        <v>0.25</v>
      </c>
      <c r="AW1443" s="13">
        <v>725.97</v>
      </c>
      <c r="AX1443" s="13">
        <v>388.3</v>
      </c>
      <c r="AY1443" s="13">
        <v>337.67</v>
      </c>
      <c r="AZ1443" s="13" t="s">
        <v>91</v>
      </c>
      <c r="BA1443" s="13" t="s">
        <v>71</v>
      </c>
      <c r="BB1443" s="13" t="s">
        <v>48</v>
      </c>
      <c r="BC1443" s="13">
        <v>19.350000000000001</v>
      </c>
      <c r="BD1443" s="13">
        <v>7</v>
      </c>
      <c r="BE1443" s="13" t="s">
        <v>55</v>
      </c>
      <c r="BF1443" s="13" t="s">
        <v>56</v>
      </c>
      <c r="BG1443" s="13">
        <v>4</v>
      </c>
      <c r="BH1443" s="23">
        <v>4</v>
      </c>
    </row>
    <row r="1444" spans="36:60" x14ac:dyDescent="0.25">
      <c r="AJ1444" s="20">
        <v>484</v>
      </c>
      <c r="AK1444" s="2" t="s">
        <v>384</v>
      </c>
      <c r="AL1444" s="2" t="s">
        <v>118</v>
      </c>
      <c r="AM1444" s="2" t="s">
        <v>82</v>
      </c>
      <c r="AN1444" s="2" t="s">
        <v>29</v>
      </c>
      <c r="AO1444" s="2" t="s">
        <v>78</v>
      </c>
      <c r="AP1444" s="2" t="s">
        <v>75</v>
      </c>
      <c r="AQ1444" s="2" t="s">
        <v>79</v>
      </c>
      <c r="AR1444" s="2" t="s">
        <v>45</v>
      </c>
      <c r="AS1444" s="2" t="s">
        <v>85</v>
      </c>
      <c r="AT1444" s="2">
        <v>74.77</v>
      </c>
      <c r="AU1444" s="2">
        <v>9</v>
      </c>
      <c r="AV1444" s="2">
        <v>0.23</v>
      </c>
      <c r="AW1444" s="2">
        <v>518.16</v>
      </c>
      <c r="AX1444" s="2">
        <v>424.22</v>
      </c>
      <c r="AY1444" s="2">
        <v>93.94</v>
      </c>
      <c r="AZ1444" s="2" t="s">
        <v>35</v>
      </c>
      <c r="BA1444" s="2" t="s">
        <v>36</v>
      </c>
      <c r="BB1444" s="2" t="s">
        <v>48</v>
      </c>
      <c r="BC1444" s="2">
        <v>26.98</v>
      </c>
      <c r="BD1444" s="2">
        <v>2</v>
      </c>
      <c r="BE1444" s="2" t="s">
        <v>97</v>
      </c>
      <c r="BF1444" s="2" t="s">
        <v>39</v>
      </c>
      <c r="BG1444" s="2">
        <v>2</v>
      </c>
      <c r="BH1444" s="21">
        <v>10</v>
      </c>
    </row>
    <row r="1445" spans="36:60" x14ac:dyDescent="0.25">
      <c r="AJ1445" s="20">
        <v>486</v>
      </c>
      <c r="AK1445" s="2" t="s">
        <v>123</v>
      </c>
      <c r="AL1445" s="2" t="s">
        <v>50</v>
      </c>
      <c r="AM1445" s="2" t="s">
        <v>42</v>
      </c>
      <c r="AN1445" s="2" t="s">
        <v>93</v>
      </c>
      <c r="AO1445" s="2" t="s">
        <v>94</v>
      </c>
      <c r="AP1445" s="2" t="s">
        <v>68</v>
      </c>
      <c r="AQ1445" s="2" t="s">
        <v>107</v>
      </c>
      <c r="AR1445" s="2" t="s">
        <v>45</v>
      </c>
      <c r="AS1445" s="2" t="s">
        <v>46</v>
      </c>
      <c r="AT1445" s="2">
        <v>355.03</v>
      </c>
      <c r="AU1445" s="2">
        <v>2</v>
      </c>
      <c r="AV1445" s="2">
        <v>0.04</v>
      </c>
      <c r="AW1445" s="2">
        <v>681.66</v>
      </c>
      <c r="AX1445" s="2">
        <v>505.59</v>
      </c>
      <c r="AY1445" s="2">
        <v>176.07</v>
      </c>
      <c r="AZ1445" s="2" t="s">
        <v>35</v>
      </c>
      <c r="BA1445" s="2" t="s">
        <v>54</v>
      </c>
      <c r="BB1445" s="2" t="s">
        <v>37</v>
      </c>
      <c r="BC1445" s="2">
        <v>8.23</v>
      </c>
      <c r="BD1445" s="2">
        <v>10</v>
      </c>
      <c r="BE1445" s="2" t="s">
        <v>55</v>
      </c>
      <c r="BF1445" s="2" t="s">
        <v>56</v>
      </c>
      <c r="BG1445" s="2">
        <v>3</v>
      </c>
      <c r="BH1445" s="21">
        <v>9</v>
      </c>
    </row>
    <row r="1446" spans="36:60" x14ac:dyDescent="0.25">
      <c r="AJ1446" s="20">
        <v>490</v>
      </c>
      <c r="AK1446" s="2" t="s">
        <v>458</v>
      </c>
      <c r="AL1446" s="2" t="s">
        <v>65</v>
      </c>
      <c r="AM1446" s="2" t="s">
        <v>66</v>
      </c>
      <c r="AN1446" s="2" t="s">
        <v>43</v>
      </c>
      <c r="AO1446" s="2" t="s">
        <v>67</v>
      </c>
      <c r="AP1446" s="2" t="s">
        <v>31</v>
      </c>
      <c r="AQ1446" s="2" t="s">
        <v>102</v>
      </c>
      <c r="AR1446" s="2" t="s">
        <v>45</v>
      </c>
      <c r="AS1446" s="2" t="s">
        <v>80</v>
      </c>
      <c r="AT1446" s="2">
        <v>356.95</v>
      </c>
      <c r="AU1446" s="2">
        <v>16</v>
      </c>
      <c r="AV1446" s="2">
        <v>0.28999999999999998</v>
      </c>
      <c r="AW1446" s="2">
        <v>4054.95</v>
      </c>
      <c r="AX1446" s="2">
        <v>2604.9899999999998</v>
      </c>
      <c r="AY1446" s="2">
        <v>1449.96</v>
      </c>
      <c r="AZ1446" s="2" t="s">
        <v>76</v>
      </c>
      <c r="BA1446" s="2" t="s">
        <v>71</v>
      </c>
      <c r="BB1446" s="2" t="s">
        <v>72</v>
      </c>
      <c r="BC1446" s="2">
        <v>8.1199999999999992</v>
      </c>
      <c r="BD1446" s="2">
        <v>3</v>
      </c>
      <c r="BE1446" s="2" t="s">
        <v>97</v>
      </c>
      <c r="BF1446" s="2" t="s">
        <v>56</v>
      </c>
      <c r="BG1446" s="2">
        <v>4</v>
      </c>
      <c r="BH1446" s="21">
        <v>11</v>
      </c>
    </row>
    <row r="1447" spans="36:60" x14ac:dyDescent="0.25">
      <c r="AJ1447" s="22">
        <v>491</v>
      </c>
      <c r="AK1447" s="13" t="s">
        <v>459</v>
      </c>
      <c r="AL1447" s="13" t="s">
        <v>96</v>
      </c>
      <c r="AM1447" s="13" t="s">
        <v>42</v>
      </c>
      <c r="AN1447" s="13" t="s">
        <v>93</v>
      </c>
      <c r="AO1447" s="13" t="s">
        <v>67</v>
      </c>
      <c r="AP1447" s="13" t="s">
        <v>68</v>
      </c>
      <c r="AQ1447" s="13" t="s">
        <v>62</v>
      </c>
      <c r="AR1447" s="13" t="s">
        <v>45</v>
      </c>
      <c r="AS1447" s="13" t="s">
        <v>85</v>
      </c>
      <c r="AT1447" s="13">
        <v>551.89</v>
      </c>
      <c r="AU1447" s="13">
        <v>18</v>
      </c>
      <c r="AV1447" s="13">
        <v>0.25</v>
      </c>
      <c r="AW1447" s="13">
        <v>7450.52</v>
      </c>
      <c r="AX1447" s="13">
        <v>6415.74</v>
      </c>
      <c r="AY1447" s="13">
        <v>1034.78</v>
      </c>
      <c r="AZ1447" s="13" t="s">
        <v>91</v>
      </c>
      <c r="BA1447" s="13" t="s">
        <v>36</v>
      </c>
      <c r="BB1447" s="13" t="s">
        <v>72</v>
      </c>
      <c r="BC1447" s="13">
        <v>36.18</v>
      </c>
      <c r="BD1447" s="13">
        <v>4</v>
      </c>
      <c r="BE1447" s="13" t="s">
        <v>55</v>
      </c>
      <c r="BF1447" s="13" t="s">
        <v>56</v>
      </c>
      <c r="BG1447" s="13">
        <v>5</v>
      </c>
      <c r="BH1447" s="23">
        <v>9</v>
      </c>
    </row>
    <row r="1448" spans="36:60" x14ac:dyDescent="0.25">
      <c r="AJ1448" s="20">
        <v>496</v>
      </c>
      <c r="AK1448" s="2" t="s">
        <v>462</v>
      </c>
      <c r="AL1448" s="2" t="s">
        <v>65</v>
      </c>
      <c r="AM1448" s="2" t="s">
        <v>42</v>
      </c>
      <c r="AN1448" s="2" t="s">
        <v>93</v>
      </c>
      <c r="AO1448" s="2" t="s">
        <v>100</v>
      </c>
      <c r="AP1448" s="2" t="s">
        <v>61</v>
      </c>
      <c r="AQ1448" s="2" t="s">
        <v>69</v>
      </c>
      <c r="AR1448" s="2" t="s">
        <v>45</v>
      </c>
      <c r="AS1448" s="2" t="s">
        <v>34</v>
      </c>
      <c r="AT1448" s="2">
        <v>246.44</v>
      </c>
      <c r="AU1448" s="2">
        <v>5</v>
      </c>
      <c r="AV1448" s="2">
        <v>0.28999999999999998</v>
      </c>
      <c r="AW1448" s="2">
        <v>874.86</v>
      </c>
      <c r="AX1448" s="2">
        <v>623.74</v>
      </c>
      <c r="AY1448" s="2">
        <v>251.12</v>
      </c>
      <c r="AZ1448" s="2" t="s">
        <v>63</v>
      </c>
      <c r="BA1448" s="2" t="s">
        <v>54</v>
      </c>
      <c r="BB1448" s="2" t="s">
        <v>37</v>
      </c>
      <c r="BC1448" s="2">
        <v>17.72</v>
      </c>
      <c r="BD1448" s="2">
        <v>6</v>
      </c>
      <c r="BE1448" s="2" t="s">
        <v>97</v>
      </c>
      <c r="BF1448" s="2" t="s">
        <v>39</v>
      </c>
      <c r="BG1448" s="2">
        <v>3</v>
      </c>
      <c r="BH1448" s="21">
        <v>6</v>
      </c>
    </row>
    <row r="1449" spans="36:60" x14ac:dyDescent="0.25">
      <c r="AJ1449" s="22">
        <v>499</v>
      </c>
      <c r="AK1449" s="13" t="s">
        <v>465</v>
      </c>
      <c r="AL1449" s="13" t="s">
        <v>96</v>
      </c>
      <c r="AM1449" s="13" t="s">
        <v>66</v>
      </c>
      <c r="AN1449" s="13" t="s">
        <v>29</v>
      </c>
      <c r="AO1449" s="13" t="s">
        <v>78</v>
      </c>
      <c r="AP1449" s="13" t="s">
        <v>75</v>
      </c>
      <c r="AQ1449" s="13" t="s">
        <v>134</v>
      </c>
      <c r="AR1449" s="13" t="s">
        <v>45</v>
      </c>
      <c r="AS1449" s="13" t="s">
        <v>46</v>
      </c>
      <c r="AT1449" s="13">
        <v>328.62</v>
      </c>
      <c r="AU1449" s="13">
        <v>11</v>
      </c>
      <c r="AV1449" s="13">
        <v>0</v>
      </c>
      <c r="AW1449" s="13">
        <v>3614.82</v>
      </c>
      <c r="AX1449" s="13">
        <v>2625.83</v>
      </c>
      <c r="AY1449" s="13">
        <v>988.99</v>
      </c>
      <c r="AZ1449" s="13" t="s">
        <v>47</v>
      </c>
      <c r="BA1449" s="13" t="s">
        <v>36</v>
      </c>
      <c r="BB1449" s="13" t="s">
        <v>48</v>
      </c>
      <c r="BC1449" s="13">
        <v>7.51</v>
      </c>
      <c r="BD1449" s="13">
        <v>4</v>
      </c>
      <c r="BE1449" s="13" t="s">
        <v>55</v>
      </c>
      <c r="BF1449" s="13" t="s">
        <v>39</v>
      </c>
      <c r="BG1449" s="13">
        <v>5</v>
      </c>
      <c r="BH1449" s="23">
        <v>3</v>
      </c>
    </row>
    <row r="1450" spans="36:60" x14ac:dyDescent="0.25">
      <c r="AJ1450" s="20">
        <v>502</v>
      </c>
      <c r="AK1450" s="2" t="s">
        <v>307</v>
      </c>
      <c r="AL1450" s="2" t="s">
        <v>120</v>
      </c>
      <c r="AM1450" s="2" t="s">
        <v>28</v>
      </c>
      <c r="AN1450" s="2" t="s">
        <v>29</v>
      </c>
      <c r="AO1450" s="2" t="s">
        <v>30</v>
      </c>
      <c r="AP1450" s="2" t="s">
        <v>75</v>
      </c>
      <c r="AQ1450" s="2" t="s">
        <v>102</v>
      </c>
      <c r="AR1450" s="2" t="s">
        <v>45</v>
      </c>
      <c r="AS1450" s="2" t="s">
        <v>80</v>
      </c>
      <c r="AT1450" s="2">
        <v>744.32</v>
      </c>
      <c r="AU1450" s="2">
        <v>7</v>
      </c>
      <c r="AV1450" s="2">
        <v>0.08</v>
      </c>
      <c r="AW1450" s="2">
        <v>4793.42</v>
      </c>
      <c r="AX1450" s="2">
        <v>2734.89</v>
      </c>
      <c r="AY1450" s="2">
        <v>2058.5300000000002</v>
      </c>
      <c r="AZ1450" s="2" t="s">
        <v>35</v>
      </c>
      <c r="BA1450" s="2" t="s">
        <v>71</v>
      </c>
      <c r="BB1450" s="2" t="s">
        <v>72</v>
      </c>
      <c r="BC1450" s="2">
        <v>25.96</v>
      </c>
      <c r="BD1450" s="2">
        <v>7</v>
      </c>
      <c r="BE1450" s="2" t="s">
        <v>38</v>
      </c>
      <c r="BF1450" s="2" t="s">
        <v>39</v>
      </c>
      <c r="BG1450" s="2">
        <v>1</v>
      </c>
      <c r="BH1450" s="21">
        <v>5</v>
      </c>
    </row>
    <row r="1451" spans="36:60" x14ac:dyDescent="0.25">
      <c r="AJ1451" s="20">
        <v>504</v>
      </c>
      <c r="AK1451" s="2" t="s">
        <v>362</v>
      </c>
      <c r="AL1451" s="2" t="s">
        <v>96</v>
      </c>
      <c r="AM1451" s="2" t="s">
        <v>82</v>
      </c>
      <c r="AN1451" s="2" t="s">
        <v>59</v>
      </c>
      <c r="AO1451" s="2" t="s">
        <v>30</v>
      </c>
      <c r="AP1451" s="2" t="s">
        <v>75</v>
      </c>
      <c r="AQ1451" s="2" t="s">
        <v>84</v>
      </c>
      <c r="AR1451" s="2" t="s">
        <v>45</v>
      </c>
      <c r="AS1451" s="2" t="s">
        <v>80</v>
      </c>
      <c r="AT1451" s="2">
        <v>398.98</v>
      </c>
      <c r="AU1451" s="2">
        <v>8</v>
      </c>
      <c r="AV1451" s="2">
        <v>0.22</v>
      </c>
      <c r="AW1451" s="2">
        <v>2489.64</v>
      </c>
      <c r="AX1451" s="2">
        <v>1646.43</v>
      </c>
      <c r="AY1451" s="2">
        <v>843.21</v>
      </c>
      <c r="AZ1451" s="2" t="s">
        <v>47</v>
      </c>
      <c r="BA1451" s="2" t="s">
        <v>36</v>
      </c>
      <c r="BB1451" s="2" t="s">
        <v>37</v>
      </c>
      <c r="BC1451" s="2">
        <v>14.21</v>
      </c>
      <c r="BD1451" s="2">
        <v>3</v>
      </c>
      <c r="BE1451" s="2" t="s">
        <v>38</v>
      </c>
      <c r="BF1451" s="2" t="s">
        <v>39</v>
      </c>
      <c r="BG1451" s="2">
        <v>4</v>
      </c>
      <c r="BH1451" s="21">
        <v>6</v>
      </c>
    </row>
    <row r="1452" spans="36:60" x14ac:dyDescent="0.25">
      <c r="AJ1452" s="20">
        <v>510</v>
      </c>
      <c r="AK1452" s="2" t="s">
        <v>185</v>
      </c>
      <c r="AL1452" s="2" t="s">
        <v>114</v>
      </c>
      <c r="AM1452" s="2" t="s">
        <v>28</v>
      </c>
      <c r="AN1452" s="2" t="s">
        <v>83</v>
      </c>
      <c r="AO1452" s="2" t="s">
        <v>30</v>
      </c>
      <c r="AP1452" s="2" t="s">
        <v>75</v>
      </c>
      <c r="AQ1452" s="2" t="s">
        <v>84</v>
      </c>
      <c r="AR1452" s="2" t="s">
        <v>45</v>
      </c>
      <c r="AS1452" s="2" t="s">
        <v>85</v>
      </c>
      <c r="AT1452" s="2">
        <v>874.72</v>
      </c>
      <c r="AU1452" s="2">
        <v>19</v>
      </c>
      <c r="AV1452" s="2">
        <v>0.08</v>
      </c>
      <c r="AW1452" s="2">
        <v>15290.11</v>
      </c>
      <c r="AX1452" s="2">
        <v>13409.04</v>
      </c>
      <c r="AY1452" s="2">
        <v>1881.07</v>
      </c>
      <c r="AZ1452" s="2" t="s">
        <v>76</v>
      </c>
      <c r="BA1452" s="2" t="s">
        <v>36</v>
      </c>
      <c r="BB1452" s="2" t="s">
        <v>72</v>
      </c>
      <c r="BC1452" s="2">
        <v>31.12</v>
      </c>
      <c r="BD1452" s="2">
        <v>5</v>
      </c>
      <c r="BE1452" s="2" t="s">
        <v>55</v>
      </c>
      <c r="BF1452" s="2" t="s">
        <v>39</v>
      </c>
      <c r="BG1452" s="2">
        <v>5</v>
      </c>
      <c r="BH1452" s="21">
        <v>2</v>
      </c>
    </row>
    <row r="1453" spans="36:60" x14ac:dyDescent="0.25">
      <c r="AJ1453" s="22">
        <v>511</v>
      </c>
      <c r="AK1453" s="13" t="s">
        <v>228</v>
      </c>
      <c r="AL1453" s="13" t="s">
        <v>127</v>
      </c>
      <c r="AM1453" s="13" t="s">
        <v>42</v>
      </c>
      <c r="AN1453" s="13" t="s">
        <v>93</v>
      </c>
      <c r="AO1453" s="13" t="s">
        <v>67</v>
      </c>
      <c r="AP1453" s="13" t="s">
        <v>68</v>
      </c>
      <c r="AQ1453" s="13" t="s">
        <v>52</v>
      </c>
      <c r="AR1453" s="13" t="s">
        <v>45</v>
      </c>
      <c r="AS1453" s="13" t="s">
        <v>80</v>
      </c>
      <c r="AT1453" s="13">
        <v>166.43</v>
      </c>
      <c r="AU1453" s="13">
        <v>1</v>
      </c>
      <c r="AV1453" s="13">
        <v>7.0000000000000007E-2</v>
      </c>
      <c r="AW1453" s="13">
        <v>154.78</v>
      </c>
      <c r="AX1453" s="13">
        <v>111.89</v>
      </c>
      <c r="AY1453" s="13">
        <v>42.89</v>
      </c>
      <c r="AZ1453" s="13" t="s">
        <v>35</v>
      </c>
      <c r="BA1453" s="13" t="s">
        <v>88</v>
      </c>
      <c r="BB1453" s="13" t="s">
        <v>72</v>
      </c>
      <c r="BC1453" s="13">
        <v>37.5</v>
      </c>
      <c r="BD1453" s="13">
        <v>8</v>
      </c>
      <c r="BE1453" s="13" t="s">
        <v>38</v>
      </c>
      <c r="BF1453" s="13" t="s">
        <v>56</v>
      </c>
      <c r="BG1453" s="13">
        <v>5</v>
      </c>
      <c r="BH1453" s="23">
        <v>5</v>
      </c>
    </row>
    <row r="1454" spans="36:60" x14ac:dyDescent="0.25">
      <c r="AJ1454" s="20">
        <v>514</v>
      </c>
      <c r="AK1454" s="2" t="s">
        <v>468</v>
      </c>
      <c r="AL1454" s="2" t="s">
        <v>27</v>
      </c>
      <c r="AM1454" s="2" t="s">
        <v>42</v>
      </c>
      <c r="AN1454" s="2" t="s">
        <v>93</v>
      </c>
      <c r="AO1454" s="2" t="s">
        <v>94</v>
      </c>
      <c r="AP1454" s="2" t="s">
        <v>61</v>
      </c>
      <c r="AQ1454" s="2" t="s">
        <v>87</v>
      </c>
      <c r="AR1454" s="2" t="s">
        <v>45</v>
      </c>
      <c r="AS1454" s="2" t="s">
        <v>34</v>
      </c>
      <c r="AT1454" s="2">
        <v>219.85</v>
      </c>
      <c r="AU1454" s="2">
        <v>4</v>
      </c>
      <c r="AV1454" s="2">
        <v>0.09</v>
      </c>
      <c r="AW1454" s="2">
        <v>800.25</v>
      </c>
      <c r="AX1454" s="2">
        <v>551.95000000000005</v>
      </c>
      <c r="AY1454" s="2">
        <v>248.3</v>
      </c>
      <c r="AZ1454" s="2" t="s">
        <v>76</v>
      </c>
      <c r="BA1454" s="2" t="s">
        <v>36</v>
      </c>
      <c r="BB1454" s="2" t="s">
        <v>72</v>
      </c>
      <c r="BC1454" s="2">
        <v>41.54</v>
      </c>
      <c r="BD1454" s="2">
        <v>3</v>
      </c>
      <c r="BE1454" s="2" t="s">
        <v>55</v>
      </c>
      <c r="BF1454" s="2" t="s">
        <v>56</v>
      </c>
      <c r="BG1454" s="2">
        <v>1</v>
      </c>
      <c r="BH1454" s="21">
        <v>9</v>
      </c>
    </row>
    <row r="1455" spans="36:60" x14ac:dyDescent="0.25">
      <c r="AJ1455" s="20">
        <v>516</v>
      </c>
      <c r="AK1455" s="2" t="s">
        <v>255</v>
      </c>
      <c r="AL1455" s="2" t="s">
        <v>129</v>
      </c>
      <c r="AM1455" s="2" t="s">
        <v>66</v>
      </c>
      <c r="AN1455" s="2" t="s">
        <v>59</v>
      </c>
      <c r="AO1455" s="2" t="s">
        <v>78</v>
      </c>
      <c r="AP1455" s="2" t="s">
        <v>51</v>
      </c>
      <c r="AQ1455" s="2" t="s">
        <v>69</v>
      </c>
      <c r="AR1455" s="2" t="s">
        <v>45</v>
      </c>
      <c r="AS1455" s="2" t="s">
        <v>85</v>
      </c>
      <c r="AT1455" s="2">
        <v>597.53</v>
      </c>
      <c r="AU1455" s="2">
        <v>11</v>
      </c>
      <c r="AV1455" s="2">
        <v>0.28999999999999998</v>
      </c>
      <c r="AW1455" s="2">
        <v>4666.71</v>
      </c>
      <c r="AX1455" s="2">
        <v>3093.34</v>
      </c>
      <c r="AY1455" s="2">
        <v>1573.37</v>
      </c>
      <c r="AZ1455" s="2" t="s">
        <v>63</v>
      </c>
      <c r="BA1455" s="2" t="s">
        <v>54</v>
      </c>
      <c r="BB1455" s="2" t="s">
        <v>72</v>
      </c>
      <c r="BC1455" s="2">
        <v>6.48</v>
      </c>
      <c r="BD1455" s="2">
        <v>3</v>
      </c>
      <c r="BE1455" s="2" t="s">
        <v>97</v>
      </c>
      <c r="BF1455" s="2" t="s">
        <v>39</v>
      </c>
      <c r="BG1455" s="2">
        <v>1</v>
      </c>
      <c r="BH1455" s="21">
        <v>1</v>
      </c>
    </row>
    <row r="1456" spans="36:60" x14ac:dyDescent="0.25">
      <c r="AJ1456" s="20">
        <v>518</v>
      </c>
      <c r="AK1456" s="2" t="s">
        <v>471</v>
      </c>
      <c r="AL1456" s="2" t="s">
        <v>120</v>
      </c>
      <c r="AM1456" s="2" t="s">
        <v>28</v>
      </c>
      <c r="AN1456" s="2" t="s">
        <v>93</v>
      </c>
      <c r="AO1456" s="2" t="s">
        <v>60</v>
      </c>
      <c r="AP1456" s="2" t="s">
        <v>31</v>
      </c>
      <c r="AQ1456" s="2" t="s">
        <v>32</v>
      </c>
      <c r="AR1456" s="2" t="s">
        <v>45</v>
      </c>
      <c r="AS1456" s="2" t="s">
        <v>46</v>
      </c>
      <c r="AT1456" s="2">
        <v>498.04</v>
      </c>
      <c r="AU1456" s="2">
        <v>2</v>
      </c>
      <c r="AV1456" s="2">
        <v>0.04</v>
      </c>
      <c r="AW1456" s="2">
        <v>956.24</v>
      </c>
      <c r="AX1456" s="2">
        <v>748.45</v>
      </c>
      <c r="AY1456" s="2">
        <v>207.79</v>
      </c>
      <c r="AZ1456" s="2" t="s">
        <v>91</v>
      </c>
      <c r="BA1456" s="2" t="s">
        <v>71</v>
      </c>
      <c r="BB1456" s="2" t="s">
        <v>72</v>
      </c>
      <c r="BC1456" s="2">
        <v>49.21</v>
      </c>
      <c r="BD1456" s="2">
        <v>6</v>
      </c>
      <c r="BE1456" s="2" t="s">
        <v>55</v>
      </c>
      <c r="BF1456" s="2" t="s">
        <v>56</v>
      </c>
      <c r="BG1456" s="2">
        <v>1</v>
      </c>
      <c r="BH1456" s="21">
        <v>12</v>
      </c>
    </row>
    <row r="1457" spans="36:60" x14ac:dyDescent="0.25">
      <c r="AJ1457" s="22">
        <v>521</v>
      </c>
      <c r="AK1457" s="13" t="s">
        <v>261</v>
      </c>
      <c r="AL1457" s="13" t="s">
        <v>127</v>
      </c>
      <c r="AM1457" s="13" t="s">
        <v>66</v>
      </c>
      <c r="AN1457" s="13" t="s">
        <v>43</v>
      </c>
      <c r="AO1457" s="13" t="s">
        <v>60</v>
      </c>
      <c r="AP1457" s="13" t="s">
        <v>75</v>
      </c>
      <c r="AQ1457" s="13" t="s">
        <v>84</v>
      </c>
      <c r="AR1457" s="13" t="s">
        <v>45</v>
      </c>
      <c r="AS1457" s="13" t="s">
        <v>34</v>
      </c>
      <c r="AT1457" s="13">
        <v>470.98</v>
      </c>
      <c r="AU1457" s="13">
        <v>5</v>
      </c>
      <c r="AV1457" s="13">
        <v>0.01</v>
      </c>
      <c r="AW1457" s="13">
        <v>2331.35</v>
      </c>
      <c r="AX1457" s="13">
        <v>1961.39</v>
      </c>
      <c r="AY1457" s="13">
        <v>369.96</v>
      </c>
      <c r="AZ1457" s="13" t="s">
        <v>35</v>
      </c>
      <c r="BA1457" s="13" t="s">
        <v>88</v>
      </c>
      <c r="BB1457" s="13" t="s">
        <v>37</v>
      </c>
      <c r="BC1457" s="13">
        <v>45.54</v>
      </c>
      <c r="BD1457" s="13">
        <v>3</v>
      </c>
      <c r="BE1457" s="13" t="s">
        <v>55</v>
      </c>
      <c r="BF1457" s="13" t="s">
        <v>39</v>
      </c>
      <c r="BG1457" s="13">
        <v>5</v>
      </c>
      <c r="BH1457" s="23">
        <v>9</v>
      </c>
    </row>
    <row r="1458" spans="36:60" x14ac:dyDescent="0.25">
      <c r="AJ1458" s="20">
        <v>524</v>
      </c>
      <c r="AK1458" s="2" t="s">
        <v>225</v>
      </c>
      <c r="AL1458" s="2" t="s">
        <v>58</v>
      </c>
      <c r="AM1458" s="2" t="s">
        <v>82</v>
      </c>
      <c r="AN1458" s="2" t="s">
        <v>43</v>
      </c>
      <c r="AO1458" s="2" t="s">
        <v>60</v>
      </c>
      <c r="AP1458" s="2" t="s">
        <v>31</v>
      </c>
      <c r="AQ1458" s="2" t="s">
        <v>69</v>
      </c>
      <c r="AR1458" s="2" t="s">
        <v>45</v>
      </c>
      <c r="AS1458" s="2" t="s">
        <v>80</v>
      </c>
      <c r="AT1458" s="2">
        <v>841.5</v>
      </c>
      <c r="AU1458" s="2">
        <v>10</v>
      </c>
      <c r="AV1458" s="2">
        <v>0.1</v>
      </c>
      <c r="AW1458" s="2">
        <v>7573.5</v>
      </c>
      <c r="AX1458" s="2">
        <v>4981.4799999999996</v>
      </c>
      <c r="AY1458" s="2">
        <v>2592.02</v>
      </c>
      <c r="AZ1458" s="2" t="s">
        <v>35</v>
      </c>
      <c r="BA1458" s="2" t="s">
        <v>54</v>
      </c>
      <c r="BB1458" s="2" t="s">
        <v>48</v>
      </c>
      <c r="BC1458" s="2">
        <v>43.82</v>
      </c>
      <c r="BD1458" s="2">
        <v>6</v>
      </c>
      <c r="BE1458" s="2" t="s">
        <v>55</v>
      </c>
      <c r="BF1458" s="2" t="s">
        <v>39</v>
      </c>
      <c r="BG1458" s="2">
        <v>3</v>
      </c>
      <c r="BH1458" s="21">
        <v>10</v>
      </c>
    </row>
    <row r="1459" spans="36:60" x14ac:dyDescent="0.25">
      <c r="AJ1459" s="22">
        <v>525</v>
      </c>
      <c r="AK1459" s="13" t="s">
        <v>473</v>
      </c>
      <c r="AL1459" s="13" t="s">
        <v>114</v>
      </c>
      <c r="AM1459" s="13" t="s">
        <v>28</v>
      </c>
      <c r="AN1459" s="13" t="s">
        <v>93</v>
      </c>
      <c r="AO1459" s="13" t="s">
        <v>100</v>
      </c>
      <c r="AP1459" s="13" t="s">
        <v>31</v>
      </c>
      <c r="AQ1459" s="13" t="s">
        <v>102</v>
      </c>
      <c r="AR1459" s="13" t="s">
        <v>45</v>
      </c>
      <c r="AS1459" s="13" t="s">
        <v>46</v>
      </c>
      <c r="AT1459" s="13">
        <v>684.72</v>
      </c>
      <c r="AU1459" s="13">
        <v>18</v>
      </c>
      <c r="AV1459" s="13">
        <v>0.22</v>
      </c>
      <c r="AW1459" s="13">
        <v>9613.4699999999993</v>
      </c>
      <c r="AX1459" s="13">
        <v>5758.27</v>
      </c>
      <c r="AY1459" s="13">
        <v>3855.2</v>
      </c>
      <c r="AZ1459" s="13" t="s">
        <v>76</v>
      </c>
      <c r="BA1459" s="13" t="s">
        <v>36</v>
      </c>
      <c r="BB1459" s="13" t="s">
        <v>37</v>
      </c>
      <c r="BC1459" s="13">
        <v>33.92</v>
      </c>
      <c r="BD1459" s="13">
        <v>6</v>
      </c>
      <c r="BE1459" s="13" t="s">
        <v>97</v>
      </c>
      <c r="BF1459" s="13" t="s">
        <v>56</v>
      </c>
      <c r="BG1459" s="13">
        <v>5</v>
      </c>
      <c r="BH1459" s="23">
        <v>9</v>
      </c>
    </row>
    <row r="1460" spans="36:60" x14ac:dyDescent="0.25">
      <c r="AJ1460" s="20">
        <v>532</v>
      </c>
      <c r="AK1460" s="2" t="s">
        <v>456</v>
      </c>
      <c r="AL1460" s="2" t="s">
        <v>50</v>
      </c>
      <c r="AM1460" s="2" t="s">
        <v>28</v>
      </c>
      <c r="AN1460" s="2" t="s">
        <v>59</v>
      </c>
      <c r="AO1460" s="2" t="s">
        <v>74</v>
      </c>
      <c r="AP1460" s="2" t="s">
        <v>68</v>
      </c>
      <c r="AQ1460" s="2" t="s">
        <v>62</v>
      </c>
      <c r="AR1460" s="2" t="s">
        <v>45</v>
      </c>
      <c r="AS1460" s="2" t="s">
        <v>46</v>
      </c>
      <c r="AT1460" s="2">
        <v>234.77</v>
      </c>
      <c r="AU1460" s="2">
        <v>20</v>
      </c>
      <c r="AV1460" s="2">
        <v>0.09</v>
      </c>
      <c r="AW1460" s="2">
        <v>4272.8100000000004</v>
      </c>
      <c r="AX1460" s="2">
        <v>2175.29</v>
      </c>
      <c r="AY1460" s="2">
        <v>2097.52</v>
      </c>
      <c r="AZ1460" s="2" t="s">
        <v>91</v>
      </c>
      <c r="BA1460" s="2" t="s">
        <v>54</v>
      </c>
      <c r="BB1460" s="2" t="s">
        <v>48</v>
      </c>
      <c r="BC1460" s="2">
        <v>31.45</v>
      </c>
      <c r="BD1460" s="2">
        <v>10</v>
      </c>
      <c r="BE1460" s="2" t="s">
        <v>55</v>
      </c>
      <c r="BF1460" s="2" t="s">
        <v>56</v>
      </c>
      <c r="BG1460" s="2">
        <v>1</v>
      </c>
      <c r="BH1460" s="21">
        <v>5</v>
      </c>
    </row>
    <row r="1461" spans="36:60" x14ac:dyDescent="0.25">
      <c r="AJ1461" s="22">
        <v>535</v>
      </c>
      <c r="AK1461" s="13" t="s">
        <v>243</v>
      </c>
      <c r="AL1461" s="13" t="s">
        <v>41</v>
      </c>
      <c r="AM1461" s="13" t="s">
        <v>82</v>
      </c>
      <c r="AN1461" s="13" t="s">
        <v>43</v>
      </c>
      <c r="AO1461" s="13" t="s">
        <v>94</v>
      </c>
      <c r="AP1461" s="13" t="s">
        <v>75</v>
      </c>
      <c r="AQ1461" s="13" t="s">
        <v>87</v>
      </c>
      <c r="AR1461" s="13" t="s">
        <v>45</v>
      </c>
      <c r="AS1461" s="13" t="s">
        <v>34</v>
      </c>
      <c r="AT1461" s="13">
        <v>902.53</v>
      </c>
      <c r="AU1461" s="13">
        <v>19</v>
      </c>
      <c r="AV1461" s="13">
        <v>0</v>
      </c>
      <c r="AW1461" s="13">
        <v>17148.07</v>
      </c>
      <c r="AX1461" s="13">
        <v>9499.01</v>
      </c>
      <c r="AY1461" s="13">
        <v>7649.06</v>
      </c>
      <c r="AZ1461" s="13" t="s">
        <v>76</v>
      </c>
      <c r="BA1461" s="13" t="s">
        <v>36</v>
      </c>
      <c r="BB1461" s="13" t="s">
        <v>72</v>
      </c>
      <c r="BC1461" s="13">
        <v>28.74</v>
      </c>
      <c r="BD1461" s="13">
        <v>4</v>
      </c>
      <c r="BE1461" s="13" t="s">
        <v>38</v>
      </c>
      <c r="BF1461" s="13" t="s">
        <v>56</v>
      </c>
      <c r="BG1461" s="13">
        <v>4</v>
      </c>
      <c r="BH1461" s="23">
        <v>12</v>
      </c>
    </row>
    <row r="1462" spans="36:60" x14ac:dyDescent="0.25">
      <c r="AJ1462" s="22">
        <v>537</v>
      </c>
      <c r="AK1462" s="13" t="s">
        <v>353</v>
      </c>
      <c r="AL1462" s="13" t="s">
        <v>118</v>
      </c>
      <c r="AM1462" s="13" t="s">
        <v>82</v>
      </c>
      <c r="AN1462" s="13" t="s">
        <v>90</v>
      </c>
      <c r="AO1462" s="13" t="s">
        <v>44</v>
      </c>
      <c r="AP1462" s="13" t="s">
        <v>31</v>
      </c>
      <c r="AQ1462" s="13" t="s">
        <v>52</v>
      </c>
      <c r="AR1462" s="13" t="s">
        <v>45</v>
      </c>
      <c r="AS1462" s="13" t="s">
        <v>34</v>
      </c>
      <c r="AT1462" s="13">
        <v>899.47</v>
      </c>
      <c r="AU1462" s="13">
        <v>17</v>
      </c>
      <c r="AV1462" s="13">
        <v>0.11</v>
      </c>
      <c r="AW1462" s="13">
        <v>13608.98</v>
      </c>
      <c r="AX1462" s="13">
        <v>7034.92</v>
      </c>
      <c r="AY1462" s="13">
        <v>6574.06</v>
      </c>
      <c r="AZ1462" s="13" t="s">
        <v>63</v>
      </c>
      <c r="BA1462" s="13" t="s">
        <v>54</v>
      </c>
      <c r="BB1462" s="13" t="s">
        <v>37</v>
      </c>
      <c r="BC1462" s="13">
        <v>23.89</v>
      </c>
      <c r="BD1462" s="13">
        <v>2</v>
      </c>
      <c r="BE1462" s="13" t="s">
        <v>55</v>
      </c>
      <c r="BF1462" s="13" t="s">
        <v>56</v>
      </c>
      <c r="BG1462" s="13">
        <v>3</v>
      </c>
      <c r="BH1462" s="23">
        <v>11</v>
      </c>
    </row>
    <row r="1463" spans="36:60" x14ac:dyDescent="0.25">
      <c r="AJ1463" s="20">
        <v>556</v>
      </c>
      <c r="AK1463" s="2" t="s">
        <v>275</v>
      </c>
      <c r="AL1463" s="2" t="s">
        <v>96</v>
      </c>
      <c r="AM1463" s="2" t="s">
        <v>66</v>
      </c>
      <c r="AN1463" s="2" t="s">
        <v>90</v>
      </c>
      <c r="AO1463" s="2" t="s">
        <v>30</v>
      </c>
      <c r="AP1463" s="2" t="s">
        <v>61</v>
      </c>
      <c r="AQ1463" s="2" t="s">
        <v>134</v>
      </c>
      <c r="AR1463" s="2" t="s">
        <v>45</v>
      </c>
      <c r="AS1463" s="2" t="s">
        <v>34</v>
      </c>
      <c r="AT1463" s="2">
        <v>322.83999999999997</v>
      </c>
      <c r="AU1463" s="2">
        <v>2</v>
      </c>
      <c r="AV1463" s="2">
        <v>0.13</v>
      </c>
      <c r="AW1463" s="2">
        <v>561.74</v>
      </c>
      <c r="AX1463" s="2">
        <v>435.51</v>
      </c>
      <c r="AY1463" s="2">
        <v>126.23</v>
      </c>
      <c r="AZ1463" s="2" t="s">
        <v>47</v>
      </c>
      <c r="BA1463" s="2" t="s">
        <v>36</v>
      </c>
      <c r="BB1463" s="2" t="s">
        <v>37</v>
      </c>
      <c r="BC1463" s="2">
        <v>42.55</v>
      </c>
      <c r="BD1463" s="2">
        <v>1</v>
      </c>
      <c r="BE1463" s="2" t="s">
        <v>55</v>
      </c>
      <c r="BF1463" s="2" t="s">
        <v>56</v>
      </c>
      <c r="BG1463" s="2">
        <v>1</v>
      </c>
      <c r="BH1463" s="21">
        <v>1</v>
      </c>
    </row>
    <row r="1464" spans="36:60" x14ac:dyDescent="0.25">
      <c r="AJ1464" s="22">
        <v>557</v>
      </c>
      <c r="AK1464" s="13" t="s">
        <v>485</v>
      </c>
      <c r="AL1464" s="13" t="s">
        <v>41</v>
      </c>
      <c r="AM1464" s="13" t="s">
        <v>82</v>
      </c>
      <c r="AN1464" s="13" t="s">
        <v>93</v>
      </c>
      <c r="AO1464" s="13" t="s">
        <v>30</v>
      </c>
      <c r="AP1464" s="13" t="s">
        <v>61</v>
      </c>
      <c r="AQ1464" s="13" t="s">
        <v>87</v>
      </c>
      <c r="AR1464" s="13" t="s">
        <v>45</v>
      </c>
      <c r="AS1464" s="13" t="s">
        <v>85</v>
      </c>
      <c r="AT1464" s="13">
        <v>20.25</v>
      </c>
      <c r="AU1464" s="13">
        <v>3</v>
      </c>
      <c r="AV1464" s="13">
        <v>0.04</v>
      </c>
      <c r="AW1464" s="13">
        <v>58.32</v>
      </c>
      <c r="AX1464" s="13">
        <v>49.85</v>
      </c>
      <c r="AY1464" s="13">
        <v>8.4700000000000006</v>
      </c>
      <c r="AZ1464" s="13" t="s">
        <v>35</v>
      </c>
      <c r="BA1464" s="13" t="s">
        <v>71</v>
      </c>
      <c r="BB1464" s="13" t="s">
        <v>37</v>
      </c>
      <c r="BC1464" s="13">
        <v>19.25</v>
      </c>
      <c r="BD1464" s="13">
        <v>9</v>
      </c>
      <c r="BE1464" s="13" t="s">
        <v>38</v>
      </c>
      <c r="BF1464" s="13" t="s">
        <v>56</v>
      </c>
      <c r="BG1464" s="13">
        <v>3</v>
      </c>
      <c r="BH1464" s="23">
        <v>9</v>
      </c>
    </row>
    <row r="1465" spans="36:60" x14ac:dyDescent="0.25">
      <c r="AJ1465" s="20">
        <v>558</v>
      </c>
      <c r="AK1465" s="2" t="s">
        <v>280</v>
      </c>
      <c r="AL1465" s="2" t="s">
        <v>27</v>
      </c>
      <c r="AM1465" s="2" t="s">
        <v>82</v>
      </c>
      <c r="AN1465" s="2" t="s">
        <v>90</v>
      </c>
      <c r="AO1465" s="2" t="s">
        <v>30</v>
      </c>
      <c r="AP1465" s="2" t="s">
        <v>51</v>
      </c>
      <c r="AQ1465" s="2" t="s">
        <v>84</v>
      </c>
      <c r="AR1465" s="2" t="s">
        <v>45</v>
      </c>
      <c r="AS1465" s="2" t="s">
        <v>46</v>
      </c>
      <c r="AT1465" s="2">
        <v>733.56</v>
      </c>
      <c r="AU1465" s="2">
        <v>4</v>
      </c>
      <c r="AV1465" s="2">
        <v>0.14000000000000001</v>
      </c>
      <c r="AW1465" s="2">
        <v>2523.4499999999998</v>
      </c>
      <c r="AX1465" s="2">
        <v>1975.51</v>
      </c>
      <c r="AY1465" s="2">
        <v>547.94000000000005</v>
      </c>
      <c r="AZ1465" s="2" t="s">
        <v>35</v>
      </c>
      <c r="BA1465" s="2" t="s">
        <v>54</v>
      </c>
      <c r="BB1465" s="2" t="s">
        <v>37</v>
      </c>
      <c r="BC1465" s="2">
        <v>8.66</v>
      </c>
      <c r="BD1465" s="2">
        <v>2</v>
      </c>
      <c r="BE1465" s="2" t="s">
        <v>55</v>
      </c>
      <c r="BF1465" s="2" t="s">
        <v>39</v>
      </c>
      <c r="BG1465" s="2">
        <v>1</v>
      </c>
      <c r="BH1465" s="21">
        <v>3</v>
      </c>
    </row>
    <row r="1466" spans="36:60" x14ac:dyDescent="0.25">
      <c r="AJ1466" s="20">
        <v>562</v>
      </c>
      <c r="AK1466" s="2" t="s">
        <v>487</v>
      </c>
      <c r="AL1466" s="2" t="s">
        <v>65</v>
      </c>
      <c r="AM1466" s="2" t="s">
        <v>28</v>
      </c>
      <c r="AN1466" s="2" t="s">
        <v>90</v>
      </c>
      <c r="AO1466" s="2" t="s">
        <v>100</v>
      </c>
      <c r="AP1466" s="2" t="s">
        <v>31</v>
      </c>
      <c r="AQ1466" s="2" t="s">
        <v>62</v>
      </c>
      <c r="AR1466" s="2" t="s">
        <v>45</v>
      </c>
      <c r="AS1466" s="2" t="s">
        <v>80</v>
      </c>
      <c r="AT1466" s="2">
        <v>675.37</v>
      </c>
      <c r="AU1466" s="2">
        <v>7</v>
      </c>
      <c r="AV1466" s="2">
        <v>0.28000000000000003</v>
      </c>
      <c r="AW1466" s="2">
        <v>3403.86</v>
      </c>
      <c r="AX1466" s="2">
        <v>2930.41</v>
      </c>
      <c r="AY1466" s="2">
        <v>473.45</v>
      </c>
      <c r="AZ1466" s="2" t="s">
        <v>63</v>
      </c>
      <c r="BA1466" s="2" t="s">
        <v>88</v>
      </c>
      <c r="BB1466" s="2" t="s">
        <v>37</v>
      </c>
      <c r="BC1466" s="2">
        <v>45.26</v>
      </c>
      <c r="BD1466" s="2">
        <v>7</v>
      </c>
      <c r="BE1466" s="2" t="s">
        <v>55</v>
      </c>
      <c r="BF1466" s="2" t="s">
        <v>56</v>
      </c>
      <c r="BG1466" s="2">
        <v>4</v>
      </c>
      <c r="BH1466" s="21">
        <v>1</v>
      </c>
    </row>
    <row r="1467" spans="36:60" x14ac:dyDescent="0.25">
      <c r="AJ1467" s="20">
        <v>566</v>
      </c>
      <c r="AK1467" s="2" t="s">
        <v>489</v>
      </c>
      <c r="AL1467" s="2" t="s">
        <v>114</v>
      </c>
      <c r="AM1467" s="2" t="s">
        <v>42</v>
      </c>
      <c r="AN1467" s="2" t="s">
        <v>59</v>
      </c>
      <c r="AO1467" s="2" t="s">
        <v>94</v>
      </c>
      <c r="AP1467" s="2" t="s">
        <v>75</v>
      </c>
      <c r="AQ1467" s="2" t="s">
        <v>62</v>
      </c>
      <c r="AR1467" s="2" t="s">
        <v>45</v>
      </c>
      <c r="AS1467" s="2" t="s">
        <v>85</v>
      </c>
      <c r="AT1467" s="2">
        <v>624.26</v>
      </c>
      <c r="AU1467" s="2">
        <v>18</v>
      </c>
      <c r="AV1467" s="2">
        <v>0.25</v>
      </c>
      <c r="AW1467" s="2">
        <v>8427.51</v>
      </c>
      <c r="AX1467" s="2">
        <v>6156.32</v>
      </c>
      <c r="AY1467" s="2">
        <v>2271.19</v>
      </c>
      <c r="AZ1467" s="2" t="s">
        <v>76</v>
      </c>
      <c r="BA1467" s="2" t="s">
        <v>88</v>
      </c>
      <c r="BB1467" s="2" t="s">
        <v>48</v>
      </c>
      <c r="BC1467" s="2">
        <v>5.82</v>
      </c>
      <c r="BD1467" s="2">
        <v>1</v>
      </c>
      <c r="BE1467" s="2" t="s">
        <v>55</v>
      </c>
      <c r="BF1467" s="2" t="s">
        <v>56</v>
      </c>
      <c r="BG1467" s="2">
        <v>5</v>
      </c>
      <c r="BH1467" s="21">
        <v>5</v>
      </c>
    </row>
    <row r="1468" spans="36:60" x14ac:dyDescent="0.25">
      <c r="AJ1468" s="22">
        <v>571</v>
      </c>
      <c r="AK1468" s="13" t="s">
        <v>407</v>
      </c>
      <c r="AL1468" s="13" t="s">
        <v>50</v>
      </c>
      <c r="AM1468" s="13" t="s">
        <v>28</v>
      </c>
      <c r="AN1468" s="13" t="s">
        <v>59</v>
      </c>
      <c r="AO1468" s="13" t="s">
        <v>94</v>
      </c>
      <c r="AP1468" s="13" t="s">
        <v>75</v>
      </c>
      <c r="AQ1468" s="13" t="s">
        <v>107</v>
      </c>
      <c r="AR1468" s="13" t="s">
        <v>45</v>
      </c>
      <c r="AS1468" s="13" t="s">
        <v>34</v>
      </c>
      <c r="AT1468" s="13">
        <v>764.76</v>
      </c>
      <c r="AU1468" s="13">
        <v>8</v>
      </c>
      <c r="AV1468" s="13">
        <v>0.17</v>
      </c>
      <c r="AW1468" s="13">
        <v>5078.01</v>
      </c>
      <c r="AX1468" s="13">
        <v>3688.32</v>
      </c>
      <c r="AY1468" s="13">
        <v>1389.69</v>
      </c>
      <c r="AZ1468" s="13" t="s">
        <v>47</v>
      </c>
      <c r="BA1468" s="13" t="s">
        <v>36</v>
      </c>
      <c r="BB1468" s="13" t="s">
        <v>37</v>
      </c>
      <c r="BC1468" s="13">
        <v>9.94</v>
      </c>
      <c r="BD1468" s="13">
        <v>7</v>
      </c>
      <c r="BE1468" s="13" t="s">
        <v>55</v>
      </c>
      <c r="BF1468" s="13" t="s">
        <v>39</v>
      </c>
      <c r="BG1468" s="13">
        <v>5</v>
      </c>
      <c r="BH1468" s="23">
        <v>1</v>
      </c>
    </row>
    <row r="1469" spans="36:60" x14ac:dyDescent="0.25">
      <c r="AJ1469" s="22">
        <v>577</v>
      </c>
      <c r="AK1469" s="13" t="s">
        <v>461</v>
      </c>
      <c r="AL1469" s="13" t="s">
        <v>65</v>
      </c>
      <c r="AM1469" s="13" t="s">
        <v>66</v>
      </c>
      <c r="AN1469" s="13" t="s">
        <v>93</v>
      </c>
      <c r="AO1469" s="13" t="s">
        <v>100</v>
      </c>
      <c r="AP1469" s="13" t="s">
        <v>68</v>
      </c>
      <c r="AQ1469" s="13" t="s">
        <v>84</v>
      </c>
      <c r="AR1469" s="13" t="s">
        <v>45</v>
      </c>
      <c r="AS1469" s="13" t="s">
        <v>46</v>
      </c>
      <c r="AT1469" s="13">
        <v>332.38</v>
      </c>
      <c r="AU1469" s="13">
        <v>10</v>
      </c>
      <c r="AV1469" s="13">
        <v>0.25</v>
      </c>
      <c r="AW1469" s="13">
        <v>2492.85</v>
      </c>
      <c r="AX1469" s="13">
        <v>1657.67</v>
      </c>
      <c r="AY1469" s="13">
        <v>835.18</v>
      </c>
      <c r="AZ1469" s="13" t="s">
        <v>35</v>
      </c>
      <c r="BA1469" s="13" t="s">
        <v>54</v>
      </c>
      <c r="BB1469" s="13" t="s">
        <v>48</v>
      </c>
      <c r="BC1469" s="13">
        <v>34.770000000000003</v>
      </c>
      <c r="BD1469" s="13">
        <v>3</v>
      </c>
      <c r="BE1469" s="13" t="s">
        <v>38</v>
      </c>
      <c r="BF1469" s="13" t="s">
        <v>39</v>
      </c>
      <c r="BG1469" s="13">
        <v>5</v>
      </c>
      <c r="BH1469" s="23">
        <v>12</v>
      </c>
    </row>
    <row r="1470" spans="36:60" x14ac:dyDescent="0.25">
      <c r="AJ1470" s="22">
        <v>581</v>
      </c>
      <c r="AK1470" s="13" t="s">
        <v>496</v>
      </c>
      <c r="AL1470" s="13" t="s">
        <v>41</v>
      </c>
      <c r="AM1470" s="13" t="s">
        <v>66</v>
      </c>
      <c r="AN1470" s="13" t="s">
        <v>90</v>
      </c>
      <c r="AO1470" s="13" t="s">
        <v>78</v>
      </c>
      <c r="AP1470" s="13" t="s">
        <v>68</v>
      </c>
      <c r="AQ1470" s="13" t="s">
        <v>102</v>
      </c>
      <c r="AR1470" s="13" t="s">
        <v>45</v>
      </c>
      <c r="AS1470" s="13" t="s">
        <v>70</v>
      </c>
      <c r="AT1470" s="13">
        <v>181.45</v>
      </c>
      <c r="AU1470" s="13">
        <v>19</v>
      </c>
      <c r="AV1470" s="13">
        <v>0.16</v>
      </c>
      <c r="AW1470" s="13">
        <v>2895.94</v>
      </c>
      <c r="AX1470" s="13">
        <v>2172.85</v>
      </c>
      <c r="AY1470" s="13">
        <v>723.09</v>
      </c>
      <c r="AZ1470" s="13" t="s">
        <v>91</v>
      </c>
      <c r="BA1470" s="13" t="s">
        <v>88</v>
      </c>
      <c r="BB1470" s="13" t="s">
        <v>48</v>
      </c>
      <c r="BC1470" s="13">
        <v>34.520000000000003</v>
      </c>
      <c r="BD1470" s="13">
        <v>2</v>
      </c>
      <c r="BE1470" s="13" t="s">
        <v>38</v>
      </c>
      <c r="BF1470" s="13" t="s">
        <v>39</v>
      </c>
      <c r="BG1470" s="13">
        <v>1</v>
      </c>
      <c r="BH1470" s="23">
        <v>5</v>
      </c>
    </row>
    <row r="1471" spans="36:60" x14ac:dyDescent="0.25">
      <c r="AJ1471" s="20">
        <v>586</v>
      </c>
      <c r="AK1471" s="2" t="s">
        <v>498</v>
      </c>
      <c r="AL1471" s="2" t="s">
        <v>120</v>
      </c>
      <c r="AM1471" s="2" t="s">
        <v>42</v>
      </c>
      <c r="AN1471" s="2" t="s">
        <v>83</v>
      </c>
      <c r="AO1471" s="2" t="s">
        <v>78</v>
      </c>
      <c r="AP1471" s="2" t="s">
        <v>31</v>
      </c>
      <c r="AQ1471" s="2" t="s">
        <v>102</v>
      </c>
      <c r="AR1471" s="2" t="s">
        <v>45</v>
      </c>
      <c r="AS1471" s="2" t="s">
        <v>70</v>
      </c>
      <c r="AT1471" s="2">
        <v>307.67</v>
      </c>
      <c r="AU1471" s="2">
        <v>12</v>
      </c>
      <c r="AV1471" s="2">
        <v>0.01</v>
      </c>
      <c r="AW1471" s="2">
        <v>3655.12</v>
      </c>
      <c r="AX1471" s="2">
        <v>2605.48</v>
      </c>
      <c r="AY1471" s="2">
        <v>1049.6400000000001</v>
      </c>
      <c r="AZ1471" s="2" t="s">
        <v>47</v>
      </c>
      <c r="BA1471" s="2" t="s">
        <v>54</v>
      </c>
      <c r="BB1471" s="2" t="s">
        <v>48</v>
      </c>
      <c r="BC1471" s="2">
        <v>20.98</v>
      </c>
      <c r="BD1471" s="2">
        <v>7</v>
      </c>
      <c r="BE1471" s="2" t="s">
        <v>38</v>
      </c>
      <c r="BF1471" s="2" t="s">
        <v>39</v>
      </c>
      <c r="BG1471" s="2">
        <v>5</v>
      </c>
      <c r="BH1471" s="21">
        <v>1</v>
      </c>
    </row>
    <row r="1472" spans="36:60" x14ac:dyDescent="0.25">
      <c r="AJ1472" s="22">
        <v>587</v>
      </c>
      <c r="AK1472" s="13" t="s">
        <v>381</v>
      </c>
      <c r="AL1472" s="13" t="s">
        <v>129</v>
      </c>
      <c r="AM1472" s="13" t="s">
        <v>28</v>
      </c>
      <c r="AN1472" s="13" t="s">
        <v>59</v>
      </c>
      <c r="AO1472" s="13" t="s">
        <v>44</v>
      </c>
      <c r="AP1472" s="13" t="s">
        <v>75</v>
      </c>
      <c r="AQ1472" s="13" t="s">
        <v>102</v>
      </c>
      <c r="AR1472" s="13" t="s">
        <v>45</v>
      </c>
      <c r="AS1472" s="13" t="s">
        <v>85</v>
      </c>
      <c r="AT1472" s="13">
        <v>699.77</v>
      </c>
      <c r="AU1472" s="13">
        <v>7</v>
      </c>
      <c r="AV1472" s="13">
        <v>0.17</v>
      </c>
      <c r="AW1472" s="13">
        <v>4065.66</v>
      </c>
      <c r="AX1472" s="13">
        <v>3043.68</v>
      </c>
      <c r="AY1472" s="13">
        <v>1021.98</v>
      </c>
      <c r="AZ1472" s="13" t="s">
        <v>91</v>
      </c>
      <c r="BA1472" s="13" t="s">
        <v>71</v>
      </c>
      <c r="BB1472" s="13" t="s">
        <v>48</v>
      </c>
      <c r="BC1472" s="13">
        <v>24.03</v>
      </c>
      <c r="BD1472" s="13">
        <v>4</v>
      </c>
      <c r="BE1472" s="13" t="s">
        <v>55</v>
      </c>
      <c r="BF1472" s="13" t="s">
        <v>39</v>
      </c>
      <c r="BG1472" s="13">
        <v>2</v>
      </c>
      <c r="BH1472" s="23">
        <v>7</v>
      </c>
    </row>
    <row r="1473" spans="36:60" x14ac:dyDescent="0.25">
      <c r="AJ1473" s="20">
        <v>588</v>
      </c>
      <c r="AK1473" s="2" t="s">
        <v>224</v>
      </c>
      <c r="AL1473" s="2" t="s">
        <v>41</v>
      </c>
      <c r="AM1473" s="2" t="s">
        <v>42</v>
      </c>
      <c r="AN1473" s="2" t="s">
        <v>93</v>
      </c>
      <c r="AO1473" s="2" t="s">
        <v>67</v>
      </c>
      <c r="AP1473" s="2" t="s">
        <v>61</v>
      </c>
      <c r="AQ1473" s="2" t="s">
        <v>69</v>
      </c>
      <c r="AR1473" s="2" t="s">
        <v>45</v>
      </c>
      <c r="AS1473" s="2" t="s">
        <v>34</v>
      </c>
      <c r="AT1473" s="2">
        <v>670.33</v>
      </c>
      <c r="AU1473" s="2">
        <v>11</v>
      </c>
      <c r="AV1473" s="2">
        <v>0.11</v>
      </c>
      <c r="AW1473" s="2">
        <v>6562.53</v>
      </c>
      <c r="AX1473" s="2">
        <v>5365.12</v>
      </c>
      <c r="AY1473" s="2">
        <v>1197.4100000000001</v>
      </c>
      <c r="AZ1473" s="2" t="s">
        <v>63</v>
      </c>
      <c r="BA1473" s="2" t="s">
        <v>36</v>
      </c>
      <c r="BB1473" s="2" t="s">
        <v>72</v>
      </c>
      <c r="BC1473" s="2">
        <v>40.369999999999997</v>
      </c>
      <c r="BD1473" s="2">
        <v>5</v>
      </c>
      <c r="BE1473" s="2" t="s">
        <v>55</v>
      </c>
      <c r="BF1473" s="2" t="s">
        <v>39</v>
      </c>
      <c r="BG1473" s="2">
        <v>3</v>
      </c>
      <c r="BH1473" s="21">
        <v>9</v>
      </c>
    </row>
    <row r="1474" spans="36:60" x14ac:dyDescent="0.25">
      <c r="AJ1474" s="20">
        <v>590</v>
      </c>
      <c r="AK1474" s="2" t="s">
        <v>342</v>
      </c>
      <c r="AL1474" s="2" t="s">
        <v>50</v>
      </c>
      <c r="AM1474" s="2" t="s">
        <v>66</v>
      </c>
      <c r="AN1474" s="2" t="s">
        <v>83</v>
      </c>
      <c r="AO1474" s="2" t="s">
        <v>44</v>
      </c>
      <c r="AP1474" s="2" t="s">
        <v>51</v>
      </c>
      <c r="AQ1474" s="2" t="s">
        <v>52</v>
      </c>
      <c r="AR1474" s="2" t="s">
        <v>45</v>
      </c>
      <c r="AS1474" s="2" t="s">
        <v>80</v>
      </c>
      <c r="AT1474" s="2">
        <v>775.17</v>
      </c>
      <c r="AU1474" s="2">
        <v>7</v>
      </c>
      <c r="AV1474" s="2">
        <v>0.2</v>
      </c>
      <c r="AW1474" s="2">
        <v>4340.95</v>
      </c>
      <c r="AX1474" s="2">
        <v>3095.95</v>
      </c>
      <c r="AY1474" s="2">
        <v>1245</v>
      </c>
      <c r="AZ1474" s="2" t="s">
        <v>63</v>
      </c>
      <c r="BA1474" s="2" t="s">
        <v>71</v>
      </c>
      <c r="BB1474" s="2" t="s">
        <v>72</v>
      </c>
      <c r="BC1474" s="2">
        <v>47.65</v>
      </c>
      <c r="BD1474" s="2">
        <v>2</v>
      </c>
      <c r="BE1474" s="2" t="s">
        <v>38</v>
      </c>
      <c r="BF1474" s="2" t="s">
        <v>39</v>
      </c>
      <c r="BG1474" s="2">
        <v>2</v>
      </c>
      <c r="BH1474" s="21">
        <v>3</v>
      </c>
    </row>
    <row r="1475" spans="36:60" x14ac:dyDescent="0.25">
      <c r="AJ1475" s="20">
        <v>594</v>
      </c>
      <c r="AK1475" s="2" t="s">
        <v>315</v>
      </c>
      <c r="AL1475" s="2" t="s">
        <v>129</v>
      </c>
      <c r="AM1475" s="2" t="s">
        <v>82</v>
      </c>
      <c r="AN1475" s="2" t="s">
        <v>93</v>
      </c>
      <c r="AO1475" s="2" t="s">
        <v>78</v>
      </c>
      <c r="AP1475" s="2" t="s">
        <v>68</v>
      </c>
      <c r="AQ1475" s="2" t="s">
        <v>32</v>
      </c>
      <c r="AR1475" s="2" t="s">
        <v>45</v>
      </c>
      <c r="AS1475" s="2" t="s">
        <v>80</v>
      </c>
      <c r="AT1475" s="2">
        <v>679.27</v>
      </c>
      <c r="AU1475" s="2">
        <v>1</v>
      </c>
      <c r="AV1475" s="2">
        <v>0.17</v>
      </c>
      <c r="AW1475" s="2">
        <v>563.79</v>
      </c>
      <c r="AX1475" s="2">
        <v>360.57</v>
      </c>
      <c r="AY1475" s="2">
        <v>203.22</v>
      </c>
      <c r="AZ1475" s="2" t="s">
        <v>35</v>
      </c>
      <c r="BA1475" s="2" t="s">
        <v>54</v>
      </c>
      <c r="BB1475" s="2" t="s">
        <v>48</v>
      </c>
      <c r="BC1475" s="2">
        <v>11.51</v>
      </c>
      <c r="BD1475" s="2">
        <v>3</v>
      </c>
      <c r="BE1475" s="2" t="s">
        <v>97</v>
      </c>
      <c r="BF1475" s="2" t="s">
        <v>39</v>
      </c>
      <c r="BG1475" s="2">
        <v>4</v>
      </c>
      <c r="BH1475" s="21">
        <v>9</v>
      </c>
    </row>
    <row r="1476" spans="36:60" x14ac:dyDescent="0.25">
      <c r="AJ1476" s="20">
        <v>604</v>
      </c>
      <c r="AK1476" s="2" t="s">
        <v>505</v>
      </c>
      <c r="AL1476" s="2" t="s">
        <v>114</v>
      </c>
      <c r="AM1476" s="2" t="s">
        <v>42</v>
      </c>
      <c r="AN1476" s="2" t="s">
        <v>29</v>
      </c>
      <c r="AO1476" s="2" t="s">
        <v>67</v>
      </c>
      <c r="AP1476" s="2" t="s">
        <v>61</v>
      </c>
      <c r="AQ1476" s="2" t="s">
        <v>79</v>
      </c>
      <c r="AR1476" s="2" t="s">
        <v>45</v>
      </c>
      <c r="AS1476" s="2" t="s">
        <v>34</v>
      </c>
      <c r="AT1476" s="2">
        <v>766.74</v>
      </c>
      <c r="AU1476" s="2">
        <v>14</v>
      </c>
      <c r="AV1476" s="2">
        <v>0.19</v>
      </c>
      <c r="AW1476" s="2">
        <v>8694.83</v>
      </c>
      <c r="AX1476" s="2">
        <v>6834.95</v>
      </c>
      <c r="AY1476" s="2">
        <v>1859.88</v>
      </c>
      <c r="AZ1476" s="2" t="s">
        <v>63</v>
      </c>
      <c r="BA1476" s="2" t="s">
        <v>36</v>
      </c>
      <c r="BB1476" s="2" t="s">
        <v>72</v>
      </c>
      <c r="BC1476" s="2">
        <v>12.39</v>
      </c>
      <c r="BD1476" s="2">
        <v>1</v>
      </c>
      <c r="BE1476" s="2" t="s">
        <v>97</v>
      </c>
      <c r="BF1476" s="2" t="s">
        <v>39</v>
      </c>
      <c r="BG1476" s="2">
        <v>2</v>
      </c>
      <c r="BH1476" s="21">
        <v>11</v>
      </c>
    </row>
    <row r="1477" spans="36:60" x14ac:dyDescent="0.25">
      <c r="AJ1477" s="22">
        <v>605</v>
      </c>
      <c r="AK1477" s="13" t="s">
        <v>506</v>
      </c>
      <c r="AL1477" s="13" t="s">
        <v>65</v>
      </c>
      <c r="AM1477" s="13" t="s">
        <v>66</v>
      </c>
      <c r="AN1477" s="13" t="s">
        <v>59</v>
      </c>
      <c r="AO1477" s="13" t="s">
        <v>60</v>
      </c>
      <c r="AP1477" s="13" t="s">
        <v>68</v>
      </c>
      <c r="AQ1477" s="13" t="s">
        <v>79</v>
      </c>
      <c r="AR1477" s="13" t="s">
        <v>45</v>
      </c>
      <c r="AS1477" s="13" t="s">
        <v>70</v>
      </c>
      <c r="AT1477" s="13">
        <v>245.68</v>
      </c>
      <c r="AU1477" s="13">
        <v>3</v>
      </c>
      <c r="AV1477" s="13">
        <v>0.25</v>
      </c>
      <c r="AW1477" s="13">
        <v>552.78</v>
      </c>
      <c r="AX1477" s="13">
        <v>466.03</v>
      </c>
      <c r="AY1477" s="13">
        <v>86.75</v>
      </c>
      <c r="AZ1477" s="13" t="s">
        <v>91</v>
      </c>
      <c r="BA1477" s="13" t="s">
        <v>88</v>
      </c>
      <c r="BB1477" s="13" t="s">
        <v>48</v>
      </c>
      <c r="BC1477" s="13">
        <v>33.049999999999997</v>
      </c>
      <c r="BD1477" s="13">
        <v>9</v>
      </c>
      <c r="BE1477" s="13" t="s">
        <v>97</v>
      </c>
      <c r="BF1477" s="13" t="s">
        <v>39</v>
      </c>
      <c r="BG1477" s="13">
        <v>1</v>
      </c>
      <c r="BH1477" s="23">
        <v>3</v>
      </c>
    </row>
    <row r="1478" spans="36:60" x14ac:dyDescent="0.25">
      <c r="AJ1478" s="22">
        <v>613</v>
      </c>
      <c r="AK1478" s="13" t="s">
        <v>411</v>
      </c>
      <c r="AL1478" s="13" t="s">
        <v>129</v>
      </c>
      <c r="AM1478" s="13" t="s">
        <v>66</v>
      </c>
      <c r="AN1478" s="13" t="s">
        <v>29</v>
      </c>
      <c r="AO1478" s="13" t="s">
        <v>74</v>
      </c>
      <c r="AP1478" s="13" t="s">
        <v>31</v>
      </c>
      <c r="AQ1478" s="13" t="s">
        <v>134</v>
      </c>
      <c r="AR1478" s="13" t="s">
        <v>45</v>
      </c>
      <c r="AS1478" s="13" t="s">
        <v>46</v>
      </c>
      <c r="AT1478" s="13">
        <v>365.24</v>
      </c>
      <c r="AU1478" s="13">
        <v>7</v>
      </c>
      <c r="AV1478" s="13">
        <v>0.04</v>
      </c>
      <c r="AW1478" s="13">
        <v>2454.41</v>
      </c>
      <c r="AX1478" s="13">
        <v>1650.17</v>
      </c>
      <c r="AY1478" s="13">
        <v>804.24</v>
      </c>
      <c r="AZ1478" s="13" t="s">
        <v>35</v>
      </c>
      <c r="BA1478" s="13" t="s">
        <v>88</v>
      </c>
      <c r="BB1478" s="13" t="s">
        <v>48</v>
      </c>
      <c r="BC1478" s="13">
        <v>26.87</v>
      </c>
      <c r="BD1478" s="13">
        <v>6</v>
      </c>
      <c r="BE1478" s="13" t="s">
        <v>38</v>
      </c>
      <c r="BF1478" s="13" t="s">
        <v>39</v>
      </c>
      <c r="BG1478" s="13">
        <v>5</v>
      </c>
      <c r="BH1478" s="23">
        <v>6</v>
      </c>
    </row>
    <row r="1479" spans="36:60" x14ac:dyDescent="0.25">
      <c r="AJ1479" s="20">
        <v>614</v>
      </c>
      <c r="AK1479" s="2" t="s">
        <v>510</v>
      </c>
      <c r="AL1479" s="2" t="s">
        <v>127</v>
      </c>
      <c r="AM1479" s="2" t="s">
        <v>28</v>
      </c>
      <c r="AN1479" s="2" t="s">
        <v>29</v>
      </c>
      <c r="AO1479" s="2" t="s">
        <v>94</v>
      </c>
      <c r="AP1479" s="2" t="s">
        <v>68</v>
      </c>
      <c r="AQ1479" s="2" t="s">
        <v>87</v>
      </c>
      <c r="AR1479" s="2" t="s">
        <v>45</v>
      </c>
      <c r="AS1479" s="2" t="s">
        <v>34</v>
      </c>
      <c r="AT1479" s="2">
        <v>342.72</v>
      </c>
      <c r="AU1479" s="2">
        <v>13</v>
      </c>
      <c r="AV1479" s="2">
        <v>0.18</v>
      </c>
      <c r="AW1479" s="2">
        <v>3653.4</v>
      </c>
      <c r="AX1479" s="2">
        <v>2235.9699999999998</v>
      </c>
      <c r="AY1479" s="2">
        <v>1417.43</v>
      </c>
      <c r="AZ1479" s="2" t="s">
        <v>63</v>
      </c>
      <c r="BA1479" s="2" t="s">
        <v>36</v>
      </c>
      <c r="BB1479" s="2" t="s">
        <v>37</v>
      </c>
      <c r="BC1479" s="2">
        <v>42.12</v>
      </c>
      <c r="BD1479" s="2">
        <v>3</v>
      </c>
      <c r="BE1479" s="2" t="s">
        <v>38</v>
      </c>
      <c r="BF1479" s="2" t="s">
        <v>39</v>
      </c>
      <c r="BG1479" s="2">
        <v>2</v>
      </c>
      <c r="BH1479" s="21">
        <v>10</v>
      </c>
    </row>
    <row r="1480" spans="36:60" x14ac:dyDescent="0.25">
      <c r="AJ1480" s="22">
        <v>621</v>
      </c>
      <c r="AK1480" s="13" t="s">
        <v>515</v>
      </c>
      <c r="AL1480" s="13" t="s">
        <v>99</v>
      </c>
      <c r="AM1480" s="13" t="s">
        <v>82</v>
      </c>
      <c r="AN1480" s="13" t="s">
        <v>59</v>
      </c>
      <c r="AO1480" s="13" t="s">
        <v>44</v>
      </c>
      <c r="AP1480" s="13" t="s">
        <v>51</v>
      </c>
      <c r="AQ1480" s="13" t="s">
        <v>134</v>
      </c>
      <c r="AR1480" s="13" t="s">
        <v>45</v>
      </c>
      <c r="AS1480" s="13" t="s">
        <v>70</v>
      </c>
      <c r="AT1480" s="13">
        <v>928</v>
      </c>
      <c r="AU1480" s="13">
        <v>1</v>
      </c>
      <c r="AV1480" s="13">
        <v>0.22</v>
      </c>
      <c r="AW1480" s="13">
        <v>723.84</v>
      </c>
      <c r="AX1480" s="13">
        <v>627.89</v>
      </c>
      <c r="AY1480" s="13">
        <v>95.95</v>
      </c>
      <c r="AZ1480" s="13" t="s">
        <v>35</v>
      </c>
      <c r="BA1480" s="13" t="s">
        <v>36</v>
      </c>
      <c r="BB1480" s="13" t="s">
        <v>72</v>
      </c>
      <c r="BC1480" s="13">
        <v>37.799999999999997</v>
      </c>
      <c r="BD1480" s="13">
        <v>6</v>
      </c>
      <c r="BE1480" s="13" t="s">
        <v>38</v>
      </c>
      <c r="BF1480" s="13" t="s">
        <v>56</v>
      </c>
      <c r="BG1480" s="13">
        <v>3</v>
      </c>
      <c r="BH1480" s="23">
        <v>9</v>
      </c>
    </row>
    <row r="1481" spans="36:60" x14ac:dyDescent="0.25">
      <c r="AJ1481" s="20">
        <v>624</v>
      </c>
      <c r="AK1481" s="2" t="s">
        <v>349</v>
      </c>
      <c r="AL1481" s="2" t="s">
        <v>96</v>
      </c>
      <c r="AM1481" s="2" t="s">
        <v>66</v>
      </c>
      <c r="AN1481" s="2" t="s">
        <v>90</v>
      </c>
      <c r="AO1481" s="2" t="s">
        <v>44</v>
      </c>
      <c r="AP1481" s="2" t="s">
        <v>68</v>
      </c>
      <c r="AQ1481" s="2" t="s">
        <v>32</v>
      </c>
      <c r="AR1481" s="2" t="s">
        <v>45</v>
      </c>
      <c r="AS1481" s="2" t="s">
        <v>70</v>
      </c>
      <c r="AT1481" s="2">
        <v>424.31</v>
      </c>
      <c r="AU1481" s="2">
        <v>4</v>
      </c>
      <c r="AV1481" s="2">
        <v>0.17</v>
      </c>
      <c r="AW1481" s="2">
        <v>1408.71</v>
      </c>
      <c r="AX1481" s="2">
        <v>851.42</v>
      </c>
      <c r="AY1481" s="2">
        <v>557.29</v>
      </c>
      <c r="AZ1481" s="2" t="s">
        <v>63</v>
      </c>
      <c r="BA1481" s="2" t="s">
        <v>71</v>
      </c>
      <c r="BB1481" s="2" t="s">
        <v>48</v>
      </c>
      <c r="BC1481" s="2">
        <v>46.09</v>
      </c>
      <c r="BD1481" s="2">
        <v>5</v>
      </c>
      <c r="BE1481" s="2" t="s">
        <v>97</v>
      </c>
      <c r="BF1481" s="2" t="s">
        <v>56</v>
      </c>
      <c r="BG1481" s="2">
        <v>2</v>
      </c>
      <c r="BH1481" s="21">
        <v>9</v>
      </c>
    </row>
    <row r="1482" spans="36:60" x14ac:dyDescent="0.25">
      <c r="AJ1482" s="22">
        <v>625</v>
      </c>
      <c r="AK1482" s="13" t="s">
        <v>399</v>
      </c>
      <c r="AL1482" s="13" t="s">
        <v>127</v>
      </c>
      <c r="AM1482" s="13" t="s">
        <v>66</v>
      </c>
      <c r="AN1482" s="13" t="s">
        <v>43</v>
      </c>
      <c r="AO1482" s="13" t="s">
        <v>60</v>
      </c>
      <c r="AP1482" s="13" t="s">
        <v>31</v>
      </c>
      <c r="AQ1482" s="13" t="s">
        <v>84</v>
      </c>
      <c r="AR1482" s="13" t="s">
        <v>45</v>
      </c>
      <c r="AS1482" s="13" t="s">
        <v>85</v>
      </c>
      <c r="AT1482" s="13">
        <v>900.13</v>
      </c>
      <c r="AU1482" s="13">
        <v>1</v>
      </c>
      <c r="AV1482" s="13">
        <v>0.1</v>
      </c>
      <c r="AW1482" s="13">
        <v>810.12</v>
      </c>
      <c r="AX1482" s="13">
        <v>440.29</v>
      </c>
      <c r="AY1482" s="13">
        <v>369.83</v>
      </c>
      <c r="AZ1482" s="13" t="s">
        <v>91</v>
      </c>
      <c r="BA1482" s="13" t="s">
        <v>71</v>
      </c>
      <c r="BB1482" s="13" t="s">
        <v>37</v>
      </c>
      <c r="BC1482" s="13">
        <v>49.32</v>
      </c>
      <c r="BD1482" s="13">
        <v>3</v>
      </c>
      <c r="BE1482" s="13" t="s">
        <v>55</v>
      </c>
      <c r="BF1482" s="13" t="s">
        <v>39</v>
      </c>
      <c r="BG1482" s="13">
        <v>3</v>
      </c>
      <c r="BH1482" s="23">
        <v>11</v>
      </c>
    </row>
    <row r="1483" spans="36:60" x14ac:dyDescent="0.25">
      <c r="AJ1483" s="22">
        <v>633</v>
      </c>
      <c r="AK1483" s="13" t="s">
        <v>521</v>
      </c>
      <c r="AL1483" s="13" t="s">
        <v>96</v>
      </c>
      <c r="AM1483" s="13" t="s">
        <v>66</v>
      </c>
      <c r="AN1483" s="13" t="s">
        <v>90</v>
      </c>
      <c r="AO1483" s="13" t="s">
        <v>74</v>
      </c>
      <c r="AP1483" s="13" t="s">
        <v>51</v>
      </c>
      <c r="AQ1483" s="13" t="s">
        <v>107</v>
      </c>
      <c r="AR1483" s="13" t="s">
        <v>45</v>
      </c>
      <c r="AS1483" s="13" t="s">
        <v>80</v>
      </c>
      <c r="AT1483" s="13">
        <v>780.67</v>
      </c>
      <c r="AU1483" s="13">
        <v>10</v>
      </c>
      <c r="AV1483" s="13">
        <v>0.27</v>
      </c>
      <c r="AW1483" s="13">
        <v>5698.89</v>
      </c>
      <c r="AX1483" s="13">
        <v>4316.25</v>
      </c>
      <c r="AY1483" s="13">
        <v>1382.64</v>
      </c>
      <c r="AZ1483" s="13" t="s">
        <v>76</v>
      </c>
      <c r="BA1483" s="13" t="s">
        <v>88</v>
      </c>
      <c r="BB1483" s="13" t="s">
        <v>37</v>
      </c>
      <c r="BC1483" s="13">
        <v>30.4</v>
      </c>
      <c r="BD1483" s="13">
        <v>7</v>
      </c>
      <c r="BE1483" s="13" t="s">
        <v>55</v>
      </c>
      <c r="BF1483" s="13" t="s">
        <v>56</v>
      </c>
      <c r="BG1483" s="13">
        <v>5</v>
      </c>
      <c r="BH1483" s="23">
        <v>3</v>
      </c>
    </row>
    <row r="1484" spans="36:60" x14ac:dyDescent="0.25">
      <c r="AJ1484" s="20">
        <v>634</v>
      </c>
      <c r="AK1484" s="2" t="s">
        <v>522</v>
      </c>
      <c r="AL1484" s="2" t="s">
        <v>27</v>
      </c>
      <c r="AM1484" s="2" t="s">
        <v>28</v>
      </c>
      <c r="AN1484" s="2" t="s">
        <v>29</v>
      </c>
      <c r="AO1484" s="2" t="s">
        <v>78</v>
      </c>
      <c r="AP1484" s="2" t="s">
        <v>31</v>
      </c>
      <c r="AQ1484" s="2" t="s">
        <v>87</v>
      </c>
      <c r="AR1484" s="2" t="s">
        <v>45</v>
      </c>
      <c r="AS1484" s="2" t="s">
        <v>80</v>
      </c>
      <c r="AT1484" s="2">
        <v>257.16000000000003</v>
      </c>
      <c r="AU1484" s="2">
        <v>14</v>
      </c>
      <c r="AV1484" s="2">
        <v>0.17</v>
      </c>
      <c r="AW1484" s="2">
        <v>2988.2</v>
      </c>
      <c r="AX1484" s="2">
        <v>2587.17</v>
      </c>
      <c r="AY1484" s="2">
        <v>401.03</v>
      </c>
      <c r="AZ1484" s="2" t="s">
        <v>91</v>
      </c>
      <c r="BA1484" s="2" t="s">
        <v>88</v>
      </c>
      <c r="BB1484" s="2" t="s">
        <v>48</v>
      </c>
      <c r="BC1484" s="2">
        <v>27.82</v>
      </c>
      <c r="BD1484" s="2">
        <v>4</v>
      </c>
      <c r="BE1484" s="2" t="s">
        <v>38</v>
      </c>
      <c r="BF1484" s="2" t="s">
        <v>56</v>
      </c>
      <c r="BG1484" s="2">
        <v>4</v>
      </c>
      <c r="BH1484" s="21">
        <v>4</v>
      </c>
    </row>
    <row r="1485" spans="36:60" x14ac:dyDescent="0.25">
      <c r="AJ1485" s="22">
        <v>635</v>
      </c>
      <c r="AK1485" s="13" t="s">
        <v>215</v>
      </c>
      <c r="AL1485" s="13" t="s">
        <v>41</v>
      </c>
      <c r="AM1485" s="13" t="s">
        <v>82</v>
      </c>
      <c r="AN1485" s="13" t="s">
        <v>83</v>
      </c>
      <c r="AO1485" s="13" t="s">
        <v>67</v>
      </c>
      <c r="AP1485" s="13" t="s">
        <v>61</v>
      </c>
      <c r="AQ1485" s="13" t="s">
        <v>62</v>
      </c>
      <c r="AR1485" s="13" t="s">
        <v>45</v>
      </c>
      <c r="AS1485" s="13" t="s">
        <v>80</v>
      </c>
      <c r="AT1485" s="13">
        <v>622.30999999999995</v>
      </c>
      <c r="AU1485" s="13">
        <v>15</v>
      </c>
      <c r="AV1485" s="13">
        <v>0.27</v>
      </c>
      <c r="AW1485" s="13">
        <v>6814.29</v>
      </c>
      <c r="AX1485" s="13">
        <v>3466.69</v>
      </c>
      <c r="AY1485" s="13">
        <v>3347.6</v>
      </c>
      <c r="AZ1485" s="13" t="s">
        <v>47</v>
      </c>
      <c r="BA1485" s="13" t="s">
        <v>36</v>
      </c>
      <c r="BB1485" s="13" t="s">
        <v>37</v>
      </c>
      <c r="BC1485" s="13">
        <v>45.15</v>
      </c>
      <c r="BD1485" s="13">
        <v>2</v>
      </c>
      <c r="BE1485" s="13" t="s">
        <v>38</v>
      </c>
      <c r="BF1485" s="13" t="s">
        <v>56</v>
      </c>
      <c r="BG1485" s="13">
        <v>3</v>
      </c>
      <c r="BH1485" s="23">
        <v>3</v>
      </c>
    </row>
    <row r="1486" spans="36:60" x14ac:dyDescent="0.25">
      <c r="AJ1486" s="22">
        <v>637</v>
      </c>
      <c r="AK1486" s="13" t="s">
        <v>433</v>
      </c>
      <c r="AL1486" s="13" t="s">
        <v>118</v>
      </c>
      <c r="AM1486" s="13" t="s">
        <v>66</v>
      </c>
      <c r="AN1486" s="13" t="s">
        <v>83</v>
      </c>
      <c r="AO1486" s="13" t="s">
        <v>67</v>
      </c>
      <c r="AP1486" s="13" t="s">
        <v>68</v>
      </c>
      <c r="AQ1486" s="13" t="s">
        <v>69</v>
      </c>
      <c r="AR1486" s="13" t="s">
        <v>45</v>
      </c>
      <c r="AS1486" s="13" t="s">
        <v>80</v>
      </c>
      <c r="AT1486" s="13">
        <v>966.36</v>
      </c>
      <c r="AU1486" s="13">
        <v>11</v>
      </c>
      <c r="AV1486" s="13">
        <v>0</v>
      </c>
      <c r="AW1486" s="13">
        <v>10629.96</v>
      </c>
      <c r="AX1486" s="13">
        <v>7886.79</v>
      </c>
      <c r="AY1486" s="13">
        <v>2743.17</v>
      </c>
      <c r="AZ1486" s="13" t="s">
        <v>76</v>
      </c>
      <c r="BA1486" s="13" t="s">
        <v>54</v>
      </c>
      <c r="BB1486" s="13" t="s">
        <v>37</v>
      </c>
      <c r="BC1486" s="13">
        <v>29.82</v>
      </c>
      <c r="BD1486" s="13">
        <v>9</v>
      </c>
      <c r="BE1486" s="13" t="s">
        <v>38</v>
      </c>
      <c r="BF1486" s="13" t="s">
        <v>39</v>
      </c>
      <c r="BG1486" s="13">
        <v>3</v>
      </c>
      <c r="BH1486" s="23">
        <v>11</v>
      </c>
    </row>
    <row r="1487" spans="36:60" x14ac:dyDescent="0.25">
      <c r="AJ1487" s="22">
        <v>639</v>
      </c>
      <c r="AK1487" s="13" t="s">
        <v>426</v>
      </c>
      <c r="AL1487" s="13" t="s">
        <v>27</v>
      </c>
      <c r="AM1487" s="13" t="s">
        <v>82</v>
      </c>
      <c r="AN1487" s="13" t="s">
        <v>59</v>
      </c>
      <c r="AO1487" s="13" t="s">
        <v>67</v>
      </c>
      <c r="AP1487" s="13" t="s">
        <v>75</v>
      </c>
      <c r="AQ1487" s="13" t="s">
        <v>84</v>
      </c>
      <c r="AR1487" s="13" t="s">
        <v>45</v>
      </c>
      <c r="AS1487" s="13" t="s">
        <v>85</v>
      </c>
      <c r="AT1487" s="13">
        <v>844.58</v>
      </c>
      <c r="AU1487" s="13">
        <v>2</v>
      </c>
      <c r="AV1487" s="13">
        <v>0.06</v>
      </c>
      <c r="AW1487" s="13">
        <v>1587.81</v>
      </c>
      <c r="AX1487" s="13">
        <v>934.63</v>
      </c>
      <c r="AY1487" s="13">
        <v>653.17999999999995</v>
      </c>
      <c r="AZ1487" s="13" t="s">
        <v>76</v>
      </c>
      <c r="BA1487" s="13" t="s">
        <v>71</v>
      </c>
      <c r="BB1487" s="13" t="s">
        <v>37</v>
      </c>
      <c r="BC1487" s="13">
        <v>25.16</v>
      </c>
      <c r="BD1487" s="13">
        <v>3</v>
      </c>
      <c r="BE1487" s="13" t="s">
        <v>55</v>
      </c>
      <c r="BF1487" s="13" t="s">
        <v>56</v>
      </c>
      <c r="BG1487" s="13">
        <v>5</v>
      </c>
      <c r="BH1487" s="23">
        <v>4</v>
      </c>
    </row>
    <row r="1488" spans="36:60" x14ac:dyDescent="0.25">
      <c r="AJ1488" s="20">
        <v>640</v>
      </c>
      <c r="AK1488" s="2" t="s">
        <v>158</v>
      </c>
      <c r="AL1488" s="2" t="s">
        <v>96</v>
      </c>
      <c r="AM1488" s="2" t="s">
        <v>42</v>
      </c>
      <c r="AN1488" s="2" t="s">
        <v>83</v>
      </c>
      <c r="AO1488" s="2" t="s">
        <v>100</v>
      </c>
      <c r="AP1488" s="2" t="s">
        <v>31</v>
      </c>
      <c r="AQ1488" s="2" t="s">
        <v>84</v>
      </c>
      <c r="AR1488" s="2" t="s">
        <v>45</v>
      </c>
      <c r="AS1488" s="2" t="s">
        <v>80</v>
      </c>
      <c r="AT1488" s="2">
        <v>967.59</v>
      </c>
      <c r="AU1488" s="2">
        <v>5</v>
      </c>
      <c r="AV1488" s="2">
        <v>0.11</v>
      </c>
      <c r="AW1488" s="2">
        <v>4305.78</v>
      </c>
      <c r="AX1488" s="2">
        <v>2789.9</v>
      </c>
      <c r="AY1488" s="2">
        <v>1515.88</v>
      </c>
      <c r="AZ1488" s="2" t="s">
        <v>47</v>
      </c>
      <c r="BA1488" s="2" t="s">
        <v>88</v>
      </c>
      <c r="BB1488" s="2" t="s">
        <v>72</v>
      </c>
      <c r="BC1488" s="2">
        <v>9.0299999999999994</v>
      </c>
      <c r="BD1488" s="2">
        <v>2</v>
      </c>
      <c r="BE1488" s="2" t="s">
        <v>55</v>
      </c>
      <c r="BF1488" s="2" t="s">
        <v>56</v>
      </c>
      <c r="BG1488" s="2">
        <v>2</v>
      </c>
      <c r="BH1488" s="21">
        <v>2</v>
      </c>
    </row>
    <row r="1489" spans="36:60" x14ac:dyDescent="0.25">
      <c r="AJ1489" s="20">
        <v>646</v>
      </c>
      <c r="AK1489" s="2" t="s">
        <v>130</v>
      </c>
      <c r="AL1489" s="2" t="s">
        <v>65</v>
      </c>
      <c r="AM1489" s="2" t="s">
        <v>82</v>
      </c>
      <c r="AN1489" s="2" t="s">
        <v>43</v>
      </c>
      <c r="AO1489" s="2" t="s">
        <v>30</v>
      </c>
      <c r="AP1489" s="2" t="s">
        <v>61</v>
      </c>
      <c r="AQ1489" s="2" t="s">
        <v>107</v>
      </c>
      <c r="AR1489" s="2" t="s">
        <v>45</v>
      </c>
      <c r="AS1489" s="2" t="s">
        <v>80</v>
      </c>
      <c r="AT1489" s="2">
        <v>395.62</v>
      </c>
      <c r="AU1489" s="2">
        <v>9</v>
      </c>
      <c r="AV1489" s="2">
        <v>0.13</v>
      </c>
      <c r="AW1489" s="2">
        <v>3097.7</v>
      </c>
      <c r="AX1489" s="2">
        <v>1591.75</v>
      </c>
      <c r="AY1489" s="2">
        <v>1505.95</v>
      </c>
      <c r="AZ1489" s="2" t="s">
        <v>91</v>
      </c>
      <c r="BA1489" s="2" t="s">
        <v>54</v>
      </c>
      <c r="BB1489" s="2" t="s">
        <v>48</v>
      </c>
      <c r="BC1489" s="2">
        <v>48.69</v>
      </c>
      <c r="BD1489" s="2">
        <v>6</v>
      </c>
      <c r="BE1489" s="2" t="s">
        <v>55</v>
      </c>
      <c r="BF1489" s="2" t="s">
        <v>39</v>
      </c>
      <c r="BG1489" s="2">
        <v>4</v>
      </c>
      <c r="BH1489" s="21">
        <v>3</v>
      </c>
    </row>
    <row r="1490" spans="36:60" x14ac:dyDescent="0.25">
      <c r="AJ1490" s="22">
        <v>651</v>
      </c>
      <c r="AK1490" s="13" t="s">
        <v>343</v>
      </c>
      <c r="AL1490" s="13" t="s">
        <v>96</v>
      </c>
      <c r="AM1490" s="13" t="s">
        <v>66</v>
      </c>
      <c r="AN1490" s="13" t="s">
        <v>93</v>
      </c>
      <c r="AO1490" s="13" t="s">
        <v>67</v>
      </c>
      <c r="AP1490" s="13" t="s">
        <v>68</v>
      </c>
      <c r="AQ1490" s="13" t="s">
        <v>62</v>
      </c>
      <c r="AR1490" s="13" t="s">
        <v>45</v>
      </c>
      <c r="AS1490" s="13" t="s">
        <v>85</v>
      </c>
      <c r="AT1490" s="13">
        <v>294.91000000000003</v>
      </c>
      <c r="AU1490" s="13">
        <v>15</v>
      </c>
      <c r="AV1490" s="13">
        <v>0.13</v>
      </c>
      <c r="AW1490" s="13">
        <v>3848.58</v>
      </c>
      <c r="AX1490" s="13">
        <v>3382.63</v>
      </c>
      <c r="AY1490" s="13">
        <v>465.95</v>
      </c>
      <c r="AZ1490" s="13" t="s">
        <v>91</v>
      </c>
      <c r="BA1490" s="13" t="s">
        <v>71</v>
      </c>
      <c r="BB1490" s="13" t="s">
        <v>48</v>
      </c>
      <c r="BC1490" s="13">
        <v>13.69</v>
      </c>
      <c r="BD1490" s="13">
        <v>4</v>
      </c>
      <c r="BE1490" s="13" t="s">
        <v>55</v>
      </c>
      <c r="BF1490" s="13" t="s">
        <v>56</v>
      </c>
      <c r="BG1490" s="13">
        <v>5</v>
      </c>
      <c r="BH1490" s="23">
        <v>7</v>
      </c>
    </row>
    <row r="1491" spans="36:60" x14ac:dyDescent="0.25">
      <c r="AJ1491" s="20">
        <v>654</v>
      </c>
      <c r="AK1491" s="2" t="s">
        <v>528</v>
      </c>
      <c r="AL1491" s="2" t="s">
        <v>118</v>
      </c>
      <c r="AM1491" s="2" t="s">
        <v>42</v>
      </c>
      <c r="AN1491" s="2" t="s">
        <v>90</v>
      </c>
      <c r="AO1491" s="2" t="s">
        <v>74</v>
      </c>
      <c r="AP1491" s="2" t="s">
        <v>61</v>
      </c>
      <c r="AQ1491" s="2" t="s">
        <v>79</v>
      </c>
      <c r="AR1491" s="2" t="s">
        <v>45</v>
      </c>
      <c r="AS1491" s="2" t="s">
        <v>85</v>
      </c>
      <c r="AT1491" s="2">
        <v>347.82</v>
      </c>
      <c r="AU1491" s="2">
        <v>9</v>
      </c>
      <c r="AV1491" s="2">
        <v>0.14000000000000001</v>
      </c>
      <c r="AW1491" s="2">
        <v>2692.13</v>
      </c>
      <c r="AX1491" s="2">
        <v>2338.2800000000002</v>
      </c>
      <c r="AY1491" s="2">
        <v>353.85</v>
      </c>
      <c r="AZ1491" s="2" t="s">
        <v>47</v>
      </c>
      <c r="BA1491" s="2" t="s">
        <v>88</v>
      </c>
      <c r="BB1491" s="2" t="s">
        <v>48</v>
      </c>
      <c r="BC1491" s="2">
        <v>24.37</v>
      </c>
      <c r="BD1491" s="2">
        <v>10</v>
      </c>
      <c r="BE1491" s="2" t="s">
        <v>97</v>
      </c>
      <c r="BF1491" s="2" t="s">
        <v>39</v>
      </c>
      <c r="BG1491" s="2">
        <v>1</v>
      </c>
      <c r="BH1491" s="21">
        <v>2</v>
      </c>
    </row>
    <row r="1492" spans="36:60" x14ac:dyDescent="0.25">
      <c r="AJ1492" s="22">
        <v>655</v>
      </c>
      <c r="AK1492" s="13" t="s">
        <v>205</v>
      </c>
      <c r="AL1492" s="13" t="s">
        <v>114</v>
      </c>
      <c r="AM1492" s="13" t="s">
        <v>66</v>
      </c>
      <c r="AN1492" s="13" t="s">
        <v>59</v>
      </c>
      <c r="AO1492" s="13" t="s">
        <v>30</v>
      </c>
      <c r="AP1492" s="13" t="s">
        <v>68</v>
      </c>
      <c r="AQ1492" s="13" t="s">
        <v>87</v>
      </c>
      <c r="AR1492" s="13" t="s">
        <v>45</v>
      </c>
      <c r="AS1492" s="13" t="s">
        <v>70</v>
      </c>
      <c r="AT1492" s="13">
        <v>775.87</v>
      </c>
      <c r="AU1492" s="13">
        <v>7</v>
      </c>
      <c r="AV1492" s="13">
        <v>0.14000000000000001</v>
      </c>
      <c r="AW1492" s="13">
        <v>4670.74</v>
      </c>
      <c r="AX1492" s="13">
        <v>3528.75</v>
      </c>
      <c r="AY1492" s="13">
        <v>1141.99</v>
      </c>
      <c r="AZ1492" s="13" t="s">
        <v>76</v>
      </c>
      <c r="BA1492" s="13" t="s">
        <v>71</v>
      </c>
      <c r="BB1492" s="13" t="s">
        <v>72</v>
      </c>
      <c r="BC1492" s="13">
        <v>29.37</v>
      </c>
      <c r="BD1492" s="13">
        <v>6</v>
      </c>
      <c r="BE1492" s="13" t="s">
        <v>55</v>
      </c>
      <c r="BF1492" s="13" t="s">
        <v>39</v>
      </c>
      <c r="BG1492" s="13">
        <v>1</v>
      </c>
      <c r="BH1492" s="23">
        <v>11</v>
      </c>
    </row>
    <row r="1493" spans="36:60" x14ac:dyDescent="0.25">
      <c r="AJ1493" s="22">
        <v>659</v>
      </c>
      <c r="AK1493" s="13" t="s">
        <v>530</v>
      </c>
      <c r="AL1493" s="13" t="s">
        <v>50</v>
      </c>
      <c r="AM1493" s="13" t="s">
        <v>28</v>
      </c>
      <c r="AN1493" s="13" t="s">
        <v>90</v>
      </c>
      <c r="AO1493" s="13" t="s">
        <v>78</v>
      </c>
      <c r="AP1493" s="13" t="s">
        <v>68</v>
      </c>
      <c r="AQ1493" s="13" t="s">
        <v>102</v>
      </c>
      <c r="AR1493" s="13" t="s">
        <v>45</v>
      </c>
      <c r="AS1493" s="13" t="s">
        <v>70</v>
      </c>
      <c r="AT1493" s="13">
        <v>519.29999999999995</v>
      </c>
      <c r="AU1493" s="13">
        <v>12</v>
      </c>
      <c r="AV1493" s="13">
        <v>0.28999999999999998</v>
      </c>
      <c r="AW1493" s="13">
        <v>4424.4399999999996</v>
      </c>
      <c r="AX1493" s="13">
        <v>2833.01</v>
      </c>
      <c r="AY1493" s="13">
        <v>1591.43</v>
      </c>
      <c r="AZ1493" s="13" t="s">
        <v>76</v>
      </c>
      <c r="BA1493" s="13" t="s">
        <v>36</v>
      </c>
      <c r="BB1493" s="13" t="s">
        <v>48</v>
      </c>
      <c r="BC1493" s="13">
        <v>40.46</v>
      </c>
      <c r="BD1493" s="13">
        <v>3</v>
      </c>
      <c r="BE1493" s="13" t="s">
        <v>55</v>
      </c>
      <c r="BF1493" s="13" t="s">
        <v>56</v>
      </c>
      <c r="BG1493" s="13">
        <v>5</v>
      </c>
      <c r="BH1493" s="23">
        <v>1</v>
      </c>
    </row>
    <row r="1494" spans="36:60" x14ac:dyDescent="0.25">
      <c r="AJ1494" s="22">
        <v>661</v>
      </c>
      <c r="AK1494" s="13" t="s">
        <v>429</v>
      </c>
      <c r="AL1494" s="13" t="s">
        <v>41</v>
      </c>
      <c r="AM1494" s="13" t="s">
        <v>82</v>
      </c>
      <c r="AN1494" s="13" t="s">
        <v>93</v>
      </c>
      <c r="AO1494" s="13" t="s">
        <v>67</v>
      </c>
      <c r="AP1494" s="13" t="s">
        <v>61</v>
      </c>
      <c r="AQ1494" s="13" t="s">
        <v>134</v>
      </c>
      <c r="AR1494" s="13" t="s">
        <v>45</v>
      </c>
      <c r="AS1494" s="13" t="s">
        <v>70</v>
      </c>
      <c r="AT1494" s="13">
        <v>121.57</v>
      </c>
      <c r="AU1494" s="13">
        <v>15</v>
      </c>
      <c r="AV1494" s="13">
        <v>0.01</v>
      </c>
      <c r="AW1494" s="13">
        <v>1805.31</v>
      </c>
      <c r="AX1494" s="13">
        <v>1340.82</v>
      </c>
      <c r="AY1494" s="13">
        <v>464.49</v>
      </c>
      <c r="AZ1494" s="13" t="s">
        <v>63</v>
      </c>
      <c r="BA1494" s="13" t="s">
        <v>36</v>
      </c>
      <c r="BB1494" s="13" t="s">
        <v>72</v>
      </c>
      <c r="BC1494" s="13">
        <v>25.42</v>
      </c>
      <c r="BD1494" s="13">
        <v>10</v>
      </c>
      <c r="BE1494" s="13" t="s">
        <v>38</v>
      </c>
      <c r="BF1494" s="13" t="s">
        <v>39</v>
      </c>
      <c r="BG1494" s="13">
        <v>5</v>
      </c>
      <c r="BH1494" s="23">
        <v>6</v>
      </c>
    </row>
    <row r="1495" spans="36:60" x14ac:dyDescent="0.25">
      <c r="AJ1495" s="20">
        <v>664</v>
      </c>
      <c r="AK1495" s="2" t="s">
        <v>146</v>
      </c>
      <c r="AL1495" s="2" t="s">
        <v>129</v>
      </c>
      <c r="AM1495" s="2" t="s">
        <v>66</v>
      </c>
      <c r="AN1495" s="2" t="s">
        <v>90</v>
      </c>
      <c r="AO1495" s="2" t="s">
        <v>67</v>
      </c>
      <c r="AP1495" s="2" t="s">
        <v>75</v>
      </c>
      <c r="AQ1495" s="2" t="s">
        <v>107</v>
      </c>
      <c r="AR1495" s="2" t="s">
        <v>45</v>
      </c>
      <c r="AS1495" s="2" t="s">
        <v>34</v>
      </c>
      <c r="AT1495" s="2">
        <v>546.11</v>
      </c>
      <c r="AU1495" s="2">
        <v>20</v>
      </c>
      <c r="AV1495" s="2">
        <v>7.0000000000000007E-2</v>
      </c>
      <c r="AW1495" s="2">
        <v>10157.65</v>
      </c>
      <c r="AX1495" s="2">
        <v>7565.86</v>
      </c>
      <c r="AY1495" s="2">
        <v>2591.79</v>
      </c>
      <c r="AZ1495" s="2" t="s">
        <v>35</v>
      </c>
      <c r="BA1495" s="2" t="s">
        <v>54</v>
      </c>
      <c r="BB1495" s="2" t="s">
        <v>48</v>
      </c>
      <c r="BC1495" s="2">
        <v>49.14</v>
      </c>
      <c r="BD1495" s="2">
        <v>9</v>
      </c>
      <c r="BE1495" s="2" t="s">
        <v>97</v>
      </c>
      <c r="BF1495" s="2" t="s">
        <v>56</v>
      </c>
      <c r="BG1495" s="2">
        <v>3</v>
      </c>
      <c r="BH1495" s="21">
        <v>12</v>
      </c>
    </row>
    <row r="1496" spans="36:60" x14ac:dyDescent="0.25">
      <c r="AJ1496" s="20">
        <v>666</v>
      </c>
      <c r="AK1496" s="2" t="s">
        <v>532</v>
      </c>
      <c r="AL1496" s="2" t="s">
        <v>99</v>
      </c>
      <c r="AM1496" s="2" t="s">
        <v>42</v>
      </c>
      <c r="AN1496" s="2" t="s">
        <v>83</v>
      </c>
      <c r="AO1496" s="2" t="s">
        <v>74</v>
      </c>
      <c r="AP1496" s="2" t="s">
        <v>75</v>
      </c>
      <c r="AQ1496" s="2" t="s">
        <v>134</v>
      </c>
      <c r="AR1496" s="2" t="s">
        <v>45</v>
      </c>
      <c r="AS1496" s="2" t="s">
        <v>70</v>
      </c>
      <c r="AT1496" s="2">
        <v>892.26</v>
      </c>
      <c r="AU1496" s="2">
        <v>10</v>
      </c>
      <c r="AV1496" s="2">
        <v>0.21</v>
      </c>
      <c r="AW1496" s="2">
        <v>7048.85</v>
      </c>
      <c r="AX1496" s="2">
        <v>5915.59</v>
      </c>
      <c r="AY1496" s="2">
        <v>1133.26</v>
      </c>
      <c r="AZ1496" s="2" t="s">
        <v>47</v>
      </c>
      <c r="BA1496" s="2" t="s">
        <v>88</v>
      </c>
      <c r="BB1496" s="2" t="s">
        <v>48</v>
      </c>
      <c r="BC1496" s="2">
        <v>48.61</v>
      </c>
      <c r="BD1496" s="2">
        <v>5</v>
      </c>
      <c r="BE1496" s="2" t="s">
        <v>38</v>
      </c>
      <c r="BF1496" s="2" t="s">
        <v>39</v>
      </c>
      <c r="BG1496" s="2">
        <v>4</v>
      </c>
      <c r="BH1496" s="21">
        <v>11</v>
      </c>
    </row>
    <row r="1497" spans="36:60" x14ac:dyDescent="0.25">
      <c r="AJ1497" s="22">
        <v>667</v>
      </c>
      <c r="AK1497" s="13" t="s">
        <v>489</v>
      </c>
      <c r="AL1497" s="13" t="s">
        <v>65</v>
      </c>
      <c r="AM1497" s="13" t="s">
        <v>82</v>
      </c>
      <c r="AN1497" s="13" t="s">
        <v>29</v>
      </c>
      <c r="AO1497" s="13" t="s">
        <v>60</v>
      </c>
      <c r="AP1497" s="13" t="s">
        <v>31</v>
      </c>
      <c r="AQ1497" s="13" t="s">
        <v>84</v>
      </c>
      <c r="AR1497" s="13" t="s">
        <v>45</v>
      </c>
      <c r="AS1497" s="13" t="s">
        <v>34</v>
      </c>
      <c r="AT1497" s="13">
        <v>689.06</v>
      </c>
      <c r="AU1497" s="13">
        <v>12</v>
      </c>
      <c r="AV1497" s="13">
        <v>0.18</v>
      </c>
      <c r="AW1497" s="13">
        <v>6780.35</v>
      </c>
      <c r="AX1497" s="13">
        <v>4116.3500000000004</v>
      </c>
      <c r="AY1497" s="13">
        <v>2664</v>
      </c>
      <c r="AZ1497" s="13" t="s">
        <v>91</v>
      </c>
      <c r="BA1497" s="13" t="s">
        <v>88</v>
      </c>
      <c r="BB1497" s="13" t="s">
        <v>72</v>
      </c>
      <c r="BC1497" s="13">
        <v>37.54</v>
      </c>
      <c r="BD1497" s="13">
        <v>7</v>
      </c>
      <c r="BE1497" s="13" t="s">
        <v>38</v>
      </c>
      <c r="BF1497" s="13" t="s">
        <v>56</v>
      </c>
      <c r="BG1497" s="13">
        <v>2</v>
      </c>
      <c r="BH1497" s="23">
        <v>5</v>
      </c>
    </row>
    <row r="1498" spans="36:60" x14ac:dyDescent="0.25">
      <c r="AJ1498" s="20">
        <v>668</v>
      </c>
      <c r="AK1498" s="2" t="s">
        <v>103</v>
      </c>
      <c r="AL1498" s="2" t="s">
        <v>99</v>
      </c>
      <c r="AM1498" s="2" t="s">
        <v>28</v>
      </c>
      <c r="AN1498" s="2" t="s">
        <v>90</v>
      </c>
      <c r="AO1498" s="2" t="s">
        <v>60</v>
      </c>
      <c r="AP1498" s="2" t="s">
        <v>31</v>
      </c>
      <c r="AQ1498" s="2" t="s">
        <v>62</v>
      </c>
      <c r="AR1498" s="2" t="s">
        <v>45</v>
      </c>
      <c r="AS1498" s="2" t="s">
        <v>80</v>
      </c>
      <c r="AT1498" s="2">
        <v>404.94</v>
      </c>
      <c r="AU1498" s="2">
        <v>10</v>
      </c>
      <c r="AV1498" s="2">
        <v>0.09</v>
      </c>
      <c r="AW1498" s="2">
        <v>3684.95</v>
      </c>
      <c r="AX1498" s="2">
        <v>3049.62</v>
      </c>
      <c r="AY1498" s="2">
        <v>635.33000000000004</v>
      </c>
      <c r="AZ1498" s="2" t="s">
        <v>76</v>
      </c>
      <c r="BA1498" s="2" t="s">
        <v>54</v>
      </c>
      <c r="BB1498" s="2" t="s">
        <v>37</v>
      </c>
      <c r="BC1498" s="2">
        <v>6.37</v>
      </c>
      <c r="BD1498" s="2">
        <v>2</v>
      </c>
      <c r="BE1498" s="2" t="s">
        <v>38</v>
      </c>
      <c r="BF1498" s="2" t="s">
        <v>39</v>
      </c>
      <c r="BG1498" s="2">
        <v>3</v>
      </c>
      <c r="BH1498" s="21">
        <v>6</v>
      </c>
    </row>
    <row r="1499" spans="36:60" x14ac:dyDescent="0.25">
      <c r="AJ1499" s="22">
        <v>669</v>
      </c>
      <c r="AK1499" s="13" t="s">
        <v>40</v>
      </c>
      <c r="AL1499" s="13" t="s">
        <v>99</v>
      </c>
      <c r="AM1499" s="13" t="s">
        <v>82</v>
      </c>
      <c r="AN1499" s="13" t="s">
        <v>43</v>
      </c>
      <c r="AO1499" s="13" t="s">
        <v>30</v>
      </c>
      <c r="AP1499" s="13" t="s">
        <v>31</v>
      </c>
      <c r="AQ1499" s="13" t="s">
        <v>52</v>
      </c>
      <c r="AR1499" s="13" t="s">
        <v>45</v>
      </c>
      <c r="AS1499" s="13" t="s">
        <v>80</v>
      </c>
      <c r="AT1499" s="13">
        <v>138.59</v>
      </c>
      <c r="AU1499" s="13">
        <v>12</v>
      </c>
      <c r="AV1499" s="13">
        <v>0.05</v>
      </c>
      <c r="AW1499" s="13">
        <v>1579.93</v>
      </c>
      <c r="AX1499" s="13">
        <v>990.09</v>
      </c>
      <c r="AY1499" s="13">
        <v>589.84</v>
      </c>
      <c r="AZ1499" s="13" t="s">
        <v>47</v>
      </c>
      <c r="BA1499" s="13" t="s">
        <v>36</v>
      </c>
      <c r="BB1499" s="13" t="s">
        <v>48</v>
      </c>
      <c r="BC1499" s="13">
        <v>33.82</v>
      </c>
      <c r="BD1499" s="13">
        <v>4</v>
      </c>
      <c r="BE1499" s="13" t="s">
        <v>55</v>
      </c>
      <c r="BF1499" s="13" t="s">
        <v>39</v>
      </c>
      <c r="BG1499" s="13">
        <v>1</v>
      </c>
      <c r="BH1499" s="23">
        <v>10</v>
      </c>
    </row>
    <row r="1500" spans="36:60" x14ac:dyDescent="0.25">
      <c r="AJ1500" s="22">
        <v>671</v>
      </c>
      <c r="AK1500" s="13" t="s">
        <v>428</v>
      </c>
      <c r="AL1500" s="13" t="s">
        <v>127</v>
      </c>
      <c r="AM1500" s="13" t="s">
        <v>66</v>
      </c>
      <c r="AN1500" s="13" t="s">
        <v>43</v>
      </c>
      <c r="AO1500" s="13" t="s">
        <v>44</v>
      </c>
      <c r="AP1500" s="13" t="s">
        <v>61</v>
      </c>
      <c r="AQ1500" s="13" t="s">
        <v>79</v>
      </c>
      <c r="AR1500" s="13" t="s">
        <v>45</v>
      </c>
      <c r="AS1500" s="13" t="s">
        <v>46</v>
      </c>
      <c r="AT1500" s="13">
        <v>238.64</v>
      </c>
      <c r="AU1500" s="13">
        <v>6</v>
      </c>
      <c r="AV1500" s="13">
        <v>0.11</v>
      </c>
      <c r="AW1500" s="13">
        <v>1274.3399999999999</v>
      </c>
      <c r="AX1500" s="13">
        <v>964.07</v>
      </c>
      <c r="AY1500" s="13">
        <v>310.27</v>
      </c>
      <c r="AZ1500" s="13" t="s">
        <v>47</v>
      </c>
      <c r="BA1500" s="13" t="s">
        <v>71</v>
      </c>
      <c r="BB1500" s="13" t="s">
        <v>48</v>
      </c>
      <c r="BC1500" s="13">
        <v>27.85</v>
      </c>
      <c r="BD1500" s="13">
        <v>1</v>
      </c>
      <c r="BE1500" s="13" t="s">
        <v>97</v>
      </c>
      <c r="BF1500" s="13" t="s">
        <v>39</v>
      </c>
      <c r="BG1500" s="13">
        <v>4</v>
      </c>
      <c r="BH1500" s="23">
        <v>1</v>
      </c>
    </row>
    <row r="1501" spans="36:60" x14ac:dyDescent="0.25">
      <c r="AJ1501" s="22">
        <v>675</v>
      </c>
      <c r="AK1501" s="13" t="s">
        <v>536</v>
      </c>
      <c r="AL1501" s="13" t="s">
        <v>27</v>
      </c>
      <c r="AM1501" s="13" t="s">
        <v>42</v>
      </c>
      <c r="AN1501" s="13" t="s">
        <v>43</v>
      </c>
      <c r="AO1501" s="13" t="s">
        <v>60</v>
      </c>
      <c r="AP1501" s="13" t="s">
        <v>61</v>
      </c>
      <c r="AQ1501" s="13" t="s">
        <v>84</v>
      </c>
      <c r="AR1501" s="13" t="s">
        <v>45</v>
      </c>
      <c r="AS1501" s="13" t="s">
        <v>46</v>
      </c>
      <c r="AT1501" s="13">
        <v>465.8</v>
      </c>
      <c r="AU1501" s="13">
        <v>14</v>
      </c>
      <c r="AV1501" s="13">
        <v>0.1</v>
      </c>
      <c r="AW1501" s="13">
        <v>5869.08</v>
      </c>
      <c r="AX1501" s="13">
        <v>5244.72</v>
      </c>
      <c r="AY1501" s="13">
        <v>624.36</v>
      </c>
      <c r="AZ1501" s="13" t="s">
        <v>47</v>
      </c>
      <c r="BA1501" s="13" t="s">
        <v>88</v>
      </c>
      <c r="BB1501" s="13" t="s">
        <v>72</v>
      </c>
      <c r="BC1501" s="13">
        <v>19.739999999999998</v>
      </c>
      <c r="BD1501" s="13">
        <v>1</v>
      </c>
      <c r="BE1501" s="13" t="s">
        <v>97</v>
      </c>
      <c r="BF1501" s="13" t="s">
        <v>39</v>
      </c>
      <c r="BG1501" s="13">
        <v>3</v>
      </c>
      <c r="BH1501" s="23">
        <v>6</v>
      </c>
    </row>
    <row r="1502" spans="36:60" x14ac:dyDescent="0.25">
      <c r="AJ1502" s="20">
        <v>686</v>
      </c>
      <c r="AK1502" s="2" t="s">
        <v>439</v>
      </c>
      <c r="AL1502" s="2" t="s">
        <v>58</v>
      </c>
      <c r="AM1502" s="2" t="s">
        <v>82</v>
      </c>
      <c r="AN1502" s="2" t="s">
        <v>83</v>
      </c>
      <c r="AO1502" s="2" t="s">
        <v>94</v>
      </c>
      <c r="AP1502" s="2" t="s">
        <v>51</v>
      </c>
      <c r="AQ1502" s="2" t="s">
        <v>62</v>
      </c>
      <c r="AR1502" s="2" t="s">
        <v>45</v>
      </c>
      <c r="AS1502" s="2" t="s">
        <v>80</v>
      </c>
      <c r="AT1502" s="2">
        <v>584.57000000000005</v>
      </c>
      <c r="AU1502" s="2">
        <v>13</v>
      </c>
      <c r="AV1502" s="2">
        <v>0.28999999999999998</v>
      </c>
      <c r="AW1502" s="2">
        <v>5395.58</v>
      </c>
      <c r="AX1502" s="2">
        <v>3746.6</v>
      </c>
      <c r="AY1502" s="2">
        <v>1648.98</v>
      </c>
      <c r="AZ1502" s="2" t="s">
        <v>91</v>
      </c>
      <c r="BA1502" s="2" t="s">
        <v>88</v>
      </c>
      <c r="BB1502" s="2" t="s">
        <v>48</v>
      </c>
      <c r="BC1502" s="2">
        <v>6.66</v>
      </c>
      <c r="BD1502" s="2">
        <v>7</v>
      </c>
      <c r="BE1502" s="2" t="s">
        <v>55</v>
      </c>
      <c r="BF1502" s="2" t="s">
        <v>39</v>
      </c>
      <c r="BG1502" s="2">
        <v>1</v>
      </c>
      <c r="BH1502" s="21">
        <v>10</v>
      </c>
    </row>
    <row r="1503" spans="36:60" x14ac:dyDescent="0.25">
      <c r="AJ1503" s="22">
        <v>687</v>
      </c>
      <c r="AK1503" s="13" t="s">
        <v>227</v>
      </c>
      <c r="AL1503" s="13" t="s">
        <v>41</v>
      </c>
      <c r="AM1503" s="13" t="s">
        <v>42</v>
      </c>
      <c r="AN1503" s="13" t="s">
        <v>90</v>
      </c>
      <c r="AO1503" s="13" t="s">
        <v>67</v>
      </c>
      <c r="AP1503" s="13" t="s">
        <v>51</v>
      </c>
      <c r="AQ1503" s="13" t="s">
        <v>62</v>
      </c>
      <c r="AR1503" s="13" t="s">
        <v>45</v>
      </c>
      <c r="AS1503" s="13" t="s">
        <v>85</v>
      </c>
      <c r="AT1503" s="13">
        <v>612.42999999999995</v>
      </c>
      <c r="AU1503" s="13">
        <v>17</v>
      </c>
      <c r="AV1503" s="13">
        <v>0.06</v>
      </c>
      <c r="AW1503" s="13">
        <v>9786.6299999999992</v>
      </c>
      <c r="AX1503" s="13">
        <v>6438.2</v>
      </c>
      <c r="AY1503" s="13">
        <v>3348.43</v>
      </c>
      <c r="AZ1503" s="13" t="s">
        <v>35</v>
      </c>
      <c r="BA1503" s="13" t="s">
        <v>36</v>
      </c>
      <c r="BB1503" s="13" t="s">
        <v>37</v>
      </c>
      <c r="BC1503" s="13">
        <v>35.92</v>
      </c>
      <c r="BD1503" s="13">
        <v>3</v>
      </c>
      <c r="BE1503" s="13" t="s">
        <v>97</v>
      </c>
      <c r="BF1503" s="13" t="s">
        <v>56</v>
      </c>
      <c r="BG1503" s="13">
        <v>5</v>
      </c>
      <c r="BH1503" s="23">
        <v>8</v>
      </c>
    </row>
    <row r="1504" spans="36:60" x14ac:dyDescent="0.25">
      <c r="AJ1504" s="22">
        <v>689</v>
      </c>
      <c r="AK1504" s="13" t="s">
        <v>104</v>
      </c>
      <c r="AL1504" s="13" t="s">
        <v>127</v>
      </c>
      <c r="AM1504" s="13" t="s">
        <v>66</v>
      </c>
      <c r="AN1504" s="13" t="s">
        <v>90</v>
      </c>
      <c r="AO1504" s="13" t="s">
        <v>74</v>
      </c>
      <c r="AP1504" s="13" t="s">
        <v>61</v>
      </c>
      <c r="AQ1504" s="13" t="s">
        <v>102</v>
      </c>
      <c r="AR1504" s="13" t="s">
        <v>45</v>
      </c>
      <c r="AS1504" s="13" t="s">
        <v>70</v>
      </c>
      <c r="AT1504" s="13">
        <v>36.380000000000003</v>
      </c>
      <c r="AU1504" s="13">
        <v>15</v>
      </c>
      <c r="AV1504" s="13">
        <v>0.2</v>
      </c>
      <c r="AW1504" s="13">
        <v>436.56</v>
      </c>
      <c r="AX1504" s="13">
        <v>234.17</v>
      </c>
      <c r="AY1504" s="13">
        <v>202.39</v>
      </c>
      <c r="AZ1504" s="13" t="s">
        <v>63</v>
      </c>
      <c r="BA1504" s="13" t="s">
        <v>36</v>
      </c>
      <c r="BB1504" s="13" t="s">
        <v>48</v>
      </c>
      <c r="BC1504" s="13">
        <v>39.83</v>
      </c>
      <c r="BD1504" s="13">
        <v>6</v>
      </c>
      <c r="BE1504" s="13" t="s">
        <v>97</v>
      </c>
      <c r="BF1504" s="13" t="s">
        <v>56</v>
      </c>
      <c r="BG1504" s="13">
        <v>1</v>
      </c>
      <c r="BH1504" s="23">
        <v>12</v>
      </c>
    </row>
    <row r="1505" spans="36:60" x14ac:dyDescent="0.25">
      <c r="AJ1505" s="22">
        <v>693</v>
      </c>
      <c r="AK1505" s="13" t="s">
        <v>541</v>
      </c>
      <c r="AL1505" s="13" t="s">
        <v>41</v>
      </c>
      <c r="AM1505" s="13" t="s">
        <v>66</v>
      </c>
      <c r="AN1505" s="13" t="s">
        <v>59</v>
      </c>
      <c r="AO1505" s="13" t="s">
        <v>74</v>
      </c>
      <c r="AP1505" s="13" t="s">
        <v>31</v>
      </c>
      <c r="AQ1505" s="13" t="s">
        <v>69</v>
      </c>
      <c r="AR1505" s="13" t="s">
        <v>45</v>
      </c>
      <c r="AS1505" s="13" t="s">
        <v>80</v>
      </c>
      <c r="AT1505" s="13">
        <v>557.04</v>
      </c>
      <c r="AU1505" s="13">
        <v>9</v>
      </c>
      <c r="AV1505" s="13">
        <v>0.2</v>
      </c>
      <c r="AW1505" s="13">
        <v>4010.69</v>
      </c>
      <c r="AX1505" s="13">
        <v>3093.98</v>
      </c>
      <c r="AY1505" s="13">
        <v>916.71</v>
      </c>
      <c r="AZ1505" s="13" t="s">
        <v>91</v>
      </c>
      <c r="BA1505" s="13" t="s">
        <v>71</v>
      </c>
      <c r="BB1505" s="13" t="s">
        <v>48</v>
      </c>
      <c r="BC1505" s="13">
        <v>19.43</v>
      </c>
      <c r="BD1505" s="13">
        <v>10</v>
      </c>
      <c r="BE1505" s="13" t="s">
        <v>97</v>
      </c>
      <c r="BF1505" s="13" t="s">
        <v>39</v>
      </c>
      <c r="BG1505" s="13">
        <v>3</v>
      </c>
      <c r="BH1505" s="23">
        <v>5</v>
      </c>
    </row>
    <row r="1506" spans="36:60" x14ac:dyDescent="0.25">
      <c r="AJ1506" s="20">
        <v>694</v>
      </c>
      <c r="AK1506" s="2" t="s">
        <v>256</v>
      </c>
      <c r="AL1506" s="2" t="s">
        <v>41</v>
      </c>
      <c r="AM1506" s="2" t="s">
        <v>66</v>
      </c>
      <c r="AN1506" s="2" t="s">
        <v>59</v>
      </c>
      <c r="AO1506" s="2" t="s">
        <v>94</v>
      </c>
      <c r="AP1506" s="2" t="s">
        <v>51</v>
      </c>
      <c r="AQ1506" s="2" t="s">
        <v>87</v>
      </c>
      <c r="AR1506" s="2" t="s">
        <v>45</v>
      </c>
      <c r="AS1506" s="2" t="s">
        <v>34</v>
      </c>
      <c r="AT1506" s="2">
        <v>646.42999999999995</v>
      </c>
      <c r="AU1506" s="2">
        <v>16</v>
      </c>
      <c r="AV1506" s="2">
        <v>0.1</v>
      </c>
      <c r="AW1506" s="2">
        <v>9308.59</v>
      </c>
      <c r="AX1506" s="2">
        <v>4976.78</v>
      </c>
      <c r="AY1506" s="2">
        <v>4331.8100000000004</v>
      </c>
      <c r="AZ1506" s="2" t="s">
        <v>76</v>
      </c>
      <c r="BA1506" s="2" t="s">
        <v>54</v>
      </c>
      <c r="BB1506" s="2" t="s">
        <v>72</v>
      </c>
      <c r="BC1506" s="2">
        <v>11.69</v>
      </c>
      <c r="BD1506" s="2">
        <v>3</v>
      </c>
      <c r="BE1506" s="2" t="s">
        <v>97</v>
      </c>
      <c r="BF1506" s="2" t="s">
        <v>39</v>
      </c>
      <c r="BG1506" s="2">
        <v>2</v>
      </c>
      <c r="BH1506" s="21">
        <v>7</v>
      </c>
    </row>
    <row r="1507" spans="36:60" x14ac:dyDescent="0.25">
      <c r="AJ1507" s="22">
        <v>701</v>
      </c>
      <c r="AK1507" s="13" t="s">
        <v>276</v>
      </c>
      <c r="AL1507" s="13" t="s">
        <v>120</v>
      </c>
      <c r="AM1507" s="13" t="s">
        <v>66</v>
      </c>
      <c r="AN1507" s="13" t="s">
        <v>83</v>
      </c>
      <c r="AO1507" s="13" t="s">
        <v>30</v>
      </c>
      <c r="AP1507" s="13" t="s">
        <v>61</v>
      </c>
      <c r="AQ1507" s="13" t="s">
        <v>102</v>
      </c>
      <c r="AR1507" s="13" t="s">
        <v>45</v>
      </c>
      <c r="AS1507" s="13" t="s">
        <v>80</v>
      </c>
      <c r="AT1507" s="13">
        <v>373.65</v>
      </c>
      <c r="AU1507" s="13">
        <v>13</v>
      </c>
      <c r="AV1507" s="13">
        <v>0.02</v>
      </c>
      <c r="AW1507" s="13">
        <v>4760.3</v>
      </c>
      <c r="AX1507" s="13">
        <v>3401.11</v>
      </c>
      <c r="AY1507" s="13">
        <v>1359.19</v>
      </c>
      <c r="AZ1507" s="13" t="s">
        <v>35</v>
      </c>
      <c r="BA1507" s="13" t="s">
        <v>71</v>
      </c>
      <c r="BB1507" s="13" t="s">
        <v>37</v>
      </c>
      <c r="BC1507" s="13">
        <v>39.590000000000003</v>
      </c>
      <c r="BD1507" s="13">
        <v>2</v>
      </c>
      <c r="BE1507" s="13" t="s">
        <v>55</v>
      </c>
      <c r="BF1507" s="13" t="s">
        <v>39</v>
      </c>
      <c r="BG1507" s="13">
        <v>3</v>
      </c>
      <c r="BH1507" s="23">
        <v>2</v>
      </c>
    </row>
    <row r="1508" spans="36:60" x14ac:dyDescent="0.25">
      <c r="AJ1508" s="20">
        <v>706</v>
      </c>
      <c r="AK1508" s="2" t="s">
        <v>458</v>
      </c>
      <c r="AL1508" s="2" t="s">
        <v>58</v>
      </c>
      <c r="AM1508" s="2" t="s">
        <v>28</v>
      </c>
      <c r="AN1508" s="2" t="s">
        <v>59</v>
      </c>
      <c r="AO1508" s="2" t="s">
        <v>100</v>
      </c>
      <c r="AP1508" s="2" t="s">
        <v>75</v>
      </c>
      <c r="AQ1508" s="2" t="s">
        <v>84</v>
      </c>
      <c r="AR1508" s="2" t="s">
        <v>45</v>
      </c>
      <c r="AS1508" s="2" t="s">
        <v>70</v>
      </c>
      <c r="AT1508" s="2">
        <v>852.36</v>
      </c>
      <c r="AU1508" s="2">
        <v>17</v>
      </c>
      <c r="AV1508" s="2">
        <v>0.2</v>
      </c>
      <c r="AW1508" s="2">
        <v>11592.1</v>
      </c>
      <c r="AX1508" s="2">
        <v>6704.47</v>
      </c>
      <c r="AY1508" s="2">
        <v>4887.63</v>
      </c>
      <c r="AZ1508" s="2" t="s">
        <v>91</v>
      </c>
      <c r="BA1508" s="2" t="s">
        <v>36</v>
      </c>
      <c r="BB1508" s="2" t="s">
        <v>37</v>
      </c>
      <c r="BC1508" s="2">
        <v>23.74</v>
      </c>
      <c r="BD1508" s="2">
        <v>3</v>
      </c>
      <c r="BE1508" s="2" t="s">
        <v>55</v>
      </c>
      <c r="BF1508" s="2" t="s">
        <v>56</v>
      </c>
      <c r="BG1508" s="2">
        <v>1</v>
      </c>
      <c r="BH1508" s="21">
        <v>11</v>
      </c>
    </row>
    <row r="1509" spans="36:60" x14ac:dyDescent="0.25">
      <c r="AJ1509" s="22">
        <v>707</v>
      </c>
      <c r="AK1509" s="13" t="s">
        <v>101</v>
      </c>
      <c r="AL1509" s="13" t="s">
        <v>50</v>
      </c>
      <c r="AM1509" s="13" t="s">
        <v>82</v>
      </c>
      <c r="AN1509" s="13" t="s">
        <v>83</v>
      </c>
      <c r="AO1509" s="13" t="s">
        <v>67</v>
      </c>
      <c r="AP1509" s="13" t="s">
        <v>51</v>
      </c>
      <c r="AQ1509" s="13" t="s">
        <v>134</v>
      </c>
      <c r="AR1509" s="13" t="s">
        <v>45</v>
      </c>
      <c r="AS1509" s="13" t="s">
        <v>85</v>
      </c>
      <c r="AT1509" s="13">
        <v>420.25</v>
      </c>
      <c r="AU1509" s="13">
        <v>20</v>
      </c>
      <c r="AV1509" s="13">
        <v>0.17</v>
      </c>
      <c r="AW1509" s="13">
        <v>6976.15</v>
      </c>
      <c r="AX1509" s="13">
        <v>3635.98</v>
      </c>
      <c r="AY1509" s="13">
        <v>3340.17</v>
      </c>
      <c r="AZ1509" s="13" t="s">
        <v>91</v>
      </c>
      <c r="BA1509" s="13" t="s">
        <v>71</v>
      </c>
      <c r="BB1509" s="13" t="s">
        <v>72</v>
      </c>
      <c r="BC1509" s="13">
        <v>34.4</v>
      </c>
      <c r="BD1509" s="13">
        <v>9</v>
      </c>
      <c r="BE1509" s="13" t="s">
        <v>55</v>
      </c>
      <c r="BF1509" s="13" t="s">
        <v>39</v>
      </c>
      <c r="BG1509" s="13">
        <v>4</v>
      </c>
      <c r="BH1509" s="23">
        <v>3</v>
      </c>
    </row>
    <row r="1510" spans="36:60" x14ac:dyDescent="0.25">
      <c r="AJ1510" s="22">
        <v>709</v>
      </c>
      <c r="AK1510" s="13" t="s">
        <v>276</v>
      </c>
      <c r="AL1510" s="13" t="s">
        <v>118</v>
      </c>
      <c r="AM1510" s="13" t="s">
        <v>66</v>
      </c>
      <c r="AN1510" s="13" t="s">
        <v>29</v>
      </c>
      <c r="AO1510" s="13" t="s">
        <v>30</v>
      </c>
      <c r="AP1510" s="13" t="s">
        <v>61</v>
      </c>
      <c r="AQ1510" s="13" t="s">
        <v>102</v>
      </c>
      <c r="AR1510" s="13" t="s">
        <v>45</v>
      </c>
      <c r="AS1510" s="13" t="s">
        <v>70</v>
      </c>
      <c r="AT1510" s="13">
        <v>332.06</v>
      </c>
      <c r="AU1510" s="13">
        <v>10</v>
      </c>
      <c r="AV1510" s="13">
        <v>7.0000000000000007E-2</v>
      </c>
      <c r="AW1510" s="13">
        <v>3088.16</v>
      </c>
      <c r="AX1510" s="13">
        <v>2625.97</v>
      </c>
      <c r="AY1510" s="13">
        <v>462.19</v>
      </c>
      <c r="AZ1510" s="13" t="s">
        <v>35</v>
      </c>
      <c r="BA1510" s="13" t="s">
        <v>88</v>
      </c>
      <c r="BB1510" s="13" t="s">
        <v>72</v>
      </c>
      <c r="BC1510" s="13">
        <v>38.130000000000003</v>
      </c>
      <c r="BD1510" s="13">
        <v>6</v>
      </c>
      <c r="BE1510" s="13" t="s">
        <v>38</v>
      </c>
      <c r="BF1510" s="13" t="s">
        <v>56</v>
      </c>
      <c r="BG1510" s="13">
        <v>3</v>
      </c>
      <c r="BH1510" s="23">
        <v>2</v>
      </c>
    </row>
    <row r="1511" spans="36:60" x14ac:dyDescent="0.25">
      <c r="AJ1511" s="22">
        <v>711</v>
      </c>
      <c r="AK1511" s="13" t="s">
        <v>456</v>
      </c>
      <c r="AL1511" s="13" t="s">
        <v>27</v>
      </c>
      <c r="AM1511" s="13" t="s">
        <v>42</v>
      </c>
      <c r="AN1511" s="13" t="s">
        <v>93</v>
      </c>
      <c r="AO1511" s="13" t="s">
        <v>30</v>
      </c>
      <c r="AP1511" s="13" t="s">
        <v>61</v>
      </c>
      <c r="AQ1511" s="13" t="s">
        <v>52</v>
      </c>
      <c r="AR1511" s="13" t="s">
        <v>45</v>
      </c>
      <c r="AS1511" s="13" t="s">
        <v>46</v>
      </c>
      <c r="AT1511" s="13">
        <v>436.76</v>
      </c>
      <c r="AU1511" s="13">
        <v>13</v>
      </c>
      <c r="AV1511" s="13">
        <v>0.11</v>
      </c>
      <c r="AW1511" s="13">
        <v>5053.3100000000004</v>
      </c>
      <c r="AX1511" s="13">
        <v>3573.81</v>
      </c>
      <c r="AY1511" s="13">
        <v>1479.5</v>
      </c>
      <c r="AZ1511" s="13" t="s">
        <v>47</v>
      </c>
      <c r="BA1511" s="13" t="s">
        <v>36</v>
      </c>
      <c r="BB1511" s="13" t="s">
        <v>48</v>
      </c>
      <c r="BC1511" s="13">
        <v>41.25</v>
      </c>
      <c r="BD1511" s="13">
        <v>4</v>
      </c>
      <c r="BE1511" s="13" t="s">
        <v>97</v>
      </c>
      <c r="BF1511" s="13" t="s">
        <v>39</v>
      </c>
      <c r="BG1511" s="13">
        <v>1</v>
      </c>
      <c r="BH1511" s="23">
        <v>5</v>
      </c>
    </row>
    <row r="1512" spans="36:60" x14ac:dyDescent="0.25">
      <c r="AJ1512" s="22">
        <v>713</v>
      </c>
      <c r="AK1512" s="13" t="s">
        <v>471</v>
      </c>
      <c r="AL1512" s="13" t="s">
        <v>118</v>
      </c>
      <c r="AM1512" s="13" t="s">
        <v>82</v>
      </c>
      <c r="AN1512" s="13" t="s">
        <v>93</v>
      </c>
      <c r="AO1512" s="13" t="s">
        <v>44</v>
      </c>
      <c r="AP1512" s="13" t="s">
        <v>31</v>
      </c>
      <c r="AQ1512" s="13" t="s">
        <v>69</v>
      </c>
      <c r="AR1512" s="13" t="s">
        <v>45</v>
      </c>
      <c r="AS1512" s="13" t="s">
        <v>70</v>
      </c>
      <c r="AT1512" s="13">
        <v>710.32</v>
      </c>
      <c r="AU1512" s="13">
        <v>14</v>
      </c>
      <c r="AV1512" s="13">
        <v>0.26</v>
      </c>
      <c r="AW1512" s="13">
        <v>7358.92</v>
      </c>
      <c r="AX1512" s="13">
        <v>4628.21</v>
      </c>
      <c r="AY1512" s="13">
        <v>2730.71</v>
      </c>
      <c r="AZ1512" s="13" t="s">
        <v>47</v>
      </c>
      <c r="BA1512" s="13" t="s">
        <v>54</v>
      </c>
      <c r="BB1512" s="13" t="s">
        <v>48</v>
      </c>
      <c r="BC1512" s="13">
        <v>39.42</v>
      </c>
      <c r="BD1512" s="13">
        <v>4</v>
      </c>
      <c r="BE1512" s="13" t="s">
        <v>97</v>
      </c>
      <c r="BF1512" s="13" t="s">
        <v>39</v>
      </c>
      <c r="BG1512" s="13">
        <v>2</v>
      </c>
      <c r="BH1512" s="23">
        <v>12</v>
      </c>
    </row>
    <row r="1513" spans="36:60" x14ac:dyDescent="0.25">
      <c r="AJ1513" s="22">
        <v>715</v>
      </c>
      <c r="AK1513" s="13" t="s">
        <v>145</v>
      </c>
      <c r="AL1513" s="13" t="s">
        <v>96</v>
      </c>
      <c r="AM1513" s="13" t="s">
        <v>28</v>
      </c>
      <c r="AN1513" s="13" t="s">
        <v>93</v>
      </c>
      <c r="AO1513" s="13" t="s">
        <v>67</v>
      </c>
      <c r="AP1513" s="13" t="s">
        <v>75</v>
      </c>
      <c r="AQ1513" s="13" t="s">
        <v>84</v>
      </c>
      <c r="AR1513" s="13" t="s">
        <v>45</v>
      </c>
      <c r="AS1513" s="13" t="s">
        <v>34</v>
      </c>
      <c r="AT1513" s="13">
        <v>170.07</v>
      </c>
      <c r="AU1513" s="13">
        <v>17</v>
      </c>
      <c r="AV1513" s="13">
        <v>0.22</v>
      </c>
      <c r="AW1513" s="13">
        <v>2255.13</v>
      </c>
      <c r="AX1513" s="13">
        <v>1310.24</v>
      </c>
      <c r="AY1513" s="13">
        <v>944.89</v>
      </c>
      <c r="AZ1513" s="13" t="s">
        <v>47</v>
      </c>
      <c r="BA1513" s="13" t="s">
        <v>36</v>
      </c>
      <c r="BB1513" s="13" t="s">
        <v>48</v>
      </c>
      <c r="BC1513" s="13">
        <v>10.31</v>
      </c>
      <c r="BD1513" s="13">
        <v>2</v>
      </c>
      <c r="BE1513" s="13" t="s">
        <v>38</v>
      </c>
      <c r="BF1513" s="13" t="s">
        <v>56</v>
      </c>
      <c r="BG1513" s="13">
        <v>2</v>
      </c>
      <c r="BH1513" s="23">
        <v>11</v>
      </c>
    </row>
    <row r="1514" spans="36:60" x14ac:dyDescent="0.25">
      <c r="AJ1514" s="22">
        <v>721</v>
      </c>
      <c r="AK1514" s="13" t="s">
        <v>419</v>
      </c>
      <c r="AL1514" s="13" t="s">
        <v>118</v>
      </c>
      <c r="AM1514" s="13" t="s">
        <v>66</v>
      </c>
      <c r="AN1514" s="13" t="s">
        <v>29</v>
      </c>
      <c r="AO1514" s="13" t="s">
        <v>78</v>
      </c>
      <c r="AP1514" s="13" t="s">
        <v>31</v>
      </c>
      <c r="AQ1514" s="13" t="s">
        <v>107</v>
      </c>
      <c r="AR1514" s="13" t="s">
        <v>45</v>
      </c>
      <c r="AS1514" s="13" t="s">
        <v>34</v>
      </c>
      <c r="AT1514" s="13">
        <v>371.13</v>
      </c>
      <c r="AU1514" s="13">
        <v>14</v>
      </c>
      <c r="AV1514" s="13">
        <v>0.15</v>
      </c>
      <c r="AW1514" s="13">
        <v>4416.45</v>
      </c>
      <c r="AX1514" s="13">
        <v>2791.72</v>
      </c>
      <c r="AY1514" s="13">
        <v>1624.73</v>
      </c>
      <c r="AZ1514" s="13" t="s">
        <v>63</v>
      </c>
      <c r="BA1514" s="13" t="s">
        <v>88</v>
      </c>
      <c r="BB1514" s="13" t="s">
        <v>48</v>
      </c>
      <c r="BC1514" s="13">
        <v>8.17</v>
      </c>
      <c r="BD1514" s="13">
        <v>2</v>
      </c>
      <c r="BE1514" s="13" t="s">
        <v>55</v>
      </c>
      <c r="BF1514" s="13" t="s">
        <v>56</v>
      </c>
      <c r="BG1514" s="13">
        <v>2</v>
      </c>
      <c r="BH1514" s="23">
        <v>5</v>
      </c>
    </row>
    <row r="1515" spans="36:60" x14ac:dyDescent="0.25">
      <c r="AJ1515" s="22">
        <v>727</v>
      </c>
      <c r="AK1515" s="13" t="s">
        <v>115</v>
      </c>
      <c r="AL1515" s="13" t="s">
        <v>27</v>
      </c>
      <c r="AM1515" s="13" t="s">
        <v>82</v>
      </c>
      <c r="AN1515" s="13" t="s">
        <v>90</v>
      </c>
      <c r="AO1515" s="13" t="s">
        <v>94</v>
      </c>
      <c r="AP1515" s="13" t="s">
        <v>68</v>
      </c>
      <c r="AQ1515" s="13" t="s">
        <v>62</v>
      </c>
      <c r="AR1515" s="13" t="s">
        <v>45</v>
      </c>
      <c r="AS1515" s="13" t="s">
        <v>85</v>
      </c>
      <c r="AT1515" s="13">
        <v>453.25</v>
      </c>
      <c r="AU1515" s="13">
        <v>20</v>
      </c>
      <c r="AV1515" s="13">
        <v>0.28999999999999998</v>
      </c>
      <c r="AW1515" s="13">
        <v>6436.15</v>
      </c>
      <c r="AX1515" s="13">
        <v>4604.1000000000004</v>
      </c>
      <c r="AY1515" s="13">
        <v>1832.05</v>
      </c>
      <c r="AZ1515" s="13" t="s">
        <v>47</v>
      </c>
      <c r="BA1515" s="13" t="s">
        <v>71</v>
      </c>
      <c r="BB1515" s="13" t="s">
        <v>48</v>
      </c>
      <c r="BC1515" s="13">
        <v>9.2100000000000009</v>
      </c>
      <c r="BD1515" s="13">
        <v>8</v>
      </c>
      <c r="BE1515" s="13" t="s">
        <v>55</v>
      </c>
      <c r="BF1515" s="13" t="s">
        <v>39</v>
      </c>
      <c r="BG1515" s="13">
        <v>2</v>
      </c>
      <c r="BH1515" s="23">
        <v>8</v>
      </c>
    </row>
    <row r="1516" spans="36:60" x14ac:dyDescent="0.25">
      <c r="AJ1516" s="22">
        <v>729</v>
      </c>
      <c r="AK1516" s="13" t="s">
        <v>538</v>
      </c>
      <c r="AL1516" s="13" t="s">
        <v>41</v>
      </c>
      <c r="AM1516" s="13" t="s">
        <v>66</v>
      </c>
      <c r="AN1516" s="13" t="s">
        <v>29</v>
      </c>
      <c r="AO1516" s="13" t="s">
        <v>67</v>
      </c>
      <c r="AP1516" s="13" t="s">
        <v>51</v>
      </c>
      <c r="AQ1516" s="13" t="s">
        <v>107</v>
      </c>
      <c r="AR1516" s="13" t="s">
        <v>45</v>
      </c>
      <c r="AS1516" s="13" t="s">
        <v>70</v>
      </c>
      <c r="AT1516" s="13">
        <v>560.04999999999995</v>
      </c>
      <c r="AU1516" s="13">
        <v>8</v>
      </c>
      <c r="AV1516" s="13">
        <v>0.27</v>
      </c>
      <c r="AW1516" s="13">
        <v>3270.69</v>
      </c>
      <c r="AX1516" s="13">
        <v>2403.9899999999998</v>
      </c>
      <c r="AY1516" s="13">
        <v>866.7</v>
      </c>
      <c r="AZ1516" s="13" t="s">
        <v>35</v>
      </c>
      <c r="BA1516" s="13" t="s">
        <v>88</v>
      </c>
      <c r="BB1516" s="13" t="s">
        <v>48</v>
      </c>
      <c r="BC1516" s="13">
        <v>5.38</v>
      </c>
      <c r="BD1516" s="13">
        <v>2</v>
      </c>
      <c r="BE1516" s="13" t="s">
        <v>55</v>
      </c>
      <c r="BF1516" s="13" t="s">
        <v>56</v>
      </c>
      <c r="BG1516" s="13">
        <v>1</v>
      </c>
      <c r="BH1516" s="23">
        <v>7</v>
      </c>
    </row>
    <row r="1517" spans="36:60" x14ac:dyDescent="0.25">
      <c r="AJ1517" s="20">
        <v>732</v>
      </c>
      <c r="AK1517" s="2" t="s">
        <v>246</v>
      </c>
      <c r="AL1517" s="2" t="s">
        <v>58</v>
      </c>
      <c r="AM1517" s="2" t="s">
        <v>66</v>
      </c>
      <c r="AN1517" s="2" t="s">
        <v>59</v>
      </c>
      <c r="AO1517" s="2" t="s">
        <v>67</v>
      </c>
      <c r="AP1517" s="2" t="s">
        <v>68</v>
      </c>
      <c r="AQ1517" s="2" t="s">
        <v>79</v>
      </c>
      <c r="AR1517" s="2" t="s">
        <v>45</v>
      </c>
      <c r="AS1517" s="2" t="s">
        <v>70</v>
      </c>
      <c r="AT1517" s="2">
        <v>735.12</v>
      </c>
      <c r="AU1517" s="2">
        <v>14</v>
      </c>
      <c r="AV1517" s="2">
        <v>0.27</v>
      </c>
      <c r="AW1517" s="2">
        <v>7512.93</v>
      </c>
      <c r="AX1517" s="2">
        <v>4886.24</v>
      </c>
      <c r="AY1517" s="2">
        <v>2626.69</v>
      </c>
      <c r="AZ1517" s="2" t="s">
        <v>76</v>
      </c>
      <c r="BA1517" s="2" t="s">
        <v>88</v>
      </c>
      <c r="BB1517" s="2" t="s">
        <v>72</v>
      </c>
      <c r="BC1517" s="2">
        <v>23.84</v>
      </c>
      <c r="BD1517" s="2">
        <v>1</v>
      </c>
      <c r="BE1517" s="2" t="s">
        <v>38</v>
      </c>
      <c r="BF1517" s="2" t="s">
        <v>39</v>
      </c>
      <c r="BG1517" s="2">
        <v>1</v>
      </c>
      <c r="BH1517" s="21">
        <v>5</v>
      </c>
    </row>
    <row r="1518" spans="36:60" x14ac:dyDescent="0.25">
      <c r="AJ1518" s="20">
        <v>738</v>
      </c>
      <c r="AK1518" s="2" t="s">
        <v>552</v>
      </c>
      <c r="AL1518" s="2" t="s">
        <v>118</v>
      </c>
      <c r="AM1518" s="2" t="s">
        <v>66</v>
      </c>
      <c r="AN1518" s="2" t="s">
        <v>43</v>
      </c>
      <c r="AO1518" s="2" t="s">
        <v>94</v>
      </c>
      <c r="AP1518" s="2" t="s">
        <v>68</v>
      </c>
      <c r="AQ1518" s="2" t="s">
        <v>84</v>
      </c>
      <c r="AR1518" s="2" t="s">
        <v>45</v>
      </c>
      <c r="AS1518" s="2" t="s">
        <v>85</v>
      </c>
      <c r="AT1518" s="2">
        <v>390.25</v>
      </c>
      <c r="AU1518" s="2">
        <v>17</v>
      </c>
      <c r="AV1518" s="2">
        <v>0.02</v>
      </c>
      <c r="AW1518" s="2">
        <v>6501.56</v>
      </c>
      <c r="AX1518" s="2">
        <v>3670.48</v>
      </c>
      <c r="AY1518" s="2">
        <v>2831.08</v>
      </c>
      <c r="AZ1518" s="2" t="s">
        <v>91</v>
      </c>
      <c r="BA1518" s="2" t="s">
        <v>88</v>
      </c>
      <c r="BB1518" s="2" t="s">
        <v>72</v>
      </c>
      <c r="BC1518" s="2">
        <v>14.11</v>
      </c>
      <c r="BD1518" s="2">
        <v>6</v>
      </c>
      <c r="BE1518" s="2" t="s">
        <v>55</v>
      </c>
      <c r="BF1518" s="2" t="s">
        <v>39</v>
      </c>
      <c r="BG1518" s="2">
        <v>4</v>
      </c>
      <c r="BH1518" s="21">
        <v>5</v>
      </c>
    </row>
    <row r="1519" spans="36:60" x14ac:dyDescent="0.25">
      <c r="AJ1519" s="20">
        <v>740</v>
      </c>
      <c r="AK1519" s="2" t="s">
        <v>553</v>
      </c>
      <c r="AL1519" s="2" t="s">
        <v>127</v>
      </c>
      <c r="AM1519" s="2" t="s">
        <v>66</v>
      </c>
      <c r="AN1519" s="2" t="s">
        <v>83</v>
      </c>
      <c r="AO1519" s="2" t="s">
        <v>78</v>
      </c>
      <c r="AP1519" s="2" t="s">
        <v>68</v>
      </c>
      <c r="AQ1519" s="2" t="s">
        <v>107</v>
      </c>
      <c r="AR1519" s="2" t="s">
        <v>45</v>
      </c>
      <c r="AS1519" s="2" t="s">
        <v>70</v>
      </c>
      <c r="AT1519" s="2">
        <v>280.22000000000003</v>
      </c>
      <c r="AU1519" s="2">
        <v>6</v>
      </c>
      <c r="AV1519" s="2">
        <v>0.25</v>
      </c>
      <c r="AW1519" s="2">
        <v>1260.99</v>
      </c>
      <c r="AX1519" s="2">
        <v>984.55</v>
      </c>
      <c r="AY1519" s="2">
        <v>276.44</v>
      </c>
      <c r="AZ1519" s="2" t="s">
        <v>76</v>
      </c>
      <c r="BA1519" s="2" t="s">
        <v>71</v>
      </c>
      <c r="BB1519" s="2" t="s">
        <v>48</v>
      </c>
      <c r="BC1519" s="2">
        <v>14.87</v>
      </c>
      <c r="BD1519" s="2">
        <v>8</v>
      </c>
      <c r="BE1519" s="2" t="s">
        <v>97</v>
      </c>
      <c r="BF1519" s="2" t="s">
        <v>56</v>
      </c>
      <c r="BG1519" s="2">
        <v>3</v>
      </c>
      <c r="BH1519" s="21">
        <v>2</v>
      </c>
    </row>
    <row r="1520" spans="36:60" x14ac:dyDescent="0.25">
      <c r="AJ1520" s="22">
        <v>743</v>
      </c>
      <c r="AK1520" s="13" t="s">
        <v>175</v>
      </c>
      <c r="AL1520" s="13" t="s">
        <v>65</v>
      </c>
      <c r="AM1520" s="13" t="s">
        <v>82</v>
      </c>
      <c r="AN1520" s="13" t="s">
        <v>83</v>
      </c>
      <c r="AO1520" s="13" t="s">
        <v>74</v>
      </c>
      <c r="AP1520" s="13" t="s">
        <v>51</v>
      </c>
      <c r="AQ1520" s="13" t="s">
        <v>52</v>
      </c>
      <c r="AR1520" s="13" t="s">
        <v>45</v>
      </c>
      <c r="AS1520" s="13" t="s">
        <v>46</v>
      </c>
      <c r="AT1520" s="13">
        <v>30.98</v>
      </c>
      <c r="AU1520" s="13">
        <v>18</v>
      </c>
      <c r="AV1520" s="13">
        <v>0.27</v>
      </c>
      <c r="AW1520" s="13">
        <v>407.08</v>
      </c>
      <c r="AX1520" s="13">
        <v>248.36</v>
      </c>
      <c r="AY1520" s="13">
        <v>158.72</v>
      </c>
      <c r="AZ1520" s="13" t="s">
        <v>63</v>
      </c>
      <c r="BA1520" s="13" t="s">
        <v>88</v>
      </c>
      <c r="BB1520" s="13" t="s">
        <v>37</v>
      </c>
      <c r="BC1520" s="13">
        <v>8.52</v>
      </c>
      <c r="BD1520" s="13">
        <v>7</v>
      </c>
      <c r="BE1520" s="13" t="s">
        <v>38</v>
      </c>
      <c r="BF1520" s="13" t="s">
        <v>56</v>
      </c>
      <c r="BG1520" s="13">
        <v>5</v>
      </c>
      <c r="BH1520" s="23">
        <v>12</v>
      </c>
    </row>
    <row r="1521" spans="36:60" x14ac:dyDescent="0.25">
      <c r="AJ1521" s="22">
        <v>747</v>
      </c>
      <c r="AK1521" s="13" t="s">
        <v>556</v>
      </c>
      <c r="AL1521" s="13" t="s">
        <v>129</v>
      </c>
      <c r="AM1521" s="13" t="s">
        <v>28</v>
      </c>
      <c r="AN1521" s="13" t="s">
        <v>93</v>
      </c>
      <c r="AO1521" s="13" t="s">
        <v>67</v>
      </c>
      <c r="AP1521" s="13" t="s">
        <v>75</v>
      </c>
      <c r="AQ1521" s="13" t="s">
        <v>134</v>
      </c>
      <c r="AR1521" s="13" t="s">
        <v>45</v>
      </c>
      <c r="AS1521" s="13" t="s">
        <v>85</v>
      </c>
      <c r="AT1521" s="13">
        <v>434.9</v>
      </c>
      <c r="AU1521" s="13">
        <v>16</v>
      </c>
      <c r="AV1521" s="13">
        <v>0.14000000000000001</v>
      </c>
      <c r="AW1521" s="13">
        <v>5984.22</v>
      </c>
      <c r="AX1521" s="13">
        <v>3151.58</v>
      </c>
      <c r="AY1521" s="13">
        <v>2832.64</v>
      </c>
      <c r="AZ1521" s="13" t="s">
        <v>47</v>
      </c>
      <c r="BA1521" s="13" t="s">
        <v>54</v>
      </c>
      <c r="BB1521" s="13" t="s">
        <v>72</v>
      </c>
      <c r="BC1521" s="13">
        <v>11.64</v>
      </c>
      <c r="BD1521" s="13">
        <v>10</v>
      </c>
      <c r="BE1521" s="13" t="s">
        <v>38</v>
      </c>
      <c r="BF1521" s="13" t="s">
        <v>39</v>
      </c>
      <c r="BG1521" s="13">
        <v>4</v>
      </c>
      <c r="BH1521" s="23">
        <v>8</v>
      </c>
    </row>
    <row r="1522" spans="36:60" x14ac:dyDescent="0.25">
      <c r="AJ1522" s="20">
        <v>748</v>
      </c>
      <c r="AK1522" s="2" t="s">
        <v>117</v>
      </c>
      <c r="AL1522" s="2" t="s">
        <v>127</v>
      </c>
      <c r="AM1522" s="2" t="s">
        <v>28</v>
      </c>
      <c r="AN1522" s="2" t="s">
        <v>59</v>
      </c>
      <c r="AO1522" s="2" t="s">
        <v>60</v>
      </c>
      <c r="AP1522" s="2" t="s">
        <v>31</v>
      </c>
      <c r="AQ1522" s="2" t="s">
        <v>107</v>
      </c>
      <c r="AR1522" s="2" t="s">
        <v>45</v>
      </c>
      <c r="AS1522" s="2" t="s">
        <v>80</v>
      </c>
      <c r="AT1522" s="2">
        <v>523.5</v>
      </c>
      <c r="AU1522" s="2">
        <v>14</v>
      </c>
      <c r="AV1522" s="2">
        <v>0.25</v>
      </c>
      <c r="AW1522" s="2">
        <v>5496.75</v>
      </c>
      <c r="AX1522" s="2">
        <v>2795.65</v>
      </c>
      <c r="AY1522" s="2">
        <v>2701.1</v>
      </c>
      <c r="AZ1522" s="2" t="s">
        <v>91</v>
      </c>
      <c r="BA1522" s="2" t="s">
        <v>88</v>
      </c>
      <c r="BB1522" s="2" t="s">
        <v>37</v>
      </c>
      <c r="BC1522" s="2">
        <v>14.26</v>
      </c>
      <c r="BD1522" s="2">
        <v>6</v>
      </c>
      <c r="BE1522" s="2" t="s">
        <v>97</v>
      </c>
      <c r="BF1522" s="2" t="s">
        <v>56</v>
      </c>
      <c r="BG1522" s="2">
        <v>1</v>
      </c>
      <c r="BH1522" s="21">
        <v>4</v>
      </c>
    </row>
    <row r="1523" spans="36:60" x14ac:dyDescent="0.25">
      <c r="AJ1523" s="22">
        <v>749</v>
      </c>
      <c r="AK1523" s="13" t="s">
        <v>557</v>
      </c>
      <c r="AL1523" s="13" t="s">
        <v>41</v>
      </c>
      <c r="AM1523" s="13" t="s">
        <v>82</v>
      </c>
      <c r="AN1523" s="13" t="s">
        <v>29</v>
      </c>
      <c r="AO1523" s="13" t="s">
        <v>94</v>
      </c>
      <c r="AP1523" s="13" t="s">
        <v>61</v>
      </c>
      <c r="AQ1523" s="13" t="s">
        <v>102</v>
      </c>
      <c r="AR1523" s="13" t="s">
        <v>45</v>
      </c>
      <c r="AS1523" s="13" t="s">
        <v>70</v>
      </c>
      <c r="AT1523" s="13">
        <v>678.93</v>
      </c>
      <c r="AU1523" s="13">
        <v>6</v>
      </c>
      <c r="AV1523" s="13">
        <v>0.3</v>
      </c>
      <c r="AW1523" s="13">
        <v>2851.51</v>
      </c>
      <c r="AX1523" s="13">
        <v>1899.71</v>
      </c>
      <c r="AY1523" s="13">
        <v>951.8</v>
      </c>
      <c r="AZ1523" s="13" t="s">
        <v>47</v>
      </c>
      <c r="BA1523" s="13" t="s">
        <v>36</v>
      </c>
      <c r="BB1523" s="13" t="s">
        <v>37</v>
      </c>
      <c r="BC1523" s="13">
        <v>35.5</v>
      </c>
      <c r="BD1523" s="13">
        <v>1</v>
      </c>
      <c r="BE1523" s="13" t="s">
        <v>97</v>
      </c>
      <c r="BF1523" s="13" t="s">
        <v>56</v>
      </c>
      <c r="BG1523" s="13">
        <v>2</v>
      </c>
      <c r="BH1523" s="23">
        <v>8</v>
      </c>
    </row>
    <row r="1524" spans="36:60" x14ac:dyDescent="0.25">
      <c r="AJ1524" s="20">
        <v>754</v>
      </c>
      <c r="AK1524" s="2" t="s">
        <v>559</v>
      </c>
      <c r="AL1524" s="2" t="s">
        <v>58</v>
      </c>
      <c r="AM1524" s="2" t="s">
        <v>42</v>
      </c>
      <c r="AN1524" s="2" t="s">
        <v>29</v>
      </c>
      <c r="AO1524" s="2" t="s">
        <v>30</v>
      </c>
      <c r="AP1524" s="2" t="s">
        <v>75</v>
      </c>
      <c r="AQ1524" s="2" t="s">
        <v>79</v>
      </c>
      <c r="AR1524" s="2" t="s">
        <v>45</v>
      </c>
      <c r="AS1524" s="2" t="s">
        <v>85</v>
      </c>
      <c r="AT1524" s="2">
        <v>565.37</v>
      </c>
      <c r="AU1524" s="2">
        <v>3</v>
      </c>
      <c r="AV1524" s="2">
        <v>0.14000000000000001</v>
      </c>
      <c r="AW1524" s="2">
        <v>1458.65</v>
      </c>
      <c r="AX1524" s="2">
        <v>927.35</v>
      </c>
      <c r="AY1524" s="2">
        <v>531.29999999999995</v>
      </c>
      <c r="AZ1524" s="2" t="s">
        <v>63</v>
      </c>
      <c r="BA1524" s="2" t="s">
        <v>54</v>
      </c>
      <c r="BB1524" s="2" t="s">
        <v>37</v>
      </c>
      <c r="BC1524" s="2">
        <v>7.06</v>
      </c>
      <c r="BD1524" s="2">
        <v>6</v>
      </c>
      <c r="BE1524" s="2" t="s">
        <v>38</v>
      </c>
      <c r="BF1524" s="2" t="s">
        <v>39</v>
      </c>
      <c r="BG1524" s="2">
        <v>5</v>
      </c>
      <c r="BH1524" s="21">
        <v>2</v>
      </c>
    </row>
    <row r="1525" spans="36:60" x14ac:dyDescent="0.25">
      <c r="AJ1525" s="20">
        <v>756</v>
      </c>
      <c r="AK1525" s="2" t="s">
        <v>561</v>
      </c>
      <c r="AL1525" s="2" t="s">
        <v>99</v>
      </c>
      <c r="AM1525" s="2" t="s">
        <v>66</v>
      </c>
      <c r="AN1525" s="2" t="s">
        <v>90</v>
      </c>
      <c r="AO1525" s="2" t="s">
        <v>74</v>
      </c>
      <c r="AP1525" s="2" t="s">
        <v>68</v>
      </c>
      <c r="AQ1525" s="2" t="s">
        <v>52</v>
      </c>
      <c r="AR1525" s="2" t="s">
        <v>45</v>
      </c>
      <c r="AS1525" s="2" t="s">
        <v>80</v>
      </c>
      <c r="AT1525" s="2">
        <v>335.67</v>
      </c>
      <c r="AU1525" s="2">
        <v>10</v>
      </c>
      <c r="AV1525" s="2">
        <v>0.23</v>
      </c>
      <c r="AW1525" s="2">
        <v>2584.66</v>
      </c>
      <c r="AX1525" s="2">
        <v>2124.37</v>
      </c>
      <c r="AY1525" s="2">
        <v>460.29</v>
      </c>
      <c r="AZ1525" s="2" t="s">
        <v>63</v>
      </c>
      <c r="BA1525" s="2" t="s">
        <v>88</v>
      </c>
      <c r="BB1525" s="2" t="s">
        <v>37</v>
      </c>
      <c r="BC1525" s="2">
        <v>39.049999999999997</v>
      </c>
      <c r="BD1525" s="2">
        <v>4</v>
      </c>
      <c r="BE1525" s="2" t="s">
        <v>97</v>
      </c>
      <c r="BF1525" s="2" t="s">
        <v>56</v>
      </c>
      <c r="BG1525" s="2">
        <v>3</v>
      </c>
      <c r="BH1525" s="21">
        <v>5</v>
      </c>
    </row>
    <row r="1526" spans="36:60" x14ac:dyDescent="0.25">
      <c r="AJ1526" s="22">
        <v>757</v>
      </c>
      <c r="AK1526" s="13" t="s">
        <v>304</v>
      </c>
      <c r="AL1526" s="13" t="s">
        <v>127</v>
      </c>
      <c r="AM1526" s="13" t="s">
        <v>42</v>
      </c>
      <c r="AN1526" s="13" t="s">
        <v>93</v>
      </c>
      <c r="AO1526" s="13" t="s">
        <v>30</v>
      </c>
      <c r="AP1526" s="13" t="s">
        <v>75</v>
      </c>
      <c r="AQ1526" s="13" t="s">
        <v>84</v>
      </c>
      <c r="AR1526" s="13" t="s">
        <v>45</v>
      </c>
      <c r="AS1526" s="13" t="s">
        <v>34</v>
      </c>
      <c r="AT1526" s="13">
        <v>72.02</v>
      </c>
      <c r="AU1526" s="13">
        <v>1</v>
      </c>
      <c r="AV1526" s="13">
        <v>0.22</v>
      </c>
      <c r="AW1526" s="13">
        <v>56.18</v>
      </c>
      <c r="AX1526" s="13">
        <v>45.72</v>
      </c>
      <c r="AY1526" s="13">
        <v>10.46</v>
      </c>
      <c r="AZ1526" s="13" t="s">
        <v>91</v>
      </c>
      <c r="BA1526" s="13" t="s">
        <v>54</v>
      </c>
      <c r="BB1526" s="13" t="s">
        <v>72</v>
      </c>
      <c r="BC1526" s="13">
        <v>27.32</v>
      </c>
      <c r="BD1526" s="13">
        <v>5</v>
      </c>
      <c r="BE1526" s="13" t="s">
        <v>38</v>
      </c>
      <c r="BF1526" s="13" t="s">
        <v>56</v>
      </c>
      <c r="BG1526" s="13">
        <v>4</v>
      </c>
      <c r="BH1526" s="23">
        <v>7</v>
      </c>
    </row>
    <row r="1527" spans="36:60" x14ac:dyDescent="0.25">
      <c r="AJ1527" s="20">
        <v>762</v>
      </c>
      <c r="AK1527" s="2" t="s">
        <v>562</v>
      </c>
      <c r="AL1527" s="2" t="s">
        <v>114</v>
      </c>
      <c r="AM1527" s="2" t="s">
        <v>28</v>
      </c>
      <c r="AN1527" s="2" t="s">
        <v>83</v>
      </c>
      <c r="AO1527" s="2" t="s">
        <v>30</v>
      </c>
      <c r="AP1527" s="2" t="s">
        <v>61</v>
      </c>
      <c r="AQ1527" s="2" t="s">
        <v>134</v>
      </c>
      <c r="AR1527" s="2" t="s">
        <v>45</v>
      </c>
      <c r="AS1527" s="2" t="s">
        <v>70</v>
      </c>
      <c r="AT1527" s="2">
        <v>749.53</v>
      </c>
      <c r="AU1527" s="2">
        <v>8</v>
      </c>
      <c r="AV1527" s="2">
        <v>0.23</v>
      </c>
      <c r="AW1527" s="2">
        <v>4617.1000000000004</v>
      </c>
      <c r="AX1527" s="2">
        <v>2478.35</v>
      </c>
      <c r="AY1527" s="2">
        <v>2138.75</v>
      </c>
      <c r="AZ1527" s="2" t="s">
        <v>63</v>
      </c>
      <c r="BA1527" s="2" t="s">
        <v>71</v>
      </c>
      <c r="BB1527" s="2" t="s">
        <v>72</v>
      </c>
      <c r="BC1527" s="2">
        <v>43.39</v>
      </c>
      <c r="BD1527" s="2">
        <v>10</v>
      </c>
      <c r="BE1527" s="2" t="s">
        <v>55</v>
      </c>
      <c r="BF1527" s="2" t="s">
        <v>56</v>
      </c>
      <c r="BG1527" s="2">
        <v>3</v>
      </c>
      <c r="BH1527" s="21">
        <v>8</v>
      </c>
    </row>
    <row r="1528" spans="36:60" x14ac:dyDescent="0.25">
      <c r="AJ1528" s="22">
        <v>769</v>
      </c>
      <c r="AK1528" s="13" t="s">
        <v>564</v>
      </c>
      <c r="AL1528" s="13" t="s">
        <v>118</v>
      </c>
      <c r="AM1528" s="13" t="s">
        <v>28</v>
      </c>
      <c r="AN1528" s="13" t="s">
        <v>90</v>
      </c>
      <c r="AO1528" s="13" t="s">
        <v>44</v>
      </c>
      <c r="AP1528" s="13" t="s">
        <v>51</v>
      </c>
      <c r="AQ1528" s="13" t="s">
        <v>84</v>
      </c>
      <c r="AR1528" s="13" t="s">
        <v>45</v>
      </c>
      <c r="AS1528" s="13" t="s">
        <v>46</v>
      </c>
      <c r="AT1528" s="13">
        <v>686.41</v>
      </c>
      <c r="AU1528" s="13">
        <v>10</v>
      </c>
      <c r="AV1528" s="13">
        <v>0.11</v>
      </c>
      <c r="AW1528" s="13">
        <v>6109.05</v>
      </c>
      <c r="AX1528" s="13">
        <v>3549.73</v>
      </c>
      <c r="AY1528" s="13">
        <v>2559.3200000000002</v>
      </c>
      <c r="AZ1528" s="13" t="s">
        <v>35</v>
      </c>
      <c r="BA1528" s="13" t="s">
        <v>88</v>
      </c>
      <c r="BB1528" s="13" t="s">
        <v>48</v>
      </c>
      <c r="BC1528" s="13">
        <v>46.57</v>
      </c>
      <c r="BD1528" s="13">
        <v>4</v>
      </c>
      <c r="BE1528" s="13" t="s">
        <v>38</v>
      </c>
      <c r="BF1528" s="13" t="s">
        <v>56</v>
      </c>
      <c r="BG1528" s="13">
        <v>3</v>
      </c>
      <c r="BH1528" s="23">
        <v>8</v>
      </c>
    </row>
    <row r="1529" spans="36:60" x14ac:dyDescent="0.25">
      <c r="AJ1529" s="20">
        <v>774</v>
      </c>
      <c r="AK1529" s="2" t="s">
        <v>176</v>
      </c>
      <c r="AL1529" s="2" t="s">
        <v>114</v>
      </c>
      <c r="AM1529" s="2" t="s">
        <v>28</v>
      </c>
      <c r="AN1529" s="2" t="s">
        <v>29</v>
      </c>
      <c r="AO1529" s="2" t="s">
        <v>78</v>
      </c>
      <c r="AP1529" s="2" t="s">
        <v>51</v>
      </c>
      <c r="AQ1529" s="2" t="s">
        <v>102</v>
      </c>
      <c r="AR1529" s="2" t="s">
        <v>45</v>
      </c>
      <c r="AS1529" s="2" t="s">
        <v>46</v>
      </c>
      <c r="AT1529" s="2">
        <v>545.16999999999996</v>
      </c>
      <c r="AU1529" s="2">
        <v>4</v>
      </c>
      <c r="AV1529" s="2">
        <v>0.1</v>
      </c>
      <c r="AW1529" s="2">
        <v>1962.61</v>
      </c>
      <c r="AX1529" s="2">
        <v>1446.41</v>
      </c>
      <c r="AY1529" s="2">
        <v>516.20000000000005</v>
      </c>
      <c r="AZ1529" s="2" t="s">
        <v>63</v>
      </c>
      <c r="BA1529" s="2" t="s">
        <v>71</v>
      </c>
      <c r="BB1529" s="2" t="s">
        <v>72</v>
      </c>
      <c r="BC1529" s="2">
        <v>37.07</v>
      </c>
      <c r="BD1529" s="2">
        <v>10</v>
      </c>
      <c r="BE1529" s="2" t="s">
        <v>55</v>
      </c>
      <c r="BF1529" s="2" t="s">
        <v>56</v>
      </c>
      <c r="BG1529" s="2">
        <v>4</v>
      </c>
      <c r="BH1529" s="21">
        <v>11</v>
      </c>
    </row>
    <row r="1530" spans="36:60" x14ac:dyDescent="0.25">
      <c r="AJ1530" s="22">
        <v>775</v>
      </c>
      <c r="AK1530" s="13" t="s">
        <v>128</v>
      </c>
      <c r="AL1530" s="13" t="s">
        <v>114</v>
      </c>
      <c r="AM1530" s="13" t="s">
        <v>66</v>
      </c>
      <c r="AN1530" s="13" t="s">
        <v>43</v>
      </c>
      <c r="AO1530" s="13" t="s">
        <v>100</v>
      </c>
      <c r="AP1530" s="13" t="s">
        <v>31</v>
      </c>
      <c r="AQ1530" s="13" t="s">
        <v>107</v>
      </c>
      <c r="AR1530" s="13" t="s">
        <v>45</v>
      </c>
      <c r="AS1530" s="13" t="s">
        <v>70</v>
      </c>
      <c r="AT1530" s="13">
        <v>508.29</v>
      </c>
      <c r="AU1530" s="13">
        <v>20</v>
      </c>
      <c r="AV1530" s="13">
        <v>0.16</v>
      </c>
      <c r="AW1530" s="13">
        <v>8539.27</v>
      </c>
      <c r="AX1530" s="13">
        <v>7441.21</v>
      </c>
      <c r="AY1530" s="13">
        <v>1098.06</v>
      </c>
      <c r="AZ1530" s="13" t="s">
        <v>47</v>
      </c>
      <c r="BA1530" s="13" t="s">
        <v>71</v>
      </c>
      <c r="BB1530" s="13" t="s">
        <v>48</v>
      </c>
      <c r="BC1530" s="13">
        <v>5.63</v>
      </c>
      <c r="BD1530" s="13">
        <v>5</v>
      </c>
      <c r="BE1530" s="13" t="s">
        <v>55</v>
      </c>
      <c r="BF1530" s="13" t="s">
        <v>39</v>
      </c>
      <c r="BG1530" s="13">
        <v>2</v>
      </c>
      <c r="BH1530" s="23">
        <v>12</v>
      </c>
    </row>
    <row r="1531" spans="36:60" x14ac:dyDescent="0.25">
      <c r="AJ1531" s="22">
        <v>777</v>
      </c>
      <c r="AK1531" s="13" t="s">
        <v>568</v>
      </c>
      <c r="AL1531" s="13" t="s">
        <v>118</v>
      </c>
      <c r="AM1531" s="13" t="s">
        <v>28</v>
      </c>
      <c r="AN1531" s="13" t="s">
        <v>59</v>
      </c>
      <c r="AO1531" s="13" t="s">
        <v>78</v>
      </c>
      <c r="AP1531" s="13" t="s">
        <v>61</v>
      </c>
      <c r="AQ1531" s="13" t="s">
        <v>69</v>
      </c>
      <c r="AR1531" s="13" t="s">
        <v>45</v>
      </c>
      <c r="AS1531" s="13" t="s">
        <v>34</v>
      </c>
      <c r="AT1531" s="13">
        <v>814.4</v>
      </c>
      <c r="AU1531" s="13">
        <v>17</v>
      </c>
      <c r="AV1531" s="13">
        <v>0.23</v>
      </c>
      <c r="AW1531" s="13">
        <v>10660.5</v>
      </c>
      <c r="AX1531" s="13">
        <v>6597.79</v>
      </c>
      <c r="AY1531" s="13">
        <v>4062.71</v>
      </c>
      <c r="AZ1531" s="13" t="s">
        <v>63</v>
      </c>
      <c r="BA1531" s="13" t="s">
        <v>54</v>
      </c>
      <c r="BB1531" s="13" t="s">
        <v>72</v>
      </c>
      <c r="BC1531" s="13">
        <v>5.33</v>
      </c>
      <c r="BD1531" s="13">
        <v>8</v>
      </c>
      <c r="BE1531" s="13" t="s">
        <v>38</v>
      </c>
      <c r="BF1531" s="13" t="s">
        <v>56</v>
      </c>
      <c r="BG1531" s="13">
        <v>2</v>
      </c>
      <c r="BH1531" s="23">
        <v>5</v>
      </c>
    </row>
    <row r="1532" spans="36:60" x14ac:dyDescent="0.25">
      <c r="AJ1532" s="22">
        <v>779</v>
      </c>
      <c r="AK1532" s="13" t="s">
        <v>569</v>
      </c>
      <c r="AL1532" s="13" t="s">
        <v>41</v>
      </c>
      <c r="AM1532" s="13" t="s">
        <v>82</v>
      </c>
      <c r="AN1532" s="13" t="s">
        <v>29</v>
      </c>
      <c r="AO1532" s="13" t="s">
        <v>78</v>
      </c>
      <c r="AP1532" s="13" t="s">
        <v>75</v>
      </c>
      <c r="AQ1532" s="13" t="s">
        <v>84</v>
      </c>
      <c r="AR1532" s="13" t="s">
        <v>45</v>
      </c>
      <c r="AS1532" s="13" t="s">
        <v>80</v>
      </c>
      <c r="AT1532" s="13">
        <v>16.149999999999999</v>
      </c>
      <c r="AU1532" s="13">
        <v>13</v>
      </c>
      <c r="AV1532" s="13">
        <v>0.08</v>
      </c>
      <c r="AW1532" s="13">
        <v>193.15</v>
      </c>
      <c r="AX1532" s="13">
        <v>135.99</v>
      </c>
      <c r="AY1532" s="13">
        <v>57.16</v>
      </c>
      <c r="AZ1532" s="13" t="s">
        <v>76</v>
      </c>
      <c r="BA1532" s="13" t="s">
        <v>88</v>
      </c>
      <c r="BB1532" s="13" t="s">
        <v>72</v>
      </c>
      <c r="BC1532" s="13">
        <v>27.38</v>
      </c>
      <c r="BD1532" s="13">
        <v>7</v>
      </c>
      <c r="BE1532" s="13" t="s">
        <v>55</v>
      </c>
      <c r="BF1532" s="13" t="s">
        <v>56</v>
      </c>
      <c r="BG1532" s="13">
        <v>1</v>
      </c>
      <c r="BH1532" s="23">
        <v>11</v>
      </c>
    </row>
    <row r="1533" spans="36:60" x14ac:dyDescent="0.25">
      <c r="AJ1533" s="22">
        <v>781</v>
      </c>
      <c r="AK1533" s="13" t="s">
        <v>563</v>
      </c>
      <c r="AL1533" s="13" t="s">
        <v>114</v>
      </c>
      <c r="AM1533" s="13" t="s">
        <v>28</v>
      </c>
      <c r="AN1533" s="13" t="s">
        <v>83</v>
      </c>
      <c r="AO1533" s="13" t="s">
        <v>100</v>
      </c>
      <c r="AP1533" s="13" t="s">
        <v>61</v>
      </c>
      <c r="AQ1533" s="13" t="s">
        <v>84</v>
      </c>
      <c r="AR1533" s="13" t="s">
        <v>45</v>
      </c>
      <c r="AS1533" s="13" t="s">
        <v>46</v>
      </c>
      <c r="AT1533" s="13">
        <v>465.77</v>
      </c>
      <c r="AU1533" s="13">
        <v>13</v>
      </c>
      <c r="AV1533" s="13">
        <v>0.13</v>
      </c>
      <c r="AW1533" s="13">
        <v>5267.86</v>
      </c>
      <c r="AX1533" s="13">
        <v>4582.8599999999997</v>
      </c>
      <c r="AY1533" s="13">
        <v>685</v>
      </c>
      <c r="AZ1533" s="13" t="s">
        <v>91</v>
      </c>
      <c r="BA1533" s="13" t="s">
        <v>36</v>
      </c>
      <c r="BB1533" s="13" t="s">
        <v>48</v>
      </c>
      <c r="BC1533" s="13">
        <v>45.36</v>
      </c>
      <c r="BD1533" s="13">
        <v>10</v>
      </c>
      <c r="BE1533" s="13" t="s">
        <v>97</v>
      </c>
      <c r="BF1533" s="13" t="s">
        <v>56</v>
      </c>
      <c r="BG1533" s="13">
        <v>4</v>
      </c>
      <c r="BH1533" s="23">
        <v>2</v>
      </c>
    </row>
    <row r="1534" spans="36:60" x14ac:dyDescent="0.25">
      <c r="AJ1534" s="20">
        <v>788</v>
      </c>
      <c r="AK1534" s="2" t="s">
        <v>573</v>
      </c>
      <c r="AL1534" s="2" t="s">
        <v>96</v>
      </c>
      <c r="AM1534" s="2" t="s">
        <v>28</v>
      </c>
      <c r="AN1534" s="2" t="s">
        <v>93</v>
      </c>
      <c r="AO1534" s="2" t="s">
        <v>67</v>
      </c>
      <c r="AP1534" s="2" t="s">
        <v>75</v>
      </c>
      <c r="AQ1534" s="2" t="s">
        <v>32</v>
      </c>
      <c r="AR1534" s="2" t="s">
        <v>45</v>
      </c>
      <c r="AS1534" s="2" t="s">
        <v>70</v>
      </c>
      <c r="AT1534" s="2">
        <v>739.69</v>
      </c>
      <c r="AU1534" s="2">
        <v>20</v>
      </c>
      <c r="AV1534" s="2">
        <v>0.05</v>
      </c>
      <c r="AW1534" s="2">
        <v>14054.11</v>
      </c>
      <c r="AX1534" s="2">
        <v>11179.71</v>
      </c>
      <c r="AY1534" s="2">
        <v>2874.4</v>
      </c>
      <c r="AZ1534" s="2" t="s">
        <v>91</v>
      </c>
      <c r="BA1534" s="2" t="s">
        <v>54</v>
      </c>
      <c r="BB1534" s="2" t="s">
        <v>48</v>
      </c>
      <c r="BC1534" s="2">
        <v>6.05</v>
      </c>
      <c r="BD1534" s="2">
        <v>8</v>
      </c>
      <c r="BE1534" s="2" t="s">
        <v>38</v>
      </c>
      <c r="BF1534" s="2" t="s">
        <v>39</v>
      </c>
      <c r="BG1534" s="2">
        <v>1</v>
      </c>
      <c r="BH1534" s="21">
        <v>10</v>
      </c>
    </row>
    <row r="1535" spans="36:60" x14ac:dyDescent="0.25">
      <c r="AJ1535" s="20">
        <v>794</v>
      </c>
      <c r="AK1535" s="2" t="s">
        <v>575</v>
      </c>
      <c r="AL1535" s="2" t="s">
        <v>114</v>
      </c>
      <c r="AM1535" s="2" t="s">
        <v>42</v>
      </c>
      <c r="AN1535" s="2" t="s">
        <v>83</v>
      </c>
      <c r="AO1535" s="2" t="s">
        <v>78</v>
      </c>
      <c r="AP1535" s="2" t="s">
        <v>68</v>
      </c>
      <c r="AQ1535" s="2" t="s">
        <v>134</v>
      </c>
      <c r="AR1535" s="2" t="s">
        <v>45</v>
      </c>
      <c r="AS1535" s="2" t="s">
        <v>70</v>
      </c>
      <c r="AT1535" s="2">
        <v>893.94</v>
      </c>
      <c r="AU1535" s="2">
        <v>17</v>
      </c>
      <c r="AV1535" s="2">
        <v>0.27</v>
      </c>
      <c r="AW1535" s="2">
        <v>11093.8</v>
      </c>
      <c r="AX1535" s="2">
        <v>8896.68</v>
      </c>
      <c r="AY1535" s="2">
        <v>2197.12</v>
      </c>
      <c r="AZ1535" s="2" t="s">
        <v>76</v>
      </c>
      <c r="BA1535" s="2" t="s">
        <v>36</v>
      </c>
      <c r="BB1535" s="2" t="s">
        <v>72</v>
      </c>
      <c r="BC1535" s="2">
        <v>27.12</v>
      </c>
      <c r="BD1535" s="2">
        <v>5</v>
      </c>
      <c r="BE1535" s="2" t="s">
        <v>55</v>
      </c>
      <c r="BF1535" s="2" t="s">
        <v>56</v>
      </c>
      <c r="BG1535" s="2">
        <v>2</v>
      </c>
      <c r="BH1535" s="21">
        <v>12</v>
      </c>
    </row>
    <row r="1536" spans="36:60" x14ac:dyDescent="0.25">
      <c r="AJ1536" s="20">
        <v>800</v>
      </c>
      <c r="AK1536" s="2" t="s">
        <v>578</v>
      </c>
      <c r="AL1536" s="2" t="s">
        <v>41</v>
      </c>
      <c r="AM1536" s="2" t="s">
        <v>82</v>
      </c>
      <c r="AN1536" s="2" t="s">
        <v>83</v>
      </c>
      <c r="AO1536" s="2" t="s">
        <v>78</v>
      </c>
      <c r="AP1536" s="2" t="s">
        <v>51</v>
      </c>
      <c r="AQ1536" s="2" t="s">
        <v>134</v>
      </c>
      <c r="AR1536" s="2" t="s">
        <v>45</v>
      </c>
      <c r="AS1536" s="2" t="s">
        <v>46</v>
      </c>
      <c r="AT1536" s="2">
        <v>415.52</v>
      </c>
      <c r="AU1536" s="2">
        <v>15</v>
      </c>
      <c r="AV1536" s="2">
        <v>0.19</v>
      </c>
      <c r="AW1536" s="2">
        <v>5048.57</v>
      </c>
      <c r="AX1536" s="2">
        <v>3661.57</v>
      </c>
      <c r="AY1536" s="2">
        <v>1387</v>
      </c>
      <c r="AZ1536" s="2" t="s">
        <v>63</v>
      </c>
      <c r="BA1536" s="2" t="s">
        <v>88</v>
      </c>
      <c r="BB1536" s="2" t="s">
        <v>37</v>
      </c>
      <c r="BC1536" s="2">
        <v>7.35</v>
      </c>
      <c r="BD1536" s="2">
        <v>1</v>
      </c>
      <c r="BE1536" s="2" t="s">
        <v>55</v>
      </c>
      <c r="BF1536" s="2" t="s">
        <v>39</v>
      </c>
      <c r="BG1536" s="2">
        <v>2</v>
      </c>
      <c r="BH1536" s="21">
        <v>11</v>
      </c>
    </row>
    <row r="1537" spans="36:60" x14ac:dyDescent="0.25">
      <c r="AJ1537" s="22">
        <v>801</v>
      </c>
      <c r="AK1537" s="13" t="s">
        <v>157</v>
      </c>
      <c r="AL1537" s="13" t="s">
        <v>120</v>
      </c>
      <c r="AM1537" s="13" t="s">
        <v>28</v>
      </c>
      <c r="AN1537" s="13" t="s">
        <v>59</v>
      </c>
      <c r="AO1537" s="13" t="s">
        <v>67</v>
      </c>
      <c r="AP1537" s="13" t="s">
        <v>61</v>
      </c>
      <c r="AQ1537" s="13" t="s">
        <v>134</v>
      </c>
      <c r="AR1537" s="13" t="s">
        <v>45</v>
      </c>
      <c r="AS1537" s="13" t="s">
        <v>46</v>
      </c>
      <c r="AT1537" s="13">
        <v>231.98</v>
      </c>
      <c r="AU1537" s="13">
        <v>12</v>
      </c>
      <c r="AV1537" s="13">
        <v>0.26</v>
      </c>
      <c r="AW1537" s="13">
        <v>2059.98</v>
      </c>
      <c r="AX1537" s="13">
        <v>1752.52</v>
      </c>
      <c r="AY1537" s="13">
        <v>307.45999999999998</v>
      </c>
      <c r="AZ1537" s="13" t="s">
        <v>91</v>
      </c>
      <c r="BA1537" s="13" t="s">
        <v>71</v>
      </c>
      <c r="BB1537" s="13" t="s">
        <v>72</v>
      </c>
      <c r="BC1537" s="13">
        <v>43.73</v>
      </c>
      <c r="BD1537" s="13">
        <v>8</v>
      </c>
      <c r="BE1537" s="13" t="s">
        <v>55</v>
      </c>
      <c r="BF1537" s="13" t="s">
        <v>39</v>
      </c>
      <c r="BG1537" s="13">
        <v>2</v>
      </c>
      <c r="BH1537" s="23">
        <v>6</v>
      </c>
    </row>
    <row r="1538" spans="36:60" x14ac:dyDescent="0.25">
      <c r="AJ1538" s="20">
        <v>806</v>
      </c>
      <c r="AK1538" s="2" t="s">
        <v>417</v>
      </c>
      <c r="AL1538" s="2" t="s">
        <v>65</v>
      </c>
      <c r="AM1538" s="2" t="s">
        <v>82</v>
      </c>
      <c r="AN1538" s="2" t="s">
        <v>90</v>
      </c>
      <c r="AO1538" s="2" t="s">
        <v>100</v>
      </c>
      <c r="AP1538" s="2" t="s">
        <v>68</v>
      </c>
      <c r="AQ1538" s="2" t="s">
        <v>52</v>
      </c>
      <c r="AR1538" s="2" t="s">
        <v>45</v>
      </c>
      <c r="AS1538" s="2" t="s">
        <v>70</v>
      </c>
      <c r="AT1538" s="2">
        <v>922.14</v>
      </c>
      <c r="AU1538" s="2">
        <v>2</v>
      </c>
      <c r="AV1538" s="2">
        <v>0.26</v>
      </c>
      <c r="AW1538" s="2">
        <v>1364.77</v>
      </c>
      <c r="AX1538" s="2">
        <v>881.38</v>
      </c>
      <c r="AY1538" s="2">
        <v>483.39</v>
      </c>
      <c r="AZ1538" s="2" t="s">
        <v>35</v>
      </c>
      <c r="BA1538" s="2" t="s">
        <v>71</v>
      </c>
      <c r="BB1538" s="2" t="s">
        <v>48</v>
      </c>
      <c r="BC1538" s="2">
        <v>36.54</v>
      </c>
      <c r="BD1538" s="2">
        <v>10</v>
      </c>
      <c r="BE1538" s="2" t="s">
        <v>97</v>
      </c>
      <c r="BF1538" s="2" t="s">
        <v>56</v>
      </c>
      <c r="BG1538" s="2">
        <v>4</v>
      </c>
      <c r="BH1538" s="21">
        <v>10</v>
      </c>
    </row>
    <row r="1539" spans="36:60" x14ac:dyDescent="0.25">
      <c r="AJ1539" s="20">
        <v>808</v>
      </c>
      <c r="AK1539" s="2" t="s">
        <v>581</v>
      </c>
      <c r="AL1539" s="2" t="s">
        <v>58</v>
      </c>
      <c r="AM1539" s="2" t="s">
        <v>82</v>
      </c>
      <c r="AN1539" s="2" t="s">
        <v>83</v>
      </c>
      <c r="AO1539" s="2" t="s">
        <v>44</v>
      </c>
      <c r="AP1539" s="2" t="s">
        <v>75</v>
      </c>
      <c r="AQ1539" s="2" t="s">
        <v>62</v>
      </c>
      <c r="AR1539" s="2" t="s">
        <v>45</v>
      </c>
      <c r="AS1539" s="2" t="s">
        <v>34</v>
      </c>
      <c r="AT1539" s="2">
        <v>764.25</v>
      </c>
      <c r="AU1539" s="2">
        <v>16</v>
      </c>
      <c r="AV1539" s="2">
        <v>0.15</v>
      </c>
      <c r="AW1539" s="2">
        <v>10393.799999999999</v>
      </c>
      <c r="AX1539" s="2">
        <v>6863.61</v>
      </c>
      <c r="AY1539" s="2">
        <v>3530.19</v>
      </c>
      <c r="AZ1539" s="2" t="s">
        <v>91</v>
      </c>
      <c r="BA1539" s="2" t="s">
        <v>88</v>
      </c>
      <c r="BB1539" s="2" t="s">
        <v>48</v>
      </c>
      <c r="BC1539" s="2">
        <v>24.24</v>
      </c>
      <c r="BD1539" s="2">
        <v>1</v>
      </c>
      <c r="BE1539" s="2" t="s">
        <v>38</v>
      </c>
      <c r="BF1539" s="2" t="s">
        <v>56</v>
      </c>
      <c r="BG1539" s="2">
        <v>1</v>
      </c>
      <c r="BH1539" s="21">
        <v>10</v>
      </c>
    </row>
    <row r="1540" spans="36:60" x14ac:dyDescent="0.25">
      <c r="AJ1540" s="20">
        <v>810</v>
      </c>
      <c r="AK1540" s="2" t="s">
        <v>583</v>
      </c>
      <c r="AL1540" s="2" t="s">
        <v>127</v>
      </c>
      <c r="AM1540" s="2" t="s">
        <v>28</v>
      </c>
      <c r="AN1540" s="2" t="s">
        <v>59</v>
      </c>
      <c r="AO1540" s="2" t="s">
        <v>60</v>
      </c>
      <c r="AP1540" s="2" t="s">
        <v>61</v>
      </c>
      <c r="AQ1540" s="2" t="s">
        <v>102</v>
      </c>
      <c r="AR1540" s="2" t="s">
        <v>45</v>
      </c>
      <c r="AS1540" s="2" t="s">
        <v>70</v>
      </c>
      <c r="AT1540" s="2">
        <v>243.98</v>
      </c>
      <c r="AU1540" s="2">
        <v>13</v>
      </c>
      <c r="AV1540" s="2">
        <v>0.21</v>
      </c>
      <c r="AW1540" s="2">
        <v>2505.67</v>
      </c>
      <c r="AX1540" s="2">
        <v>1892.17</v>
      </c>
      <c r="AY1540" s="2">
        <v>613.5</v>
      </c>
      <c r="AZ1540" s="2" t="s">
        <v>47</v>
      </c>
      <c r="BA1540" s="2" t="s">
        <v>88</v>
      </c>
      <c r="BB1540" s="2" t="s">
        <v>37</v>
      </c>
      <c r="BC1540" s="2">
        <v>43.12</v>
      </c>
      <c r="BD1540" s="2">
        <v>2</v>
      </c>
      <c r="BE1540" s="2" t="s">
        <v>97</v>
      </c>
      <c r="BF1540" s="2" t="s">
        <v>39</v>
      </c>
      <c r="BG1540" s="2">
        <v>4</v>
      </c>
      <c r="BH1540" s="21">
        <v>4</v>
      </c>
    </row>
    <row r="1541" spans="36:60" x14ac:dyDescent="0.25">
      <c r="AJ1541" s="22">
        <v>811</v>
      </c>
      <c r="AK1541" s="13" t="s">
        <v>284</v>
      </c>
      <c r="AL1541" s="13" t="s">
        <v>58</v>
      </c>
      <c r="AM1541" s="13" t="s">
        <v>28</v>
      </c>
      <c r="AN1541" s="13" t="s">
        <v>29</v>
      </c>
      <c r="AO1541" s="13" t="s">
        <v>44</v>
      </c>
      <c r="AP1541" s="13" t="s">
        <v>61</v>
      </c>
      <c r="AQ1541" s="13" t="s">
        <v>32</v>
      </c>
      <c r="AR1541" s="13" t="s">
        <v>45</v>
      </c>
      <c r="AS1541" s="13" t="s">
        <v>46</v>
      </c>
      <c r="AT1541" s="13">
        <v>496</v>
      </c>
      <c r="AU1541" s="13">
        <v>4</v>
      </c>
      <c r="AV1541" s="13">
        <v>7.0000000000000007E-2</v>
      </c>
      <c r="AW1541" s="13">
        <v>1845.12</v>
      </c>
      <c r="AX1541" s="13">
        <v>1448.95</v>
      </c>
      <c r="AY1541" s="13">
        <v>396.17</v>
      </c>
      <c r="AZ1541" s="13" t="s">
        <v>47</v>
      </c>
      <c r="BA1541" s="13" t="s">
        <v>88</v>
      </c>
      <c r="BB1541" s="13" t="s">
        <v>37</v>
      </c>
      <c r="BC1541" s="13">
        <v>5.83</v>
      </c>
      <c r="BD1541" s="13">
        <v>8</v>
      </c>
      <c r="BE1541" s="13" t="s">
        <v>97</v>
      </c>
      <c r="BF1541" s="13" t="s">
        <v>56</v>
      </c>
      <c r="BG1541" s="13">
        <v>5</v>
      </c>
      <c r="BH1541" s="23">
        <v>5</v>
      </c>
    </row>
    <row r="1542" spans="36:60" x14ac:dyDescent="0.25">
      <c r="AJ1542" s="22">
        <v>813</v>
      </c>
      <c r="AK1542" s="13" t="s">
        <v>295</v>
      </c>
      <c r="AL1542" s="13" t="s">
        <v>118</v>
      </c>
      <c r="AM1542" s="13" t="s">
        <v>82</v>
      </c>
      <c r="AN1542" s="13" t="s">
        <v>90</v>
      </c>
      <c r="AO1542" s="13" t="s">
        <v>60</v>
      </c>
      <c r="AP1542" s="13" t="s">
        <v>68</v>
      </c>
      <c r="AQ1542" s="13" t="s">
        <v>52</v>
      </c>
      <c r="AR1542" s="13" t="s">
        <v>45</v>
      </c>
      <c r="AS1542" s="13" t="s">
        <v>80</v>
      </c>
      <c r="AT1542" s="13">
        <v>449.72</v>
      </c>
      <c r="AU1542" s="13">
        <v>13</v>
      </c>
      <c r="AV1542" s="13">
        <v>0.01</v>
      </c>
      <c r="AW1542" s="13">
        <v>5787.9</v>
      </c>
      <c r="AX1542" s="13">
        <v>3586.45</v>
      </c>
      <c r="AY1542" s="13">
        <v>2201.4499999999998</v>
      </c>
      <c r="AZ1542" s="13" t="s">
        <v>47</v>
      </c>
      <c r="BA1542" s="13" t="s">
        <v>36</v>
      </c>
      <c r="BB1542" s="13" t="s">
        <v>72</v>
      </c>
      <c r="BC1542" s="13">
        <v>24.71</v>
      </c>
      <c r="BD1542" s="13">
        <v>9</v>
      </c>
      <c r="BE1542" s="13" t="s">
        <v>55</v>
      </c>
      <c r="BF1542" s="13" t="s">
        <v>56</v>
      </c>
      <c r="BG1542" s="13">
        <v>1</v>
      </c>
      <c r="BH1542" s="23">
        <v>12</v>
      </c>
    </row>
    <row r="1543" spans="36:60" x14ac:dyDescent="0.25">
      <c r="AJ1543" s="20">
        <v>814</v>
      </c>
      <c r="AK1543" s="2" t="s">
        <v>306</v>
      </c>
      <c r="AL1543" s="2" t="s">
        <v>27</v>
      </c>
      <c r="AM1543" s="2" t="s">
        <v>28</v>
      </c>
      <c r="AN1543" s="2" t="s">
        <v>83</v>
      </c>
      <c r="AO1543" s="2" t="s">
        <v>94</v>
      </c>
      <c r="AP1543" s="2" t="s">
        <v>31</v>
      </c>
      <c r="AQ1543" s="2" t="s">
        <v>52</v>
      </c>
      <c r="AR1543" s="2" t="s">
        <v>45</v>
      </c>
      <c r="AS1543" s="2" t="s">
        <v>46</v>
      </c>
      <c r="AT1543" s="2">
        <v>246.54</v>
      </c>
      <c r="AU1543" s="2">
        <v>16</v>
      </c>
      <c r="AV1543" s="2">
        <v>0.09</v>
      </c>
      <c r="AW1543" s="2">
        <v>3589.62</v>
      </c>
      <c r="AX1543" s="2">
        <v>1824.09</v>
      </c>
      <c r="AY1543" s="2">
        <v>1765.53</v>
      </c>
      <c r="AZ1543" s="2" t="s">
        <v>76</v>
      </c>
      <c r="BA1543" s="2" t="s">
        <v>54</v>
      </c>
      <c r="BB1543" s="2" t="s">
        <v>72</v>
      </c>
      <c r="BC1543" s="2">
        <v>48.09</v>
      </c>
      <c r="BD1543" s="2">
        <v>2</v>
      </c>
      <c r="BE1543" s="2" t="s">
        <v>97</v>
      </c>
      <c r="BF1543" s="2" t="s">
        <v>56</v>
      </c>
      <c r="BG1543" s="2">
        <v>3</v>
      </c>
      <c r="BH1543" s="21">
        <v>12</v>
      </c>
    </row>
    <row r="1544" spans="36:60" x14ac:dyDescent="0.25">
      <c r="AJ1544" s="20">
        <v>816</v>
      </c>
      <c r="AK1544" s="2" t="s">
        <v>388</v>
      </c>
      <c r="AL1544" s="2" t="s">
        <v>27</v>
      </c>
      <c r="AM1544" s="2" t="s">
        <v>82</v>
      </c>
      <c r="AN1544" s="2" t="s">
        <v>93</v>
      </c>
      <c r="AO1544" s="2" t="s">
        <v>67</v>
      </c>
      <c r="AP1544" s="2" t="s">
        <v>51</v>
      </c>
      <c r="AQ1544" s="2" t="s">
        <v>52</v>
      </c>
      <c r="AR1544" s="2" t="s">
        <v>45</v>
      </c>
      <c r="AS1544" s="2" t="s">
        <v>80</v>
      </c>
      <c r="AT1544" s="2">
        <v>252.98</v>
      </c>
      <c r="AU1544" s="2">
        <v>5</v>
      </c>
      <c r="AV1544" s="2">
        <v>0.12</v>
      </c>
      <c r="AW1544" s="2">
        <v>1113.1099999999999</v>
      </c>
      <c r="AX1544" s="2">
        <v>699.56</v>
      </c>
      <c r="AY1544" s="2">
        <v>413.55</v>
      </c>
      <c r="AZ1544" s="2" t="s">
        <v>63</v>
      </c>
      <c r="BA1544" s="2" t="s">
        <v>54</v>
      </c>
      <c r="BB1544" s="2" t="s">
        <v>37</v>
      </c>
      <c r="BC1544" s="2">
        <v>41.04</v>
      </c>
      <c r="BD1544" s="2">
        <v>4</v>
      </c>
      <c r="BE1544" s="2" t="s">
        <v>38</v>
      </c>
      <c r="BF1544" s="2" t="s">
        <v>39</v>
      </c>
      <c r="BG1544" s="2">
        <v>2</v>
      </c>
      <c r="BH1544" s="21">
        <v>7</v>
      </c>
    </row>
    <row r="1545" spans="36:60" x14ac:dyDescent="0.25">
      <c r="AJ1545" s="22">
        <v>817</v>
      </c>
      <c r="AK1545" s="13" t="s">
        <v>525</v>
      </c>
      <c r="AL1545" s="13" t="s">
        <v>65</v>
      </c>
      <c r="AM1545" s="13" t="s">
        <v>66</v>
      </c>
      <c r="AN1545" s="13" t="s">
        <v>59</v>
      </c>
      <c r="AO1545" s="13" t="s">
        <v>67</v>
      </c>
      <c r="AP1545" s="13" t="s">
        <v>51</v>
      </c>
      <c r="AQ1545" s="13" t="s">
        <v>52</v>
      </c>
      <c r="AR1545" s="13" t="s">
        <v>45</v>
      </c>
      <c r="AS1545" s="13" t="s">
        <v>80</v>
      </c>
      <c r="AT1545" s="13">
        <v>794.96</v>
      </c>
      <c r="AU1545" s="13">
        <v>2</v>
      </c>
      <c r="AV1545" s="13">
        <v>0.25</v>
      </c>
      <c r="AW1545" s="13">
        <v>1192.44</v>
      </c>
      <c r="AX1545" s="13">
        <v>823.82</v>
      </c>
      <c r="AY1545" s="13">
        <v>368.62</v>
      </c>
      <c r="AZ1545" s="13" t="s">
        <v>47</v>
      </c>
      <c r="BA1545" s="13" t="s">
        <v>54</v>
      </c>
      <c r="BB1545" s="13" t="s">
        <v>72</v>
      </c>
      <c r="BC1545" s="13">
        <v>49.05</v>
      </c>
      <c r="BD1545" s="13">
        <v>8</v>
      </c>
      <c r="BE1545" s="13" t="s">
        <v>38</v>
      </c>
      <c r="BF1545" s="13" t="s">
        <v>39</v>
      </c>
      <c r="BG1545" s="13">
        <v>1</v>
      </c>
      <c r="BH1545" s="23">
        <v>12</v>
      </c>
    </row>
    <row r="1546" spans="36:60" x14ac:dyDescent="0.25">
      <c r="AJ1546" s="20">
        <v>828</v>
      </c>
      <c r="AK1546" s="2" t="s">
        <v>550</v>
      </c>
      <c r="AL1546" s="2" t="s">
        <v>129</v>
      </c>
      <c r="AM1546" s="2" t="s">
        <v>28</v>
      </c>
      <c r="AN1546" s="2" t="s">
        <v>43</v>
      </c>
      <c r="AO1546" s="2" t="s">
        <v>74</v>
      </c>
      <c r="AP1546" s="2" t="s">
        <v>51</v>
      </c>
      <c r="AQ1546" s="2" t="s">
        <v>107</v>
      </c>
      <c r="AR1546" s="2" t="s">
        <v>45</v>
      </c>
      <c r="AS1546" s="2" t="s">
        <v>34</v>
      </c>
      <c r="AT1546" s="2">
        <v>439.53</v>
      </c>
      <c r="AU1546" s="2">
        <v>8</v>
      </c>
      <c r="AV1546" s="2">
        <v>0.15</v>
      </c>
      <c r="AW1546" s="2">
        <v>2988.8</v>
      </c>
      <c r="AX1546" s="2">
        <v>2123.87</v>
      </c>
      <c r="AY1546" s="2">
        <v>864.93</v>
      </c>
      <c r="AZ1546" s="2" t="s">
        <v>35</v>
      </c>
      <c r="BA1546" s="2" t="s">
        <v>36</v>
      </c>
      <c r="BB1546" s="2" t="s">
        <v>37</v>
      </c>
      <c r="BC1546" s="2">
        <v>41.26</v>
      </c>
      <c r="BD1546" s="2">
        <v>8</v>
      </c>
      <c r="BE1546" s="2" t="s">
        <v>97</v>
      </c>
      <c r="BF1546" s="2" t="s">
        <v>56</v>
      </c>
      <c r="BG1546" s="2">
        <v>2</v>
      </c>
      <c r="BH1546" s="21">
        <v>7</v>
      </c>
    </row>
    <row r="1547" spans="36:60" x14ac:dyDescent="0.25">
      <c r="AJ1547" s="20">
        <v>836</v>
      </c>
      <c r="AK1547" s="2" t="s">
        <v>589</v>
      </c>
      <c r="AL1547" s="2" t="s">
        <v>41</v>
      </c>
      <c r="AM1547" s="2" t="s">
        <v>28</v>
      </c>
      <c r="AN1547" s="2" t="s">
        <v>90</v>
      </c>
      <c r="AO1547" s="2" t="s">
        <v>30</v>
      </c>
      <c r="AP1547" s="2" t="s">
        <v>68</v>
      </c>
      <c r="AQ1547" s="2" t="s">
        <v>62</v>
      </c>
      <c r="AR1547" s="2" t="s">
        <v>45</v>
      </c>
      <c r="AS1547" s="2" t="s">
        <v>80</v>
      </c>
      <c r="AT1547" s="2">
        <v>327.8</v>
      </c>
      <c r="AU1547" s="2">
        <v>13</v>
      </c>
      <c r="AV1547" s="2">
        <v>0.05</v>
      </c>
      <c r="AW1547" s="2">
        <v>4048.33</v>
      </c>
      <c r="AX1547" s="2">
        <v>3006.76</v>
      </c>
      <c r="AY1547" s="2">
        <v>1041.57</v>
      </c>
      <c r="AZ1547" s="2" t="s">
        <v>76</v>
      </c>
      <c r="BA1547" s="2" t="s">
        <v>36</v>
      </c>
      <c r="BB1547" s="2" t="s">
        <v>48</v>
      </c>
      <c r="BC1547" s="2">
        <v>46.19</v>
      </c>
      <c r="BD1547" s="2">
        <v>8</v>
      </c>
      <c r="BE1547" s="2" t="s">
        <v>38</v>
      </c>
      <c r="BF1547" s="2" t="s">
        <v>39</v>
      </c>
      <c r="BG1547" s="2">
        <v>3</v>
      </c>
      <c r="BH1547" s="21">
        <v>1</v>
      </c>
    </row>
    <row r="1548" spans="36:60" x14ac:dyDescent="0.25">
      <c r="AJ1548" s="22">
        <v>837</v>
      </c>
      <c r="AK1548" s="13" t="s">
        <v>590</v>
      </c>
      <c r="AL1548" s="13" t="s">
        <v>65</v>
      </c>
      <c r="AM1548" s="13" t="s">
        <v>42</v>
      </c>
      <c r="AN1548" s="13" t="s">
        <v>59</v>
      </c>
      <c r="AO1548" s="13" t="s">
        <v>78</v>
      </c>
      <c r="AP1548" s="13" t="s">
        <v>31</v>
      </c>
      <c r="AQ1548" s="13" t="s">
        <v>102</v>
      </c>
      <c r="AR1548" s="13" t="s">
        <v>45</v>
      </c>
      <c r="AS1548" s="13" t="s">
        <v>80</v>
      </c>
      <c r="AT1548" s="13">
        <v>554.48</v>
      </c>
      <c r="AU1548" s="13">
        <v>10</v>
      </c>
      <c r="AV1548" s="13">
        <v>7.0000000000000007E-2</v>
      </c>
      <c r="AW1548" s="13">
        <v>5156.66</v>
      </c>
      <c r="AX1548" s="13">
        <v>4357.92</v>
      </c>
      <c r="AY1548" s="13">
        <v>798.74</v>
      </c>
      <c r="AZ1548" s="13" t="s">
        <v>91</v>
      </c>
      <c r="BA1548" s="13" t="s">
        <v>54</v>
      </c>
      <c r="BB1548" s="13" t="s">
        <v>72</v>
      </c>
      <c r="BC1548" s="13">
        <v>26.6</v>
      </c>
      <c r="BD1548" s="13">
        <v>6</v>
      </c>
      <c r="BE1548" s="13" t="s">
        <v>97</v>
      </c>
      <c r="BF1548" s="13" t="s">
        <v>56</v>
      </c>
      <c r="BG1548" s="13">
        <v>5</v>
      </c>
      <c r="BH1548" s="23">
        <v>7</v>
      </c>
    </row>
    <row r="1549" spans="36:60" x14ac:dyDescent="0.25">
      <c r="AJ1549" s="22">
        <v>845</v>
      </c>
      <c r="AK1549" s="13" t="s">
        <v>498</v>
      </c>
      <c r="AL1549" s="13" t="s">
        <v>41</v>
      </c>
      <c r="AM1549" s="13" t="s">
        <v>42</v>
      </c>
      <c r="AN1549" s="13" t="s">
        <v>90</v>
      </c>
      <c r="AO1549" s="13" t="s">
        <v>60</v>
      </c>
      <c r="AP1549" s="13" t="s">
        <v>61</v>
      </c>
      <c r="AQ1549" s="13" t="s">
        <v>32</v>
      </c>
      <c r="AR1549" s="13" t="s">
        <v>45</v>
      </c>
      <c r="AS1549" s="13" t="s">
        <v>85</v>
      </c>
      <c r="AT1549" s="13">
        <v>488.82</v>
      </c>
      <c r="AU1549" s="13">
        <v>17</v>
      </c>
      <c r="AV1549" s="13">
        <v>0.14000000000000001</v>
      </c>
      <c r="AW1549" s="13">
        <v>7146.55</v>
      </c>
      <c r="AX1549" s="13">
        <v>3668.7</v>
      </c>
      <c r="AY1549" s="13">
        <v>3477.85</v>
      </c>
      <c r="AZ1549" s="13" t="s">
        <v>76</v>
      </c>
      <c r="BA1549" s="13" t="s">
        <v>71</v>
      </c>
      <c r="BB1549" s="13" t="s">
        <v>37</v>
      </c>
      <c r="BC1549" s="13">
        <v>44.09</v>
      </c>
      <c r="BD1549" s="13">
        <v>6</v>
      </c>
      <c r="BE1549" s="13" t="s">
        <v>97</v>
      </c>
      <c r="BF1549" s="13" t="s">
        <v>56</v>
      </c>
      <c r="BG1549" s="13">
        <v>2</v>
      </c>
      <c r="BH1549" s="23">
        <v>1</v>
      </c>
    </row>
    <row r="1550" spans="36:60" x14ac:dyDescent="0.25">
      <c r="AJ1550" s="22">
        <v>849</v>
      </c>
      <c r="AK1550" s="13" t="s">
        <v>408</v>
      </c>
      <c r="AL1550" s="13" t="s">
        <v>114</v>
      </c>
      <c r="AM1550" s="13" t="s">
        <v>66</v>
      </c>
      <c r="AN1550" s="13" t="s">
        <v>43</v>
      </c>
      <c r="AO1550" s="13" t="s">
        <v>67</v>
      </c>
      <c r="AP1550" s="13" t="s">
        <v>51</v>
      </c>
      <c r="AQ1550" s="13" t="s">
        <v>134</v>
      </c>
      <c r="AR1550" s="13" t="s">
        <v>45</v>
      </c>
      <c r="AS1550" s="13" t="s">
        <v>34</v>
      </c>
      <c r="AT1550" s="13">
        <v>76.53</v>
      </c>
      <c r="AU1550" s="13">
        <v>8</v>
      </c>
      <c r="AV1550" s="13">
        <v>0.01</v>
      </c>
      <c r="AW1550" s="13">
        <v>606.12</v>
      </c>
      <c r="AX1550" s="13">
        <v>543.27</v>
      </c>
      <c r="AY1550" s="13">
        <v>62.85</v>
      </c>
      <c r="AZ1550" s="13" t="s">
        <v>91</v>
      </c>
      <c r="BA1550" s="13" t="s">
        <v>54</v>
      </c>
      <c r="BB1550" s="13" t="s">
        <v>37</v>
      </c>
      <c r="BC1550" s="13">
        <v>22.89</v>
      </c>
      <c r="BD1550" s="13">
        <v>4</v>
      </c>
      <c r="BE1550" s="13" t="s">
        <v>55</v>
      </c>
      <c r="BF1550" s="13" t="s">
        <v>39</v>
      </c>
      <c r="BG1550" s="13">
        <v>1</v>
      </c>
      <c r="BH1550" s="23">
        <v>12</v>
      </c>
    </row>
    <row r="1551" spans="36:60" x14ac:dyDescent="0.25">
      <c r="AJ1551" s="20">
        <v>852</v>
      </c>
      <c r="AK1551" s="2" t="s">
        <v>594</v>
      </c>
      <c r="AL1551" s="2" t="s">
        <v>96</v>
      </c>
      <c r="AM1551" s="2" t="s">
        <v>42</v>
      </c>
      <c r="AN1551" s="2" t="s">
        <v>59</v>
      </c>
      <c r="AO1551" s="2" t="s">
        <v>67</v>
      </c>
      <c r="AP1551" s="2" t="s">
        <v>31</v>
      </c>
      <c r="AQ1551" s="2" t="s">
        <v>102</v>
      </c>
      <c r="AR1551" s="2" t="s">
        <v>45</v>
      </c>
      <c r="AS1551" s="2" t="s">
        <v>85</v>
      </c>
      <c r="AT1551" s="2">
        <v>57.65</v>
      </c>
      <c r="AU1551" s="2">
        <v>1</v>
      </c>
      <c r="AV1551" s="2">
        <v>0.26</v>
      </c>
      <c r="AW1551" s="2">
        <v>42.66</v>
      </c>
      <c r="AX1551" s="2">
        <v>30.4</v>
      </c>
      <c r="AY1551" s="2">
        <v>12.26</v>
      </c>
      <c r="AZ1551" s="2" t="s">
        <v>47</v>
      </c>
      <c r="BA1551" s="2" t="s">
        <v>36</v>
      </c>
      <c r="BB1551" s="2" t="s">
        <v>37</v>
      </c>
      <c r="BC1551" s="2">
        <v>35.86</v>
      </c>
      <c r="BD1551" s="2">
        <v>2</v>
      </c>
      <c r="BE1551" s="2" t="s">
        <v>55</v>
      </c>
      <c r="BF1551" s="2" t="s">
        <v>39</v>
      </c>
      <c r="BG1551" s="2">
        <v>1</v>
      </c>
      <c r="BH1551" s="21">
        <v>2</v>
      </c>
    </row>
    <row r="1552" spans="36:60" x14ac:dyDescent="0.25">
      <c r="AJ1552" s="22">
        <v>857</v>
      </c>
      <c r="AK1552" s="13" t="s">
        <v>452</v>
      </c>
      <c r="AL1552" s="13" t="s">
        <v>58</v>
      </c>
      <c r="AM1552" s="13" t="s">
        <v>28</v>
      </c>
      <c r="AN1552" s="13" t="s">
        <v>43</v>
      </c>
      <c r="AO1552" s="13" t="s">
        <v>78</v>
      </c>
      <c r="AP1552" s="13" t="s">
        <v>51</v>
      </c>
      <c r="AQ1552" s="13" t="s">
        <v>102</v>
      </c>
      <c r="AR1552" s="13" t="s">
        <v>45</v>
      </c>
      <c r="AS1552" s="13" t="s">
        <v>85</v>
      </c>
      <c r="AT1552" s="13">
        <v>859.27</v>
      </c>
      <c r="AU1552" s="13">
        <v>18</v>
      </c>
      <c r="AV1552" s="13">
        <v>0.16</v>
      </c>
      <c r="AW1552" s="13">
        <v>12992.16</v>
      </c>
      <c r="AX1552" s="13">
        <v>8014.93</v>
      </c>
      <c r="AY1552" s="13">
        <v>4977.2299999999996</v>
      </c>
      <c r="AZ1552" s="13" t="s">
        <v>35</v>
      </c>
      <c r="BA1552" s="13" t="s">
        <v>36</v>
      </c>
      <c r="BB1552" s="13" t="s">
        <v>48</v>
      </c>
      <c r="BC1552" s="13">
        <v>8.91</v>
      </c>
      <c r="BD1552" s="13">
        <v>5</v>
      </c>
      <c r="BE1552" s="13" t="s">
        <v>55</v>
      </c>
      <c r="BF1552" s="13" t="s">
        <v>39</v>
      </c>
      <c r="BG1552" s="13">
        <v>3</v>
      </c>
      <c r="BH1552" s="23">
        <v>11</v>
      </c>
    </row>
    <row r="1553" spans="36:60" x14ac:dyDescent="0.25">
      <c r="AJ1553" s="20">
        <v>864</v>
      </c>
      <c r="AK1553" s="2" t="s">
        <v>508</v>
      </c>
      <c r="AL1553" s="2" t="s">
        <v>96</v>
      </c>
      <c r="AM1553" s="2" t="s">
        <v>42</v>
      </c>
      <c r="AN1553" s="2" t="s">
        <v>29</v>
      </c>
      <c r="AO1553" s="2" t="s">
        <v>100</v>
      </c>
      <c r="AP1553" s="2" t="s">
        <v>61</v>
      </c>
      <c r="AQ1553" s="2" t="s">
        <v>102</v>
      </c>
      <c r="AR1553" s="2" t="s">
        <v>45</v>
      </c>
      <c r="AS1553" s="2" t="s">
        <v>46</v>
      </c>
      <c r="AT1553" s="2">
        <v>130.74</v>
      </c>
      <c r="AU1553" s="2">
        <v>1</v>
      </c>
      <c r="AV1553" s="2">
        <v>0.09</v>
      </c>
      <c r="AW1553" s="2">
        <v>118.97</v>
      </c>
      <c r="AX1553" s="2">
        <v>86.24</v>
      </c>
      <c r="AY1553" s="2">
        <v>32.729999999999997</v>
      </c>
      <c r="AZ1553" s="2" t="s">
        <v>35</v>
      </c>
      <c r="BA1553" s="2" t="s">
        <v>71</v>
      </c>
      <c r="BB1553" s="2" t="s">
        <v>72</v>
      </c>
      <c r="BC1553" s="2">
        <v>17.649999999999999</v>
      </c>
      <c r="BD1553" s="2">
        <v>5</v>
      </c>
      <c r="BE1553" s="2" t="s">
        <v>97</v>
      </c>
      <c r="BF1553" s="2" t="s">
        <v>56</v>
      </c>
      <c r="BG1553" s="2">
        <v>5</v>
      </c>
      <c r="BH1553" s="21">
        <v>6</v>
      </c>
    </row>
    <row r="1554" spans="36:60" x14ac:dyDescent="0.25">
      <c r="AJ1554" s="22">
        <v>865</v>
      </c>
      <c r="AK1554" s="13" t="s">
        <v>361</v>
      </c>
      <c r="AL1554" s="13" t="s">
        <v>58</v>
      </c>
      <c r="AM1554" s="13" t="s">
        <v>28</v>
      </c>
      <c r="AN1554" s="13" t="s">
        <v>29</v>
      </c>
      <c r="AO1554" s="13" t="s">
        <v>74</v>
      </c>
      <c r="AP1554" s="13" t="s">
        <v>61</v>
      </c>
      <c r="AQ1554" s="13" t="s">
        <v>32</v>
      </c>
      <c r="AR1554" s="13" t="s">
        <v>45</v>
      </c>
      <c r="AS1554" s="13" t="s">
        <v>34</v>
      </c>
      <c r="AT1554" s="13">
        <v>587.28</v>
      </c>
      <c r="AU1554" s="13">
        <v>4</v>
      </c>
      <c r="AV1554" s="13">
        <v>0.08</v>
      </c>
      <c r="AW1554" s="13">
        <v>2161.19</v>
      </c>
      <c r="AX1554" s="13">
        <v>1223.0999999999999</v>
      </c>
      <c r="AY1554" s="13">
        <v>938.09</v>
      </c>
      <c r="AZ1554" s="13" t="s">
        <v>76</v>
      </c>
      <c r="BA1554" s="13" t="s">
        <v>71</v>
      </c>
      <c r="BB1554" s="13" t="s">
        <v>72</v>
      </c>
      <c r="BC1554" s="13">
        <v>6.99</v>
      </c>
      <c r="BD1554" s="13">
        <v>8</v>
      </c>
      <c r="BE1554" s="13" t="s">
        <v>38</v>
      </c>
      <c r="BF1554" s="13" t="s">
        <v>56</v>
      </c>
      <c r="BG1554" s="13">
        <v>2</v>
      </c>
      <c r="BH1554" s="23">
        <v>8</v>
      </c>
    </row>
    <row r="1555" spans="36:60" x14ac:dyDescent="0.25">
      <c r="AJ1555" s="22">
        <v>867</v>
      </c>
      <c r="AK1555" s="13" t="s">
        <v>73</v>
      </c>
      <c r="AL1555" s="13" t="s">
        <v>50</v>
      </c>
      <c r="AM1555" s="13" t="s">
        <v>82</v>
      </c>
      <c r="AN1555" s="13" t="s">
        <v>59</v>
      </c>
      <c r="AO1555" s="13" t="s">
        <v>44</v>
      </c>
      <c r="AP1555" s="13" t="s">
        <v>31</v>
      </c>
      <c r="AQ1555" s="13" t="s">
        <v>69</v>
      </c>
      <c r="AR1555" s="13" t="s">
        <v>45</v>
      </c>
      <c r="AS1555" s="13" t="s">
        <v>80</v>
      </c>
      <c r="AT1555" s="13">
        <v>298.17</v>
      </c>
      <c r="AU1555" s="13">
        <v>19</v>
      </c>
      <c r="AV1555" s="13">
        <v>0.04</v>
      </c>
      <c r="AW1555" s="13">
        <v>5438.62</v>
      </c>
      <c r="AX1555" s="13">
        <v>2749.27</v>
      </c>
      <c r="AY1555" s="13">
        <v>2689.35</v>
      </c>
      <c r="AZ1555" s="13" t="s">
        <v>63</v>
      </c>
      <c r="BA1555" s="13" t="s">
        <v>88</v>
      </c>
      <c r="BB1555" s="13" t="s">
        <v>37</v>
      </c>
      <c r="BC1555" s="13">
        <v>30.22</v>
      </c>
      <c r="BD1555" s="13">
        <v>8</v>
      </c>
      <c r="BE1555" s="13" t="s">
        <v>97</v>
      </c>
      <c r="BF1555" s="13" t="s">
        <v>39</v>
      </c>
      <c r="BG1555" s="13">
        <v>3</v>
      </c>
      <c r="BH1555" s="23">
        <v>5</v>
      </c>
    </row>
    <row r="1556" spans="36:60" x14ac:dyDescent="0.25">
      <c r="AJ1556" s="22">
        <v>877</v>
      </c>
      <c r="AK1556" s="13" t="s">
        <v>597</v>
      </c>
      <c r="AL1556" s="13" t="s">
        <v>41</v>
      </c>
      <c r="AM1556" s="13" t="s">
        <v>66</v>
      </c>
      <c r="AN1556" s="13" t="s">
        <v>93</v>
      </c>
      <c r="AO1556" s="13" t="s">
        <v>78</v>
      </c>
      <c r="AP1556" s="13" t="s">
        <v>68</v>
      </c>
      <c r="AQ1556" s="13" t="s">
        <v>134</v>
      </c>
      <c r="AR1556" s="13" t="s">
        <v>45</v>
      </c>
      <c r="AS1556" s="13" t="s">
        <v>46</v>
      </c>
      <c r="AT1556" s="13">
        <v>176.13</v>
      </c>
      <c r="AU1556" s="13">
        <v>15</v>
      </c>
      <c r="AV1556" s="13">
        <v>0.27</v>
      </c>
      <c r="AW1556" s="13">
        <v>1928.62</v>
      </c>
      <c r="AX1556" s="13">
        <v>1273.69</v>
      </c>
      <c r="AY1556" s="13">
        <v>654.92999999999995</v>
      </c>
      <c r="AZ1556" s="13" t="s">
        <v>91</v>
      </c>
      <c r="BA1556" s="13" t="s">
        <v>71</v>
      </c>
      <c r="BB1556" s="13" t="s">
        <v>37</v>
      </c>
      <c r="BC1556" s="13">
        <v>28.55</v>
      </c>
      <c r="BD1556" s="13">
        <v>5</v>
      </c>
      <c r="BE1556" s="13" t="s">
        <v>55</v>
      </c>
      <c r="BF1556" s="13" t="s">
        <v>56</v>
      </c>
      <c r="BG1556" s="13">
        <v>4</v>
      </c>
      <c r="BH1556" s="23">
        <v>1</v>
      </c>
    </row>
    <row r="1557" spans="36:60" x14ac:dyDescent="0.25">
      <c r="AJ1557" s="22">
        <v>879</v>
      </c>
      <c r="AK1557" s="13" t="s">
        <v>462</v>
      </c>
      <c r="AL1557" s="13" t="s">
        <v>50</v>
      </c>
      <c r="AM1557" s="13" t="s">
        <v>28</v>
      </c>
      <c r="AN1557" s="13" t="s">
        <v>43</v>
      </c>
      <c r="AO1557" s="13" t="s">
        <v>60</v>
      </c>
      <c r="AP1557" s="13" t="s">
        <v>31</v>
      </c>
      <c r="AQ1557" s="13" t="s">
        <v>69</v>
      </c>
      <c r="AR1557" s="13" t="s">
        <v>45</v>
      </c>
      <c r="AS1557" s="13" t="s">
        <v>46</v>
      </c>
      <c r="AT1557" s="13">
        <v>433.2</v>
      </c>
      <c r="AU1557" s="13">
        <v>4</v>
      </c>
      <c r="AV1557" s="13">
        <v>0.25</v>
      </c>
      <c r="AW1557" s="13">
        <v>1299.5999999999999</v>
      </c>
      <c r="AX1557" s="13">
        <v>832.72</v>
      </c>
      <c r="AY1557" s="13">
        <v>466.88</v>
      </c>
      <c r="AZ1557" s="13" t="s">
        <v>35</v>
      </c>
      <c r="BA1557" s="13" t="s">
        <v>71</v>
      </c>
      <c r="BB1557" s="13" t="s">
        <v>37</v>
      </c>
      <c r="BC1557" s="13">
        <v>33.76</v>
      </c>
      <c r="BD1557" s="13">
        <v>2</v>
      </c>
      <c r="BE1557" s="13" t="s">
        <v>55</v>
      </c>
      <c r="BF1557" s="13" t="s">
        <v>39</v>
      </c>
      <c r="BG1557" s="13">
        <v>3</v>
      </c>
      <c r="BH1557" s="23">
        <v>6</v>
      </c>
    </row>
    <row r="1558" spans="36:60" x14ac:dyDescent="0.25">
      <c r="AJ1558" s="22">
        <v>881</v>
      </c>
      <c r="AK1558" s="13" t="s">
        <v>427</v>
      </c>
      <c r="AL1558" s="13" t="s">
        <v>27</v>
      </c>
      <c r="AM1558" s="13" t="s">
        <v>28</v>
      </c>
      <c r="AN1558" s="13" t="s">
        <v>90</v>
      </c>
      <c r="AO1558" s="13" t="s">
        <v>44</v>
      </c>
      <c r="AP1558" s="13" t="s">
        <v>61</v>
      </c>
      <c r="AQ1558" s="13" t="s">
        <v>62</v>
      </c>
      <c r="AR1558" s="13" t="s">
        <v>45</v>
      </c>
      <c r="AS1558" s="13" t="s">
        <v>80</v>
      </c>
      <c r="AT1558" s="13">
        <v>981.43</v>
      </c>
      <c r="AU1558" s="13">
        <v>17</v>
      </c>
      <c r="AV1558" s="13">
        <v>0.14000000000000001</v>
      </c>
      <c r="AW1558" s="13">
        <v>14348.51</v>
      </c>
      <c r="AX1558" s="13">
        <v>8952.74</v>
      </c>
      <c r="AY1558" s="13">
        <v>5395.77</v>
      </c>
      <c r="AZ1558" s="13" t="s">
        <v>91</v>
      </c>
      <c r="BA1558" s="13" t="s">
        <v>88</v>
      </c>
      <c r="BB1558" s="13" t="s">
        <v>72</v>
      </c>
      <c r="BC1558" s="13">
        <v>45.4</v>
      </c>
      <c r="BD1558" s="13">
        <v>1</v>
      </c>
      <c r="BE1558" s="13" t="s">
        <v>38</v>
      </c>
      <c r="BF1558" s="13" t="s">
        <v>39</v>
      </c>
      <c r="BG1558" s="13">
        <v>5</v>
      </c>
      <c r="BH1558" s="23">
        <v>8</v>
      </c>
    </row>
    <row r="1559" spans="36:60" x14ac:dyDescent="0.25">
      <c r="AJ1559" s="20">
        <v>882</v>
      </c>
      <c r="AK1559" s="2" t="s">
        <v>480</v>
      </c>
      <c r="AL1559" s="2" t="s">
        <v>120</v>
      </c>
      <c r="AM1559" s="2" t="s">
        <v>66</v>
      </c>
      <c r="AN1559" s="2" t="s">
        <v>90</v>
      </c>
      <c r="AO1559" s="2" t="s">
        <v>60</v>
      </c>
      <c r="AP1559" s="2" t="s">
        <v>68</v>
      </c>
      <c r="AQ1559" s="2" t="s">
        <v>62</v>
      </c>
      <c r="AR1559" s="2" t="s">
        <v>45</v>
      </c>
      <c r="AS1559" s="2" t="s">
        <v>80</v>
      </c>
      <c r="AT1559" s="2">
        <v>981.77</v>
      </c>
      <c r="AU1559" s="2">
        <v>18</v>
      </c>
      <c r="AV1559" s="2">
        <v>0</v>
      </c>
      <c r="AW1559" s="2">
        <v>17671.86</v>
      </c>
      <c r="AX1559" s="2">
        <v>13817.91</v>
      </c>
      <c r="AY1559" s="2">
        <v>3853.95</v>
      </c>
      <c r="AZ1559" s="2" t="s">
        <v>35</v>
      </c>
      <c r="BA1559" s="2" t="s">
        <v>54</v>
      </c>
      <c r="BB1559" s="2" t="s">
        <v>37</v>
      </c>
      <c r="BC1559" s="2">
        <v>34.01</v>
      </c>
      <c r="BD1559" s="2">
        <v>8</v>
      </c>
      <c r="BE1559" s="2" t="s">
        <v>97</v>
      </c>
      <c r="BF1559" s="2" t="s">
        <v>56</v>
      </c>
      <c r="BG1559" s="2">
        <v>1</v>
      </c>
      <c r="BH1559" s="21">
        <v>8</v>
      </c>
    </row>
    <row r="1560" spans="36:60" x14ac:dyDescent="0.25">
      <c r="AJ1560" s="20">
        <v>884</v>
      </c>
      <c r="AK1560" s="2" t="s">
        <v>362</v>
      </c>
      <c r="AL1560" s="2" t="s">
        <v>120</v>
      </c>
      <c r="AM1560" s="2" t="s">
        <v>28</v>
      </c>
      <c r="AN1560" s="2" t="s">
        <v>90</v>
      </c>
      <c r="AO1560" s="2" t="s">
        <v>94</v>
      </c>
      <c r="AP1560" s="2" t="s">
        <v>31</v>
      </c>
      <c r="AQ1560" s="2" t="s">
        <v>107</v>
      </c>
      <c r="AR1560" s="2" t="s">
        <v>45</v>
      </c>
      <c r="AS1560" s="2" t="s">
        <v>70</v>
      </c>
      <c r="AT1560" s="2">
        <v>846.36</v>
      </c>
      <c r="AU1560" s="2">
        <v>9</v>
      </c>
      <c r="AV1560" s="2">
        <v>0.01</v>
      </c>
      <c r="AW1560" s="2">
        <v>7541.07</v>
      </c>
      <c r="AX1560" s="2">
        <v>3980.26</v>
      </c>
      <c r="AY1560" s="2">
        <v>3560.81</v>
      </c>
      <c r="AZ1560" s="2" t="s">
        <v>91</v>
      </c>
      <c r="BA1560" s="2" t="s">
        <v>88</v>
      </c>
      <c r="BB1560" s="2" t="s">
        <v>37</v>
      </c>
      <c r="BC1560" s="2">
        <v>33.479999999999997</v>
      </c>
      <c r="BD1560" s="2">
        <v>5</v>
      </c>
      <c r="BE1560" s="2" t="s">
        <v>38</v>
      </c>
      <c r="BF1560" s="2" t="s">
        <v>39</v>
      </c>
      <c r="BG1560" s="2">
        <v>5</v>
      </c>
      <c r="BH1560" s="21">
        <v>6</v>
      </c>
    </row>
    <row r="1561" spans="36:60" x14ac:dyDescent="0.25">
      <c r="AJ1561" s="22">
        <v>885</v>
      </c>
      <c r="AK1561" s="13" t="s">
        <v>26</v>
      </c>
      <c r="AL1561" s="13" t="s">
        <v>127</v>
      </c>
      <c r="AM1561" s="13" t="s">
        <v>82</v>
      </c>
      <c r="AN1561" s="13" t="s">
        <v>29</v>
      </c>
      <c r="AO1561" s="13" t="s">
        <v>44</v>
      </c>
      <c r="AP1561" s="13" t="s">
        <v>61</v>
      </c>
      <c r="AQ1561" s="13" t="s">
        <v>69</v>
      </c>
      <c r="AR1561" s="13" t="s">
        <v>45</v>
      </c>
      <c r="AS1561" s="13" t="s">
        <v>70</v>
      </c>
      <c r="AT1561" s="13">
        <v>956.2</v>
      </c>
      <c r="AU1561" s="13">
        <v>17</v>
      </c>
      <c r="AV1561" s="13">
        <v>0.03</v>
      </c>
      <c r="AW1561" s="13">
        <v>15767.74</v>
      </c>
      <c r="AX1561" s="13">
        <v>12376.8</v>
      </c>
      <c r="AY1561" s="13">
        <v>3390.94</v>
      </c>
      <c r="AZ1561" s="13" t="s">
        <v>91</v>
      </c>
      <c r="BA1561" s="13" t="s">
        <v>36</v>
      </c>
      <c r="BB1561" s="13" t="s">
        <v>48</v>
      </c>
      <c r="BC1561" s="13">
        <v>12.79</v>
      </c>
      <c r="BD1561" s="13">
        <v>3</v>
      </c>
      <c r="BE1561" s="13" t="s">
        <v>55</v>
      </c>
      <c r="BF1561" s="13" t="s">
        <v>56</v>
      </c>
      <c r="BG1561" s="13">
        <v>3</v>
      </c>
      <c r="BH1561" s="23">
        <v>8</v>
      </c>
    </row>
    <row r="1562" spans="36:60" x14ac:dyDescent="0.25">
      <c r="AJ1562" s="20">
        <v>886</v>
      </c>
      <c r="AK1562" s="2" t="s">
        <v>600</v>
      </c>
      <c r="AL1562" s="2" t="s">
        <v>65</v>
      </c>
      <c r="AM1562" s="2" t="s">
        <v>42</v>
      </c>
      <c r="AN1562" s="2" t="s">
        <v>83</v>
      </c>
      <c r="AO1562" s="2" t="s">
        <v>100</v>
      </c>
      <c r="AP1562" s="2" t="s">
        <v>75</v>
      </c>
      <c r="AQ1562" s="2" t="s">
        <v>79</v>
      </c>
      <c r="AR1562" s="2" t="s">
        <v>45</v>
      </c>
      <c r="AS1562" s="2" t="s">
        <v>46</v>
      </c>
      <c r="AT1562" s="2">
        <v>709.46</v>
      </c>
      <c r="AU1562" s="2">
        <v>5</v>
      </c>
      <c r="AV1562" s="2">
        <v>0.2</v>
      </c>
      <c r="AW1562" s="2">
        <v>2837.84</v>
      </c>
      <c r="AX1562" s="2">
        <v>2448.52</v>
      </c>
      <c r="AY1562" s="2">
        <v>389.32</v>
      </c>
      <c r="AZ1562" s="2" t="s">
        <v>35</v>
      </c>
      <c r="BA1562" s="2" t="s">
        <v>54</v>
      </c>
      <c r="BB1562" s="2" t="s">
        <v>72</v>
      </c>
      <c r="BC1562" s="2">
        <v>23.75</v>
      </c>
      <c r="BD1562" s="2">
        <v>10</v>
      </c>
      <c r="BE1562" s="2" t="s">
        <v>55</v>
      </c>
      <c r="BF1562" s="2" t="s">
        <v>56</v>
      </c>
      <c r="BG1562" s="2">
        <v>3</v>
      </c>
      <c r="BH1562" s="21">
        <v>9</v>
      </c>
    </row>
    <row r="1563" spans="36:60" x14ac:dyDescent="0.25">
      <c r="AJ1563" s="22">
        <v>887</v>
      </c>
      <c r="AK1563" s="13" t="s">
        <v>601</v>
      </c>
      <c r="AL1563" s="13" t="s">
        <v>99</v>
      </c>
      <c r="AM1563" s="13" t="s">
        <v>66</v>
      </c>
      <c r="AN1563" s="13" t="s">
        <v>90</v>
      </c>
      <c r="AO1563" s="13" t="s">
        <v>100</v>
      </c>
      <c r="AP1563" s="13" t="s">
        <v>51</v>
      </c>
      <c r="AQ1563" s="13" t="s">
        <v>102</v>
      </c>
      <c r="AR1563" s="13" t="s">
        <v>45</v>
      </c>
      <c r="AS1563" s="13" t="s">
        <v>46</v>
      </c>
      <c r="AT1563" s="13">
        <v>256.77999999999997</v>
      </c>
      <c r="AU1563" s="13">
        <v>11</v>
      </c>
      <c r="AV1563" s="13">
        <v>0.28999999999999998</v>
      </c>
      <c r="AW1563" s="13">
        <v>2005.45</v>
      </c>
      <c r="AX1563" s="13">
        <v>1087.8900000000001</v>
      </c>
      <c r="AY1563" s="13">
        <v>917.56</v>
      </c>
      <c r="AZ1563" s="13" t="s">
        <v>35</v>
      </c>
      <c r="BA1563" s="13" t="s">
        <v>54</v>
      </c>
      <c r="BB1563" s="13" t="s">
        <v>48</v>
      </c>
      <c r="BC1563" s="13">
        <v>43.46</v>
      </c>
      <c r="BD1563" s="13">
        <v>8</v>
      </c>
      <c r="BE1563" s="13" t="s">
        <v>38</v>
      </c>
      <c r="BF1563" s="13" t="s">
        <v>39</v>
      </c>
      <c r="BG1563" s="13">
        <v>3</v>
      </c>
      <c r="BH1563" s="23">
        <v>5</v>
      </c>
    </row>
    <row r="1564" spans="36:60" x14ac:dyDescent="0.25">
      <c r="AJ1564" s="22">
        <v>889</v>
      </c>
      <c r="AK1564" s="13" t="s">
        <v>495</v>
      </c>
      <c r="AL1564" s="13" t="s">
        <v>96</v>
      </c>
      <c r="AM1564" s="13" t="s">
        <v>66</v>
      </c>
      <c r="AN1564" s="13" t="s">
        <v>43</v>
      </c>
      <c r="AO1564" s="13" t="s">
        <v>74</v>
      </c>
      <c r="AP1564" s="13" t="s">
        <v>68</v>
      </c>
      <c r="AQ1564" s="13" t="s">
        <v>69</v>
      </c>
      <c r="AR1564" s="13" t="s">
        <v>45</v>
      </c>
      <c r="AS1564" s="13" t="s">
        <v>34</v>
      </c>
      <c r="AT1564" s="13">
        <v>633.13</v>
      </c>
      <c r="AU1564" s="13">
        <v>16</v>
      </c>
      <c r="AV1564" s="13">
        <v>0.24</v>
      </c>
      <c r="AW1564" s="13">
        <v>7698.86</v>
      </c>
      <c r="AX1564" s="13">
        <v>6116</v>
      </c>
      <c r="AY1564" s="13">
        <v>1582.86</v>
      </c>
      <c r="AZ1564" s="13" t="s">
        <v>63</v>
      </c>
      <c r="BA1564" s="13" t="s">
        <v>88</v>
      </c>
      <c r="BB1564" s="13" t="s">
        <v>72</v>
      </c>
      <c r="BC1564" s="13">
        <v>11.77</v>
      </c>
      <c r="BD1564" s="13">
        <v>9</v>
      </c>
      <c r="BE1564" s="13" t="s">
        <v>38</v>
      </c>
      <c r="BF1564" s="13" t="s">
        <v>56</v>
      </c>
      <c r="BG1564" s="13">
        <v>3</v>
      </c>
      <c r="BH1564" s="23">
        <v>5</v>
      </c>
    </row>
    <row r="1565" spans="36:60" x14ac:dyDescent="0.25">
      <c r="AJ1565" s="20">
        <v>896</v>
      </c>
      <c r="AK1565" s="2" t="s">
        <v>154</v>
      </c>
      <c r="AL1565" s="2" t="s">
        <v>120</v>
      </c>
      <c r="AM1565" s="2" t="s">
        <v>42</v>
      </c>
      <c r="AN1565" s="2" t="s">
        <v>29</v>
      </c>
      <c r="AO1565" s="2" t="s">
        <v>30</v>
      </c>
      <c r="AP1565" s="2" t="s">
        <v>31</v>
      </c>
      <c r="AQ1565" s="2" t="s">
        <v>134</v>
      </c>
      <c r="AR1565" s="2" t="s">
        <v>45</v>
      </c>
      <c r="AS1565" s="2" t="s">
        <v>70</v>
      </c>
      <c r="AT1565" s="2">
        <v>855.22</v>
      </c>
      <c r="AU1565" s="2">
        <v>3</v>
      </c>
      <c r="AV1565" s="2">
        <v>0.04</v>
      </c>
      <c r="AW1565" s="2">
        <v>2463.0300000000002</v>
      </c>
      <c r="AX1565" s="2">
        <v>1991.51</v>
      </c>
      <c r="AY1565" s="2">
        <v>471.52</v>
      </c>
      <c r="AZ1565" s="2" t="s">
        <v>76</v>
      </c>
      <c r="BA1565" s="2" t="s">
        <v>71</v>
      </c>
      <c r="BB1565" s="2" t="s">
        <v>48</v>
      </c>
      <c r="BC1565" s="2">
        <v>34.06</v>
      </c>
      <c r="BD1565" s="2">
        <v>5</v>
      </c>
      <c r="BE1565" s="2" t="s">
        <v>38</v>
      </c>
      <c r="BF1565" s="2" t="s">
        <v>56</v>
      </c>
      <c r="BG1565" s="2">
        <v>3</v>
      </c>
      <c r="BH1565" s="21">
        <v>1</v>
      </c>
    </row>
    <row r="1566" spans="36:60" x14ac:dyDescent="0.25">
      <c r="AJ1566" s="22">
        <v>897</v>
      </c>
      <c r="AK1566" s="13" t="s">
        <v>605</v>
      </c>
      <c r="AL1566" s="13" t="s">
        <v>41</v>
      </c>
      <c r="AM1566" s="13" t="s">
        <v>42</v>
      </c>
      <c r="AN1566" s="13" t="s">
        <v>59</v>
      </c>
      <c r="AO1566" s="13" t="s">
        <v>44</v>
      </c>
      <c r="AP1566" s="13" t="s">
        <v>68</v>
      </c>
      <c r="AQ1566" s="13" t="s">
        <v>32</v>
      </c>
      <c r="AR1566" s="13" t="s">
        <v>45</v>
      </c>
      <c r="AS1566" s="13" t="s">
        <v>70</v>
      </c>
      <c r="AT1566" s="13">
        <v>248.84</v>
      </c>
      <c r="AU1566" s="13">
        <v>19</v>
      </c>
      <c r="AV1566" s="13">
        <v>0.06</v>
      </c>
      <c r="AW1566" s="13">
        <v>4444.28</v>
      </c>
      <c r="AX1566" s="13">
        <v>2557.89</v>
      </c>
      <c r="AY1566" s="13">
        <v>1886.39</v>
      </c>
      <c r="AZ1566" s="13" t="s">
        <v>63</v>
      </c>
      <c r="BA1566" s="13" t="s">
        <v>36</v>
      </c>
      <c r="BB1566" s="13" t="s">
        <v>37</v>
      </c>
      <c r="BC1566" s="13">
        <v>48.87</v>
      </c>
      <c r="BD1566" s="13">
        <v>7</v>
      </c>
      <c r="BE1566" s="13" t="s">
        <v>55</v>
      </c>
      <c r="BF1566" s="13" t="s">
        <v>39</v>
      </c>
      <c r="BG1566" s="13">
        <v>2</v>
      </c>
      <c r="BH1566" s="23">
        <v>7</v>
      </c>
    </row>
    <row r="1567" spans="36:60" x14ac:dyDescent="0.25">
      <c r="AJ1567" s="20">
        <v>898</v>
      </c>
      <c r="AK1567" s="2" t="s">
        <v>606</v>
      </c>
      <c r="AL1567" s="2" t="s">
        <v>50</v>
      </c>
      <c r="AM1567" s="2" t="s">
        <v>28</v>
      </c>
      <c r="AN1567" s="2" t="s">
        <v>29</v>
      </c>
      <c r="AO1567" s="2" t="s">
        <v>60</v>
      </c>
      <c r="AP1567" s="2" t="s">
        <v>68</v>
      </c>
      <c r="AQ1567" s="2" t="s">
        <v>87</v>
      </c>
      <c r="AR1567" s="2" t="s">
        <v>45</v>
      </c>
      <c r="AS1567" s="2" t="s">
        <v>85</v>
      </c>
      <c r="AT1567" s="2">
        <v>934.6</v>
      </c>
      <c r="AU1567" s="2">
        <v>6</v>
      </c>
      <c r="AV1567" s="2">
        <v>0.13</v>
      </c>
      <c r="AW1567" s="2">
        <v>4878.6099999999997</v>
      </c>
      <c r="AX1567" s="2">
        <v>2601.9299999999998</v>
      </c>
      <c r="AY1567" s="2">
        <v>2276.6799999999998</v>
      </c>
      <c r="AZ1567" s="2" t="s">
        <v>76</v>
      </c>
      <c r="BA1567" s="2" t="s">
        <v>36</v>
      </c>
      <c r="BB1567" s="2" t="s">
        <v>48</v>
      </c>
      <c r="BC1567" s="2">
        <v>25.15</v>
      </c>
      <c r="BD1567" s="2">
        <v>5</v>
      </c>
      <c r="BE1567" s="2" t="s">
        <v>38</v>
      </c>
      <c r="BF1567" s="2" t="s">
        <v>39</v>
      </c>
      <c r="BG1567" s="2">
        <v>4</v>
      </c>
      <c r="BH1567" s="21">
        <v>1</v>
      </c>
    </row>
    <row r="1568" spans="36:60" x14ac:dyDescent="0.25">
      <c r="AJ1568" s="20">
        <v>900</v>
      </c>
      <c r="AK1568" s="2" t="s">
        <v>252</v>
      </c>
      <c r="AL1568" s="2" t="s">
        <v>27</v>
      </c>
      <c r="AM1568" s="2" t="s">
        <v>66</v>
      </c>
      <c r="AN1568" s="2" t="s">
        <v>29</v>
      </c>
      <c r="AO1568" s="2" t="s">
        <v>94</v>
      </c>
      <c r="AP1568" s="2" t="s">
        <v>31</v>
      </c>
      <c r="AQ1568" s="2" t="s">
        <v>134</v>
      </c>
      <c r="AR1568" s="2" t="s">
        <v>45</v>
      </c>
      <c r="AS1568" s="2" t="s">
        <v>70</v>
      </c>
      <c r="AT1568" s="2">
        <v>321.86</v>
      </c>
      <c r="AU1568" s="2">
        <v>12</v>
      </c>
      <c r="AV1568" s="2">
        <v>0.2</v>
      </c>
      <c r="AW1568" s="2">
        <v>3089.86</v>
      </c>
      <c r="AX1568" s="2">
        <v>2259.8200000000002</v>
      </c>
      <c r="AY1568" s="2">
        <v>830.04</v>
      </c>
      <c r="AZ1568" s="2" t="s">
        <v>76</v>
      </c>
      <c r="BA1568" s="2" t="s">
        <v>36</v>
      </c>
      <c r="BB1568" s="2" t="s">
        <v>37</v>
      </c>
      <c r="BC1568" s="2">
        <v>20.399999999999999</v>
      </c>
      <c r="BD1568" s="2">
        <v>6</v>
      </c>
      <c r="BE1568" s="2" t="s">
        <v>55</v>
      </c>
      <c r="BF1568" s="2" t="s">
        <v>56</v>
      </c>
      <c r="BG1568" s="2">
        <v>5</v>
      </c>
      <c r="BH1568" s="21">
        <v>10</v>
      </c>
    </row>
    <row r="1569" spans="36:60" x14ac:dyDescent="0.25">
      <c r="AJ1569" s="22">
        <v>901</v>
      </c>
      <c r="AK1569" s="13" t="s">
        <v>608</v>
      </c>
      <c r="AL1569" s="13" t="s">
        <v>27</v>
      </c>
      <c r="AM1569" s="13" t="s">
        <v>66</v>
      </c>
      <c r="AN1569" s="13" t="s">
        <v>59</v>
      </c>
      <c r="AO1569" s="13" t="s">
        <v>94</v>
      </c>
      <c r="AP1569" s="13" t="s">
        <v>75</v>
      </c>
      <c r="AQ1569" s="13" t="s">
        <v>102</v>
      </c>
      <c r="AR1569" s="13" t="s">
        <v>45</v>
      </c>
      <c r="AS1569" s="13" t="s">
        <v>70</v>
      </c>
      <c r="AT1569" s="13">
        <v>87.51</v>
      </c>
      <c r="AU1569" s="13">
        <v>2</v>
      </c>
      <c r="AV1569" s="13">
        <v>0.18</v>
      </c>
      <c r="AW1569" s="13">
        <v>143.52000000000001</v>
      </c>
      <c r="AX1569" s="13">
        <v>82.22</v>
      </c>
      <c r="AY1569" s="13">
        <v>61.3</v>
      </c>
      <c r="AZ1569" s="13" t="s">
        <v>47</v>
      </c>
      <c r="BA1569" s="13" t="s">
        <v>54</v>
      </c>
      <c r="BB1569" s="13" t="s">
        <v>37</v>
      </c>
      <c r="BC1569" s="13">
        <v>7.07</v>
      </c>
      <c r="BD1569" s="13">
        <v>1</v>
      </c>
      <c r="BE1569" s="13" t="s">
        <v>55</v>
      </c>
      <c r="BF1569" s="13" t="s">
        <v>56</v>
      </c>
      <c r="BG1569" s="13">
        <v>4</v>
      </c>
      <c r="BH1569" s="23">
        <v>5</v>
      </c>
    </row>
    <row r="1570" spans="36:60" x14ac:dyDescent="0.25">
      <c r="AJ1570" s="20">
        <v>902</v>
      </c>
      <c r="AK1570" s="2" t="s">
        <v>186</v>
      </c>
      <c r="AL1570" s="2" t="s">
        <v>99</v>
      </c>
      <c r="AM1570" s="2" t="s">
        <v>42</v>
      </c>
      <c r="AN1570" s="2" t="s">
        <v>29</v>
      </c>
      <c r="AO1570" s="2" t="s">
        <v>30</v>
      </c>
      <c r="AP1570" s="2" t="s">
        <v>75</v>
      </c>
      <c r="AQ1570" s="2" t="s">
        <v>87</v>
      </c>
      <c r="AR1570" s="2" t="s">
        <v>45</v>
      </c>
      <c r="AS1570" s="2" t="s">
        <v>80</v>
      </c>
      <c r="AT1570" s="2">
        <v>772.8</v>
      </c>
      <c r="AU1570" s="2">
        <v>2</v>
      </c>
      <c r="AV1570" s="2">
        <v>7.0000000000000007E-2</v>
      </c>
      <c r="AW1570" s="2">
        <v>1437.41</v>
      </c>
      <c r="AX1570" s="2">
        <v>968.38</v>
      </c>
      <c r="AY1570" s="2">
        <v>469.03</v>
      </c>
      <c r="AZ1570" s="2" t="s">
        <v>91</v>
      </c>
      <c r="BA1570" s="2" t="s">
        <v>71</v>
      </c>
      <c r="BB1570" s="2" t="s">
        <v>37</v>
      </c>
      <c r="BC1570" s="2">
        <v>43.62</v>
      </c>
      <c r="BD1570" s="2">
        <v>7</v>
      </c>
      <c r="BE1570" s="2" t="s">
        <v>38</v>
      </c>
      <c r="BF1570" s="2" t="s">
        <v>56</v>
      </c>
      <c r="BG1570" s="2">
        <v>5</v>
      </c>
      <c r="BH1570" s="21">
        <v>8</v>
      </c>
    </row>
    <row r="1571" spans="36:60" x14ac:dyDescent="0.25">
      <c r="AJ1571" s="22">
        <v>903</v>
      </c>
      <c r="AK1571" s="13" t="s">
        <v>105</v>
      </c>
      <c r="AL1571" s="13" t="s">
        <v>41</v>
      </c>
      <c r="AM1571" s="13" t="s">
        <v>66</v>
      </c>
      <c r="AN1571" s="13" t="s">
        <v>59</v>
      </c>
      <c r="AO1571" s="13" t="s">
        <v>44</v>
      </c>
      <c r="AP1571" s="13" t="s">
        <v>31</v>
      </c>
      <c r="AQ1571" s="13" t="s">
        <v>62</v>
      </c>
      <c r="AR1571" s="13" t="s">
        <v>45</v>
      </c>
      <c r="AS1571" s="13" t="s">
        <v>85</v>
      </c>
      <c r="AT1571" s="13">
        <v>883.63</v>
      </c>
      <c r="AU1571" s="13">
        <v>11</v>
      </c>
      <c r="AV1571" s="13">
        <v>0.03</v>
      </c>
      <c r="AW1571" s="13">
        <v>9428.33</v>
      </c>
      <c r="AX1571" s="13">
        <v>4830.34</v>
      </c>
      <c r="AY1571" s="13">
        <v>4597.99</v>
      </c>
      <c r="AZ1571" s="13" t="s">
        <v>35</v>
      </c>
      <c r="BA1571" s="13" t="s">
        <v>36</v>
      </c>
      <c r="BB1571" s="13" t="s">
        <v>37</v>
      </c>
      <c r="BC1571" s="13">
        <v>34.71</v>
      </c>
      <c r="BD1571" s="13">
        <v>10</v>
      </c>
      <c r="BE1571" s="13" t="s">
        <v>38</v>
      </c>
      <c r="BF1571" s="13" t="s">
        <v>39</v>
      </c>
      <c r="BG1571" s="13">
        <v>5</v>
      </c>
      <c r="BH1571" s="23">
        <v>8</v>
      </c>
    </row>
    <row r="1572" spans="36:60" x14ac:dyDescent="0.25">
      <c r="AJ1572" s="22">
        <v>905</v>
      </c>
      <c r="AK1572" s="13" t="s">
        <v>210</v>
      </c>
      <c r="AL1572" s="13" t="s">
        <v>99</v>
      </c>
      <c r="AM1572" s="13" t="s">
        <v>42</v>
      </c>
      <c r="AN1572" s="13" t="s">
        <v>43</v>
      </c>
      <c r="AO1572" s="13" t="s">
        <v>30</v>
      </c>
      <c r="AP1572" s="13" t="s">
        <v>68</v>
      </c>
      <c r="AQ1572" s="13" t="s">
        <v>32</v>
      </c>
      <c r="AR1572" s="13" t="s">
        <v>45</v>
      </c>
      <c r="AS1572" s="13" t="s">
        <v>46</v>
      </c>
      <c r="AT1572" s="13">
        <v>567.97</v>
      </c>
      <c r="AU1572" s="13">
        <v>10</v>
      </c>
      <c r="AV1572" s="13">
        <v>0.28000000000000003</v>
      </c>
      <c r="AW1572" s="13">
        <v>4089.38</v>
      </c>
      <c r="AX1572" s="13">
        <v>2787</v>
      </c>
      <c r="AY1572" s="13">
        <v>1302.3800000000001</v>
      </c>
      <c r="AZ1572" s="13" t="s">
        <v>63</v>
      </c>
      <c r="BA1572" s="13" t="s">
        <v>71</v>
      </c>
      <c r="BB1572" s="13" t="s">
        <v>37</v>
      </c>
      <c r="BC1572" s="13">
        <v>49.61</v>
      </c>
      <c r="BD1572" s="13">
        <v>8</v>
      </c>
      <c r="BE1572" s="13" t="s">
        <v>55</v>
      </c>
      <c r="BF1572" s="13" t="s">
        <v>39</v>
      </c>
      <c r="BG1572" s="13">
        <v>2</v>
      </c>
      <c r="BH1572" s="23">
        <v>8</v>
      </c>
    </row>
    <row r="1573" spans="36:60" x14ac:dyDescent="0.25">
      <c r="AJ1573" s="20">
        <v>906</v>
      </c>
      <c r="AK1573" s="2" t="s">
        <v>506</v>
      </c>
      <c r="AL1573" s="2" t="s">
        <v>65</v>
      </c>
      <c r="AM1573" s="2" t="s">
        <v>28</v>
      </c>
      <c r="AN1573" s="2" t="s">
        <v>93</v>
      </c>
      <c r="AO1573" s="2" t="s">
        <v>78</v>
      </c>
      <c r="AP1573" s="2" t="s">
        <v>68</v>
      </c>
      <c r="AQ1573" s="2" t="s">
        <v>102</v>
      </c>
      <c r="AR1573" s="2" t="s">
        <v>45</v>
      </c>
      <c r="AS1573" s="2" t="s">
        <v>85</v>
      </c>
      <c r="AT1573" s="2">
        <v>412.09</v>
      </c>
      <c r="AU1573" s="2">
        <v>19</v>
      </c>
      <c r="AV1573" s="2">
        <v>0</v>
      </c>
      <c r="AW1573" s="2">
        <v>7829.71</v>
      </c>
      <c r="AX1573" s="2">
        <v>4031.42</v>
      </c>
      <c r="AY1573" s="2">
        <v>3798.29</v>
      </c>
      <c r="AZ1573" s="2" t="s">
        <v>76</v>
      </c>
      <c r="BA1573" s="2" t="s">
        <v>71</v>
      </c>
      <c r="BB1573" s="2" t="s">
        <v>48</v>
      </c>
      <c r="BC1573" s="2">
        <v>48.27</v>
      </c>
      <c r="BD1573" s="2">
        <v>1</v>
      </c>
      <c r="BE1573" s="2" t="s">
        <v>38</v>
      </c>
      <c r="BF1573" s="2" t="s">
        <v>39</v>
      </c>
      <c r="BG1573" s="2">
        <v>5</v>
      </c>
      <c r="BH1573" s="21">
        <v>3</v>
      </c>
    </row>
    <row r="1574" spans="36:60" x14ac:dyDescent="0.25">
      <c r="AJ1574" s="22">
        <v>907</v>
      </c>
      <c r="AK1574" s="13" t="s">
        <v>537</v>
      </c>
      <c r="AL1574" s="13" t="s">
        <v>118</v>
      </c>
      <c r="AM1574" s="13" t="s">
        <v>42</v>
      </c>
      <c r="AN1574" s="13" t="s">
        <v>43</v>
      </c>
      <c r="AO1574" s="13" t="s">
        <v>78</v>
      </c>
      <c r="AP1574" s="13" t="s">
        <v>61</v>
      </c>
      <c r="AQ1574" s="13" t="s">
        <v>69</v>
      </c>
      <c r="AR1574" s="13" t="s">
        <v>45</v>
      </c>
      <c r="AS1574" s="13" t="s">
        <v>70</v>
      </c>
      <c r="AT1574" s="13">
        <v>997.54</v>
      </c>
      <c r="AU1574" s="13">
        <v>19</v>
      </c>
      <c r="AV1574" s="13">
        <v>0.03</v>
      </c>
      <c r="AW1574" s="13">
        <v>18384.66</v>
      </c>
      <c r="AX1574" s="13">
        <v>12061.23</v>
      </c>
      <c r="AY1574" s="13">
        <v>6323.43</v>
      </c>
      <c r="AZ1574" s="13" t="s">
        <v>91</v>
      </c>
      <c r="BA1574" s="13" t="s">
        <v>88</v>
      </c>
      <c r="BB1574" s="13" t="s">
        <v>48</v>
      </c>
      <c r="BC1574" s="13">
        <v>36.08</v>
      </c>
      <c r="BD1574" s="13">
        <v>5</v>
      </c>
      <c r="BE1574" s="13" t="s">
        <v>38</v>
      </c>
      <c r="BF1574" s="13" t="s">
        <v>56</v>
      </c>
      <c r="BG1574" s="13">
        <v>1</v>
      </c>
      <c r="BH1574" s="23">
        <v>2</v>
      </c>
    </row>
    <row r="1575" spans="36:60" x14ac:dyDescent="0.25">
      <c r="AJ1575" s="22">
        <v>913</v>
      </c>
      <c r="AK1575" s="13" t="s">
        <v>612</v>
      </c>
      <c r="AL1575" s="13" t="s">
        <v>65</v>
      </c>
      <c r="AM1575" s="13" t="s">
        <v>66</v>
      </c>
      <c r="AN1575" s="13" t="s">
        <v>43</v>
      </c>
      <c r="AO1575" s="13" t="s">
        <v>100</v>
      </c>
      <c r="AP1575" s="13" t="s">
        <v>75</v>
      </c>
      <c r="AQ1575" s="13" t="s">
        <v>107</v>
      </c>
      <c r="AR1575" s="13" t="s">
        <v>45</v>
      </c>
      <c r="AS1575" s="13" t="s">
        <v>85</v>
      </c>
      <c r="AT1575" s="13">
        <v>740.94</v>
      </c>
      <c r="AU1575" s="13">
        <v>10</v>
      </c>
      <c r="AV1575" s="13">
        <v>0.06</v>
      </c>
      <c r="AW1575" s="13">
        <v>6964.84</v>
      </c>
      <c r="AX1575" s="13">
        <v>5477.67</v>
      </c>
      <c r="AY1575" s="13">
        <v>1487.17</v>
      </c>
      <c r="AZ1575" s="13" t="s">
        <v>76</v>
      </c>
      <c r="BA1575" s="13" t="s">
        <v>88</v>
      </c>
      <c r="BB1575" s="13" t="s">
        <v>72</v>
      </c>
      <c r="BC1575" s="13">
        <v>43.72</v>
      </c>
      <c r="BD1575" s="13">
        <v>3</v>
      </c>
      <c r="BE1575" s="13" t="s">
        <v>97</v>
      </c>
      <c r="BF1575" s="13" t="s">
        <v>39</v>
      </c>
      <c r="BG1575" s="13">
        <v>2</v>
      </c>
      <c r="BH1575" s="23">
        <v>11</v>
      </c>
    </row>
    <row r="1576" spans="36:60" x14ac:dyDescent="0.25">
      <c r="AJ1576" s="20">
        <v>916</v>
      </c>
      <c r="AK1576" s="2" t="s">
        <v>613</v>
      </c>
      <c r="AL1576" s="2" t="s">
        <v>120</v>
      </c>
      <c r="AM1576" s="2" t="s">
        <v>28</v>
      </c>
      <c r="AN1576" s="2" t="s">
        <v>83</v>
      </c>
      <c r="AO1576" s="2" t="s">
        <v>74</v>
      </c>
      <c r="AP1576" s="2" t="s">
        <v>61</v>
      </c>
      <c r="AQ1576" s="2" t="s">
        <v>102</v>
      </c>
      <c r="AR1576" s="2" t="s">
        <v>45</v>
      </c>
      <c r="AS1576" s="2" t="s">
        <v>70</v>
      </c>
      <c r="AT1576" s="2">
        <v>123.68</v>
      </c>
      <c r="AU1576" s="2">
        <v>13</v>
      </c>
      <c r="AV1576" s="2">
        <v>0.25</v>
      </c>
      <c r="AW1576" s="2">
        <v>1205.8800000000001</v>
      </c>
      <c r="AX1576" s="2">
        <v>833.09</v>
      </c>
      <c r="AY1576" s="2">
        <v>372.79</v>
      </c>
      <c r="AZ1576" s="2" t="s">
        <v>47</v>
      </c>
      <c r="BA1576" s="2" t="s">
        <v>36</v>
      </c>
      <c r="BB1576" s="2" t="s">
        <v>48</v>
      </c>
      <c r="BC1576" s="2">
        <v>27.22</v>
      </c>
      <c r="BD1576" s="2">
        <v>5</v>
      </c>
      <c r="BE1576" s="2" t="s">
        <v>55</v>
      </c>
      <c r="BF1576" s="2" t="s">
        <v>39</v>
      </c>
      <c r="BG1576" s="2">
        <v>3</v>
      </c>
      <c r="BH1576" s="21">
        <v>8</v>
      </c>
    </row>
    <row r="1577" spans="36:60" x14ac:dyDescent="0.25">
      <c r="AJ1577" s="20">
        <v>918</v>
      </c>
      <c r="AK1577" s="2" t="s">
        <v>601</v>
      </c>
      <c r="AL1577" s="2" t="s">
        <v>118</v>
      </c>
      <c r="AM1577" s="2" t="s">
        <v>28</v>
      </c>
      <c r="AN1577" s="2" t="s">
        <v>93</v>
      </c>
      <c r="AO1577" s="2" t="s">
        <v>67</v>
      </c>
      <c r="AP1577" s="2" t="s">
        <v>68</v>
      </c>
      <c r="AQ1577" s="2" t="s">
        <v>32</v>
      </c>
      <c r="AR1577" s="2" t="s">
        <v>45</v>
      </c>
      <c r="AS1577" s="2" t="s">
        <v>80</v>
      </c>
      <c r="AT1577" s="2">
        <v>604.59</v>
      </c>
      <c r="AU1577" s="2">
        <v>18</v>
      </c>
      <c r="AV1577" s="2">
        <v>0.04</v>
      </c>
      <c r="AW1577" s="2">
        <v>10447.32</v>
      </c>
      <c r="AX1577" s="2">
        <v>7886.06</v>
      </c>
      <c r="AY1577" s="2">
        <v>2561.2600000000002</v>
      </c>
      <c r="AZ1577" s="2" t="s">
        <v>35</v>
      </c>
      <c r="BA1577" s="2" t="s">
        <v>36</v>
      </c>
      <c r="BB1577" s="2" t="s">
        <v>37</v>
      </c>
      <c r="BC1577" s="2">
        <v>34.78</v>
      </c>
      <c r="BD1577" s="2">
        <v>2</v>
      </c>
      <c r="BE1577" s="2" t="s">
        <v>38</v>
      </c>
      <c r="BF1577" s="2" t="s">
        <v>39</v>
      </c>
      <c r="BG1577" s="2">
        <v>3</v>
      </c>
      <c r="BH1577" s="21">
        <v>5</v>
      </c>
    </row>
    <row r="1578" spans="36:60" x14ac:dyDescent="0.25">
      <c r="AJ1578" s="20">
        <v>922</v>
      </c>
      <c r="AK1578" s="2" t="s">
        <v>615</v>
      </c>
      <c r="AL1578" s="2" t="s">
        <v>127</v>
      </c>
      <c r="AM1578" s="2" t="s">
        <v>66</v>
      </c>
      <c r="AN1578" s="2" t="s">
        <v>90</v>
      </c>
      <c r="AO1578" s="2" t="s">
        <v>74</v>
      </c>
      <c r="AP1578" s="2" t="s">
        <v>68</v>
      </c>
      <c r="AQ1578" s="2" t="s">
        <v>107</v>
      </c>
      <c r="AR1578" s="2" t="s">
        <v>45</v>
      </c>
      <c r="AS1578" s="2" t="s">
        <v>85</v>
      </c>
      <c r="AT1578" s="2">
        <v>152.31</v>
      </c>
      <c r="AU1578" s="2">
        <v>3</v>
      </c>
      <c r="AV1578" s="2">
        <v>0.28000000000000003</v>
      </c>
      <c r="AW1578" s="2">
        <v>328.99</v>
      </c>
      <c r="AX1578" s="2">
        <v>271.02999999999997</v>
      </c>
      <c r="AY1578" s="2">
        <v>57.96</v>
      </c>
      <c r="AZ1578" s="2" t="s">
        <v>91</v>
      </c>
      <c r="BA1578" s="2" t="s">
        <v>71</v>
      </c>
      <c r="BB1578" s="2" t="s">
        <v>48</v>
      </c>
      <c r="BC1578" s="2">
        <v>49.34</v>
      </c>
      <c r="BD1578" s="2">
        <v>9</v>
      </c>
      <c r="BE1578" s="2" t="s">
        <v>38</v>
      </c>
      <c r="BF1578" s="2" t="s">
        <v>39</v>
      </c>
      <c r="BG1578" s="2">
        <v>2</v>
      </c>
      <c r="BH1578" s="21">
        <v>4</v>
      </c>
    </row>
    <row r="1579" spans="36:60" x14ac:dyDescent="0.25">
      <c r="AJ1579" s="22">
        <v>925</v>
      </c>
      <c r="AK1579" s="13" t="s">
        <v>136</v>
      </c>
      <c r="AL1579" s="13" t="s">
        <v>120</v>
      </c>
      <c r="AM1579" s="13" t="s">
        <v>28</v>
      </c>
      <c r="AN1579" s="13" t="s">
        <v>29</v>
      </c>
      <c r="AO1579" s="13" t="s">
        <v>44</v>
      </c>
      <c r="AP1579" s="13" t="s">
        <v>61</v>
      </c>
      <c r="AQ1579" s="13" t="s">
        <v>102</v>
      </c>
      <c r="AR1579" s="13" t="s">
        <v>45</v>
      </c>
      <c r="AS1579" s="13" t="s">
        <v>46</v>
      </c>
      <c r="AT1579" s="13">
        <v>288.49</v>
      </c>
      <c r="AU1579" s="13">
        <v>15</v>
      </c>
      <c r="AV1579" s="13">
        <v>0.12</v>
      </c>
      <c r="AW1579" s="13">
        <v>3808.07</v>
      </c>
      <c r="AX1579" s="13">
        <v>2403.6799999999998</v>
      </c>
      <c r="AY1579" s="13">
        <v>1404.39</v>
      </c>
      <c r="AZ1579" s="13" t="s">
        <v>35</v>
      </c>
      <c r="BA1579" s="13" t="s">
        <v>54</v>
      </c>
      <c r="BB1579" s="13" t="s">
        <v>37</v>
      </c>
      <c r="BC1579" s="13">
        <v>34.24</v>
      </c>
      <c r="BD1579" s="13">
        <v>8</v>
      </c>
      <c r="BE1579" s="13" t="s">
        <v>97</v>
      </c>
      <c r="BF1579" s="13" t="s">
        <v>56</v>
      </c>
      <c r="BG1579" s="13">
        <v>3</v>
      </c>
      <c r="BH1579" s="23">
        <v>4</v>
      </c>
    </row>
    <row r="1580" spans="36:60" x14ac:dyDescent="0.25">
      <c r="AJ1580" s="22">
        <v>929</v>
      </c>
      <c r="AK1580" s="13" t="s">
        <v>561</v>
      </c>
      <c r="AL1580" s="13" t="s">
        <v>114</v>
      </c>
      <c r="AM1580" s="13" t="s">
        <v>82</v>
      </c>
      <c r="AN1580" s="13" t="s">
        <v>93</v>
      </c>
      <c r="AO1580" s="13" t="s">
        <v>94</v>
      </c>
      <c r="AP1580" s="13" t="s">
        <v>51</v>
      </c>
      <c r="AQ1580" s="13" t="s">
        <v>87</v>
      </c>
      <c r="AR1580" s="13" t="s">
        <v>45</v>
      </c>
      <c r="AS1580" s="13" t="s">
        <v>70</v>
      </c>
      <c r="AT1580" s="13">
        <v>46.05</v>
      </c>
      <c r="AU1580" s="13">
        <v>17</v>
      </c>
      <c r="AV1580" s="13">
        <v>0.08</v>
      </c>
      <c r="AW1580" s="13">
        <v>720.22</v>
      </c>
      <c r="AX1580" s="13">
        <v>601.84</v>
      </c>
      <c r="AY1580" s="13">
        <v>118.38</v>
      </c>
      <c r="AZ1580" s="13" t="s">
        <v>63</v>
      </c>
      <c r="BA1580" s="13" t="s">
        <v>54</v>
      </c>
      <c r="BB1580" s="13" t="s">
        <v>72</v>
      </c>
      <c r="BC1580" s="13">
        <v>38.25</v>
      </c>
      <c r="BD1580" s="13">
        <v>8</v>
      </c>
      <c r="BE1580" s="13" t="s">
        <v>38</v>
      </c>
      <c r="BF1580" s="13" t="s">
        <v>39</v>
      </c>
      <c r="BG1580" s="13">
        <v>3</v>
      </c>
      <c r="BH1580" s="23">
        <v>5</v>
      </c>
    </row>
    <row r="1581" spans="36:60" x14ac:dyDescent="0.25">
      <c r="AJ1581" s="22">
        <v>931</v>
      </c>
      <c r="AK1581" s="13" t="s">
        <v>618</v>
      </c>
      <c r="AL1581" s="13" t="s">
        <v>127</v>
      </c>
      <c r="AM1581" s="13" t="s">
        <v>66</v>
      </c>
      <c r="AN1581" s="13" t="s">
        <v>90</v>
      </c>
      <c r="AO1581" s="13" t="s">
        <v>60</v>
      </c>
      <c r="AP1581" s="13" t="s">
        <v>61</v>
      </c>
      <c r="AQ1581" s="13" t="s">
        <v>62</v>
      </c>
      <c r="AR1581" s="13" t="s">
        <v>45</v>
      </c>
      <c r="AS1581" s="13" t="s">
        <v>70</v>
      </c>
      <c r="AT1581" s="13">
        <v>598.11</v>
      </c>
      <c r="AU1581" s="13">
        <v>2</v>
      </c>
      <c r="AV1581" s="13">
        <v>0.2</v>
      </c>
      <c r="AW1581" s="13">
        <v>956.98</v>
      </c>
      <c r="AX1581" s="13">
        <v>641.4</v>
      </c>
      <c r="AY1581" s="13">
        <v>315.58</v>
      </c>
      <c r="AZ1581" s="13" t="s">
        <v>76</v>
      </c>
      <c r="BA1581" s="13" t="s">
        <v>71</v>
      </c>
      <c r="BB1581" s="13" t="s">
        <v>48</v>
      </c>
      <c r="BC1581" s="13">
        <v>30.81</v>
      </c>
      <c r="BD1581" s="13">
        <v>7</v>
      </c>
      <c r="BE1581" s="13" t="s">
        <v>38</v>
      </c>
      <c r="BF1581" s="13" t="s">
        <v>39</v>
      </c>
      <c r="BG1581" s="13">
        <v>3</v>
      </c>
      <c r="BH1581" s="23">
        <v>11</v>
      </c>
    </row>
    <row r="1582" spans="36:60" x14ac:dyDescent="0.25">
      <c r="AJ1582" s="22">
        <v>933</v>
      </c>
      <c r="AK1582" s="13" t="s">
        <v>619</v>
      </c>
      <c r="AL1582" s="13" t="s">
        <v>99</v>
      </c>
      <c r="AM1582" s="13" t="s">
        <v>66</v>
      </c>
      <c r="AN1582" s="13" t="s">
        <v>90</v>
      </c>
      <c r="AO1582" s="13" t="s">
        <v>74</v>
      </c>
      <c r="AP1582" s="13" t="s">
        <v>68</v>
      </c>
      <c r="AQ1582" s="13" t="s">
        <v>79</v>
      </c>
      <c r="AR1582" s="13" t="s">
        <v>45</v>
      </c>
      <c r="AS1582" s="13" t="s">
        <v>34</v>
      </c>
      <c r="AT1582" s="13">
        <v>773.65</v>
      </c>
      <c r="AU1582" s="13">
        <v>3</v>
      </c>
      <c r="AV1582" s="13">
        <v>0.25</v>
      </c>
      <c r="AW1582" s="13">
        <v>1740.71</v>
      </c>
      <c r="AX1582" s="13">
        <v>897.23</v>
      </c>
      <c r="AY1582" s="13">
        <v>843.48</v>
      </c>
      <c r="AZ1582" s="13" t="s">
        <v>47</v>
      </c>
      <c r="BA1582" s="13" t="s">
        <v>54</v>
      </c>
      <c r="BB1582" s="13" t="s">
        <v>72</v>
      </c>
      <c r="BC1582" s="13">
        <v>25.09</v>
      </c>
      <c r="BD1582" s="13">
        <v>7</v>
      </c>
      <c r="BE1582" s="13" t="s">
        <v>97</v>
      </c>
      <c r="BF1582" s="13" t="s">
        <v>56</v>
      </c>
      <c r="BG1582" s="13">
        <v>3</v>
      </c>
      <c r="BH1582" s="23">
        <v>2</v>
      </c>
    </row>
    <row r="1583" spans="36:60" x14ac:dyDescent="0.25">
      <c r="AJ1583" s="20">
        <v>934</v>
      </c>
      <c r="AK1583" s="2" t="s">
        <v>620</v>
      </c>
      <c r="AL1583" s="2" t="s">
        <v>58</v>
      </c>
      <c r="AM1583" s="2" t="s">
        <v>28</v>
      </c>
      <c r="AN1583" s="2" t="s">
        <v>29</v>
      </c>
      <c r="AO1583" s="2" t="s">
        <v>100</v>
      </c>
      <c r="AP1583" s="2" t="s">
        <v>51</v>
      </c>
      <c r="AQ1583" s="2" t="s">
        <v>102</v>
      </c>
      <c r="AR1583" s="2" t="s">
        <v>45</v>
      </c>
      <c r="AS1583" s="2" t="s">
        <v>80</v>
      </c>
      <c r="AT1583" s="2">
        <v>195.97</v>
      </c>
      <c r="AU1583" s="2">
        <v>13</v>
      </c>
      <c r="AV1583" s="2">
        <v>0.25</v>
      </c>
      <c r="AW1583" s="2">
        <v>1910.71</v>
      </c>
      <c r="AX1583" s="2">
        <v>1312.73</v>
      </c>
      <c r="AY1583" s="2">
        <v>597.98</v>
      </c>
      <c r="AZ1583" s="2" t="s">
        <v>47</v>
      </c>
      <c r="BA1583" s="2" t="s">
        <v>36</v>
      </c>
      <c r="BB1583" s="2" t="s">
        <v>48</v>
      </c>
      <c r="BC1583" s="2">
        <v>11.4</v>
      </c>
      <c r="BD1583" s="2">
        <v>4</v>
      </c>
      <c r="BE1583" s="2" t="s">
        <v>55</v>
      </c>
      <c r="BF1583" s="2" t="s">
        <v>56</v>
      </c>
      <c r="BG1583" s="2">
        <v>3</v>
      </c>
      <c r="BH1583" s="21">
        <v>12</v>
      </c>
    </row>
    <row r="1584" spans="36:60" x14ac:dyDescent="0.25">
      <c r="AJ1584" s="22">
        <v>935</v>
      </c>
      <c r="AK1584" s="13" t="s">
        <v>414</v>
      </c>
      <c r="AL1584" s="13" t="s">
        <v>41</v>
      </c>
      <c r="AM1584" s="13" t="s">
        <v>66</v>
      </c>
      <c r="AN1584" s="13" t="s">
        <v>59</v>
      </c>
      <c r="AO1584" s="13" t="s">
        <v>60</v>
      </c>
      <c r="AP1584" s="13" t="s">
        <v>75</v>
      </c>
      <c r="AQ1584" s="13" t="s">
        <v>87</v>
      </c>
      <c r="AR1584" s="13" t="s">
        <v>45</v>
      </c>
      <c r="AS1584" s="13" t="s">
        <v>34</v>
      </c>
      <c r="AT1584" s="13">
        <v>514.67999999999995</v>
      </c>
      <c r="AU1584" s="13">
        <v>18</v>
      </c>
      <c r="AV1584" s="13">
        <v>0.01</v>
      </c>
      <c r="AW1584" s="13">
        <v>9171.6</v>
      </c>
      <c r="AX1584" s="13">
        <v>4800.22</v>
      </c>
      <c r="AY1584" s="13">
        <v>4371.38</v>
      </c>
      <c r="AZ1584" s="13" t="s">
        <v>47</v>
      </c>
      <c r="BA1584" s="13" t="s">
        <v>36</v>
      </c>
      <c r="BB1584" s="13" t="s">
        <v>37</v>
      </c>
      <c r="BC1584" s="13">
        <v>42.78</v>
      </c>
      <c r="BD1584" s="13">
        <v>7</v>
      </c>
      <c r="BE1584" s="13" t="s">
        <v>38</v>
      </c>
      <c r="BF1584" s="13" t="s">
        <v>39</v>
      </c>
      <c r="BG1584" s="13">
        <v>5</v>
      </c>
      <c r="BH1584" s="23">
        <v>9</v>
      </c>
    </row>
    <row r="1585" spans="36:60" x14ac:dyDescent="0.25">
      <c r="AJ1585" s="20">
        <v>936</v>
      </c>
      <c r="AK1585" s="2" t="s">
        <v>621</v>
      </c>
      <c r="AL1585" s="2" t="s">
        <v>58</v>
      </c>
      <c r="AM1585" s="2" t="s">
        <v>82</v>
      </c>
      <c r="AN1585" s="2" t="s">
        <v>43</v>
      </c>
      <c r="AO1585" s="2" t="s">
        <v>30</v>
      </c>
      <c r="AP1585" s="2" t="s">
        <v>31</v>
      </c>
      <c r="AQ1585" s="2" t="s">
        <v>87</v>
      </c>
      <c r="AR1585" s="2" t="s">
        <v>45</v>
      </c>
      <c r="AS1585" s="2" t="s">
        <v>70</v>
      </c>
      <c r="AT1585" s="2">
        <v>812.46</v>
      </c>
      <c r="AU1585" s="2">
        <v>2</v>
      </c>
      <c r="AV1585" s="2">
        <v>7.0000000000000007E-2</v>
      </c>
      <c r="AW1585" s="2">
        <v>1511.18</v>
      </c>
      <c r="AX1585" s="2">
        <v>1267.8499999999999</v>
      </c>
      <c r="AY1585" s="2">
        <v>243.33</v>
      </c>
      <c r="AZ1585" s="2" t="s">
        <v>63</v>
      </c>
      <c r="BA1585" s="2" t="s">
        <v>71</v>
      </c>
      <c r="BB1585" s="2" t="s">
        <v>72</v>
      </c>
      <c r="BC1585" s="2">
        <v>7.98</v>
      </c>
      <c r="BD1585" s="2">
        <v>6</v>
      </c>
      <c r="BE1585" s="2" t="s">
        <v>38</v>
      </c>
      <c r="BF1585" s="2" t="s">
        <v>56</v>
      </c>
      <c r="BG1585" s="2">
        <v>3</v>
      </c>
      <c r="BH1585" s="21">
        <v>9</v>
      </c>
    </row>
    <row r="1586" spans="36:60" x14ac:dyDescent="0.25">
      <c r="AJ1586" s="22">
        <v>937</v>
      </c>
      <c r="AK1586" s="13" t="s">
        <v>158</v>
      </c>
      <c r="AL1586" s="13" t="s">
        <v>120</v>
      </c>
      <c r="AM1586" s="13" t="s">
        <v>28</v>
      </c>
      <c r="AN1586" s="13" t="s">
        <v>29</v>
      </c>
      <c r="AO1586" s="13" t="s">
        <v>30</v>
      </c>
      <c r="AP1586" s="13" t="s">
        <v>68</v>
      </c>
      <c r="AQ1586" s="13" t="s">
        <v>69</v>
      </c>
      <c r="AR1586" s="13" t="s">
        <v>45</v>
      </c>
      <c r="AS1586" s="13" t="s">
        <v>80</v>
      </c>
      <c r="AT1586" s="13">
        <v>239.48</v>
      </c>
      <c r="AU1586" s="13">
        <v>6</v>
      </c>
      <c r="AV1586" s="13">
        <v>0.1</v>
      </c>
      <c r="AW1586" s="13">
        <v>1293.19</v>
      </c>
      <c r="AX1586" s="13">
        <v>741.28</v>
      </c>
      <c r="AY1586" s="13">
        <v>551.91</v>
      </c>
      <c r="AZ1586" s="13" t="s">
        <v>47</v>
      </c>
      <c r="BA1586" s="13" t="s">
        <v>71</v>
      </c>
      <c r="BB1586" s="13" t="s">
        <v>72</v>
      </c>
      <c r="BC1586" s="13">
        <v>40.950000000000003</v>
      </c>
      <c r="BD1586" s="13">
        <v>1</v>
      </c>
      <c r="BE1586" s="13" t="s">
        <v>55</v>
      </c>
      <c r="BF1586" s="13" t="s">
        <v>56</v>
      </c>
      <c r="BG1586" s="13">
        <v>1</v>
      </c>
      <c r="BH1586" s="23">
        <v>2</v>
      </c>
    </row>
    <row r="1587" spans="36:60" x14ac:dyDescent="0.25">
      <c r="AJ1587" s="20">
        <v>942</v>
      </c>
      <c r="AK1587" s="2" t="s">
        <v>442</v>
      </c>
      <c r="AL1587" s="2" t="s">
        <v>129</v>
      </c>
      <c r="AM1587" s="2" t="s">
        <v>42</v>
      </c>
      <c r="AN1587" s="2" t="s">
        <v>29</v>
      </c>
      <c r="AO1587" s="2" t="s">
        <v>78</v>
      </c>
      <c r="AP1587" s="2" t="s">
        <v>75</v>
      </c>
      <c r="AQ1587" s="2" t="s">
        <v>52</v>
      </c>
      <c r="AR1587" s="2" t="s">
        <v>45</v>
      </c>
      <c r="AS1587" s="2" t="s">
        <v>80</v>
      </c>
      <c r="AT1587" s="2">
        <v>431.01</v>
      </c>
      <c r="AU1587" s="2">
        <v>15</v>
      </c>
      <c r="AV1587" s="2">
        <v>0.03</v>
      </c>
      <c r="AW1587" s="2">
        <v>6271.2</v>
      </c>
      <c r="AX1587" s="2">
        <v>3389.13</v>
      </c>
      <c r="AY1587" s="2">
        <v>2882.07</v>
      </c>
      <c r="AZ1587" s="2" t="s">
        <v>35</v>
      </c>
      <c r="BA1587" s="2" t="s">
        <v>54</v>
      </c>
      <c r="BB1587" s="2" t="s">
        <v>48</v>
      </c>
      <c r="BC1587" s="2">
        <v>27.23</v>
      </c>
      <c r="BD1587" s="2">
        <v>3</v>
      </c>
      <c r="BE1587" s="2" t="s">
        <v>97</v>
      </c>
      <c r="BF1587" s="2" t="s">
        <v>56</v>
      </c>
      <c r="BG1587" s="2">
        <v>2</v>
      </c>
      <c r="BH1587" s="21">
        <v>9</v>
      </c>
    </row>
    <row r="1588" spans="36:60" x14ac:dyDescent="0.25">
      <c r="AJ1588" s="22">
        <v>943</v>
      </c>
      <c r="AK1588" s="13" t="s">
        <v>523</v>
      </c>
      <c r="AL1588" s="13" t="s">
        <v>129</v>
      </c>
      <c r="AM1588" s="13" t="s">
        <v>66</v>
      </c>
      <c r="AN1588" s="13" t="s">
        <v>90</v>
      </c>
      <c r="AO1588" s="13" t="s">
        <v>74</v>
      </c>
      <c r="AP1588" s="13" t="s">
        <v>68</v>
      </c>
      <c r="AQ1588" s="13" t="s">
        <v>32</v>
      </c>
      <c r="AR1588" s="13" t="s">
        <v>45</v>
      </c>
      <c r="AS1588" s="13" t="s">
        <v>80</v>
      </c>
      <c r="AT1588" s="13">
        <v>764.53</v>
      </c>
      <c r="AU1588" s="13">
        <v>17</v>
      </c>
      <c r="AV1588" s="13">
        <v>0.28999999999999998</v>
      </c>
      <c r="AW1588" s="13">
        <v>9227.8799999999992</v>
      </c>
      <c r="AX1588" s="13">
        <v>8262.61</v>
      </c>
      <c r="AY1588" s="13">
        <v>965.27</v>
      </c>
      <c r="AZ1588" s="13" t="s">
        <v>63</v>
      </c>
      <c r="BA1588" s="13" t="s">
        <v>71</v>
      </c>
      <c r="BB1588" s="13" t="s">
        <v>48</v>
      </c>
      <c r="BC1588" s="13">
        <v>24.36</v>
      </c>
      <c r="BD1588" s="13">
        <v>8</v>
      </c>
      <c r="BE1588" s="13" t="s">
        <v>55</v>
      </c>
      <c r="BF1588" s="13" t="s">
        <v>56</v>
      </c>
      <c r="BG1588" s="13">
        <v>5</v>
      </c>
      <c r="BH1588" s="23">
        <v>9</v>
      </c>
    </row>
    <row r="1589" spans="36:60" x14ac:dyDescent="0.25">
      <c r="AJ1589" s="20">
        <v>944</v>
      </c>
      <c r="AK1589" s="2" t="s">
        <v>623</v>
      </c>
      <c r="AL1589" s="2" t="s">
        <v>41</v>
      </c>
      <c r="AM1589" s="2" t="s">
        <v>82</v>
      </c>
      <c r="AN1589" s="2" t="s">
        <v>90</v>
      </c>
      <c r="AO1589" s="2" t="s">
        <v>30</v>
      </c>
      <c r="AP1589" s="2" t="s">
        <v>75</v>
      </c>
      <c r="AQ1589" s="2" t="s">
        <v>102</v>
      </c>
      <c r="AR1589" s="2" t="s">
        <v>45</v>
      </c>
      <c r="AS1589" s="2" t="s">
        <v>70</v>
      </c>
      <c r="AT1589" s="2">
        <v>404.6</v>
      </c>
      <c r="AU1589" s="2">
        <v>12</v>
      </c>
      <c r="AV1589" s="2">
        <v>0.09</v>
      </c>
      <c r="AW1589" s="2">
        <v>4418.2299999999996</v>
      </c>
      <c r="AX1589" s="2">
        <v>3264.49</v>
      </c>
      <c r="AY1589" s="2">
        <v>1153.74</v>
      </c>
      <c r="AZ1589" s="2" t="s">
        <v>76</v>
      </c>
      <c r="BA1589" s="2" t="s">
        <v>36</v>
      </c>
      <c r="BB1589" s="2" t="s">
        <v>72</v>
      </c>
      <c r="BC1589" s="2">
        <v>48.62</v>
      </c>
      <c r="BD1589" s="2">
        <v>8</v>
      </c>
      <c r="BE1589" s="2" t="s">
        <v>55</v>
      </c>
      <c r="BF1589" s="2" t="s">
        <v>56</v>
      </c>
      <c r="BG1589" s="2">
        <v>1</v>
      </c>
      <c r="BH1589" s="21">
        <v>7</v>
      </c>
    </row>
    <row r="1590" spans="36:60" x14ac:dyDescent="0.25">
      <c r="AJ1590" s="20">
        <v>946</v>
      </c>
      <c r="AK1590" s="2" t="s">
        <v>399</v>
      </c>
      <c r="AL1590" s="2" t="s">
        <v>58</v>
      </c>
      <c r="AM1590" s="2" t="s">
        <v>28</v>
      </c>
      <c r="AN1590" s="2" t="s">
        <v>29</v>
      </c>
      <c r="AO1590" s="2" t="s">
        <v>94</v>
      </c>
      <c r="AP1590" s="2" t="s">
        <v>61</v>
      </c>
      <c r="AQ1590" s="2" t="s">
        <v>134</v>
      </c>
      <c r="AR1590" s="2" t="s">
        <v>45</v>
      </c>
      <c r="AS1590" s="2" t="s">
        <v>34</v>
      </c>
      <c r="AT1590" s="2">
        <v>391.86</v>
      </c>
      <c r="AU1590" s="2">
        <v>7</v>
      </c>
      <c r="AV1590" s="2">
        <v>0.3</v>
      </c>
      <c r="AW1590" s="2">
        <v>1920.11</v>
      </c>
      <c r="AX1590" s="2">
        <v>1494.28</v>
      </c>
      <c r="AY1590" s="2">
        <v>425.83</v>
      </c>
      <c r="AZ1590" s="2" t="s">
        <v>47</v>
      </c>
      <c r="BA1590" s="2" t="s">
        <v>71</v>
      </c>
      <c r="BB1590" s="2" t="s">
        <v>72</v>
      </c>
      <c r="BC1590" s="2">
        <v>41.98</v>
      </c>
      <c r="BD1590" s="2">
        <v>7</v>
      </c>
      <c r="BE1590" s="2" t="s">
        <v>97</v>
      </c>
      <c r="BF1590" s="2" t="s">
        <v>39</v>
      </c>
      <c r="BG1590" s="2">
        <v>3</v>
      </c>
      <c r="BH1590" s="21">
        <v>11</v>
      </c>
    </row>
    <row r="1591" spans="36:60" x14ac:dyDescent="0.25">
      <c r="AJ1591" s="20">
        <v>950</v>
      </c>
      <c r="AK1591" s="2" t="s">
        <v>160</v>
      </c>
      <c r="AL1591" s="2" t="s">
        <v>127</v>
      </c>
      <c r="AM1591" s="2" t="s">
        <v>66</v>
      </c>
      <c r="AN1591" s="2" t="s">
        <v>59</v>
      </c>
      <c r="AO1591" s="2" t="s">
        <v>30</v>
      </c>
      <c r="AP1591" s="2" t="s">
        <v>68</v>
      </c>
      <c r="AQ1591" s="2" t="s">
        <v>62</v>
      </c>
      <c r="AR1591" s="2" t="s">
        <v>45</v>
      </c>
      <c r="AS1591" s="2" t="s">
        <v>34</v>
      </c>
      <c r="AT1591" s="2">
        <v>207.4</v>
      </c>
      <c r="AU1591" s="2">
        <v>6</v>
      </c>
      <c r="AV1591" s="2">
        <v>0.24</v>
      </c>
      <c r="AW1591" s="2">
        <v>945.74</v>
      </c>
      <c r="AX1591" s="2">
        <v>745.76</v>
      </c>
      <c r="AY1591" s="2">
        <v>199.98</v>
      </c>
      <c r="AZ1591" s="2" t="s">
        <v>63</v>
      </c>
      <c r="BA1591" s="2" t="s">
        <v>36</v>
      </c>
      <c r="BB1591" s="2" t="s">
        <v>48</v>
      </c>
      <c r="BC1591" s="2">
        <v>12.04</v>
      </c>
      <c r="BD1591" s="2">
        <v>9</v>
      </c>
      <c r="BE1591" s="2" t="s">
        <v>97</v>
      </c>
      <c r="BF1591" s="2" t="s">
        <v>39</v>
      </c>
      <c r="BG1591" s="2">
        <v>3</v>
      </c>
      <c r="BH1591" s="21">
        <v>4</v>
      </c>
    </row>
    <row r="1592" spans="36:60" x14ac:dyDescent="0.25">
      <c r="AJ1592" s="22">
        <v>951</v>
      </c>
      <c r="AK1592" s="13" t="s">
        <v>450</v>
      </c>
      <c r="AL1592" s="13" t="s">
        <v>41</v>
      </c>
      <c r="AM1592" s="13" t="s">
        <v>66</v>
      </c>
      <c r="AN1592" s="13" t="s">
        <v>29</v>
      </c>
      <c r="AO1592" s="13" t="s">
        <v>78</v>
      </c>
      <c r="AP1592" s="13" t="s">
        <v>61</v>
      </c>
      <c r="AQ1592" s="13" t="s">
        <v>102</v>
      </c>
      <c r="AR1592" s="13" t="s">
        <v>45</v>
      </c>
      <c r="AS1592" s="13" t="s">
        <v>34</v>
      </c>
      <c r="AT1592" s="13">
        <v>956.63</v>
      </c>
      <c r="AU1592" s="13">
        <v>5</v>
      </c>
      <c r="AV1592" s="13">
        <v>0.02</v>
      </c>
      <c r="AW1592" s="13">
        <v>4687.49</v>
      </c>
      <c r="AX1592" s="13">
        <v>3943.13</v>
      </c>
      <c r="AY1592" s="13">
        <v>744.36</v>
      </c>
      <c r="AZ1592" s="13" t="s">
        <v>35</v>
      </c>
      <c r="BA1592" s="13" t="s">
        <v>54</v>
      </c>
      <c r="BB1592" s="13" t="s">
        <v>48</v>
      </c>
      <c r="BC1592" s="13">
        <v>20.8</v>
      </c>
      <c r="BD1592" s="13">
        <v>2</v>
      </c>
      <c r="BE1592" s="13" t="s">
        <v>38</v>
      </c>
      <c r="BF1592" s="13" t="s">
        <v>56</v>
      </c>
      <c r="BG1592" s="13">
        <v>2</v>
      </c>
      <c r="BH1592" s="23">
        <v>4</v>
      </c>
    </row>
    <row r="1593" spans="36:60" x14ac:dyDescent="0.25">
      <c r="AJ1593" s="22">
        <v>953</v>
      </c>
      <c r="AK1593" s="13" t="s">
        <v>304</v>
      </c>
      <c r="AL1593" s="13" t="s">
        <v>27</v>
      </c>
      <c r="AM1593" s="13" t="s">
        <v>66</v>
      </c>
      <c r="AN1593" s="13" t="s">
        <v>90</v>
      </c>
      <c r="AO1593" s="13" t="s">
        <v>100</v>
      </c>
      <c r="AP1593" s="13" t="s">
        <v>75</v>
      </c>
      <c r="AQ1593" s="13" t="s">
        <v>52</v>
      </c>
      <c r="AR1593" s="13" t="s">
        <v>45</v>
      </c>
      <c r="AS1593" s="13" t="s">
        <v>80</v>
      </c>
      <c r="AT1593" s="13">
        <v>218.23</v>
      </c>
      <c r="AU1593" s="13">
        <v>4</v>
      </c>
      <c r="AV1593" s="13">
        <v>0.17</v>
      </c>
      <c r="AW1593" s="13">
        <v>724.52</v>
      </c>
      <c r="AX1593" s="13">
        <v>533.05999999999995</v>
      </c>
      <c r="AY1593" s="13">
        <v>191.46</v>
      </c>
      <c r="AZ1593" s="13" t="s">
        <v>63</v>
      </c>
      <c r="BA1593" s="13" t="s">
        <v>54</v>
      </c>
      <c r="BB1593" s="13" t="s">
        <v>37</v>
      </c>
      <c r="BC1593" s="13">
        <v>49.25</v>
      </c>
      <c r="BD1593" s="13">
        <v>5</v>
      </c>
      <c r="BE1593" s="13" t="s">
        <v>55</v>
      </c>
      <c r="BF1593" s="13" t="s">
        <v>39</v>
      </c>
      <c r="BG1593" s="13">
        <v>5</v>
      </c>
      <c r="BH1593" s="23">
        <v>7</v>
      </c>
    </row>
    <row r="1594" spans="36:60" x14ac:dyDescent="0.25">
      <c r="AJ1594" s="20">
        <v>954</v>
      </c>
      <c r="AK1594" s="2" t="s">
        <v>625</v>
      </c>
      <c r="AL1594" s="2" t="s">
        <v>27</v>
      </c>
      <c r="AM1594" s="2" t="s">
        <v>42</v>
      </c>
      <c r="AN1594" s="2" t="s">
        <v>90</v>
      </c>
      <c r="AO1594" s="2" t="s">
        <v>67</v>
      </c>
      <c r="AP1594" s="2" t="s">
        <v>61</v>
      </c>
      <c r="AQ1594" s="2" t="s">
        <v>102</v>
      </c>
      <c r="AR1594" s="2" t="s">
        <v>45</v>
      </c>
      <c r="AS1594" s="2" t="s">
        <v>80</v>
      </c>
      <c r="AT1594" s="2">
        <v>733.09</v>
      </c>
      <c r="AU1594" s="2">
        <v>4</v>
      </c>
      <c r="AV1594" s="2">
        <v>0.17</v>
      </c>
      <c r="AW1594" s="2">
        <v>2433.86</v>
      </c>
      <c r="AX1594" s="2">
        <v>2063.84</v>
      </c>
      <c r="AY1594" s="2">
        <v>370.02</v>
      </c>
      <c r="AZ1594" s="2" t="s">
        <v>91</v>
      </c>
      <c r="BA1594" s="2" t="s">
        <v>54</v>
      </c>
      <c r="BB1594" s="2" t="s">
        <v>37</v>
      </c>
      <c r="BC1594" s="2">
        <v>48.62</v>
      </c>
      <c r="BD1594" s="2">
        <v>3</v>
      </c>
      <c r="BE1594" s="2" t="s">
        <v>55</v>
      </c>
      <c r="BF1594" s="2" t="s">
        <v>56</v>
      </c>
      <c r="BG1594" s="2">
        <v>2</v>
      </c>
      <c r="BH1594" s="21">
        <v>5</v>
      </c>
    </row>
    <row r="1595" spans="36:60" x14ac:dyDescent="0.25">
      <c r="AJ1595" s="20">
        <v>956</v>
      </c>
      <c r="AK1595" s="2" t="s">
        <v>396</v>
      </c>
      <c r="AL1595" s="2" t="s">
        <v>65</v>
      </c>
      <c r="AM1595" s="2" t="s">
        <v>42</v>
      </c>
      <c r="AN1595" s="2" t="s">
        <v>43</v>
      </c>
      <c r="AO1595" s="2" t="s">
        <v>67</v>
      </c>
      <c r="AP1595" s="2" t="s">
        <v>75</v>
      </c>
      <c r="AQ1595" s="2" t="s">
        <v>87</v>
      </c>
      <c r="AR1595" s="2" t="s">
        <v>45</v>
      </c>
      <c r="AS1595" s="2" t="s">
        <v>46</v>
      </c>
      <c r="AT1595" s="2">
        <v>205.44</v>
      </c>
      <c r="AU1595" s="2">
        <v>15</v>
      </c>
      <c r="AV1595" s="2">
        <v>0.1</v>
      </c>
      <c r="AW1595" s="2">
        <v>2773.44</v>
      </c>
      <c r="AX1595" s="2">
        <v>2058.8000000000002</v>
      </c>
      <c r="AY1595" s="2">
        <v>714.64</v>
      </c>
      <c r="AZ1595" s="2" t="s">
        <v>47</v>
      </c>
      <c r="BA1595" s="2" t="s">
        <v>88</v>
      </c>
      <c r="BB1595" s="2" t="s">
        <v>48</v>
      </c>
      <c r="BC1595" s="2">
        <v>7.42</v>
      </c>
      <c r="BD1595" s="2">
        <v>10</v>
      </c>
      <c r="BE1595" s="2" t="s">
        <v>55</v>
      </c>
      <c r="BF1595" s="2" t="s">
        <v>56</v>
      </c>
      <c r="BG1595" s="2">
        <v>3</v>
      </c>
      <c r="BH1595" s="21">
        <v>11</v>
      </c>
    </row>
    <row r="1596" spans="36:60" x14ac:dyDescent="0.25">
      <c r="AJ1596" s="22">
        <v>957</v>
      </c>
      <c r="AK1596" s="13" t="s">
        <v>626</v>
      </c>
      <c r="AL1596" s="13" t="s">
        <v>96</v>
      </c>
      <c r="AM1596" s="13" t="s">
        <v>28</v>
      </c>
      <c r="AN1596" s="13" t="s">
        <v>59</v>
      </c>
      <c r="AO1596" s="13" t="s">
        <v>74</v>
      </c>
      <c r="AP1596" s="13" t="s">
        <v>75</v>
      </c>
      <c r="AQ1596" s="13" t="s">
        <v>134</v>
      </c>
      <c r="AR1596" s="13" t="s">
        <v>45</v>
      </c>
      <c r="AS1596" s="13" t="s">
        <v>85</v>
      </c>
      <c r="AT1596" s="13">
        <v>821.48</v>
      </c>
      <c r="AU1596" s="13">
        <v>16</v>
      </c>
      <c r="AV1596" s="13">
        <v>0.17</v>
      </c>
      <c r="AW1596" s="13">
        <v>10909.25</v>
      </c>
      <c r="AX1596" s="13">
        <v>8027.67</v>
      </c>
      <c r="AY1596" s="13">
        <v>2881.58</v>
      </c>
      <c r="AZ1596" s="13" t="s">
        <v>63</v>
      </c>
      <c r="BA1596" s="13" t="s">
        <v>71</v>
      </c>
      <c r="BB1596" s="13" t="s">
        <v>72</v>
      </c>
      <c r="BC1596" s="13">
        <v>48.91</v>
      </c>
      <c r="BD1596" s="13">
        <v>9</v>
      </c>
      <c r="BE1596" s="13" t="s">
        <v>38</v>
      </c>
      <c r="BF1596" s="13" t="s">
        <v>56</v>
      </c>
      <c r="BG1596" s="13">
        <v>2</v>
      </c>
      <c r="BH1596" s="23">
        <v>3</v>
      </c>
    </row>
    <row r="1597" spans="36:60" x14ac:dyDescent="0.25">
      <c r="AJ1597" s="20">
        <v>964</v>
      </c>
      <c r="AK1597" s="2" t="s">
        <v>628</v>
      </c>
      <c r="AL1597" s="2" t="s">
        <v>120</v>
      </c>
      <c r="AM1597" s="2" t="s">
        <v>42</v>
      </c>
      <c r="AN1597" s="2" t="s">
        <v>83</v>
      </c>
      <c r="AO1597" s="2" t="s">
        <v>44</v>
      </c>
      <c r="AP1597" s="2" t="s">
        <v>75</v>
      </c>
      <c r="AQ1597" s="2" t="s">
        <v>84</v>
      </c>
      <c r="AR1597" s="2" t="s">
        <v>45</v>
      </c>
      <c r="AS1597" s="2" t="s">
        <v>34</v>
      </c>
      <c r="AT1597" s="2">
        <v>812.86</v>
      </c>
      <c r="AU1597" s="2">
        <v>11</v>
      </c>
      <c r="AV1597" s="2">
        <v>0.05</v>
      </c>
      <c r="AW1597" s="2">
        <v>8494.39</v>
      </c>
      <c r="AX1597" s="2">
        <v>6878.83</v>
      </c>
      <c r="AY1597" s="2">
        <v>1615.56</v>
      </c>
      <c r="AZ1597" s="2" t="s">
        <v>91</v>
      </c>
      <c r="BA1597" s="2" t="s">
        <v>88</v>
      </c>
      <c r="BB1597" s="2" t="s">
        <v>48</v>
      </c>
      <c r="BC1597" s="2">
        <v>5.59</v>
      </c>
      <c r="BD1597" s="2">
        <v>10</v>
      </c>
      <c r="BE1597" s="2" t="s">
        <v>97</v>
      </c>
      <c r="BF1597" s="2" t="s">
        <v>39</v>
      </c>
      <c r="BG1597" s="2">
        <v>4</v>
      </c>
      <c r="BH1597" s="21">
        <v>3</v>
      </c>
    </row>
    <row r="1598" spans="36:60" x14ac:dyDescent="0.25">
      <c r="AJ1598" s="20">
        <v>968</v>
      </c>
      <c r="AK1598" s="2" t="s">
        <v>523</v>
      </c>
      <c r="AL1598" s="2" t="s">
        <v>127</v>
      </c>
      <c r="AM1598" s="2" t="s">
        <v>82</v>
      </c>
      <c r="AN1598" s="2" t="s">
        <v>93</v>
      </c>
      <c r="AO1598" s="2" t="s">
        <v>67</v>
      </c>
      <c r="AP1598" s="2" t="s">
        <v>68</v>
      </c>
      <c r="AQ1598" s="2" t="s">
        <v>52</v>
      </c>
      <c r="AR1598" s="2" t="s">
        <v>45</v>
      </c>
      <c r="AS1598" s="2" t="s">
        <v>46</v>
      </c>
      <c r="AT1598" s="2">
        <v>887.23</v>
      </c>
      <c r="AU1598" s="2">
        <v>15</v>
      </c>
      <c r="AV1598" s="2">
        <v>0.11</v>
      </c>
      <c r="AW1598" s="2">
        <v>11844.52</v>
      </c>
      <c r="AX1598" s="2">
        <v>8890.02</v>
      </c>
      <c r="AY1598" s="2">
        <v>2954.5</v>
      </c>
      <c r="AZ1598" s="2" t="s">
        <v>63</v>
      </c>
      <c r="BA1598" s="2" t="s">
        <v>36</v>
      </c>
      <c r="BB1598" s="2" t="s">
        <v>72</v>
      </c>
      <c r="BC1598" s="2">
        <v>19.260000000000002</v>
      </c>
      <c r="BD1598" s="2">
        <v>1</v>
      </c>
      <c r="BE1598" s="2" t="s">
        <v>55</v>
      </c>
      <c r="BF1598" s="2" t="s">
        <v>56</v>
      </c>
      <c r="BG1598" s="2">
        <v>2</v>
      </c>
      <c r="BH1598" s="21">
        <v>9</v>
      </c>
    </row>
    <row r="1599" spans="36:60" x14ac:dyDescent="0.25">
      <c r="AJ1599" s="22">
        <v>975</v>
      </c>
      <c r="AK1599" s="13" t="s">
        <v>349</v>
      </c>
      <c r="AL1599" s="13" t="s">
        <v>120</v>
      </c>
      <c r="AM1599" s="13" t="s">
        <v>42</v>
      </c>
      <c r="AN1599" s="13" t="s">
        <v>43</v>
      </c>
      <c r="AO1599" s="13" t="s">
        <v>44</v>
      </c>
      <c r="AP1599" s="13" t="s">
        <v>31</v>
      </c>
      <c r="AQ1599" s="13" t="s">
        <v>62</v>
      </c>
      <c r="AR1599" s="13" t="s">
        <v>45</v>
      </c>
      <c r="AS1599" s="13" t="s">
        <v>46</v>
      </c>
      <c r="AT1599" s="13">
        <v>759.18</v>
      </c>
      <c r="AU1599" s="13">
        <v>5</v>
      </c>
      <c r="AV1599" s="13">
        <v>0.05</v>
      </c>
      <c r="AW1599" s="13">
        <v>3606.1</v>
      </c>
      <c r="AX1599" s="13">
        <v>2870.97</v>
      </c>
      <c r="AY1599" s="13">
        <v>735.13</v>
      </c>
      <c r="AZ1599" s="13" t="s">
        <v>91</v>
      </c>
      <c r="BA1599" s="13" t="s">
        <v>71</v>
      </c>
      <c r="BB1599" s="13" t="s">
        <v>48</v>
      </c>
      <c r="BC1599" s="13">
        <v>47.66</v>
      </c>
      <c r="BD1599" s="13">
        <v>7</v>
      </c>
      <c r="BE1599" s="13" t="s">
        <v>55</v>
      </c>
      <c r="BF1599" s="13" t="s">
        <v>56</v>
      </c>
      <c r="BG1599" s="13">
        <v>3</v>
      </c>
      <c r="BH1599" s="23">
        <v>9</v>
      </c>
    </row>
    <row r="1600" spans="36:60" x14ac:dyDescent="0.25">
      <c r="AJ1600" s="20">
        <v>976</v>
      </c>
      <c r="AK1600" s="2" t="s">
        <v>532</v>
      </c>
      <c r="AL1600" s="2" t="s">
        <v>41</v>
      </c>
      <c r="AM1600" s="2" t="s">
        <v>42</v>
      </c>
      <c r="AN1600" s="2" t="s">
        <v>59</v>
      </c>
      <c r="AO1600" s="2" t="s">
        <v>78</v>
      </c>
      <c r="AP1600" s="2" t="s">
        <v>31</v>
      </c>
      <c r="AQ1600" s="2" t="s">
        <v>62</v>
      </c>
      <c r="AR1600" s="2" t="s">
        <v>45</v>
      </c>
      <c r="AS1600" s="2" t="s">
        <v>70</v>
      </c>
      <c r="AT1600" s="2">
        <v>41.64</v>
      </c>
      <c r="AU1600" s="2">
        <v>3</v>
      </c>
      <c r="AV1600" s="2">
        <v>0.25</v>
      </c>
      <c r="AW1600" s="2">
        <v>93.69</v>
      </c>
      <c r="AX1600" s="2">
        <v>81.62</v>
      </c>
      <c r="AY1600" s="2">
        <v>12.07</v>
      </c>
      <c r="AZ1600" s="2" t="s">
        <v>35</v>
      </c>
      <c r="BA1600" s="2" t="s">
        <v>54</v>
      </c>
      <c r="BB1600" s="2" t="s">
        <v>48</v>
      </c>
      <c r="BC1600" s="2">
        <v>5.05</v>
      </c>
      <c r="BD1600" s="2">
        <v>8</v>
      </c>
      <c r="BE1600" s="2" t="s">
        <v>55</v>
      </c>
      <c r="BF1600" s="2" t="s">
        <v>39</v>
      </c>
      <c r="BG1600" s="2">
        <v>3</v>
      </c>
      <c r="BH1600" s="21">
        <v>11</v>
      </c>
    </row>
    <row r="1601" spans="36:60" x14ac:dyDescent="0.25">
      <c r="AJ1601" s="20">
        <v>978</v>
      </c>
      <c r="AK1601" s="2" t="s">
        <v>307</v>
      </c>
      <c r="AL1601" s="2" t="s">
        <v>129</v>
      </c>
      <c r="AM1601" s="2" t="s">
        <v>42</v>
      </c>
      <c r="AN1601" s="2" t="s">
        <v>43</v>
      </c>
      <c r="AO1601" s="2" t="s">
        <v>30</v>
      </c>
      <c r="AP1601" s="2" t="s">
        <v>51</v>
      </c>
      <c r="AQ1601" s="2" t="s">
        <v>52</v>
      </c>
      <c r="AR1601" s="2" t="s">
        <v>45</v>
      </c>
      <c r="AS1601" s="2" t="s">
        <v>34</v>
      </c>
      <c r="AT1601" s="2">
        <v>597.94000000000005</v>
      </c>
      <c r="AU1601" s="2">
        <v>17</v>
      </c>
      <c r="AV1601" s="2">
        <v>0.3</v>
      </c>
      <c r="AW1601" s="2">
        <v>7115.49</v>
      </c>
      <c r="AX1601" s="2">
        <v>5997.49</v>
      </c>
      <c r="AY1601" s="2">
        <v>1118</v>
      </c>
      <c r="AZ1601" s="2" t="s">
        <v>76</v>
      </c>
      <c r="BA1601" s="2" t="s">
        <v>54</v>
      </c>
      <c r="BB1601" s="2" t="s">
        <v>72</v>
      </c>
      <c r="BC1601" s="2">
        <v>42.33</v>
      </c>
      <c r="BD1601" s="2">
        <v>2</v>
      </c>
      <c r="BE1601" s="2" t="s">
        <v>97</v>
      </c>
      <c r="BF1601" s="2" t="s">
        <v>39</v>
      </c>
      <c r="BG1601" s="2">
        <v>5</v>
      </c>
      <c r="BH1601" s="21">
        <v>5</v>
      </c>
    </row>
    <row r="1602" spans="36:60" x14ac:dyDescent="0.25">
      <c r="AJ1602" s="22">
        <v>981</v>
      </c>
      <c r="AK1602" s="13" t="s">
        <v>376</v>
      </c>
      <c r="AL1602" s="13" t="s">
        <v>129</v>
      </c>
      <c r="AM1602" s="13" t="s">
        <v>42</v>
      </c>
      <c r="AN1602" s="13" t="s">
        <v>90</v>
      </c>
      <c r="AO1602" s="13" t="s">
        <v>67</v>
      </c>
      <c r="AP1602" s="13" t="s">
        <v>31</v>
      </c>
      <c r="AQ1602" s="13" t="s">
        <v>62</v>
      </c>
      <c r="AR1602" s="13" t="s">
        <v>45</v>
      </c>
      <c r="AS1602" s="13" t="s">
        <v>70</v>
      </c>
      <c r="AT1602" s="13">
        <v>108.82</v>
      </c>
      <c r="AU1602" s="13">
        <v>8</v>
      </c>
      <c r="AV1602" s="13">
        <v>0.26</v>
      </c>
      <c r="AW1602" s="13">
        <v>644.21</v>
      </c>
      <c r="AX1602" s="13">
        <v>571.59</v>
      </c>
      <c r="AY1602" s="13">
        <v>72.62</v>
      </c>
      <c r="AZ1602" s="13" t="s">
        <v>91</v>
      </c>
      <c r="BA1602" s="13" t="s">
        <v>71</v>
      </c>
      <c r="BB1602" s="13" t="s">
        <v>37</v>
      </c>
      <c r="BC1602" s="13">
        <v>12.09</v>
      </c>
      <c r="BD1602" s="13">
        <v>6</v>
      </c>
      <c r="BE1602" s="13" t="s">
        <v>38</v>
      </c>
      <c r="BF1602" s="13" t="s">
        <v>39</v>
      </c>
      <c r="BG1602" s="13">
        <v>2</v>
      </c>
      <c r="BH1602" s="23">
        <v>2</v>
      </c>
    </row>
    <row r="1603" spans="36:60" x14ac:dyDescent="0.25">
      <c r="AJ1603" s="20">
        <v>984</v>
      </c>
      <c r="AK1603" s="2" t="s">
        <v>424</v>
      </c>
      <c r="AL1603" s="2" t="s">
        <v>114</v>
      </c>
      <c r="AM1603" s="2" t="s">
        <v>28</v>
      </c>
      <c r="AN1603" s="2" t="s">
        <v>29</v>
      </c>
      <c r="AO1603" s="2" t="s">
        <v>30</v>
      </c>
      <c r="AP1603" s="2" t="s">
        <v>75</v>
      </c>
      <c r="AQ1603" s="2" t="s">
        <v>87</v>
      </c>
      <c r="AR1603" s="2" t="s">
        <v>45</v>
      </c>
      <c r="AS1603" s="2" t="s">
        <v>80</v>
      </c>
      <c r="AT1603" s="2">
        <v>990.09</v>
      </c>
      <c r="AU1603" s="2">
        <v>8</v>
      </c>
      <c r="AV1603" s="2">
        <v>0.25</v>
      </c>
      <c r="AW1603" s="2">
        <v>5940.54</v>
      </c>
      <c r="AX1603" s="2">
        <v>4890.01</v>
      </c>
      <c r="AY1603" s="2">
        <v>1050.53</v>
      </c>
      <c r="AZ1603" s="2" t="s">
        <v>35</v>
      </c>
      <c r="BA1603" s="2" t="s">
        <v>54</v>
      </c>
      <c r="BB1603" s="2" t="s">
        <v>72</v>
      </c>
      <c r="BC1603" s="2">
        <v>8.31</v>
      </c>
      <c r="BD1603" s="2">
        <v>8</v>
      </c>
      <c r="BE1603" s="2" t="s">
        <v>97</v>
      </c>
      <c r="BF1603" s="2" t="s">
        <v>56</v>
      </c>
      <c r="BG1603" s="2">
        <v>5</v>
      </c>
      <c r="BH1603" s="21">
        <v>5</v>
      </c>
    </row>
    <row r="1604" spans="36:60" x14ac:dyDescent="0.25">
      <c r="AJ1604" s="20">
        <v>988</v>
      </c>
      <c r="AK1604" s="2" t="s">
        <v>293</v>
      </c>
      <c r="AL1604" s="2" t="s">
        <v>58</v>
      </c>
      <c r="AM1604" s="2" t="s">
        <v>66</v>
      </c>
      <c r="AN1604" s="2" t="s">
        <v>90</v>
      </c>
      <c r="AO1604" s="2" t="s">
        <v>67</v>
      </c>
      <c r="AP1604" s="2" t="s">
        <v>68</v>
      </c>
      <c r="AQ1604" s="2" t="s">
        <v>84</v>
      </c>
      <c r="AR1604" s="2" t="s">
        <v>45</v>
      </c>
      <c r="AS1604" s="2" t="s">
        <v>70</v>
      </c>
      <c r="AT1604" s="2">
        <v>387.89</v>
      </c>
      <c r="AU1604" s="2">
        <v>12</v>
      </c>
      <c r="AV1604" s="2">
        <v>0.24</v>
      </c>
      <c r="AW1604" s="2">
        <v>3537.56</v>
      </c>
      <c r="AX1604" s="2">
        <v>2405.71</v>
      </c>
      <c r="AY1604" s="2">
        <v>1131.8499999999999</v>
      </c>
      <c r="AZ1604" s="2" t="s">
        <v>91</v>
      </c>
      <c r="BA1604" s="2" t="s">
        <v>71</v>
      </c>
      <c r="BB1604" s="2" t="s">
        <v>48</v>
      </c>
      <c r="BC1604" s="2">
        <v>15.53</v>
      </c>
      <c r="BD1604" s="2">
        <v>2</v>
      </c>
      <c r="BE1604" s="2" t="s">
        <v>55</v>
      </c>
      <c r="BF1604" s="2" t="s">
        <v>39</v>
      </c>
      <c r="BG1604" s="2">
        <v>2</v>
      </c>
      <c r="BH1604" s="21">
        <v>3</v>
      </c>
    </row>
    <row r="1605" spans="36:60" x14ac:dyDescent="0.25">
      <c r="AJ1605" s="22">
        <v>993</v>
      </c>
      <c r="AK1605" s="13" t="s">
        <v>617</v>
      </c>
      <c r="AL1605" s="13" t="s">
        <v>114</v>
      </c>
      <c r="AM1605" s="13" t="s">
        <v>66</v>
      </c>
      <c r="AN1605" s="13" t="s">
        <v>83</v>
      </c>
      <c r="AO1605" s="13" t="s">
        <v>60</v>
      </c>
      <c r="AP1605" s="13" t="s">
        <v>51</v>
      </c>
      <c r="AQ1605" s="13" t="s">
        <v>52</v>
      </c>
      <c r="AR1605" s="13" t="s">
        <v>45</v>
      </c>
      <c r="AS1605" s="13" t="s">
        <v>85</v>
      </c>
      <c r="AT1605" s="13">
        <v>165.14</v>
      </c>
      <c r="AU1605" s="13">
        <v>17</v>
      </c>
      <c r="AV1605" s="13">
        <v>0.25</v>
      </c>
      <c r="AW1605" s="13">
        <v>2105.5300000000002</v>
      </c>
      <c r="AX1605" s="13">
        <v>1873.89</v>
      </c>
      <c r="AY1605" s="13">
        <v>231.64</v>
      </c>
      <c r="AZ1605" s="13" t="s">
        <v>47</v>
      </c>
      <c r="BA1605" s="13" t="s">
        <v>36</v>
      </c>
      <c r="BB1605" s="13" t="s">
        <v>48</v>
      </c>
      <c r="BC1605" s="13">
        <v>5.24</v>
      </c>
      <c r="BD1605" s="13">
        <v>6</v>
      </c>
      <c r="BE1605" s="13" t="s">
        <v>55</v>
      </c>
      <c r="BF1605" s="13" t="s">
        <v>39</v>
      </c>
      <c r="BG1605" s="13">
        <v>1</v>
      </c>
      <c r="BH1605" s="23">
        <v>4</v>
      </c>
    </row>
    <row r="1606" spans="36:60" x14ac:dyDescent="0.25">
      <c r="AJ1606" s="22">
        <v>997</v>
      </c>
      <c r="AK1606" s="13" t="s">
        <v>639</v>
      </c>
      <c r="AL1606" s="13" t="s">
        <v>41</v>
      </c>
      <c r="AM1606" s="13" t="s">
        <v>28</v>
      </c>
      <c r="AN1606" s="13" t="s">
        <v>43</v>
      </c>
      <c r="AO1606" s="13" t="s">
        <v>74</v>
      </c>
      <c r="AP1606" s="13" t="s">
        <v>61</v>
      </c>
      <c r="AQ1606" s="13" t="s">
        <v>69</v>
      </c>
      <c r="AR1606" s="13" t="s">
        <v>45</v>
      </c>
      <c r="AS1606" s="13" t="s">
        <v>46</v>
      </c>
      <c r="AT1606" s="13">
        <v>556.35</v>
      </c>
      <c r="AU1606" s="13">
        <v>1</v>
      </c>
      <c r="AV1606" s="13">
        <v>0.2</v>
      </c>
      <c r="AW1606" s="13">
        <v>445.08</v>
      </c>
      <c r="AX1606" s="13">
        <v>244.21</v>
      </c>
      <c r="AY1606" s="13">
        <v>200.87</v>
      </c>
      <c r="AZ1606" s="13" t="s">
        <v>91</v>
      </c>
      <c r="BA1606" s="13" t="s">
        <v>88</v>
      </c>
      <c r="BB1606" s="13" t="s">
        <v>72</v>
      </c>
      <c r="BC1606" s="13">
        <v>21.56</v>
      </c>
      <c r="BD1606" s="13">
        <v>9</v>
      </c>
      <c r="BE1606" s="13" t="s">
        <v>38</v>
      </c>
      <c r="BF1606" s="13" t="s">
        <v>56</v>
      </c>
      <c r="BG1606" s="13">
        <v>5</v>
      </c>
      <c r="BH1606" s="23">
        <v>3</v>
      </c>
    </row>
    <row r="1607" spans="36:60" ht="15.75" thickBot="1" x14ac:dyDescent="0.3">
      <c r="AJ1607" s="31">
        <v>999</v>
      </c>
      <c r="AK1607" s="32" t="s">
        <v>411</v>
      </c>
      <c r="AL1607" s="32" t="s">
        <v>96</v>
      </c>
      <c r="AM1607" s="32" t="s">
        <v>42</v>
      </c>
      <c r="AN1607" s="32" t="s">
        <v>29</v>
      </c>
      <c r="AO1607" s="32" t="s">
        <v>44</v>
      </c>
      <c r="AP1607" s="32" t="s">
        <v>68</v>
      </c>
      <c r="AQ1607" s="32" t="s">
        <v>79</v>
      </c>
      <c r="AR1607" s="32" t="s">
        <v>45</v>
      </c>
      <c r="AS1607" s="32" t="s">
        <v>46</v>
      </c>
      <c r="AT1607" s="32">
        <v>120.97</v>
      </c>
      <c r="AU1607" s="32">
        <v>12</v>
      </c>
      <c r="AV1607" s="32">
        <v>0.13</v>
      </c>
      <c r="AW1607" s="32">
        <v>1262.93</v>
      </c>
      <c r="AX1607" s="32">
        <v>794.93</v>
      </c>
      <c r="AY1607" s="32">
        <v>468</v>
      </c>
      <c r="AZ1607" s="32" t="s">
        <v>63</v>
      </c>
      <c r="BA1607" s="32" t="s">
        <v>36</v>
      </c>
      <c r="BB1607" s="32" t="s">
        <v>72</v>
      </c>
      <c r="BC1607" s="32">
        <v>39.049999999999997</v>
      </c>
      <c r="BD1607" s="32">
        <v>3</v>
      </c>
      <c r="BE1607" s="32" t="s">
        <v>55</v>
      </c>
      <c r="BF1607" s="32" t="s">
        <v>39</v>
      </c>
      <c r="BG1607" s="32">
        <v>5</v>
      </c>
      <c r="BH1607" s="33">
        <v>6</v>
      </c>
    </row>
    <row r="1608" spans="36:60" ht="15.75" thickBot="1" x14ac:dyDescent="0.3"/>
    <row r="1609" spans="36:60" ht="15.75" thickBot="1" x14ac:dyDescent="0.3">
      <c r="AJ1609" s="125" t="s">
        <v>666</v>
      </c>
      <c r="AK1609" s="126"/>
      <c r="AL1609" s="127"/>
    </row>
    <row r="1611" spans="36:60" ht="15.75" thickBot="1" x14ac:dyDescent="0.3">
      <c r="AJ1611" s="7" t="s">
        <v>1</v>
      </c>
      <c r="AK1611" s="36" t="s">
        <v>2</v>
      </c>
      <c r="AL1611" s="8" t="s">
        <v>3</v>
      </c>
      <c r="AM1611" s="8" t="s">
        <v>4</v>
      </c>
      <c r="AN1611" s="8" t="s">
        <v>5</v>
      </c>
      <c r="AO1611" s="8" t="s">
        <v>6</v>
      </c>
      <c r="AP1611" s="8" t="s">
        <v>7</v>
      </c>
      <c r="AQ1611" s="8" t="s">
        <v>8</v>
      </c>
      <c r="AR1611" s="8" t="s">
        <v>9</v>
      </c>
      <c r="AS1611" s="8" t="s">
        <v>10</v>
      </c>
      <c r="AT1611" s="8" t="s">
        <v>11</v>
      </c>
      <c r="AU1611" s="8" t="s">
        <v>12</v>
      </c>
      <c r="AV1611" s="8" t="s">
        <v>13</v>
      </c>
      <c r="AW1611" s="8" t="s">
        <v>14</v>
      </c>
      <c r="AX1611" s="8" t="s">
        <v>15</v>
      </c>
      <c r="AY1611" s="8" t="s">
        <v>16</v>
      </c>
      <c r="AZ1611" s="8" t="s">
        <v>17</v>
      </c>
      <c r="BA1611" s="8" t="s">
        <v>18</v>
      </c>
      <c r="BB1611" s="8" t="s">
        <v>19</v>
      </c>
      <c r="BC1611" s="8" t="s">
        <v>20</v>
      </c>
      <c r="BD1611" s="8" t="s">
        <v>21</v>
      </c>
      <c r="BE1611" s="8" t="s">
        <v>22</v>
      </c>
      <c r="BF1611" s="8" t="s">
        <v>23</v>
      </c>
      <c r="BG1611" s="8" t="s">
        <v>24</v>
      </c>
      <c r="BH1611" s="8" t="s">
        <v>25</v>
      </c>
    </row>
    <row r="1612" spans="36:60" ht="15.75" thickTop="1" x14ac:dyDescent="0.25">
      <c r="AJ1612" s="9">
        <v>535</v>
      </c>
      <c r="AK1612" s="37" t="s">
        <v>243</v>
      </c>
      <c r="AL1612" s="10" t="s">
        <v>41</v>
      </c>
      <c r="AM1612" s="10" t="s">
        <v>82</v>
      </c>
      <c r="AN1612" s="10" t="s">
        <v>43</v>
      </c>
      <c r="AO1612" s="10" t="s">
        <v>94</v>
      </c>
      <c r="AP1612" s="10" t="s">
        <v>75</v>
      </c>
      <c r="AQ1612" s="10" t="s">
        <v>87</v>
      </c>
      <c r="AR1612" s="10" t="s">
        <v>45</v>
      </c>
      <c r="AS1612" s="10" t="s">
        <v>34</v>
      </c>
      <c r="AT1612" s="10">
        <v>902.53</v>
      </c>
      <c r="AU1612" s="10">
        <v>19</v>
      </c>
      <c r="AV1612" s="10">
        <v>0</v>
      </c>
      <c r="AW1612" s="10">
        <v>17148.07</v>
      </c>
      <c r="AX1612" s="10">
        <v>9499.01</v>
      </c>
      <c r="AY1612" s="10">
        <v>7649.06</v>
      </c>
      <c r="AZ1612" s="10" t="s">
        <v>76</v>
      </c>
      <c r="BA1612" s="10" t="s">
        <v>36</v>
      </c>
      <c r="BB1612" s="10" t="s">
        <v>72</v>
      </c>
      <c r="BC1612" s="10">
        <v>28.74</v>
      </c>
      <c r="BD1612" s="10">
        <v>4</v>
      </c>
      <c r="BE1612" s="10" t="s">
        <v>38</v>
      </c>
      <c r="BF1612" s="10" t="s">
        <v>56</v>
      </c>
      <c r="BG1612" s="10">
        <v>4</v>
      </c>
      <c r="BH1612" s="10">
        <v>12</v>
      </c>
    </row>
    <row r="1613" spans="36:60" x14ac:dyDescent="0.25">
      <c r="AJ1613" s="11">
        <v>818</v>
      </c>
      <c r="AK1613" s="38" t="s">
        <v>585</v>
      </c>
      <c r="AL1613" s="2" t="s">
        <v>50</v>
      </c>
      <c r="AM1613" s="2" t="s">
        <v>28</v>
      </c>
      <c r="AN1613" s="2" t="s">
        <v>83</v>
      </c>
      <c r="AO1613" s="2" t="s">
        <v>74</v>
      </c>
      <c r="AP1613" s="2" t="s">
        <v>51</v>
      </c>
      <c r="AQ1613" s="2" t="s">
        <v>87</v>
      </c>
      <c r="AR1613" s="2" t="s">
        <v>33</v>
      </c>
      <c r="AS1613" s="2" t="s">
        <v>70</v>
      </c>
      <c r="AT1613" s="2">
        <v>976.41</v>
      </c>
      <c r="AU1613" s="2">
        <v>18</v>
      </c>
      <c r="AV1613" s="2">
        <v>0.15</v>
      </c>
      <c r="AW1613" s="2">
        <v>14939.07</v>
      </c>
      <c r="AX1613" s="2">
        <v>7497.72</v>
      </c>
      <c r="AY1613" s="2">
        <v>7441.35</v>
      </c>
      <c r="AZ1613" s="2" t="s">
        <v>91</v>
      </c>
      <c r="BA1613" s="2" t="s">
        <v>36</v>
      </c>
      <c r="BB1613" s="2" t="s">
        <v>48</v>
      </c>
      <c r="BC1613" s="2">
        <v>49.75</v>
      </c>
      <c r="BD1613" s="2">
        <v>4</v>
      </c>
      <c r="BE1613" s="2" t="s">
        <v>38</v>
      </c>
      <c r="BF1613" s="2" t="s">
        <v>39</v>
      </c>
      <c r="BG1613" s="2">
        <v>4</v>
      </c>
      <c r="BH1613" s="2">
        <v>10</v>
      </c>
    </row>
    <row r="1614" spans="36:60" x14ac:dyDescent="0.25">
      <c r="AJ1614" s="11">
        <v>104</v>
      </c>
      <c r="AK1614" s="38" t="s">
        <v>193</v>
      </c>
      <c r="AL1614" s="2" t="s">
        <v>127</v>
      </c>
      <c r="AM1614" s="2" t="s">
        <v>66</v>
      </c>
      <c r="AN1614" s="2" t="s">
        <v>90</v>
      </c>
      <c r="AO1614" s="2" t="s">
        <v>67</v>
      </c>
      <c r="AP1614" s="2" t="s">
        <v>75</v>
      </c>
      <c r="AQ1614" s="2" t="s">
        <v>84</v>
      </c>
      <c r="AR1614" s="2" t="s">
        <v>33</v>
      </c>
      <c r="AS1614" s="2" t="s">
        <v>80</v>
      </c>
      <c r="AT1614" s="2">
        <v>948.19</v>
      </c>
      <c r="AU1614" s="2">
        <v>18</v>
      </c>
      <c r="AV1614" s="2">
        <v>0.09</v>
      </c>
      <c r="AW1614" s="2">
        <v>15531.35</v>
      </c>
      <c r="AX1614" s="2">
        <v>8185.97</v>
      </c>
      <c r="AY1614" s="2">
        <v>7345.38</v>
      </c>
      <c r="AZ1614" s="2" t="s">
        <v>35</v>
      </c>
      <c r="BA1614" s="2" t="s">
        <v>88</v>
      </c>
      <c r="BB1614" s="2" t="s">
        <v>37</v>
      </c>
      <c r="BC1614" s="2">
        <v>41.47</v>
      </c>
      <c r="BD1614" s="2">
        <v>1</v>
      </c>
      <c r="BE1614" s="2" t="s">
        <v>38</v>
      </c>
      <c r="BF1614" s="2" t="s">
        <v>39</v>
      </c>
      <c r="BG1614" s="2">
        <v>3</v>
      </c>
      <c r="BH1614" s="2">
        <v>7</v>
      </c>
    </row>
    <row r="1615" spans="36:60" x14ac:dyDescent="0.25">
      <c r="AJ1615" s="11">
        <v>258</v>
      </c>
      <c r="AK1615" s="38" t="s">
        <v>307</v>
      </c>
      <c r="AL1615" s="2" t="s">
        <v>129</v>
      </c>
      <c r="AM1615" s="2" t="s">
        <v>66</v>
      </c>
      <c r="AN1615" s="2" t="s">
        <v>90</v>
      </c>
      <c r="AO1615" s="2" t="s">
        <v>100</v>
      </c>
      <c r="AP1615" s="2" t="s">
        <v>51</v>
      </c>
      <c r="AQ1615" s="2" t="s">
        <v>32</v>
      </c>
      <c r="AR1615" s="2" t="s">
        <v>53</v>
      </c>
      <c r="AS1615" s="2" t="s">
        <v>80</v>
      </c>
      <c r="AT1615" s="2">
        <v>992.38</v>
      </c>
      <c r="AU1615" s="2">
        <v>19</v>
      </c>
      <c r="AV1615" s="2">
        <v>0.15</v>
      </c>
      <c r="AW1615" s="2">
        <v>16026.94</v>
      </c>
      <c r="AX1615" s="2">
        <v>9127.4699999999993</v>
      </c>
      <c r="AY1615" s="2">
        <v>6899.47</v>
      </c>
      <c r="AZ1615" s="2" t="s">
        <v>91</v>
      </c>
      <c r="BA1615" s="2" t="s">
        <v>54</v>
      </c>
      <c r="BB1615" s="2" t="s">
        <v>72</v>
      </c>
      <c r="BC1615" s="2">
        <v>13.93</v>
      </c>
      <c r="BD1615" s="2">
        <v>3</v>
      </c>
      <c r="BE1615" s="2" t="s">
        <v>55</v>
      </c>
      <c r="BF1615" s="2" t="s">
        <v>56</v>
      </c>
      <c r="BG1615" s="2">
        <v>4</v>
      </c>
      <c r="BH1615" s="2">
        <v>5</v>
      </c>
    </row>
    <row r="1616" spans="36:60" x14ac:dyDescent="0.25">
      <c r="AJ1616" s="12">
        <v>91</v>
      </c>
      <c r="AK1616" s="39" t="s">
        <v>183</v>
      </c>
      <c r="AL1616" s="13" t="s">
        <v>96</v>
      </c>
      <c r="AM1616" s="13" t="s">
        <v>28</v>
      </c>
      <c r="AN1616" s="13" t="s">
        <v>83</v>
      </c>
      <c r="AO1616" s="13" t="s">
        <v>30</v>
      </c>
      <c r="AP1616" s="13" t="s">
        <v>75</v>
      </c>
      <c r="AQ1616" s="13" t="s">
        <v>107</v>
      </c>
      <c r="AR1616" s="13" t="s">
        <v>53</v>
      </c>
      <c r="AS1616" s="13" t="s">
        <v>80</v>
      </c>
      <c r="AT1616" s="13">
        <v>929.49</v>
      </c>
      <c r="AU1616" s="13">
        <v>18</v>
      </c>
      <c r="AV1616" s="13">
        <v>0.1</v>
      </c>
      <c r="AW1616" s="13">
        <v>15057.74</v>
      </c>
      <c r="AX1616" s="13">
        <v>8161.88</v>
      </c>
      <c r="AY1616" s="13">
        <v>6895.86</v>
      </c>
      <c r="AZ1616" s="13" t="s">
        <v>35</v>
      </c>
      <c r="BA1616" s="13" t="s">
        <v>36</v>
      </c>
      <c r="BB1616" s="13" t="s">
        <v>72</v>
      </c>
      <c r="BC1616" s="13">
        <v>38.630000000000003</v>
      </c>
      <c r="BD1616" s="13">
        <v>5</v>
      </c>
      <c r="BE1616" s="13" t="s">
        <v>55</v>
      </c>
      <c r="BF1616" s="13" t="s">
        <v>56</v>
      </c>
      <c r="BG1616" s="13">
        <v>3</v>
      </c>
      <c r="BH1616" s="13">
        <v>9</v>
      </c>
    </row>
    <row r="1617" spans="36:60" x14ac:dyDescent="0.25">
      <c r="AJ1617" s="12">
        <v>629</v>
      </c>
      <c r="AK1617" s="39" t="s">
        <v>131</v>
      </c>
      <c r="AL1617" s="13" t="s">
        <v>120</v>
      </c>
      <c r="AM1617" s="13" t="s">
        <v>42</v>
      </c>
      <c r="AN1617" s="13" t="s">
        <v>83</v>
      </c>
      <c r="AO1617" s="13" t="s">
        <v>60</v>
      </c>
      <c r="AP1617" s="13" t="s">
        <v>68</v>
      </c>
      <c r="AQ1617" s="13" t="s">
        <v>69</v>
      </c>
      <c r="AR1617" s="13" t="s">
        <v>33</v>
      </c>
      <c r="AS1617" s="13" t="s">
        <v>85</v>
      </c>
      <c r="AT1617" s="13">
        <v>949.01</v>
      </c>
      <c r="AU1617" s="13">
        <v>20</v>
      </c>
      <c r="AV1617" s="13">
        <v>0.21</v>
      </c>
      <c r="AW1617" s="13">
        <v>14994.36</v>
      </c>
      <c r="AX1617" s="13">
        <v>8239.7099999999991</v>
      </c>
      <c r="AY1617" s="13">
        <v>6754.65</v>
      </c>
      <c r="AZ1617" s="13" t="s">
        <v>47</v>
      </c>
      <c r="BA1617" s="13" t="s">
        <v>88</v>
      </c>
      <c r="BB1617" s="13" t="s">
        <v>48</v>
      </c>
      <c r="BC1617" s="13">
        <v>6.52</v>
      </c>
      <c r="BD1617" s="13">
        <v>6</v>
      </c>
      <c r="BE1617" s="13" t="s">
        <v>97</v>
      </c>
      <c r="BF1617" s="13" t="s">
        <v>39</v>
      </c>
      <c r="BG1617" s="13">
        <v>4</v>
      </c>
      <c r="BH1617" s="13">
        <v>5</v>
      </c>
    </row>
    <row r="1618" spans="36:60" x14ac:dyDescent="0.25">
      <c r="AJ1618" s="12">
        <v>537</v>
      </c>
      <c r="AK1618" s="39" t="s">
        <v>353</v>
      </c>
      <c r="AL1618" s="13" t="s">
        <v>118</v>
      </c>
      <c r="AM1618" s="13" t="s">
        <v>82</v>
      </c>
      <c r="AN1618" s="13" t="s">
        <v>90</v>
      </c>
      <c r="AO1618" s="13" t="s">
        <v>44</v>
      </c>
      <c r="AP1618" s="13" t="s">
        <v>31</v>
      </c>
      <c r="AQ1618" s="13" t="s">
        <v>52</v>
      </c>
      <c r="AR1618" s="13" t="s">
        <v>45</v>
      </c>
      <c r="AS1618" s="13" t="s">
        <v>34</v>
      </c>
      <c r="AT1618" s="13">
        <v>899.47</v>
      </c>
      <c r="AU1618" s="13">
        <v>17</v>
      </c>
      <c r="AV1618" s="13">
        <v>0.11</v>
      </c>
      <c r="AW1618" s="13">
        <v>13608.98</v>
      </c>
      <c r="AX1618" s="13">
        <v>7034.92</v>
      </c>
      <c r="AY1618" s="13">
        <v>6574.06</v>
      </c>
      <c r="AZ1618" s="13" t="s">
        <v>63</v>
      </c>
      <c r="BA1618" s="13" t="s">
        <v>54</v>
      </c>
      <c r="BB1618" s="13" t="s">
        <v>37</v>
      </c>
      <c r="BC1618" s="13">
        <v>23.89</v>
      </c>
      <c r="BD1618" s="13">
        <v>2</v>
      </c>
      <c r="BE1618" s="13" t="s">
        <v>55</v>
      </c>
      <c r="BF1618" s="13" t="s">
        <v>56</v>
      </c>
      <c r="BG1618" s="13">
        <v>3</v>
      </c>
      <c r="BH1618" s="13">
        <v>11</v>
      </c>
    </row>
    <row r="1619" spans="36:60" x14ac:dyDescent="0.25">
      <c r="AJ1619" s="11">
        <v>178</v>
      </c>
      <c r="AK1619" s="38" t="s">
        <v>256</v>
      </c>
      <c r="AL1619" s="2" t="s">
        <v>58</v>
      </c>
      <c r="AM1619" s="2" t="s">
        <v>66</v>
      </c>
      <c r="AN1619" s="2" t="s">
        <v>43</v>
      </c>
      <c r="AO1619" s="2" t="s">
        <v>60</v>
      </c>
      <c r="AP1619" s="2" t="s">
        <v>31</v>
      </c>
      <c r="AQ1619" s="2" t="s">
        <v>84</v>
      </c>
      <c r="AR1619" s="2" t="s">
        <v>45</v>
      </c>
      <c r="AS1619" s="2" t="s">
        <v>34</v>
      </c>
      <c r="AT1619" s="2">
        <v>863.6</v>
      </c>
      <c r="AU1619" s="2">
        <v>20</v>
      </c>
      <c r="AV1619" s="2">
        <v>0.06</v>
      </c>
      <c r="AW1619" s="2">
        <v>16235.68</v>
      </c>
      <c r="AX1619" s="2">
        <v>9668.25</v>
      </c>
      <c r="AY1619" s="2">
        <v>6567.43</v>
      </c>
      <c r="AZ1619" s="2" t="s">
        <v>91</v>
      </c>
      <c r="BA1619" s="2" t="s">
        <v>71</v>
      </c>
      <c r="BB1619" s="2" t="s">
        <v>72</v>
      </c>
      <c r="BC1619" s="2">
        <v>45.06</v>
      </c>
      <c r="BD1619" s="2">
        <v>6</v>
      </c>
      <c r="BE1619" s="2" t="s">
        <v>55</v>
      </c>
      <c r="BF1619" s="2" t="s">
        <v>39</v>
      </c>
      <c r="BG1619" s="2">
        <v>2</v>
      </c>
      <c r="BH1619" s="2">
        <v>7</v>
      </c>
    </row>
    <row r="1620" spans="36:60" x14ac:dyDescent="0.25">
      <c r="AJ1620" s="12">
        <v>907</v>
      </c>
      <c r="AK1620" s="39" t="s">
        <v>537</v>
      </c>
      <c r="AL1620" s="13" t="s">
        <v>118</v>
      </c>
      <c r="AM1620" s="13" t="s">
        <v>42</v>
      </c>
      <c r="AN1620" s="13" t="s">
        <v>43</v>
      </c>
      <c r="AO1620" s="13" t="s">
        <v>78</v>
      </c>
      <c r="AP1620" s="13" t="s">
        <v>61</v>
      </c>
      <c r="AQ1620" s="13" t="s">
        <v>69</v>
      </c>
      <c r="AR1620" s="13" t="s">
        <v>45</v>
      </c>
      <c r="AS1620" s="13" t="s">
        <v>70</v>
      </c>
      <c r="AT1620" s="13">
        <v>997.54</v>
      </c>
      <c r="AU1620" s="13">
        <v>19</v>
      </c>
      <c r="AV1620" s="13">
        <v>0.03</v>
      </c>
      <c r="AW1620" s="13">
        <v>18384.66</v>
      </c>
      <c r="AX1620" s="13">
        <v>12061.23</v>
      </c>
      <c r="AY1620" s="13">
        <v>6323.43</v>
      </c>
      <c r="AZ1620" s="13" t="s">
        <v>91</v>
      </c>
      <c r="BA1620" s="13" t="s">
        <v>88</v>
      </c>
      <c r="BB1620" s="13" t="s">
        <v>48</v>
      </c>
      <c r="BC1620" s="13">
        <v>36.08</v>
      </c>
      <c r="BD1620" s="13">
        <v>5</v>
      </c>
      <c r="BE1620" s="13" t="s">
        <v>38</v>
      </c>
      <c r="BF1620" s="13" t="s">
        <v>56</v>
      </c>
      <c r="BG1620" s="13">
        <v>1</v>
      </c>
      <c r="BH1620" s="13">
        <v>2</v>
      </c>
    </row>
    <row r="1621" spans="36:60" x14ac:dyDescent="0.25">
      <c r="AJ1621" s="11">
        <v>440</v>
      </c>
      <c r="AK1621" s="38" t="s">
        <v>432</v>
      </c>
      <c r="AL1621" s="2" t="s">
        <v>58</v>
      </c>
      <c r="AM1621" s="2" t="s">
        <v>66</v>
      </c>
      <c r="AN1621" s="2" t="s">
        <v>29</v>
      </c>
      <c r="AO1621" s="2" t="s">
        <v>44</v>
      </c>
      <c r="AP1621" s="2" t="s">
        <v>31</v>
      </c>
      <c r="AQ1621" s="2" t="s">
        <v>134</v>
      </c>
      <c r="AR1621" s="2" t="s">
        <v>45</v>
      </c>
      <c r="AS1621" s="2" t="s">
        <v>46</v>
      </c>
      <c r="AT1621" s="2">
        <v>829.29</v>
      </c>
      <c r="AU1621" s="2">
        <v>17</v>
      </c>
      <c r="AV1621" s="2">
        <v>0.09</v>
      </c>
      <c r="AW1621" s="2">
        <v>12829.12</v>
      </c>
      <c r="AX1621" s="2">
        <v>6806.6</v>
      </c>
      <c r="AY1621" s="2">
        <v>6022.52</v>
      </c>
      <c r="AZ1621" s="2" t="s">
        <v>47</v>
      </c>
      <c r="BA1621" s="2" t="s">
        <v>71</v>
      </c>
      <c r="BB1621" s="2" t="s">
        <v>72</v>
      </c>
      <c r="BC1621" s="2">
        <v>43.75</v>
      </c>
      <c r="BD1621" s="2">
        <v>9</v>
      </c>
      <c r="BE1621" s="2" t="s">
        <v>97</v>
      </c>
      <c r="BF1621" s="2" t="s">
        <v>56</v>
      </c>
      <c r="BG1621" s="2">
        <v>5</v>
      </c>
      <c r="BH1621" s="2">
        <v>9</v>
      </c>
    </row>
    <row r="1622" spans="36:60" hidden="1" x14ac:dyDescent="0.25">
      <c r="AJ1622" s="12">
        <v>227</v>
      </c>
      <c r="AK1622" s="39" t="s">
        <v>288</v>
      </c>
      <c r="AL1622" s="13" t="s">
        <v>58</v>
      </c>
      <c r="AM1622" s="13" t="s">
        <v>82</v>
      </c>
      <c r="AN1622" s="13" t="s">
        <v>93</v>
      </c>
      <c r="AO1622" s="13" t="s">
        <v>94</v>
      </c>
      <c r="AP1622" s="13" t="s">
        <v>51</v>
      </c>
      <c r="AQ1622" s="13" t="s">
        <v>69</v>
      </c>
      <c r="AR1622" s="13" t="s">
        <v>45</v>
      </c>
      <c r="AS1622" s="13" t="s">
        <v>34</v>
      </c>
      <c r="AT1622" s="13">
        <v>976.04</v>
      </c>
      <c r="AU1622" s="13">
        <v>18</v>
      </c>
      <c r="AV1622" s="13">
        <v>0.06</v>
      </c>
      <c r="AW1622" s="13">
        <v>16514.599999999999</v>
      </c>
      <c r="AX1622" s="13">
        <v>10513.9</v>
      </c>
      <c r="AY1622" s="13">
        <v>6000.7</v>
      </c>
      <c r="AZ1622" s="13" t="s">
        <v>76</v>
      </c>
      <c r="BA1622" s="13" t="s">
        <v>36</v>
      </c>
      <c r="BB1622" s="13" t="s">
        <v>37</v>
      </c>
      <c r="BC1622" s="13">
        <v>25.29</v>
      </c>
      <c r="BD1622" s="13">
        <v>5</v>
      </c>
      <c r="BE1622" s="13" t="s">
        <v>38</v>
      </c>
      <c r="BF1622" s="13" t="s">
        <v>39</v>
      </c>
      <c r="BG1622" s="13">
        <v>4</v>
      </c>
      <c r="BH1622" s="13">
        <v>7</v>
      </c>
    </row>
    <row r="1623" spans="36:60" hidden="1" x14ac:dyDescent="0.25">
      <c r="AJ1623" s="11">
        <v>224</v>
      </c>
      <c r="AK1623" s="38" t="s">
        <v>286</v>
      </c>
      <c r="AL1623" s="2" t="s">
        <v>127</v>
      </c>
      <c r="AM1623" s="2" t="s">
        <v>82</v>
      </c>
      <c r="AN1623" s="2" t="s">
        <v>43</v>
      </c>
      <c r="AO1623" s="2" t="s">
        <v>60</v>
      </c>
      <c r="AP1623" s="2" t="s">
        <v>31</v>
      </c>
      <c r="AQ1623" s="2" t="s">
        <v>62</v>
      </c>
      <c r="AR1623" s="2" t="s">
        <v>33</v>
      </c>
      <c r="AS1623" s="2" t="s">
        <v>85</v>
      </c>
      <c r="AT1623" s="2">
        <v>929.57</v>
      </c>
      <c r="AU1623" s="2">
        <v>19</v>
      </c>
      <c r="AV1623" s="2">
        <v>0.15</v>
      </c>
      <c r="AW1623" s="2">
        <v>15012.56</v>
      </c>
      <c r="AX1623" s="2">
        <v>9065.14</v>
      </c>
      <c r="AY1623" s="2">
        <v>5947.42</v>
      </c>
      <c r="AZ1623" s="2" t="s">
        <v>63</v>
      </c>
      <c r="BA1623" s="2" t="s">
        <v>88</v>
      </c>
      <c r="BB1623" s="2" t="s">
        <v>48</v>
      </c>
      <c r="BC1623" s="2">
        <v>30.07</v>
      </c>
      <c r="BD1623" s="2">
        <v>3</v>
      </c>
      <c r="BE1623" s="2" t="s">
        <v>38</v>
      </c>
      <c r="BF1623" s="2" t="s">
        <v>56</v>
      </c>
      <c r="BG1623" s="2">
        <v>1</v>
      </c>
      <c r="BH1623" s="2">
        <v>10</v>
      </c>
    </row>
    <row r="1624" spans="36:60" hidden="1" x14ac:dyDescent="0.25">
      <c r="AJ1624" s="11">
        <v>60</v>
      </c>
      <c r="AK1624" s="38" t="s">
        <v>153</v>
      </c>
      <c r="AL1624" s="2" t="s">
        <v>120</v>
      </c>
      <c r="AM1624" s="2" t="s">
        <v>28</v>
      </c>
      <c r="AN1624" s="2" t="s">
        <v>59</v>
      </c>
      <c r="AO1624" s="2" t="s">
        <v>60</v>
      </c>
      <c r="AP1624" s="2" t="s">
        <v>51</v>
      </c>
      <c r="AQ1624" s="2" t="s">
        <v>69</v>
      </c>
      <c r="AR1624" s="2" t="s">
        <v>53</v>
      </c>
      <c r="AS1624" s="2" t="s">
        <v>70</v>
      </c>
      <c r="AT1624" s="2">
        <v>931.23</v>
      </c>
      <c r="AU1624" s="2">
        <v>18</v>
      </c>
      <c r="AV1624" s="2">
        <v>0.15</v>
      </c>
      <c r="AW1624" s="2">
        <v>14247.82</v>
      </c>
      <c r="AX1624" s="2">
        <v>8332.07</v>
      </c>
      <c r="AY1624" s="2">
        <v>5915.75</v>
      </c>
      <c r="AZ1624" s="2" t="s">
        <v>35</v>
      </c>
      <c r="BA1624" s="2" t="s">
        <v>88</v>
      </c>
      <c r="BB1624" s="2" t="s">
        <v>72</v>
      </c>
      <c r="BC1624" s="2">
        <v>15.24</v>
      </c>
      <c r="BD1624" s="2">
        <v>4</v>
      </c>
      <c r="BE1624" s="2" t="s">
        <v>38</v>
      </c>
      <c r="BF1624" s="2" t="s">
        <v>56</v>
      </c>
      <c r="BG1624" s="2">
        <v>3</v>
      </c>
      <c r="BH1624" s="2">
        <v>3</v>
      </c>
    </row>
    <row r="1625" spans="36:60" hidden="1" x14ac:dyDescent="0.25">
      <c r="AJ1625" s="11">
        <v>948</v>
      </c>
      <c r="AK1625" s="38" t="s">
        <v>494</v>
      </c>
      <c r="AL1625" s="2" t="s">
        <v>58</v>
      </c>
      <c r="AM1625" s="2" t="s">
        <v>42</v>
      </c>
      <c r="AN1625" s="2" t="s">
        <v>29</v>
      </c>
      <c r="AO1625" s="2" t="s">
        <v>74</v>
      </c>
      <c r="AP1625" s="2" t="s">
        <v>61</v>
      </c>
      <c r="AQ1625" s="2" t="s">
        <v>134</v>
      </c>
      <c r="AR1625" s="2" t="s">
        <v>53</v>
      </c>
      <c r="AS1625" s="2" t="s">
        <v>70</v>
      </c>
      <c r="AT1625" s="2">
        <v>931.66</v>
      </c>
      <c r="AU1625" s="2">
        <v>18</v>
      </c>
      <c r="AV1625" s="2">
        <v>0.05</v>
      </c>
      <c r="AW1625" s="2">
        <v>15931.39</v>
      </c>
      <c r="AX1625" s="2">
        <v>10392.35</v>
      </c>
      <c r="AY1625" s="2">
        <v>5539.04</v>
      </c>
      <c r="AZ1625" s="2" t="s">
        <v>35</v>
      </c>
      <c r="BA1625" s="2" t="s">
        <v>54</v>
      </c>
      <c r="BB1625" s="2" t="s">
        <v>72</v>
      </c>
      <c r="BC1625" s="2">
        <v>26.33</v>
      </c>
      <c r="BD1625" s="2">
        <v>5</v>
      </c>
      <c r="BE1625" s="2" t="s">
        <v>55</v>
      </c>
      <c r="BF1625" s="2" t="s">
        <v>39</v>
      </c>
      <c r="BG1625" s="2">
        <v>1</v>
      </c>
      <c r="BH1625" s="2">
        <v>9</v>
      </c>
    </row>
    <row r="1626" spans="36:60" hidden="1" x14ac:dyDescent="0.25">
      <c r="AJ1626" s="12">
        <v>59</v>
      </c>
      <c r="AK1626" s="39" t="s">
        <v>152</v>
      </c>
      <c r="AL1626" s="13" t="s">
        <v>50</v>
      </c>
      <c r="AM1626" s="13" t="s">
        <v>42</v>
      </c>
      <c r="AN1626" s="13" t="s">
        <v>90</v>
      </c>
      <c r="AO1626" s="13" t="s">
        <v>100</v>
      </c>
      <c r="AP1626" s="13" t="s">
        <v>75</v>
      </c>
      <c r="AQ1626" s="13" t="s">
        <v>87</v>
      </c>
      <c r="AR1626" s="13" t="s">
        <v>33</v>
      </c>
      <c r="AS1626" s="13" t="s">
        <v>46</v>
      </c>
      <c r="AT1626" s="13">
        <v>974.86</v>
      </c>
      <c r="AU1626" s="13">
        <v>14</v>
      </c>
      <c r="AV1626" s="13">
        <v>0.17</v>
      </c>
      <c r="AW1626" s="13">
        <v>11327.87</v>
      </c>
      <c r="AX1626" s="13">
        <v>5832.16</v>
      </c>
      <c r="AY1626" s="13">
        <v>5495.71</v>
      </c>
      <c r="AZ1626" s="13" t="s">
        <v>35</v>
      </c>
      <c r="BA1626" s="13" t="s">
        <v>88</v>
      </c>
      <c r="BB1626" s="13" t="s">
        <v>48</v>
      </c>
      <c r="BC1626" s="13">
        <v>31.05</v>
      </c>
      <c r="BD1626" s="13">
        <v>5</v>
      </c>
      <c r="BE1626" s="13" t="s">
        <v>38</v>
      </c>
      <c r="BF1626" s="13" t="s">
        <v>56</v>
      </c>
      <c r="BG1626" s="13">
        <v>5</v>
      </c>
      <c r="BH1626" s="13">
        <v>4</v>
      </c>
    </row>
    <row r="1627" spans="36:60" hidden="1" x14ac:dyDescent="0.25">
      <c r="AJ1627" s="11">
        <v>190</v>
      </c>
      <c r="AK1627" s="38" t="s">
        <v>266</v>
      </c>
      <c r="AL1627" s="2" t="s">
        <v>41</v>
      </c>
      <c r="AM1627" s="2" t="s">
        <v>42</v>
      </c>
      <c r="AN1627" s="2" t="s">
        <v>59</v>
      </c>
      <c r="AO1627" s="2" t="s">
        <v>100</v>
      </c>
      <c r="AP1627" s="2" t="s">
        <v>51</v>
      </c>
      <c r="AQ1627" s="2" t="s">
        <v>52</v>
      </c>
      <c r="AR1627" s="2" t="s">
        <v>45</v>
      </c>
      <c r="AS1627" s="2" t="s">
        <v>46</v>
      </c>
      <c r="AT1627" s="2">
        <v>582.36</v>
      </c>
      <c r="AU1627" s="2">
        <v>20</v>
      </c>
      <c r="AV1627" s="2">
        <v>0</v>
      </c>
      <c r="AW1627" s="2">
        <v>11647.2</v>
      </c>
      <c r="AX1627" s="2">
        <v>6229.34</v>
      </c>
      <c r="AY1627" s="2">
        <v>5417.86</v>
      </c>
      <c r="AZ1627" s="2" t="s">
        <v>63</v>
      </c>
      <c r="BA1627" s="2" t="s">
        <v>88</v>
      </c>
      <c r="BB1627" s="2" t="s">
        <v>72</v>
      </c>
      <c r="BC1627" s="2">
        <v>39.17</v>
      </c>
      <c r="BD1627" s="2">
        <v>6</v>
      </c>
      <c r="BE1627" s="2" t="s">
        <v>38</v>
      </c>
      <c r="BF1627" s="2" t="s">
        <v>56</v>
      </c>
      <c r="BG1627" s="2">
        <v>5</v>
      </c>
      <c r="BH1627" s="2">
        <v>7</v>
      </c>
    </row>
    <row r="1628" spans="36:60" hidden="1" x14ac:dyDescent="0.25">
      <c r="AJ1628" s="12">
        <v>273</v>
      </c>
      <c r="AK1628" s="39" t="s">
        <v>316</v>
      </c>
      <c r="AL1628" s="13" t="s">
        <v>129</v>
      </c>
      <c r="AM1628" s="13" t="s">
        <v>42</v>
      </c>
      <c r="AN1628" s="13" t="s">
        <v>83</v>
      </c>
      <c r="AO1628" s="13" t="s">
        <v>60</v>
      </c>
      <c r="AP1628" s="13" t="s">
        <v>31</v>
      </c>
      <c r="AQ1628" s="13" t="s">
        <v>79</v>
      </c>
      <c r="AR1628" s="13" t="s">
        <v>33</v>
      </c>
      <c r="AS1628" s="13" t="s">
        <v>46</v>
      </c>
      <c r="AT1628" s="13">
        <v>994.82</v>
      </c>
      <c r="AU1628" s="13">
        <v>18</v>
      </c>
      <c r="AV1628" s="13">
        <v>0.21</v>
      </c>
      <c r="AW1628" s="13">
        <v>14146.34</v>
      </c>
      <c r="AX1628" s="13">
        <v>8729.67</v>
      </c>
      <c r="AY1628" s="13">
        <v>5416.67</v>
      </c>
      <c r="AZ1628" s="13" t="s">
        <v>63</v>
      </c>
      <c r="BA1628" s="13" t="s">
        <v>54</v>
      </c>
      <c r="BB1628" s="13" t="s">
        <v>72</v>
      </c>
      <c r="BC1628" s="13">
        <v>24.07</v>
      </c>
      <c r="BD1628" s="13">
        <v>5</v>
      </c>
      <c r="BE1628" s="13" t="s">
        <v>55</v>
      </c>
      <c r="BF1628" s="13" t="s">
        <v>56</v>
      </c>
      <c r="BG1628" s="13">
        <v>1</v>
      </c>
      <c r="BH1628" s="13">
        <v>8</v>
      </c>
    </row>
    <row r="1629" spans="36:60" hidden="1" x14ac:dyDescent="0.25">
      <c r="AJ1629" s="12">
        <v>881</v>
      </c>
      <c r="AK1629" s="39" t="s">
        <v>427</v>
      </c>
      <c r="AL1629" s="13" t="s">
        <v>27</v>
      </c>
      <c r="AM1629" s="13" t="s">
        <v>28</v>
      </c>
      <c r="AN1629" s="13" t="s">
        <v>90</v>
      </c>
      <c r="AO1629" s="13" t="s">
        <v>44</v>
      </c>
      <c r="AP1629" s="13" t="s">
        <v>61</v>
      </c>
      <c r="AQ1629" s="13" t="s">
        <v>62</v>
      </c>
      <c r="AR1629" s="13" t="s">
        <v>45</v>
      </c>
      <c r="AS1629" s="13" t="s">
        <v>80</v>
      </c>
      <c r="AT1629" s="13">
        <v>981.43</v>
      </c>
      <c r="AU1629" s="13">
        <v>17</v>
      </c>
      <c r="AV1629" s="13">
        <v>0.14000000000000001</v>
      </c>
      <c r="AW1629" s="13">
        <v>14348.51</v>
      </c>
      <c r="AX1629" s="13">
        <v>8952.74</v>
      </c>
      <c r="AY1629" s="13">
        <v>5395.77</v>
      </c>
      <c r="AZ1629" s="13" t="s">
        <v>91</v>
      </c>
      <c r="BA1629" s="13" t="s">
        <v>88</v>
      </c>
      <c r="BB1629" s="13" t="s">
        <v>72</v>
      </c>
      <c r="BC1629" s="13">
        <v>45.4</v>
      </c>
      <c r="BD1629" s="13">
        <v>1</v>
      </c>
      <c r="BE1629" s="13" t="s">
        <v>38</v>
      </c>
      <c r="BF1629" s="13" t="s">
        <v>39</v>
      </c>
      <c r="BG1629" s="13">
        <v>5</v>
      </c>
      <c r="BH1629" s="13">
        <v>8</v>
      </c>
    </row>
    <row r="1630" spans="36:60" hidden="1" x14ac:dyDescent="0.25">
      <c r="AJ1630" s="12">
        <v>921</v>
      </c>
      <c r="AK1630" s="39" t="s">
        <v>131</v>
      </c>
      <c r="AL1630" s="13" t="s">
        <v>118</v>
      </c>
      <c r="AM1630" s="13" t="s">
        <v>28</v>
      </c>
      <c r="AN1630" s="13" t="s">
        <v>83</v>
      </c>
      <c r="AO1630" s="13" t="s">
        <v>67</v>
      </c>
      <c r="AP1630" s="13" t="s">
        <v>61</v>
      </c>
      <c r="AQ1630" s="13" t="s">
        <v>52</v>
      </c>
      <c r="AR1630" s="13" t="s">
        <v>33</v>
      </c>
      <c r="AS1630" s="13" t="s">
        <v>70</v>
      </c>
      <c r="AT1630" s="13">
        <v>892.34</v>
      </c>
      <c r="AU1630" s="13">
        <v>14</v>
      </c>
      <c r="AV1630" s="13">
        <v>0.06</v>
      </c>
      <c r="AW1630" s="13">
        <v>11743.19</v>
      </c>
      <c r="AX1630" s="13">
        <v>6632.35</v>
      </c>
      <c r="AY1630" s="13">
        <v>5110.84</v>
      </c>
      <c r="AZ1630" s="13" t="s">
        <v>91</v>
      </c>
      <c r="BA1630" s="13" t="s">
        <v>54</v>
      </c>
      <c r="BB1630" s="13" t="s">
        <v>72</v>
      </c>
      <c r="BC1630" s="13">
        <v>8.64</v>
      </c>
      <c r="BD1630" s="13">
        <v>9</v>
      </c>
      <c r="BE1630" s="13" t="s">
        <v>38</v>
      </c>
      <c r="BF1630" s="13" t="s">
        <v>56</v>
      </c>
      <c r="BG1630" s="13">
        <v>3</v>
      </c>
      <c r="BH1630" s="13">
        <v>5</v>
      </c>
    </row>
    <row r="1631" spans="36:60" hidden="1" x14ac:dyDescent="0.25">
      <c r="AJ1631" s="12">
        <v>857</v>
      </c>
      <c r="AK1631" s="39" t="s">
        <v>452</v>
      </c>
      <c r="AL1631" s="13" t="s">
        <v>58</v>
      </c>
      <c r="AM1631" s="13" t="s">
        <v>28</v>
      </c>
      <c r="AN1631" s="13" t="s">
        <v>43</v>
      </c>
      <c r="AO1631" s="13" t="s">
        <v>78</v>
      </c>
      <c r="AP1631" s="13" t="s">
        <v>51</v>
      </c>
      <c r="AQ1631" s="13" t="s">
        <v>102</v>
      </c>
      <c r="AR1631" s="13" t="s">
        <v>45</v>
      </c>
      <c r="AS1631" s="13" t="s">
        <v>85</v>
      </c>
      <c r="AT1631" s="13">
        <v>859.27</v>
      </c>
      <c r="AU1631" s="13">
        <v>18</v>
      </c>
      <c r="AV1631" s="13">
        <v>0.16</v>
      </c>
      <c r="AW1631" s="13">
        <v>12992.16</v>
      </c>
      <c r="AX1631" s="13">
        <v>8014.93</v>
      </c>
      <c r="AY1631" s="13">
        <v>4977.2299999999996</v>
      </c>
      <c r="AZ1631" s="13" t="s">
        <v>35</v>
      </c>
      <c r="BA1631" s="13" t="s">
        <v>36</v>
      </c>
      <c r="BB1631" s="13" t="s">
        <v>48</v>
      </c>
      <c r="BC1631" s="13">
        <v>8.91</v>
      </c>
      <c r="BD1631" s="13">
        <v>5</v>
      </c>
      <c r="BE1631" s="13" t="s">
        <v>55</v>
      </c>
      <c r="BF1631" s="13" t="s">
        <v>39</v>
      </c>
      <c r="BG1631" s="13">
        <v>3</v>
      </c>
      <c r="BH1631" s="13">
        <v>11</v>
      </c>
    </row>
    <row r="1632" spans="36:60" hidden="1" x14ac:dyDescent="0.25">
      <c r="AJ1632" s="11">
        <v>990</v>
      </c>
      <c r="AK1632" s="38" t="s">
        <v>156</v>
      </c>
      <c r="AL1632" s="2" t="s">
        <v>96</v>
      </c>
      <c r="AM1632" s="2" t="s">
        <v>82</v>
      </c>
      <c r="AN1632" s="2" t="s">
        <v>43</v>
      </c>
      <c r="AO1632" s="2" t="s">
        <v>100</v>
      </c>
      <c r="AP1632" s="2" t="s">
        <v>51</v>
      </c>
      <c r="AQ1632" s="2" t="s">
        <v>102</v>
      </c>
      <c r="AR1632" s="2" t="s">
        <v>33</v>
      </c>
      <c r="AS1632" s="2" t="s">
        <v>46</v>
      </c>
      <c r="AT1632" s="2">
        <v>909.99</v>
      </c>
      <c r="AU1632" s="2">
        <v>19</v>
      </c>
      <c r="AV1632" s="2">
        <v>0.16</v>
      </c>
      <c r="AW1632" s="2">
        <v>14523.44</v>
      </c>
      <c r="AX1632" s="2">
        <v>9562.56</v>
      </c>
      <c r="AY1632" s="2">
        <v>4960.88</v>
      </c>
      <c r="AZ1632" s="2" t="s">
        <v>47</v>
      </c>
      <c r="BA1632" s="2" t="s">
        <v>88</v>
      </c>
      <c r="BB1632" s="2" t="s">
        <v>37</v>
      </c>
      <c r="BC1632" s="2">
        <v>7.23</v>
      </c>
      <c r="BD1632" s="2">
        <v>9</v>
      </c>
      <c r="BE1632" s="2" t="s">
        <v>97</v>
      </c>
      <c r="BF1632" s="2" t="s">
        <v>56</v>
      </c>
      <c r="BG1632" s="2">
        <v>4</v>
      </c>
      <c r="BH1632" s="2">
        <v>5</v>
      </c>
    </row>
    <row r="1633" spans="36:60" hidden="1" x14ac:dyDescent="0.25">
      <c r="AJ1633" s="11">
        <v>272</v>
      </c>
      <c r="AK1633" s="38" t="s">
        <v>315</v>
      </c>
      <c r="AL1633" s="2" t="s">
        <v>58</v>
      </c>
      <c r="AM1633" s="2" t="s">
        <v>66</v>
      </c>
      <c r="AN1633" s="2" t="s">
        <v>43</v>
      </c>
      <c r="AO1633" s="2" t="s">
        <v>100</v>
      </c>
      <c r="AP1633" s="2" t="s">
        <v>31</v>
      </c>
      <c r="AQ1633" s="2" t="s">
        <v>32</v>
      </c>
      <c r="AR1633" s="2" t="s">
        <v>53</v>
      </c>
      <c r="AS1633" s="2" t="s">
        <v>34</v>
      </c>
      <c r="AT1633" s="2">
        <v>962.58</v>
      </c>
      <c r="AU1633" s="2">
        <v>12</v>
      </c>
      <c r="AV1633" s="2">
        <v>0.13</v>
      </c>
      <c r="AW1633" s="2">
        <v>10049.34</v>
      </c>
      <c r="AX1633" s="2">
        <v>5161.2299999999996</v>
      </c>
      <c r="AY1633" s="2">
        <v>4888.1099999999997</v>
      </c>
      <c r="AZ1633" s="2" t="s">
        <v>76</v>
      </c>
      <c r="BA1633" s="2" t="s">
        <v>71</v>
      </c>
      <c r="BB1633" s="2" t="s">
        <v>48</v>
      </c>
      <c r="BC1633" s="2">
        <v>14.11</v>
      </c>
      <c r="BD1633" s="2">
        <v>4</v>
      </c>
      <c r="BE1633" s="2" t="s">
        <v>38</v>
      </c>
      <c r="BF1633" s="2" t="s">
        <v>39</v>
      </c>
      <c r="BG1633" s="2">
        <v>1</v>
      </c>
      <c r="BH1633" s="2">
        <v>9</v>
      </c>
    </row>
    <row r="1634" spans="36:60" hidden="1" x14ac:dyDescent="0.25">
      <c r="AJ1634" s="11">
        <v>706</v>
      </c>
      <c r="AK1634" s="38" t="s">
        <v>458</v>
      </c>
      <c r="AL1634" s="2" t="s">
        <v>58</v>
      </c>
      <c r="AM1634" s="2" t="s">
        <v>28</v>
      </c>
      <c r="AN1634" s="2" t="s">
        <v>59</v>
      </c>
      <c r="AO1634" s="2" t="s">
        <v>100</v>
      </c>
      <c r="AP1634" s="2" t="s">
        <v>75</v>
      </c>
      <c r="AQ1634" s="2" t="s">
        <v>84</v>
      </c>
      <c r="AR1634" s="2" t="s">
        <v>45</v>
      </c>
      <c r="AS1634" s="2" t="s">
        <v>70</v>
      </c>
      <c r="AT1634" s="2">
        <v>852.36</v>
      </c>
      <c r="AU1634" s="2">
        <v>17</v>
      </c>
      <c r="AV1634" s="2">
        <v>0.2</v>
      </c>
      <c r="AW1634" s="2">
        <v>11592.1</v>
      </c>
      <c r="AX1634" s="2">
        <v>6704.47</v>
      </c>
      <c r="AY1634" s="2">
        <v>4887.63</v>
      </c>
      <c r="AZ1634" s="2" t="s">
        <v>91</v>
      </c>
      <c r="BA1634" s="2" t="s">
        <v>36</v>
      </c>
      <c r="BB1634" s="2" t="s">
        <v>37</v>
      </c>
      <c r="BC1634" s="2">
        <v>23.74</v>
      </c>
      <c r="BD1634" s="2">
        <v>3</v>
      </c>
      <c r="BE1634" s="2" t="s">
        <v>55</v>
      </c>
      <c r="BF1634" s="2" t="s">
        <v>56</v>
      </c>
      <c r="BG1634" s="2">
        <v>1</v>
      </c>
      <c r="BH1634" s="2">
        <v>11</v>
      </c>
    </row>
    <row r="1635" spans="36:60" hidden="1" x14ac:dyDescent="0.25">
      <c r="AJ1635" s="12">
        <v>431</v>
      </c>
      <c r="AK1635" s="39" t="s">
        <v>428</v>
      </c>
      <c r="AL1635" s="13" t="s">
        <v>118</v>
      </c>
      <c r="AM1635" s="13" t="s">
        <v>42</v>
      </c>
      <c r="AN1635" s="13" t="s">
        <v>90</v>
      </c>
      <c r="AO1635" s="13" t="s">
        <v>67</v>
      </c>
      <c r="AP1635" s="13" t="s">
        <v>75</v>
      </c>
      <c r="AQ1635" s="13" t="s">
        <v>84</v>
      </c>
      <c r="AR1635" s="13" t="s">
        <v>53</v>
      </c>
      <c r="AS1635" s="13" t="s">
        <v>85</v>
      </c>
      <c r="AT1635" s="13">
        <v>768.66</v>
      </c>
      <c r="AU1635" s="13">
        <v>15</v>
      </c>
      <c r="AV1635" s="13">
        <v>0.15</v>
      </c>
      <c r="AW1635" s="13">
        <v>9800.41</v>
      </c>
      <c r="AX1635" s="13">
        <v>4933.12</v>
      </c>
      <c r="AY1635" s="13">
        <v>4867.29</v>
      </c>
      <c r="AZ1635" s="13" t="s">
        <v>63</v>
      </c>
      <c r="BA1635" s="13" t="s">
        <v>54</v>
      </c>
      <c r="BB1635" s="13" t="s">
        <v>48</v>
      </c>
      <c r="BC1635" s="13">
        <v>25.41</v>
      </c>
      <c r="BD1635" s="13">
        <v>6</v>
      </c>
      <c r="BE1635" s="13" t="s">
        <v>38</v>
      </c>
      <c r="BF1635" s="13" t="s">
        <v>56</v>
      </c>
      <c r="BG1635" s="13">
        <v>2</v>
      </c>
      <c r="BH1635" s="13">
        <v>1</v>
      </c>
    </row>
    <row r="1636" spans="36:60" hidden="1" x14ac:dyDescent="0.25">
      <c r="AJ1636" s="12">
        <v>533</v>
      </c>
      <c r="AK1636" s="39" t="s">
        <v>345</v>
      </c>
      <c r="AL1636" s="13" t="s">
        <v>118</v>
      </c>
      <c r="AM1636" s="13" t="s">
        <v>28</v>
      </c>
      <c r="AN1636" s="13" t="s">
        <v>29</v>
      </c>
      <c r="AO1636" s="13" t="s">
        <v>94</v>
      </c>
      <c r="AP1636" s="13" t="s">
        <v>31</v>
      </c>
      <c r="AQ1636" s="13" t="s">
        <v>32</v>
      </c>
      <c r="AR1636" s="13" t="s">
        <v>33</v>
      </c>
      <c r="AS1636" s="13" t="s">
        <v>70</v>
      </c>
      <c r="AT1636" s="13">
        <v>933.15</v>
      </c>
      <c r="AU1636" s="13">
        <v>19</v>
      </c>
      <c r="AV1636" s="13">
        <v>7.0000000000000007E-2</v>
      </c>
      <c r="AW1636" s="13">
        <v>16488.759999999998</v>
      </c>
      <c r="AX1636" s="13">
        <v>11642.3</v>
      </c>
      <c r="AY1636" s="13">
        <v>4846.46</v>
      </c>
      <c r="AZ1636" s="13" t="s">
        <v>63</v>
      </c>
      <c r="BA1636" s="13" t="s">
        <v>54</v>
      </c>
      <c r="BB1636" s="13" t="s">
        <v>37</v>
      </c>
      <c r="BC1636" s="13">
        <v>19.88</v>
      </c>
      <c r="BD1636" s="13">
        <v>7</v>
      </c>
      <c r="BE1636" s="13" t="s">
        <v>55</v>
      </c>
      <c r="BF1636" s="13" t="s">
        <v>56</v>
      </c>
      <c r="BG1636" s="13">
        <v>3</v>
      </c>
      <c r="BH1636" s="13">
        <v>9</v>
      </c>
    </row>
    <row r="1637" spans="36:60" hidden="1" x14ac:dyDescent="0.25">
      <c r="AJ1637" s="12">
        <v>869</v>
      </c>
      <c r="AK1637" s="39" t="s">
        <v>489</v>
      </c>
      <c r="AL1637" s="13" t="s">
        <v>27</v>
      </c>
      <c r="AM1637" s="13" t="s">
        <v>66</v>
      </c>
      <c r="AN1637" s="13" t="s">
        <v>59</v>
      </c>
      <c r="AO1637" s="13" t="s">
        <v>100</v>
      </c>
      <c r="AP1637" s="13" t="s">
        <v>51</v>
      </c>
      <c r="AQ1637" s="13" t="s">
        <v>32</v>
      </c>
      <c r="AR1637" s="13" t="s">
        <v>33</v>
      </c>
      <c r="AS1637" s="13" t="s">
        <v>85</v>
      </c>
      <c r="AT1637" s="13">
        <v>954.52</v>
      </c>
      <c r="AU1637" s="13">
        <v>19</v>
      </c>
      <c r="AV1637" s="13">
        <v>0.09</v>
      </c>
      <c r="AW1637" s="13">
        <v>16503.650000000001</v>
      </c>
      <c r="AX1637" s="13">
        <v>11775.8</v>
      </c>
      <c r="AY1637" s="13">
        <v>4727.8500000000004</v>
      </c>
      <c r="AZ1637" s="13" t="s">
        <v>63</v>
      </c>
      <c r="BA1637" s="13" t="s">
        <v>54</v>
      </c>
      <c r="BB1637" s="13" t="s">
        <v>72</v>
      </c>
      <c r="BC1637" s="13">
        <v>37.06</v>
      </c>
      <c r="BD1637" s="13">
        <v>8</v>
      </c>
      <c r="BE1637" s="13" t="s">
        <v>55</v>
      </c>
      <c r="BF1637" s="13" t="s">
        <v>56</v>
      </c>
      <c r="BG1637" s="13">
        <v>5</v>
      </c>
      <c r="BH1637" s="13">
        <v>5</v>
      </c>
    </row>
    <row r="1638" spans="36:60" hidden="1" x14ac:dyDescent="0.25">
      <c r="AJ1638" s="11">
        <v>206</v>
      </c>
      <c r="AK1638" s="38" t="s">
        <v>257</v>
      </c>
      <c r="AL1638" s="2" t="s">
        <v>96</v>
      </c>
      <c r="AM1638" s="2" t="s">
        <v>28</v>
      </c>
      <c r="AN1638" s="2" t="s">
        <v>59</v>
      </c>
      <c r="AO1638" s="2" t="s">
        <v>44</v>
      </c>
      <c r="AP1638" s="2" t="s">
        <v>75</v>
      </c>
      <c r="AQ1638" s="2" t="s">
        <v>62</v>
      </c>
      <c r="AR1638" s="2" t="s">
        <v>33</v>
      </c>
      <c r="AS1638" s="2" t="s">
        <v>85</v>
      </c>
      <c r="AT1638" s="2">
        <v>855.96</v>
      </c>
      <c r="AU1638" s="2">
        <v>18</v>
      </c>
      <c r="AV1638" s="2">
        <v>0.05</v>
      </c>
      <c r="AW1638" s="2">
        <v>14636.92</v>
      </c>
      <c r="AX1638" s="2">
        <v>9912.07</v>
      </c>
      <c r="AY1638" s="2">
        <v>4724.8500000000004</v>
      </c>
      <c r="AZ1638" s="2" t="s">
        <v>35</v>
      </c>
      <c r="BA1638" s="2" t="s">
        <v>54</v>
      </c>
      <c r="BB1638" s="2" t="s">
        <v>48</v>
      </c>
      <c r="BC1638" s="2">
        <v>22.55</v>
      </c>
      <c r="BD1638" s="2">
        <v>3</v>
      </c>
      <c r="BE1638" s="2" t="s">
        <v>38</v>
      </c>
      <c r="BF1638" s="2" t="s">
        <v>39</v>
      </c>
      <c r="BG1638" s="2">
        <v>2</v>
      </c>
      <c r="BH1638" s="2">
        <v>10</v>
      </c>
    </row>
    <row r="1639" spans="36:60" hidden="1" x14ac:dyDescent="0.25">
      <c r="AJ1639" s="12">
        <v>289</v>
      </c>
      <c r="AK1639" s="39" t="s">
        <v>329</v>
      </c>
      <c r="AL1639" s="13" t="s">
        <v>99</v>
      </c>
      <c r="AM1639" s="13" t="s">
        <v>82</v>
      </c>
      <c r="AN1639" s="13" t="s">
        <v>43</v>
      </c>
      <c r="AO1639" s="13" t="s">
        <v>78</v>
      </c>
      <c r="AP1639" s="13" t="s">
        <v>31</v>
      </c>
      <c r="AQ1639" s="13" t="s">
        <v>79</v>
      </c>
      <c r="AR1639" s="13" t="s">
        <v>45</v>
      </c>
      <c r="AS1639" s="13" t="s">
        <v>70</v>
      </c>
      <c r="AT1639" s="13">
        <v>528.17999999999995</v>
      </c>
      <c r="AU1639" s="13">
        <v>20</v>
      </c>
      <c r="AV1639" s="13">
        <v>0.06</v>
      </c>
      <c r="AW1639" s="13">
        <v>9929.7800000000007</v>
      </c>
      <c r="AX1639" s="13">
        <v>5245.42</v>
      </c>
      <c r="AY1639" s="13">
        <v>4684.3599999999997</v>
      </c>
      <c r="AZ1639" s="13" t="s">
        <v>35</v>
      </c>
      <c r="BA1639" s="13" t="s">
        <v>88</v>
      </c>
      <c r="BB1639" s="13" t="s">
        <v>37</v>
      </c>
      <c r="BC1639" s="13">
        <v>45.7</v>
      </c>
      <c r="BD1639" s="13">
        <v>10</v>
      </c>
      <c r="BE1639" s="13" t="s">
        <v>55</v>
      </c>
      <c r="BF1639" s="13" t="s">
        <v>39</v>
      </c>
      <c r="BG1639" s="13">
        <v>5</v>
      </c>
      <c r="BH1639" s="13">
        <v>3</v>
      </c>
    </row>
    <row r="1640" spans="36:60" hidden="1" x14ac:dyDescent="0.25">
      <c r="AJ1640" s="11">
        <v>366</v>
      </c>
      <c r="AK1640" s="38" t="s">
        <v>380</v>
      </c>
      <c r="AL1640" s="2" t="s">
        <v>120</v>
      </c>
      <c r="AM1640" s="2" t="s">
        <v>42</v>
      </c>
      <c r="AN1640" s="2" t="s">
        <v>83</v>
      </c>
      <c r="AO1640" s="2" t="s">
        <v>78</v>
      </c>
      <c r="AP1640" s="2" t="s">
        <v>51</v>
      </c>
      <c r="AQ1640" s="2" t="s">
        <v>69</v>
      </c>
      <c r="AR1640" s="2" t="s">
        <v>33</v>
      </c>
      <c r="AS1640" s="2" t="s">
        <v>34</v>
      </c>
      <c r="AT1640" s="2">
        <v>926.96</v>
      </c>
      <c r="AU1640" s="2">
        <v>12</v>
      </c>
      <c r="AV1640" s="2">
        <v>7.0000000000000007E-2</v>
      </c>
      <c r="AW1640" s="2">
        <v>10344.870000000001</v>
      </c>
      <c r="AX1640" s="2">
        <v>5702.65</v>
      </c>
      <c r="AY1640" s="2">
        <v>4642.22</v>
      </c>
      <c r="AZ1640" s="2" t="s">
        <v>76</v>
      </c>
      <c r="BA1640" s="2" t="s">
        <v>88</v>
      </c>
      <c r="BB1640" s="2" t="s">
        <v>72</v>
      </c>
      <c r="BC1640" s="2">
        <v>12.65</v>
      </c>
      <c r="BD1640" s="2">
        <v>7</v>
      </c>
      <c r="BE1640" s="2" t="s">
        <v>55</v>
      </c>
      <c r="BF1640" s="2" t="s">
        <v>56</v>
      </c>
      <c r="BG1640" s="2">
        <v>1</v>
      </c>
      <c r="BH1640" s="2">
        <v>6</v>
      </c>
    </row>
    <row r="1641" spans="36:60" hidden="1" x14ac:dyDescent="0.25">
      <c r="AJ1641" s="12">
        <v>903</v>
      </c>
      <c r="AK1641" s="39" t="s">
        <v>105</v>
      </c>
      <c r="AL1641" s="13" t="s">
        <v>41</v>
      </c>
      <c r="AM1641" s="13" t="s">
        <v>66</v>
      </c>
      <c r="AN1641" s="13" t="s">
        <v>59</v>
      </c>
      <c r="AO1641" s="13" t="s">
        <v>44</v>
      </c>
      <c r="AP1641" s="13" t="s">
        <v>31</v>
      </c>
      <c r="AQ1641" s="13" t="s">
        <v>62</v>
      </c>
      <c r="AR1641" s="13" t="s">
        <v>45</v>
      </c>
      <c r="AS1641" s="13" t="s">
        <v>85</v>
      </c>
      <c r="AT1641" s="13">
        <v>883.63</v>
      </c>
      <c r="AU1641" s="13">
        <v>11</v>
      </c>
      <c r="AV1641" s="13">
        <v>0.03</v>
      </c>
      <c r="AW1641" s="13">
        <v>9428.33</v>
      </c>
      <c r="AX1641" s="13">
        <v>4830.34</v>
      </c>
      <c r="AY1641" s="13">
        <v>4597.99</v>
      </c>
      <c r="AZ1641" s="13" t="s">
        <v>35</v>
      </c>
      <c r="BA1641" s="13" t="s">
        <v>36</v>
      </c>
      <c r="BB1641" s="13" t="s">
        <v>37</v>
      </c>
      <c r="BC1641" s="13">
        <v>34.71</v>
      </c>
      <c r="BD1641" s="13">
        <v>10</v>
      </c>
      <c r="BE1641" s="13" t="s">
        <v>38</v>
      </c>
      <c r="BF1641" s="13" t="s">
        <v>39</v>
      </c>
      <c r="BG1641" s="13">
        <v>5</v>
      </c>
      <c r="BH1641" s="13">
        <v>8</v>
      </c>
    </row>
    <row r="1642" spans="36:60" hidden="1" x14ac:dyDescent="0.25">
      <c r="AJ1642" s="12">
        <v>673</v>
      </c>
      <c r="AK1642" s="39" t="s">
        <v>535</v>
      </c>
      <c r="AL1642" s="13" t="s">
        <v>65</v>
      </c>
      <c r="AM1642" s="13" t="s">
        <v>42</v>
      </c>
      <c r="AN1642" s="13" t="s">
        <v>90</v>
      </c>
      <c r="AO1642" s="13" t="s">
        <v>60</v>
      </c>
      <c r="AP1642" s="13" t="s">
        <v>75</v>
      </c>
      <c r="AQ1642" s="13" t="s">
        <v>84</v>
      </c>
      <c r="AR1642" s="13" t="s">
        <v>33</v>
      </c>
      <c r="AS1642" s="13" t="s">
        <v>70</v>
      </c>
      <c r="AT1642" s="13">
        <v>784.26</v>
      </c>
      <c r="AU1642" s="13">
        <v>19</v>
      </c>
      <c r="AV1642" s="13">
        <v>0.11</v>
      </c>
      <c r="AW1642" s="13">
        <v>13261.84</v>
      </c>
      <c r="AX1642" s="13">
        <v>8664.7900000000009</v>
      </c>
      <c r="AY1642" s="13">
        <v>4597.05</v>
      </c>
      <c r="AZ1642" s="13" t="s">
        <v>63</v>
      </c>
      <c r="BA1642" s="13" t="s">
        <v>88</v>
      </c>
      <c r="BB1642" s="13" t="s">
        <v>37</v>
      </c>
      <c r="BC1642" s="13">
        <v>47.6</v>
      </c>
      <c r="BD1642" s="13">
        <v>4</v>
      </c>
      <c r="BE1642" s="13" t="s">
        <v>55</v>
      </c>
      <c r="BF1642" s="13" t="s">
        <v>56</v>
      </c>
      <c r="BG1642" s="13">
        <v>3</v>
      </c>
      <c r="BH1642" s="13">
        <v>2</v>
      </c>
    </row>
    <row r="1643" spans="36:60" hidden="1" x14ac:dyDescent="0.25">
      <c r="AJ1643" s="12">
        <v>145</v>
      </c>
      <c r="AK1643" s="39" t="s">
        <v>228</v>
      </c>
      <c r="AL1643" s="13" t="s">
        <v>50</v>
      </c>
      <c r="AM1643" s="13" t="s">
        <v>42</v>
      </c>
      <c r="AN1643" s="13" t="s">
        <v>29</v>
      </c>
      <c r="AO1643" s="13" t="s">
        <v>74</v>
      </c>
      <c r="AP1643" s="13" t="s">
        <v>68</v>
      </c>
      <c r="AQ1643" s="13" t="s">
        <v>52</v>
      </c>
      <c r="AR1643" s="13" t="s">
        <v>53</v>
      </c>
      <c r="AS1643" s="13" t="s">
        <v>34</v>
      </c>
      <c r="AT1643" s="13">
        <v>780.28</v>
      </c>
      <c r="AU1643" s="13">
        <v>20</v>
      </c>
      <c r="AV1643" s="13">
        <v>0.01</v>
      </c>
      <c r="AW1643" s="13">
        <v>15449.54</v>
      </c>
      <c r="AX1643" s="13">
        <v>10874.98</v>
      </c>
      <c r="AY1643" s="13">
        <v>4574.5600000000004</v>
      </c>
      <c r="AZ1643" s="13" t="s">
        <v>76</v>
      </c>
      <c r="BA1643" s="13" t="s">
        <v>54</v>
      </c>
      <c r="BB1643" s="13" t="s">
        <v>72</v>
      </c>
      <c r="BC1643" s="13">
        <v>10.99</v>
      </c>
      <c r="BD1643" s="13">
        <v>5</v>
      </c>
      <c r="BE1643" s="13" t="s">
        <v>38</v>
      </c>
      <c r="BF1643" s="13" t="s">
        <v>39</v>
      </c>
      <c r="BG1643" s="13">
        <v>5</v>
      </c>
      <c r="BH1643" s="13">
        <v>5</v>
      </c>
    </row>
    <row r="1644" spans="36:60" hidden="1" x14ac:dyDescent="0.25">
      <c r="AJ1644" s="12">
        <v>379</v>
      </c>
      <c r="AK1644" s="39" t="s">
        <v>390</v>
      </c>
      <c r="AL1644" s="13" t="s">
        <v>127</v>
      </c>
      <c r="AM1644" s="13" t="s">
        <v>42</v>
      </c>
      <c r="AN1644" s="13" t="s">
        <v>59</v>
      </c>
      <c r="AO1644" s="13" t="s">
        <v>94</v>
      </c>
      <c r="AP1644" s="13" t="s">
        <v>75</v>
      </c>
      <c r="AQ1644" s="13" t="s">
        <v>52</v>
      </c>
      <c r="AR1644" s="13" t="s">
        <v>33</v>
      </c>
      <c r="AS1644" s="13" t="s">
        <v>80</v>
      </c>
      <c r="AT1644" s="13">
        <v>662.13</v>
      </c>
      <c r="AU1644" s="13">
        <v>18</v>
      </c>
      <c r="AV1644" s="13">
        <v>0.03</v>
      </c>
      <c r="AW1644" s="13">
        <v>11560.79</v>
      </c>
      <c r="AX1644" s="13">
        <v>6998.78</v>
      </c>
      <c r="AY1644" s="13">
        <v>4562.01</v>
      </c>
      <c r="AZ1644" s="13" t="s">
        <v>76</v>
      </c>
      <c r="BA1644" s="13" t="s">
        <v>88</v>
      </c>
      <c r="BB1644" s="13" t="s">
        <v>72</v>
      </c>
      <c r="BC1644" s="13">
        <v>48.15</v>
      </c>
      <c r="BD1644" s="13">
        <v>6</v>
      </c>
      <c r="BE1644" s="13" t="s">
        <v>55</v>
      </c>
      <c r="BF1644" s="13" t="s">
        <v>39</v>
      </c>
      <c r="BG1644" s="13">
        <v>5</v>
      </c>
      <c r="BH1644" s="13">
        <v>10</v>
      </c>
    </row>
    <row r="1645" spans="36:60" hidden="1" x14ac:dyDescent="0.25">
      <c r="AJ1645" s="12">
        <v>99</v>
      </c>
      <c r="AK1645" s="39" t="s">
        <v>138</v>
      </c>
      <c r="AL1645" s="13" t="s">
        <v>50</v>
      </c>
      <c r="AM1645" s="13" t="s">
        <v>82</v>
      </c>
      <c r="AN1645" s="13" t="s">
        <v>43</v>
      </c>
      <c r="AO1645" s="13" t="s">
        <v>74</v>
      </c>
      <c r="AP1645" s="13" t="s">
        <v>51</v>
      </c>
      <c r="AQ1645" s="13" t="s">
        <v>84</v>
      </c>
      <c r="AR1645" s="13" t="s">
        <v>33</v>
      </c>
      <c r="AS1645" s="13" t="s">
        <v>80</v>
      </c>
      <c r="AT1645" s="13">
        <v>997.74</v>
      </c>
      <c r="AU1645" s="13">
        <v>15</v>
      </c>
      <c r="AV1645" s="13">
        <v>0.05</v>
      </c>
      <c r="AW1645" s="13">
        <v>14217.8</v>
      </c>
      <c r="AX1645" s="13">
        <v>9711.07</v>
      </c>
      <c r="AY1645" s="13">
        <v>4506.7299999999996</v>
      </c>
      <c r="AZ1645" s="13" t="s">
        <v>47</v>
      </c>
      <c r="BA1645" s="13" t="s">
        <v>88</v>
      </c>
      <c r="BB1645" s="13" t="s">
        <v>72</v>
      </c>
      <c r="BC1645" s="13">
        <v>40.020000000000003</v>
      </c>
      <c r="BD1645" s="13">
        <v>2</v>
      </c>
      <c r="BE1645" s="13" t="s">
        <v>38</v>
      </c>
      <c r="BF1645" s="13" t="s">
        <v>39</v>
      </c>
      <c r="BG1645" s="13">
        <v>2</v>
      </c>
      <c r="BH1645" s="13">
        <v>6</v>
      </c>
    </row>
    <row r="1646" spans="36:60" hidden="1" x14ac:dyDescent="0.25">
      <c r="AJ1646" s="11">
        <v>232</v>
      </c>
      <c r="AK1646" s="38" t="s">
        <v>292</v>
      </c>
      <c r="AL1646" s="2" t="s">
        <v>96</v>
      </c>
      <c r="AM1646" s="2" t="s">
        <v>42</v>
      </c>
      <c r="AN1646" s="2" t="s">
        <v>29</v>
      </c>
      <c r="AO1646" s="2" t="s">
        <v>94</v>
      </c>
      <c r="AP1646" s="2" t="s">
        <v>31</v>
      </c>
      <c r="AQ1646" s="2" t="s">
        <v>107</v>
      </c>
      <c r="AR1646" s="2" t="s">
        <v>53</v>
      </c>
      <c r="AS1646" s="2" t="s">
        <v>34</v>
      </c>
      <c r="AT1646" s="2">
        <v>685</v>
      </c>
      <c r="AU1646" s="2">
        <v>15</v>
      </c>
      <c r="AV1646" s="2">
        <v>0.04</v>
      </c>
      <c r="AW1646" s="2">
        <v>9864</v>
      </c>
      <c r="AX1646" s="2">
        <v>5426.79</v>
      </c>
      <c r="AY1646" s="2">
        <v>4437.21</v>
      </c>
      <c r="AZ1646" s="2" t="s">
        <v>35</v>
      </c>
      <c r="BA1646" s="2" t="s">
        <v>36</v>
      </c>
      <c r="BB1646" s="2" t="s">
        <v>72</v>
      </c>
      <c r="BC1646" s="2">
        <v>35.79</v>
      </c>
      <c r="BD1646" s="2">
        <v>4</v>
      </c>
      <c r="BE1646" s="2" t="s">
        <v>38</v>
      </c>
      <c r="BF1646" s="2" t="s">
        <v>56</v>
      </c>
      <c r="BG1646" s="2">
        <v>4</v>
      </c>
      <c r="BH1646" s="2">
        <v>10</v>
      </c>
    </row>
    <row r="1647" spans="36:60" hidden="1" x14ac:dyDescent="0.25">
      <c r="AJ1647" s="12">
        <v>935</v>
      </c>
      <c r="AK1647" s="39" t="s">
        <v>414</v>
      </c>
      <c r="AL1647" s="13" t="s">
        <v>41</v>
      </c>
      <c r="AM1647" s="13" t="s">
        <v>66</v>
      </c>
      <c r="AN1647" s="13" t="s">
        <v>59</v>
      </c>
      <c r="AO1647" s="13" t="s">
        <v>60</v>
      </c>
      <c r="AP1647" s="13" t="s">
        <v>75</v>
      </c>
      <c r="AQ1647" s="13" t="s">
        <v>87</v>
      </c>
      <c r="AR1647" s="13" t="s">
        <v>45</v>
      </c>
      <c r="AS1647" s="13" t="s">
        <v>34</v>
      </c>
      <c r="AT1647" s="13">
        <v>514.67999999999995</v>
      </c>
      <c r="AU1647" s="13">
        <v>18</v>
      </c>
      <c r="AV1647" s="13">
        <v>0.01</v>
      </c>
      <c r="AW1647" s="13">
        <v>9171.6</v>
      </c>
      <c r="AX1647" s="13">
        <v>4800.22</v>
      </c>
      <c r="AY1647" s="13">
        <v>4371.38</v>
      </c>
      <c r="AZ1647" s="13" t="s">
        <v>47</v>
      </c>
      <c r="BA1647" s="13" t="s">
        <v>36</v>
      </c>
      <c r="BB1647" s="13" t="s">
        <v>37</v>
      </c>
      <c r="BC1647" s="13">
        <v>42.78</v>
      </c>
      <c r="BD1647" s="13">
        <v>7</v>
      </c>
      <c r="BE1647" s="13" t="s">
        <v>38</v>
      </c>
      <c r="BF1647" s="13" t="s">
        <v>39</v>
      </c>
      <c r="BG1647" s="13">
        <v>5</v>
      </c>
      <c r="BH1647" s="13">
        <v>9</v>
      </c>
    </row>
    <row r="1648" spans="36:60" hidden="1" x14ac:dyDescent="0.25">
      <c r="AJ1648" s="12">
        <v>139</v>
      </c>
      <c r="AK1648" s="39" t="s">
        <v>222</v>
      </c>
      <c r="AL1648" s="13" t="s">
        <v>129</v>
      </c>
      <c r="AM1648" s="13" t="s">
        <v>28</v>
      </c>
      <c r="AN1648" s="13" t="s">
        <v>29</v>
      </c>
      <c r="AO1648" s="13" t="s">
        <v>30</v>
      </c>
      <c r="AP1648" s="13" t="s">
        <v>61</v>
      </c>
      <c r="AQ1648" s="13" t="s">
        <v>62</v>
      </c>
      <c r="AR1648" s="13" t="s">
        <v>53</v>
      </c>
      <c r="AS1648" s="13" t="s">
        <v>70</v>
      </c>
      <c r="AT1648" s="13">
        <v>811.19</v>
      </c>
      <c r="AU1648" s="13">
        <v>15</v>
      </c>
      <c r="AV1648" s="13">
        <v>0.16</v>
      </c>
      <c r="AW1648" s="13">
        <v>10220.99</v>
      </c>
      <c r="AX1648" s="13">
        <v>5885.82</v>
      </c>
      <c r="AY1648" s="13">
        <v>4335.17</v>
      </c>
      <c r="AZ1648" s="13" t="s">
        <v>91</v>
      </c>
      <c r="BA1648" s="13" t="s">
        <v>88</v>
      </c>
      <c r="BB1648" s="13" t="s">
        <v>37</v>
      </c>
      <c r="BC1648" s="13">
        <v>26.94</v>
      </c>
      <c r="BD1648" s="13">
        <v>9</v>
      </c>
      <c r="BE1648" s="13" t="s">
        <v>55</v>
      </c>
      <c r="BF1648" s="13" t="s">
        <v>39</v>
      </c>
      <c r="BG1648" s="13">
        <v>2</v>
      </c>
      <c r="BH1648" s="13">
        <v>10</v>
      </c>
    </row>
    <row r="1649" spans="36:60" hidden="1" x14ac:dyDescent="0.25">
      <c r="AJ1649" s="11">
        <v>694</v>
      </c>
      <c r="AK1649" s="38" t="s">
        <v>256</v>
      </c>
      <c r="AL1649" s="2" t="s">
        <v>41</v>
      </c>
      <c r="AM1649" s="2" t="s">
        <v>66</v>
      </c>
      <c r="AN1649" s="2" t="s">
        <v>59</v>
      </c>
      <c r="AO1649" s="2" t="s">
        <v>94</v>
      </c>
      <c r="AP1649" s="2" t="s">
        <v>51</v>
      </c>
      <c r="AQ1649" s="2" t="s">
        <v>87</v>
      </c>
      <c r="AR1649" s="2" t="s">
        <v>45</v>
      </c>
      <c r="AS1649" s="2" t="s">
        <v>34</v>
      </c>
      <c r="AT1649" s="2">
        <v>646.42999999999995</v>
      </c>
      <c r="AU1649" s="2">
        <v>16</v>
      </c>
      <c r="AV1649" s="2">
        <v>0.1</v>
      </c>
      <c r="AW1649" s="2">
        <v>9308.59</v>
      </c>
      <c r="AX1649" s="2">
        <v>4976.78</v>
      </c>
      <c r="AY1649" s="2">
        <v>4331.8100000000004</v>
      </c>
      <c r="AZ1649" s="2" t="s">
        <v>76</v>
      </c>
      <c r="BA1649" s="2" t="s">
        <v>54</v>
      </c>
      <c r="BB1649" s="2" t="s">
        <v>72</v>
      </c>
      <c r="BC1649" s="2">
        <v>11.69</v>
      </c>
      <c r="BD1649" s="2">
        <v>3</v>
      </c>
      <c r="BE1649" s="2" t="s">
        <v>97</v>
      </c>
      <c r="BF1649" s="2" t="s">
        <v>39</v>
      </c>
      <c r="BG1649" s="2">
        <v>2</v>
      </c>
      <c r="BH1649" s="2">
        <v>7</v>
      </c>
    </row>
    <row r="1650" spans="36:60" hidden="1" x14ac:dyDescent="0.25">
      <c r="AJ1650" s="11">
        <v>462</v>
      </c>
      <c r="AK1650" s="38" t="s">
        <v>445</v>
      </c>
      <c r="AL1650" s="2" t="s">
        <v>129</v>
      </c>
      <c r="AM1650" s="2" t="s">
        <v>28</v>
      </c>
      <c r="AN1650" s="2" t="s">
        <v>43</v>
      </c>
      <c r="AO1650" s="2" t="s">
        <v>67</v>
      </c>
      <c r="AP1650" s="2" t="s">
        <v>31</v>
      </c>
      <c r="AQ1650" s="2" t="s">
        <v>84</v>
      </c>
      <c r="AR1650" s="2" t="s">
        <v>45</v>
      </c>
      <c r="AS1650" s="2" t="s">
        <v>34</v>
      </c>
      <c r="AT1650" s="2">
        <v>962.64</v>
      </c>
      <c r="AU1650" s="2">
        <v>15</v>
      </c>
      <c r="AV1650" s="2">
        <v>0.05</v>
      </c>
      <c r="AW1650" s="2">
        <v>13717.62</v>
      </c>
      <c r="AX1650" s="2">
        <v>9401.48</v>
      </c>
      <c r="AY1650" s="2">
        <v>4316.1400000000003</v>
      </c>
      <c r="AZ1650" s="2" t="s">
        <v>76</v>
      </c>
      <c r="BA1650" s="2" t="s">
        <v>54</v>
      </c>
      <c r="BB1650" s="2" t="s">
        <v>48</v>
      </c>
      <c r="BC1650" s="2">
        <v>40.83</v>
      </c>
      <c r="BD1650" s="2">
        <v>2</v>
      </c>
      <c r="BE1650" s="2" t="s">
        <v>97</v>
      </c>
      <c r="BF1650" s="2" t="s">
        <v>56</v>
      </c>
      <c r="BG1650" s="2">
        <v>4</v>
      </c>
      <c r="BH1650" s="2">
        <v>3</v>
      </c>
    </row>
    <row r="1651" spans="36:60" hidden="1" x14ac:dyDescent="0.25">
      <c r="AJ1651" s="12">
        <v>161</v>
      </c>
      <c r="AK1651" s="39" t="s">
        <v>143</v>
      </c>
      <c r="AL1651" s="13" t="s">
        <v>118</v>
      </c>
      <c r="AM1651" s="13" t="s">
        <v>42</v>
      </c>
      <c r="AN1651" s="13" t="s">
        <v>83</v>
      </c>
      <c r="AO1651" s="13" t="s">
        <v>60</v>
      </c>
      <c r="AP1651" s="13" t="s">
        <v>61</v>
      </c>
      <c r="AQ1651" s="13" t="s">
        <v>62</v>
      </c>
      <c r="AR1651" s="13" t="s">
        <v>33</v>
      </c>
      <c r="AS1651" s="13" t="s">
        <v>85</v>
      </c>
      <c r="AT1651" s="13">
        <v>679.18</v>
      </c>
      <c r="AU1651" s="13">
        <v>15</v>
      </c>
      <c r="AV1651" s="13">
        <v>0.14000000000000001</v>
      </c>
      <c r="AW1651" s="13">
        <v>8761.42</v>
      </c>
      <c r="AX1651" s="13">
        <v>4530.87</v>
      </c>
      <c r="AY1651" s="13">
        <v>4230.55</v>
      </c>
      <c r="AZ1651" s="13" t="s">
        <v>76</v>
      </c>
      <c r="BA1651" s="13" t="s">
        <v>71</v>
      </c>
      <c r="BB1651" s="13" t="s">
        <v>37</v>
      </c>
      <c r="BC1651" s="13">
        <v>47.7</v>
      </c>
      <c r="BD1651" s="13">
        <v>9</v>
      </c>
      <c r="BE1651" s="13" t="s">
        <v>97</v>
      </c>
      <c r="BF1651" s="13" t="s">
        <v>39</v>
      </c>
      <c r="BG1651" s="13">
        <v>5</v>
      </c>
      <c r="BH1651" s="13">
        <v>7</v>
      </c>
    </row>
    <row r="1652" spans="36:60" hidden="1" x14ac:dyDescent="0.25">
      <c r="AJ1652" s="12">
        <v>315</v>
      </c>
      <c r="AK1652" s="39" t="s">
        <v>346</v>
      </c>
      <c r="AL1652" s="13" t="s">
        <v>58</v>
      </c>
      <c r="AM1652" s="13" t="s">
        <v>28</v>
      </c>
      <c r="AN1652" s="13" t="s">
        <v>93</v>
      </c>
      <c r="AO1652" s="13" t="s">
        <v>78</v>
      </c>
      <c r="AP1652" s="13" t="s">
        <v>61</v>
      </c>
      <c r="AQ1652" s="13" t="s">
        <v>107</v>
      </c>
      <c r="AR1652" s="13" t="s">
        <v>53</v>
      </c>
      <c r="AS1652" s="13" t="s">
        <v>85</v>
      </c>
      <c r="AT1652" s="13">
        <v>936</v>
      </c>
      <c r="AU1652" s="13">
        <v>15</v>
      </c>
      <c r="AV1652" s="13">
        <v>0.27</v>
      </c>
      <c r="AW1652" s="13">
        <v>10249.200000000001</v>
      </c>
      <c r="AX1652" s="13">
        <v>6058.63</v>
      </c>
      <c r="AY1652" s="13">
        <v>4190.57</v>
      </c>
      <c r="AZ1652" s="13" t="s">
        <v>47</v>
      </c>
      <c r="BA1652" s="13" t="s">
        <v>54</v>
      </c>
      <c r="BB1652" s="13" t="s">
        <v>37</v>
      </c>
      <c r="BC1652" s="13">
        <v>35.56</v>
      </c>
      <c r="BD1652" s="13">
        <v>7</v>
      </c>
      <c r="BE1652" s="13" t="s">
        <v>55</v>
      </c>
      <c r="BF1652" s="13" t="s">
        <v>39</v>
      </c>
      <c r="BG1652" s="13">
        <v>4</v>
      </c>
      <c r="BH1652" s="13">
        <v>12</v>
      </c>
    </row>
    <row r="1653" spans="36:60" hidden="1" x14ac:dyDescent="0.25">
      <c r="AJ1653" s="12">
        <v>323</v>
      </c>
      <c r="AK1653" s="39" t="s">
        <v>351</v>
      </c>
      <c r="AL1653" s="13" t="s">
        <v>27</v>
      </c>
      <c r="AM1653" s="13" t="s">
        <v>66</v>
      </c>
      <c r="AN1653" s="13" t="s">
        <v>29</v>
      </c>
      <c r="AO1653" s="13" t="s">
        <v>60</v>
      </c>
      <c r="AP1653" s="13" t="s">
        <v>51</v>
      </c>
      <c r="AQ1653" s="13" t="s">
        <v>69</v>
      </c>
      <c r="AR1653" s="13" t="s">
        <v>53</v>
      </c>
      <c r="AS1653" s="13" t="s">
        <v>70</v>
      </c>
      <c r="AT1653" s="13">
        <v>604.02</v>
      </c>
      <c r="AU1653" s="13">
        <v>18</v>
      </c>
      <c r="AV1653" s="13">
        <v>0.06</v>
      </c>
      <c r="AW1653" s="13">
        <v>10220.02</v>
      </c>
      <c r="AX1653" s="13">
        <v>6037.94</v>
      </c>
      <c r="AY1653" s="13">
        <v>4182.08</v>
      </c>
      <c r="AZ1653" s="13" t="s">
        <v>91</v>
      </c>
      <c r="BA1653" s="13" t="s">
        <v>88</v>
      </c>
      <c r="BB1653" s="13" t="s">
        <v>72</v>
      </c>
      <c r="BC1653" s="13">
        <v>27.86</v>
      </c>
      <c r="BD1653" s="13">
        <v>10</v>
      </c>
      <c r="BE1653" s="13" t="s">
        <v>38</v>
      </c>
      <c r="BF1653" s="13" t="s">
        <v>39</v>
      </c>
      <c r="BG1653" s="13">
        <v>2</v>
      </c>
      <c r="BH1653" s="13">
        <v>7</v>
      </c>
    </row>
    <row r="1654" spans="36:60" hidden="1" x14ac:dyDescent="0.25">
      <c r="AJ1654" s="11">
        <v>994</v>
      </c>
      <c r="AK1654" s="38" t="s">
        <v>296</v>
      </c>
      <c r="AL1654" s="2" t="s">
        <v>65</v>
      </c>
      <c r="AM1654" s="2" t="s">
        <v>66</v>
      </c>
      <c r="AN1654" s="2" t="s">
        <v>83</v>
      </c>
      <c r="AO1654" s="2" t="s">
        <v>60</v>
      </c>
      <c r="AP1654" s="2" t="s">
        <v>31</v>
      </c>
      <c r="AQ1654" s="2" t="s">
        <v>32</v>
      </c>
      <c r="AR1654" s="2" t="s">
        <v>33</v>
      </c>
      <c r="AS1654" s="2" t="s">
        <v>70</v>
      </c>
      <c r="AT1654" s="2">
        <v>789.68</v>
      </c>
      <c r="AU1654" s="2">
        <v>11</v>
      </c>
      <c r="AV1654" s="2">
        <v>0.02</v>
      </c>
      <c r="AW1654" s="2">
        <v>8512.75</v>
      </c>
      <c r="AX1654" s="2">
        <v>4347.32</v>
      </c>
      <c r="AY1654" s="2">
        <v>4165.43</v>
      </c>
      <c r="AZ1654" s="2" t="s">
        <v>91</v>
      </c>
      <c r="BA1654" s="2" t="s">
        <v>88</v>
      </c>
      <c r="BB1654" s="2" t="s">
        <v>72</v>
      </c>
      <c r="BC1654" s="2">
        <v>39.369999999999997</v>
      </c>
      <c r="BD1654" s="2">
        <v>9</v>
      </c>
      <c r="BE1654" s="2" t="s">
        <v>38</v>
      </c>
      <c r="BF1654" s="2" t="s">
        <v>56</v>
      </c>
      <c r="BG1654" s="2">
        <v>5</v>
      </c>
      <c r="BH1654" s="2">
        <v>4</v>
      </c>
    </row>
    <row r="1655" spans="36:60" hidden="1" x14ac:dyDescent="0.25">
      <c r="AJ1655" s="11">
        <v>288</v>
      </c>
      <c r="AK1655" s="38" t="s">
        <v>328</v>
      </c>
      <c r="AL1655" s="2" t="s">
        <v>65</v>
      </c>
      <c r="AM1655" s="2" t="s">
        <v>42</v>
      </c>
      <c r="AN1655" s="2" t="s">
        <v>93</v>
      </c>
      <c r="AO1655" s="2" t="s">
        <v>100</v>
      </c>
      <c r="AP1655" s="2" t="s">
        <v>75</v>
      </c>
      <c r="AQ1655" s="2" t="s">
        <v>79</v>
      </c>
      <c r="AR1655" s="2" t="s">
        <v>33</v>
      </c>
      <c r="AS1655" s="2" t="s">
        <v>70</v>
      </c>
      <c r="AT1655" s="2">
        <v>862.23</v>
      </c>
      <c r="AU1655" s="2">
        <v>19</v>
      </c>
      <c r="AV1655" s="2">
        <v>0.19</v>
      </c>
      <c r="AW1655" s="2">
        <v>13269.72</v>
      </c>
      <c r="AX1655" s="2">
        <v>9112.83</v>
      </c>
      <c r="AY1655" s="2">
        <v>4156.8900000000003</v>
      </c>
      <c r="AZ1655" s="2" t="s">
        <v>76</v>
      </c>
      <c r="BA1655" s="2" t="s">
        <v>71</v>
      </c>
      <c r="BB1655" s="2" t="s">
        <v>48</v>
      </c>
      <c r="BC1655" s="2">
        <v>27.12</v>
      </c>
      <c r="BD1655" s="2">
        <v>9</v>
      </c>
      <c r="BE1655" s="2" t="s">
        <v>97</v>
      </c>
      <c r="BF1655" s="2" t="s">
        <v>56</v>
      </c>
      <c r="BG1655" s="2">
        <v>3</v>
      </c>
      <c r="BH1655" s="2">
        <v>2</v>
      </c>
    </row>
    <row r="1656" spans="36:60" hidden="1" x14ac:dyDescent="0.25">
      <c r="AJ1656" s="12">
        <v>433</v>
      </c>
      <c r="AK1656" s="39" t="s">
        <v>429</v>
      </c>
      <c r="AL1656" s="13" t="s">
        <v>50</v>
      </c>
      <c r="AM1656" s="13" t="s">
        <v>82</v>
      </c>
      <c r="AN1656" s="13" t="s">
        <v>83</v>
      </c>
      <c r="AO1656" s="13" t="s">
        <v>60</v>
      </c>
      <c r="AP1656" s="13" t="s">
        <v>61</v>
      </c>
      <c r="AQ1656" s="13" t="s">
        <v>32</v>
      </c>
      <c r="AR1656" s="13" t="s">
        <v>45</v>
      </c>
      <c r="AS1656" s="13" t="s">
        <v>46</v>
      </c>
      <c r="AT1656" s="13">
        <v>590.92999999999995</v>
      </c>
      <c r="AU1656" s="13">
        <v>17</v>
      </c>
      <c r="AV1656" s="13">
        <v>0.1</v>
      </c>
      <c r="AW1656" s="13">
        <v>9041.23</v>
      </c>
      <c r="AX1656" s="13">
        <v>4912.2</v>
      </c>
      <c r="AY1656" s="13">
        <v>4129.03</v>
      </c>
      <c r="AZ1656" s="13" t="s">
        <v>35</v>
      </c>
      <c r="BA1656" s="13" t="s">
        <v>36</v>
      </c>
      <c r="BB1656" s="13" t="s">
        <v>48</v>
      </c>
      <c r="BC1656" s="13">
        <v>18.87</v>
      </c>
      <c r="BD1656" s="13">
        <v>9</v>
      </c>
      <c r="BE1656" s="13" t="s">
        <v>55</v>
      </c>
      <c r="BF1656" s="13" t="s">
        <v>39</v>
      </c>
      <c r="BG1656" s="13">
        <v>3</v>
      </c>
      <c r="BH1656" s="13">
        <v>6</v>
      </c>
    </row>
    <row r="1657" spans="36:60" hidden="1" x14ac:dyDescent="0.25">
      <c r="AJ1657" s="11">
        <v>58</v>
      </c>
      <c r="AK1657" s="38" t="s">
        <v>151</v>
      </c>
      <c r="AL1657" s="2" t="s">
        <v>114</v>
      </c>
      <c r="AM1657" s="2" t="s">
        <v>42</v>
      </c>
      <c r="AN1657" s="2" t="s">
        <v>93</v>
      </c>
      <c r="AO1657" s="2" t="s">
        <v>94</v>
      </c>
      <c r="AP1657" s="2" t="s">
        <v>31</v>
      </c>
      <c r="AQ1657" s="2" t="s">
        <v>52</v>
      </c>
      <c r="AR1657" s="2" t="s">
        <v>45</v>
      </c>
      <c r="AS1657" s="2" t="s">
        <v>80</v>
      </c>
      <c r="AT1657" s="2">
        <v>994.66</v>
      </c>
      <c r="AU1657" s="2">
        <v>10</v>
      </c>
      <c r="AV1657" s="2">
        <v>0.13</v>
      </c>
      <c r="AW1657" s="2">
        <v>8653.5400000000009</v>
      </c>
      <c r="AX1657" s="2">
        <v>4589.04</v>
      </c>
      <c r="AY1657" s="2">
        <v>4064.5</v>
      </c>
      <c r="AZ1657" s="2" t="s">
        <v>47</v>
      </c>
      <c r="BA1657" s="2" t="s">
        <v>36</v>
      </c>
      <c r="BB1657" s="2" t="s">
        <v>72</v>
      </c>
      <c r="BC1657" s="2">
        <v>16.8</v>
      </c>
      <c r="BD1657" s="2">
        <v>10</v>
      </c>
      <c r="BE1657" s="2" t="s">
        <v>38</v>
      </c>
      <c r="BF1657" s="2" t="s">
        <v>56</v>
      </c>
      <c r="BG1657" s="2">
        <v>4</v>
      </c>
      <c r="BH1657" s="2">
        <v>9</v>
      </c>
    </row>
    <row r="1658" spans="36:60" hidden="1" x14ac:dyDescent="0.25">
      <c r="AJ1658" s="12">
        <v>777</v>
      </c>
      <c r="AK1658" s="39" t="s">
        <v>568</v>
      </c>
      <c r="AL1658" s="13" t="s">
        <v>118</v>
      </c>
      <c r="AM1658" s="13" t="s">
        <v>28</v>
      </c>
      <c r="AN1658" s="13" t="s">
        <v>59</v>
      </c>
      <c r="AO1658" s="13" t="s">
        <v>78</v>
      </c>
      <c r="AP1658" s="13" t="s">
        <v>61</v>
      </c>
      <c r="AQ1658" s="13" t="s">
        <v>69</v>
      </c>
      <c r="AR1658" s="13" t="s">
        <v>45</v>
      </c>
      <c r="AS1658" s="13" t="s">
        <v>34</v>
      </c>
      <c r="AT1658" s="13">
        <v>814.4</v>
      </c>
      <c r="AU1658" s="13">
        <v>17</v>
      </c>
      <c r="AV1658" s="13">
        <v>0.23</v>
      </c>
      <c r="AW1658" s="13">
        <v>10660.5</v>
      </c>
      <c r="AX1658" s="13">
        <v>6597.79</v>
      </c>
      <c r="AY1658" s="13">
        <v>4062.71</v>
      </c>
      <c r="AZ1658" s="13" t="s">
        <v>63</v>
      </c>
      <c r="BA1658" s="13" t="s">
        <v>54</v>
      </c>
      <c r="BB1658" s="13" t="s">
        <v>72</v>
      </c>
      <c r="BC1658" s="13">
        <v>5.33</v>
      </c>
      <c r="BD1658" s="13">
        <v>8</v>
      </c>
      <c r="BE1658" s="13" t="s">
        <v>38</v>
      </c>
      <c r="BF1658" s="13" t="s">
        <v>56</v>
      </c>
      <c r="BG1658" s="13">
        <v>2</v>
      </c>
      <c r="BH1658" s="13">
        <v>5</v>
      </c>
    </row>
    <row r="1659" spans="36:60" hidden="1" x14ac:dyDescent="0.25">
      <c r="AJ1659" s="11">
        <v>940</v>
      </c>
      <c r="AK1659" s="38" t="s">
        <v>622</v>
      </c>
      <c r="AL1659" s="2" t="s">
        <v>65</v>
      </c>
      <c r="AM1659" s="2" t="s">
        <v>28</v>
      </c>
      <c r="AN1659" s="2" t="s">
        <v>59</v>
      </c>
      <c r="AO1659" s="2" t="s">
        <v>100</v>
      </c>
      <c r="AP1659" s="2" t="s">
        <v>75</v>
      </c>
      <c r="AQ1659" s="2" t="s">
        <v>107</v>
      </c>
      <c r="AR1659" s="2" t="s">
        <v>33</v>
      </c>
      <c r="AS1659" s="2" t="s">
        <v>70</v>
      </c>
      <c r="AT1659" s="2">
        <v>710.31</v>
      </c>
      <c r="AU1659" s="2">
        <v>17</v>
      </c>
      <c r="AV1659" s="2">
        <v>0.24</v>
      </c>
      <c r="AW1659" s="2">
        <v>9177.2099999999991</v>
      </c>
      <c r="AX1659" s="2">
        <v>5149.16</v>
      </c>
      <c r="AY1659" s="2">
        <v>4028.05</v>
      </c>
      <c r="AZ1659" s="2" t="s">
        <v>91</v>
      </c>
      <c r="BA1659" s="2" t="s">
        <v>54</v>
      </c>
      <c r="BB1659" s="2" t="s">
        <v>72</v>
      </c>
      <c r="BC1659" s="2">
        <v>35.24</v>
      </c>
      <c r="BD1659" s="2">
        <v>7</v>
      </c>
      <c r="BE1659" s="2" t="s">
        <v>38</v>
      </c>
      <c r="BF1659" s="2" t="s">
        <v>56</v>
      </c>
      <c r="BG1659" s="2">
        <v>3</v>
      </c>
      <c r="BH1659" s="2">
        <v>9</v>
      </c>
    </row>
    <row r="1660" spans="36:60" hidden="1" x14ac:dyDescent="0.25">
      <c r="AJ1660" s="11">
        <v>408</v>
      </c>
      <c r="AK1660" s="38" t="s">
        <v>413</v>
      </c>
      <c r="AL1660" s="2" t="s">
        <v>127</v>
      </c>
      <c r="AM1660" s="2" t="s">
        <v>66</v>
      </c>
      <c r="AN1660" s="2" t="s">
        <v>43</v>
      </c>
      <c r="AO1660" s="2" t="s">
        <v>74</v>
      </c>
      <c r="AP1660" s="2" t="s">
        <v>75</v>
      </c>
      <c r="AQ1660" s="2" t="s">
        <v>84</v>
      </c>
      <c r="AR1660" s="2" t="s">
        <v>53</v>
      </c>
      <c r="AS1660" s="2" t="s">
        <v>85</v>
      </c>
      <c r="AT1660" s="2">
        <v>864.9</v>
      </c>
      <c r="AU1660" s="2">
        <v>19</v>
      </c>
      <c r="AV1660" s="2">
        <v>0.22</v>
      </c>
      <c r="AW1660" s="2">
        <v>12817.82</v>
      </c>
      <c r="AX1660" s="2">
        <v>8805.5400000000009</v>
      </c>
      <c r="AY1660" s="2">
        <v>4012.28</v>
      </c>
      <c r="AZ1660" s="2" t="s">
        <v>35</v>
      </c>
      <c r="BA1660" s="2" t="s">
        <v>54</v>
      </c>
      <c r="BB1660" s="2" t="s">
        <v>48</v>
      </c>
      <c r="BC1660" s="2">
        <v>30.07</v>
      </c>
      <c r="BD1660" s="2">
        <v>7</v>
      </c>
      <c r="BE1660" s="2" t="s">
        <v>97</v>
      </c>
      <c r="BF1660" s="2" t="s">
        <v>39</v>
      </c>
      <c r="BG1660" s="2">
        <v>5</v>
      </c>
      <c r="BH1660" s="2">
        <v>1</v>
      </c>
    </row>
    <row r="1661" spans="36:60" hidden="1" x14ac:dyDescent="0.25">
      <c r="AJ1661" s="11">
        <v>584</v>
      </c>
      <c r="AK1661" s="38" t="s">
        <v>497</v>
      </c>
      <c r="AL1661" s="2" t="s">
        <v>96</v>
      </c>
      <c r="AM1661" s="2" t="s">
        <v>42</v>
      </c>
      <c r="AN1661" s="2" t="s">
        <v>43</v>
      </c>
      <c r="AO1661" s="2" t="s">
        <v>30</v>
      </c>
      <c r="AP1661" s="2" t="s">
        <v>75</v>
      </c>
      <c r="AQ1661" s="2" t="s">
        <v>102</v>
      </c>
      <c r="AR1661" s="2" t="s">
        <v>33</v>
      </c>
      <c r="AS1661" s="2" t="s">
        <v>46</v>
      </c>
      <c r="AT1661" s="2">
        <v>991.62</v>
      </c>
      <c r="AU1661" s="2">
        <v>10</v>
      </c>
      <c r="AV1661" s="2">
        <v>0.06</v>
      </c>
      <c r="AW1661" s="2">
        <v>9321.23</v>
      </c>
      <c r="AX1661" s="2">
        <v>5324.11</v>
      </c>
      <c r="AY1661" s="2">
        <v>3997.12</v>
      </c>
      <c r="AZ1661" s="2" t="s">
        <v>63</v>
      </c>
      <c r="BA1661" s="2" t="s">
        <v>71</v>
      </c>
      <c r="BB1661" s="2" t="s">
        <v>72</v>
      </c>
      <c r="BC1661" s="2">
        <v>23.88</v>
      </c>
      <c r="BD1661" s="2">
        <v>10</v>
      </c>
      <c r="BE1661" s="2" t="s">
        <v>55</v>
      </c>
      <c r="BF1661" s="2" t="s">
        <v>56</v>
      </c>
      <c r="BG1661" s="2">
        <v>5</v>
      </c>
      <c r="BH1661" s="2">
        <v>8</v>
      </c>
    </row>
    <row r="1662" spans="36:60" hidden="1" x14ac:dyDescent="0.25">
      <c r="AJ1662" s="11">
        <v>616</v>
      </c>
      <c r="AK1662" s="38" t="s">
        <v>172</v>
      </c>
      <c r="AL1662" s="2" t="s">
        <v>114</v>
      </c>
      <c r="AM1662" s="2" t="s">
        <v>42</v>
      </c>
      <c r="AN1662" s="2" t="s">
        <v>29</v>
      </c>
      <c r="AO1662" s="2" t="s">
        <v>100</v>
      </c>
      <c r="AP1662" s="2" t="s">
        <v>51</v>
      </c>
      <c r="AQ1662" s="2" t="s">
        <v>87</v>
      </c>
      <c r="AR1662" s="2" t="s">
        <v>33</v>
      </c>
      <c r="AS1662" s="2" t="s">
        <v>85</v>
      </c>
      <c r="AT1662" s="2">
        <v>838.38</v>
      </c>
      <c r="AU1662" s="2">
        <v>11</v>
      </c>
      <c r="AV1662" s="2">
        <v>0.04</v>
      </c>
      <c r="AW1662" s="2">
        <v>8853.2900000000009</v>
      </c>
      <c r="AX1662" s="2">
        <v>4863.2700000000004</v>
      </c>
      <c r="AY1662" s="2">
        <v>3990.02</v>
      </c>
      <c r="AZ1662" s="2" t="s">
        <v>35</v>
      </c>
      <c r="BA1662" s="2" t="s">
        <v>36</v>
      </c>
      <c r="BB1662" s="2" t="s">
        <v>48</v>
      </c>
      <c r="BC1662" s="2">
        <v>49.22</v>
      </c>
      <c r="BD1662" s="2">
        <v>8</v>
      </c>
      <c r="BE1662" s="2" t="s">
        <v>38</v>
      </c>
      <c r="BF1662" s="2" t="s">
        <v>56</v>
      </c>
      <c r="BG1662" s="2">
        <v>1</v>
      </c>
      <c r="BH1662" s="2">
        <v>12</v>
      </c>
    </row>
    <row r="1663" spans="36:60" hidden="1" x14ac:dyDescent="0.25">
      <c r="AJ1663" s="11">
        <v>602</v>
      </c>
      <c r="AK1663" s="38" t="s">
        <v>393</v>
      </c>
      <c r="AL1663" s="2" t="s">
        <v>41</v>
      </c>
      <c r="AM1663" s="2" t="s">
        <v>66</v>
      </c>
      <c r="AN1663" s="2" t="s">
        <v>83</v>
      </c>
      <c r="AO1663" s="2" t="s">
        <v>30</v>
      </c>
      <c r="AP1663" s="2" t="s">
        <v>61</v>
      </c>
      <c r="AQ1663" s="2" t="s">
        <v>107</v>
      </c>
      <c r="AR1663" s="2" t="s">
        <v>33</v>
      </c>
      <c r="AS1663" s="2" t="s">
        <v>85</v>
      </c>
      <c r="AT1663" s="2">
        <v>824.8</v>
      </c>
      <c r="AU1663" s="2">
        <v>14</v>
      </c>
      <c r="AV1663" s="2">
        <v>0.27</v>
      </c>
      <c r="AW1663" s="2">
        <v>8429.4599999999991</v>
      </c>
      <c r="AX1663" s="2">
        <v>4443.96</v>
      </c>
      <c r="AY1663" s="2">
        <v>3985.5</v>
      </c>
      <c r="AZ1663" s="2" t="s">
        <v>76</v>
      </c>
      <c r="BA1663" s="2" t="s">
        <v>88</v>
      </c>
      <c r="BB1663" s="2" t="s">
        <v>48</v>
      </c>
      <c r="BC1663" s="2">
        <v>23.41</v>
      </c>
      <c r="BD1663" s="2">
        <v>3</v>
      </c>
      <c r="BE1663" s="2" t="s">
        <v>97</v>
      </c>
      <c r="BF1663" s="2" t="s">
        <v>39</v>
      </c>
      <c r="BG1663" s="2">
        <v>1</v>
      </c>
      <c r="BH1663" s="2">
        <v>9</v>
      </c>
    </row>
    <row r="1664" spans="36:60" hidden="1" x14ac:dyDescent="0.25">
      <c r="AJ1664" s="12">
        <v>115</v>
      </c>
      <c r="AK1664" s="39" t="s">
        <v>203</v>
      </c>
      <c r="AL1664" s="13" t="s">
        <v>41</v>
      </c>
      <c r="AM1664" s="13" t="s">
        <v>66</v>
      </c>
      <c r="AN1664" s="13" t="s">
        <v>43</v>
      </c>
      <c r="AO1664" s="13" t="s">
        <v>30</v>
      </c>
      <c r="AP1664" s="13" t="s">
        <v>75</v>
      </c>
      <c r="AQ1664" s="13" t="s">
        <v>107</v>
      </c>
      <c r="AR1664" s="13" t="s">
        <v>53</v>
      </c>
      <c r="AS1664" s="13" t="s">
        <v>70</v>
      </c>
      <c r="AT1664" s="13">
        <v>779.95</v>
      </c>
      <c r="AU1664" s="13">
        <v>16</v>
      </c>
      <c r="AV1664" s="13">
        <v>0.26</v>
      </c>
      <c r="AW1664" s="13">
        <v>9234.61</v>
      </c>
      <c r="AX1664" s="13">
        <v>5262.88</v>
      </c>
      <c r="AY1664" s="13">
        <v>3971.73</v>
      </c>
      <c r="AZ1664" s="13" t="s">
        <v>63</v>
      </c>
      <c r="BA1664" s="13" t="s">
        <v>54</v>
      </c>
      <c r="BB1664" s="13" t="s">
        <v>48</v>
      </c>
      <c r="BC1664" s="13">
        <v>41.12</v>
      </c>
      <c r="BD1664" s="13">
        <v>6</v>
      </c>
      <c r="BE1664" s="13" t="s">
        <v>97</v>
      </c>
      <c r="BF1664" s="13" t="s">
        <v>56</v>
      </c>
      <c r="BG1664" s="13">
        <v>5</v>
      </c>
      <c r="BH1664" s="13">
        <v>2</v>
      </c>
    </row>
    <row r="1665" spans="36:60" hidden="1" x14ac:dyDescent="0.25">
      <c r="AJ1665" s="12">
        <v>57</v>
      </c>
      <c r="AK1665" s="39" t="s">
        <v>141</v>
      </c>
      <c r="AL1665" s="13" t="s">
        <v>65</v>
      </c>
      <c r="AM1665" s="13" t="s">
        <v>28</v>
      </c>
      <c r="AN1665" s="13" t="s">
        <v>59</v>
      </c>
      <c r="AO1665" s="13" t="s">
        <v>30</v>
      </c>
      <c r="AP1665" s="13" t="s">
        <v>75</v>
      </c>
      <c r="AQ1665" s="13" t="s">
        <v>102</v>
      </c>
      <c r="AR1665" s="13" t="s">
        <v>53</v>
      </c>
      <c r="AS1665" s="13" t="s">
        <v>85</v>
      </c>
      <c r="AT1665" s="13">
        <v>985.44</v>
      </c>
      <c r="AU1665" s="13">
        <v>16</v>
      </c>
      <c r="AV1665" s="13">
        <v>0.27</v>
      </c>
      <c r="AW1665" s="13">
        <v>11509.94</v>
      </c>
      <c r="AX1665" s="13">
        <v>7544.45</v>
      </c>
      <c r="AY1665" s="13">
        <v>3965.49</v>
      </c>
      <c r="AZ1665" s="13" t="s">
        <v>63</v>
      </c>
      <c r="BA1665" s="13" t="s">
        <v>36</v>
      </c>
      <c r="BB1665" s="13" t="s">
        <v>48</v>
      </c>
      <c r="BC1665" s="13">
        <v>42.71</v>
      </c>
      <c r="BD1665" s="13">
        <v>1</v>
      </c>
      <c r="BE1665" s="13" t="s">
        <v>38</v>
      </c>
      <c r="BF1665" s="13" t="s">
        <v>39</v>
      </c>
      <c r="BG1665" s="13">
        <v>2</v>
      </c>
      <c r="BH1665" s="13">
        <v>2</v>
      </c>
    </row>
    <row r="1666" spans="36:60" hidden="1" x14ac:dyDescent="0.25">
      <c r="AJ1666" s="11">
        <v>702</v>
      </c>
      <c r="AK1666" s="38" t="s">
        <v>86</v>
      </c>
      <c r="AL1666" s="2" t="s">
        <v>27</v>
      </c>
      <c r="AM1666" s="2" t="s">
        <v>28</v>
      </c>
      <c r="AN1666" s="2" t="s">
        <v>29</v>
      </c>
      <c r="AO1666" s="2" t="s">
        <v>94</v>
      </c>
      <c r="AP1666" s="2" t="s">
        <v>75</v>
      </c>
      <c r="AQ1666" s="2" t="s">
        <v>134</v>
      </c>
      <c r="AR1666" s="2" t="s">
        <v>53</v>
      </c>
      <c r="AS1666" s="2" t="s">
        <v>85</v>
      </c>
      <c r="AT1666" s="2">
        <v>706.95</v>
      </c>
      <c r="AU1666" s="2">
        <v>20</v>
      </c>
      <c r="AV1666" s="2">
        <v>0.2</v>
      </c>
      <c r="AW1666" s="2">
        <v>11311.2</v>
      </c>
      <c r="AX1666" s="2">
        <v>7345.95</v>
      </c>
      <c r="AY1666" s="2">
        <v>3965.25</v>
      </c>
      <c r="AZ1666" s="2" t="s">
        <v>91</v>
      </c>
      <c r="BA1666" s="2" t="s">
        <v>36</v>
      </c>
      <c r="BB1666" s="2" t="s">
        <v>72</v>
      </c>
      <c r="BC1666" s="2">
        <v>43.53</v>
      </c>
      <c r="BD1666" s="2">
        <v>9</v>
      </c>
      <c r="BE1666" s="2" t="s">
        <v>97</v>
      </c>
      <c r="BF1666" s="2" t="s">
        <v>39</v>
      </c>
      <c r="BG1666" s="2">
        <v>1</v>
      </c>
      <c r="BH1666" s="2">
        <v>7</v>
      </c>
    </row>
    <row r="1667" spans="36:60" hidden="1" x14ac:dyDescent="0.25">
      <c r="AJ1667" s="12">
        <v>501</v>
      </c>
      <c r="AK1667" s="39" t="s">
        <v>466</v>
      </c>
      <c r="AL1667" s="13" t="s">
        <v>118</v>
      </c>
      <c r="AM1667" s="13" t="s">
        <v>82</v>
      </c>
      <c r="AN1667" s="13" t="s">
        <v>43</v>
      </c>
      <c r="AO1667" s="13" t="s">
        <v>60</v>
      </c>
      <c r="AP1667" s="13" t="s">
        <v>51</v>
      </c>
      <c r="AQ1667" s="13" t="s">
        <v>87</v>
      </c>
      <c r="AR1667" s="13" t="s">
        <v>33</v>
      </c>
      <c r="AS1667" s="13" t="s">
        <v>85</v>
      </c>
      <c r="AT1667" s="13">
        <v>661.32</v>
      </c>
      <c r="AU1667" s="13">
        <v>14</v>
      </c>
      <c r="AV1667" s="13">
        <v>0.03</v>
      </c>
      <c r="AW1667" s="13">
        <v>8980.73</v>
      </c>
      <c r="AX1667" s="13">
        <v>5016.28</v>
      </c>
      <c r="AY1667" s="13">
        <v>3964.45</v>
      </c>
      <c r="AZ1667" s="13" t="s">
        <v>76</v>
      </c>
      <c r="BA1667" s="13" t="s">
        <v>88</v>
      </c>
      <c r="BB1667" s="13" t="s">
        <v>72</v>
      </c>
      <c r="BC1667" s="13">
        <v>29</v>
      </c>
      <c r="BD1667" s="13">
        <v>2</v>
      </c>
      <c r="BE1667" s="13" t="s">
        <v>38</v>
      </c>
      <c r="BF1667" s="13" t="s">
        <v>39</v>
      </c>
      <c r="BG1667" s="13">
        <v>1</v>
      </c>
      <c r="BH1667" s="13">
        <v>2</v>
      </c>
    </row>
    <row r="1668" spans="36:60" hidden="1" x14ac:dyDescent="0.25">
      <c r="AJ1668" s="12">
        <v>155</v>
      </c>
      <c r="AK1668" s="39" t="s">
        <v>238</v>
      </c>
      <c r="AL1668" s="13" t="s">
        <v>118</v>
      </c>
      <c r="AM1668" s="13" t="s">
        <v>28</v>
      </c>
      <c r="AN1668" s="13" t="s">
        <v>59</v>
      </c>
      <c r="AO1668" s="13" t="s">
        <v>44</v>
      </c>
      <c r="AP1668" s="13" t="s">
        <v>61</v>
      </c>
      <c r="AQ1668" s="13" t="s">
        <v>69</v>
      </c>
      <c r="AR1668" s="13" t="s">
        <v>53</v>
      </c>
      <c r="AS1668" s="13" t="s">
        <v>85</v>
      </c>
      <c r="AT1668" s="13">
        <v>655.63</v>
      </c>
      <c r="AU1668" s="13">
        <v>15</v>
      </c>
      <c r="AV1668" s="13">
        <v>0.1</v>
      </c>
      <c r="AW1668" s="13">
        <v>8851.01</v>
      </c>
      <c r="AX1668" s="13">
        <v>4897.01</v>
      </c>
      <c r="AY1668" s="13">
        <v>3954</v>
      </c>
      <c r="AZ1668" s="13" t="s">
        <v>35</v>
      </c>
      <c r="BA1668" s="13" t="s">
        <v>36</v>
      </c>
      <c r="BB1668" s="13" t="s">
        <v>48</v>
      </c>
      <c r="BC1668" s="13">
        <v>24.63</v>
      </c>
      <c r="BD1668" s="13">
        <v>6</v>
      </c>
      <c r="BE1668" s="13" t="s">
        <v>55</v>
      </c>
      <c r="BF1668" s="13" t="s">
        <v>39</v>
      </c>
      <c r="BG1668" s="13">
        <v>2</v>
      </c>
      <c r="BH1668" s="13">
        <v>11</v>
      </c>
    </row>
    <row r="1669" spans="36:60" hidden="1" x14ac:dyDescent="0.25">
      <c r="AJ1669" s="12">
        <v>631</v>
      </c>
      <c r="AK1669" s="39" t="s">
        <v>519</v>
      </c>
      <c r="AL1669" s="13" t="s">
        <v>114</v>
      </c>
      <c r="AM1669" s="13" t="s">
        <v>42</v>
      </c>
      <c r="AN1669" s="13" t="s">
        <v>90</v>
      </c>
      <c r="AO1669" s="13" t="s">
        <v>74</v>
      </c>
      <c r="AP1669" s="13" t="s">
        <v>75</v>
      </c>
      <c r="AQ1669" s="13" t="s">
        <v>62</v>
      </c>
      <c r="AR1669" s="13" t="s">
        <v>33</v>
      </c>
      <c r="AS1669" s="13" t="s">
        <v>70</v>
      </c>
      <c r="AT1669" s="13">
        <v>748.93</v>
      </c>
      <c r="AU1669" s="13">
        <v>18</v>
      </c>
      <c r="AV1669" s="13">
        <v>0.13</v>
      </c>
      <c r="AW1669" s="13">
        <v>11728.24</v>
      </c>
      <c r="AX1669" s="13">
        <v>7785.46</v>
      </c>
      <c r="AY1669" s="13">
        <v>3942.78</v>
      </c>
      <c r="AZ1669" s="13" t="s">
        <v>76</v>
      </c>
      <c r="BA1669" s="13" t="s">
        <v>36</v>
      </c>
      <c r="BB1669" s="13" t="s">
        <v>72</v>
      </c>
      <c r="BC1669" s="13">
        <v>14.32</v>
      </c>
      <c r="BD1669" s="13">
        <v>9</v>
      </c>
      <c r="BE1669" s="13" t="s">
        <v>38</v>
      </c>
      <c r="BF1669" s="13" t="s">
        <v>56</v>
      </c>
      <c r="BG1669" s="13">
        <v>4</v>
      </c>
      <c r="BH1669" s="13">
        <v>7</v>
      </c>
    </row>
    <row r="1670" spans="36:60" hidden="1" x14ac:dyDescent="0.25">
      <c r="AJ1670" s="11">
        <v>374</v>
      </c>
      <c r="AK1670" s="38" t="s">
        <v>386</v>
      </c>
      <c r="AL1670" s="2" t="s">
        <v>129</v>
      </c>
      <c r="AM1670" s="2" t="s">
        <v>66</v>
      </c>
      <c r="AN1670" s="2" t="s">
        <v>90</v>
      </c>
      <c r="AO1670" s="2" t="s">
        <v>74</v>
      </c>
      <c r="AP1670" s="2" t="s">
        <v>31</v>
      </c>
      <c r="AQ1670" s="2" t="s">
        <v>69</v>
      </c>
      <c r="AR1670" s="2" t="s">
        <v>45</v>
      </c>
      <c r="AS1670" s="2" t="s">
        <v>70</v>
      </c>
      <c r="AT1670" s="2">
        <v>855.51</v>
      </c>
      <c r="AU1670" s="2">
        <v>11</v>
      </c>
      <c r="AV1670" s="2">
        <v>0.14000000000000001</v>
      </c>
      <c r="AW1670" s="2">
        <v>8093.12</v>
      </c>
      <c r="AX1670" s="2">
        <v>4185.43</v>
      </c>
      <c r="AY1670" s="2">
        <v>3907.69</v>
      </c>
      <c r="AZ1670" s="2" t="s">
        <v>63</v>
      </c>
      <c r="BA1670" s="2" t="s">
        <v>71</v>
      </c>
      <c r="BB1670" s="2" t="s">
        <v>48</v>
      </c>
      <c r="BC1670" s="2">
        <v>6.69</v>
      </c>
      <c r="BD1670" s="2">
        <v>7</v>
      </c>
      <c r="BE1670" s="2" t="s">
        <v>97</v>
      </c>
      <c r="BF1670" s="2" t="s">
        <v>39</v>
      </c>
      <c r="BG1670" s="2">
        <v>5</v>
      </c>
      <c r="BH1670" s="2">
        <v>3</v>
      </c>
    </row>
    <row r="1671" spans="36:60" hidden="1" x14ac:dyDescent="0.25">
      <c r="AJ1671" s="12">
        <v>417</v>
      </c>
      <c r="AK1671" s="39" t="s">
        <v>420</v>
      </c>
      <c r="AL1671" s="13" t="s">
        <v>27</v>
      </c>
      <c r="AM1671" s="13" t="s">
        <v>42</v>
      </c>
      <c r="AN1671" s="13" t="s">
        <v>93</v>
      </c>
      <c r="AO1671" s="13" t="s">
        <v>30</v>
      </c>
      <c r="AP1671" s="13" t="s">
        <v>68</v>
      </c>
      <c r="AQ1671" s="13" t="s">
        <v>69</v>
      </c>
      <c r="AR1671" s="13" t="s">
        <v>33</v>
      </c>
      <c r="AS1671" s="13" t="s">
        <v>85</v>
      </c>
      <c r="AT1671" s="13">
        <v>695.4</v>
      </c>
      <c r="AU1671" s="13">
        <v>18</v>
      </c>
      <c r="AV1671" s="13">
        <v>0.2</v>
      </c>
      <c r="AW1671" s="13">
        <v>10013.76</v>
      </c>
      <c r="AX1671" s="13">
        <v>6131.08</v>
      </c>
      <c r="AY1671" s="13">
        <v>3882.68</v>
      </c>
      <c r="AZ1671" s="13" t="s">
        <v>91</v>
      </c>
      <c r="BA1671" s="13" t="s">
        <v>54</v>
      </c>
      <c r="BB1671" s="13" t="s">
        <v>37</v>
      </c>
      <c r="BC1671" s="13">
        <v>21.83</v>
      </c>
      <c r="BD1671" s="13">
        <v>8</v>
      </c>
      <c r="BE1671" s="13" t="s">
        <v>38</v>
      </c>
      <c r="BF1671" s="13" t="s">
        <v>39</v>
      </c>
      <c r="BG1671" s="13">
        <v>2</v>
      </c>
      <c r="BH1671" s="13">
        <v>1</v>
      </c>
    </row>
    <row r="1672" spans="36:60" hidden="1" x14ac:dyDescent="0.25">
      <c r="AJ1672" s="11">
        <v>164</v>
      </c>
      <c r="AK1672" s="38" t="s">
        <v>246</v>
      </c>
      <c r="AL1672" s="2" t="s">
        <v>129</v>
      </c>
      <c r="AM1672" s="2" t="s">
        <v>42</v>
      </c>
      <c r="AN1672" s="2" t="s">
        <v>90</v>
      </c>
      <c r="AO1672" s="2" t="s">
        <v>44</v>
      </c>
      <c r="AP1672" s="2" t="s">
        <v>31</v>
      </c>
      <c r="AQ1672" s="2" t="s">
        <v>79</v>
      </c>
      <c r="AR1672" s="2" t="s">
        <v>53</v>
      </c>
      <c r="AS1672" s="2" t="s">
        <v>70</v>
      </c>
      <c r="AT1672" s="2">
        <v>968.55</v>
      </c>
      <c r="AU1672" s="2">
        <v>12</v>
      </c>
      <c r="AV1672" s="2">
        <v>0.25</v>
      </c>
      <c r="AW1672" s="2">
        <v>8716.9500000000007</v>
      </c>
      <c r="AX1672" s="2">
        <v>4838.26</v>
      </c>
      <c r="AY1672" s="2">
        <v>3878.69</v>
      </c>
      <c r="AZ1672" s="2" t="s">
        <v>47</v>
      </c>
      <c r="BA1672" s="2" t="s">
        <v>88</v>
      </c>
      <c r="BB1672" s="2" t="s">
        <v>72</v>
      </c>
      <c r="BC1672" s="2">
        <v>25.71</v>
      </c>
      <c r="BD1672" s="2">
        <v>1</v>
      </c>
      <c r="BE1672" s="2" t="s">
        <v>38</v>
      </c>
      <c r="BF1672" s="2" t="s">
        <v>56</v>
      </c>
      <c r="BG1672" s="2">
        <v>3</v>
      </c>
      <c r="BH1672" s="2">
        <v>5</v>
      </c>
    </row>
    <row r="1673" spans="36:60" hidden="1" x14ac:dyDescent="0.25">
      <c r="AJ1673" s="12">
        <v>525</v>
      </c>
      <c r="AK1673" s="39" t="s">
        <v>473</v>
      </c>
      <c r="AL1673" s="13" t="s">
        <v>114</v>
      </c>
      <c r="AM1673" s="13" t="s">
        <v>28</v>
      </c>
      <c r="AN1673" s="13" t="s">
        <v>93</v>
      </c>
      <c r="AO1673" s="13" t="s">
        <v>100</v>
      </c>
      <c r="AP1673" s="13" t="s">
        <v>31</v>
      </c>
      <c r="AQ1673" s="13" t="s">
        <v>102</v>
      </c>
      <c r="AR1673" s="13" t="s">
        <v>45</v>
      </c>
      <c r="AS1673" s="13" t="s">
        <v>46</v>
      </c>
      <c r="AT1673" s="13">
        <v>684.72</v>
      </c>
      <c r="AU1673" s="13">
        <v>18</v>
      </c>
      <c r="AV1673" s="13">
        <v>0.22</v>
      </c>
      <c r="AW1673" s="13">
        <v>9613.4699999999993</v>
      </c>
      <c r="AX1673" s="13">
        <v>5758.27</v>
      </c>
      <c r="AY1673" s="13">
        <v>3855.2</v>
      </c>
      <c r="AZ1673" s="13" t="s">
        <v>76</v>
      </c>
      <c r="BA1673" s="13" t="s">
        <v>36</v>
      </c>
      <c r="BB1673" s="13" t="s">
        <v>37</v>
      </c>
      <c r="BC1673" s="13">
        <v>33.92</v>
      </c>
      <c r="BD1673" s="13">
        <v>6</v>
      </c>
      <c r="BE1673" s="13" t="s">
        <v>97</v>
      </c>
      <c r="BF1673" s="13" t="s">
        <v>56</v>
      </c>
      <c r="BG1673" s="13">
        <v>5</v>
      </c>
      <c r="BH1673" s="13">
        <v>9</v>
      </c>
    </row>
    <row r="1674" spans="36:60" hidden="1" x14ac:dyDescent="0.25">
      <c r="AJ1674" s="12">
        <v>169</v>
      </c>
      <c r="AK1674" s="39" t="s">
        <v>249</v>
      </c>
      <c r="AL1674" s="13" t="s">
        <v>127</v>
      </c>
      <c r="AM1674" s="13" t="s">
        <v>66</v>
      </c>
      <c r="AN1674" s="13" t="s">
        <v>93</v>
      </c>
      <c r="AO1674" s="13" t="s">
        <v>60</v>
      </c>
      <c r="AP1674" s="13" t="s">
        <v>31</v>
      </c>
      <c r="AQ1674" s="13" t="s">
        <v>84</v>
      </c>
      <c r="AR1674" s="13" t="s">
        <v>53</v>
      </c>
      <c r="AS1674" s="13" t="s">
        <v>34</v>
      </c>
      <c r="AT1674" s="13">
        <v>965.86</v>
      </c>
      <c r="AU1674" s="13">
        <v>11</v>
      </c>
      <c r="AV1674" s="13">
        <v>0.02</v>
      </c>
      <c r="AW1674" s="13">
        <v>10411.969999999999</v>
      </c>
      <c r="AX1674" s="13">
        <v>6557.42</v>
      </c>
      <c r="AY1674" s="13">
        <v>3854.55</v>
      </c>
      <c r="AZ1674" s="13" t="s">
        <v>63</v>
      </c>
      <c r="BA1674" s="13" t="s">
        <v>54</v>
      </c>
      <c r="BB1674" s="13" t="s">
        <v>72</v>
      </c>
      <c r="BC1674" s="13">
        <v>30.56</v>
      </c>
      <c r="BD1674" s="13">
        <v>7</v>
      </c>
      <c r="BE1674" s="13" t="s">
        <v>38</v>
      </c>
      <c r="BF1674" s="13" t="s">
        <v>56</v>
      </c>
      <c r="BG1674" s="13">
        <v>3</v>
      </c>
      <c r="BH1674" s="13">
        <v>10</v>
      </c>
    </row>
    <row r="1675" spans="36:60" hidden="1" x14ac:dyDescent="0.25">
      <c r="AJ1675" s="11">
        <v>1000</v>
      </c>
      <c r="AK1675" s="38" t="s">
        <v>498</v>
      </c>
      <c r="AL1675" s="2" t="s">
        <v>129</v>
      </c>
      <c r="AM1675" s="2" t="s">
        <v>82</v>
      </c>
      <c r="AN1675" s="2" t="s">
        <v>29</v>
      </c>
      <c r="AO1675" s="2" t="s">
        <v>44</v>
      </c>
      <c r="AP1675" s="2" t="s">
        <v>75</v>
      </c>
      <c r="AQ1675" s="2" t="s">
        <v>134</v>
      </c>
      <c r="AR1675" s="2" t="s">
        <v>33</v>
      </c>
      <c r="AS1675" s="2" t="s">
        <v>80</v>
      </c>
      <c r="AT1675" s="2">
        <v>728.32</v>
      </c>
      <c r="AU1675" s="2">
        <v>19</v>
      </c>
      <c r="AV1675" s="2">
        <v>0.25</v>
      </c>
      <c r="AW1675" s="2">
        <v>10378.56</v>
      </c>
      <c r="AX1675" s="2">
        <v>6524.32</v>
      </c>
      <c r="AY1675" s="2">
        <v>3854.24</v>
      </c>
      <c r="AZ1675" s="2" t="s">
        <v>76</v>
      </c>
      <c r="BA1675" s="2" t="s">
        <v>88</v>
      </c>
      <c r="BB1675" s="2" t="s">
        <v>48</v>
      </c>
      <c r="BC1675" s="2">
        <v>18.53</v>
      </c>
      <c r="BD1675" s="2">
        <v>7</v>
      </c>
      <c r="BE1675" s="2" t="s">
        <v>97</v>
      </c>
      <c r="BF1675" s="2" t="s">
        <v>56</v>
      </c>
      <c r="BG1675" s="2">
        <v>4</v>
      </c>
      <c r="BH1675" s="2">
        <v>1</v>
      </c>
    </row>
    <row r="1676" spans="36:60" hidden="1" x14ac:dyDescent="0.25">
      <c r="AJ1676" s="11">
        <v>882</v>
      </c>
      <c r="AK1676" s="38" t="s">
        <v>480</v>
      </c>
      <c r="AL1676" s="2" t="s">
        <v>120</v>
      </c>
      <c r="AM1676" s="2" t="s">
        <v>66</v>
      </c>
      <c r="AN1676" s="2" t="s">
        <v>90</v>
      </c>
      <c r="AO1676" s="2" t="s">
        <v>60</v>
      </c>
      <c r="AP1676" s="2" t="s">
        <v>68</v>
      </c>
      <c r="AQ1676" s="2" t="s">
        <v>62</v>
      </c>
      <c r="AR1676" s="2" t="s">
        <v>45</v>
      </c>
      <c r="AS1676" s="2" t="s">
        <v>80</v>
      </c>
      <c r="AT1676" s="2">
        <v>981.77</v>
      </c>
      <c r="AU1676" s="2">
        <v>18</v>
      </c>
      <c r="AV1676" s="2">
        <v>0</v>
      </c>
      <c r="AW1676" s="2">
        <v>17671.86</v>
      </c>
      <c r="AX1676" s="2">
        <v>13817.91</v>
      </c>
      <c r="AY1676" s="2">
        <v>3853.95</v>
      </c>
      <c r="AZ1676" s="2" t="s">
        <v>35</v>
      </c>
      <c r="BA1676" s="2" t="s">
        <v>54</v>
      </c>
      <c r="BB1676" s="2" t="s">
        <v>37</v>
      </c>
      <c r="BC1676" s="2">
        <v>34.01</v>
      </c>
      <c r="BD1676" s="2">
        <v>8</v>
      </c>
      <c r="BE1676" s="2" t="s">
        <v>97</v>
      </c>
      <c r="BF1676" s="2" t="s">
        <v>56</v>
      </c>
      <c r="BG1676" s="2">
        <v>1</v>
      </c>
      <c r="BH1676" s="2">
        <v>8</v>
      </c>
    </row>
    <row r="1677" spans="36:60" hidden="1" x14ac:dyDescent="0.25">
      <c r="AJ1677" s="12">
        <v>601</v>
      </c>
      <c r="AK1677" s="39" t="s">
        <v>298</v>
      </c>
      <c r="AL1677" s="13" t="s">
        <v>99</v>
      </c>
      <c r="AM1677" s="13" t="s">
        <v>28</v>
      </c>
      <c r="AN1677" s="13" t="s">
        <v>43</v>
      </c>
      <c r="AO1677" s="13" t="s">
        <v>74</v>
      </c>
      <c r="AP1677" s="13" t="s">
        <v>68</v>
      </c>
      <c r="AQ1677" s="13" t="s">
        <v>79</v>
      </c>
      <c r="AR1677" s="13" t="s">
        <v>33</v>
      </c>
      <c r="AS1677" s="13" t="s">
        <v>70</v>
      </c>
      <c r="AT1677" s="13">
        <v>762.37</v>
      </c>
      <c r="AU1677" s="13">
        <v>17</v>
      </c>
      <c r="AV1677" s="13">
        <v>0.23</v>
      </c>
      <c r="AW1677" s="13">
        <v>9979.42</v>
      </c>
      <c r="AX1677" s="13">
        <v>6148.31</v>
      </c>
      <c r="AY1677" s="13">
        <v>3831.11</v>
      </c>
      <c r="AZ1677" s="13" t="s">
        <v>63</v>
      </c>
      <c r="BA1677" s="13" t="s">
        <v>88</v>
      </c>
      <c r="BB1677" s="13" t="s">
        <v>72</v>
      </c>
      <c r="BC1677" s="13">
        <v>6.01</v>
      </c>
      <c r="BD1677" s="13">
        <v>5</v>
      </c>
      <c r="BE1677" s="13" t="s">
        <v>97</v>
      </c>
      <c r="BF1677" s="13" t="s">
        <v>56</v>
      </c>
      <c r="BG1677" s="13">
        <v>5</v>
      </c>
      <c r="BH1677" s="13">
        <v>12</v>
      </c>
    </row>
    <row r="1678" spans="36:60" hidden="1" x14ac:dyDescent="0.25">
      <c r="AJ1678" s="11">
        <v>280</v>
      </c>
      <c r="AK1678" s="38" t="s">
        <v>126</v>
      </c>
      <c r="AL1678" s="2" t="s">
        <v>27</v>
      </c>
      <c r="AM1678" s="2" t="s">
        <v>28</v>
      </c>
      <c r="AN1678" s="2" t="s">
        <v>90</v>
      </c>
      <c r="AO1678" s="2" t="s">
        <v>44</v>
      </c>
      <c r="AP1678" s="2" t="s">
        <v>51</v>
      </c>
      <c r="AQ1678" s="2" t="s">
        <v>134</v>
      </c>
      <c r="AR1678" s="2" t="s">
        <v>45</v>
      </c>
      <c r="AS1678" s="2" t="s">
        <v>80</v>
      </c>
      <c r="AT1678" s="2">
        <v>483.17</v>
      </c>
      <c r="AU1678" s="2">
        <v>17</v>
      </c>
      <c r="AV1678" s="2">
        <v>0.05</v>
      </c>
      <c r="AW1678" s="2">
        <v>7803.2</v>
      </c>
      <c r="AX1678" s="2">
        <v>3980.85</v>
      </c>
      <c r="AY1678" s="2">
        <v>3822.35</v>
      </c>
      <c r="AZ1678" s="2" t="s">
        <v>35</v>
      </c>
      <c r="BA1678" s="2" t="s">
        <v>54</v>
      </c>
      <c r="BB1678" s="2" t="s">
        <v>72</v>
      </c>
      <c r="BC1678" s="2">
        <v>16.739999999999998</v>
      </c>
      <c r="BD1678" s="2">
        <v>6</v>
      </c>
      <c r="BE1678" s="2" t="s">
        <v>55</v>
      </c>
      <c r="BF1678" s="2" t="s">
        <v>39</v>
      </c>
      <c r="BG1678" s="2">
        <v>3</v>
      </c>
      <c r="BH1678" s="2">
        <v>1</v>
      </c>
    </row>
    <row r="1679" spans="36:60" hidden="1" x14ac:dyDescent="0.25">
      <c r="AJ1679" s="11">
        <v>520</v>
      </c>
      <c r="AK1679" s="38" t="s">
        <v>472</v>
      </c>
      <c r="AL1679" s="2" t="s">
        <v>96</v>
      </c>
      <c r="AM1679" s="2" t="s">
        <v>66</v>
      </c>
      <c r="AN1679" s="2" t="s">
        <v>43</v>
      </c>
      <c r="AO1679" s="2" t="s">
        <v>60</v>
      </c>
      <c r="AP1679" s="2" t="s">
        <v>31</v>
      </c>
      <c r="AQ1679" s="2" t="s">
        <v>84</v>
      </c>
      <c r="AR1679" s="2" t="s">
        <v>53</v>
      </c>
      <c r="AS1679" s="2" t="s">
        <v>85</v>
      </c>
      <c r="AT1679" s="2">
        <v>851.19</v>
      </c>
      <c r="AU1679" s="2">
        <v>18</v>
      </c>
      <c r="AV1679" s="2">
        <v>0.27</v>
      </c>
      <c r="AW1679" s="2">
        <v>11184.64</v>
      </c>
      <c r="AX1679" s="2">
        <v>7363.23</v>
      </c>
      <c r="AY1679" s="2">
        <v>3821.41</v>
      </c>
      <c r="AZ1679" s="2" t="s">
        <v>76</v>
      </c>
      <c r="BA1679" s="2" t="s">
        <v>36</v>
      </c>
      <c r="BB1679" s="2" t="s">
        <v>37</v>
      </c>
      <c r="BC1679" s="2">
        <v>8.39</v>
      </c>
      <c r="BD1679" s="2">
        <v>5</v>
      </c>
      <c r="BE1679" s="2" t="s">
        <v>55</v>
      </c>
      <c r="BF1679" s="2" t="s">
        <v>56</v>
      </c>
      <c r="BG1679" s="2">
        <v>1</v>
      </c>
      <c r="BH1679" s="2">
        <v>2</v>
      </c>
    </row>
    <row r="1680" spans="36:60" hidden="1" x14ac:dyDescent="0.25">
      <c r="AJ1680" s="11">
        <v>700</v>
      </c>
      <c r="AK1680" s="38" t="s">
        <v>543</v>
      </c>
      <c r="AL1680" s="2" t="s">
        <v>50</v>
      </c>
      <c r="AM1680" s="2" t="s">
        <v>42</v>
      </c>
      <c r="AN1680" s="2" t="s">
        <v>90</v>
      </c>
      <c r="AO1680" s="2" t="s">
        <v>74</v>
      </c>
      <c r="AP1680" s="2" t="s">
        <v>31</v>
      </c>
      <c r="AQ1680" s="2" t="s">
        <v>87</v>
      </c>
      <c r="AR1680" s="2" t="s">
        <v>53</v>
      </c>
      <c r="AS1680" s="2" t="s">
        <v>85</v>
      </c>
      <c r="AT1680" s="2">
        <v>790.03</v>
      </c>
      <c r="AU1680" s="2">
        <v>15</v>
      </c>
      <c r="AV1680" s="2">
        <v>0.18</v>
      </c>
      <c r="AW1680" s="2">
        <v>9717.3700000000008</v>
      </c>
      <c r="AX1680" s="2">
        <v>5916.44</v>
      </c>
      <c r="AY1680" s="2">
        <v>3800.93</v>
      </c>
      <c r="AZ1680" s="2" t="s">
        <v>35</v>
      </c>
      <c r="BA1680" s="2" t="s">
        <v>36</v>
      </c>
      <c r="BB1680" s="2" t="s">
        <v>48</v>
      </c>
      <c r="BC1680" s="2">
        <v>38.450000000000003</v>
      </c>
      <c r="BD1680" s="2">
        <v>10</v>
      </c>
      <c r="BE1680" s="2" t="s">
        <v>38</v>
      </c>
      <c r="BF1680" s="2" t="s">
        <v>39</v>
      </c>
      <c r="BG1680" s="2">
        <v>4</v>
      </c>
      <c r="BH1680" s="2">
        <v>6</v>
      </c>
    </row>
    <row r="1681" spans="36:60" hidden="1" x14ac:dyDescent="0.25">
      <c r="AJ1681" s="11">
        <v>906</v>
      </c>
      <c r="AK1681" s="38" t="s">
        <v>506</v>
      </c>
      <c r="AL1681" s="2" t="s">
        <v>65</v>
      </c>
      <c r="AM1681" s="2" t="s">
        <v>28</v>
      </c>
      <c r="AN1681" s="2" t="s">
        <v>93</v>
      </c>
      <c r="AO1681" s="2" t="s">
        <v>78</v>
      </c>
      <c r="AP1681" s="2" t="s">
        <v>68</v>
      </c>
      <c r="AQ1681" s="2" t="s">
        <v>102</v>
      </c>
      <c r="AR1681" s="2" t="s">
        <v>45</v>
      </c>
      <c r="AS1681" s="2" t="s">
        <v>85</v>
      </c>
      <c r="AT1681" s="2">
        <v>412.09</v>
      </c>
      <c r="AU1681" s="2">
        <v>19</v>
      </c>
      <c r="AV1681" s="2">
        <v>0</v>
      </c>
      <c r="AW1681" s="2">
        <v>7829.71</v>
      </c>
      <c r="AX1681" s="2">
        <v>4031.42</v>
      </c>
      <c r="AY1681" s="2">
        <v>3798.29</v>
      </c>
      <c r="AZ1681" s="2" t="s">
        <v>76</v>
      </c>
      <c r="BA1681" s="2" t="s">
        <v>71</v>
      </c>
      <c r="BB1681" s="2" t="s">
        <v>48</v>
      </c>
      <c r="BC1681" s="2">
        <v>48.27</v>
      </c>
      <c r="BD1681" s="2">
        <v>1</v>
      </c>
      <c r="BE1681" s="2" t="s">
        <v>38</v>
      </c>
      <c r="BF1681" s="2" t="s">
        <v>39</v>
      </c>
      <c r="BG1681" s="2">
        <v>5</v>
      </c>
      <c r="BH1681" s="2">
        <v>3</v>
      </c>
    </row>
    <row r="1682" spans="36:60" hidden="1" x14ac:dyDescent="0.25">
      <c r="AJ1682" s="11">
        <v>430</v>
      </c>
      <c r="AK1682" s="38" t="s">
        <v>427</v>
      </c>
      <c r="AL1682" s="2" t="s">
        <v>27</v>
      </c>
      <c r="AM1682" s="2" t="s">
        <v>28</v>
      </c>
      <c r="AN1682" s="2" t="s">
        <v>90</v>
      </c>
      <c r="AO1682" s="2" t="s">
        <v>94</v>
      </c>
      <c r="AP1682" s="2" t="s">
        <v>68</v>
      </c>
      <c r="AQ1682" s="2" t="s">
        <v>102</v>
      </c>
      <c r="AR1682" s="2" t="s">
        <v>53</v>
      </c>
      <c r="AS1682" s="2" t="s">
        <v>70</v>
      </c>
      <c r="AT1682" s="2">
        <v>861.19</v>
      </c>
      <c r="AU1682" s="2">
        <v>17</v>
      </c>
      <c r="AV1682" s="2">
        <v>0.28999999999999998</v>
      </c>
      <c r="AW1682" s="2">
        <v>10394.56</v>
      </c>
      <c r="AX1682" s="2">
        <v>6602.78</v>
      </c>
      <c r="AY1682" s="2">
        <v>3791.78</v>
      </c>
      <c r="AZ1682" s="2" t="s">
        <v>47</v>
      </c>
      <c r="BA1682" s="2" t="s">
        <v>36</v>
      </c>
      <c r="BB1682" s="2" t="s">
        <v>37</v>
      </c>
      <c r="BC1682" s="2">
        <v>16.12</v>
      </c>
      <c r="BD1682" s="2">
        <v>5</v>
      </c>
      <c r="BE1682" s="2" t="s">
        <v>38</v>
      </c>
      <c r="BF1682" s="2" t="s">
        <v>56</v>
      </c>
      <c r="BG1682" s="2">
        <v>1</v>
      </c>
      <c r="BH1682" s="2">
        <v>8</v>
      </c>
    </row>
    <row r="1683" spans="36:60" hidden="1" x14ac:dyDescent="0.25">
      <c r="AJ1683" s="12">
        <v>547</v>
      </c>
      <c r="AK1683" s="39" t="s">
        <v>480</v>
      </c>
      <c r="AL1683" s="13" t="s">
        <v>120</v>
      </c>
      <c r="AM1683" s="13" t="s">
        <v>66</v>
      </c>
      <c r="AN1683" s="13" t="s">
        <v>59</v>
      </c>
      <c r="AO1683" s="13" t="s">
        <v>74</v>
      </c>
      <c r="AP1683" s="13" t="s">
        <v>61</v>
      </c>
      <c r="AQ1683" s="13" t="s">
        <v>84</v>
      </c>
      <c r="AR1683" s="13" t="s">
        <v>53</v>
      </c>
      <c r="AS1683" s="13" t="s">
        <v>34</v>
      </c>
      <c r="AT1683" s="13">
        <v>985.48</v>
      </c>
      <c r="AU1683" s="13">
        <v>11</v>
      </c>
      <c r="AV1683" s="13">
        <v>0.16</v>
      </c>
      <c r="AW1683" s="13">
        <v>9105.84</v>
      </c>
      <c r="AX1683" s="13">
        <v>5328.24</v>
      </c>
      <c r="AY1683" s="13">
        <v>3777.6</v>
      </c>
      <c r="AZ1683" s="13" t="s">
        <v>47</v>
      </c>
      <c r="BA1683" s="13" t="s">
        <v>54</v>
      </c>
      <c r="BB1683" s="13" t="s">
        <v>37</v>
      </c>
      <c r="BC1683" s="13">
        <v>12.98</v>
      </c>
      <c r="BD1683" s="13">
        <v>3</v>
      </c>
      <c r="BE1683" s="13" t="s">
        <v>55</v>
      </c>
      <c r="BF1683" s="13" t="s">
        <v>39</v>
      </c>
      <c r="BG1683" s="13">
        <v>2</v>
      </c>
      <c r="BH1683" s="13">
        <v>8</v>
      </c>
    </row>
    <row r="1684" spans="36:60" hidden="1" x14ac:dyDescent="0.25">
      <c r="AJ1684" s="12">
        <v>427</v>
      </c>
      <c r="AK1684" s="39" t="s">
        <v>379</v>
      </c>
      <c r="AL1684" s="13" t="s">
        <v>27</v>
      </c>
      <c r="AM1684" s="13" t="s">
        <v>28</v>
      </c>
      <c r="AN1684" s="13" t="s">
        <v>43</v>
      </c>
      <c r="AO1684" s="13" t="s">
        <v>30</v>
      </c>
      <c r="AP1684" s="13" t="s">
        <v>61</v>
      </c>
      <c r="AQ1684" s="13" t="s">
        <v>32</v>
      </c>
      <c r="AR1684" s="13" t="s">
        <v>53</v>
      </c>
      <c r="AS1684" s="13" t="s">
        <v>85</v>
      </c>
      <c r="AT1684" s="13">
        <v>881.14</v>
      </c>
      <c r="AU1684" s="13">
        <v>17</v>
      </c>
      <c r="AV1684" s="13">
        <v>0.02</v>
      </c>
      <c r="AW1684" s="13">
        <v>14679.79</v>
      </c>
      <c r="AX1684" s="13">
        <v>10959.45</v>
      </c>
      <c r="AY1684" s="13">
        <v>3720.34</v>
      </c>
      <c r="AZ1684" s="13" t="s">
        <v>47</v>
      </c>
      <c r="BA1684" s="13" t="s">
        <v>71</v>
      </c>
      <c r="BB1684" s="13" t="s">
        <v>72</v>
      </c>
      <c r="BC1684" s="13">
        <v>18.22</v>
      </c>
      <c r="BD1684" s="13">
        <v>5</v>
      </c>
      <c r="BE1684" s="13" t="s">
        <v>38</v>
      </c>
      <c r="BF1684" s="13" t="s">
        <v>39</v>
      </c>
      <c r="BG1684" s="13">
        <v>2</v>
      </c>
      <c r="BH1684" s="13">
        <v>7</v>
      </c>
    </row>
    <row r="1685" spans="36:60" hidden="1" x14ac:dyDescent="0.25">
      <c r="AJ1685" s="11">
        <v>156</v>
      </c>
      <c r="AK1685" s="38" t="s">
        <v>239</v>
      </c>
      <c r="AL1685" s="2" t="s">
        <v>118</v>
      </c>
      <c r="AM1685" s="2" t="s">
        <v>82</v>
      </c>
      <c r="AN1685" s="2" t="s">
        <v>59</v>
      </c>
      <c r="AO1685" s="2" t="s">
        <v>100</v>
      </c>
      <c r="AP1685" s="2" t="s">
        <v>51</v>
      </c>
      <c r="AQ1685" s="2" t="s">
        <v>134</v>
      </c>
      <c r="AR1685" s="2" t="s">
        <v>53</v>
      </c>
      <c r="AS1685" s="2" t="s">
        <v>46</v>
      </c>
      <c r="AT1685" s="2">
        <v>601.76</v>
      </c>
      <c r="AU1685" s="2">
        <v>20</v>
      </c>
      <c r="AV1685" s="2">
        <v>0.26</v>
      </c>
      <c r="AW1685" s="2">
        <v>8906.0499999999993</v>
      </c>
      <c r="AX1685" s="2">
        <v>5261</v>
      </c>
      <c r="AY1685" s="2">
        <v>3645.05</v>
      </c>
      <c r="AZ1685" s="2" t="s">
        <v>76</v>
      </c>
      <c r="BA1685" s="2" t="s">
        <v>88</v>
      </c>
      <c r="BB1685" s="2" t="s">
        <v>72</v>
      </c>
      <c r="BC1685" s="2">
        <v>30.94</v>
      </c>
      <c r="BD1685" s="2">
        <v>6</v>
      </c>
      <c r="BE1685" s="2" t="s">
        <v>55</v>
      </c>
      <c r="BF1685" s="2" t="s">
        <v>56</v>
      </c>
      <c r="BG1685" s="2">
        <v>2</v>
      </c>
      <c r="BH1685" s="2">
        <v>2</v>
      </c>
    </row>
    <row r="1686" spans="36:60" hidden="1" x14ac:dyDescent="0.25">
      <c r="AJ1686" s="12">
        <v>27</v>
      </c>
      <c r="AK1686" s="39" t="s">
        <v>117</v>
      </c>
      <c r="AL1686" s="13" t="s">
        <v>118</v>
      </c>
      <c r="AM1686" s="13" t="s">
        <v>28</v>
      </c>
      <c r="AN1686" s="13" t="s">
        <v>59</v>
      </c>
      <c r="AO1686" s="13" t="s">
        <v>78</v>
      </c>
      <c r="AP1686" s="13" t="s">
        <v>31</v>
      </c>
      <c r="AQ1686" s="13" t="s">
        <v>87</v>
      </c>
      <c r="AR1686" s="13" t="s">
        <v>45</v>
      </c>
      <c r="AS1686" s="13" t="s">
        <v>85</v>
      </c>
      <c r="AT1686" s="13">
        <v>600.42999999999995</v>
      </c>
      <c r="AU1686" s="13">
        <v>17</v>
      </c>
      <c r="AV1686" s="13">
        <v>0.17</v>
      </c>
      <c r="AW1686" s="13">
        <v>8472.07</v>
      </c>
      <c r="AX1686" s="13">
        <v>4854.92</v>
      </c>
      <c r="AY1686" s="13">
        <v>3617.15</v>
      </c>
      <c r="AZ1686" s="13" t="s">
        <v>47</v>
      </c>
      <c r="BA1686" s="13" t="s">
        <v>71</v>
      </c>
      <c r="BB1686" s="13" t="s">
        <v>48</v>
      </c>
      <c r="BC1686" s="13">
        <v>12.96</v>
      </c>
      <c r="BD1686" s="13">
        <v>6</v>
      </c>
      <c r="BE1686" s="13" t="s">
        <v>38</v>
      </c>
      <c r="BF1686" s="13" t="s">
        <v>56</v>
      </c>
      <c r="BG1686" s="13">
        <v>5</v>
      </c>
      <c r="BH1686" s="13">
        <v>4</v>
      </c>
    </row>
    <row r="1687" spans="36:60" hidden="1" x14ac:dyDescent="0.25">
      <c r="AJ1687" s="11">
        <v>372</v>
      </c>
      <c r="AK1687" s="38" t="s">
        <v>384</v>
      </c>
      <c r="AL1687" s="2" t="s">
        <v>129</v>
      </c>
      <c r="AM1687" s="2" t="s">
        <v>28</v>
      </c>
      <c r="AN1687" s="2" t="s">
        <v>83</v>
      </c>
      <c r="AO1687" s="2" t="s">
        <v>67</v>
      </c>
      <c r="AP1687" s="2" t="s">
        <v>51</v>
      </c>
      <c r="AQ1687" s="2" t="s">
        <v>32</v>
      </c>
      <c r="AR1687" s="2" t="s">
        <v>53</v>
      </c>
      <c r="AS1687" s="2" t="s">
        <v>34</v>
      </c>
      <c r="AT1687" s="2">
        <v>867.68</v>
      </c>
      <c r="AU1687" s="2">
        <v>11</v>
      </c>
      <c r="AV1687" s="2">
        <v>0.19</v>
      </c>
      <c r="AW1687" s="2">
        <v>7731.03</v>
      </c>
      <c r="AX1687" s="2">
        <v>4118.66</v>
      </c>
      <c r="AY1687" s="2">
        <v>3612.37</v>
      </c>
      <c r="AZ1687" s="2" t="s">
        <v>91</v>
      </c>
      <c r="BA1687" s="2" t="s">
        <v>36</v>
      </c>
      <c r="BB1687" s="2" t="s">
        <v>37</v>
      </c>
      <c r="BC1687" s="2">
        <v>48.16</v>
      </c>
      <c r="BD1687" s="2">
        <v>1</v>
      </c>
      <c r="BE1687" s="2" t="s">
        <v>97</v>
      </c>
      <c r="BF1687" s="2" t="s">
        <v>56</v>
      </c>
      <c r="BG1687" s="2">
        <v>4</v>
      </c>
      <c r="BH1687" s="2">
        <v>10</v>
      </c>
    </row>
    <row r="1688" spans="36:60" hidden="1" x14ac:dyDescent="0.25">
      <c r="AJ1688" s="11">
        <v>456</v>
      </c>
      <c r="AK1688" s="38" t="s">
        <v>442</v>
      </c>
      <c r="AL1688" s="2" t="s">
        <v>118</v>
      </c>
      <c r="AM1688" s="2" t="s">
        <v>82</v>
      </c>
      <c r="AN1688" s="2" t="s">
        <v>43</v>
      </c>
      <c r="AO1688" s="2" t="s">
        <v>78</v>
      </c>
      <c r="AP1688" s="2" t="s">
        <v>75</v>
      </c>
      <c r="AQ1688" s="2" t="s">
        <v>107</v>
      </c>
      <c r="AR1688" s="2" t="s">
        <v>33</v>
      </c>
      <c r="AS1688" s="2" t="s">
        <v>85</v>
      </c>
      <c r="AT1688" s="2">
        <v>870.99</v>
      </c>
      <c r="AU1688" s="2">
        <v>11</v>
      </c>
      <c r="AV1688" s="2">
        <v>0.24</v>
      </c>
      <c r="AW1688" s="2">
        <v>7281.48</v>
      </c>
      <c r="AX1688" s="2">
        <v>3669.81</v>
      </c>
      <c r="AY1688" s="2">
        <v>3611.67</v>
      </c>
      <c r="AZ1688" s="2" t="s">
        <v>47</v>
      </c>
      <c r="BA1688" s="2" t="s">
        <v>88</v>
      </c>
      <c r="BB1688" s="2" t="s">
        <v>37</v>
      </c>
      <c r="BC1688" s="2">
        <v>33.82</v>
      </c>
      <c r="BD1688" s="2">
        <v>2</v>
      </c>
      <c r="BE1688" s="2" t="s">
        <v>55</v>
      </c>
      <c r="BF1688" s="2" t="s">
        <v>56</v>
      </c>
      <c r="BG1688" s="2">
        <v>4</v>
      </c>
      <c r="BH1688" s="2">
        <v>9</v>
      </c>
    </row>
    <row r="1689" spans="36:60" hidden="1" x14ac:dyDescent="0.25">
      <c r="AJ1689" s="11">
        <v>270</v>
      </c>
      <c r="AK1689" s="38" t="s">
        <v>314</v>
      </c>
      <c r="AL1689" s="2" t="s">
        <v>41</v>
      </c>
      <c r="AM1689" s="2" t="s">
        <v>82</v>
      </c>
      <c r="AN1689" s="2" t="s">
        <v>43</v>
      </c>
      <c r="AO1689" s="2" t="s">
        <v>30</v>
      </c>
      <c r="AP1689" s="2" t="s">
        <v>51</v>
      </c>
      <c r="AQ1689" s="2" t="s">
        <v>32</v>
      </c>
      <c r="AR1689" s="2" t="s">
        <v>33</v>
      </c>
      <c r="AS1689" s="2" t="s">
        <v>70</v>
      </c>
      <c r="AT1689" s="2">
        <v>865.27</v>
      </c>
      <c r="AU1689" s="2">
        <v>19</v>
      </c>
      <c r="AV1689" s="2">
        <v>0.1</v>
      </c>
      <c r="AW1689" s="2">
        <v>14796.12</v>
      </c>
      <c r="AX1689" s="2">
        <v>11185.62</v>
      </c>
      <c r="AY1689" s="2">
        <v>3610.5</v>
      </c>
      <c r="AZ1689" s="2" t="s">
        <v>76</v>
      </c>
      <c r="BA1689" s="2" t="s">
        <v>71</v>
      </c>
      <c r="BB1689" s="2" t="s">
        <v>72</v>
      </c>
      <c r="BC1689" s="2">
        <v>22.87</v>
      </c>
      <c r="BD1689" s="2">
        <v>7</v>
      </c>
      <c r="BE1689" s="2" t="s">
        <v>38</v>
      </c>
      <c r="BF1689" s="2" t="s">
        <v>56</v>
      </c>
      <c r="BG1689" s="2">
        <v>4</v>
      </c>
      <c r="BH1689" s="2">
        <v>5</v>
      </c>
    </row>
    <row r="1690" spans="36:60" hidden="1" x14ac:dyDescent="0.25">
      <c r="AJ1690" s="12">
        <v>339</v>
      </c>
      <c r="AK1690" s="39" t="s">
        <v>81</v>
      </c>
      <c r="AL1690" s="13" t="s">
        <v>50</v>
      </c>
      <c r="AM1690" s="13" t="s">
        <v>66</v>
      </c>
      <c r="AN1690" s="13" t="s">
        <v>93</v>
      </c>
      <c r="AO1690" s="13" t="s">
        <v>44</v>
      </c>
      <c r="AP1690" s="13" t="s">
        <v>68</v>
      </c>
      <c r="AQ1690" s="13" t="s">
        <v>32</v>
      </c>
      <c r="AR1690" s="13" t="s">
        <v>53</v>
      </c>
      <c r="AS1690" s="13" t="s">
        <v>70</v>
      </c>
      <c r="AT1690" s="13">
        <v>910.94</v>
      </c>
      <c r="AU1690" s="13">
        <v>18</v>
      </c>
      <c r="AV1690" s="13">
        <v>0.16</v>
      </c>
      <c r="AW1690" s="13">
        <v>13773.41</v>
      </c>
      <c r="AX1690" s="13">
        <v>10190.58</v>
      </c>
      <c r="AY1690" s="13">
        <v>3582.83</v>
      </c>
      <c r="AZ1690" s="13" t="s">
        <v>76</v>
      </c>
      <c r="BA1690" s="13" t="s">
        <v>54</v>
      </c>
      <c r="BB1690" s="13" t="s">
        <v>48</v>
      </c>
      <c r="BC1690" s="13">
        <v>21.52</v>
      </c>
      <c r="BD1690" s="13">
        <v>8</v>
      </c>
      <c r="BE1690" s="13" t="s">
        <v>97</v>
      </c>
      <c r="BF1690" s="13" t="s">
        <v>56</v>
      </c>
      <c r="BG1690" s="13">
        <v>5</v>
      </c>
      <c r="BH1690" s="13">
        <v>9</v>
      </c>
    </row>
    <row r="1691" spans="36:60" hidden="1" x14ac:dyDescent="0.25">
      <c r="AJ1691" s="11">
        <v>884</v>
      </c>
      <c r="AK1691" s="38" t="s">
        <v>362</v>
      </c>
      <c r="AL1691" s="2" t="s">
        <v>120</v>
      </c>
      <c r="AM1691" s="2" t="s">
        <v>28</v>
      </c>
      <c r="AN1691" s="2" t="s">
        <v>90</v>
      </c>
      <c r="AO1691" s="2" t="s">
        <v>94</v>
      </c>
      <c r="AP1691" s="2" t="s">
        <v>31</v>
      </c>
      <c r="AQ1691" s="2" t="s">
        <v>107</v>
      </c>
      <c r="AR1691" s="2" t="s">
        <v>45</v>
      </c>
      <c r="AS1691" s="2" t="s">
        <v>70</v>
      </c>
      <c r="AT1691" s="2">
        <v>846.36</v>
      </c>
      <c r="AU1691" s="2">
        <v>9</v>
      </c>
      <c r="AV1691" s="2">
        <v>0.01</v>
      </c>
      <c r="AW1691" s="2">
        <v>7541.07</v>
      </c>
      <c r="AX1691" s="2">
        <v>3980.26</v>
      </c>
      <c r="AY1691" s="2">
        <v>3560.81</v>
      </c>
      <c r="AZ1691" s="2" t="s">
        <v>91</v>
      </c>
      <c r="BA1691" s="2" t="s">
        <v>88</v>
      </c>
      <c r="BB1691" s="2" t="s">
        <v>37</v>
      </c>
      <c r="BC1691" s="2">
        <v>33.479999999999997</v>
      </c>
      <c r="BD1691" s="2">
        <v>5</v>
      </c>
      <c r="BE1691" s="2" t="s">
        <v>38</v>
      </c>
      <c r="BF1691" s="2" t="s">
        <v>39</v>
      </c>
      <c r="BG1691" s="2">
        <v>5</v>
      </c>
      <c r="BH1691" s="2">
        <v>6</v>
      </c>
    </row>
    <row r="1692" spans="36:60" hidden="1" x14ac:dyDescent="0.25">
      <c r="AJ1692" s="11">
        <v>808</v>
      </c>
      <c r="AK1692" s="38" t="s">
        <v>581</v>
      </c>
      <c r="AL1692" s="2" t="s">
        <v>58</v>
      </c>
      <c r="AM1692" s="2" t="s">
        <v>82</v>
      </c>
      <c r="AN1692" s="2" t="s">
        <v>83</v>
      </c>
      <c r="AO1692" s="2" t="s">
        <v>44</v>
      </c>
      <c r="AP1692" s="2" t="s">
        <v>75</v>
      </c>
      <c r="AQ1692" s="2" t="s">
        <v>62</v>
      </c>
      <c r="AR1692" s="2" t="s">
        <v>45</v>
      </c>
      <c r="AS1692" s="2" t="s">
        <v>34</v>
      </c>
      <c r="AT1692" s="2">
        <v>764.25</v>
      </c>
      <c r="AU1692" s="2">
        <v>16</v>
      </c>
      <c r="AV1692" s="2">
        <v>0.15</v>
      </c>
      <c r="AW1692" s="2">
        <v>10393.799999999999</v>
      </c>
      <c r="AX1692" s="2">
        <v>6863.61</v>
      </c>
      <c r="AY1692" s="2">
        <v>3530.19</v>
      </c>
      <c r="AZ1692" s="2" t="s">
        <v>91</v>
      </c>
      <c r="BA1692" s="2" t="s">
        <v>88</v>
      </c>
      <c r="BB1692" s="2" t="s">
        <v>48</v>
      </c>
      <c r="BC1692" s="2">
        <v>24.24</v>
      </c>
      <c r="BD1692" s="2">
        <v>1</v>
      </c>
      <c r="BE1692" s="2" t="s">
        <v>38</v>
      </c>
      <c r="BF1692" s="2" t="s">
        <v>56</v>
      </c>
      <c r="BG1692" s="2">
        <v>1</v>
      </c>
      <c r="BH1692" s="2">
        <v>10</v>
      </c>
    </row>
    <row r="1693" spans="36:60" hidden="1" x14ac:dyDescent="0.25">
      <c r="AJ1693" s="12">
        <v>649</v>
      </c>
      <c r="AK1693" s="39" t="s">
        <v>302</v>
      </c>
      <c r="AL1693" s="13" t="s">
        <v>96</v>
      </c>
      <c r="AM1693" s="13" t="s">
        <v>66</v>
      </c>
      <c r="AN1693" s="13" t="s">
        <v>59</v>
      </c>
      <c r="AO1693" s="13" t="s">
        <v>67</v>
      </c>
      <c r="AP1693" s="13" t="s">
        <v>51</v>
      </c>
      <c r="AQ1693" s="13" t="s">
        <v>87</v>
      </c>
      <c r="AR1693" s="13" t="s">
        <v>53</v>
      </c>
      <c r="AS1693" s="13" t="s">
        <v>80</v>
      </c>
      <c r="AT1693" s="13">
        <v>740.25</v>
      </c>
      <c r="AU1693" s="13">
        <v>14</v>
      </c>
      <c r="AV1693" s="13">
        <v>0.11</v>
      </c>
      <c r="AW1693" s="13">
        <v>9223.51</v>
      </c>
      <c r="AX1693" s="13">
        <v>5693.33</v>
      </c>
      <c r="AY1693" s="13">
        <v>3530.18</v>
      </c>
      <c r="AZ1693" s="13" t="s">
        <v>63</v>
      </c>
      <c r="BA1693" s="13" t="s">
        <v>54</v>
      </c>
      <c r="BB1693" s="13" t="s">
        <v>72</v>
      </c>
      <c r="BC1693" s="13">
        <v>13.07</v>
      </c>
      <c r="BD1693" s="13">
        <v>10</v>
      </c>
      <c r="BE1693" s="13" t="s">
        <v>38</v>
      </c>
      <c r="BF1693" s="13" t="s">
        <v>56</v>
      </c>
      <c r="BG1693" s="13">
        <v>4</v>
      </c>
      <c r="BH1693" s="13">
        <v>3</v>
      </c>
    </row>
    <row r="1694" spans="36:60" hidden="1" x14ac:dyDescent="0.25">
      <c r="AJ1694" s="11">
        <v>300</v>
      </c>
      <c r="AK1694" s="38" t="s">
        <v>144</v>
      </c>
      <c r="AL1694" s="2" t="s">
        <v>118</v>
      </c>
      <c r="AM1694" s="2" t="s">
        <v>42</v>
      </c>
      <c r="AN1694" s="2" t="s">
        <v>83</v>
      </c>
      <c r="AO1694" s="2" t="s">
        <v>60</v>
      </c>
      <c r="AP1694" s="2" t="s">
        <v>68</v>
      </c>
      <c r="AQ1694" s="2" t="s">
        <v>52</v>
      </c>
      <c r="AR1694" s="2" t="s">
        <v>33</v>
      </c>
      <c r="AS1694" s="2" t="s">
        <v>85</v>
      </c>
      <c r="AT1694" s="2">
        <v>754.45</v>
      </c>
      <c r="AU1694" s="2">
        <v>15</v>
      </c>
      <c r="AV1694" s="2">
        <v>0.28000000000000003</v>
      </c>
      <c r="AW1694" s="2">
        <v>8148.06</v>
      </c>
      <c r="AX1694" s="2">
        <v>4632.55</v>
      </c>
      <c r="AY1694" s="2">
        <v>3515.51</v>
      </c>
      <c r="AZ1694" s="2" t="s">
        <v>35</v>
      </c>
      <c r="BA1694" s="2" t="s">
        <v>54</v>
      </c>
      <c r="BB1694" s="2" t="s">
        <v>72</v>
      </c>
      <c r="BC1694" s="2">
        <v>27.92</v>
      </c>
      <c r="BD1694" s="2">
        <v>7</v>
      </c>
      <c r="BE1694" s="2" t="s">
        <v>97</v>
      </c>
      <c r="BF1694" s="2" t="s">
        <v>56</v>
      </c>
      <c r="BG1694" s="2">
        <v>4</v>
      </c>
      <c r="BH1694" s="2">
        <v>7</v>
      </c>
    </row>
    <row r="1695" spans="36:60" hidden="1" x14ac:dyDescent="0.25">
      <c r="AJ1695" s="12">
        <v>165</v>
      </c>
      <c r="AK1695" s="39" t="s">
        <v>247</v>
      </c>
      <c r="AL1695" s="13" t="s">
        <v>118</v>
      </c>
      <c r="AM1695" s="13" t="s">
        <v>66</v>
      </c>
      <c r="AN1695" s="13" t="s">
        <v>43</v>
      </c>
      <c r="AO1695" s="13" t="s">
        <v>67</v>
      </c>
      <c r="AP1695" s="13" t="s">
        <v>75</v>
      </c>
      <c r="AQ1695" s="13" t="s">
        <v>84</v>
      </c>
      <c r="AR1695" s="13" t="s">
        <v>45</v>
      </c>
      <c r="AS1695" s="13" t="s">
        <v>70</v>
      </c>
      <c r="AT1695" s="13">
        <v>817.33</v>
      </c>
      <c r="AU1695" s="13">
        <v>14</v>
      </c>
      <c r="AV1695" s="13">
        <v>0.28000000000000003</v>
      </c>
      <c r="AW1695" s="13">
        <v>8238.69</v>
      </c>
      <c r="AX1695" s="13">
        <v>4728.62</v>
      </c>
      <c r="AY1695" s="13">
        <v>3510.07</v>
      </c>
      <c r="AZ1695" s="13" t="s">
        <v>63</v>
      </c>
      <c r="BA1695" s="13" t="s">
        <v>88</v>
      </c>
      <c r="BB1695" s="13" t="s">
        <v>48</v>
      </c>
      <c r="BC1695" s="13">
        <v>14.01</v>
      </c>
      <c r="BD1695" s="13">
        <v>3</v>
      </c>
      <c r="BE1695" s="13" t="s">
        <v>97</v>
      </c>
      <c r="BF1695" s="13" t="s">
        <v>56</v>
      </c>
      <c r="BG1695" s="13">
        <v>3</v>
      </c>
      <c r="BH1695" s="13">
        <v>9</v>
      </c>
    </row>
    <row r="1696" spans="36:60" hidden="1" x14ac:dyDescent="0.25">
      <c r="AJ1696" s="11">
        <v>876</v>
      </c>
      <c r="AK1696" s="38" t="s">
        <v>98</v>
      </c>
      <c r="AL1696" s="2" t="s">
        <v>27</v>
      </c>
      <c r="AM1696" s="2" t="s">
        <v>28</v>
      </c>
      <c r="AN1696" s="2" t="s">
        <v>59</v>
      </c>
      <c r="AO1696" s="2" t="s">
        <v>44</v>
      </c>
      <c r="AP1696" s="2" t="s">
        <v>68</v>
      </c>
      <c r="AQ1696" s="2" t="s">
        <v>79</v>
      </c>
      <c r="AR1696" s="2" t="s">
        <v>33</v>
      </c>
      <c r="AS1696" s="2" t="s">
        <v>70</v>
      </c>
      <c r="AT1696" s="2">
        <v>923.24</v>
      </c>
      <c r="AU1696" s="2">
        <v>12</v>
      </c>
      <c r="AV1696" s="2">
        <v>0.06</v>
      </c>
      <c r="AW1696" s="2">
        <v>10414.15</v>
      </c>
      <c r="AX1696" s="2">
        <v>6912.44</v>
      </c>
      <c r="AY1696" s="2">
        <v>3501.71</v>
      </c>
      <c r="AZ1696" s="2" t="s">
        <v>35</v>
      </c>
      <c r="BA1696" s="2" t="s">
        <v>54</v>
      </c>
      <c r="BB1696" s="2" t="s">
        <v>72</v>
      </c>
      <c r="BC1696" s="2">
        <v>27.25</v>
      </c>
      <c r="BD1696" s="2">
        <v>6</v>
      </c>
      <c r="BE1696" s="2" t="s">
        <v>97</v>
      </c>
      <c r="BF1696" s="2" t="s">
        <v>39</v>
      </c>
      <c r="BG1696" s="2">
        <v>1</v>
      </c>
      <c r="BH1696" s="2">
        <v>6</v>
      </c>
    </row>
    <row r="1697" spans="36:60" hidden="1" x14ac:dyDescent="0.25">
      <c r="AJ1697" s="12">
        <v>81</v>
      </c>
      <c r="AK1697" s="39" t="s">
        <v>174</v>
      </c>
      <c r="AL1697" s="13" t="s">
        <v>96</v>
      </c>
      <c r="AM1697" s="13" t="s">
        <v>82</v>
      </c>
      <c r="AN1697" s="13" t="s">
        <v>43</v>
      </c>
      <c r="AO1697" s="13" t="s">
        <v>67</v>
      </c>
      <c r="AP1697" s="13" t="s">
        <v>61</v>
      </c>
      <c r="AQ1697" s="13" t="s">
        <v>32</v>
      </c>
      <c r="AR1697" s="13" t="s">
        <v>53</v>
      </c>
      <c r="AS1697" s="13" t="s">
        <v>34</v>
      </c>
      <c r="AT1697" s="13">
        <v>956.58</v>
      </c>
      <c r="AU1697" s="13">
        <v>16</v>
      </c>
      <c r="AV1697" s="13">
        <v>0.25</v>
      </c>
      <c r="AW1697" s="13">
        <v>11478.96</v>
      </c>
      <c r="AX1697" s="13">
        <v>7984.89</v>
      </c>
      <c r="AY1697" s="13">
        <v>3494.07</v>
      </c>
      <c r="AZ1697" s="13" t="s">
        <v>35</v>
      </c>
      <c r="BA1697" s="13" t="s">
        <v>88</v>
      </c>
      <c r="BB1697" s="13" t="s">
        <v>37</v>
      </c>
      <c r="BC1697" s="13">
        <v>47.92</v>
      </c>
      <c r="BD1697" s="13">
        <v>2</v>
      </c>
      <c r="BE1697" s="13" t="s">
        <v>97</v>
      </c>
      <c r="BF1697" s="13" t="s">
        <v>39</v>
      </c>
      <c r="BG1697" s="13">
        <v>3</v>
      </c>
      <c r="BH1697" s="13">
        <v>8</v>
      </c>
    </row>
    <row r="1698" spans="36:60" hidden="1" x14ac:dyDescent="0.25">
      <c r="AJ1698" s="11">
        <v>878</v>
      </c>
      <c r="AK1698" s="38" t="s">
        <v>598</v>
      </c>
      <c r="AL1698" s="2" t="s">
        <v>114</v>
      </c>
      <c r="AM1698" s="2" t="s">
        <v>42</v>
      </c>
      <c r="AN1698" s="2" t="s">
        <v>29</v>
      </c>
      <c r="AO1698" s="2" t="s">
        <v>60</v>
      </c>
      <c r="AP1698" s="2" t="s">
        <v>51</v>
      </c>
      <c r="AQ1698" s="2" t="s">
        <v>62</v>
      </c>
      <c r="AR1698" s="2" t="s">
        <v>53</v>
      </c>
      <c r="AS1698" s="2" t="s">
        <v>80</v>
      </c>
      <c r="AT1698" s="2">
        <v>584.89</v>
      </c>
      <c r="AU1698" s="2">
        <v>14</v>
      </c>
      <c r="AV1698" s="2">
        <v>0.08</v>
      </c>
      <c r="AW1698" s="2">
        <v>7533.38</v>
      </c>
      <c r="AX1698" s="2">
        <v>4048.94</v>
      </c>
      <c r="AY1698" s="2">
        <v>3484.44</v>
      </c>
      <c r="AZ1698" s="2" t="s">
        <v>35</v>
      </c>
      <c r="BA1698" s="2" t="s">
        <v>71</v>
      </c>
      <c r="BB1698" s="2" t="s">
        <v>48</v>
      </c>
      <c r="BC1698" s="2">
        <v>33.51</v>
      </c>
      <c r="BD1698" s="2">
        <v>6</v>
      </c>
      <c r="BE1698" s="2" t="s">
        <v>55</v>
      </c>
      <c r="BF1698" s="2" t="s">
        <v>56</v>
      </c>
      <c r="BG1698" s="2">
        <v>2</v>
      </c>
      <c r="BH1698" s="2">
        <v>5</v>
      </c>
    </row>
    <row r="1699" spans="36:60" hidden="1" x14ac:dyDescent="0.25">
      <c r="AJ1699" s="12">
        <v>845</v>
      </c>
      <c r="AK1699" s="39" t="s">
        <v>498</v>
      </c>
      <c r="AL1699" s="13" t="s">
        <v>41</v>
      </c>
      <c r="AM1699" s="13" t="s">
        <v>42</v>
      </c>
      <c r="AN1699" s="13" t="s">
        <v>90</v>
      </c>
      <c r="AO1699" s="13" t="s">
        <v>60</v>
      </c>
      <c r="AP1699" s="13" t="s">
        <v>61</v>
      </c>
      <c r="AQ1699" s="13" t="s">
        <v>32</v>
      </c>
      <c r="AR1699" s="13" t="s">
        <v>45</v>
      </c>
      <c r="AS1699" s="13" t="s">
        <v>85</v>
      </c>
      <c r="AT1699" s="13">
        <v>488.82</v>
      </c>
      <c r="AU1699" s="13">
        <v>17</v>
      </c>
      <c r="AV1699" s="13">
        <v>0.14000000000000001</v>
      </c>
      <c r="AW1699" s="13">
        <v>7146.55</v>
      </c>
      <c r="AX1699" s="13">
        <v>3668.7</v>
      </c>
      <c r="AY1699" s="13">
        <v>3477.85</v>
      </c>
      <c r="AZ1699" s="13" t="s">
        <v>76</v>
      </c>
      <c r="BA1699" s="13" t="s">
        <v>71</v>
      </c>
      <c r="BB1699" s="13" t="s">
        <v>37</v>
      </c>
      <c r="BC1699" s="13">
        <v>44.09</v>
      </c>
      <c r="BD1699" s="13">
        <v>6</v>
      </c>
      <c r="BE1699" s="13" t="s">
        <v>97</v>
      </c>
      <c r="BF1699" s="13" t="s">
        <v>56</v>
      </c>
      <c r="BG1699" s="13">
        <v>2</v>
      </c>
      <c r="BH1699" s="13">
        <v>1</v>
      </c>
    </row>
    <row r="1700" spans="36:60" hidden="1" x14ac:dyDescent="0.25">
      <c r="AJ1700" s="12">
        <v>301</v>
      </c>
      <c r="AK1700" s="39" t="s">
        <v>212</v>
      </c>
      <c r="AL1700" s="13" t="s">
        <v>114</v>
      </c>
      <c r="AM1700" s="13" t="s">
        <v>28</v>
      </c>
      <c r="AN1700" s="13" t="s">
        <v>29</v>
      </c>
      <c r="AO1700" s="13" t="s">
        <v>78</v>
      </c>
      <c r="AP1700" s="13" t="s">
        <v>51</v>
      </c>
      <c r="AQ1700" s="13" t="s">
        <v>62</v>
      </c>
      <c r="AR1700" s="13" t="s">
        <v>53</v>
      </c>
      <c r="AS1700" s="13" t="s">
        <v>85</v>
      </c>
      <c r="AT1700" s="13">
        <v>438.56</v>
      </c>
      <c r="AU1700" s="13">
        <v>19</v>
      </c>
      <c r="AV1700" s="13">
        <v>0.06</v>
      </c>
      <c r="AW1700" s="13">
        <v>7832.68</v>
      </c>
      <c r="AX1700" s="13">
        <v>4361.2700000000004</v>
      </c>
      <c r="AY1700" s="13">
        <v>3471.41</v>
      </c>
      <c r="AZ1700" s="13" t="s">
        <v>47</v>
      </c>
      <c r="BA1700" s="13" t="s">
        <v>36</v>
      </c>
      <c r="BB1700" s="13" t="s">
        <v>72</v>
      </c>
      <c r="BC1700" s="13">
        <v>20.36</v>
      </c>
      <c r="BD1700" s="13">
        <v>4</v>
      </c>
      <c r="BE1700" s="13" t="s">
        <v>55</v>
      </c>
      <c r="BF1700" s="13" t="s">
        <v>39</v>
      </c>
      <c r="BG1700" s="13">
        <v>4</v>
      </c>
      <c r="BH1700" s="13">
        <v>10</v>
      </c>
    </row>
    <row r="1701" spans="36:60" hidden="1" x14ac:dyDescent="0.25">
      <c r="AJ1701" s="12">
        <v>197</v>
      </c>
      <c r="AK1701" s="39" t="s">
        <v>271</v>
      </c>
      <c r="AL1701" s="13" t="s">
        <v>65</v>
      </c>
      <c r="AM1701" s="13" t="s">
        <v>82</v>
      </c>
      <c r="AN1701" s="13" t="s">
        <v>29</v>
      </c>
      <c r="AO1701" s="13" t="s">
        <v>30</v>
      </c>
      <c r="AP1701" s="13" t="s">
        <v>75</v>
      </c>
      <c r="AQ1701" s="13" t="s">
        <v>69</v>
      </c>
      <c r="AR1701" s="13" t="s">
        <v>53</v>
      </c>
      <c r="AS1701" s="13" t="s">
        <v>70</v>
      </c>
      <c r="AT1701" s="13">
        <v>524.36</v>
      </c>
      <c r="AU1701" s="13">
        <v>20</v>
      </c>
      <c r="AV1701" s="13">
        <v>0.09</v>
      </c>
      <c r="AW1701" s="13">
        <v>9543.35</v>
      </c>
      <c r="AX1701" s="13">
        <v>6079.04</v>
      </c>
      <c r="AY1701" s="13">
        <v>3464.31</v>
      </c>
      <c r="AZ1701" s="13" t="s">
        <v>47</v>
      </c>
      <c r="BA1701" s="13" t="s">
        <v>54</v>
      </c>
      <c r="BB1701" s="13" t="s">
        <v>72</v>
      </c>
      <c r="BC1701" s="13">
        <v>44.65</v>
      </c>
      <c r="BD1701" s="13">
        <v>9</v>
      </c>
      <c r="BE1701" s="13" t="s">
        <v>55</v>
      </c>
      <c r="BF1701" s="13" t="s">
        <v>39</v>
      </c>
      <c r="BG1701" s="13">
        <v>4</v>
      </c>
      <c r="BH1701" s="13">
        <v>6</v>
      </c>
    </row>
    <row r="1702" spans="36:60" hidden="1" x14ac:dyDescent="0.25">
      <c r="AJ1702" s="12">
        <v>987</v>
      </c>
      <c r="AK1702" s="39" t="s">
        <v>146</v>
      </c>
      <c r="AL1702" s="13" t="s">
        <v>41</v>
      </c>
      <c r="AM1702" s="13" t="s">
        <v>28</v>
      </c>
      <c r="AN1702" s="13" t="s">
        <v>43</v>
      </c>
      <c r="AO1702" s="13" t="s">
        <v>74</v>
      </c>
      <c r="AP1702" s="13" t="s">
        <v>31</v>
      </c>
      <c r="AQ1702" s="13" t="s">
        <v>87</v>
      </c>
      <c r="AR1702" s="13" t="s">
        <v>53</v>
      </c>
      <c r="AS1702" s="13" t="s">
        <v>46</v>
      </c>
      <c r="AT1702" s="13">
        <v>894.32</v>
      </c>
      <c r="AU1702" s="13">
        <v>16</v>
      </c>
      <c r="AV1702" s="13">
        <v>0.21</v>
      </c>
      <c r="AW1702" s="13">
        <v>11304.2</v>
      </c>
      <c r="AX1702" s="13">
        <v>7840.89</v>
      </c>
      <c r="AY1702" s="13">
        <v>3463.31</v>
      </c>
      <c r="AZ1702" s="13" t="s">
        <v>47</v>
      </c>
      <c r="BA1702" s="13" t="s">
        <v>71</v>
      </c>
      <c r="BB1702" s="13" t="s">
        <v>72</v>
      </c>
      <c r="BC1702" s="13">
        <v>5.99</v>
      </c>
      <c r="BD1702" s="13">
        <v>9</v>
      </c>
      <c r="BE1702" s="13" t="s">
        <v>38</v>
      </c>
      <c r="BF1702" s="13" t="s">
        <v>56</v>
      </c>
      <c r="BG1702" s="13">
        <v>2</v>
      </c>
      <c r="BH1702" s="13">
        <v>12</v>
      </c>
    </row>
    <row r="1703" spans="36:60" hidden="1" x14ac:dyDescent="0.25">
      <c r="AJ1703" s="11">
        <v>220</v>
      </c>
      <c r="AK1703" s="38" t="s">
        <v>205</v>
      </c>
      <c r="AL1703" s="2" t="s">
        <v>41</v>
      </c>
      <c r="AM1703" s="2" t="s">
        <v>42</v>
      </c>
      <c r="AN1703" s="2" t="s">
        <v>90</v>
      </c>
      <c r="AO1703" s="2" t="s">
        <v>30</v>
      </c>
      <c r="AP1703" s="2" t="s">
        <v>75</v>
      </c>
      <c r="AQ1703" s="2" t="s">
        <v>102</v>
      </c>
      <c r="AR1703" s="2" t="s">
        <v>33</v>
      </c>
      <c r="AS1703" s="2" t="s">
        <v>70</v>
      </c>
      <c r="AT1703" s="2">
        <v>732.81</v>
      </c>
      <c r="AU1703" s="2">
        <v>19</v>
      </c>
      <c r="AV1703" s="2">
        <v>0.16</v>
      </c>
      <c r="AW1703" s="2">
        <v>11695.65</v>
      </c>
      <c r="AX1703" s="2">
        <v>8301.17</v>
      </c>
      <c r="AY1703" s="2">
        <v>3394.48</v>
      </c>
      <c r="AZ1703" s="2" t="s">
        <v>47</v>
      </c>
      <c r="BA1703" s="2" t="s">
        <v>88</v>
      </c>
      <c r="BB1703" s="2" t="s">
        <v>48</v>
      </c>
      <c r="BC1703" s="2">
        <v>6.05</v>
      </c>
      <c r="BD1703" s="2">
        <v>2</v>
      </c>
      <c r="BE1703" s="2" t="s">
        <v>97</v>
      </c>
      <c r="BF1703" s="2" t="s">
        <v>56</v>
      </c>
      <c r="BG1703" s="2">
        <v>5</v>
      </c>
      <c r="BH1703" s="2">
        <v>11</v>
      </c>
    </row>
    <row r="1704" spans="36:60" hidden="1" x14ac:dyDescent="0.25">
      <c r="AJ1704" s="12">
        <v>885</v>
      </c>
      <c r="AK1704" s="39" t="s">
        <v>26</v>
      </c>
      <c r="AL1704" s="13" t="s">
        <v>127</v>
      </c>
      <c r="AM1704" s="13" t="s">
        <v>82</v>
      </c>
      <c r="AN1704" s="13" t="s">
        <v>29</v>
      </c>
      <c r="AO1704" s="13" t="s">
        <v>44</v>
      </c>
      <c r="AP1704" s="13" t="s">
        <v>61</v>
      </c>
      <c r="AQ1704" s="13" t="s">
        <v>69</v>
      </c>
      <c r="AR1704" s="13" t="s">
        <v>45</v>
      </c>
      <c r="AS1704" s="13" t="s">
        <v>70</v>
      </c>
      <c r="AT1704" s="13">
        <v>956.2</v>
      </c>
      <c r="AU1704" s="13">
        <v>17</v>
      </c>
      <c r="AV1704" s="13">
        <v>0.03</v>
      </c>
      <c r="AW1704" s="13">
        <v>15767.74</v>
      </c>
      <c r="AX1704" s="13">
        <v>12376.8</v>
      </c>
      <c r="AY1704" s="13">
        <v>3390.94</v>
      </c>
      <c r="AZ1704" s="13" t="s">
        <v>91</v>
      </c>
      <c r="BA1704" s="13" t="s">
        <v>36</v>
      </c>
      <c r="BB1704" s="13" t="s">
        <v>48</v>
      </c>
      <c r="BC1704" s="13">
        <v>12.79</v>
      </c>
      <c r="BD1704" s="13">
        <v>3</v>
      </c>
      <c r="BE1704" s="13" t="s">
        <v>55</v>
      </c>
      <c r="BF1704" s="13" t="s">
        <v>56</v>
      </c>
      <c r="BG1704" s="13">
        <v>3</v>
      </c>
      <c r="BH1704" s="13">
        <v>8</v>
      </c>
    </row>
    <row r="1705" spans="36:60" hidden="1" x14ac:dyDescent="0.25">
      <c r="AJ1705" s="12">
        <v>683</v>
      </c>
      <c r="AK1705" s="39" t="s">
        <v>159</v>
      </c>
      <c r="AL1705" s="13" t="s">
        <v>58</v>
      </c>
      <c r="AM1705" s="13" t="s">
        <v>66</v>
      </c>
      <c r="AN1705" s="13" t="s">
        <v>43</v>
      </c>
      <c r="AO1705" s="13" t="s">
        <v>100</v>
      </c>
      <c r="AP1705" s="13" t="s">
        <v>61</v>
      </c>
      <c r="AQ1705" s="13" t="s">
        <v>102</v>
      </c>
      <c r="AR1705" s="13" t="s">
        <v>33</v>
      </c>
      <c r="AS1705" s="13" t="s">
        <v>34</v>
      </c>
      <c r="AT1705" s="13">
        <v>598.35</v>
      </c>
      <c r="AU1705" s="13">
        <v>13</v>
      </c>
      <c r="AV1705" s="13">
        <v>0.01</v>
      </c>
      <c r="AW1705" s="13">
        <v>7700.76</v>
      </c>
      <c r="AX1705" s="13">
        <v>4331.91</v>
      </c>
      <c r="AY1705" s="13">
        <v>3368.85</v>
      </c>
      <c r="AZ1705" s="13" t="s">
        <v>47</v>
      </c>
      <c r="BA1705" s="13" t="s">
        <v>54</v>
      </c>
      <c r="BB1705" s="13" t="s">
        <v>48</v>
      </c>
      <c r="BC1705" s="13">
        <v>11.4</v>
      </c>
      <c r="BD1705" s="13">
        <v>2</v>
      </c>
      <c r="BE1705" s="13" t="s">
        <v>97</v>
      </c>
      <c r="BF1705" s="13" t="s">
        <v>56</v>
      </c>
      <c r="BG1705" s="13">
        <v>3</v>
      </c>
      <c r="BH1705" s="13">
        <v>12</v>
      </c>
    </row>
    <row r="1706" spans="36:60" hidden="1" x14ac:dyDescent="0.25">
      <c r="AJ1706" s="12">
        <v>597</v>
      </c>
      <c r="AK1706" s="39" t="s">
        <v>503</v>
      </c>
      <c r="AL1706" s="13" t="s">
        <v>127</v>
      </c>
      <c r="AM1706" s="13" t="s">
        <v>66</v>
      </c>
      <c r="AN1706" s="13" t="s">
        <v>59</v>
      </c>
      <c r="AO1706" s="13" t="s">
        <v>78</v>
      </c>
      <c r="AP1706" s="13" t="s">
        <v>51</v>
      </c>
      <c r="AQ1706" s="13" t="s">
        <v>107</v>
      </c>
      <c r="AR1706" s="13" t="s">
        <v>53</v>
      </c>
      <c r="AS1706" s="13" t="s">
        <v>46</v>
      </c>
      <c r="AT1706" s="13">
        <v>500.38</v>
      </c>
      <c r="AU1706" s="13">
        <v>19</v>
      </c>
      <c r="AV1706" s="13">
        <v>0.11</v>
      </c>
      <c r="AW1706" s="13">
        <v>8461.43</v>
      </c>
      <c r="AX1706" s="13">
        <v>5102.83</v>
      </c>
      <c r="AY1706" s="13">
        <v>3358.6</v>
      </c>
      <c r="AZ1706" s="13" t="s">
        <v>35</v>
      </c>
      <c r="BA1706" s="13" t="s">
        <v>88</v>
      </c>
      <c r="BB1706" s="13" t="s">
        <v>48</v>
      </c>
      <c r="BC1706" s="13">
        <v>24.04</v>
      </c>
      <c r="BD1706" s="13">
        <v>5</v>
      </c>
      <c r="BE1706" s="13" t="s">
        <v>55</v>
      </c>
      <c r="BF1706" s="13" t="s">
        <v>56</v>
      </c>
      <c r="BG1706" s="13">
        <v>2</v>
      </c>
      <c r="BH1706" s="13">
        <v>5</v>
      </c>
    </row>
    <row r="1707" spans="36:60" hidden="1" x14ac:dyDescent="0.25">
      <c r="AJ1707" s="12">
        <v>883</v>
      </c>
      <c r="AK1707" s="39" t="s">
        <v>599</v>
      </c>
      <c r="AL1707" s="13" t="s">
        <v>127</v>
      </c>
      <c r="AM1707" s="13" t="s">
        <v>28</v>
      </c>
      <c r="AN1707" s="13" t="s">
        <v>29</v>
      </c>
      <c r="AO1707" s="13" t="s">
        <v>44</v>
      </c>
      <c r="AP1707" s="13" t="s">
        <v>68</v>
      </c>
      <c r="AQ1707" s="13" t="s">
        <v>32</v>
      </c>
      <c r="AR1707" s="13" t="s">
        <v>33</v>
      </c>
      <c r="AS1707" s="13" t="s">
        <v>46</v>
      </c>
      <c r="AT1707" s="13">
        <v>720.6</v>
      </c>
      <c r="AU1707" s="13">
        <v>15</v>
      </c>
      <c r="AV1707" s="13">
        <v>0.22</v>
      </c>
      <c r="AW1707" s="13">
        <v>8431.02</v>
      </c>
      <c r="AX1707" s="13">
        <v>5073.9799999999996</v>
      </c>
      <c r="AY1707" s="13">
        <v>3357.04</v>
      </c>
      <c r="AZ1707" s="13" t="s">
        <v>35</v>
      </c>
      <c r="BA1707" s="13" t="s">
        <v>54</v>
      </c>
      <c r="BB1707" s="13" t="s">
        <v>72</v>
      </c>
      <c r="BC1707" s="13">
        <v>48.77</v>
      </c>
      <c r="BD1707" s="13">
        <v>4</v>
      </c>
      <c r="BE1707" s="13" t="s">
        <v>38</v>
      </c>
      <c r="BF1707" s="13" t="s">
        <v>39</v>
      </c>
      <c r="BG1707" s="13">
        <v>4</v>
      </c>
      <c r="BH1707" s="13">
        <v>9</v>
      </c>
    </row>
    <row r="1708" spans="36:60" hidden="1" x14ac:dyDescent="0.25">
      <c r="AJ1708" s="12">
        <v>687</v>
      </c>
      <c r="AK1708" s="39" t="s">
        <v>227</v>
      </c>
      <c r="AL1708" s="13" t="s">
        <v>41</v>
      </c>
      <c r="AM1708" s="13" t="s">
        <v>42</v>
      </c>
      <c r="AN1708" s="13" t="s">
        <v>90</v>
      </c>
      <c r="AO1708" s="13" t="s">
        <v>67</v>
      </c>
      <c r="AP1708" s="13" t="s">
        <v>51</v>
      </c>
      <c r="AQ1708" s="13" t="s">
        <v>62</v>
      </c>
      <c r="AR1708" s="13" t="s">
        <v>45</v>
      </c>
      <c r="AS1708" s="13" t="s">
        <v>85</v>
      </c>
      <c r="AT1708" s="13">
        <v>612.42999999999995</v>
      </c>
      <c r="AU1708" s="13">
        <v>17</v>
      </c>
      <c r="AV1708" s="13">
        <v>0.06</v>
      </c>
      <c r="AW1708" s="13">
        <v>9786.6299999999992</v>
      </c>
      <c r="AX1708" s="13">
        <v>6438.2</v>
      </c>
      <c r="AY1708" s="13">
        <v>3348.43</v>
      </c>
      <c r="AZ1708" s="13" t="s">
        <v>35</v>
      </c>
      <c r="BA1708" s="13" t="s">
        <v>36</v>
      </c>
      <c r="BB1708" s="13" t="s">
        <v>37</v>
      </c>
      <c r="BC1708" s="13">
        <v>35.92</v>
      </c>
      <c r="BD1708" s="13">
        <v>3</v>
      </c>
      <c r="BE1708" s="13" t="s">
        <v>97</v>
      </c>
      <c r="BF1708" s="13" t="s">
        <v>56</v>
      </c>
      <c r="BG1708" s="13">
        <v>5</v>
      </c>
      <c r="BH1708" s="13">
        <v>8</v>
      </c>
    </row>
    <row r="1709" spans="36:60" hidden="1" x14ac:dyDescent="0.25">
      <c r="AJ1709" s="12">
        <v>635</v>
      </c>
      <c r="AK1709" s="39" t="s">
        <v>215</v>
      </c>
      <c r="AL1709" s="13" t="s">
        <v>41</v>
      </c>
      <c r="AM1709" s="13" t="s">
        <v>82</v>
      </c>
      <c r="AN1709" s="13" t="s">
        <v>83</v>
      </c>
      <c r="AO1709" s="13" t="s">
        <v>67</v>
      </c>
      <c r="AP1709" s="13" t="s">
        <v>61</v>
      </c>
      <c r="AQ1709" s="13" t="s">
        <v>62</v>
      </c>
      <c r="AR1709" s="13" t="s">
        <v>45</v>
      </c>
      <c r="AS1709" s="13" t="s">
        <v>80</v>
      </c>
      <c r="AT1709" s="13">
        <v>622.30999999999995</v>
      </c>
      <c r="AU1709" s="13">
        <v>15</v>
      </c>
      <c r="AV1709" s="13">
        <v>0.27</v>
      </c>
      <c r="AW1709" s="13">
        <v>6814.29</v>
      </c>
      <c r="AX1709" s="13">
        <v>3466.69</v>
      </c>
      <c r="AY1709" s="13">
        <v>3347.6</v>
      </c>
      <c r="AZ1709" s="13" t="s">
        <v>47</v>
      </c>
      <c r="BA1709" s="13" t="s">
        <v>36</v>
      </c>
      <c r="BB1709" s="13" t="s">
        <v>37</v>
      </c>
      <c r="BC1709" s="13">
        <v>45.15</v>
      </c>
      <c r="BD1709" s="13">
        <v>2</v>
      </c>
      <c r="BE1709" s="13" t="s">
        <v>38</v>
      </c>
      <c r="BF1709" s="13" t="s">
        <v>56</v>
      </c>
      <c r="BG1709" s="13">
        <v>3</v>
      </c>
      <c r="BH1709" s="13">
        <v>3</v>
      </c>
    </row>
    <row r="1710" spans="36:60" hidden="1" x14ac:dyDescent="0.25">
      <c r="AJ1710" s="11">
        <v>458</v>
      </c>
      <c r="AK1710" s="38" t="s">
        <v>443</v>
      </c>
      <c r="AL1710" s="2" t="s">
        <v>120</v>
      </c>
      <c r="AM1710" s="2" t="s">
        <v>42</v>
      </c>
      <c r="AN1710" s="2" t="s">
        <v>59</v>
      </c>
      <c r="AO1710" s="2" t="s">
        <v>44</v>
      </c>
      <c r="AP1710" s="2" t="s">
        <v>61</v>
      </c>
      <c r="AQ1710" s="2" t="s">
        <v>52</v>
      </c>
      <c r="AR1710" s="2" t="s">
        <v>45</v>
      </c>
      <c r="AS1710" s="2" t="s">
        <v>46</v>
      </c>
      <c r="AT1710" s="2">
        <v>907.47</v>
      </c>
      <c r="AU1710" s="2">
        <v>20</v>
      </c>
      <c r="AV1710" s="2">
        <v>0.02</v>
      </c>
      <c r="AW1710" s="2">
        <v>17786.41</v>
      </c>
      <c r="AX1710" s="2">
        <v>14438.89</v>
      </c>
      <c r="AY1710" s="2">
        <v>3347.52</v>
      </c>
      <c r="AZ1710" s="2" t="s">
        <v>63</v>
      </c>
      <c r="BA1710" s="2" t="s">
        <v>54</v>
      </c>
      <c r="BB1710" s="2" t="s">
        <v>48</v>
      </c>
      <c r="BC1710" s="2">
        <v>46.31</v>
      </c>
      <c r="BD1710" s="2">
        <v>2</v>
      </c>
      <c r="BE1710" s="2" t="s">
        <v>97</v>
      </c>
      <c r="BF1710" s="2" t="s">
        <v>56</v>
      </c>
      <c r="BG1710" s="2">
        <v>5</v>
      </c>
      <c r="BH1710" s="2">
        <v>8</v>
      </c>
    </row>
    <row r="1711" spans="36:60" hidden="1" x14ac:dyDescent="0.25">
      <c r="AJ1711" s="12">
        <v>707</v>
      </c>
      <c r="AK1711" s="39" t="s">
        <v>101</v>
      </c>
      <c r="AL1711" s="13" t="s">
        <v>50</v>
      </c>
      <c r="AM1711" s="13" t="s">
        <v>82</v>
      </c>
      <c r="AN1711" s="13" t="s">
        <v>83</v>
      </c>
      <c r="AO1711" s="13" t="s">
        <v>67</v>
      </c>
      <c r="AP1711" s="13" t="s">
        <v>51</v>
      </c>
      <c r="AQ1711" s="13" t="s">
        <v>134</v>
      </c>
      <c r="AR1711" s="13" t="s">
        <v>45</v>
      </c>
      <c r="AS1711" s="13" t="s">
        <v>85</v>
      </c>
      <c r="AT1711" s="13">
        <v>420.25</v>
      </c>
      <c r="AU1711" s="13">
        <v>20</v>
      </c>
      <c r="AV1711" s="13">
        <v>0.17</v>
      </c>
      <c r="AW1711" s="13">
        <v>6976.15</v>
      </c>
      <c r="AX1711" s="13">
        <v>3635.98</v>
      </c>
      <c r="AY1711" s="13">
        <v>3340.17</v>
      </c>
      <c r="AZ1711" s="13" t="s">
        <v>91</v>
      </c>
      <c r="BA1711" s="13" t="s">
        <v>71</v>
      </c>
      <c r="BB1711" s="13" t="s">
        <v>72</v>
      </c>
      <c r="BC1711" s="13">
        <v>34.4</v>
      </c>
      <c r="BD1711" s="13">
        <v>9</v>
      </c>
      <c r="BE1711" s="13" t="s">
        <v>55</v>
      </c>
      <c r="BF1711" s="13" t="s">
        <v>39</v>
      </c>
      <c r="BG1711" s="13">
        <v>4</v>
      </c>
      <c r="BH1711" s="13">
        <v>3</v>
      </c>
    </row>
    <row r="1712" spans="36:60" hidden="1" x14ac:dyDescent="0.25">
      <c r="AJ1712" s="11">
        <v>86</v>
      </c>
      <c r="AK1712" s="38" t="s">
        <v>132</v>
      </c>
      <c r="AL1712" s="2" t="s">
        <v>27</v>
      </c>
      <c r="AM1712" s="2" t="s">
        <v>42</v>
      </c>
      <c r="AN1712" s="2" t="s">
        <v>93</v>
      </c>
      <c r="AO1712" s="2" t="s">
        <v>60</v>
      </c>
      <c r="AP1712" s="2" t="s">
        <v>61</v>
      </c>
      <c r="AQ1712" s="2" t="s">
        <v>69</v>
      </c>
      <c r="AR1712" s="2" t="s">
        <v>33</v>
      </c>
      <c r="AS1712" s="2" t="s">
        <v>70</v>
      </c>
      <c r="AT1712" s="2">
        <v>982.69</v>
      </c>
      <c r="AU1712" s="2">
        <v>9</v>
      </c>
      <c r="AV1712" s="2">
        <v>0.02</v>
      </c>
      <c r="AW1712" s="2">
        <v>8667.33</v>
      </c>
      <c r="AX1712" s="2">
        <v>5334.16</v>
      </c>
      <c r="AY1712" s="2">
        <v>3333.17</v>
      </c>
      <c r="AZ1712" s="2" t="s">
        <v>76</v>
      </c>
      <c r="BA1712" s="2" t="s">
        <v>88</v>
      </c>
      <c r="BB1712" s="2" t="s">
        <v>72</v>
      </c>
      <c r="BC1712" s="2">
        <v>44.59</v>
      </c>
      <c r="BD1712" s="2">
        <v>8</v>
      </c>
      <c r="BE1712" s="2" t="s">
        <v>55</v>
      </c>
      <c r="BF1712" s="2" t="s">
        <v>39</v>
      </c>
      <c r="BG1712" s="2">
        <v>2</v>
      </c>
      <c r="BH1712" s="2">
        <v>10</v>
      </c>
    </row>
    <row r="1713" spans="36:60" hidden="1" x14ac:dyDescent="0.25">
      <c r="AJ1713" s="11">
        <v>378</v>
      </c>
      <c r="AK1713" s="38" t="s">
        <v>389</v>
      </c>
      <c r="AL1713" s="2" t="s">
        <v>114</v>
      </c>
      <c r="AM1713" s="2" t="s">
        <v>42</v>
      </c>
      <c r="AN1713" s="2" t="s">
        <v>93</v>
      </c>
      <c r="AO1713" s="2" t="s">
        <v>78</v>
      </c>
      <c r="AP1713" s="2" t="s">
        <v>61</v>
      </c>
      <c r="AQ1713" s="2" t="s">
        <v>69</v>
      </c>
      <c r="AR1713" s="2" t="s">
        <v>33</v>
      </c>
      <c r="AS1713" s="2" t="s">
        <v>70</v>
      </c>
      <c r="AT1713" s="2">
        <v>939.74</v>
      </c>
      <c r="AU1713" s="2">
        <v>19</v>
      </c>
      <c r="AV1713" s="2">
        <v>0.3</v>
      </c>
      <c r="AW1713" s="2">
        <v>12498.54</v>
      </c>
      <c r="AX1713" s="2">
        <v>9176.41</v>
      </c>
      <c r="AY1713" s="2">
        <v>3322.13</v>
      </c>
      <c r="AZ1713" s="2" t="s">
        <v>91</v>
      </c>
      <c r="BA1713" s="2" t="s">
        <v>88</v>
      </c>
      <c r="BB1713" s="2" t="s">
        <v>48</v>
      </c>
      <c r="BC1713" s="2">
        <v>42.72</v>
      </c>
      <c r="BD1713" s="2">
        <v>3</v>
      </c>
      <c r="BE1713" s="2" t="s">
        <v>38</v>
      </c>
      <c r="BF1713" s="2" t="s">
        <v>56</v>
      </c>
      <c r="BG1713" s="2">
        <v>4</v>
      </c>
      <c r="BH1713" s="2">
        <v>7</v>
      </c>
    </row>
    <row r="1714" spans="36:60" hidden="1" x14ac:dyDescent="0.25">
      <c r="AJ1714" s="12">
        <v>177</v>
      </c>
      <c r="AK1714" s="39" t="s">
        <v>49</v>
      </c>
      <c r="AL1714" s="13" t="s">
        <v>58</v>
      </c>
      <c r="AM1714" s="13" t="s">
        <v>28</v>
      </c>
      <c r="AN1714" s="13" t="s">
        <v>59</v>
      </c>
      <c r="AO1714" s="13" t="s">
        <v>78</v>
      </c>
      <c r="AP1714" s="13" t="s">
        <v>31</v>
      </c>
      <c r="AQ1714" s="13" t="s">
        <v>84</v>
      </c>
      <c r="AR1714" s="13" t="s">
        <v>53</v>
      </c>
      <c r="AS1714" s="13" t="s">
        <v>85</v>
      </c>
      <c r="AT1714" s="13">
        <v>547.62</v>
      </c>
      <c r="AU1714" s="13">
        <v>13</v>
      </c>
      <c r="AV1714" s="13">
        <v>0</v>
      </c>
      <c r="AW1714" s="13">
        <v>7119.06</v>
      </c>
      <c r="AX1714" s="13">
        <v>3829.75</v>
      </c>
      <c r="AY1714" s="13">
        <v>3289.31</v>
      </c>
      <c r="AZ1714" s="13" t="s">
        <v>91</v>
      </c>
      <c r="BA1714" s="13" t="s">
        <v>36</v>
      </c>
      <c r="BB1714" s="13" t="s">
        <v>48</v>
      </c>
      <c r="BC1714" s="13">
        <v>47.55</v>
      </c>
      <c r="BD1714" s="13">
        <v>4</v>
      </c>
      <c r="BE1714" s="13" t="s">
        <v>55</v>
      </c>
      <c r="BF1714" s="13" t="s">
        <v>56</v>
      </c>
      <c r="BG1714" s="13">
        <v>2</v>
      </c>
      <c r="BH1714" s="13">
        <v>12</v>
      </c>
    </row>
    <row r="1715" spans="36:60" hidden="1" x14ac:dyDescent="0.25">
      <c r="AJ1715" s="12">
        <v>207</v>
      </c>
      <c r="AK1715" s="39" t="s">
        <v>276</v>
      </c>
      <c r="AL1715" s="13" t="s">
        <v>129</v>
      </c>
      <c r="AM1715" s="13" t="s">
        <v>42</v>
      </c>
      <c r="AN1715" s="13" t="s">
        <v>93</v>
      </c>
      <c r="AO1715" s="13" t="s">
        <v>60</v>
      </c>
      <c r="AP1715" s="13" t="s">
        <v>61</v>
      </c>
      <c r="AQ1715" s="13" t="s">
        <v>79</v>
      </c>
      <c r="AR1715" s="13" t="s">
        <v>33</v>
      </c>
      <c r="AS1715" s="13" t="s">
        <v>85</v>
      </c>
      <c r="AT1715" s="13">
        <v>928.17</v>
      </c>
      <c r="AU1715" s="13">
        <v>12</v>
      </c>
      <c r="AV1715" s="13">
        <v>0.03</v>
      </c>
      <c r="AW1715" s="13">
        <v>10803.9</v>
      </c>
      <c r="AX1715" s="13">
        <v>7529.55</v>
      </c>
      <c r="AY1715" s="13">
        <v>3274.35</v>
      </c>
      <c r="AZ1715" s="13" t="s">
        <v>76</v>
      </c>
      <c r="BA1715" s="13" t="s">
        <v>88</v>
      </c>
      <c r="BB1715" s="13" t="s">
        <v>72</v>
      </c>
      <c r="BC1715" s="13">
        <v>14.8</v>
      </c>
      <c r="BD1715" s="13">
        <v>9</v>
      </c>
      <c r="BE1715" s="13" t="s">
        <v>55</v>
      </c>
      <c r="BF1715" s="13" t="s">
        <v>39</v>
      </c>
      <c r="BG1715" s="13">
        <v>4</v>
      </c>
      <c r="BH1715" s="13">
        <v>2</v>
      </c>
    </row>
    <row r="1716" spans="36:60" hidden="1" x14ac:dyDescent="0.25">
      <c r="AJ1716" s="11">
        <v>650</v>
      </c>
      <c r="AK1716" s="38" t="s">
        <v>209</v>
      </c>
      <c r="AL1716" s="2" t="s">
        <v>129</v>
      </c>
      <c r="AM1716" s="2" t="s">
        <v>66</v>
      </c>
      <c r="AN1716" s="2" t="s">
        <v>43</v>
      </c>
      <c r="AO1716" s="2" t="s">
        <v>60</v>
      </c>
      <c r="AP1716" s="2" t="s">
        <v>61</v>
      </c>
      <c r="AQ1716" s="2" t="s">
        <v>87</v>
      </c>
      <c r="AR1716" s="2" t="s">
        <v>33</v>
      </c>
      <c r="AS1716" s="2" t="s">
        <v>46</v>
      </c>
      <c r="AT1716" s="2">
        <v>927.9</v>
      </c>
      <c r="AU1716" s="2">
        <v>16</v>
      </c>
      <c r="AV1716" s="2">
        <v>7.0000000000000007E-2</v>
      </c>
      <c r="AW1716" s="2">
        <v>13807.15</v>
      </c>
      <c r="AX1716" s="2">
        <v>10539.09</v>
      </c>
      <c r="AY1716" s="2">
        <v>3268.06</v>
      </c>
      <c r="AZ1716" s="2" t="s">
        <v>91</v>
      </c>
      <c r="BA1716" s="2" t="s">
        <v>71</v>
      </c>
      <c r="BB1716" s="2" t="s">
        <v>72</v>
      </c>
      <c r="BC1716" s="2">
        <v>9.58</v>
      </c>
      <c r="BD1716" s="2">
        <v>9</v>
      </c>
      <c r="BE1716" s="2" t="s">
        <v>97</v>
      </c>
      <c r="BF1716" s="2" t="s">
        <v>56</v>
      </c>
      <c r="BG1716" s="2">
        <v>1</v>
      </c>
      <c r="BH1716" s="2">
        <v>7</v>
      </c>
    </row>
    <row r="1717" spans="36:60" hidden="1" x14ac:dyDescent="0.25">
      <c r="AJ1717" s="12">
        <v>437</v>
      </c>
      <c r="AK1717" s="39" t="s">
        <v>431</v>
      </c>
      <c r="AL1717" s="13" t="s">
        <v>96</v>
      </c>
      <c r="AM1717" s="13" t="s">
        <v>42</v>
      </c>
      <c r="AN1717" s="13" t="s">
        <v>43</v>
      </c>
      <c r="AO1717" s="13" t="s">
        <v>94</v>
      </c>
      <c r="AP1717" s="13" t="s">
        <v>31</v>
      </c>
      <c r="AQ1717" s="13" t="s">
        <v>79</v>
      </c>
      <c r="AR1717" s="13" t="s">
        <v>45</v>
      </c>
      <c r="AS1717" s="13" t="s">
        <v>80</v>
      </c>
      <c r="AT1717" s="13">
        <v>528.57000000000005</v>
      </c>
      <c r="AU1717" s="13">
        <v>18</v>
      </c>
      <c r="AV1717" s="13">
        <v>0.28999999999999998</v>
      </c>
      <c r="AW1717" s="13">
        <v>6755.12</v>
      </c>
      <c r="AX1717" s="13">
        <v>3507.51</v>
      </c>
      <c r="AY1717" s="13">
        <v>3247.61</v>
      </c>
      <c r="AZ1717" s="13" t="s">
        <v>76</v>
      </c>
      <c r="BA1717" s="13" t="s">
        <v>88</v>
      </c>
      <c r="BB1717" s="13" t="s">
        <v>37</v>
      </c>
      <c r="BC1717" s="13">
        <v>31.66</v>
      </c>
      <c r="BD1717" s="13">
        <v>4</v>
      </c>
      <c r="BE1717" s="13" t="s">
        <v>97</v>
      </c>
      <c r="BF1717" s="13" t="s">
        <v>39</v>
      </c>
      <c r="BG1717" s="13">
        <v>1</v>
      </c>
      <c r="BH1717" s="13">
        <v>5</v>
      </c>
    </row>
    <row r="1718" spans="36:60" hidden="1" x14ac:dyDescent="0.25">
      <c r="AJ1718" s="11">
        <v>608</v>
      </c>
      <c r="AK1718" s="38" t="s">
        <v>508</v>
      </c>
      <c r="AL1718" s="2" t="s">
        <v>99</v>
      </c>
      <c r="AM1718" s="2" t="s">
        <v>42</v>
      </c>
      <c r="AN1718" s="2" t="s">
        <v>93</v>
      </c>
      <c r="AO1718" s="2" t="s">
        <v>30</v>
      </c>
      <c r="AP1718" s="2" t="s">
        <v>61</v>
      </c>
      <c r="AQ1718" s="2" t="s">
        <v>69</v>
      </c>
      <c r="AR1718" s="2" t="s">
        <v>53</v>
      </c>
      <c r="AS1718" s="2" t="s">
        <v>34</v>
      </c>
      <c r="AT1718" s="2">
        <v>681.7</v>
      </c>
      <c r="AU1718" s="2">
        <v>11</v>
      </c>
      <c r="AV1718" s="2">
        <v>7.0000000000000007E-2</v>
      </c>
      <c r="AW1718" s="2">
        <v>6973.79</v>
      </c>
      <c r="AX1718" s="2">
        <v>3730.57</v>
      </c>
      <c r="AY1718" s="2">
        <v>3243.22</v>
      </c>
      <c r="AZ1718" s="2" t="s">
        <v>35</v>
      </c>
      <c r="BA1718" s="2" t="s">
        <v>36</v>
      </c>
      <c r="BB1718" s="2" t="s">
        <v>48</v>
      </c>
      <c r="BC1718" s="2">
        <v>31.14</v>
      </c>
      <c r="BD1718" s="2">
        <v>9</v>
      </c>
      <c r="BE1718" s="2" t="s">
        <v>55</v>
      </c>
      <c r="BF1718" s="2" t="s">
        <v>56</v>
      </c>
      <c r="BG1718" s="2">
        <v>3</v>
      </c>
      <c r="BH1718" s="2">
        <v>6</v>
      </c>
    </row>
    <row r="1719" spans="36:60" hidden="1" x14ac:dyDescent="0.25">
      <c r="AJ1719" s="11">
        <v>44</v>
      </c>
      <c r="AK1719" s="38" t="s">
        <v>138</v>
      </c>
      <c r="AL1719" s="2" t="s">
        <v>114</v>
      </c>
      <c r="AM1719" s="2" t="s">
        <v>82</v>
      </c>
      <c r="AN1719" s="2" t="s">
        <v>83</v>
      </c>
      <c r="AO1719" s="2" t="s">
        <v>30</v>
      </c>
      <c r="AP1719" s="2" t="s">
        <v>31</v>
      </c>
      <c r="AQ1719" s="2" t="s">
        <v>102</v>
      </c>
      <c r="AR1719" s="2" t="s">
        <v>45</v>
      </c>
      <c r="AS1719" s="2" t="s">
        <v>85</v>
      </c>
      <c r="AT1719" s="2">
        <v>613.92999999999995</v>
      </c>
      <c r="AU1719" s="2">
        <v>19</v>
      </c>
      <c r="AV1719" s="2">
        <v>0.22</v>
      </c>
      <c r="AW1719" s="2">
        <v>9098.44</v>
      </c>
      <c r="AX1719" s="2">
        <v>5865.98</v>
      </c>
      <c r="AY1719" s="2">
        <v>3232.46</v>
      </c>
      <c r="AZ1719" s="2" t="s">
        <v>91</v>
      </c>
      <c r="BA1719" s="2" t="s">
        <v>54</v>
      </c>
      <c r="BB1719" s="2" t="s">
        <v>37</v>
      </c>
      <c r="BC1719" s="2">
        <v>13.92</v>
      </c>
      <c r="BD1719" s="2">
        <v>2</v>
      </c>
      <c r="BE1719" s="2" t="s">
        <v>97</v>
      </c>
      <c r="BF1719" s="2" t="s">
        <v>39</v>
      </c>
      <c r="BG1719" s="2">
        <v>3</v>
      </c>
      <c r="BH1719" s="2">
        <v>6</v>
      </c>
    </row>
    <row r="1720" spans="36:60" hidden="1" x14ac:dyDescent="0.25">
      <c r="AJ1720" s="12">
        <v>679</v>
      </c>
      <c r="AK1720" s="39" t="s">
        <v>537</v>
      </c>
      <c r="AL1720" s="13" t="s">
        <v>50</v>
      </c>
      <c r="AM1720" s="13" t="s">
        <v>66</v>
      </c>
      <c r="AN1720" s="13" t="s">
        <v>59</v>
      </c>
      <c r="AO1720" s="13" t="s">
        <v>74</v>
      </c>
      <c r="AP1720" s="13" t="s">
        <v>51</v>
      </c>
      <c r="AQ1720" s="13" t="s">
        <v>79</v>
      </c>
      <c r="AR1720" s="13" t="s">
        <v>33</v>
      </c>
      <c r="AS1720" s="13" t="s">
        <v>85</v>
      </c>
      <c r="AT1720" s="13">
        <v>733.71</v>
      </c>
      <c r="AU1720" s="13">
        <v>20</v>
      </c>
      <c r="AV1720" s="13">
        <v>0.26</v>
      </c>
      <c r="AW1720" s="13">
        <v>10858.91</v>
      </c>
      <c r="AX1720" s="13">
        <v>7632.45</v>
      </c>
      <c r="AY1720" s="13">
        <v>3226.46</v>
      </c>
      <c r="AZ1720" s="13" t="s">
        <v>63</v>
      </c>
      <c r="BA1720" s="13" t="s">
        <v>88</v>
      </c>
      <c r="BB1720" s="13" t="s">
        <v>72</v>
      </c>
      <c r="BC1720" s="13">
        <v>21.96</v>
      </c>
      <c r="BD1720" s="13">
        <v>2</v>
      </c>
      <c r="BE1720" s="13" t="s">
        <v>97</v>
      </c>
      <c r="BF1720" s="13" t="s">
        <v>56</v>
      </c>
      <c r="BG1720" s="13">
        <v>2</v>
      </c>
      <c r="BH1720" s="13">
        <v>2</v>
      </c>
    </row>
    <row r="1721" spans="36:60" hidden="1" x14ac:dyDescent="0.25">
      <c r="AJ1721" s="11">
        <v>938</v>
      </c>
      <c r="AK1721" s="38" t="s">
        <v>342</v>
      </c>
      <c r="AL1721" s="2" t="s">
        <v>50</v>
      </c>
      <c r="AM1721" s="2" t="s">
        <v>66</v>
      </c>
      <c r="AN1721" s="2" t="s">
        <v>29</v>
      </c>
      <c r="AO1721" s="2" t="s">
        <v>100</v>
      </c>
      <c r="AP1721" s="2" t="s">
        <v>51</v>
      </c>
      <c r="AQ1721" s="2" t="s">
        <v>69</v>
      </c>
      <c r="AR1721" s="2" t="s">
        <v>53</v>
      </c>
      <c r="AS1721" s="2" t="s">
        <v>70</v>
      </c>
      <c r="AT1721" s="2">
        <v>671.47</v>
      </c>
      <c r="AU1721" s="2">
        <v>12</v>
      </c>
      <c r="AV1721" s="2">
        <v>0.1</v>
      </c>
      <c r="AW1721" s="2">
        <v>7251.88</v>
      </c>
      <c r="AX1721" s="2">
        <v>4042.45</v>
      </c>
      <c r="AY1721" s="2">
        <v>3209.43</v>
      </c>
      <c r="AZ1721" s="2" t="s">
        <v>47</v>
      </c>
      <c r="BA1721" s="2" t="s">
        <v>54</v>
      </c>
      <c r="BB1721" s="2" t="s">
        <v>48</v>
      </c>
      <c r="BC1721" s="2">
        <v>13.32</v>
      </c>
      <c r="BD1721" s="2">
        <v>7</v>
      </c>
      <c r="BE1721" s="2" t="s">
        <v>38</v>
      </c>
      <c r="BF1721" s="2" t="s">
        <v>39</v>
      </c>
      <c r="BG1721" s="2">
        <v>2</v>
      </c>
      <c r="BH1721" s="2">
        <v>3</v>
      </c>
    </row>
    <row r="1722" spans="36:60" hidden="1" x14ac:dyDescent="0.25">
      <c r="AJ1722" s="12">
        <v>307</v>
      </c>
      <c r="AK1722" s="39" t="s">
        <v>342</v>
      </c>
      <c r="AL1722" s="13" t="s">
        <v>114</v>
      </c>
      <c r="AM1722" s="13" t="s">
        <v>42</v>
      </c>
      <c r="AN1722" s="13" t="s">
        <v>90</v>
      </c>
      <c r="AO1722" s="13" t="s">
        <v>67</v>
      </c>
      <c r="AP1722" s="13" t="s">
        <v>51</v>
      </c>
      <c r="AQ1722" s="13" t="s">
        <v>102</v>
      </c>
      <c r="AR1722" s="13" t="s">
        <v>45</v>
      </c>
      <c r="AS1722" s="13" t="s">
        <v>46</v>
      </c>
      <c r="AT1722" s="13">
        <v>875.63</v>
      </c>
      <c r="AU1722" s="13">
        <v>10</v>
      </c>
      <c r="AV1722" s="13">
        <v>0.14000000000000001</v>
      </c>
      <c r="AW1722" s="13">
        <v>7530.42</v>
      </c>
      <c r="AX1722" s="13">
        <v>4391.24</v>
      </c>
      <c r="AY1722" s="13">
        <v>3139.18</v>
      </c>
      <c r="AZ1722" s="13" t="s">
        <v>76</v>
      </c>
      <c r="BA1722" s="13" t="s">
        <v>71</v>
      </c>
      <c r="BB1722" s="13" t="s">
        <v>48</v>
      </c>
      <c r="BC1722" s="13">
        <v>10.58</v>
      </c>
      <c r="BD1722" s="13">
        <v>3</v>
      </c>
      <c r="BE1722" s="13" t="s">
        <v>97</v>
      </c>
      <c r="BF1722" s="13" t="s">
        <v>39</v>
      </c>
      <c r="BG1722" s="13">
        <v>5</v>
      </c>
      <c r="BH1722" s="13">
        <v>3</v>
      </c>
    </row>
    <row r="1723" spans="36:60" hidden="1" x14ac:dyDescent="0.25">
      <c r="AJ1723" s="12">
        <v>407</v>
      </c>
      <c r="AK1723" s="39" t="s">
        <v>412</v>
      </c>
      <c r="AL1723" s="13" t="s">
        <v>50</v>
      </c>
      <c r="AM1723" s="13" t="s">
        <v>42</v>
      </c>
      <c r="AN1723" s="13" t="s">
        <v>90</v>
      </c>
      <c r="AO1723" s="13" t="s">
        <v>94</v>
      </c>
      <c r="AP1723" s="13" t="s">
        <v>61</v>
      </c>
      <c r="AQ1723" s="13" t="s">
        <v>84</v>
      </c>
      <c r="AR1723" s="13" t="s">
        <v>45</v>
      </c>
      <c r="AS1723" s="13" t="s">
        <v>46</v>
      </c>
      <c r="AT1723" s="13">
        <v>395.64</v>
      </c>
      <c r="AU1723" s="13">
        <v>18</v>
      </c>
      <c r="AV1723" s="13">
        <v>0.08</v>
      </c>
      <c r="AW1723" s="13">
        <v>6551.8</v>
      </c>
      <c r="AX1723" s="13">
        <v>3435.28</v>
      </c>
      <c r="AY1723" s="13">
        <v>3116.52</v>
      </c>
      <c r="AZ1723" s="13" t="s">
        <v>35</v>
      </c>
      <c r="BA1723" s="13" t="s">
        <v>54</v>
      </c>
      <c r="BB1723" s="13" t="s">
        <v>72</v>
      </c>
      <c r="BC1723" s="13">
        <v>38.15</v>
      </c>
      <c r="BD1723" s="13">
        <v>8</v>
      </c>
      <c r="BE1723" s="13" t="s">
        <v>38</v>
      </c>
      <c r="BF1723" s="13" t="s">
        <v>39</v>
      </c>
      <c r="BG1723" s="13">
        <v>2</v>
      </c>
      <c r="BH1723" s="13">
        <v>5</v>
      </c>
    </row>
    <row r="1724" spans="36:60" hidden="1" x14ac:dyDescent="0.25">
      <c r="AJ1724" s="11">
        <v>480</v>
      </c>
      <c r="AK1724" s="38" t="s">
        <v>345</v>
      </c>
      <c r="AL1724" s="2" t="s">
        <v>58</v>
      </c>
      <c r="AM1724" s="2" t="s">
        <v>82</v>
      </c>
      <c r="AN1724" s="2" t="s">
        <v>83</v>
      </c>
      <c r="AO1724" s="2" t="s">
        <v>74</v>
      </c>
      <c r="AP1724" s="2" t="s">
        <v>31</v>
      </c>
      <c r="AQ1724" s="2" t="s">
        <v>87</v>
      </c>
      <c r="AR1724" s="2" t="s">
        <v>53</v>
      </c>
      <c r="AS1724" s="2" t="s">
        <v>70</v>
      </c>
      <c r="AT1724" s="2">
        <v>323.95</v>
      </c>
      <c r="AU1724" s="2">
        <v>20</v>
      </c>
      <c r="AV1724" s="2">
        <v>0.02</v>
      </c>
      <c r="AW1724" s="2">
        <v>6349.42</v>
      </c>
      <c r="AX1724" s="2">
        <v>3233.25</v>
      </c>
      <c r="AY1724" s="2">
        <v>3116.17</v>
      </c>
      <c r="AZ1724" s="2" t="s">
        <v>35</v>
      </c>
      <c r="BA1724" s="2" t="s">
        <v>36</v>
      </c>
      <c r="BB1724" s="2" t="s">
        <v>48</v>
      </c>
      <c r="BC1724" s="2">
        <v>26.3</v>
      </c>
      <c r="BD1724" s="2">
        <v>1</v>
      </c>
      <c r="BE1724" s="2" t="s">
        <v>38</v>
      </c>
      <c r="BF1724" s="2" t="s">
        <v>56</v>
      </c>
      <c r="BG1724" s="2">
        <v>5</v>
      </c>
      <c r="BH1724" s="2">
        <v>9</v>
      </c>
    </row>
    <row r="1725" spans="36:60" hidden="1" x14ac:dyDescent="0.25">
      <c r="AJ1725" s="11">
        <v>146</v>
      </c>
      <c r="AK1725" s="38" t="s">
        <v>229</v>
      </c>
      <c r="AL1725" s="2" t="s">
        <v>129</v>
      </c>
      <c r="AM1725" s="2" t="s">
        <v>66</v>
      </c>
      <c r="AN1725" s="2" t="s">
        <v>59</v>
      </c>
      <c r="AO1725" s="2" t="s">
        <v>44</v>
      </c>
      <c r="AP1725" s="2" t="s">
        <v>31</v>
      </c>
      <c r="AQ1725" s="2" t="s">
        <v>69</v>
      </c>
      <c r="AR1725" s="2" t="s">
        <v>45</v>
      </c>
      <c r="AS1725" s="2" t="s">
        <v>85</v>
      </c>
      <c r="AT1725" s="2">
        <v>714.71</v>
      </c>
      <c r="AU1725" s="2">
        <v>19</v>
      </c>
      <c r="AV1725" s="2">
        <v>0.28999999999999998</v>
      </c>
      <c r="AW1725" s="2">
        <v>9641.44</v>
      </c>
      <c r="AX1725" s="2">
        <v>6530.69</v>
      </c>
      <c r="AY1725" s="2">
        <v>3110.75</v>
      </c>
      <c r="AZ1725" s="2" t="s">
        <v>35</v>
      </c>
      <c r="BA1725" s="2" t="s">
        <v>36</v>
      </c>
      <c r="BB1725" s="2" t="s">
        <v>72</v>
      </c>
      <c r="BC1725" s="2">
        <v>37.76</v>
      </c>
      <c r="BD1725" s="2">
        <v>5</v>
      </c>
      <c r="BE1725" s="2" t="s">
        <v>97</v>
      </c>
      <c r="BF1725" s="2" t="s">
        <v>56</v>
      </c>
      <c r="BG1725" s="2">
        <v>4</v>
      </c>
      <c r="BH1725" s="2">
        <v>8</v>
      </c>
    </row>
    <row r="1726" spans="36:60" hidden="1" x14ac:dyDescent="0.25">
      <c r="AJ1726" s="11">
        <v>138</v>
      </c>
      <c r="AK1726" s="38" t="s">
        <v>221</v>
      </c>
      <c r="AL1726" s="2" t="s">
        <v>120</v>
      </c>
      <c r="AM1726" s="2" t="s">
        <v>28</v>
      </c>
      <c r="AN1726" s="2" t="s">
        <v>83</v>
      </c>
      <c r="AO1726" s="2" t="s">
        <v>60</v>
      </c>
      <c r="AP1726" s="2" t="s">
        <v>31</v>
      </c>
      <c r="AQ1726" s="2" t="s">
        <v>107</v>
      </c>
      <c r="AR1726" s="2" t="s">
        <v>33</v>
      </c>
      <c r="AS1726" s="2" t="s">
        <v>70</v>
      </c>
      <c r="AT1726" s="2">
        <v>995.59</v>
      </c>
      <c r="AU1726" s="2">
        <v>17</v>
      </c>
      <c r="AV1726" s="2">
        <v>0.17</v>
      </c>
      <c r="AW1726" s="2">
        <v>14047.77</v>
      </c>
      <c r="AX1726" s="2">
        <v>10955.14</v>
      </c>
      <c r="AY1726" s="2">
        <v>3092.63</v>
      </c>
      <c r="AZ1726" s="2" t="s">
        <v>91</v>
      </c>
      <c r="BA1726" s="2" t="s">
        <v>88</v>
      </c>
      <c r="BB1726" s="2" t="s">
        <v>48</v>
      </c>
      <c r="BC1726" s="2">
        <v>16.29</v>
      </c>
      <c r="BD1726" s="2">
        <v>7</v>
      </c>
      <c r="BE1726" s="2" t="s">
        <v>38</v>
      </c>
      <c r="BF1726" s="2" t="s">
        <v>39</v>
      </c>
      <c r="BG1726" s="2">
        <v>3</v>
      </c>
      <c r="BH1726" s="2">
        <v>6</v>
      </c>
    </row>
    <row r="1727" spans="36:60" hidden="1" x14ac:dyDescent="0.25">
      <c r="AJ1727" s="12">
        <v>945</v>
      </c>
      <c r="AK1727" s="39" t="s">
        <v>396</v>
      </c>
      <c r="AL1727" s="13" t="s">
        <v>120</v>
      </c>
      <c r="AM1727" s="13" t="s">
        <v>28</v>
      </c>
      <c r="AN1727" s="13" t="s">
        <v>59</v>
      </c>
      <c r="AO1727" s="13" t="s">
        <v>100</v>
      </c>
      <c r="AP1727" s="13" t="s">
        <v>68</v>
      </c>
      <c r="AQ1727" s="13" t="s">
        <v>79</v>
      </c>
      <c r="AR1727" s="13" t="s">
        <v>53</v>
      </c>
      <c r="AS1727" s="13" t="s">
        <v>80</v>
      </c>
      <c r="AT1727" s="13">
        <v>512.4</v>
      </c>
      <c r="AU1727" s="13">
        <v>16</v>
      </c>
      <c r="AV1727" s="13">
        <v>0.06</v>
      </c>
      <c r="AW1727" s="13">
        <v>7706.5</v>
      </c>
      <c r="AX1727" s="13">
        <v>4637.66</v>
      </c>
      <c r="AY1727" s="13">
        <v>3068.84</v>
      </c>
      <c r="AZ1727" s="13" t="s">
        <v>76</v>
      </c>
      <c r="BA1727" s="13" t="s">
        <v>71</v>
      </c>
      <c r="BB1727" s="13" t="s">
        <v>72</v>
      </c>
      <c r="BC1727" s="13">
        <v>28.78</v>
      </c>
      <c r="BD1727" s="13">
        <v>2</v>
      </c>
      <c r="BE1727" s="13" t="s">
        <v>55</v>
      </c>
      <c r="BF1727" s="13" t="s">
        <v>56</v>
      </c>
      <c r="BG1727" s="13">
        <v>4</v>
      </c>
      <c r="BH1727" s="13">
        <v>11</v>
      </c>
    </row>
    <row r="1728" spans="36:60" hidden="1" x14ac:dyDescent="0.25">
      <c r="AJ1728" s="12">
        <v>495</v>
      </c>
      <c r="AK1728" s="39" t="s">
        <v>374</v>
      </c>
      <c r="AL1728" s="13" t="s">
        <v>58</v>
      </c>
      <c r="AM1728" s="13" t="s">
        <v>82</v>
      </c>
      <c r="AN1728" s="13" t="s">
        <v>90</v>
      </c>
      <c r="AO1728" s="13" t="s">
        <v>60</v>
      </c>
      <c r="AP1728" s="13" t="s">
        <v>75</v>
      </c>
      <c r="AQ1728" s="13" t="s">
        <v>52</v>
      </c>
      <c r="AR1728" s="13" t="s">
        <v>33</v>
      </c>
      <c r="AS1728" s="13" t="s">
        <v>70</v>
      </c>
      <c r="AT1728" s="13">
        <v>639.26</v>
      </c>
      <c r="AU1728" s="13">
        <v>14</v>
      </c>
      <c r="AV1728" s="13">
        <v>0.26</v>
      </c>
      <c r="AW1728" s="13">
        <v>6622.73</v>
      </c>
      <c r="AX1728" s="13">
        <v>3562.35</v>
      </c>
      <c r="AY1728" s="13">
        <v>3060.38</v>
      </c>
      <c r="AZ1728" s="13" t="s">
        <v>35</v>
      </c>
      <c r="BA1728" s="13" t="s">
        <v>88</v>
      </c>
      <c r="BB1728" s="13" t="s">
        <v>37</v>
      </c>
      <c r="BC1728" s="13">
        <v>35.83</v>
      </c>
      <c r="BD1728" s="13">
        <v>8</v>
      </c>
      <c r="BE1728" s="13" t="s">
        <v>97</v>
      </c>
      <c r="BF1728" s="13" t="s">
        <v>39</v>
      </c>
      <c r="BG1728" s="13">
        <v>5</v>
      </c>
      <c r="BH1728" s="13">
        <v>2</v>
      </c>
    </row>
    <row r="1729" spans="36:60" hidden="1" x14ac:dyDescent="0.25">
      <c r="AJ1729" s="11">
        <v>240</v>
      </c>
      <c r="AK1729" s="38" t="s">
        <v>173</v>
      </c>
      <c r="AL1729" s="2" t="s">
        <v>118</v>
      </c>
      <c r="AM1729" s="2" t="s">
        <v>42</v>
      </c>
      <c r="AN1729" s="2" t="s">
        <v>90</v>
      </c>
      <c r="AO1729" s="2" t="s">
        <v>60</v>
      </c>
      <c r="AP1729" s="2" t="s">
        <v>68</v>
      </c>
      <c r="AQ1729" s="2" t="s">
        <v>84</v>
      </c>
      <c r="AR1729" s="2" t="s">
        <v>33</v>
      </c>
      <c r="AS1729" s="2" t="s">
        <v>46</v>
      </c>
      <c r="AT1729" s="2">
        <v>947.75</v>
      </c>
      <c r="AU1729" s="2">
        <v>20</v>
      </c>
      <c r="AV1729" s="2">
        <v>7.0000000000000007E-2</v>
      </c>
      <c r="AW1729" s="2">
        <v>17628.150000000001</v>
      </c>
      <c r="AX1729" s="2">
        <v>14573.41</v>
      </c>
      <c r="AY1729" s="2">
        <v>3054.74</v>
      </c>
      <c r="AZ1729" s="2" t="s">
        <v>76</v>
      </c>
      <c r="BA1729" s="2" t="s">
        <v>71</v>
      </c>
      <c r="BB1729" s="2" t="s">
        <v>37</v>
      </c>
      <c r="BC1729" s="2">
        <v>18.059999999999999</v>
      </c>
      <c r="BD1729" s="2">
        <v>4</v>
      </c>
      <c r="BE1729" s="2" t="s">
        <v>97</v>
      </c>
      <c r="BF1729" s="2" t="s">
        <v>56</v>
      </c>
      <c r="BG1729" s="2">
        <v>1</v>
      </c>
      <c r="BH1729" s="2">
        <v>1</v>
      </c>
    </row>
    <row r="1730" spans="36:60" hidden="1" x14ac:dyDescent="0.25">
      <c r="AJ1730" s="11">
        <v>690</v>
      </c>
      <c r="AK1730" s="38" t="s">
        <v>214</v>
      </c>
      <c r="AL1730" s="2" t="s">
        <v>58</v>
      </c>
      <c r="AM1730" s="2" t="s">
        <v>82</v>
      </c>
      <c r="AN1730" s="2" t="s">
        <v>59</v>
      </c>
      <c r="AO1730" s="2" t="s">
        <v>60</v>
      </c>
      <c r="AP1730" s="2" t="s">
        <v>61</v>
      </c>
      <c r="AQ1730" s="2" t="s">
        <v>87</v>
      </c>
      <c r="AR1730" s="2" t="s">
        <v>53</v>
      </c>
      <c r="AS1730" s="2" t="s">
        <v>80</v>
      </c>
      <c r="AT1730" s="2">
        <v>888.43</v>
      </c>
      <c r="AU1730" s="2">
        <v>12</v>
      </c>
      <c r="AV1730" s="2">
        <v>0.19</v>
      </c>
      <c r="AW1730" s="2">
        <v>8635.5400000000009</v>
      </c>
      <c r="AX1730" s="2">
        <v>5583.27</v>
      </c>
      <c r="AY1730" s="2">
        <v>3052.27</v>
      </c>
      <c r="AZ1730" s="2" t="s">
        <v>47</v>
      </c>
      <c r="BA1730" s="2" t="s">
        <v>36</v>
      </c>
      <c r="BB1730" s="2" t="s">
        <v>37</v>
      </c>
      <c r="BC1730" s="2">
        <v>20.16</v>
      </c>
      <c r="BD1730" s="2">
        <v>6</v>
      </c>
      <c r="BE1730" s="2" t="s">
        <v>97</v>
      </c>
      <c r="BF1730" s="2" t="s">
        <v>39</v>
      </c>
      <c r="BG1730" s="2">
        <v>3</v>
      </c>
      <c r="BH1730" s="2">
        <v>10</v>
      </c>
    </row>
    <row r="1731" spans="36:60" hidden="1" x14ac:dyDescent="0.25">
      <c r="AJ1731" s="11">
        <v>572</v>
      </c>
      <c r="AK1731" s="38" t="s">
        <v>492</v>
      </c>
      <c r="AL1731" s="2" t="s">
        <v>65</v>
      </c>
      <c r="AM1731" s="2" t="s">
        <v>66</v>
      </c>
      <c r="AN1731" s="2" t="s">
        <v>29</v>
      </c>
      <c r="AO1731" s="2" t="s">
        <v>100</v>
      </c>
      <c r="AP1731" s="2" t="s">
        <v>75</v>
      </c>
      <c r="AQ1731" s="2" t="s">
        <v>107</v>
      </c>
      <c r="AR1731" s="2" t="s">
        <v>53</v>
      </c>
      <c r="AS1731" s="2" t="s">
        <v>85</v>
      </c>
      <c r="AT1731" s="2">
        <v>960.3</v>
      </c>
      <c r="AU1731" s="2">
        <v>19</v>
      </c>
      <c r="AV1731" s="2">
        <v>0.15</v>
      </c>
      <c r="AW1731" s="2">
        <v>15508.84</v>
      </c>
      <c r="AX1731" s="2">
        <v>12458.65</v>
      </c>
      <c r="AY1731" s="2">
        <v>3050.19</v>
      </c>
      <c r="AZ1731" s="2" t="s">
        <v>47</v>
      </c>
      <c r="BA1731" s="2" t="s">
        <v>36</v>
      </c>
      <c r="BB1731" s="2" t="s">
        <v>37</v>
      </c>
      <c r="BC1731" s="2">
        <v>38.32</v>
      </c>
      <c r="BD1731" s="2">
        <v>10</v>
      </c>
      <c r="BE1731" s="2" t="s">
        <v>38</v>
      </c>
      <c r="BF1731" s="2" t="s">
        <v>39</v>
      </c>
      <c r="BG1731" s="2">
        <v>3</v>
      </c>
      <c r="BH1731" s="2">
        <v>10</v>
      </c>
    </row>
    <row r="1732" spans="36:60" hidden="1" x14ac:dyDescent="0.25">
      <c r="AJ1732" s="11">
        <v>16</v>
      </c>
      <c r="AK1732" s="38" t="s">
        <v>104</v>
      </c>
      <c r="AL1732" s="2" t="s">
        <v>27</v>
      </c>
      <c r="AM1732" s="2" t="s">
        <v>28</v>
      </c>
      <c r="AN1732" s="2" t="s">
        <v>29</v>
      </c>
      <c r="AO1732" s="2" t="s">
        <v>44</v>
      </c>
      <c r="AP1732" s="2" t="s">
        <v>75</v>
      </c>
      <c r="AQ1732" s="2" t="s">
        <v>87</v>
      </c>
      <c r="AR1732" s="2" t="s">
        <v>33</v>
      </c>
      <c r="AS1732" s="2" t="s">
        <v>85</v>
      </c>
      <c r="AT1732" s="2">
        <v>687.05</v>
      </c>
      <c r="AU1732" s="2">
        <v>19</v>
      </c>
      <c r="AV1732" s="2">
        <v>0.18</v>
      </c>
      <c r="AW1732" s="2">
        <v>10704.24</v>
      </c>
      <c r="AX1732" s="2">
        <v>7654.15</v>
      </c>
      <c r="AY1732" s="2">
        <v>3050.09</v>
      </c>
      <c r="AZ1732" s="2" t="s">
        <v>47</v>
      </c>
      <c r="BA1732" s="2" t="s">
        <v>88</v>
      </c>
      <c r="BB1732" s="2" t="s">
        <v>72</v>
      </c>
      <c r="BC1732" s="2">
        <v>25.82</v>
      </c>
      <c r="BD1732" s="2">
        <v>3</v>
      </c>
      <c r="BE1732" s="2" t="s">
        <v>55</v>
      </c>
      <c r="BF1732" s="2" t="s">
        <v>56</v>
      </c>
      <c r="BG1732" s="2">
        <v>3</v>
      </c>
      <c r="BH1732" s="2">
        <v>12</v>
      </c>
    </row>
    <row r="1733" spans="36:60" hidden="1" x14ac:dyDescent="0.25">
      <c r="AJ1733" s="11">
        <v>88</v>
      </c>
      <c r="AK1733" s="38" t="s">
        <v>180</v>
      </c>
      <c r="AL1733" s="2" t="s">
        <v>129</v>
      </c>
      <c r="AM1733" s="2" t="s">
        <v>28</v>
      </c>
      <c r="AN1733" s="2" t="s">
        <v>43</v>
      </c>
      <c r="AO1733" s="2" t="s">
        <v>67</v>
      </c>
      <c r="AP1733" s="2" t="s">
        <v>68</v>
      </c>
      <c r="AQ1733" s="2" t="s">
        <v>69</v>
      </c>
      <c r="AR1733" s="2" t="s">
        <v>45</v>
      </c>
      <c r="AS1733" s="2" t="s">
        <v>70</v>
      </c>
      <c r="AT1733" s="2">
        <v>721.01</v>
      </c>
      <c r="AU1733" s="2">
        <v>9</v>
      </c>
      <c r="AV1733" s="2">
        <v>7.0000000000000007E-2</v>
      </c>
      <c r="AW1733" s="2">
        <v>6034.85</v>
      </c>
      <c r="AX1733" s="2">
        <v>3045.95</v>
      </c>
      <c r="AY1733" s="2">
        <v>2988.9</v>
      </c>
      <c r="AZ1733" s="2" t="s">
        <v>63</v>
      </c>
      <c r="BA1733" s="2" t="s">
        <v>54</v>
      </c>
      <c r="BB1733" s="2" t="s">
        <v>37</v>
      </c>
      <c r="BC1733" s="2">
        <v>45.44</v>
      </c>
      <c r="BD1733" s="2">
        <v>6</v>
      </c>
      <c r="BE1733" s="2" t="s">
        <v>38</v>
      </c>
      <c r="BF1733" s="2" t="s">
        <v>39</v>
      </c>
      <c r="BG1733" s="2">
        <v>3</v>
      </c>
      <c r="BH1733" s="2">
        <v>3</v>
      </c>
    </row>
    <row r="1734" spans="36:60" hidden="1" x14ac:dyDescent="0.25">
      <c r="AJ1734" s="12">
        <v>717</v>
      </c>
      <c r="AK1734" s="39" t="s">
        <v>292</v>
      </c>
      <c r="AL1734" s="13" t="s">
        <v>120</v>
      </c>
      <c r="AM1734" s="13" t="s">
        <v>28</v>
      </c>
      <c r="AN1734" s="13" t="s">
        <v>59</v>
      </c>
      <c r="AO1734" s="13" t="s">
        <v>30</v>
      </c>
      <c r="AP1734" s="13" t="s">
        <v>31</v>
      </c>
      <c r="AQ1734" s="13" t="s">
        <v>87</v>
      </c>
      <c r="AR1734" s="13" t="s">
        <v>33</v>
      </c>
      <c r="AS1734" s="13" t="s">
        <v>80</v>
      </c>
      <c r="AT1734" s="13">
        <v>991.46</v>
      </c>
      <c r="AU1734" s="13">
        <v>13</v>
      </c>
      <c r="AV1734" s="13">
        <v>0.27</v>
      </c>
      <c r="AW1734" s="13">
        <v>9408.9599999999991</v>
      </c>
      <c r="AX1734" s="13">
        <v>6442.9</v>
      </c>
      <c r="AY1734" s="13">
        <v>2966.06</v>
      </c>
      <c r="AZ1734" s="13" t="s">
        <v>47</v>
      </c>
      <c r="BA1734" s="13" t="s">
        <v>88</v>
      </c>
      <c r="BB1734" s="13" t="s">
        <v>72</v>
      </c>
      <c r="BC1734" s="13">
        <v>15.56</v>
      </c>
      <c r="BD1734" s="13">
        <v>6</v>
      </c>
      <c r="BE1734" s="13" t="s">
        <v>38</v>
      </c>
      <c r="BF1734" s="13" t="s">
        <v>56</v>
      </c>
      <c r="BG1734" s="13">
        <v>3</v>
      </c>
      <c r="BH1734" s="13">
        <v>10</v>
      </c>
    </row>
    <row r="1735" spans="36:60" hidden="1" x14ac:dyDescent="0.25">
      <c r="AJ1735" s="11">
        <v>998</v>
      </c>
      <c r="AK1735" s="38" t="s">
        <v>509</v>
      </c>
      <c r="AL1735" s="2" t="s">
        <v>27</v>
      </c>
      <c r="AM1735" s="2" t="s">
        <v>66</v>
      </c>
      <c r="AN1735" s="2" t="s">
        <v>29</v>
      </c>
      <c r="AO1735" s="2" t="s">
        <v>44</v>
      </c>
      <c r="AP1735" s="2" t="s">
        <v>75</v>
      </c>
      <c r="AQ1735" s="2" t="s">
        <v>62</v>
      </c>
      <c r="AR1735" s="2" t="s">
        <v>33</v>
      </c>
      <c r="AS1735" s="2" t="s">
        <v>80</v>
      </c>
      <c r="AT1735" s="2">
        <v>378.84</v>
      </c>
      <c r="AU1735" s="2">
        <v>19</v>
      </c>
      <c r="AV1735" s="2">
        <v>0.01</v>
      </c>
      <c r="AW1735" s="2">
        <v>7125.98</v>
      </c>
      <c r="AX1735" s="2">
        <v>4159.95</v>
      </c>
      <c r="AY1735" s="2">
        <v>2966.03</v>
      </c>
      <c r="AZ1735" s="2" t="s">
        <v>47</v>
      </c>
      <c r="BA1735" s="2" t="s">
        <v>54</v>
      </c>
      <c r="BB1735" s="2" t="s">
        <v>37</v>
      </c>
      <c r="BC1735" s="2">
        <v>14.89</v>
      </c>
      <c r="BD1735" s="2">
        <v>9</v>
      </c>
      <c r="BE1735" s="2" t="s">
        <v>38</v>
      </c>
      <c r="BF1735" s="2" t="s">
        <v>56</v>
      </c>
      <c r="BG1735" s="2">
        <v>3</v>
      </c>
      <c r="BH1735" s="2">
        <v>6</v>
      </c>
    </row>
    <row r="1736" spans="36:60" hidden="1" x14ac:dyDescent="0.25">
      <c r="AJ1736" s="11">
        <v>968</v>
      </c>
      <c r="AK1736" s="38" t="s">
        <v>523</v>
      </c>
      <c r="AL1736" s="2" t="s">
        <v>127</v>
      </c>
      <c r="AM1736" s="2" t="s">
        <v>82</v>
      </c>
      <c r="AN1736" s="2" t="s">
        <v>93</v>
      </c>
      <c r="AO1736" s="2" t="s">
        <v>67</v>
      </c>
      <c r="AP1736" s="2" t="s">
        <v>68</v>
      </c>
      <c r="AQ1736" s="2" t="s">
        <v>52</v>
      </c>
      <c r="AR1736" s="2" t="s">
        <v>45</v>
      </c>
      <c r="AS1736" s="2" t="s">
        <v>46</v>
      </c>
      <c r="AT1736" s="2">
        <v>887.23</v>
      </c>
      <c r="AU1736" s="2">
        <v>15</v>
      </c>
      <c r="AV1736" s="2">
        <v>0.11</v>
      </c>
      <c r="AW1736" s="2">
        <v>11844.52</v>
      </c>
      <c r="AX1736" s="2">
        <v>8890.02</v>
      </c>
      <c r="AY1736" s="2">
        <v>2954.5</v>
      </c>
      <c r="AZ1736" s="2" t="s">
        <v>63</v>
      </c>
      <c r="BA1736" s="2" t="s">
        <v>36</v>
      </c>
      <c r="BB1736" s="2" t="s">
        <v>72</v>
      </c>
      <c r="BC1736" s="2">
        <v>19.260000000000002</v>
      </c>
      <c r="BD1736" s="2">
        <v>1</v>
      </c>
      <c r="BE1736" s="2" t="s">
        <v>55</v>
      </c>
      <c r="BF1736" s="2" t="s">
        <v>56</v>
      </c>
      <c r="BG1736" s="2">
        <v>2</v>
      </c>
      <c r="BH1736" s="2">
        <v>9</v>
      </c>
    </row>
    <row r="1737" spans="36:60" hidden="1" x14ac:dyDescent="0.25">
      <c r="AJ1737" s="12">
        <v>799</v>
      </c>
      <c r="AK1737" s="39" t="s">
        <v>207</v>
      </c>
      <c r="AL1737" s="13" t="s">
        <v>120</v>
      </c>
      <c r="AM1737" s="13" t="s">
        <v>82</v>
      </c>
      <c r="AN1737" s="13" t="s">
        <v>90</v>
      </c>
      <c r="AO1737" s="13" t="s">
        <v>100</v>
      </c>
      <c r="AP1737" s="13" t="s">
        <v>75</v>
      </c>
      <c r="AQ1737" s="13" t="s">
        <v>87</v>
      </c>
      <c r="AR1737" s="13" t="s">
        <v>53</v>
      </c>
      <c r="AS1737" s="13" t="s">
        <v>34</v>
      </c>
      <c r="AT1737" s="13">
        <v>706.67</v>
      </c>
      <c r="AU1737" s="13">
        <v>14</v>
      </c>
      <c r="AV1737" s="13">
        <v>0.19</v>
      </c>
      <c r="AW1737" s="13">
        <v>8013.64</v>
      </c>
      <c r="AX1737" s="13">
        <v>5076.47</v>
      </c>
      <c r="AY1737" s="13">
        <v>2937.17</v>
      </c>
      <c r="AZ1737" s="13" t="s">
        <v>47</v>
      </c>
      <c r="BA1737" s="13" t="s">
        <v>88</v>
      </c>
      <c r="BB1737" s="13" t="s">
        <v>72</v>
      </c>
      <c r="BC1737" s="13">
        <v>32.450000000000003</v>
      </c>
      <c r="BD1737" s="13">
        <v>6</v>
      </c>
      <c r="BE1737" s="13" t="s">
        <v>55</v>
      </c>
      <c r="BF1737" s="13" t="s">
        <v>39</v>
      </c>
      <c r="BG1737" s="13">
        <v>3</v>
      </c>
      <c r="BH1737" s="13">
        <v>1</v>
      </c>
    </row>
    <row r="1738" spans="36:60" hidden="1" x14ac:dyDescent="0.25">
      <c r="AJ1738" s="12">
        <v>23</v>
      </c>
      <c r="AK1738" s="39" t="s">
        <v>112</v>
      </c>
      <c r="AL1738" s="13" t="s">
        <v>58</v>
      </c>
      <c r="AM1738" s="13" t="s">
        <v>66</v>
      </c>
      <c r="AN1738" s="13" t="s">
        <v>29</v>
      </c>
      <c r="AO1738" s="13" t="s">
        <v>60</v>
      </c>
      <c r="AP1738" s="13" t="s">
        <v>51</v>
      </c>
      <c r="AQ1738" s="13" t="s">
        <v>32</v>
      </c>
      <c r="AR1738" s="13" t="s">
        <v>33</v>
      </c>
      <c r="AS1738" s="13" t="s">
        <v>70</v>
      </c>
      <c r="AT1738" s="13">
        <v>769.36</v>
      </c>
      <c r="AU1738" s="13">
        <v>18</v>
      </c>
      <c r="AV1738" s="13">
        <v>0.15</v>
      </c>
      <c r="AW1738" s="13">
        <v>11771.21</v>
      </c>
      <c r="AX1738" s="13">
        <v>8865.18</v>
      </c>
      <c r="AY1738" s="13">
        <v>2906.03</v>
      </c>
      <c r="AZ1738" s="13" t="s">
        <v>63</v>
      </c>
      <c r="BA1738" s="13" t="s">
        <v>54</v>
      </c>
      <c r="BB1738" s="13" t="s">
        <v>48</v>
      </c>
      <c r="BC1738" s="13">
        <v>44.03</v>
      </c>
      <c r="BD1738" s="13">
        <v>3</v>
      </c>
      <c r="BE1738" s="13" t="s">
        <v>97</v>
      </c>
      <c r="BF1738" s="13" t="s">
        <v>56</v>
      </c>
      <c r="BG1738" s="13">
        <v>3</v>
      </c>
      <c r="BH1738" s="13">
        <v>1</v>
      </c>
    </row>
    <row r="1739" spans="36:60" hidden="1" x14ac:dyDescent="0.25">
      <c r="AJ1739" s="11">
        <v>942</v>
      </c>
      <c r="AK1739" s="38" t="s">
        <v>442</v>
      </c>
      <c r="AL1739" s="2" t="s">
        <v>129</v>
      </c>
      <c r="AM1739" s="2" t="s">
        <v>42</v>
      </c>
      <c r="AN1739" s="2" t="s">
        <v>29</v>
      </c>
      <c r="AO1739" s="2" t="s">
        <v>78</v>
      </c>
      <c r="AP1739" s="2" t="s">
        <v>75</v>
      </c>
      <c r="AQ1739" s="2" t="s">
        <v>52</v>
      </c>
      <c r="AR1739" s="2" t="s">
        <v>45</v>
      </c>
      <c r="AS1739" s="2" t="s">
        <v>80</v>
      </c>
      <c r="AT1739" s="2">
        <v>431.01</v>
      </c>
      <c r="AU1739" s="2">
        <v>15</v>
      </c>
      <c r="AV1739" s="2">
        <v>0.03</v>
      </c>
      <c r="AW1739" s="2">
        <v>6271.2</v>
      </c>
      <c r="AX1739" s="2">
        <v>3389.13</v>
      </c>
      <c r="AY1739" s="2">
        <v>2882.07</v>
      </c>
      <c r="AZ1739" s="2" t="s">
        <v>35</v>
      </c>
      <c r="BA1739" s="2" t="s">
        <v>54</v>
      </c>
      <c r="BB1739" s="2" t="s">
        <v>48</v>
      </c>
      <c r="BC1739" s="2">
        <v>27.23</v>
      </c>
      <c r="BD1739" s="2">
        <v>3</v>
      </c>
      <c r="BE1739" s="2" t="s">
        <v>97</v>
      </c>
      <c r="BF1739" s="2" t="s">
        <v>56</v>
      </c>
      <c r="BG1739" s="2">
        <v>2</v>
      </c>
      <c r="BH1739" s="2">
        <v>9</v>
      </c>
    </row>
    <row r="1740" spans="36:60" hidden="1" x14ac:dyDescent="0.25">
      <c r="AJ1740" s="12">
        <v>957</v>
      </c>
      <c r="AK1740" s="39" t="s">
        <v>626</v>
      </c>
      <c r="AL1740" s="13" t="s">
        <v>96</v>
      </c>
      <c r="AM1740" s="13" t="s">
        <v>28</v>
      </c>
      <c r="AN1740" s="13" t="s">
        <v>59</v>
      </c>
      <c r="AO1740" s="13" t="s">
        <v>74</v>
      </c>
      <c r="AP1740" s="13" t="s">
        <v>75</v>
      </c>
      <c r="AQ1740" s="13" t="s">
        <v>134</v>
      </c>
      <c r="AR1740" s="13" t="s">
        <v>45</v>
      </c>
      <c r="AS1740" s="13" t="s">
        <v>85</v>
      </c>
      <c r="AT1740" s="13">
        <v>821.48</v>
      </c>
      <c r="AU1740" s="13">
        <v>16</v>
      </c>
      <c r="AV1740" s="13">
        <v>0.17</v>
      </c>
      <c r="AW1740" s="13">
        <v>10909.25</v>
      </c>
      <c r="AX1740" s="13">
        <v>8027.67</v>
      </c>
      <c r="AY1740" s="13">
        <v>2881.58</v>
      </c>
      <c r="AZ1740" s="13" t="s">
        <v>63</v>
      </c>
      <c r="BA1740" s="13" t="s">
        <v>71</v>
      </c>
      <c r="BB1740" s="13" t="s">
        <v>72</v>
      </c>
      <c r="BC1740" s="13">
        <v>48.91</v>
      </c>
      <c r="BD1740" s="13">
        <v>9</v>
      </c>
      <c r="BE1740" s="13" t="s">
        <v>38</v>
      </c>
      <c r="BF1740" s="13" t="s">
        <v>56</v>
      </c>
      <c r="BG1740" s="13">
        <v>2</v>
      </c>
      <c r="BH1740" s="13">
        <v>3</v>
      </c>
    </row>
    <row r="1741" spans="36:60" hidden="1" x14ac:dyDescent="0.25">
      <c r="AJ1741" s="11">
        <v>788</v>
      </c>
      <c r="AK1741" s="38" t="s">
        <v>573</v>
      </c>
      <c r="AL1741" s="2" t="s">
        <v>96</v>
      </c>
      <c r="AM1741" s="2" t="s">
        <v>28</v>
      </c>
      <c r="AN1741" s="2" t="s">
        <v>93</v>
      </c>
      <c r="AO1741" s="2" t="s">
        <v>67</v>
      </c>
      <c r="AP1741" s="2" t="s">
        <v>75</v>
      </c>
      <c r="AQ1741" s="2" t="s">
        <v>32</v>
      </c>
      <c r="AR1741" s="2" t="s">
        <v>45</v>
      </c>
      <c r="AS1741" s="2" t="s">
        <v>70</v>
      </c>
      <c r="AT1741" s="2">
        <v>739.69</v>
      </c>
      <c r="AU1741" s="2">
        <v>20</v>
      </c>
      <c r="AV1741" s="2">
        <v>0.05</v>
      </c>
      <c r="AW1741" s="2">
        <v>14054.11</v>
      </c>
      <c r="AX1741" s="2">
        <v>11179.71</v>
      </c>
      <c r="AY1741" s="2">
        <v>2874.4</v>
      </c>
      <c r="AZ1741" s="2" t="s">
        <v>91</v>
      </c>
      <c r="BA1741" s="2" t="s">
        <v>54</v>
      </c>
      <c r="BB1741" s="2" t="s">
        <v>48</v>
      </c>
      <c r="BC1741" s="2">
        <v>6.05</v>
      </c>
      <c r="BD1741" s="2">
        <v>8</v>
      </c>
      <c r="BE1741" s="2" t="s">
        <v>38</v>
      </c>
      <c r="BF1741" s="2" t="s">
        <v>39</v>
      </c>
      <c r="BG1741" s="2">
        <v>1</v>
      </c>
      <c r="BH1741" s="2">
        <v>10</v>
      </c>
    </row>
    <row r="1742" spans="36:60" hidden="1" x14ac:dyDescent="0.25">
      <c r="AJ1742" s="12">
        <v>505</v>
      </c>
      <c r="AK1742" s="39" t="s">
        <v>208</v>
      </c>
      <c r="AL1742" s="13" t="s">
        <v>120</v>
      </c>
      <c r="AM1742" s="13" t="s">
        <v>28</v>
      </c>
      <c r="AN1742" s="13" t="s">
        <v>83</v>
      </c>
      <c r="AO1742" s="13" t="s">
        <v>30</v>
      </c>
      <c r="AP1742" s="13" t="s">
        <v>51</v>
      </c>
      <c r="AQ1742" s="13" t="s">
        <v>87</v>
      </c>
      <c r="AR1742" s="13" t="s">
        <v>53</v>
      </c>
      <c r="AS1742" s="13" t="s">
        <v>80</v>
      </c>
      <c r="AT1742" s="13">
        <v>743.11</v>
      </c>
      <c r="AU1742" s="13">
        <v>10</v>
      </c>
      <c r="AV1742" s="13">
        <v>0.2</v>
      </c>
      <c r="AW1742" s="13">
        <v>5944.88</v>
      </c>
      <c r="AX1742" s="13">
        <v>3076.12</v>
      </c>
      <c r="AY1742" s="13">
        <v>2868.76</v>
      </c>
      <c r="AZ1742" s="13" t="s">
        <v>35</v>
      </c>
      <c r="BA1742" s="13" t="s">
        <v>71</v>
      </c>
      <c r="BB1742" s="13" t="s">
        <v>72</v>
      </c>
      <c r="BC1742" s="13">
        <v>38.19</v>
      </c>
      <c r="BD1742" s="13">
        <v>8</v>
      </c>
      <c r="BE1742" s="13" t="s">
        <v>55</v>
      </c>
      <c r="BF1742" s="13" t="s">
        <v>39</v>
      </c>
      <c r="BG1742" s="13">
        <v>2</v>
      </c>
      <c r="BH1742" s="13">
        <v>10</v>
      </c>
    </row>
    <row r="1743" spans="36:60" hidden="1" x14ac:dyDescent="0.25">
      <c r="AJ1743" s="11">
        <v>986</v>
      </c>
      <c r="AK1743" s="38" t="s">
        <v>227</v>
      </c>
      <c r="AL1743" s="2" t="s">
        <v>99</v>
      </c>
      <c r="AM1743" s="2" t="s">
        <v>28</v>
      </c>
      <c r="AN1743" s="2" t="s">
        <v>93</v>
      </c>
      <c r="AO1743" s="2" t="s">
        <v>67</v>
      </c>
      <c r="AP1743" s="2" t="s">
        <v>51</v>
      </c>
      <c r="AQ1743" s="2" t="s">
        <v>84</v>
      </c>
      <c r="AR1743" s="2" t="s">
        <v>53</v>
      </c>
      <c r="AS1743" s="2" t="s">
        <v>85</v>
      </c>
      <c r="AT1743" s="2">
        <v>788.39</v>
      </c>
      <c r="AU1743" s="2">
        <v>19</v>
      </c>
      <c r="AV1743" s="2">
        <v>0.25</v>
      </c>
      <c r="AW1743" s="2">
        <v>11234.56</v>
      </c>
      <c r="AX1743" s="2">
        <v>8387.9599999999991</v>
      </c>
      <c r="AY1743" s="2">
        <v>2846.6</v>
      </c>
      <c r="AZ1743" s="2" t="s">
        <v>35</v>
      </c>
      <c r="BA1743" s="2" t="s">
        <v>88</v>
      </c>
      <c r="BB1743" s="2" t="s">
        <v>37</v>
      </c>
      <c r="BC1743" s="2">
        <v>28.66</v>
      </c>
      <c r="BD1743" s="2">
        <v>6</v>
      </c>
      <c r="BE1743" s="2" t="s">
        <v>55</v>
      </c>
      <c r="BF1743" s="2" t="s">
        <v>39</v>
      </c>
      <c r="BG1743" s="2">
        <v>3</v>
      </c>
      <c r="BH1743" s="2">
        <v>8</v>
      </c>
    </row>
    <row r="1744" spans="36:60" hidden="1" x14ac:dyDescent="0.25">
      <c r="AJ1744" s="12">
        <v>747</v>
      </c>
      <c r="AK1744" s="39" t="s">
        <v>556</v>
      </c>
      <c r="AL1744" s="13" t="s">
        <v>129</v>
      </c>
      <c r="AM1744" s="13" t="s">
        <v>28</v>
      </c>
      <c r="AN1744" s="13" t="s">
        <v>93</v>
      </c>
      <c r="AO1744" s="13" t="s">
        <v>67</v>
      </c>
      <c r="AP1744" s="13" t="s">
        <v>75</v>
      </c>
      <c r="AQ1744" s="13" t="s">
        <v>134</v>
      </c>
      <c r="AR1744" s="13" t="s">
        <v>45</v>
      </c>
      <c r="AS1744" s="13" t="s">
        <v>85</v>
      </c>
      <c r="AT1744" s="13">
        <v>434.9</v>
      </c>
      <c r="AU1744" s="13">
        <v>16</v>
      </c>
      <c r="AV1744" s="13">
        <v>0.14000000000000001</v>
      </c>
      <c r="AW1744" s="13">
        <v>5984.22</v>
      </c>
      <c r="AX1744" s="13">
        <v>3151.58</v>
      </c>
      <c r="AY1744" s="13">
        <v>2832.64</v>
      </c>
      <c r="AZ1744" s="13" t="s">
        <v>47</v>
      </c>
      <c r="BA1744" s="13" t="s">
        <v>54</v>
      </c>
      <c r="BB1744" s="13" t="s">
        <v>72</v>
      </c>
      <c r="BC1744" s="13">
        <v>11.64</v>
      </c>
      <c r="BD1744" s="13">
        <v>10</v>
      </c>
      <c r="BE1744" s="13" t="s">
        <v>38</v>
      </c>
      <c r="BF1744" s="13" t="s">
        <v>39</v>
      </c>
      <c r="BG1744" s="13">
        <v>4</v>
      </c>
      <c r="BH1744" s="13">
        <v>8</v>
      </c>
    </row>
    <row r="1745" spans="36:60" hidden="1" x14ac:dyDescent="0.25">
      <c r="AJ1745" s="11">
        <v>738</v>
      </c>
      <c r="AK1745" s="38" t="s">
        <v>552</v>
      </c>
      <c r="AL1745" s="2" t="s">
        <v>118</v>
      </c>
      <c r="AM1745" s="2" t="s">
        <v>66</v>
      </c>
      <c r="AN1745" s="2" t="s">
        <v>43</v>
      </c>
      <c r="AO1745" s="2" t="s">
        <v>94</v>
      </c>
      <c r="AP1745" s="2" t="s">
        <v>68</v>
      </c>
      <c r="AQ1745" s="2" t="s">
        <v>84</v>
      </c>
      <c r="AR1745" s="2" t="s">
        <v>45</v>
      </c>
      <c r="AS1745" s="2" t="s">
        <v>85</v>
      </c>
      <c r="AT1745" s="2">
        <v>390.25</v>
      </c>
      <c r="AU1745" s="2">
        <v>17</v>
      </c>
      <c r="AV1745" s="2">
        <v>0.02</v>
      </c>
      <c r="AW1745" s="2">
        <v>6501.56</v>
      </c>
      <c r="AX1745" s="2">
        <v>3670.48</v>
      </c>
      <c r="AY1745" s="2">
        <v>2831.08</v>
      </c>
      <c r="AZ1745" s="2" t="s">
        <v>91</v>
      </c>
      <c r="BA1745" s="2" t="s">
        <v>88</v>
      </c>
      <c r="BB1745" s="2" t="s">
        <v>72</v>
      </c>
      <c r="BC1745" s="2">
        <v>14.11</v>
      </c>
      <c r="BD1745" s="2">
        <v>6</v>
      </c>
      <c r="BE1745" s="2" t="s">
        <v>55</v>
      </c>
      <c r="BF1745" s="2" t="s">
        <v>39</v>
      </c>
      <c r="BG1745" s="2">
        <v>4</v>
      </c>
      <c r="BH1745" s="2">
        <v>5</v>
      </c>
    </row>
    <row r="1746" spans="36:60" hidden="1" x14ac:dyDescent="0.25">
      <c r="AJ1746" s="11">
        <v>106</v>
      </c>
      <c r="AK1746" s="38" t="s">
        <v>195</v>
      </c>
      <c r="AL1746" s="2" t="s">
        <v>50</v>
      </c>
      <c r="AM1746" s="2" t="s">
        <v>28</v>
      </c>
      <c r="AN1746" s="2" t="s">
        <v>59</v>
      </c>
      <c r="AO1746" s="2" t="s">
        <v>44</v>
      </c>
      <c r="AP1746" s="2" t="s">
        <v>31</v>
      </c>
      <c r="AQ1746" s="2" t="s">
        <v>32</v>
      </c>
      <c r="AR1746" s="2" t="s">
        <v>33</v>
      </c>
      <c r="AS1746" s="2" t="s">
        <v>80</v>
      </c>
      <c r="AT1746" s="2">
        <v>714.37</v>
      </c>
      <c r="AU1746" s="2">
        <v>17</v>
      </c>
      <c r="AV1746" s="2">
        <v>0.05</v>
      </c>
      <c r="AW1746" s="2">
        <v>11537.08</v>
      </c>
      <c r="AX1746" s="2">
        <v>8708.1299999999992</v>
      </c>
      <c r="AY1746" s="2">
        <v>2828.95</v>
      </c>
      <c r="AZ1746" s="2" t="s">
        <v>91</v>
      </c>
      <c r="BA1746" s="2" t="s">
        <v>54</v>
      </c>
      <c r="BB1746" s="2" t="s">
        <v>48</v>
      </c>
      <c r="BC1746" s="2">
        <v>40.700000000000003</v>
      </c>
      <c r="BD1746" s="2">
        <v>9</v>
      </c>
      <c r="BE1746" s="2" t="s">
        <v>55</v>
      </c>
      <c r="BF1746" s="2" t="s">
        <v>39</v>
      </c>
      <c r="BG1746" s="2">
        <v>1</v>
      </c>
      <c r="BH1746" s="2">
        <v>10</v>
      </c>
    </row>
    <row r="1747" spans="36:60" hidden="1" x14ac:dyDescent="0.25">
      <c r="AJ1747" s="12">
        <v>363</v>
      </c>
      <c r="AK1747" s="39" t="s">
        <v>378</v>
      </c>
      <c r="AL1747" s="13" t="s">
        <v>50</v>
      </c>
      <c r="AM1747" s="13" t="s">
        <v>82</v>
      </c>
      <c r="AN1747" s="13" t="s">
        <v>59</v>
      </c>
      <c r="AO1747" s="13" t="s">
        <v>94</v>
      </c>
      <c r="AP1747" s="13" t="s">
        <v>51</v>
      </c>
      <c r="AQ1747" s="13" t="s">
        <v>52</v>
      </c>
      <c r="AR1747" s="13" t="s">
        <v>45</v>
      </c>
      <c r="AS1747" s="13" t="s">
        <v>34</v>
      </c>
      <c r="AT1747" s="13">
        <v>958.01</v>
      </c>
      <c r="AU1747" s="13">
        <v>9</v>
      </c>
      <c r="AV1747" s="13">
        <v>0.28999999999999998</v>
      </c>
      <c r="AW1747" s="13">
        <v>6121.68</v>
      </c>
      <c r="AX1747" s="13">
        <v>3307.91</v>
      </c>
      <c r="AY1747" s="13">
        <v>2813.77</v>
      </c>
      <c r="AZ1747" s="13" t="s">
        <v>76</v>
      </c>
      <c r="BA1747" s="13" t="s">
        <v>54</v>
      </c>
      <c r="BB1747" s="13" t="s">
        <v>37</v>
      </c>
      <c r="BC1747" s="13">
        <v>25.09</v>
      </c>
      <c r="BD1747" s="13">
        <v>7</v>
      </c>
      <c r="BE1747" s="13" t="s">
        <v>38</v>
      </c>
      <c r="BF1747" s="13" t="s">
        <v>39</v>
      </c>
      <c r="BG1747" s="13">
        <v>2</v>
      </c>
      <c r="BH1747" s="13">
        <v>9</v>
      </c>
    </row>
    <row r="1748" spans="36:60" hidden="1" x14ac:dyDescent="0.25">
      <c r="AJ1748" s="12">
        <v>7</v>
      </c>
      <c r="AK1748" s="39" t="s">
        <v>77</v>
      </c>
      <c r="AL1748" s="13" t="s">
        <v>50</v>
      </c>
      <c r="AM1748" s="13" t="s">
        <v>66</v>
      </c>
      <c r="AN1748" s="13" t="s">
        <v>59</v>
      </c>
      <c r="AO1748" s="13" t="s">
        <v>78</v>
      </c>
      <c r="AP1748" s="13" t="s">
        <v>68</v>
      </c>
      <c r="AQ1748" s="13" t="s">
        <v>79</v>
      </c>
      <c r="AR1748" s="13" t="s">
        <v>33</v>
      </c>
      <c r="AS1748" s="13" t="s">
        <v>80</v>
      </c>
      <c r="AT1748" s="13">
        <v>342.02</v>
      </c>
      <c r="AU1748" s="13">
        <v>20</v>
      </c>
      <c r="AV1748" s="13">
        <v>0.08</v>
      </c>
      <c r="AW1748" s="13">
        <v>6293.17</v>
      </c>
      <c r="AX1748" s="13">
        <v>3483.81</v>
      </c>
      <c r="AY1748" s="13">
        <v>2809.36</v>
      </c>
      <c r="AZ1748" s="13" t="s">
        <v>76</v>
      </c>
      <c r="BA1748" s="13" t="s">
        <v>71</v>
      </c>
      <c r="BB1748" s="13" t="s">
        <v>37</v>
      </c>
      <c r="BC1748" s="13">
        <v>32.24</v>
      </c>
      <c r="BD1748" s="13">
        <v>2</v>
      </c>
      <c r="BE1748" s="13" t="s">
        <v>38</v>
      </c>
      <c r="BF1748" s="13" t="s">
        <v>56</v>
      </c>
      <c r="BG1748" s="13">
        <v>3</v>
      </c>
      <c r="BH1748" s="13">
        <v>6</v>
      </c>
    </row>
    <row r="1749" spans="36:60" hidden="1" x14ac:dyDescent="0.25">
      <c r="AJ1749" s="12">
        <v>383</v>
      </c>
      <c r="AK1749" s="39" t="s">
        <v>393</v>
      </c>
      <c r="AL1749" s="13" t="s">
        <v>127</v>
      </c>
      <c r="AM1749" s="13" t="s">
        <v>82</v>
      </c>
      <c r="AN1749" s="13" t="s">
        <v>90</v>
      </c>
      <c r="AO1749" s="13" t="s">
        <v>78</v>
      </c>
      <c r="AP1749" s="13" t="s">
        <v>68</v>
      </c>
      <c r="AQ1749" s="13" t="s">
        <v>134</v>
      </c>
      <c r="AR1749" s="13" t="s">
        <v>33</v>
      </c>
      <c r="AS1749" s="13" t="s">
        <v>80</v>
      </c>
      <c r="AT1749" s="13">
        <v>385.53</v>
      </c>
      <c r="AU1749" s="13">
        <v>20</v>
      </c>
      <c r="AV1749" s="13">
        <v>0.18</v>
      </c>
      <c r="AW1749" s="13">
        <v>6322.69</v>
      </c>
      <c r="AX1749" s="13">
        <v>3513.97</v>
      </c>
      <c r="AY1749" s="13">
        <v>2808.72</v>
      </c>
      <c r="AZ1749" s="13" t="s">
        <v>63</v>
      </c>
      <c r="BA1749" s="13" t="s">
        <v>36</v>
      </c>
      <c r="BB1749" s="13" t="s">
        <v>48</v>
      </c>
      <c r="BC1749" s="13">
        <v>34.65</v>
      </c>
      <c r="BD1749" s="13">
        <v>3</v>
      </c>
      <c r="BE1749" s="13" t="s">
        <v>38</v>
      </c>
      <c r="BF1749" s="13" t="s">
        <v>39</v>
      </c>
      <c r="BG1749" s="13">
        <v>5</v>
      </c>
      <c r="BH1749" s="13">
        <v>9</v>
      </c>
    </row>
    <row r="1750" spans="36:60" hidden="1" x14ac:dyDescent="0.25">
      <c r="AJ1750" s="11">
        <v>70</v>
      </c>
      <c r="AK1750" s="38" t="s">
        <v>163</v>
      </c>
      <c r="AL1750" s="2" t="s">
        <v>27</v>
      </c>
      <c r="AM1750" s="2" t="s">
        <v>28</v>
      </c>
      <c r="AN1750" s="2" t="s">
        <v>43</v>
      </c>
      <c r="AO1750" s="2" t="s">
        <v>44</v>
      </c>
      <c r="AP1750" s="2" t="s">
        <v>31</v>
      </c>
      <c r="AQ1750" s="2" t="s">
        <v>107</v>
      </c>
      <c r="AR1750" s="2" t="s">
        <v>53</v>
      </c>
      <c r="AS1750" s="2" t="s">
        <v>70</v>
      </c>
      <c r="AT1750" s="2">
        <v>642.82000000000005</v>
      </c>
      <c r="AU1750" s="2">
        <v>14</v>
      </c>
      <c r="AV1750" s="2">
        <v>0.28000000000000003</v>
      </c>
      <c r="AW1750" s="2">
        <v>6479.63</v>
      </c>
      <c r="AX1750" s="2">
        <v>3693.45</v>
      </c>
      <c r="AY1750" s="2">
        <v>2786.18</v>
      </c>
      <c r="AZ1750" s="2" t="s">
        <v>76</v>
      </c>
      <c r="BA1750" s="2" t="s">
        <v>36</v>
      </c>
      <c r="BB1750" s="2" t="s">
        <v>37</v>
      </c>
      <c r="BC1750" s="2">
        <v>42.03</v>
      </c>
      <c r="BD1750" s="2">
        <v>9</v>
      </c>
      <c r="BE1750" s="2" t="s">
        <v>97</v>
      </c>
      <c r="BF1750" s="2" t="s">
        <v>39</v>
      </c>
      <c r="BG1750" s="2">
        <v>3</v>
      </c>
      <c r="BH1750" s="2">
        <v>3</v>
      </c>
    </row>
    <row r="1751" spans="36:60" hidden="1" x14ac:dyDescent="0.25">
      <c r="AJ1751" s="12">
        <v>435</v>
      </c>
      <c r="AK1751" s="39" t="s">
        <v>430</v>
      </c>
      <c r="AL1751" s="13" t="s">
        <v>127</v>
      </c>
      <c r="AM1751" s="13" t="s">
        <v>66</v>
      </c>
      <c r="AN1751" s="13" t="s">
        <v>43</v>
      </c>
      <c r="AO1751" s="13" t="s">
        <v>67</v>
      </c>
      <c r="AP1751" s="13" t="s">
        <v>51</v>
      </c>
      <c r="AQ1751" s="13" t="s">
        <v>102</v>
      </c>
      <c r="AR1751" s="13" t="s">
        <v>33</v>
      </c>
      <c r="AS1751" s="13" t="s">
        <v>80</v>
      </c>
      <c r="AT1751" s="13">
        <v>705.37</v>
      </c>
      <c r="AU1751" s="13">
        <v>20</v>
      </c>
      <c r="AV1751" s="13">
        <v>0.18</v>
      </c>
      <c r="AW1751" s="13">
        <v>11568.07</v>
      </c>
      <c r="AX1751" s="13">
        <v>8800.89</v>
      </c>
      <c r="AY1751" s="13">
        <v>2767.18</v>
      </c>
      <c r="AZ1751" s="13" t="s">
        <v>63</v>
      </c>
      <c r="BA1751" s="13" t="s">
        <v>36</v>
      </c>
      <c r="BB1751" s="13" t="s">
        <v>37</v>
      </c>
      <c r="BC1751" s="13">
        <v>11.51</v>
      </c>
      <c r="BD1751" s="13">
        <v>10</v>
      </c>
      <c r="BE1751" s="13" t="s">
        <v>97</v>
      </c>
      <c r="BF1751" s="13" t="s">
        <v>39</v>
      </c>
      <c r="BG1751" s="13">
        <v>5</v>
      </c>
      <c r="BH1751" s="13">
        <v>9</v>
      </c>
    </row>
    <row r="1752" spans="36:60" hidden="1" x14ac:dyDescent="0.25">
      <c r="AJ1752" s="12">
        <v>589</v>
      </c>
      <c r="AK1752" s="39" t="s">
        <v>499</v>
      </c>
      <c r="AL1752" s="13" t="s">
        <v>129</v>
      </c>
      <c r="AM1752" s="13" t="s">
        <v>28</v>
      </c>
      <c r="AN1752" s="13" t="s">
        <v>29</v>
      </c>
      <c r="AO1752" s="13" t="s">
        <v>44</v>
      </c>
      <c r="AP1752" s="13" t="s">
        <v>31</v>
      </c>
      <c r="AQ1752" s="13" t="s">
        <v>52</v>
      </c>
      <c r="AR1752" s="13" t="s">
        <v>53</v>
      </c>
      <c r="AS1752" s="13" t="s">
        <v>85</v>
      </c>
      <c r="AT1752" s="13">
        <v>528.29</v>
      </c>
      <c r="AU1752" s="13">
        <v>19</v>
      </c>
      <c r="AV1752" s="13">
        <v>0.05</v>
      </c>
      <c r="AW1752" s="13">
        <v>9535.6299999999992</v>
      </c>
      <c r="AX1752" s="13">
        <v>6787.39</v>
      </c>
      <c r="AY1752" s="13">
        <v>2748.24</v>
      </c>
      <c r="AZ1752" s="13" t="s">
        <v>63</v>
      </c>
      <c r="BA1752" s="13" t="s">
        <v>36</v>
      </c>
      <c r="BB1752" s="13" t="s">
        <v>48</v>
      </c>
      <c r="BC1752" s="13">
        <v>16.809999999999999</v>
      </c>
      <c r="BD1752" s="13">
        <v>3</v>
      </c>
      <c r="BE1752" s="13" t="s">
        <v>97</v>
      </c>
      <c r="BF1752" s="13" t="s">
        <v>56</v>
      </c>
      <c r="BG1752" s="13">
        <v>5</v>
      </c>
      <c r="BH1752" s="13">
        <v>7</v>
      </c>
    </row>
    <row r="1753" spans="36:60" hidden="1" x14ac:dyDescent="0.25">
      <c r="AJ1753" s="12">
        <v>637</v>
      </c>
      <c r="AK1753" s="39" t="s">
        <v>433</v>
      </c>
      <c r="AL1753" s="13" t="s">
        <v>118</v>
      </c>
      <c r="AM1753" s="13" t="s">
        <v>66</v>
      </c>
      <c r="AN1753" s="13" t="s">
        <v>83</v>
      </c>
      <c r="AO1753" s="13" t="s">
        <v>67</v>
      </c>
      <c r="AP1753" s="13" t="s">
        <v>68</v>
      </c>
      <c r="AQ1753" s="13" t="s">
        <v>69</v>
      </c>
      <c r="AR1753" s="13" t="s">
        <v>45</v>
      </c>
      <c r="AS1753" s="13" t="s">
        <v>80</v>
      </c>
      <c r="AT1753" s="13">
        <v>966.36</v>
      </c>
      <c r="AU1753" s="13">
        <v>11</v>
      </c>
      <c r="AV1753" s="13">
        <v>0</v>
      </c>
      <c r="AW1753" s="13">
        <v>10629.96</v>
      </c>
      <c r="AX1753" s="13">
        <v>7886.79</v>
      </c>
      <c r="AY1753" s="13">
        <v>2743.17</v>
      </c>
      <c r="AZ1753" s="13" t="s">
        <v>76</v>
      </c>
      <c r="BA1753" s="13" t="s">
        <v>54</v>
      </c>
      <c r="BB1753" s="13" t="s">
        <v>37</v>
      </c>
      <c r="BC1753" s="13">
        <v>29.82</v>
      </c>
      <c r="BD1753" s="13">
        <v>9</v>
      </c>
      <c r="BE1753" s="13" t="s">
        <v>38</v>
      </c>
      <c r="BF1753" s="13" t="s">
        <v>39</v>
      </c>
      <c r="BG1753" s="13">
        <v>3</v>
      </c>
      <c r="BH1753" s="13">
        <v>11</v>
      </c>
    </row>
    <row r="1754" spans="36:60" hidden="1" x14ac:dyDescent="0.25">
      <c r="AJ1754" s="12">
        <v>815</v>
      </c>
      <c r="AK1754" s="39" t="s">
        <v>584</v>
      </c>
      <c r="AL1754" s="13" t="s">
        <v>58</v>
      </c>
      <c r="AM1754" s="13" t="s">
        <v>66</v>
      </c>
      <c r="AN1754" s="13" t="s">
        <v>29</v>
      </c>
      <c r="AO1754" s="13" t="s">
        <v>60</v>
      </c>
      <c r="AP1754" s="13" t="s">
        <v>75</v>
      </c>
      <c r="AQ1754" s="13" t="s">
        <v>84</v>
      </c>
      <c r="AR1754" s="13" t="s">
        <v>33</v>
      </c>
      <c r="AS1754" s="13" t="s">
        <v>46</v>
      </c>
      <c r="AT1754" s="13">
        <v>630.30999999999995</v>
      </c>
      <c r="AU1754" s="13">
        <v>18</v>
      </c>
      <c r="AV1754" s="13">
        <v>0.28000000000000003</v>
      </c>
      <c r="AW1754" s="13">
        <v>8168.82</v>
      </c>
      <c r="AX1754" s="13">
        <v>5434.21</v>
      </c>
      <c r="AY1754" s="13">
        <v>2734.61</v>
      </c>
      <c r="AZ1754" s="13" t="s">
        <v>63</v>
      </c>
      <c r="BA1754" s="13" t="s">
        <v>71</v>
      </c>
      <c r="BB1754" s="13" t="s">
        <v>48</v>
      </c>
      <c r="BC1754" s="13">
        <v>27.29</v>
      </c>
      <c r="BD1754" s="13">
        <v>2</v>
      </c>
      <c r="BE1754" s="13" t="s">
        <v>38</v>
      </c>
      <c r="BF1754" s="13" t="s">
        <v>56</v>
      </c>
      <c r="BG1754" s="13">
        <v>5</v>
      </c>
      <c r="BH1754" s="13">
        <v>12</v>
      </c>
    </row>
    <row r="1755" spans="36:60" hidden="1" x14ac:dyDescent="0.25">
      <c r="AJ1755" s="12">
        <v>713</v>
      </c>
      <c r="AK1755" s="39" t="s">
        <v>471</v>
      </c>
      <c r="AL1755" s="13" t="s">
        <v>118</v>
      </c>
      <c r="AM1755" s="13" t="s">
        <v>82</v>
      </c>
      <c r="AN1755" s="13" t="s">
        <v>93</v>
      </c>
      <c r="AO1755" s="13" t="s">
        <v>44</v>
      </c>
      <c r="AP1755" s="13" t="s">
        <v>31</v>
      </c>
      <c r="AQ1755" s="13" t="s">
        <v>69</v>
      </c>
      <c r="AR1755" s="13" t="s">
        <v>45</v>
      </c>
      <c r="AS1755" s="13" t="s">
        <v>70</v>
      </c>
      <c r="AT1755" s="13">
        <v>710.32</v>
      </c>
      <c r="AU1755" s="13">
        <v>14</v>
      </c>
      <c r="AV1755" s="13">
        <v>0.26</v>
      </c>
      <c r="AW1755" s="13">
        <v>7358.92</v>
      </c>
      <c r="AX1755" s="13">
        <v>4628.21</v>
      </c>
      <c r="AY1755" s="13">
        <v>2730.71</v>
      </c>
      <c r="AZ1755" s="13" t="s">
        <v>47</v>
      </c>
      <c r="BA1755" s="13" t="s">
        <v>54</v>
      </c>
      <c r="BB1755" s="13" t="s">
        <v>48</v>
      </c>
      <c r="BC1755" s="13">
        <v>39.42</v>
      </c>
      <c r="BD1755" s="13">
        <v>4</v>
      </c>
      <c r="BE1755" s="13" t="s">
        <v>97</v>
      </c>
      <c r="BF1755" s="13" t="s">
        <v>39</v>
      </c>
      <c r="BG1755" s="13">
        <v>2</v>
      </c>
      <c r="BH1755" s="13">
        <v>12</v>
      </c>
    </row>
    <row r="1756" spans="36:60" hidden="1" x14ac:dyDescent="0.25">
      <c r="AJ1756" s="12">
        <v>157</v>
      </c>
      <c r="AK1756" s="39" t="s">
        <v>240</v>
      </c>
      <c r="AL1756" s="13" t="s">
        <v>50</v>
      </c>
      <c r="AM1756" s="13" t="s">
        <v>28</v>
      </c>
      <c r="AN1756" s="13" t="s">
        <v>83</v>
      </c>
      <c r="AO1756" s="13" t="s">
        <v>100</v>
      </c>
      <c r="AP1756" s="13" t="s">
        <v>31</v>
      </c>
      <c r="AQ1756" s="13" t="s">
        <v>62</v>
      </c>
      <c r="AR1756" s="13" t="s">
        <v>45</v>
      </c>
      <c r="AS1756" s="13" t="s">
        <v>70</v>
      </c>
      <c r="AT1756" s="13">
        <v>982.37</v>
      </c>
      <c r="AU1756" s="13">
        <v>13</v>
      </c>
      <c r="AV1756" s="13">
        <v>0.28999999999999998</v>
      </c>
      <c r="AW1756" s="13">
        <v>9067.2800000000007</v>
      </c>
      <c r="AX1756" s="13">
        <v>6337.82</v>
      </c>
      <c r="AY1756" s="13">
        <v>2729.46</v>
      </c>
      <c r="AZ1756" s="13" t="s">
        <v>47</v>
      </c>
      <c r="BA1756" s="13" t="s">
        <v>36</v>
      </c>
      <c r="BB1756" s="13" t="s">
        <v>48</v>
      </c>
      <c r="BC1756" s="13">
        <v>31.4</v>
      </c>
      <c r="BD1756" s="13">
        <v>3</v>
      </c>
      <c r="BE1756" s="13" t="s">
        <v>97</v>
      </c>
      <c r="BF1756" s="13" t="s">
        <v>56</v>
      </c>
      <c r="BG1756" s="13">
        <v>1</v>
      </c>
      <c r="BH1756" s="13">
        <v>2</v>
      </c>
    </row>
    <row r="1757" spans="36:60" hidden="1" x14ac:dyDescent="0.25">
      <c r="AJ1757" s="11">
        <v>728</v>
      </c>
      <c r="AK1757" s="38" t="s">
        <v>397</v>
      </c>
      <c r="AL1757" s="2" t="s">
        <v>99</v>
      </c>
      <c r="AM1757" s="2" t="s">
        <v>66</v>
      </c>
      <c r="AN1757" s="2" t="s">
        <v>29</v>
      </c>
      <c r="AO1757" s="2" t="s">
        <v>100</v>
      </c>
      <c r="AP1757" s="2" t="s">
        <v>68</v>
      </c>
      <c r="AQ1757" s="2" t="s">
        <v>134</v>
      </c>
      <c r="AR1757" s="2" t="s">
        <v>53</v>
      </c>
      <c r="AS1757" s="2" t="s">
        <v>80</v>
      </c>
      <c r="AT1757" s="2">
        <v>831.79</v>
      </c>
      <c r="AU1757" s="2">
        <v>14</v>
      </c>
      <c r="AV1757" s="2">
        <v>0.16</v>
      </c>
      <c r="AW1757" s="2">
        <v>9781.85</v>
      </c>
      <c r="AX1757" s="2">
        <v>7055.84</v>
      </c>
      <c r="AY1757" s="2">
        <v>2726.01</v>
      </c>
      <c r="AZ1757" s="2" t="s">
        <v>47</v>
      </c>
      <c r="BA1757" s="2" t="s">
        <v>88</v>
      </c>
      <c r="BB1757" s="2" t="s">
        <v>72</v>
      </c>
      <c r="BC1757" s="2">
        <v>21.59</v>
      </c>
      <c r="BD1757" s="2">
        <v>9</v>
      </c>
      <c r="BE1757" s="2" t="s">
        <v>55</v>
      </c>
      <c r="BF1757" s="2" t="s">
        <v>56</v>
      </c>
      <c r="BG1757" s="2">
        <v>2</v>
      </c>
      <c r="BH1757" s="2">
        <v>9</v>
      </c>
    </row>
    <row r="1758" spans="36:60" hidden="1" x14ac:dyDescent="0.25">
      <c r="AJ1758" s="11">
        <v>118</v>
      </c>
      <c r="AK1758" s="38" t="s">
        <v>206</v>
      </c>
      <c r="AL1758" s="2" t="s">
        <v>58</v>
      </c>
      <c r="AM1758" s="2" t="s">
        <v>28</v>
      </c>
      <c r="AN1758" s="2" t="s">
        <v>29</v>
      </c>
      <c r="AO1758" s="2" t="s">
        <v>60</v>
      </c>
      <c r="AP1758" s="2" t="s">
        <v>51</v>
      </c>
      <c r="AQ1758" s="2" t="s">
        <v>84</v>
      </c>
      <c r="AR1758" s="2" t="s">
        <v>53</v>
      </c>
      <c r="AS1758" s="2" t="s">
        <v>70</v>
      </c>
      <c r="AT1758" s="2">
        <v>992.86</v>
      </c>
      <c r="AU1758" s="2">
        <v>9</v>
      </c>
      <c r="AV1758" s="2">
        <v>0.1</v>
      </c>
      <c r="AW1758" s="2">
        <v>8042.17</v>
      </c>
      <c r="AX1758" s="2">
        <v>5330.58</v>
      </c>
      <c r="AY1758" s="2">
        <v>2711.59</v>
      </c>
      <c r="AZ1758" s="2" t="s">
        <v>35</v>
      </c>
      <c r="BA1758" s="2" t="s">
        <v>71</v>
      </c>
      <c r="BB1758" s="2" t="s">
        <v>72</v>
      </c>
      <c r="BC1758" s="2">
        <v>8.9700000000000006</v>
      </c>
      <c r="BD1758" s="2">
        <v>8</v>
      </c>
      <c r="BE1758" s="2" t="s">
        <v>97</v>
      </c>
      <c r="BF1758" s="2" t="s">
        <v>56</v>
      </c>
      <c r="BG1758" s="2">
        <v>1</v>
      </c>
      <c r="BH1758" s="2">
        <v>6</v>
      </c>
    </row>
    <row r="1759" spans="36:60" hidden="1" x14ac:dyDescent="0.25">
      <c r="AJ1759" s="11">
        <v>336</v>
      </c>
      <c r="AK1759" s="38" t="s">
        <v>216</v>
      </c>
      <c r="AL1759" s="2" t="s">
        <v>41</v>
      </c>
      <c r="AM1759" s="2" t="s">
        <v>42</v>
      </c>
      <c r="AN1759" s="2" t="s">
        <v>59</v>
      </c>
      <c r="AO1759" s="2" t="s">
        <v>94</v>
      </c>
      <c r="AP1759" s="2" t="s">
        <v>51</v>
      </c>
      <c r="AQ1759" s="2" t="s">
        <v>79</v>
      </c>
      <c r="AR1759" s="2" t="s">
        <v>45</v>
      </c>
      <c r="AS1759" s="2" t="s">
        <v>70</v>
      </c>
      <c r="AT1759" s="2">
        <v>990.73</v>
      </c>
      <c r="AU1759" s="2">
        <v>13</v>
      </c>
      <c r="AV1759" s="2">
        <v>0.28999999999999998</v>
      </c>
      <c r="AW1759" s="2">
        <v>9144.44</v>
      </c>
      <c r="AX1759" s="2">
        <v>6438.9</v>
      </c>
      <c r="AY1759" s="2">
        <v>2705.54</v>
      </c>
      <c r="AZ1759" s="2" t="s">
        <v>91</v>
      </c>
      <c r="BA1759" s="2" t="s">
        <v>71</v>
      </c>
      <c r="BB1759" s="2" t="s">
        <v>72</v>
      </c>
      <c r="BC1759" s="2">
        <v>31.77</v>
      </c>
      <c r="BD1759" s="2">
        <v>5</v>
      </c>
      <c r="BE1759" s="2" t="s">
        <v>55</v>
      </c>
      <c r="BF1759" s="2" t="s">
        <v>39</v>
      </c>
      <c r="BG1759" s="2">
        <v>2</v>
      </c>
      <c r="BH1759" s="2">
        <v>12</v>
      </c>
    </row>
    <row r="1760" spans="36:60" hidden="1" x14ac:dyDescent="0.25">
      <c r="AJ1760" s="11">
        <v>748</v>
      </c>
      <c r="AK1760" s="38" t="s">
        <v>117</v>
      </c>
      <c r="AL1760" s="2" t="s">
        <v>127</v>
      </c>
      <c r="AM1760" s="2" t="s">
        <v>28</v>
      </c>
      <c r="AN1760" s="2" t="s">
        <v>59</v>
      </c>
      <c r="AO1760" s="2" t="s">
        <v>60</v>
      </c>
      <c r="AP1760" s="2" t="s">
        <v>31</v>
      </c>
      <c r="AQ1760" s="2" t="s">
        <v>107</v>
      </c>
      <c r="AR1760" s="2" t="s">
        <v>45</v>
      </c>
      <c r="AS1760" s="2" t="s">
        <v>80</v>
      </c>
      <c r="AT1760" s="2">
        <v>523.5</v>
      </c>
      <c r="AU1760" s="2">
        <v>14</v>
      </c>
      <c r="AV1760" s="2">
        <v>0.25</v>
      </c>
      <c r="AW1760" s="2">
        <v>5496.75</v>
      </c>
      <c r="AX1760" s="2">
        <v>2795.65</v>
      </c>
      <c r="AY1760" s="2">
        <v>2701.1</v>
      </c>
      <c r="AZ1760" s="2" t="s">
        <v>91</v>
      </c>
      <c r="BA1760" s="2" t="s">
        <v>88</v>
      </c>
      <c r="BB1760" s="2" t="s">
        <v>37</v>
      </c>
      <c r="BC1760" s="2">
        <v>14.26</v>
      </c>
      <c r="BD1760" s="2">
        <v>6</v>
      </c>
      <c r="BE1760" s="2" t="s">
        <v>97</v>
      </c>
      <c r="BF1760" s="2" t="s">
        <v>56</v>
      </c>
      <c r="BG1760" s="2">
        <v>1</v>
      </c>
      <c r="BH1760" s="2">
        <v>4</v>
      </c>
    </row>
    <row r="1761" spans="36:60" hidden="1" x14ac:dyDescent="0.25">
      <c r="AJ1761" s="12">
        <v>297</v>
      </c>
      <c r="AK1761" s="39" t="s">
        <v>335</v>
      </c>
      <c r="AL1761" s="13" t="s">
        <v>114</v>
      </c>
      <c r="AM1761" s="13" t="s">
        <v>82</v>
      </c>
      <c r="AN1761" s="13" t="s">
        <v>83</v>
      </c>
      <c r="AO1761" s="13" t="s">
        <v>60</v>
      </c>
      <c r="AP1761" s="13" t="s">
        <v>68</v>
      </c>
      <c r="AQ1761" s="13" t="s">
        <v>52</v>
      </c>
      <c r="AR1761" s="13" t="s">
        <v>53</v>
      </c>
      <c r="AS1761" s="13" t="s">
        <v>46</v>
      </c>
      <c r="AT1761" s="13">
        <v>875.81</v>
      </c>
      <c r="AU1761" s="13">
        <v>14</v>
      </c>
      <c r="AV1761" s="13">
        <v>0.26</v>
      </c>
      <c r="AW1761" s="13">
        <v>9073.39</v>
      </c>
      <c r="AX1761" s="13">
        <v>6372.52</v>
      </c>
      <c r="AY1761" s="13">
        <v>2700.87</v>
      </c>
      <c r="AZ1761" s="13" t="s">
        <v>47</v>
      </c>
      <c r="BA1761" s="13" t="s">
        <v>54</v>
      </c>
      <c r="BB1761" s="13" t="s">
        <v>37</v>
      </c>
      <c r="BC1761" s="13">
        <v>15.87</v>
      </c>
      <c r="BD1761" s="13">
        <v>1</v>
      </c>
      <c r="BE1761" s="13" t="s">
        <v>38</v>
      </c>
      <c r="BF1761" s="13" t="s">
        <v>39</v>
      </c>
      <c r="BG1761" s="13">
        <v>1</v>
      </c>
      <c r="BH1761" s="13">
        <v>4</v>
      </c>
    </row>
    <row r="1762" spans="36:60" hidden="1" x14ac:dyDescent="0.25">
      <c r="AJ1762" s="11">
        <v>210</v>
      </c>
      <c r="AK1762" s="38" t="s">
        <v>221</v>
      </c>
      <c r="AL1762" s="2" t="s">
        <v>41</v>
      </c>
      <c r="AM1762" s="2" t="s">
        <v>42</v>
      </c>
      <c r="AN1762" s="2" t="s">
        <v>43</v>
      </c>
      <c r="AO1762" s="2" t="s">
        <v>44</v>
      </c>
      <c r="AP1762" s="2" t="s">
        <v>61</v>
      </c>
      <c r="AQ1762" s="2" t="s">
        <v>134</v>
      </c>
      <c r="AR1762" s="2" t="s">
        <v>33</v>
      </c>
      <c r="AS1762" s="2" t="s">
        <v>46</v>
      </c>
      <c r="AT1762" s="2">
        <v>454.64</v>
      </c>
      <c r="AU1762" s="2">
        <v>16</v>
      </c>
      <c r="AV1762" s="2">
        <v>0.06</v>
      </c>
      <c r="AW1762" s="2">
        <v>6837.79</v>
      </c>
      <c r="AX1762" s="2">
        <v>4143.8599999999997</v>
      </c>
      <c r="AY1762" s="2">
        <v>2693.93</v>
      </c>
      <c r="AZ1762" s="2" t="s">
        <v>91</v>
      </c>
      <c r="BA1762" s="2" t="s">
        <v>54</v>
      </c>
      <c r="BB1762" s="2" t="s">
        <v>72</v>
      </c>
      <c r="BC1762" s="2">
        <v>20.34</v>
      </c>
      <c r="BD1762" s="2">
        <v>4</v>
      </c>
      <c r="BE1762" s="2" t="s">
        <v>55</v>
      </c>
      <c r="BF1762" s="2" t="s">
        <v>39</v>
      </c>
      <c r="BG1762" s="2">
        <v>5</v>
      </c>
      <c r="BH1762" s="2">
        <v>6</v>
      </c>
    </row>
    <row r="1763" spans="36:60" hidden="1" x14ac:dyDescent="0.25">
      <c r="AJ1763" s="12">
        <v>867</v>
      </c>
      <c r="AK1763" s="39" t="s">
        <v>73</v>
      </c>
      <c r="AL1763" s="13" t="s">
        <v>50</v>
      </c>
      <c r="AM1763" s="13" t="s">
        <v>82</v>
      </c>
      <c r="AN1763" s="13" t="s">
        <v>59</v>
      </c>
      <c r="AO1763" s="13" t="s">
        <v>44</v>
      </c>
      <c r="AP1763" s="13" t="s">
        <v>31</v>
      </c>
      <c r="AQ1763" s="13" t="s">
        <v>69</v>
      </c>
      <c r="AR1763" s="13" t="s">
        <v>45</v>
      </c>
      <c r="AS1763" s="13" t="s">
        <v>80</v>
      </c>
      <c r="AT1763" s="13">
        <v>298.17</v>
      </c>
      <c r="AU1763" s="13">
        <v>19</v>
      </c>
      <c r="AV1763" s="13">
        <v>0.04</v>
      </c>
      <c r="AW1763" s="13">
        <v>5438.62</v>
      </c>
      <c r="AX1763" s="13">
        <v>2749.27</v>
      </c>
      <c r="AY1763" s="13">
        <v>2689.35</v>
      </c>
      <c r="AZ1763" s="13" t="s">
        <v>63</v>
      </c>
      <c r="BA1763" s="13" t="s">
        <v>88</v>
      </c>
      <c r="BB1763" s="13" t="s">
        <v>37</v>
      </c>
      <c r="BC1763" s="13">
        <v>30.22</v>
      </c>
      <c r="BD1763" s="13">
        <v>8</v>
      </c>
      <c r="BE1763" s="13" t="s">
        <v>97</v>
      </c>
      <c r="BF1763" s="13" t="s">
        <v>39</v>
      </c>
      <c r="BG1763" s="13">
        <v>3</v>
      </c>
      <c r="BH1763" s="13">
        <v>5</v>
      </c>
    </row>
    <row r="1764" spans="36:60" hidden="1" x14ac:dyDescent="0.25">
      <c r="AJ1764" s="11">
        <v>242</v>
      </c>
      <c r="AK1764" s="38" t="s">
        <v>147</v>
      </c>
      <c r="AL1764" s="2" t="s">
        <v>127</v>
      </c>
      <c r="AM1764" s="2" t="s">
        <v>28</v>
      </c>
      <c r="AN1764" s="2" t="s">
        <v>93</v>
      </c>
      <c r="AO1764" s="2" t="s">
        <v>67</v>
      </c>
      <c r="AP1764" s="2" t="s">
        <v>31</v>
      </c>
      <c r="AQ1764" s="2" t="s">
        <v>32</v>
      </c>
      <c r="AR1764" s="2" t="s">
        <v>53</v>
      </c>
      <c r="AS1764" s="2" t="s">
        <v>34</v>
      </c>
      <c r="AT1764" s="2">
        <v>698.88</v>
      </c>
      <c r="AU1764" s="2">
        <v>11</v>
      </c>
      <c r="AV1764" s="2">
        <v>0.1</v>
      </c>
      <c r="AW1764" s="2">
        <v>6918.91</v>
      </c>
      <c r="AX1764" s="2">
        <v>4239.7</v>
      </c>
      <c r="AY1764" s="2">
        <v>2679.21</v>
      </c>
      <c r="AZ1764" s="2" t="s">
        <v>91</v>
      </c>
      <c r="BA1764" s="2" t="s">
        <v>54</v>
      </c>
      <c r="BB1764" s="2" t="s">
        <v>37</v>
      </c>
      <c r="BC1764" s="2">
        <v>37.4</v>
      </c>
      <c r="BD1764" s="2">
        <v>4</v>
      </c>
      <c r="BE1764" s="2" t="s">
        <v>38</v>
      </c>
      <c r="BF1764" s="2" t="s">
        <v>39</v>
      </c>
      <c r="BG1764" s="2">
        <v>3</v>
      </c>
      <c r="BH1764" s="2">
        <v>9</v>
      </c>
    </row>
    <row r="1765" spans="36:60" hidden="1" x14ac:dyDescent="0.25">
      <c r="AJ1765" s="11">
        <v>802</v>
      </c>
      <c r="AK1765" s="38" t="s">
        <v>238</v>
      </c>
      <c r="AL1765" s="2" t="s">
        <v>65</v>
      </c>
      <c r="AM1765" s="2" t="s">
        <v>28</v>
      </c>
      <c r="AN1765" s="2" t="s">
        <v>59</v>
      </c>
      <c r="AO1765" s="2" t="s">
        <v>30</v>
      </c>
      <c r="AP1765" s="2" t="s">
        <v>51</v>
      </c>
      <c r="AQ1765" s="2" t="s">
        <v>87</v>
      </c>
      <c r="AR1765" s="2" t="s">
        <v>53</v>
      </c>
      <c r="AS1765" s="2" t="s">
        <v>85</v>
      </c>
      <c r="AT1765" s="2">
        <v>627.92999999999995</v>
      </c>
      <c r="AU1765" s="2">
        <v>14</v>
      </c>
      <c r="AV1765" s="2">
        <v>0.16</v>
      </c>
      <c r="AW1765" s="2">
        <v>7384.46</v>
      </c>
      <c r="AX1765" s="2">
        <v>4708.1400000000003</v>
      </c>
      <c r="AY1765" s="2">
        <v>2676.32</v>
      </c>
      <c r="AZ1765" s="2" t="s">
        <v>76</v>
      </c>
      <c r="BA1765" s="2" t="s">
        <v>88</v>
      </c>
      <c r="BB1765" s="2" t="s">
        <v>72</v>
      </c>
      <c r="BC1765" s="2">
        <v>34.659999999999997</v>
      </c>
      <c r="BD1765" s="2">
        <v>3</v>
      </c>
      <c r="BE1765" s="2" t="s">
        <v>97</v>
      </c>
      <c r="BF1765" s="2" t="s">
        <v>56</v>
      </c>
      <c r="BG1765" s="2">
        <v>5</v>
      </c>
      <c r="BH1765" s="2">
        <v>11</v>
      </c>
    </row>
    <row r="1766" spans="36:60" hidden="1" x14ac:dyDescent="0.25">
      <c r="AJ1766" s="12">
        <v>401</v>
      </c>
      <c r="AK1766" s="39" t="s">
        <v>408</v>
      </c>
      <c r="AL1766" s="13" t="s">
        <v>27</v>
      </c>
      <c r="AM1766" s="13" t="s">
        <v>82</v>
      </c>
      <c r="AN1766" s="13" t="s">
        <v>90</v>
      </c>
      <c r="AO1766" s="13" t="s">
        <v>30</v>
      </c>
      <c r="AP1766" s="13" t="s">
        <v>51</v>
      </c>
      <c r="AQ1766" s="13" t="s">
        <v>87</v>
      </c>
      <c r="AR1766" s="13" t="s">
        <v>45</v>
      </c>
      <c r="AS1766" s="13" t="s">
        <v>85</v>
      </c>
      <c r="AT1766" s="13">
        <v>399.75</v>
      </c>
      <c r="AU1766" s="13">
        <v>16</v>
      </c>
      <c r="AV1766" s="13">
        <v>0.09</v>
      </c>
      <c r="AW1766" s="13">
        <v>5820.36</v>
      </c>
      <c r="AX1766" s="13">
        <v>3155.43</v>
      </c>
      <c r="AY1766" s="13">
        <v>2664.93</v>
      </c>
      <c r="AZ1766" s="13" t="s">
        <v>35</v>
      </c>
      <c r="BA1766" s="13" t="s">
        <v>54</v>
      </c>
      <c r="BB1766" s="13" t="s">
        <v>37</v>
      </c>
      <c r="BC1766" s="13">
        <v>26.03</v>
      </c>
      <c r="BD1766" s="13">
        <v>5</v>
      </c>
      <c r="BE1766" s="13" t="s">
        <v>97</v>
      </c>
      <c r="BF1766" s="13" t="s">
        <v>56</v>
      </c>
      <c r="BG1766" s="13">
        <v>5</v>
      </c>
      <c r="BH1766" s="13">
        <v>12</v>
      </c>
    </row>
    <row r="1767" spans="36:60" hidden="1" x14ac:dyDescent="0.25">
      <c r="AJ1767" s="11">
        <v>766</v>
      </c>
      <c r="AK1767" s="38" t="s">
        <v>422</v>
      </c>
      <c r="AL1767" s="2" t="s">
        <v>99</v>
      </c>
      <c r="AM1767" s="2" t="s">
        <v>66</v>
      </c>
      <c r="AN1767" s="2" t="s">
        <v>90</v>
      </c>
      <c r="AO1767" s="2" t="s">
        <v>30</v>
      </c>
      <c r="AP1767" s="2" t="s">
        <v>75</v>
      </c>
      <c r="AQ1767" s="2" t="s">
        <v>102</v>
      </c>
      <c r="AR1767" s="2" t="s">
        <v>53</v>
      </c>
      <c r="AS1767" s="2" t="s">
        <v>34</v>
      </c>
      <c r="AT1767" s="2">
        <v>326.74</v>
      </c>
      <c r="AU1767" s="2">
        <v>19</v>
      </c>
      <c r="AV1767" s="2">
        <v>0.13</v>
      </c>
      <c r="AW1767" s="2">
        <v>5401.01</v>
      </c>
      <c r="AX1767" s="2">
        <v>2736.77</v>
      </c>
      <c r="AY1767" s="2">
        <v>2664.24</v>
      </c>
      <c r="AZ1767" s="2" t="s">
        <v>63</v>
      </c>
      <c r="BA1767" s="2" t="s">
        <v>54</v>
      </c>
      <c r="BB1767" s="2" t="s">
        <v>72</v>
      </c>
      <c r="BC1767" s="2">
        <v>47.91</v>
      </c>
      <c r="BD1767" s="2">
        <v>3</v>
      </c>
      <c r="BE1767" s="2" t="s">
        <v>97</v>
      </c>
      <c r="BF1767" s="2" t="s">
        <v>39</v>
      </c>
      <c r="BG1767" s="2">
        <v>3</v>
      </c>
      <c r="BH1767" s="2">
        <v>3</v>
      </c>
    </row>
    <row r="1768" spans="36:60" hidden="1" x14ac:dyDescent="0.25">
      <c r="AJ1768" s="12">
        <v>667</v>
      </c>
      <c r="AK1768" s="39" t="s">
        <v>489</v>
      </c>
      <c r="AL1768" s="13" t="s">
        <v>65</v>
      </c>
      <c r="AM1768" s="13" t="s">
        <v>82</v>
      </c>
      <c r="AN1768" s="13" t="s">
        <v>29</v>
      </c>
      <c r="AO1768" s="13" t="s">
        <v>60</v>
      </c>
      <c r="AP1768" s="13" t="s">
        <v>31</v>
      </c>
      <c r="AQ1768" s="13" t="s">
        <v>84</v>
      </c>
      <c r="AR1768" s="13" t="s">
        <v>45</v>
      </c>
      <c r="AS1768" s="13" t="s">
        <v>34</v>
      </c>
      <c r="AT1768" s="13">
        <v>689.06</v>
      </c>
      <c r="AU1768" s="13">
        <v>12</v>
      </c>
      <c r="AV1768" s="13">
        <v>0.18</v>
      </c>
      <c r="AW1768" s="13">
        <v>6780.35</v>
      </c>
      <c r="AX1768" s="13">
        <v>4116.3500000000004</v>
      </c>
      <c r="AY1768" s="13">
        <v>2664</v>
      </c>
      <c r="AZ1768" s="13" t="s">
        <v>91</v>
      </c>
      <c r="BA1768" s="13" t="s">
        <v>88</v>
      </c>
      <c r="BB1768" s="13" t="s">
        <v>72</v>
      </c>
      <c r="BC1768" s="13">
        <v>37.54</v>
      </c>
      <c r="BD1768" s="13">
        <v>7</v>
      </c>
      <c r="BE1768" s="13" t="s">
        <v>38</v>
      </c>
      <c r="BF1768" s="13" t="s">
        <v>56</v>
      </c>
      <c r="BG1768" s="13">
        <v>2</v>
      </c>
      <c r="BH1768" s="13">
        <v>5</v>
      </c>
    </row>
    <row r="1769" spans="36:60" hidden="1" x14ac:dyDescent="0.25">
      <c r="AJ1769" s="11">
        <v>266</v>
      </c>
      <c r="AK1769" s="38" t="s">
        <v>310</v>
      </c>
      <c r="AL1769" s="2" t="s">
        <v>118</v>
      </c>
      <c r="AM1769" s="2" t="s">
        <v>66</v>
      </c>
      <c r="AN1769" s="2" t="s">
        <v>90</v>
      </c>
      <c r="AO1769" s="2" t="s">
        <v>44</v>
      </c>
      <c r="AP1769" s="2" t="s">
        <v>31</v>
      </c>
      <c r="AQ1769" s="2" t="s">
        <v>79</v>
      </c>
      <c r="AR1769" s="2" t="s">
        <v>45</v>
      </c>
      <c r="AS1769" s="2" t="s">
        <v>70</v>
      </c>
      <c r="AT1769" s="2">
        <v>853.05</v>
      </c>
      <c r="AU1769" s="2">
        <v>8</v>
      </c>
      <c r="AV1769" s="2">
        <v>7.0000000000000007E-2</v>
      </c>
      <c r="AW1769" s="2">
        <v>6346.69</v>
      </c>
      <c r="AX1769" s="2">
        <v>3692.07</v>
      </c>
      <c r="AY1769" s="2">
        <v>2654.62</v>
      </c>
      <c r="AZ1769" s="2" t="s">
        <v>35</v>
      </c>
      <c r="BA1769" s="2" t="s">
        <v>36</v>
      </c>
      <c r="BB1769" s="2" t="s">
        <v>48</v>
      </c>
      <c r="BC1769" s="2">
        <v>49.64</v>
      </c>
      <c r="BD1769" s="2">
        <v>1</v>
      </c>
      <c r="BE1769" s="2" t="s">
        <v>55</v>
      </c>
      <c r="BF1769" s="2" t="s">
        <v>39</v>
      </c>
      <c r="BG1769" s="2">
        <v>4</v>
      </c>
      <c r="BH1769" s="2">
        <v>1</v>
      </c>
    </row>
    <row r="1770" spans="36:60" hidden="1" x14ac:dyDescent="0.25">
      <c r="AJ1770" s="12">
        <v>303</v>
      </c>
      <c r="AK1770" s="39" t="s">
        <v>339</v>
      </c>
      <c r="AL1770" s="13" t="s">
        <v>41</v>
      </c>
      <c r="AM1770" s="13" t="s">
        <v>42</v>
      </c>
      <c r="AN1770" s="13" t="s">
        <v>43</v>
      </c>
      <c r="AO1770" s="13" t="s">
        <v>60</v>
      </c>
      <c r="AP1770" s="13" t="s">
        <v>61</v>
      </c>
      <c r="AQ1770" s="13" t="s">
        <v>102</v>
      </c>
      <c r="AR1770" s="13" t="s">
        <v>53</v>
      </c>
      <c r="AS1770" s="13" t="s">
        <v>70</v>
      </c>
      <c r="AT1770" s="13">
        <v>688.98</v>
      </c>
      <c r="AU1770" s="13">
        <v>15</v>
      </c>
      <c r="AV1770" s="13">
        <v>0.1</v>
      </c>
      <c r="AW1770" s="13">
        <v>9301.23</v>
      </c>
      <c r="AX1770" s="13">
        <v>6673.93</v>
      </c>
      <c r="AY1770" s="13">
        <v>2627.3</v>
      </c>
      <c r="AZ1770" s="13" t="s">
        <v>35</v>
      </c>
      <c r="BA1770" s="13" t="s">
        <v>36</v>
      </c>
      <c r="BB1770" s="13" t="s">
        <v>48</v>
      </c>
      <c r="BC1770" s="13">
        <v>20.260000000000002</v>
      </c>
      <c r="BD1770" s="13">
        <v>10</v>
      </c>
      <c r="BE1770" s="13" t="s">
        <v>38</v>
      </c>
      <c r="BF1770" s="13" t="s">
        <v>56</v>
      </c>
      <c r="BG1770" s="13">
        <v>5</v>
      </c>
      <c r="BH1770" s="13">
        <v>2</v>
      </c>
    </row>
    <row r="1771" spans="36:60" hidden="1" x14ac:dyDescent="0.25">
      <c r="AJ1771" s="11">
        <v>732</v>
      </c>
      <c r="AK1771" s="38" t="s">
        <v>246</v>
      </c>
      <c r="AL1771" s="2" t="s">
        <v>58</v>
      </c>
      <c r="AM1771" s="2" t="s">
        <v>66</v>
      </c>
      <c r="AN1771" s="2" t="s">
        <v>59</v>
      </c>
      <c r="AO1771" s="2" t="s">
        <v>67</v>
      </c>
      <c r="AP1771" s="2" t="s">
        <v>68</v>
      </c>
      <c r="AQ1771" s="2" t="s">
        <v>79</v>
      </c>
      <c r="AR1771" s="2" t="s">
        <v>45</v>
      </c>
      <c r="AS1771" s="2" t="s">
        <v>70</v>
      </c>
      <c r="AT1771" s="2">
        <v>735.12</v>
      </c>
      <c r="AU1771" s="2">
        <v>14</v>
      </c>
      <c r="AV1771" s="2">
        <v>0.27</v>
      </c>
      <c r="AW1771" s="2">
        <v>7512.93</v>
      </c>
      <c r="AX1771" s="2">
        <v>4886.24</v>
      </c>
      <c r="AY1771" s="2">
        <v>2626.69</v>
      </c>
      <c r="AZ1771" s="2" t="s">
        <v>76</v>
      </c>
      <c r="BA1771" s="2" t="s">
        <v>88</v>
      </c>
      <c r="BB1771" s="2" t="s">
        <v>72</v>
      </c>
      <c r="BC1771" s="2">
        <v>23.84</v>
      </c>
      <c r="BD1771" s="2">
        <v>1</v>
      </c>
      <c r="BE1771" s="2" t="s">
        <v>38</v>
      </c>
      <c r="BF1771" s="2" t="s">
        <v>39</v>
      </c>
      <c r="BG1771" s="2">
        <v>1</v>
      </c>
      <c r="BH1771" s="2">
        <v>5</v>
      </c>
    </row>
    <row r="1772" spans="36:60" hidden="1" x14ac:dyDescent="0.25">
      <c r="AJ1772" s="12">
        <v>425</v>
      </c>
      <c r="AK1772" s="39" t="s">
        <v>424</v>
      </c>
      <c r="AL1772" s="13" t="s">
        <v>41</v>
      </c>
      <c r="AM1772" s="13" t="s">
        <v>42</v>
      </c>
      <c r="AN1772" s="13" t="s">
        <v>59</v>
      </c>
      <c r="AO1772" s="13" t="s">
        <v>100</v>
      </c>
      <c r="AP1772" s="13" t="s">
        <v>68</v>
      </c>
      <c r="AQ1772" s="13" t="s">
        <v>69</v>
      </c>
      <c r="AR1772" s="13" t="s">
        <v>53</v>
      </c>
      <c r="AS1772" s="13" t="s">
        <v>70</v>
      </c>
      <c r="AT1772" s="13">
        <v>774.55</v>
      </c>
      <c r="AU1772" s="13">
        <v>9</v>
      </c>
      <c r="AV1772" s="13">
        <v>0.08</v>
      </c>
      <c r="AW1772" s="13">
        <v>6413.27</v>
      </c>
      <c r="AX1772" s="13">
        <v>3802.68</v>
      </c>
      <c r="AY1772" s="13">
        <v>2610.59</v>
      </c>
      <c r="AZ1772" s="13" t="s">
        <v>47</v>
      </c>
      <c r="BA1772" s="13" t="s">
        <v>71</v>
      </c>
      <c r="BB1772" s="13" t="s">
        <v>37</v>
      </c>
      <c r="BC1772" s="13">
        <v>23.45</v>
      </c>
      <c r="BD1772" s="13">
        <v>8</v>
      </c>
      <c r="BE1772" s="13" t="s">
        <v>97</v>
      </c>
      <c r="BF1772" s="13" t="s">
        <v>56</v>
      </c>
      <c r="BG1772" s="13">
        <v>3</v>
      </c>
      <c r="BH1772" s="13">
        <v>5</v>
      </c>
    </row>
    <row r="1773" spans="36:60" hidden="1" x14ac:dyDescent="0.25">
      <c r="AJ1773" s="11">
        <v>388</v>
      </c>
      <c r="AK1773" s="38" t="s">
        <v>396</v>
      </c>
      <c r="AL1773" s="2" t="s">
        <v>27</v>
      </c>
      <c r="AM1773" s="2" t="s">
        <v>42</v>
      </c>
      <c r="AN1773" s="2" t="s">
        <v>43</v>
      </c>
      <c r="AO1773" s="2" t="s">
        <v>44</v>
      </c>
      <c r="AP1773" s="2" t="s">
        <v>68</v>
      </c>
      <c r="AQ1773" s="2" t="s">
        <v>102</v>
      </c>
      <c r="AR1773" s="2" t="s">
        <v>45</v>
      </c>
      <c r="AS1773" s="2" t="s">
        <v>85</v>
      </c>
      <c r="AT1773" s="2">
        <v>775.39</v>
      </c>
      <c r="AU1773" s="2">
        <v>11</v>
      </c>
      <c r="AV1773" s="2">
        <v>0.17</v>
      </c>
      <c r="AW1773" s="2">
        <v>7079.31</v>
      </c>
      <c r="AX1773" s="2">
        <v>4476.18</v>
      </c>
      <c r="AY1773" s="2">
        <v>2603.13</v>
      </c>
      <c r="AZ1773" s="2" t="s">
        <v>47</v>
      </c>
      <c r="BA1773" s="2" t="s">
        <v>71</v>
      </c>
      <c r="BB1773" s="2" t="s">
        <v>72</v>
      </c>
      <c r="BC1773" s="2">
        <v>16.98</v>
      </c>
      <c r="BD1773" s="2">
        <v>1</v>
      </c>
      <c r="BE1773" s="2" t="s">
        <v>38</v>
      </c>
      <c r="BF1773" s="2" t="s">
        <v>56</v>
      </c>
      <c r="BG1773" s="2">
        <v>2</v>
      </c>
      <c r="BH1773" s="2">
        <v>11</v>
      </c>
    </row>
    <row r="1774" spans="36:60" hidden="1" x14ac:dyDescent="0.25">
      <c r="AJ1774" s="12">
        <v>267</v>
      </c>
      <c r="AK1774" s="39" t="s">
        <v>311</v>
      </c>
      <c r="AL1774" s="13" t="s">
        <v>120</v>
      </c>
      <c r="AM1774" s="13" t="s">
        <v>82</v>
      </c>
      <c r="AN1774" s="13" t="s">
        <v>43</v>
      </c>
      <c r="AO1774" s="13" t="s">
        <v>94</v>
      </c>
      <c r="AP1774" s="13" t="s">
        <v>68</v>
      </c>
      <c r="AQ1774" s="13" t="s">
        <v>32</v>
      </c>
      <c r="AR1774" s="13" t="s">
        <v>53</v>
      </c>
      <c r="AS1774" s="13" t="s">
        <v>70</v>
      </c>
      <c r="AT1774" s="13">
        <v>726.91</v>
      </c>
      <c r="AU1774" s="13">
        <v>19</v>
      </c>
      <c r="AV1774" s="13">
        <v>0.15</v>
      </c>
      <c r="AW1774" s="13">
        <v>11739.6</v>
      </c>
      <c r="AX1774" s="13">
        <v>9144.23</v>
      </c>
      <c r="AY1774" s="13">
        <v>2595.37</v>
      </c>
      <c r="AZ1774" s="13" t="s">
        <v>76</v>
      </c>
      <c r="BA1774" s="13" t="s">
        <v>71</v>
      </c>
      <c r="BB1774" s="13" t="s">
        <v>48</v>
      </c>
      <c r="BC1774" s="13">
        <v>34.32</v>
      </c>
      <c r="BD1774" s="13">
        <v>3</v>
      </c>
      <c r="BE1774" s="13" t="s">
        <v>55</v>
      </c>
      <c r="BF1774" s="13" t="s">
        <v>56</v>
      </c>
      <c r="BG1774" s="13">
        <v>5</v>
      </c>
      <c r="BH1774" s="13">
        <v>3</v>
      </c>
    </row>
    <row r="1775" spans="36:60" hidden="1" x14ac:dyDescent="0.25">
      <c r="AJ1775" s="11">
        <v>524</v>
      </c>
      <c r="AK1775" s="38" t="s">
        <v>225</v>
      </c>
      <c r="AL1775" s="2" t="s">
        <v>58</v>
      </c>
      <c r="AM1775" s="2" t="s">
        <v>82</v>
      </c>
      <c r="AN1775" s="2" t="s">
        <v>43</v>
      </c>
      <c r="AO1775" s="2" t="s">
        <v>60</v>
      </c>
      <c r="AP1775" s="2" t="s">
        <v>31</v>
      </c>
      <c r="AQ1775" s="2" t="s">
        <v>69</v>
      </c>
      <c r="AR1775" s="2" t="s">
        <v>45</v>
      </c>
      <c r="AS1775" s="2" t="s">
        <v>80</v>
      </c>
      <c r="AT1775" s="2">
        <v>841.5</v>
      </c>
      <c r="AU1775" s="2">
        <v>10</v>
      </c>
      <c r="AV1775" s="2">
        <v>0.1</v>
      </c>
      <c r="AW1775" s="2">
        <v>7573.5</v>
      </c>
      <c r="AX1775" s="2">
        <v>4981.4799999999996</v>
      </c>
      <c r="AY1775" s="2">
        <v>2592.02</v>
      </c>
      <c r="AZ1775" s="2" t="s">
        <v>35</v>
      </c>
      <c r="BA1775" s="2" t="s">
        <v>54</v>
      </c>
      <c r="BB1775" s="2" t="s">
        <v>48</v>
      </c>
      <c r="BC1775" s="2">
        <v>43.82</v>
      </c>
      <c r="BD1775" s="2">
        <v>6</v>
      </c>
      <c r="BE1775" s="2" t="s">
        <v>55</v>
      </c>
      <c r="BF1775" s="2" t="s">
        <v>39</v>
      </c>
      <c r="BG1775" s="2">
        <v>3</v>
      </c>
      <c r="BH1775" s="2">
        <v>10</v>
      </c>
    </row>
    <row r="1776" spans="36:60" hidden="1" x14ac:dyDescent="0.25">
      <c r="AJ1776" s="11">
        <v>664</v>
      </c>
      <c r="AK1776" s="38" t="s">
        <v>146</v>
      </c>
      <c r="AL1776" s="2" t="s">
        <v>129</v>
      </c>
      <c r="AM1776" s="2" t="s">
        <v>66</v>
      </c>
      <c r="AN1776" s="2" t="s">
        <v>90</v>
      </c>
      <c r="AO1776" s="2" t="s">
        <v>67</v>
      </c>
      <c r="AP1776" s="2" t="s">
        <v>75</v>
      </c>
      <c r="AQ1776" s="2" t="s">
        <v>107</v>
      </c>
      <c r="AR1776" s="2" t="s">
        <v>45</v>
      </c>
      <c r="AS1776" s="2" t="s">
        <v>34</v>
      </c>
      <c r="AT1776" s="2">
        <v>546.11</v>
      </c>
      <c r="AU1776" s="2">
        <v>20</v>
      </c>
      <c r="AV1776" s="2">
        <v>7.0000000000000007E-2</v>
      </c>
      <c r="AW1776" s="2">
        <v>10157.65</v>
      </c>
      <c r="AX1776" s="2">
        <v>7565.86</v>
      </c>
      <c r="AY1776" s="2">
        <v>2591.79</v>
      </c>
      <c r="AZ1776" s="2" t="s">
        <v>35</v>
      </c>
      <c r="BA1776" s="2" t="s">
        <v>54</v>
      </c>
      <c r="BB1776" s="2" t="s">
        <v>48</v>
      </c>
      <c r="BC1776" s="2">
        <v>49.14</v>
      </c>
      <c r="BD1776" s="2">
        <v>9</v>
      </c>
      <c r="BE1776" s="2" t="s">
        <v>97</v>
      </c>
      <c r="BF1776" s="2" t="s">
        <v>56</v>
      </c>
      <c r="BG1776" s="2">
        <v>3</v>
      </c>
      <c r="BH1776" s="2">
        <v>12</v>
      </c>
    </row>
    <row r="1777" spans="36:60" hidden="1" x14ac:dyDescent="0.25">
      <c r="AJ1777" s="11">
        <v>918</v>
      </c>
      <c r="AK1777" s="38" t="s">
        <v>601</v>
      </c>
      <c r="AL1777" s="2" t="s">
        <v>118</v>
      </c>
      <c r="AM1777" s="2" t="s">
        <v>28</v>
      </c>
      <c r="AN1777" s="2" t="s">
        <v>93</v>
      </c>
      <c r="AO1777" s="2" t="s">
        <v>67</v>
      </c>
      <c r="AP1777" s="2" t="s">
        <v>68</v>
      </c>
      <c r="AQ1777" s="2" t="s">
        <v>32</v>
      </c>
      <c r="AR1777" s="2" t="s">
        <v>45</v>
      </c>
      <c r="AS1777" s="2" t="s">
        <v>80</v>
      </c>
      <c r="AT1777" s="2">
        <v>604.59</v>
      </c>
      <c r="AU1777" s="2">
        <v>18</v>
      </c>
      <c r="AV1777" s="2">
        <v>0.04</v>
      </c>
      <c r="AW1777" s="2">
        <v>10447.32</v>
      </c>
      <c r="AX1777" s="2">
        <v>7886.06</v>
      </c>
      <c r="AY1777" s="2">
        <v>2561.2600000000002</v>
      </c>
      <c r="AZ1777" s="2" t="s">
        <v>35</v>
      </c>
      <c r="BA1777" s="2" t="s">
        <v>36</v>
      </c>
      <c r="BB1777" s="2" t="s">
        <v>37</v>
      </c>
      <c r="BC1777" s="2">
        <v>34.78</v>
      </c>
      <c r="BD1777" s="2">
        <v>2</v>
      </c>
      <c r="BE1777" s="2" t="s">
        <v>38</v>
      </c>
      <c r="BF1777" s="2" t="s">
        <v>39</v>
      </c>
      <c r="BG1777" s="2">
        <v>3</v>
      </c>
      <c r="BH1777" s="2">
        <v>5</v>
      </c>
    </row>
    <row r="1778" spans="36:60" hidden="1" x14ac:dyDescent="0.25">
      <c r="AJ1778" s="12">
        <v>769</v>
      </c>
      <c r="AK1778" s="39" t="s">
        <v>564</v>
      </c>
      <c r="AL1778" s="13" t="s">
        <v>118</v>
      </c>
      <c r="AM1778" s="13" t="s">
        <v>28</v>
      </c>
      <c r="AN1778" s="13" t="s">
        <v>90</v>
      </c>
      <c r="AO1778" s="13" t="s">
        <v>44</v>
      </c>
      <c r="AP1778" s="13" t="s">
        <v>51</v>
      </c>
      <c r="AQ1778" s="13" t="s">
        <v>84</v>
      </c>
      <c r="AR1778" s="13" t="s">
        <v>45</v>
      </c>
      <c r="AS1778" s="13" t="s">
        <v>46</v>
      </c>
      <c r="AT1778" s="13">
        <v>686.41</v>
      </c>
      <c r="AU1778" s="13">
        <v>10</v>
      </c>
      <c r="AV1778" s="13">
        <v>0.11</v>
      </c>
      <c r="AW1778" s="13">
        <v>6109.05</v>
      </c>
      <c r="AX1778" s="13">
        <v>3549.73</v>
      </c>
      <c r="AY1778" s="13">
        <v>2559.3200000000002</v>
      </c>
      <c r="AZ1778" s="13" t="s">
        <v>35</v>
      </c>
      <c r="BA1778" s="13" t="s">
        <v>88</v>
      </c>
      <c r="BB1778" s="13" t="s">
        <v>48</v>
      </c>
      <c r="BC1778" s="13">
        <v>46.57</v>
      </c>
      <c r="BD1778" s="13">
        <v>4</v>
      </c>
      <c r="BE1778" s="13" t="s">
        <v>38</v>
      </c>
      <c r="BF1778" s="13" t="s">
        <v>56</v>
      </c>
      <c r="BG1778" s="13">
        <v>3</v>
      </c>
      <c r="BH1778" s="13">
        <v>8</v>
      </c>
    </row>
    <row r="1779" spans="36:60" hidden="1" x14ac:dyDescent="0.25">
      <c r="AJ1779" s="12">
        <v>375</v>
      </c>
      <c r="AK1779" s="39" t="s">
        <v>387</v>
      </c>
      <c r="AL1779" s="13" t="s">
        <v>50</v>
      </c>
      <c r="AM1779" s="13" t="s">
        <v>66</v>
      </c>
      <c r="AN1779" s="13" t="s">
        <v>43</v>
      </c>
      <c r="AO1779" s="13" t="s">
        <v>44</v>
      </c>
      <c r="AP1779" s="13" t="s">
        <v>31</v>
      </c>
      <c r="AQ1779" s="13" t="s">
        <v>62</v>
      </c>
      <c r="AR1779" s="13" t="s">
        <v>45</v>
      </c>
      <c r="AS1779" s="13" t="s">
        <v>80</v>
      </c>
      <c r="AT1779" s="13">
        <v>947.48</v>
      </c>
      <c r="AU1779" s="13">
        <v>16</v>
      </c>
      <c r="AV1779" s="13">
        <v>0.26</v>
      </c>
      <c r="AW1779" s="13">
        <v>11218.16</v>
      </c>
      <c r="AX1779" s="13">
        <v>8666.84</v>
      </c>
      <c r="AY1779" s="13">
        <v>2551.3200000000002</v>
      </c>
      <c r="AZ1779" s="13" t="s">
        <v>47</v>
      </c>
      <c r="BA1779" s="13" t="s">
        <v>36</v>
      </c>
      <c r="BB1779" s="13" t="s">
        <v>48</v>
      </c>
      <c r="BC1779" s="13">
        <v>36.57</v>
      </c>
      <c r="BD1779" s="13">
        <v>3</v>
      </c>
      <c r="BE1779" s="13" t="s">
        <v>38</v>
      </c>
      <c r="BF1779" s="13" t="s">
        <v>39</v>
      </c>
      <c r="BG1779" s="13">
        <v>5</v>
      </c>
      <c r="BH1779" s="13">
        <v>3</v>
      </c>
    </row>
    <row r="1780" spans="36:60" hidden="1" x14ac:dyDescent="0.25">
      <c r="AJ1780" s="12">
        <v>429</v>
      </c>
      <c r="AK1780" s="39" t="s">
        <v>307</v>
      </c>
      <c r="AL1780" s="13" t="s">
        <v>129</v>
      </c>
      <c r="AM1780" s="13" t="s">
        <v>66</v>
      </c>
      <c r="AN1780" s="13" t="s">
        <v>83</v>
      </c>
      <c r="AO1780" s="13" t="s">
        <v>30</v>
      </c>
      <c r="AP1780" s="13" t="s">
        <v>75</v>
      </c>
      <c r="AQ1780" s="13" t="s">
        <v>62</v>
      </c>
      <c r="AR1780" s="13" t="s">
        <v>45</v>
      </c>
      <c r="AS1780" s="13" t="s">
        <v>85</v>
      </c>
      <c r="AT1780" s="13">
        <v>668.58</v>
      </c>
      <c r="AU1780" s="13">
        <v>13</v>
      </c>
      <c r="AV1780" s="13">
        <v>0.19</v>
      </c>
      <c r="AW1780" s="13">
        <v>7040.15</v>
      </c>
      <c r="AX1780" s="13">
        <v>4520.9399999999996</v>
      </c>
      <c r="AY1780" s="13">
        <v>2519.21</v>
      </c>
      <c r="AZ1780" s="13" t="s">
        <v>47</v>
      </c>
      <c r="BA1780" s="13" t="s">
        <v>36</v>
      </c>
      <c r="BB1780" s="13" t="s">
        <v>72</v>
      </c>
      <c r="BC1780" s="13">
        <v>34.65</v>
      </c>
      <c r="BD1780" s="13">
        <v>3</v>
      </c>
      <c r="BE1780" s="13" t="s">
        <v>55</v>
      </c>
      <c r="BF1780" s="13" t="s">
        <v>39</v>
      </c>
      <c r="BG1780" s="13">
        <v>4</v>
      </c>
      <c r="BH1780" s="13">
        <v>5</v>
      </c>
    </row>
    <row r="1781" spans="36:60" hidden="1" x14ac:dyDescent="0.25">
      <c r="AJ1781" s="12">
        <v>439</v>
      </c>
      <c r="AK1781" s="39" t="s">
        <v>351</v>
      </c>
      <c r="AL1781" s="13" t="s">
        <v>118</v>
      </c>
      <c r="AM1781" s="13" t="s">
        <v>42</v>
      </c>
      <c r="AN1781" s="13" t="s">
        <v>93</v>
      </c>
      <c r="AO1781" s="13" t="s">
        <v>44</v>
      </c>
      <c r="AP1781" s="13" t="s">
        <v>61</v>
      </c>
      <c r="AQ1781" s="13" t="s">
        <v>87</v>
      </c>
      <c r="AR1781" s="13" t="s">
        <v>53</v>
      </c>
      <c r="AS1781" s="13" t="s">
        <v>34</v>
      </c>
      <c r="AT1781" s="13">
        <v>821.97</v>
      </c>
      <c r="AU1781" s="13">
        <v>10</v>
      </c>
      <c r="AV1781" s="13">
        <v>0.22</v>
      </c>
      <c r="AW1781" s="13">
        <v>6411.37</v>
      </c>
      <c r="AX1781" s="13">
        <v>3920.33</v>
      </c>
      <c r="AY1781" s="13">
        <v>2491.04</v>
      </c>
      <c r="AZ1781" s="13" t="s">
        <v>63</v>
      </c>
      <c r="BA1781" s="13" t="s">
        <v>54</v>
      </c>
      <c r="BB1781" s="13" t="s">
        <v>48</v>
      </c>
      <c r="BC1781" s="13">
        <v>42.29</v>
      </c>
      <c r="BD1781" s="13">
        <v>7</v>
      </c>
      <c r="BE1781" s="13" t="s">
        <v>38</v>
      </c>
      <c r="BF1781" s="13" t="s">
        <v>39</v>
      </c>
      <c r="BG1781" s="13">
        <v>5</v>
      </c>
      <c r="BH1781" s="13">
        <v>7</v>
      </c>
    </row>
    <row r="1782" spans="36:60" hidden="1" x14ac:dyDescent="0.25">
      <c r="AJ1782" s="11">
        <v>544</v>
      </c>
      <c r="AK1782" s="38" t="s">
        <v>451</v>
      </c>
      <c r="AL1782" s="2" t="s">
        <v>99</v>
      </c>
      <c r="AM1782" s="2" t="s">
        <v>42</v>
      </c>
      <c r="AN1782" s="2" t="s">
        <v>83</v>
      </c>
      <c r="AO1782" s="2" t="s">
        <v>78</v>
      </c>
      <c r="AP1782" s="2" t="s">
        <v>51</v>
      </c>
      <c r="AQ1782" s="2" t="s">
        <v>107</v>
      </c>
      <c r="AR1782" s="2" t="s">
        <v>33</v>
      </c>
      <c r="AS1782" s="2" t="s">
        <v>85</v>
      </c>
      <c r="AT1782" s="2">
        <v>957.52</v>
      </c>
      <c r="AU1782" s="2">
        <v>12</v>
      </c>
      <c r="AV1782" s="2">
        <v>0.27</v>
      </c>
      <c r="AW1782" s="2">
        <v>8387.8799999999992</v>
      </c>
      <c r="AX1782" s="2">
        <v>5899.43</v>
      </c>
      <c r="AY1782" s="2">
        <v>2488.4499999999998</v>
      </c>
      <c r="AZ1782" s="2" t="s">
        <v>35</v>
      </c>
      <c r="BA1782" s="2" t="s">
        <v>36</v>
      </c>
      <c r="BB1782" s="2" t="s">
        <v>37</v>
      </c>
      <c r="BC1782" s="2">
        <v>35.94</v>
      </c>
      <c r="BD1782" s="2">
        <v>10</v>
      </c>
      <c r="BE1782" s="2" t="s">
        <v>97</v>
      </c>
      <c r="BF1782" s="2" t="s">
        <v>56</v>
      </c>
      <c r="BG1782" s="2">
        <v>1</v>
      </c>
      <c r="BH1782" s="2">
        <v>12</v>
      </c>
    </row>
    <row r="1783" spans="36:60" hidden="1" x14ac:dyDescent="0.25">
      <c r="AJ1783" s="12">
        <v>611</v>
      </c>
      <c r="AK1783" s="39" t="s">
        <v>130</v>
      </c>
      <c r="AL1783" s="13" t="s">
        <v>118</v>
      </c>
      <c r="AM1783" s="13" t="s">
        <v>28</v>
      </c>
      <c r="AN1783" s="13" t="s">
        <v>90</v>
      </c>
      <c r="AO1783" s="13" t="s">
        <v>30</v>
      </c>
      <c r="AP1783" s="13" t="s">
        <v>51</v>
      </c>
      <c r="AQ1783" s="13" t="s">
        <v>32</v>
      </c>
      <c r="AR1783" s="13" t="s">
        <v>53</v>
      </c>
      <c r="AS1783" s="13" t="s">
        <v>34</v>
      </c>
      <c r="AT1783" s="13">
        <v>848.93</v>
      </c>
      <c r="AU1783" s="13">
        <v>8</v>
      </c>
      <c r="AV1783" s="13">
        <v>0.11</v>
      </c>
      <c r="AW1783" s="13">
        <v>6044.38</v>
      </c>
      <c r="AX1783" s="13">
        <v>3556.86</v>
      </c>
      <c r="AY1783" s="13">
        <v>2487.52</v>
      </c>
      <c r="AZ1783" s="13" t="s">
        <v>76</v>
      </c>
      <c r="BA1783" s="13" t="s">
        <v>36</v>
      </c>
      <c r="BB1783" s="13" t="s">
        <v>72</v>
      </c>
      <c r="BC1783" s="13">
        <v>21.73</v>
      </c>
      <c r="BD1783" s="13">
        <v>3</v>
      </c>
      <c r="BE1783" s="13" t="s">
        <v>38</v>
      </c>
      <c r="BF1783" s="13" t="s">
        <v>56</v>
      </c>
      <c r="BG1783" s="13">
        <v>4</v>
      </c>
      <c r="BH1783" s="13">
        <v>3</v>
      </c>
    </row>
    <row r="1784" spans="36:60" hidden="1" x14ac:dyDescent="0.25">
      <c r="AJ1784" s="12">
        <v>195</v>
      </c>
      <c r="AK1784" s="39" t="s">
        <v>269</v>
      </c>
      <c r="AL1784" s="13" t="s">
        <v>41</v>
      </c>
      <c r="AM1784" s="13" t="s">
        <v>82</v>
      </c>
      <c r="AN1784" s="13" t="s">
        <v>59</v>
      </c>
      <c r="AO1784" s="13" t="s">
        <v>30</v>
      </c>
      <c r="AP1784" s="13" t="s">
        <v>75</v>
      </c>
      <c r="AQ1784" s="13" t="s">
        <v>52</v>
      </c>
      <c r="AR1784" s="13" t="s">
        <v>53</v>
      </c>
      <c r="AS1784" s="13" t="s">
        <v>46</v>
      </c>
      <c r="AT1784" s="13">
        <v>681.43</v>
      </c>
      <c r="AU1784" s="13">
        <v>11</v>
      </c>
      <c r="AV1784" s="13">
        <v>0.18</v>
      </c>
      <c r="AW1784" s="13">
        <v>6146.5</v>
      </c>
      <c r="AX1784" s="13">
        <v>3667.28</v>
      </c>
      <c r="AY1784" s="13">
        <v>2479.2199999999998</v>
      </c>
      <c r="AZ1784" s="13" t="s">
        <v>76</v>
      </c>
      <c r="BA1784" s="13" t="s">
        <v>54</v>
      </c>
      <c r="BB1784" s="13" t="s">
        <v>37</v>
      </c>
      <c r="BC1784" s="13">
        <v>22.67</v>
      </c>
      <c r="BD1784" s="13">
        <v>3</v>
      </c>
      <c r="BE1784" s="13" t="s">
        <v>55</v>
      </c>
      <c r="BF1784" s="13" t="s">
        <v>39</v>
      </c>
      <c r="BG1784" s="13">
        <v>5</v>
      </c>
      <c r="BH1784" s="13">
        <v>10</v>
      </c>
    </row>
    <row r="1785" spans="36:60" hidden="1" x14ac:dyDescent="0.25">
      <c r="AJ1785" s="12">
        <v>149</v>
      </c>
      <c r="AK1785" s="39" t="s">
        <v>232</v>
      </c>
      <c r="AL1785" s="13" t="s">
        <v>58</v>
      </c>
      <c r="AM1785" s="13" t="s">
        <v>28</v>
      </c>
      <c r="AN1785" s="13" t="s">
        <v>83</v>
      </c>
      <c r="AO1785" s="13" t="s">
        <v>94</v>
      </c>
      <c r="AP1785" s="13" t="s">
        <v>68</v>
      </c>
      <c r="AQ1785" s="13" t="s">
        <v>62</v>
      </c>
      <c r="AR1785" s="13" t="s">
        <v>53</v>
      </c>
      <c r="AS1785" s="13" t="s">
        <v>70</v>
      </c>
      <c r="AT1785" s="13">
        <v>716.54</v>
      </c>
      <c r="AU1785" s="13">
        <v>13</v>
      </c>
      <c r="AV1785" s="13">
        <v>0.26</v>
      </c>
      <c r="AW1785" s="13">
        <v>6893.11</v>
      </c>
      <c r="AX1785" s="13">
        <v>4419.01</v>
      </c>
      <c r="AY1785" s="13">
        <v>2474.1</v>
      </c>
      <c r="AZ1785" s="13" t="s">
        <v>91</v>
      </c>
      <c r="BA1785" s="13" t="s">
        <v>36</v>
      </c>
      <c r="BB1785" s="13" t="s">
        <v>37</v>
      </c>
      <c r="BC1785" s="13">
        <v>21.91</v>
      </c>
      <c r="BD1785" s="13">
        <v>1</v>
      </c>
      <c r="BE1785" s="13" t="s">
        <v>55</v>
      </c>
      <c r="BF1785" s="13" t="s">
        <v>56</v>
      </c>
      <c r="BG1785" s="13">
        <v>2</v>
      </c>
      <c r="BH1785" s="13">
        <v>9</v>
      </c>
    </row>
    <row r="1786" spans="36:60" hidden="1" x14ac:dyDescent="0.25">
      <c r="AJ1786" s="11">
        <v>862</v>
      </c>
      <c r="AK1786" s="38" t="s">
        <v>554</v>
      </c>
      <c r="AL1786" s="2" t="s">
        <v>58</v>
      </c>
      <c r="AM1786" s="2" t="s">
        <v>42</v>
      </c>
      <c r="AN1786" s="2" t="s">
        <v>90</v>
      </c>
      <c r="AO1786" s="2" t="s">
        <v>67</v>
      </c>
      <c r="AP1786" s="2" t="s">
        <v>31</v>
      </c>
      <c r="AQ1786" s="2" t="s">
        <v>79</v>
      </c>
      <c r="AR1786" s="2" t="s">
        <v>53</v>
      </c>
      <c r="AS1786" s="2" t="s">
        <v>70</v>
      </c>
      <c r="AT1786" s="2">
        <v>818.8</v>
      </c>
      <c r="AU1786" s="2">
        <v>10</v>
      </c>
      <c r="AV1786" s="2">
        <v>0.24</v>
      </c>
      <c r="AW1786" s="2">
        <v>6222.88</v>
      </c>
      <c r="AX1786" s="2">
        <v>3749.47</v>
      </c>
      <c r="AY1786" s="2">
        <v>2473.41</v>
      </c>
      <c r="AZ1786" s="2" t="s">
        <v>91</v>
      </c>
      <c r="BA1786" s="2" t="s">
        <v>88</v>
      </c>
      <c r="BB1786" s="2" t="s">
        <v>72</v>
      </c>
      <c r="BC1786" s="2">
        <v>22.47</v>
      </c>
      <c r="BD1786" s="2">
        <v>10</v>
      </c>
      <c r="BE1786" s="2" t="s">
        <v>97</v>
      </c>
      <c r="BF1786" s="2" t="s">
        <v>39</v>
      </c>
      <c r="BG1786" s="2">
        <v>3</v>
      </c>
      <c r="BH1786" s="2">
        <v>5</v>
      </c>
    </row>
    <row r="1787" spans="36:60" hidden="1" x14ac:dyDescent="0.25">
      <c r="AJ1787" s="12">
        <v>853</v>
      </c>
      <c r="AK1787" s="39" t="s">
        <v>419</v>
      </c>
      <c r="AL1787" s="13" t="s">
        <v>118</v>
      </c>
      <c r="AM1787" s="13" t="s">
        <v>42</v>
      </c>
      <c r="AN1787" s="13" t="s">
        <v>43</v>
      </c>
      <c r="AO1787" s="13" t="s">
        <v>74</v>
      </c>
      <c r="AP1787" s="13" t="s">
        <v>51</v>
      </c>
      <c r="AQ1787" s="13" t="s">
        <v>84</v>
      </c>
      <c r="AR1787" s="13" t="s">
        <v>53</v>
      </c>
      <c r="AS1787" s="13" t="s">
        <v>46</v>
      </c>
      <c r="AT1787" s="13">
        <v>739.54</v>
      </c>
      <c r="AU1787" s="13">
        <v>20</v>
      </c>
      <c r="AV1787" s="13">
        <v>0.18</v>
      </c>
      <c r="AW1787" s="13">
        <v>12128.46</v>
      </c>
      <c r="AX1787" s="13">
        <v>9656.36</v>
      </c>
      <c r="AY1787" s="13">
        <v>2472.1</v>
      </c>
      <c r="AZ1787" s="13" t="s">
        <v>47</v>
      </c>
      <c r="BA1787" s="13" t="s">
        <v>54</v>
      </c>
      <c r="BB1787" s="13" t="s">
        <v>72</v>
      </c>
      <c r="BC1787" s="13">
        <v>10.5</v>
      </c>
      <c r="BD1787" s="13">
        <v>5</v>
      </c>
      <c r="BE1787" s="13" t="s">
        <v>97</v>
      </c>
      <c r="BF1787" s="13" t="s">
        <v>39</v>
      </c>
      <c r="BG1787" s="13">
        <v>5</v>
      </c>
      <c r="BH1787" s="13">
        <v>5</v>
      </c>
    </row>
    <row r="1788" spans="36:60" hidden="1" x14ac:dyDescent="0.25">
      <c r="AJ1788" s="12">
        <v>487</v>
      </c>
      <c r="AK1788" s="39" t="s">
        <v>109</v>
      </c>
      <c r="AL1788" s="13" t="s">
        <v>127</v>
      </c>
      <c r="AM1788" s="13" t="s">
        <v>82</v>
      </c>
      <c r="AN1788" s="13" t="s">
        <v>29</v>
      </c>
      <c r="AO1788" s="13" t="s">
        <v>67</v>
      </c>
      <c r="AP1788" s="13" t="s">
        <v>61</v>
      </c>
      <c r="AQ1788" s="13" t="s">
        <v>32</v>
      </c>
      <c r="AR1788" s="13" t="s">
        <v>53</v>
      </c>
      <c r="AS1788" s="13" t="s">
        <v>46</v>
      </c>
      <c r="AT1788" s="13">
        <v>901.97</v>
      </c>
      <c r="AU1788" s="13">
        <v>7</v>
      </c>
      <c r="AV1788" s="13">
        <v>0.12</v>
      </c>
      <c r="AW1788" s="13">
        <v>5556.14</v>
      </c>
      <c r="AX1788" s="13">
        <v>3091.64</v>
      </c>
      <c r="AY1788" s="13">
        <v>2464.5</v>
      </c>
      <c r="AZ1788" s="13" t="s">
        <v>47</v>
      </c>
      <c r="BA1788" s="13" t="s">
        <v>36</v>
      </c>
      <c r="BB1788" s="13" t="s">
        <v>48</v>
      </c>
      <c r="BC1788" s="13">
        <v>18</v>
      </c>
      <c r="BD1788" s="13">
        <v>8</v>
      </c>
      <c r="BE1788" s="13" t="s">
        <v>97</v>
      </c>
      <c r="BF1788" s="13" t="s">
        <v>39</v>
      </c>
      <c r="BG1788" s="13">
        <v>2</v>
      </c>
      <c r="BH1788" s="13">
        <v>12</v>
      </c>
    </row>
    <row r="1789" spans="36:60" hidden="1" x14ac:dyDescent="0.25">
      <c r="AJ1789" s="11">
        <v>144</v>
      </c>
      <c r="AK1789" s="38" t="s">
        <v>227</v>
      </c>
      <c r="AL1789" s="2" t="s">
        <v>27</v>
      </c>
      <c r="AM1789" s="2" t="s">
        <v>66</v>
      </c>
      <c r="AN1789" s="2" t="s">
        <v>90</v>
      </c>
      <c r="AO1789" s="2" t="s">
        <v>30</v>
      </c>
      <c r="AP1789" s="2" t="s">
        <v>68</v>
      </c>
      <c r="AQ1789" s="2" t="s">
        <v>102</v>
      </c>
      <c r="AR1789" s="2" t="s">
        <v>33</v>
      </c>
      <c r="AS1789" s="2" t="s">
        <v>34</v>
      </c>
      <c r="AT1789" s="2">
        <v>826.49</v>
      </c>
      <c r="AU1789" s="2">
        <v>15</v>
      </c>
      <c r="AV1789" s="2">
        <v>0.06</v>
      </c>
      <c r="AW1789" s="2">
        <v>11653.51</v>
      </c>
      <c r="AX1789" s="2">
        <v>9197.98</v>
      </c>
      <c r="AY1789" s="2">
        <v>2455.5300000000002</v>
      </c>
      <c r="AZ1789" s="2" t="s">
        <v>63</v>
      </c>
      <c r="BA1789" s="2" t="s">
        <v>88</v>
      </c>
      <c r="BB1789" s="2" t="s">
        <v>37</v>
      </c>
      <c r="BC1789" s="2">
        <v>29.45</v>
      </c>
      <c r="BD1789" s="2">
        <v>8</v>
      </c>
      <c r="BE1789" s="2" t="s">
        <v>97</v>
      </c>
      <c r="BF1789" s="2" t="s">
        <v>39</v>
      </c>
      <c r="BG1789" s="2">
        <v>4</v>
      </c>
      <c r="BH1789" s="2">
        <v>8</v>
      </c>
    </row>
    <row r="1790" spans="36:60" hidden="1" x14ac:dyDescent="0.25">
      <c r="AJ1790" s="12">
        <v>135</v>
      </c>
      <c r="AK1790" s="39" t="s">
        <v>218</v>
      </c>
      <c r="AL1790" s="13" t="s">
        <v>50</v>
      </c>
      <c r="AM1790" s="13" t="s">
        <v>28</v>
      </c>
      <c r="AN1790" s="13" t="s">
        <v>83</v>
      </c>
      <c r="AO1790" s="13" t="s">
        <v>67</v>
      </c>
      <c r="AP1790" s="13" t="s">
        <v>51</v>
      </c>
      <c r="AQ1790" s="13" t="s">
        <v>62</v>
      </c>
      <c r="AR1790" s="13" t="s">
        <v>45</v>
      </c>
      <c r="AS1790" s="13" t="s">
        <v>46</v>
      </c>
      <c r="AT1790" s="13">
        <v>729.96</v>
      </c>
      <c r="AU1790" s="13">
        <v>12</v>
      </c>
      <c r="AV1790" s="13">
        <v>0.02</v>
      </c>
      <c r="AW1790" s="13">
        <v>8584.33</v>
      </c>
      <c r="AX1790" s="13">
        <v>6129.58</v>
      </c>
      <c r="AY1790" s="13">
        <v>2454.75</v>
      </c>
      <c r="AZ1790" s="13" t="s">
        <v>35</v>
      </c>
      <c r="BA1790" s="13" t="s">
        <v>88</v>
      </c>
      <c r="BB1790" s="13" t="s">
        <v>72</v>
      </c>
      <c r="BC1790" s="13">
        <v>6.33</v>
      </c>
      <c r="BD1790" s="13">
        <v>8</v>
      </c>
      <c r="BE1790" s="13" t="s">
        <v>55</v>
      </c>
      <c r="BF1790" s="13" t="s">
        <v>56</v>
      </c>
      <c r="BG1790" s="13">
        <v>1</v>
      </c>
      <c r="BH1790" s="13">
        <v>10</v>
      </c>
    </row>
    <row r="1791" spans="36:60" hidden="1" x14ac:dyDescent="0.25">
      <c r="AJ1791" s="11">
        <v>914</v>
      </c>
      <c r="AK1791" s="38" t="s">
        <v>562</v>
      </c>
      <c r="AL1791" s="2" t="s">
        <v>118</v>
      </c>
      <c r="AM1791" s="2" t="s">
        <v>42</v>
      </c>
      <c r="AN1791" s="2" t="s">
        <v>83</v>
      </c>
      <c r="AO1791" s="2" t="s">
        <v>30</v>
      </c>
      <c r="AP1791" s="2" t="s">
        <v>75</v>
      </c>
      <c r="AQ1791" s="2" t="s">
        <v>52</v>
      </c>
      <c r="AR1791" s="2" t="s">
        <v>53</v>
      </c>
      <c r="AS1791" s="2" t="s">
        <v>46</v>
      </c>
      <c r="AT1791" s="2">
        <v>983.88</v>
      </c>
      <c r="AU1791" s="2">
        <v>10</v>
      </c>
      <c r="AV1791" s="2">
        <v>0.15</v>
      </c>
      <c r="AW1791" s="2">
        <v>8362.98</v>
      </c>
      <c r="AX1791" s="2">
        <v>5915.04</v>
      </c>
      <c r="AY1791" s="2">
        <v>2447.94</v>
      </c>
      <c r="AZ1791" s="2" t="s">
        <v>91</v>
      </c>
      <c r="BA1791" s="2" t="s">
        <v>88</v>
      </c>
      <c r="BB1791" s="2" t="s">
        <v>72</v>
      </c>
      <c r="BC1791" s="2">
        <v>6.93</v>
      </c>
      <c r="BD1791" s="2">
        <v>2</v>
      </c>
      <c r="BE1791" s="2" t="s">
        <v>97</v>
      </c>
      <c r="BF1791" s="2" t="s">
        <v>56</v>
      </c>
      <c r="BG1791" s="2">
        <v>5</v>
      </c>
      <c r="BH1791" s="2">
        <v>8</v>
      </c>
    </row>
    <row r="1792" spans="36:60" hidden="1" x14ac:dyDescent="0.25">
      <c r="AJ1792" s="11">
        <v>286</v>
      </c>
      <c r="AK1792" s="38" t="s">
        <v>326</v>
      </c>
      <c r="AL1792" s="2" t="s">
        <v>58</v>
      </c>
      <c r="AM1792" s="2" t="s">
        <v>42</v>
      </c>
      <c r="AN1792" s="2" t="s">
        <v>83</v>
      </c>
      <c r="AO1792" s="2" t="s">
        <v>78</v>
      </c>
      <c r="AP1792" s="2" t="s">
        <v>31</v>
      </c>
      <c r="AQ1792" s="2" t="s">
        <v>134</v>
      </c>
      <c r="AR1792" s="2" t="s">
        <v>33</v>
      </c>
      <c r="AS1792" s="2" t="s">
        <v>34</v>
      </c>
      <c r="AT1792" s="2">
        <v>863.68</v>
      </c>
      <c r="AU1792" s="2">
        <v>12</v>
      </c>
      <c r="AV1792" s="2">
        <v>0.25</v>
      </c>
      <c r="AW1792" s="2">
        <v>7773.12</v>
      </c>
      <c r="AX1792" s="2">
        <v>5330</v>
      </c>
      <c r="AY1792" s="2">
        <v>2443.12</v>
      </c>
      <c r="AZ1792" s="2" t="s">
        <v>63</v>
      </c>
      <c r="BA1792" s="2" t="s">
        <v>36</v>
      </c>
      <c r="BB1792" s="2" t="s">
        <v>48</v>
      </c>
      <c r="BC1792" s="2">
        <v>20.68</v>
      </c>
      <c r="BD1792" s="2">
        <v>1</v>
      </c>
      <c r="BE1792" s="2" t="s">
        <v>38</v>
      </c>
      <c r="BF1792" s="2" t="s">
        <v>39</v>
      </c>
      <c r="BG1792" s="2">
        <v>4</v>
      </c>
      <c r="BH1792" s="2">
        <v>2</v>
      </c>
    </row>
    <row r="1793" spans="36:60" hidden="1" x14ac:dyDescent="0.25">
      <c r="AJ1793" s="11">
        <v>476</v>
      </c>
      <c r="AK1793" s="38" t="s">
        <v>452</v>
      </c>
      <c r="AL1793" s="2" t="s">
        <v>118</v>
      </c>
      <c r="AM1793" s="2" t="s">
        <v>82</v>
      </c>
      <c r="AN1793" s="2" t="s">
        <v>83</v>
      </c>
      <c r="AO1793" s="2" t="s">
        <v>78</v>
      </c>
      <c r="AP1793" s="2" t="s">
        <v>31</v>
      </c>
      <c r="AQ1793" s="2" t="s">
        <v>84</v>
      </c>
      <c r="AR1793" s="2" t="s">
        <v>33</v>
      </c>
      <c r="AS1793" s="2" t="s">
        <v>70</v>
      </c>
      <c r="AT1793" s="2">
        <v>760.3</v>
      </c>
      <c r="AU1793" s="2">
        <v>18</v>
      </c>
      <c r="AV1793" s="2">
        <v>0.26</v>
      </c>
      <c r="AW1793" s="2">
        <v>10127.200000000001</v>
      </c>
      <c r="AX1793" s="2">
        <v>7692.18</v>
      </c>
      <c r="AY1793" s="2">
        <v>2435.02</v>
      </c>
      <c r="AZ1793" s="2" t="s">
        <v>35</v>
      </c>
      <c r="BA1793" s="2" t="s">
        <v>36</v>
      </c>
      <c r="BB1793" s="2" t="s">
        <v>72</v>
      </c>
      <c r="BC1793" s="2">
        <v>11.46</v>
      </c>
      <c r="BD1793" s="2">
        <v>9</v>
      </c>
      <c r="BE1793" s="2" t="s">
        <v>97</v>
      </c>
      <c r="BF1793" s="2" t="s">
        <v>56</v>
      </c>
      <c r="BG1793" s="2">
        <v>4</v>
      </c>
      <c r="BH1793" s="2">
        <v>11</v>
      </c>
    </row>
    <row r="1794" spans="36:60" hidden="1" x14ac:dyDescent="0.25">
      <c r="AJ1794" s="12">
        <v>319</v>
      </c>
      <c r="AK1794" s="39" t="s">
        <v>348</v>
      </c>
      <c r="AL1794" s="13" t="s">
        <v>65</v>
      </c>
      <c r="AM1794" s="13" t="s">
        <v>82</v>
      </c>
      <c r="AN1794" s="13" t="s">
        <v>93</v>
      </c>
      <c r="AO1794" s="13" t="s">
        <v>94</v>
      </c>
      <c r="AP1794" s="13" t="s">
        <v>51</v>
      </c>
      <c r="AQ1794" s="13" t="s">
        <v>79</v>
      </c>
      <c r="AR1794" s="13" t="s">
        <v>33</v>
      </c>
      <c r="AS1794" s="13" t="s">
        <v>46</v>
      </c>
      <c r="AT1794" s="13">
        <v>615.63</v>
      </c>
      <c r="AU1794" s="13">
        <v>18</v>
      </c>
      <c r="AV1794" s="13">
        <v>0.16</v>
      </c>
      <c r="AW1794" s="13">
        <v>9308.33</v>
      </c>
      <c r="AX1794" s="13">
        <v>6876.15</v>
      </c>
      <c r="AY1794" s="13">
        <v>2432.1799999999998</v>
      </c>
      <c r="AZ1794" s="13" t="s">
        <v>47</v>
      </c>
      <c r="BA1794" s="13" t="s">
        <v>71</v>
      </c>
      <c r="BB1794" s="13" t="s">
        <v>72</v>
      </c>
      <c r="BC1794" s="13">
        <v>27.95</v>
      </c>
      <c r="BD1794" s="13">
        <v>2</v>
      </c>
      <c r="BE1794" s="13" t="s">
        <v>97</v>
      </c>
      <c r="BF1794" s="13" t="s">
        <v>39</v>
      </c>
      <c r="BG1794" s="13">
        <v>5</v>
      </c>
      <c r="BH1794" s="13">
        <v>8</v>
      </c>
    </row>
    <row r="1795" spans="36:60" hidden="1" x14ac:dyDescent="0.25">
      <c r="AJ1795" s="11">
        <v>198</v>
      </c>
      <c r="AK1795" s="38" t="s">
        <v>207</v>
      </c>
      <c r="AL1795" s="2" t="s">
        <v>27</v>
      </c>
      <c r="AM1795" s="2" t="s">
        <v>66</v>
      </c>
      <c r="AN1795" s="2" t="s">
        <v>59</v>
      </c>
      <c r="AO1795" s="2" t="s">
        <v>30</v>
      </c>
      <c r="AP1795" s="2" t="s">
        <v>68</v>
      </c>
      <c r="AQ1795" s="2" t="s">
        <v>134</v>
      </c>
      <c r="AR1795" s="2" t="s">
        <v>33</v>
      </c>
      <c r="AS1795" s="2" t="s">
        <v>34</v>
      </c>
      <c r="AT1795" s="2">
        <v>770.08</v>
      </c>
      <c r="AU1795" s="2">
        <v>10</v>
      </c>
      <c r="AV1795" s="2">
        <v>0.28000000000000003</v>
      </c>
      <c r="AW1795" s="2">
        <v>5544.58</v>
      </c>
      <c r="AX1795" s="2">
        <v>3131.07</v>
      </c>
      <c r="AY1795" s="2">
        <v>2413.5100000000002</v>
      </c>
      <c r="AZ1795" s="2" t="s">
        <v>63</v>
      </c>
      <c r="BA1795" s="2" t="s">
        <v>88</v>
      </c>
      <c r="BB1795" s="2" t="s">
        <v>72</v>
      </c>
      <c r="BC1795" s="2">
        <v>25.05</v>
      </c>
      <c r="BD1795" s="2">
        <v>1</v>
      </c>
      <c r="BE1795" s="2" t="s">
        <v>97</v>
      </c>
      <c r="BF1795" s="2" t="s">
        <v>56</v>
      </c>
      <c r="BG1795" s="2">
        <v>2</v>
      </c>
      <c r="BH1795" s="2">
        <v>1</v>
      </c>
    </row>
    <row r="1796" spans="36:60" hidden="1" x14ac:dyDescent="0.25">
      <c r="AJ1796" s="11">
        <v>522</v>
      </c>
      <c r="AK1796" s="38" t="s">
        <v>86</v>
      </c>
      <c r="AL1796" s="2" t="s">
        <v>99</v>
      </c>
      <c r="AM1796" s="2" t="s">
        <v>42</v>
      </c>
      <c r="AN1796" s="2" t="s">
        <v>59</v>
      </c>
      <c r="AO1796" s="2" t="s">
        <v>44</v>
      </c>
      <c r="AP1796" s="2" t="s">
        <v>51</v>
      </c>
      <c r="AQ1796" s="2" t="s">
        <v>102</v>
      </c>
      <c r="AR1796" s="2" t="s">
        <v>53</v>
      </c>
      <c r="AS1796" s="2" t="s">
        <v>46</v>
      </c>
      <c r="AT1796" s="2">
        <v>582.47</v>
      </c>
      <c r="AU1796" s="2">
        <v>14</v>
      </c>
      <c r="AV1796" s="2">
        <v>0.15</v>
      </c>
      <c r="AW1796" s="2">
        <v>6931.39</v>
      </c>
      <c r="AX1796" s="2">
        <v>4522.72</v>
      </c>
      <c r="AY1796" s="2">
        <v>2408.67</v>
      </c>
      <c r="AZ1796" s="2" t="s">
        <v>47</v>
      </c>
      <c r="BA1796" s="2" t="s">
        <v>71</v>
      </c>
      <c r="BB1796" s="2" t="s">
        <v>48</v>
      </c>
      <c r="BC1796" s="2">
        <v>32.78</v>
      </c>
      <c r="BD1796" s="2">
        <v>5</v>
      </c>
      <c r="BE1796" s="2" t="s">
        <v>55</v>
      </c>
      <c r="BF1796" s="2" t="s">
        <v>56</v>
      </c>
      <c r="BG1796" s="2">
        <v>4</v>
      </c>
      <c r="BH1796" s="2">
        <v>7</v>
      </c>
    </row>
    <row r="1797" spans="36:60" hidden="1" x14ac:dyDescent="0.25">
      <c r="AJ1797" s="11">
        <v>92</v>
      </c>
      <c r="AK1797" s="38" t="s">
        <v>184</v>
      </c>
      <c r="AL1797" s="2" t="s">
        <v>58</v>
      </c>
      <c r="AM1797" s="2" t="s">
        <v>82</v>
      </c>
      <c r="AN1797" s="2" t="s">
        <v>59</v>
      </c>
      <c r="AO1797" s="2" t="s">
        <v>94</v>
      </c>
      <c r="AP1797" s="2" t="s">
        <v>75</v>
      </c>
      <c r="AQ1797" s="2" t="s">
        <v>134</v>
      </c>
      <c r="AR1797" s="2" t="s">
        <v>33</v>
      </c>
      <c r="AS1797" s="2" t="s">
        <v>80</v>
      </c>
      <c r="AT1797" s="2">
        <v>527.30999999999995</v>
      </c>
      <c r="AU1797" s="2">
        <v>13</v>
      </c>
      <c r="AV1797" s="2">
        <v>0.16</v>
      </c>
      <c r="AW1797" s="2">
        <v>5758.23</v>
      </c>
      <c r="AX1797" s="2">
        <v>3358.29</v>
      </c>
      <c r="AY1797" s="2">
        <v>2399.94</v>
      </c>
      <c r="AZ1797" s="2" t="s">
        <v>47</v>
      </c>
      <c r="BA1797" s="2" t="s">
        <v>88</v>
      </c>
      <c r="BB1797" s="2" t="s">
        <v>72</v>
      </c>
      <c r="BC1797" s="2">
        <v>5.91</v>
      </c>
      <c r="BD1797" s="2">
        <v>5</v>
      </c>
      <c r="BE1797" s="2" t="s">
        <v>38</v>
      </c>
      <c r="BF1797" s="2" t="s">
        <v>39</v>
      </c>
      <c r="BG1797" s="2">
        <v>4</v>
      </c>
      <c r="BH1797" s="2">
        <v>5</v>
      </c>
    </row>
    <row r="1798" spans="36:60" hidden="1" x14ac:dyDescent="0.25">
      <c r="AJ1798" s="12">
        <v>75</v>
      </c>
      <c r="AK1798" s="39" t="s">
        <v>168</v>
      </c>
      <c r="AL1798" s="13" t="s">
        <v>65</v>
      </c>
      <c r="AM1798" s="13" t="s">
        <v>82</v>
      </c>
      <c r="AN1798" s="13" t="s">
        <v>83</v>
      </c>
      <c r="AO1798" s="13" t="s">
        <v>30</v>
      </c>
      <c r="AP1798" s="13" t="s">
        <v>31</v>
      </c>
      <c r="AQ1798" s="13" t="s">
        <v>32</v>
      </c>
      <c r="AR1798" s="13" t="s">
        <v>53</v>
      </c>
      <c r="AS1798" s="13" t="s">
        <v>34</v>
      </c>
      <c r="AT1798" s="13">
        <v>547.75</v>
      </c>
      <c r="AU1798" s="13">
        <v>11</v>
      </c>
      <c r="AV1798" s="13">
        <v>0.13</v>
      </c>
      <c r="AW1798" s="13">
        <v>5241.97</v>
      </c>
      <c r="AX1798" s="13">
        <v>2844.47</v>
      </c>
      <c r="AY1798" s="13">
        <v>2397.5</v>
      </c>
      <c r="AZ1798" s="13" t="s">
        <v>76</v>
      </c>
      <c r="BA1798" s="13" t="s">
        <v>36</v>
      </c>
      <c r="BB1798" s="13" t="s">
        <v>48</v>
      </c>
      <c r="BC1798" s="13">
        <v>41.33</v>
      </c>
      <c r="BD1798" s="13">
        <v>8</v>
      </c>
      <c r="BE1798" s="13" t="s">
        <v>55</v>
      </c>
      <c r="BF1798" s="13" t="s">
        <v>39</v>
      </c>
      <c r="BG1798" s="13">
        <v>4</v>
      </c>
      <c r="BH1798" s="13">
        <v>3</v>
      </c>
    </row>
    <row r="1799" spans="36:60" hidden="1" x14ac:dyDescent="0.25">
      <c r="AJ1799" s="12">
        <v>553</v>
      </c>
      <c r="AK1799" s="39" t="s">
        <v>228</v>
      </c>
      <c r="AL1799" s="13" t="s">
        <v>41</v>
      </c>
      <c r="AM1799" s="13" t="s">
        <v>82</v>
      </c>
      <c r="AN1799" s="13" t="s">
        <v>83</v>
      </c>
      <c r="AO1799" s="13" t="s">
        <v>67</v>
      </c>
      <c r="AP1799" s="13" t="s">
        <v>51</v>
      </c>
      <c r="AQ1799" s="13" t="s">
        <v>87</v>
      </c>
      <c r="AR1799" s="13" t="s">
        <v>53</v>
      </c>
      <c r="AS1799" s="13" t="s">
        <v>70</v>
      </c>
      <c r="AT1799" s="13">
        <v>684.16</v>
      </c>
      <c r="AU1799" s="13">
        <v>10</v>
      </c>
      <c r="AV1799" s="13">
        <v>0.23</v>
      </c>
      <c r="AW1799" s="13">
        <v>5268.03</v>
      </c>
      <c r="AX1799" s="13">
        <v>2881.41</v>
      </c>
      <c r="AY1799" s="13">
        <v>2386.62</v>
      </c>
      <c r="AZ1799" s="13" t="s">
        <v>91</v>
      </c>
      <c r="BA1799" s="13" t="s">
        <v>71</v>
      </c>
      <c r="BB1799" s="13" t="s">
        <v>37</v>
      </c>
      <c r="BC1799" s="13">
        <v>36.909999999999997</v>
      </c>
      <c r="BD1799" s="13">
        <v>1</v>
      </c>
      <c r="BE1799" s="13" t="s">
        <v>55</v>
      </c>
      <c r="BF1799" s="13" t="s">
        <v>39</v>
      </c>
      <c r="BG1799" s="13">
        <v>3</v>
      </c>
      <c r="BH1799" s="13">
        <v>5</v>
      </c>
    </row>
    <row r="1800" spans="36:60" hidden="1" x14ac:dyDescent="0.25">
      <c r="AJ1800" s="12">
        <v>335</v>
      </c>
      <c r="AK1800" s="39" t="s">
        <v>81</v>
      </c>
      <c r="AL1800" s="13" t="s">
        <v>41</v>
      </c>
      <c r="AM1800" s="13" t="s">
        <v>82</v>
      </c>
      <c r="AN1800" s="13" t="s">
        <v>93</v>
      </c>
      <c r="AO1800" s="13" t="s">
        <v>74</v>
      </c>
      <c r="AP1800" s="13" t="s">
        <v>75</v>
      </c>
      <c r="AQ1800" s="13" t="s">
        <v>102</v>
      </c>
      <c r="AR1800" s="13" t="s">
        <v>45</v>
      </c>
      <c r="AS1800" s="13" t="s">
        <v>80</v>
      </c>
      <c r="AT1800" s="13">
        <v>568.52</v>
      </c>
      <c r="AU1800" s="13">
        <v>20</v>
      </c>
      <c r="AV1800" s="13">
        <v>0.14000000000000001</v>
      </c>
      <c r="AW1800" s="13">
        <v>9778.5400000000009</v>
      </c>
      <c r="AX1800" s="13">
        <v>7393.02</v>
      </c>
      <c r="AY1800" s="13">
        <v>2385.52</v>
      </c>
      <c r="AZ1800" s="13" t="s">
        <v>47</v>
      </c>
      <c r="BA1800" s="13" t="s">
        <v>71</v>
      </c>
      <c r="BB1800" s="13" t="s">
        <v>37</v>
      </c>
      <c r="BC1800" s="13">
        <v>23.92</v>
      </c>
      <c r="BD1800" s="13">
        <v>10</v>
      </c>
      <c r="BE1800" s="13" t="s">
        <v>97</v>
      </c>
      <c r="BF1800" s="13" t="s">
        <v>39</v>
      </c>
      <c r="BG1800" s="13">
        <v>5</v>
      </c>
      <c r="BH1800" s="13">
        <v>9</v>
      </c>
    </row>
    <row r="1801" spans="36:60" hidden="1" x14ac:dyDescent="0.25">
      <c r="AJ1801" s="11">
        <v>4</v>
      </c>
      <c r="AK1801" s="38" t="s">
        <v>57</v>
      </c>
      <c r="AL1801" s="2" t="s">
        <v>58</v>
      </c>
      <c r="AM1801" s="2" t="s">
        <v>42</v>
      </c>
      <c r="AN1801" s="2" t="s">
        <v>59</v>
      </c>
      <c r="AO1801" s="2" t="s">
        <v>60</v>
      </c>
      <c r="AP1801" s="2" t="s">
        <v>61</v>
      </c>
      <c r="AQ1801" s="2" t="s">
        <v>62</v>
      </c>
      <c r="AR1801" s="2" t="s">
        <v>33</v>
      </c>
      <c r="AS1801" s="2" t="s">
        <v>34</v>
      </c>
      <c r="AT1801" s="2">
        <v>438.12</v>
      </c>
      <c r="AU1801" s="2">
        <v>16</v>
      </c>
      <c r="AV1801" s="2">
        <v>0.28000000000000003</v>
      </c>
      <c r="AW1801" s="2">
        <v>5047.1400000000003</v>
      </c>
      <c r="AX1801" s="2">
        <v>2684.67</v>
      </c>
      <c r="AY1801" s="2">
        <v>2362.4699999999998</v>
      </c>
      <c r="AZ1801" s="2" t="s">
        <v>63</v>
      </c>
      <c r="BA1801" s="2" t="s">
        <v>54</v>
      </c>
      <c r="BB1801" s="2" t="s">
        <v>48</v>
      </c>
      <c r="BC1801" s="2">
        <v>23.41</v>
      </c>
      <c r="BD1801" s="2">
        <v>3</v>
      </c>
      <c r="BE1801" s="2" t="s">
        <v>38</v>
      </c>
      <c r="BF1801" s="2" t="s">
        <v>56</v>
      </c>
      <c r="BG1801" s="2">
        <v>1</v>
      </c>
      <c r="BH1801" s="2">
        <v>1</v>
      </c>
    </row>
    <row r="1802" spans="36:60" hidden="1" x14ac:dyDescent="0.25">
      <c r="AJ1802" s="11">
        <v>48</v>
      </c>
      <c r="AK1802" s="38" t="s">
        <v>142</v>
      </c>
      <c r="AL1802" s="2" t="s">
        <v>114</v>
      </c>
      <c r="AM1802" s="2" t="s">
        <v>82</v>
      </c>
      <c r="AN1802" s="2" t="s">
        <v>59</v>
      </c>
      <c r="AO1802" s="2" t="s">
        <v>100</v>
      </c>
      <c r="AP1802" s="2" t="s">
        <v>61</v>
      </c>
      <c r="AQ1802" s="2" t="s">
        <v>52</v>
      </c>
      <c r="AR1802" s="2" t="s">
        <v>33</v>
      </c>
      <c r="AS1802" s="2" t="s">
        <v>34</v>
      </c>
      <c r="AT1802" s="2">
        <v>398.28</v>
      </c>
      <c r="AU1802" s="2">
        <v>19</v>
      </c>
      <c r="AV1802" s="2">
        <v>0.08</v>
      </c>
      <c r="AW1802" s="2">
        <v>6961.93</v>
      </c>
      <c r="AX1802" s="2">
        <v>4606.63</v>
      </c>
      <c r="AY1802" s="2">
        <v>2355.3000000000002</v>
      </c>
      <c r="AZ1802" s="2" t="s">
        <v>47</v>
      </c>
      <c r="BA1802" s="2" t="s">
        <v>71</v>
      </c>
      <c r="BB1802" s="2" t="s">
        <v>37</v>
      </c>
      <c r="BC1802" s="2">
        <v>29.83</v>
      </c>
      <c r="BD1802" s="2">
        <v>2</v>
      </c>
      <c r="BE1802" s="2" t="s">
        <v>97</v>
      </c>
      <c r="BF1802" s="2" t="s">
        <v>39</v>
      </c>
      <c r="BG1802" s="2">
        <v>3</v>
      </c>
      <c r="BH1802" s="2">
        <v>7</v>
      </c>
    </row>
    <row r="1803" spans="36:60" hidden="1" x14ac:dyDescent="0.25">
      <c r="AJ1803" s="12">
        <v>143</v>
      </c>
      <c r="AK1803" s="39" t="s">
        <v>226</v>
      </c>
      <c r="AL1803" s="13" t="s">
        <v>127</v>
      </c>
      <c r="AM1803" s="13" t="s">
        <v>42</v>
      </c>
      <c r="AN1803" s="13" t="s">
        <v>29</v>
      </c>
      <c r="AO1803" s="13" t="s">
        <v>94</v>
      </c>
      <c r="AP1803" s="13" t="s">
        <v>31</v>
      </c>
      <c r="AQ1803" s="13" t="s">
        <v>87</v>
      </c>
      <c r="AR1803" s="13" t="s">
        <v>45</v>
      </c>
      <c r="AS1803" s="13" t="s">
        <v>70</v>
      </c>
      <c r="AT1803" s="13">
        <v>606.5</v>
      </c>
      <c r="AU1803" s="13">
        <v>19</v>
      </c>
      <c r="AV1803" s="13">
        <v>0.23</v>
      </c>
      <c r="AW1803" s="13">
        <v>8873.09</v>
      </c>
      <c r="AX1803" s="13">
        <v>6520.93</v>
      </c>
      <c r="AY1803" s="13">
        <v>2352.16</v>
      </c>
      <c r="AZ1803" s="13" t="s">
        <v>91</v>
      </c>
      <c r="BA1803" s="13" t="s">
        <v>71</v>
      </c>
      <c r="BB1803" s="13" t="s">
        <v>37</v>
      </c>
      <c r="BC1803" s="13">
        <v>14.18</v>
      </c>
      <c r="BD1803" s="13">
        <v>8</v>
      </c>
      <c r="BE1803" s="13" t="s">
        <v>97</v>
      </c>
      <c r="BF1803" s="13" t="s">
        <v>39</v>
      </c>
      <c r="BG1803" s="13">
        <v>5</v>
      </c>
      <c r="BH1803" s="13">
        <v>10</v>
      </c>
    </row>
    <row r="1804" spans="36:60" hidden="1" x14ac:dyDescent="0.25">
      <c r="AJ1804" s="11">
        <v>22</v>
      </c>
      <c r="AK1804" s="38" t="s">
        <v>111</v>
      </c>
      <c r="AL1804" s="2" t="s">
        <v>96</v>
      </c>
      <c r="AM1804" s="2" t="s">
        <v>42</v>
      </c>
      <c r="AN1804" s="2" t="s">
        <v>29</v>
      </c>
      <c r="AO1804" s="2" t="s">
        <v>30</v>
      </c>
      <c r="AP1804" s="2" t="s">
        <v>31</v>
      </c>
      <c r="AQ1804" s="2" t="s">
        <v>87</v>
      </c>
      <c r="AR1804" s="2" t="s">
        <v>45</v>
      </c>
      <c r="AS1804" s="2" t="s">
        <v>46</v>
      </c>
      <c r="AT1804" s="2">
        <v>433.56</v>
      </c>
      <c r="AU1804" s="2">
        <v>16</v>
      </c>
      <c r="AV1804" s="2">
        <v>0.08</v>
      </c>
      <c r="AW1804" s="2">
        <v>6382</v>
      </c>
      <c r="AX1804" s="2">
        <v>4078.68</v>
      </c>
      <c r="AY1804" s="2">
        <v>2303.3200000000002</v>
      </c>
      <c r="AZ1804" s="2" t="s">
        <v>76</v>
      </c>
      <c r="BA1804" s="2" t="s">
        <v>36</v>
      </c>
      <c r="BB1804" s="2" t="s">
        <v>48</v>
      </c>
      <c r="BC1804" s="2">
        <v>5.44</v>
      </c>
      <c r="BD1804" s="2">
        <v>8</v>
      </c>
      <c r="BE1804" s="2" t="s">
        <v>97</v>
      </c>
      <c r="BF1804" s="2" t="s">
        <v>39</v>
      </c>
      <c r="BG1804" s="2">
        <v>2</v>
      </c>
      <c r="BH1804" s="2">
        <v>11</v>
      </c>
    </row>
    <row r="1805" spans="36:60" hidden="1" x14ac:dyDescent="0.25">
      <c r="AJ1805" s="11">
        <v>620</v>
      </c>
      <c r="AK1805" s="38" t="s">
        <v>514</v>
      </c>
      <c r="AL1805" s="2" t="s">
        <v>58</v>
      </c>
      <c r="AM1805" s="2" t="s">
        <v>42</v>
      </c>
      <c r="AN1805" s="2" t="s">
        <v>83</v>
      </c>
      <c r="AO1805" s="2" t="s">
        <v>78</v>
      </c>
      <c r="AP1805" s="2" t="s">
        <v>68</v>
      </c>
      <c r="AQ1805" s="2" t="s">
        <v>69</v>
      </c>
      <c r="AR1805" s="2" t="s">
        <v>53</v>
      </c>
      <c r="AS1805" s="2" t="s">
        <v>34</v>
      </c>
      <c r="AT1805" s="2">
        <v>942.39</v>
      </c>
      <c r="AU1805" s="2">
        <v>10</v>
      </c>
      <c r="AV1805" s="2">
        <v>0.24</v>
      </c>
      <c r="AW1805" s="2">
        <v>7162.16</v>
      </c>
      <c r="AX1805" s="2">
        <v>4869.97</v>
      </c>
      <c r="AY1805" s="2">
        <v>2292.19</v>
      </c>
      <c r="AZ1805" s="2" t="s">
        <v>35</v>
      </c>
      <c r="BA1805" s="2" t="s">
        <v>88</v>
      </c>
      <c r="BB1805" s="2" t="s">
        <v>72</v>
      </c>
      <c r="BC1805" s="2">
        <v>46.07</v>
      </c>
      <c r="BD1805" s="2">
        <v>3</v>
      </c>
      <c r="BE1805" s="2" t="s">
        <v>38</v>
      </c>
      <c r="BF1805" s="2" t="s">
        <v>39</v>
      </c>
      <c r="BG1805" s="2">
        <v>4</v>
      </c>
      <c r="BH1805" s="2">
        <v>10</v>
      </c>
    </row>
    <row r="1806" spans="36:60" hidden="1" x14ac:dyDescent="0.25">
      <c r="AJ1806" s="12">
        <v>471</v>
      </c>
      <c r="AK1806" s="39" t="s">
        <v>449</v>
      </c>
      <c r="AL1806" s="13" t="s">
        <v>127</v>
      </c>
      <c r="AM1806" s="13" t="s">
        <v>66</v>
      </c>
      <c r="AN1806" s="13" t="s">
        <v>90</v>
      </c>
      <c r="AO1806" s="13" t="s">
        <v>67</v>
      </c>
      <c r="AP1806" s="13" t="s">
        <v>68</v>
      </c>
      <c r="AQ1806" s="13" t="s">
        <v>52</v>
      </c>
      <c r="AR1806" s="13" t="s">
        <v>53</v>
      </c>
      <c r="AS1806" s="13" t="s">
        <v>34</v>
      </c>
      <c r="AT1806" s="13">
        <v>709.52</v>
      </c>
      <c r="AU1806" s="13">
        <v>18</v>
      </c>
      <c r="AV1806" s="13">
        <v>0.25</v>
      </c>
      <c r="AW1806" s="13">
        <v>9578.52</v>
      </c>
      <c r="AX1806" s="13">
        <v>7291.78</v>
      </c>
      <c r="AY1806" s="13">
        <v>2286.7399999999998</v>
      </c>
      <c r="AZ1806" s="13" t="s">
        <v>76</v>
      </c>
      <c r="BA1806" s="13" t="s">
        <v>36</v>
      </c>
      <c r="BB1806" s="13" t="s">
        <v>72</v>
      </c>
      <c r="BC1806" s="13">
        <v>25.42</v>
      </c>
      <c r="BD1806" s="13">
        <v>3</v>
      </c>
      <c r="BE1806" s="13" t="s">
        <v>38</v>
      </c>
      <c r="BF1806" s="13" t="s">
        <v>56</v>
      </c>
      <c r="BG1806" s="13">
        <v>4</v>
      </c>
      <c r="BH1806" s="13">
        <v>3</v>
      </c>
    </row>
    <row r="1807" spans="36:60" hidden="1" x14ac:dyDescent="0.25">
      <c r="AJ1807" s="12">
        <v>187</v>
      </c>
      <c r="AK1807" s="39" t="s">
        <v>264</v>
      </c>
      <c r="AL1807" s="13" t="s">
        <v>127</v>
      </c>
      <c r="AM1807" s="13" t="s">
        <v>28</v>
      </c>
      <c r="AN1807" s="13" t="s">
        <v>59</v>
      </c>
      <c r="AO1807" s="13" t="s">
        <v>60</v>
      </c>
      <c r="AP1807" s="13" t="s">
        <v>75</v>
      </c>
      <c r="AQ1807" s="13" t="s">
        <v>52</v>
      </c>
      <c r="AR1807" s="13" t="s">
        <v>53</v>
      </c>
      <c r="AS1807" s="13" t="s">
        <v>70</v>
      </c>
      <c r="AT1807" s="13">
        <v>883.59</v>
      </c>
      <c r="AU1807" s="13">
        <v>17</v>
      </c>
      <c r="AV1807" s="13">
        <v>0.11</v>
      </c>
      <c r="AW1807" s="13">
        <v>13368.72</v>
      </c>
      <c r="AX1807" s="13">
        <v>11084.76</v>
      </c>
      <c r="AY1807" s="13">
        <v>2283.96</v>
      </c>
      <c r="AZ1807" s="13" t="s">
        <v>63</v>
      </c>
      <c r="BA1807" s="13" t="s">
        <v>71</v>
      </c>
      <c r="BB1807" s="13" t="s">
        <v>48</v>
      </c>
      <c r="BC1807" s="13">
        <v>14.46</v>
      </c>
      <c r="BD1807" s="13">
        <v>6</v>
      </c>
      <c r="BE1807" s="13" t="s">
        <v>97</v>
      </c>
      <c r="BF1807" s="13" t="s">
        <v>56</v>
      </c>
      <c r="BG1807" s="13">
        <v>2</v>
      </c>
      <c r="BH1807" s="13">
        <v>5</v>
      </c>
    </row>
    <row r="1808" spans="36:60" hidden="1" x14ac:dyDescent="0.25">
      <c r="AJ1808" s="11">
        <v>898</v>
      </c>
      <c r="AK1808" s="38" t="s">
        <v>606</v>
      </c>
      <c r="AL1808" s="2" t="s">
        <v>50</v>
      </c>
      <c r="AM1808" s="2" t="s">
        <v>28</v>
      </c>
      <c r="AN1808" s="2" t="s">
        <v>29</v>
      </c>
      <c r="AO1808" s="2" t="s">
        <v>60</v>
      </c>
      <c r="AP1808" s="2" t="s">
        <v>68</v>
      </c>
      <c r="AQ1808" s="2" t="s">
        <v>87</v>
      </c>
      <c r="AR1808" s="2" t="s">
        <v>45</v>
      </c>
      <c r="AS1808" s="2" t="s">
        <v>85</v>
      </c>
      <c r="AT1808" s="2">
        <v>934.6</v>
      </c>
      <c r="AU1808" s="2">
        <v>6</v>
      </c>
      <c r="AV1808" s="2">
        <v>0.13</v>
      </c>
      <c r="AW1808" s="2">
        <v>4878.6099999999997</v>
      </c>
      <c r="AX1808" s="2">
        <v>2601.9299999999998</v>
      </c>
      <c r="AY1808" s="2">
        <v>2276.6799999999998</v>
      </c>
      <c r="AZ1808" s="2" t="s">
        <v>76</v>
      </c>
      <c r="BA1808" s="2" t="s">
        <v>36</v>
      </c>
      <c r="BB1808" s="2" t="s">
        <v>48</v>
      </c>
      <c r="BC1808" s="2">
        <v>25.15</v>
      </c>
      <c r="BD1808" s="2">
        <v>5</v>
      </c>
      <c r="BE1808" s="2" t="s">
        <v>38</v>
      </c>
      <c r="BF1808" s="2" t="s">
        <v>39</v>
      </c>
      <c r="BG1808" s="2">
        <v>4</v>
      </c>
      <c r="BH1808" s="2">
        <v>1</v>
      </c>
    </row>
    <row r="1809" spans="36:60" hidden="1" x14ac:dyDescent="0.25">
      <c r="AJ1809" s="11">
        <v>566</v>
      </c>
      <c r="AK1809" s="38" t="s">
        <v>489</v>
      </c>
      <c r="AL1809" s="2" t="s">
        <v>114</v>
      </c>
      <c r="AM1809" s="2" t="s">
        <v>42</v>
      </c>
      <c r="AN1809" s="2" t="s">
        <v>59</v>
      </c>
      <c r="AO1809" s="2" t="s">
        <v>94</v>
      </c>
      <c r="AP1809" s="2" t="s">
        <v>75</v>
      </c>
      <c r="AQ1809" s="2" t="s">
        <v>62</v>
      </c>
      <c r="AR1809" s="2" t="s">
        <v>45</v>
      </c>
      <c r="AS1809" s="2" t="s">
        <v>85</v>
      </c>
      <c r="AT1809" s="2">
        <v>624.26</v>
      </c>
      <c r="AU1809" s="2">
        <v>18</v>
      </c>
      <c r="AV1809" s="2">
        <v>0.25</v>
      </c>
      <c r="AW1809" s="2">
        <v>8427.51</v>
      </c>
      <c r="AX1809" s="2">
        <v>6156.32</v>
      </c>
      <c r="AY1809" s="2">
        <v>2271.19</v>
      </c>
      <c r="AZ1809" s="2" t="s">
        <v>76</v>
      </c>
      <c r="BA1809" s="2" t="s">
        <v>88</v>
      </c>
      <c r="BB1809" s="2" t="s">
        <v>48</v>
      </c>
      <c r="BC1809" s="2">
        <v>5.82</v>
      </c>
      <c r="BD1809" s="2">
        <v>1</v>
      </c>
      <c r="BE1809" s="2" t="s">
        <v>55</v>
      </c>
      <c r="BF1809" s="2" t="s">
        <v>56</v>
      </c>
      <c r="BG1809" s="2">
        <v>5</v>
      </c>
      <c r="BH1809" s="2">
        <v>5</v>
      </c>
    </row>
    <row r="1810" spans="36:60" hidden="1" x14ac:dyDescent="0.25">
      <c r="AJ1810" s="11">
        <v>960</v>
      </c>
      <c r="AK1810" s="38" t="s">
        <v>275</v>
      </c>
      <c r="AL1810" s="2" t="s">
        <v>27</v>
      </c>
      <c r="AM1810" s="2" t="s">
        <v>42</v>
      </c>
      <c r="AN1810" s="2" t="s">
        <v>83</v>
      </c>
      <c r="AO1810" s="2" t="s">
        <v>94</v>
      </c>
      <c r="AP1810" s="2" t="s">
        <v>68</v>
      </c>
      <c r="AQ1810" s="2" t="s">
        <v>52</v>
      </c>
      <c r="AR1810" s="2" t="s">
        <v>33</v>
      </c>
      <c r="AS1810" s="2" t="s">
        <v>46</v>
      </c>
      <c r="AT1810" s="2">
        <v>373.5</v>
      </c>
      <c r="AU1810" s="2">
        <v>18</v>
      </c>
      <c r="AV1810" s="2">
        <v>0.15</v>
      </c>
      <c r="AW1810" s="2">
        <v>5714.55</v>
      </c>
      <c r="AX1810" s="2">
        <v>3455.68</v>
      </c>
      <c r="AY1810" s="2">
        <v>2258.87</v>
      </c>
      <c r="AZ1810" s="2" t="s">
        <v>91</v>
      </c>
      <c r="BA1810" s="2" t="s">
        <v>71</v>
      </c>
      <c r="BB1810" s="2" t="s">
        <v>48</v>
      </c>
      <c r="BC1810" s="2">
        <v>10.51</v>
      </c>
      <c r="BD1810" s="2">
        <v>1</v>
      </c>
      <c r="BE1810" s="2" t="s">
        <v>38</v>
      </c>
      <c r="BF1810" s="2" t="s">
        <v>56</v>
      </c>
      <c r="BG1810" s="2">
        <v>2</v>
      </c>
      <c r="BH1810" s="2">
        <v>1</v>
      </c>
    </row>
    <row r="1811" spans="36:60" hidden="1" x14ac:dyDescent="0.25">
      <c r="AJ1811" s="11">
        <v>468</v>
      </c>
      <c r="AK1811" s="38" t="s">
        <v>319</v>
      </c>
      <c r="AL1811" s="2" t="s">
        <v>118</v>
      </c>
      <c r="AM1811" s="2" t="s">
        <v>42</v>
      </c>
      <c r="AN1811" s="2" t="s">
        <v>29</v>
      </c>
      <c r="AO1811" s="2" t="s">
        <v>78</v>
      </c>
      <c r="AP1811" s="2" t="s">
        <v>68</v>
      </c>
      <c r="AQ1811" s="2" t="s">
        <v>79</v>
      </c>
      <c r="AR1811" s="2" t="s">
        <v>33</v>
      </c>
      <c r="AS1811" s="2" t="s">
        <v>46</v>
      </c>
      <c r="AT1811" s="2">
        <v>407.12</v>
      </c>
      <c r="AU1811" s="2">
        <v>14</v>
      </c>
      <c r="AV1811" s="2">
        <v>0.12</v>
      </c>
      <c r="AW1811" s="2">
        <v>5015.72</v>
      </c>
      <c r="AX1811" s="2">
        <v>2770.12</v>
      </c>
      <c r="AY1811" s="2">
        <v>2245.6</v>
      </c>
      <c r="AZ1811" s="2" t="s">
        <v>63</v>
      </c>
      <c r="BA1811" s="2" t="s">
        <v>54</v>
      </c>
      <c r="BB1811" s="2" t="s">
        <v>48</v>
      </c>
      <c r="BC1811" s="2">
        <v>26.83</v>
      </c>
      <c r="BD1811" s="2">
        <v>5</v>
      </c>
      <c r="BE1811" s="2" t="s">
        <v>38</v>
      </c>
      <c r="BF1811" s="2" t="s">
        <v>39</v>
      </c>
      <c r="BG1811" s="2">
        <v>1</v>
      </c>
      <c r="BH1811" s="2">
        <v>8</v>
      </c>
    </row>
    <row r="1812" spans="36:60" hidden="1" x14ac:dyDescent="0.25">
      <c r="AJ1812" s="12">
        <v>265</v>
      </c>
      <c r="AK1812" s="39" t="s">
        <v>182</v>
      </c>
      <c r="AL1812" s="13" t="s">
        <v>118</v>
      </c>
      <c r="AM1812" s="13" t="s">
        <v>82</v>
      </c>
      <c r="AN1812" s="13" t="s">
        <v>90</v>
      </c>
      <c r="AO1812" s="13" t="s">
        <v>78</v>
      </c>
      <c r="AP1812" s="13" t="s">
        <v>61</v>
      </c>
      <c r="AQ1812" s="13" t="s">
        <v>102</v>
      </c>
      <c r="AR1812" s="13" t="s">
        <v>53</v>
      </c>
      <c r="AS1812" s="13" t="s">
        <v>80</v>
      </c>
      <c r="AT1812" s="13">
        <v>806</v>
      </c>
      <c r="AU1812" s="13">
        <v>15</v>
      </c>
      <c r="AV1812" s="13">
        <v>0.25</v>
      </c>
      <c r="AW1812" s="13">
        <v>9067.5</v>
      </c>
      <c r="AX1812" s="13">
        <v>6825.04</v>
      </c>
      <c r="AY1812" s="13">
        <v>2242.46</v>
      </c>
      <c r="AZ1812" s="13" t="s">
        <v>35</v>
      </c>
      <c r="BA1812" s="13" t="s">
        <v>54</v>
      </c>
      <c r="BB1812" s="13" t="s">
        <v>37</v>
      </c>
      <c r="BC1812" s="13">
        <v>42.73</v>
      </c>
      <c r="BD1812" s="13">
        <v>7</v>
      </c>
      <c r="BE1812" s="13" t="s">
        <v>97</v>
      </c>
      <c r="BF1812" s="13" t="s">
        <v>39</v>
      </c>
      <c r="BG1812" s="13">
        <v>2</v>
      </c>
      <c r="BH1812" s="13">
        <v>10</v>
      </c>
    </row>
    <row r="1813" spans="36:60" hidden="1" x14ac:dyDescent="0.25">
      <c r="AJ1813" s="12">
        <v>563</v>
      </c>
      <c r="AK1813" s="39" t="s">
        <v>143</v>
      </c>
      <c r="AL1813" s="13" t="s">
        <v>129</v>
      </c>
      <c r="AM1813" s="13" t="s">
        <v>66</v>
      </c>
      <c r="AN1813" s="13" t="s">
        <v>93</v>
      </c>
      <c r="AO1813" s="13" t="s">
        <v>30</v>
      </c>
      <c r="AP1813" s="13" t="s">
        <v>61</v>
      </c>
      <c r="AQ1813" s="13" t="s">
        <v>134</v>
      </c>
      <c r="AR1813" s="13" t="s">
        <v>33</v>
      </c>
      <c r="AS1813" s="13" t="s">
        <v>80</v>
      </c>
      <c r="AT1813" s="13">
        <v>999.66</v>
      </c>
      <c r="AU1813" s="13">
        <v>18</v>
      </c>
      <c r="AV1813" s="13">
        <v>0.28000000000000003</v>
      </c>
      <c r="AW1813" s="13">
        <v>12955.59</v>
      </c>
      <c r="AX1813" s="13">
        <v>10713.24</v>
      </c>
      <c r="AY1813" s="13">
        <v>2242.35</v>
      </c>
      <c r="AZ1813" s="13" t="s">
        <v>91</v>
      </c>
      <c r="BA1813" s="13" t="s">
        <v>71</v>
      </c>
      <c r="BB1813" s="13" t="s">
        <v>48</v>
      </c>
      <c r="BC1813" s="13">
        <v>42.15</v>
      </c>
      <c r="BD1813" s="13">
        <v>4</v>
      </c>
      <c r="BE1813" s="13" t="s">
        <v>55</v>
      </c>
      <c r="BF1813" s="13" t="s">
        <v>39</v>
      </c>
      <c r="BG1813" s="13">
        <v>4</v>
      </c>
      <c r="BH1813" s="13">
        <v>7</v>
      </c>
    </row>
    <row r="1814" spans="36:60" hidden="1" x14ac:dyDescent="0.25">
      <c r="AJ1814" s="11">
        <v>234</v>
      </c>
      <c r="AK1814" s="38" t="s">
        <v>293</v>
      </c>
      <c r="AL1814" s="2" t="s">
        <v>99</v>
      </c>
      <c r="AM1814" s="2" t="s">
        <v>66</v>
      </c>
      <c r="AN1814" s="2" t="s">
        <v>83</v>
      </c>
      <c r="AO1814" s="2" t="s">
        <v>67</v>
      </c>
      <c r="AP1814" s="2" t="s">
        <v>61</v>
      </c>
      <c r="AQ1814" s="2" t="s">
        <v>52</v>
      </c>
      <c r="AR1814" s="2" t="s">
        <v>33</v>
      </c>
      <c r="AS1814" s="2" t="s">
        <v>85</v>
      </c>
      <c r="AT1814" s="2">
        <v>993.06</v>
      </c>
      <c r="AU1814" s="2">
        <v>6</v>
      </c>
      <c r="AV1814" s="2">
        <v>0.24</v>
      </c>
      <c r="AW1814" s="2">
        <v>4528.3500000000004</v>
      </c>
      <c r="AX1814" s="2">
        <v>2287.0100000000002</v>
      </c>
      <c r="AY1814" s="2">
        <v>2241.34</v>
      </c>
      <c r="AZ1814" s="2" t="s">
        <v>63</v>
      </c>
      <c r="BA1814" s="2" t="s">
        <v>88</v>
      </c>
      <c r="BB1814" s="2" t="s">
        <v>72</v>
      </c>
      <c r="BC1814" s="2">
        <v>41.33</v>
      </c>
      <c r="BD1814" s="2">
        <v>7</v>
      </c>
      <c r="BE1814" s="2" t="s">
        <v>38</v>
      </c>
      <c r="BF1814" s="2" t="s">
        <v>56</v>
      </c>
      <c r="BG1814" s="2">
        <v>2</v>
      </c>
      <c r="BH1814" s="2">
        <v>3</v>
      </c>
    </row>
    <row r="1815" spans="36:60" hidden="1" x14ac:dyDescent="0.25">
      <c r="AJ1815" s="12">
        <v>617</v>
      </c>
      <c r="AK1815" s="39" t="s">
        <v>351</v>
      </c>
      <c r="AL1815" s="13" t="s">
        <v>114</v>
      </c>
      <c r="AM1815" s="13" t="s">
        <v>28</v>
      </c>
      <c r="AN1815" s="13" t="s">
        <v>90</v>
      </c>
      <c r="AO1815" s="13" t="s">
        <v>94</v>
      </c>
      <c r="AP1815" s="13" t="s">
        <v>51</v>
      </c>
      <c r="AQ1815" s="13" t="s">
        <v>52</v>
      </c>
      <c r="AR1815" s="13" t="s">
        <v>33</v>
      </c>
      <c r="AS1815" s="13" t="s">
        <v>34</v>
      </c>
      <c r="AT1815" s="13">
        <v>669.67</v>
      </c>
      <c r="AU1815" s="13">
        <v>16</v>
      </c>
      <c r="AV1815" s="13">
        <v>0.25</v>
      </c>
      <c r="AW1815" s="13">
        <v>8036.04</v>
      </c>
      <c r="AX1815" s="13">
        <v>5795.97</v>
      </c>
      <c r="AY1815" s="13">
        <v>2240.0700000000002</v>
      </c>
      <c r="AZ1815" s="13" t="s">
        <v>63</v>
      </c>
      <c r="BA1815" s="13" t="s">
        <v>71</v>
      </c>
      <c r="BB1815" s="13" t="s">
        <v>37</v>
      </c>
      <c r="BC1815" s="13">
        <v>27.78</v>
      </c>
      <c r="BD1815" s="13">
        <v>4</v>
      </c>
      <c r="BE1815" s="13" t="s">
        <v>97</v>
      </c>
      <c r="BF1815" s="13" t="s">
        <v>39</v>
      </c>
      <c r="BG1815" s="13">
        <v>1</v>
      </c>
      <c r="BH1815" s="13">
        <v>7</v>
      </c>
    </row>
    <row r="1816" spans="36:60" hidden="1" x14ac:dyDescent="0.25">
      <c r="AJ1816" s="12">
        <v>95</v>
      </c>
      <c r="AK1816" s="39" t="s">
        <v>186</v>
      </c>
      <c r="AL1816" s="13" t="s">
        <v>41</v>
      </c>
      <c r="AM1816" s="13" t="s">
        <v>42</v>
      </c>
      <c r="AN1816" s="13" t="s">
        <v>90</v>
      </c>
      <c r="AO1816" s="13" t="s">
        <v>44</v>
      </c>
      <c r="AP1816" s="13" t="s">
        <v>51</v>
      </c>
      <c r="AQ1816" s="13" t="s">
        <v>134</v>
      </c>
      <c r="AR1816" s="13" t="s">
        <v>45</v>
      </c>
      <c r="AS1816" s="13" t="s">
        <v>80</v>
      </c>
      <c r="AT1816" s="13">
        <v>761.05</v>
      </c>
      <c r="AU1816" s="13">
        <v>8</v>
      </c>
      <c r="AV1816" s="13">
        <v>0.11</v>
      </c>
      <c r="AW1816" s="13">
        <v>5418.68</v>
      </c>
      <c r="AX1816" s="13">
        <v>3181.55</v>
      </c>
      <c r="AY1816" s="13">
        <v>2237.13</v>
      </c>
      <c r="AZ1816" s="13" t="s">
        <v>47</v>
      </c>
      <c r="BA1816" s="13" t="s">
        <v>54</v>
      </c>
      <c r="BB1816" s="13" t="s">
        <v>72</v>
      </c>
      <c r="BC1816" s="13">
        <v>40.799999999999997</v>
      </c>
      <c r="BD1816" s="13">
        <v>7</v>
      </c>
      <c r="BE1816" s="13" t="s">
        <v>38</v>
      </c>
      <c r="BF1816" s="13" t="s">
        <v>56</v>
      </c>
      <c r="BG1816" s="13">
        <v>2</v>
      </c>
      <c r="BH1816" s="13">
        <v>8</v>
      </c>
    </row>
    <row r="1817" spans="36:60" hidden="1" x14ac:dyDescent="0.25">
      <c r="AJ1817" s="11">
        <v>692</v>
      </c>
      <c r="AK1817" s="38" t="s">
        <v>540</v>
      </c>
      <c r="AL1817" s="2" t="s">
        <v>96</v>
      </c>
      <c r="AM1817" s="2" t="s">
        <v>42</v>
      </c>
      <c r="AN1817" s="2" t="s">
        <v>29</v>
      </c>
      <c r="AO1817" s="2" t="s">
        <v>67</v>
      </c>
      <c r="AP1817" s="2" t="s">
        <v>68</v>
      </c>
      <c r="AQ1817" s="2" t="s">
        <v>87</v>
      </c>
      <c r="AR1817" s="2" t="s">
        <v>33</v>
      </c>
      <c r="AS1817" s="2" t="s">
        <v>85</v>
      </c>
      <c r="AT1817" s="2">
        <v>630.29</v>
      </c>
      <c r="AU1817" s="2">
        <v>11</v>
      </c>
      <c r="AV1817" s="2">
        <v>0.25</v>
      </c>
      <c r="AW1817" s="2">
        <v>5199.8900000000003</v>
      </c>
      <c r="AX1817" s="2">
        <v>2976.62</v>
      </c>
      <c r="AY1817" s="2">
        <v>2223.27</v>
      </c>
      <c r="AZ1817" s="2" t="s">
        <v>47</v>
      </c>
      <c r="BA1817" s="2" t="s">
        <v>54</v>
      </c>
      <c r="BB1817" s="2" t="s">
        <v>48</v>
      </c>
      <c r="BC1817" s="2">
        <v>44.6</v>
      </c>
      <c r="BD1817" s="2">
        <v>8</v>
      </c>
      <c r="BE1817" s="2" t="s">
        <v>97</v>
      </c>
      <c r="BF1817" s="2" t="s">
        <v>39</v>
      </c>
      <c r="BG1817" s="2">
        <v>2</v>
      </c>
      <c r="BH1817" s="2">
        <v>1</v>
      </c>
    </row>
    <row r="1818" spans="36:60" hidden="1" x14ac:dyDescent="0.25">
      <c r="AJ1818" s="11">
        <v>714</v>
      </c>
      <c r="AK1818" s="38" t="s">
        <v>351</v>
      </c>
      <c r="AL1818" s="2" t="s">
        <v>114</v>
      </c>
      <c r="AM1818" s="2" t="s">
        <v>66</v>
      </c>
      <c r="AN1818" s="2" t="s">
        <v>29</v>
      </c>
      <c r="AO1818" s="2" t="s">
        <v>30</v>
      </c>
      <c r="AP1818" s="2" t="s">
        <v>31</v>
      </c>
      <c r="AQ1818" s="2" t="s">
        <v>79</v>
      </c>
      <c r="AR1818" s="2" t="s">
        <v>33</v>
      </c>
      <c r="AS1818" s="2" t="s">
        <v>80</v>
      </c>
      <c r="AT1818" s="2">
        <v>363.03</v>
      </c>
      <c r="AU1818" s="2">
        <v>18</v>
      </c>
      <c r="AV1818" s="2">
        <v>0.25</v>
      </c>
      <c r="AW1818" s="2">
        <v>4900.8999999999996</v>
      </c>
      <c r="AX1818" s="2">
        <v>2687.36</v>
      </c>
      <c r="AY1818" s="2">
        <v>2213.54</v>
      </c>
      <c r="AZ1818" s="2" t="s">
        <v>91</v>
      </c>
      <c r="BA1818" s="2" t="s">
        <v>36</v>
      </c>
      <c r="BB1818" s="2" t="s">
        <v>72</v>
      </c>
      <c r="BC1818" s="2">
        <v>42.72</v>
      </c>
      <c r="BD1818" s="2">
        <v>7</v>
      </c>
      <c r="BE1818" s="2" t="s">
        <v>38</v>
      </c>
      <c r="BF1818" s="2" t="s">
        <v>39</v>
      </c>
      <c r="BG1818" s="2">
        <v>4</v>
      </c>
      <c r="BH1818" s="2">
        <v>7</v>
      </c>
    </row>
    <row r="1819" spans="36:60" hidden="1" x14ac:dyDescent="0.25">
      <c r="AJ1819" s="11">
        <v>420</v>
      </c>
      <c r="AK1819" s="38" t="s">
        <v>184</v>
      </c>
      <c r="AL1819" s="2" t="s">
        <v>129</v>
      </c>
      <c r="AM1819" s="2" t="s">
        <v>66</v>
      </c>
      <c r="AN1819" s="2" t="s">
        <v>93</v>
      </c>
      <c r="AO1819" s="2" t="s">
        <v>44</v>
      </c>
      <c r="AP1819" s="2" t="s">
        <v>51</v>
      </c>
      <c r="AQ1819" s="2" t="s">
        <v>134</v>
      </c>
      <c r="AR1819" s="2" t="s">
        <v>53</v>
      </c>
      <c r="AS1819" s="2" t="s">
        <v>70</v>
      </c>
      <c r="AT1819" s="2">
        <v>508.46</v>
      </c>
      <c r="AU1819" s="2">
        <v>13</v>
      </c>
      <c r="AV1819" s="2">
        <v>0.28000000000000003</v>
      </c>
      <c r="AW1819" s="2">
        <v>4759.1899999999996</v>
      </c>
      <c r="AX1819" s="2">
        <v>2549.37</v>
      </c>
      <c r="AY1819" s="2">
        <v>2209.8200000000002</v>
      </c>
      <c r="AZ1819" s="2" t="s">
        <v>91</v>
      </c>
      <c r="BA1819" s="2" t="s">
        <v>71</v>
      </c>
      <c r="BB1819" s="2" t="s">
        <v>37</v>
      </c>
      <c r="BC1819" s="2">
        <v>17.45</v>
      </c>
      <c r="BD1819" s="2">
        <v>1</v>
      </c>
      <c r="BE1819" s="2" t="s">
        <v>97</v>
      </c>
      <c r="BF1819" s="2" t="s">
        <v>56</v>
      </c>
      <c r="BG1819" s="2">
        <v>1</v>
      </c>
      <c r="BH1819" s="2">
        <v>5</v>
      </c>
    </row>
    <row r="1820" spans="36:60" hidden="1" x14ac:dyDescent="0.25">
      <c r="AJ1820" s="12">
        <v>813</v>
      </c>
      <c r="AK1820" s="39" t="s">
        <v>295</v>
      </c>
      <c r="AL1820" s="13" t="s">
        <v>118</v>
      </c>
      <c r="AM1820" s="13" t="s">
        <v>82</v>
      </c>
      <c r="AN1820" s="13" t="s">
        <v>90</v>
      </c>
      <c r="AO1820" s="13" t="s">
        <v>60</v>
      </c>
      <c r="AP1820" s="13" t="s">
        <v>68</v>
      </c>
      <c r="AQ1820" s="13" t="s">
        <v>52</v>
      </c>
      <c r="AR1820" s="13" t="s">
        <v>45</v>
      </c>
      <c r="AS1820" s="13" t="s">
        <v>80</v>
      </c>
      <c r="AT1820" s="13">
        <v>449.72</v>
      </c>
      <c r="AU1820" s="13">
        <v>13</v>
      </c>
      <c r="AV1820" s="13">
        <v>0.01</v>
      </c>
      <c r="AW1820" s="13">
        <v>5787.9</v>
      </c>
      <c r="AX1820" s="13">
        <v>3586.45</v>
      </c>
      <c r="AY1820" s="13">
        <v>2201.4499999999998</v>
      </c>
      <c r="AZ1820" s="13" t="s">
        <v>47</v>
      </c>
      <c r="BA1820" s="13" t="s">
        <v>36</v>
      </c>
      <c r="BB1820" s="13" t="s">
        <v>72</v>
      </c>
      <c r="BC1820" s="13">
        <v>24.71</v>
      </c>
      <c r="BD1820" s="13">
        <v>9</v>
      </c>
      <c r="BE1820" s="13" t="s">
        <v>55</v>
      </c>
      <c r="BF1820" s="13" t="s">
        <v>56</v>
      </c>
      <c r="BG1820" s="13">
        <v>1</v>
      </c>
      <c r="BH1820" s="13">
        <v>12</v>
      </c>
    </row>
    <row r="1821" spans="36:60" hidden="1" x14ac:dyDescent="0.25">
      <c r="AJ1821" s="11">
        <v>794</v>
      </c>
      <c r="AK1821" s="38" t="s">
        <v>575</v>
      </c>
      <c r="AL1821" s="2" t="s">
        <v>114</v>
      </c>
      <c r="AM1821" s="2" t="s">
        <v>42</v>
      </c>
      <c r="AN1821" s="2" t="s">
        <v>83</v>
      </c>
      <c r="AO1821" s="2" t="s">
        <v>78</v>
      </c>
      <c r="AP1821" s="2" t="s">
        <v>68</v>
      </c>
      <c r="AQ1821" s="2" t="s">
        <v>134</v>
      </c>
      <c r="AR1821" s="2" t="s">
        <v>45</v>
      </c>
      <c r="AS1821" s="2" t="s">
        <v>70</v>
      </c>
      <c r="AT1821" s="2">
        <v>893.94</v>
      </c>
      <c r="AU1821" s="2">
        <v>17</v>
      </c>
      <c r="AV1821" s="2">
        <v>0.27</v>
      </c>
      <c r="AW1821" s="2">
        <v>11093.8</v>
      </c>
      <c r="AX1821" s="2">
        <v>8896.68</v>
      </c>
      <c r="AY1821" s="2">
        <v>2197.12</v>
      </c>
      <c r="AZ1821" s="2" t="s">
        <v>76</v>
      </c>
      <c r="BA1821" s="2" t="s">
        <v>36</v>
      </c>
      <c r="BB1821" s="2" t="s">
        <v>72</v>
      </c>
      <c r="BC1821" s="2">
        <v>27.12</v>
      </c>
      <c r="BD1821" s="2">
        <v>5</v>
      </c>
      <c r="BE1821" s="2" t="s">
        <v>55</v>
      </c>
      <c r="BF1821" s="2" t="s">
        <v>56</v>
      </c>
      <c r="BG1821" s="2">
        <v>2</v>
      </c>
      <c r="BH1821" s="2">
        <v>12</v>
      </c>
    </row>
    <row r="1822" spans="36:60" hidden="1" x14ac:dyDescent="0.25">
      <c r="AJ1822" s="12">
        <v>395</v>
      </c>
      <c r="AK1822" s="39" t="s">
        <v>403</v>
      </c>
      <c r="AL1822" s="13" t="s">
        <v>120</v>
      </c>
      <c r="AM1822" s="13" t="s">
        <v>82</v>
      </c>
      <c r="AN1822" s="13" t="s">
        <v>93</v>
      </c>
      <c r="AO1822" s="13" t="s">
        <v>60</v>
      </c>
      <c r="AP1822" s="13" t="s">
        <v>61</v>
      </c>
      <c r="AQ1822" s="13" t="s">
        <v>84</v>
      </c>
      <c r="AR1822" s="13" t="s">
        <v>33</v>
      </c>
      <c r="AS1822" s="13" t="s">
        <v>46</v>
      </c>
      <c r="AT1822" s="13">
        <v>521.79999999999995</v>
      </c>
      <c r="AU1822" s="13">
        <v>19</v>
      </c>
      <c r="AV1822" s="13">
        <v>0.09</v>
      </c>
      <c r="AW1822" s="13">
        <v>9021.92</v>
      </c>
      <c r="AX1822" s="13">
        <v>6866.88</v>
      </c>
      <c r="AY1822" s="13">
        <v>2155.04</v>
      </c>
      <c r="AZ1822" s="13" t="s">
        <v>91</v>
      </c>
      <c r="BA1822" s="13" t="s">
        <v>88</v>
      </c>
      <c r="BB1822" s="13" t="s">
        <v>72</v>
      </c>
      <c r="BC1822" s="13">
        <v>47.67</v>
      </c>
      <c r="BD1822" s="13">
        <v>1</v>
      </c>
      <c r="BE1822" s="13" t="s">
        <v>97</v>
      </c>
      <c r="BF1822" s="13" t="s">
        <v>39</v>
      </c>
      <c r="BG1822" s="13">
        <v>4</v>
      </c>
      <c r="BH1822" s="13">
        <v>1</v>
      </c>
    </row>
    <row r="1823" spans="36:60" hidden="1" x14ac:dyDescent="0.25">
      <c r="AJ1823" s="11">
        <v>34</v>
      </c>
      <c r="AK1823" s="38" t="s">
        <v>126</v>
      </c>
      <c r="AL1823" s="2" t="s">
        <v>127</v>
      </c>
      <c r="AM1823" s="2" t="s">
        <v>66</v>
      </c>
      <c r="AN1823" s="2" t="s">
        <v>93</v>
      </c>
      <c r="AO1823" s="2" t="s">
        <v>78</v>
      </c>
      <c r="AP1823" s="2" t="s">
        <v>51</v>
      </c>
      <c r="AQ1823" s="2" t="s">
        <v>102</v>
      </c>
      <c r="AR1823" s="2" t="s">
        <v>53</v>
      </c>
      <c r="AS1823" s="2" t="s">
        <v>34</v>
      </c>
      <c r="AT1823" s="2">
        <v>734.65</v>
      </c>
      <c r="AU1823" s="2">
        <v>18</v>
      </c>
      <c r="AV1823" s="2">
        <v>0.13</v>
      </c>
      <c r="AW1823" s="2">
        <v>11504.62</v>
      </c>
      <c r="AX1823" s="2">
        <v>9351.84</v>
      </c>
      <c r="AY1823" s="2">
        <v>2152.7800000000002</v>
      </c>
      <c r="AZ1823" s="2" t="s">
        <v>91</v>
      </c>
      <c r="BA1823" s="2" t="s">
        <v>71</v>
      </c>
      <c r="BB1823" s="2" t="s">
        <v>48</v>
      </c>
      <c r="BC1823" s="2">
        <v>41.95</v>
      </c>
      <c r="BD1823" s="2">
        <v>2</v>
      </c>
      <c r="BE1823" s="2" t="s">
        <v>55</v>
      </c>
      <c r="BF1823" s="2" t="s">
        <v>39</v>
      </c>
      <c r="BG1823" s="2">
        <v>2</v>
      </c>
      <c r="BH1823" s="2">
        <v>1</v>
      </c>
    </row>
    <row r="1824" spans="36:60" hidden="1" x14ac:dyDescent="0.25">
      <c r="AJ1824" s="12">
        <v>411</v>
      </c>
      <c r="AK1824" s="39" t="s">
        <v>416</v>
      </c>
      <c r="AL1824" s="13" t="s">
        <v>118</v>
      </c>
      <c r="AM1824" s="13" t="s">
        <v>42</v>
      </c>
      <c r="AN1824" s="13" t="s">
        <v>93</v>
      </c>
      <c r="AO1824" s="13" t="s">
        <v>67</v>
      </c>
      <c r="AP1824" s="13" t="s">
        <v>75</v>
      </c>
      <c r="AQ1824" s="13" t="s">
        <v>62</v>
      </c>
      <c r="AR1824" s="13" t="s">
        <v>53</v>
      </c>
      <c r="AS1824" s="13" t="s">
        <v>70</v>
      </c>
      <c r="AT1824" s="13">
        <v>999.49</v>
      </c>
      <c r="AU1824" s="13">
        <v>8</v>
      </c>
      <c r="AV1824" s="13">
        <v>0.06</v>
      </c>
      <c r="AW1824" s="13">
        <v>7516.16</v>
      </c>
      <c r="AX1824" s="13">
        <v>5364.16</v>
      </c>
      <c r="AY1824" s="13">
        <v>2152</v>
      </c>
      <c r="AZ1824" s="13" t="s">
        <v>91</v>
      </c>
      <c r="BA1824" s="13" t="s">
        <v>88</v>
      </c>
      <c r="BB1824" s="13" t="s">
        <v>48</v>
      </c>
      <c r="BC1824" s="13">
        <v>27.42</v>
      </c>
      <c r="BD1824" s="13">
        <v>2</v>
      </c>
      <c r="BE1824" s="13" t="s">
        <v>38</v>
      </c>
      <c r="BF1824" s="13" t="s">
        <v>39</v>
      </c>
      <c r="BG1824" s="13">
        <v>4</v>
      </c>
      <c r="BH1824" s="13">
        <v>10</v>
      </c>
    </row>
    <row r="1825" spans="36:60" hidden="1" x14ac:dyDescent="0.25">
      <c r="AJ1825" s="11">
        <v>880</v>
      </c>
      <c r="AK1825" s="38" t="s">
        <v>423</v>
      </c>
      <c r="AL1825" s="2" t="s">
        <v>27</v>
      </c>
      <c r="AM1825" s="2" t="s">
        <v>28</v>
      </c>
      <c r="AN1825" s="2" t="s">
        <v>93</v>
      </c>
      <c r="AO1825" s="2" t="s">
        <v>67</v>
      </c>
      <c r="AP1825" s="2" t="s">
        <v>75</v>
      </c>
      <c r="AQ1825" s="2" t="s">
        <v>134</v>
      </c>
      <c r="AR1825" s="2" t="s">
        <v>33</v>
      </c>
      <c r="AS1825" s="2" t="s">
        <v>85</v>
      </c>
      <c r="AT1825" s="2">
        <v>801.35</v>
      </c>
      <c r="AU1825" s="2">
        <v>8</v>
      </c>
      <c r="AV1825" s="2">
        <v>0.25</v>
      </c>
      <c r="AW1825" s="2">
        <v>4808.1000000000004</v>
      </c>
      <c r="AX1825" s="2">
        <v>2658.55</v>
      </c>
      <c r="AY1825" s="2">
        <v>2149.5500000000002</v>
      </c>
      <c r="AZ1825" s="2" t="s">
        <v>63</v>
      </c>
      <c r="BA1825" s="2" t="s">
        <v>36</v>
      </c>
      <c r="BB1825" s="2" t="s">
        <v>48</v>
      </c>
      <c r="BC1825" s="2">
        <v>30.83</v>
      </c>
      <c r="BD1825" s="2">
        <v>9</v>
      </c>
      <c r="BE1825" s="2" t="s">
        <v>97</v>
      </c>
      <c r="BF1825" s="2" t="s">
        <v>39</v>
      </c>
      <c r="BG1825" s="2">
        <v>4</v>
      </c>
      <c r="BH1825" s="2">
        <v>12</v>
      </c>
    </row>
    <row r="1826" spans="36:60" hidden="1" x14ac:dyDescent="0.25">
      <c r="AJ1826" s="12">
        <v>317</v>
      </c>
      <c r="AK1826" s="39" t="s">
        <v>347</v>
      </c>
      <c r="AL1826" s="13" t="s">
        <v>41</v>
      </c>
      <c r="AM1826" s="13" t="s">
        <v>28</v>
      </c>
      <c r="AN1826" s="13" t="s">
        <v>29</v>
      </c>
      <c r="AO1826" s="13" t="s">
        <v>94</v>
      </c>
      <c r="AP1826" s="13" t="s">
        <v>61</v>
      </c>
      <c r="AQ1826" s="13" t="s">
        <v>52</v>
      </c>
      <c r="AR1826" s="13" t="s">
        <v>45</v>
      </c>
      <c r="AS1826" s="13" t="s">
        <v>85</v>
      </c>
      <c r="AT1826" s="13">
        <v>944.83</v>
      </c>
      <c r="AU1826" s="13">
        <v>7</v>
      </c>
      <c r="AV1826" s="13">
        <v>0.25</v>
      </c>
      <c r="AW1826" s="13">
        <v>4960.3599999999997</v>
      </c>
      <c r="AX1826" s="13">
        <v>2813.76</v>
      </c>
      <c r="AY1826" s="13">
        <v>2146.6</v>
      </c>
      <c r="AZ1826" s="13" t="s">
        <v>35</v>
      </c>
      <c r="BA1826" s="13" t="s">
        <v>54</v>
      </c>
      <c r="BB1826" s="13" t="s">
        <v>72</v>
      </c>
      <c r="BC1826" s="13">
        <v>46.89</v>
      </c>
      <c r="BD1826" s="13">
        <v>6</v>
      </c>
      <c r="BE1826" s="13" t="s">
        <v>97</v>
      </c>
      <c r="BF1826" s="13" t="s">
        <v>56</v>
      </c>
      <c r="BG1826" s="13">
        <v>1</v>
      </c>
      <c r="BH1826" s="13">
        <v>5</v>
      </c>
    </row>
    <row r="1827" spans="36:60" hidden="1" x14ac:dyDescent="0.25">
      <c r="AJ1827" s="11">
        <v>350</v>
      </c>
      <c r="AK1827" s="38" t="s">
        <v>369</v>
      </c>
      <c r="AL1827" s="2" t="s">
        <v>50</v>
      </c>
      <c r="AM1827" s="2" t="s">
        <v>66</v>
      </c>
      <c r="AN1827" s="2" t="s">
        <v>93</v>
      </c>
      <c r="AO1827" s="2" t="s">
        <v>100</v>
      </c>
      <c r="AP1827" s="2" t="s">
        <v>31</v>
      </c>
      <c r="AQ1827" s="2" t="s">
        <v>52</v>
      </c>
      <c r="AR1827" s="2" t="s">
        <v>53</v>
      </c>
      <c r="AS1827" s="2" t="s">
        <v>34</v>
      </c>
      <c r="AT1827" s="2">
        <v>753.56</v>
      </c>
      <c r="AU1827" s="2">
        <v>8</v>
      </c>
      <c r="AV1827" s="2">
        <v>0.15</v>
      </c>
      <c r="AW1827" s="2">
        <v>5124.21</v>
      </c>
      <c r="AX1827" s="2">
        <v>2983.41</v>
      </c>
      <c r="AY1827" s="2">
        <v>2140.8000000000002</v>
      </c>
      <c r="AZ1827" s="2" t="s">
        <v>76</v>
      </c>
      <c r="BA1827" s="2" t="s">
        <v>88</v>
      </c>
      <c r="BB1827" s="2" t="s">
        <v>72</v>
      </c>
      <c r="BC1827" s="2">
        <v>14.24</v>
      </c>
      <c r="BD1827" s="2">
        <v>4</v>
      </c>
      <c r="BE1827" s="2" t="s">
        <v>55</v>
      </c>
      <c r="BF1827" s="2" t="s">
        <v>39</v>
      </c>
      <c r="BG1827" s="2">
        <v>4</v>
      </c>
      <c r="BH1827" s="2">
        <v>7</v>
      </c>
    </row>
    <row r="1828" spans="36:60" hidden="1" x14ac:dyDescent="0.25">
      <c r="AJ1828" s="11">
        <v>762</v>
      </c>
      <c r="AK1828" s="38" t="s">
        <v>562</v>
      </c>
      <c r="AL1828" s="2" t="s">
        <v>114</v>
      </c>
      <c r="AM1828" s="2" t="s">
        <v>28</v>
      </c>
      <c r="AN1828" s="2" t="s">
        <v>83</v>
      </c>
      <c r="AO1828" s="2" t="s">
        <v>30</v>
      </c>
      <c r="AP1828" s="2" t="s">
        <v>61</v>
      </c>
      <c r="AQ1828" s="2" t="s">
        <v>134</v>
      </c>
      <c r="AR1828" s="2" t="s">
        <v>45</v>
      </c>
      <c r="AS1828" s="2" t="s">
        <v>70</v>
      </c>
      <c r="AT1828" s="2">
        <v>749.53</v>
      </c>
      <c r="AU1828" s="2">
        <v>8</v>
      </c>
      <c r="AV1828" s="2">
        <v>0.23</v>
      </c>
      <c r="AW1828" s="2">
        <v>4617.1000000000004</v>
      </c>
      <c r="AX1828" s="2">
        <v>2478.35</v>
      </c>
      <c r="AY1828" s="2">
        <v>2138.75</v>
      </c>
      <c r="AZ1828" s="2" t="s">
        <v>63</v>
      </c>
      <c r="BA1828" s="2" t="s">
        <v>71</v>
      </c>
      <c r="BB1828" s="2" t="s">
        <v>72</v>
      </c>
      <c r="BC1828" s="2">
        <v>43.39</v>
      </c>
      <c r="BD1828" s="2">
        <v>10</v>
      </c>
      <c r="BE1828" s="2" t="s">
        <v>55</v>
      </c>
      <c r="BF1828" s="2" t="s">
        <v>56</v>
      </c>
      <c r="BG1828" s="2">
        <v>3</v>
      </c>
      <c r="BH1828" s="2">
        <v>8</v>
      </c>
    </row>
    <row r="1829" spans="36:60" hidden="1" x14ac:dyDescent="0.25">
      <c r="AJ1829" s="11">
        <v>386</v>
      </c>
      <c r="AK1829" s="38" t="s">
        <v>205</v>
      </c>
      <c r="AL1829" s="2" t="s">
        <v>50</v>
      </c>
      <c r="AM1829" s="2" t="s">
        <v>42</v>
      </c>
      <c r="AN1829" s="2" t="s">
        <v>83</v>
      </c>
      <c r="AO1829" s="2" t="s">
        <v>78</v>
      </c>
      <c r="AP1829" s="2" t="s">
        <v>51</v>
      </c>
      <c r="AQ1829" s="2" t="s">
        <v>52</v>
      </c>
      <c r="AR1829" s="2" t="s">
        <v>53</v>
      </c>
      <c r="AS1829" s="2" t="s">
        <v>46</v>
      </c>
      <c r="AT1829" s="2">
        <v>882.5</v>
      </c>
      <c r="AU1829" s="2">
        <v>11</v>
      </c>
      <c r="AV1829" s="2">
        <v>7.0000000000000007E-2</v>
      </c>
      <c r="AW1829" s="2">
        <v>9027.9699999999993</v>
      </c>
      <c r="AX1829" s="2">
        <v>6906.44</v>
      </c>
      <c r="AY1829" s="2">
        <v>2121.5300000000002</v>
      </c>
      <c r="AZ1829" s="2" t="s">
        <v>76</v>
      </c>
      <c r="BA1829" s="2" t="s">
        <v>88</v>
      </c>
      <c r="BB1829" s="2" t="s">
        <v>72</v>
      </c>
      <c r="BC1829" s="2">
        <v>30.18</v>
      </c>
      <c r="BD1829" s="2">
        <v>4</v>
      </c>
      <c r="BE1829" s="2" t="s">
        <v>97</v>
      </c>
      <c r="BF1829" s="2" t="s">
        <v>56</v>
      </c>
      <c r="BG1829" s="2">
        <v>5</v>
      </c>
      <c r="BH1829" s="2">
        <v>11</v>
      </c>
    </row>
    <row r="1830" spans="36:60" hidden="1" x14ac:dyDescent="0.25">
      <c r="AJ1830" s="12">
        <v>325</v>
      </c>
      <c r="AK1830" s="39" t="s">
        <v>250</v>
      </c>
      <c r="AL1830" s="13" t="s">
        <v>127</v>
      </c>
      <c r="AM1830" s="13" t="s">
        <v>66</v>
      </c>
      <c r="AN1830" s="13" t="s">
        <v>59</v>
      </c>
      <c r="AO1830" s="13" t="s">
        <v>67</v>
      </c>
      <c r="AP1830" s="13" t="s">
        <v>68</v>
      </c>
      <c r="AQ1830" s="13" t="s">
        <v>87</v>
      </c>
      <c r="AR1830" s="13" t="s">
        <v>53</v>
      </c>
      <c r="AS1830" s="13" t="s">
        <v>70</v>
      </c>
      <c r="AT1830" s="13">
        <v>494.97</v>
      </c>
      <c r="AU1830" s="13">
        <v>14</v>
      </c>
      <c r="AV1830" s="13">
        <v>0.05</v>
      </c>
      <c r="AW1830" s="13">
        <v>6583.1</v>
      </c>
      <c r="AX1830" s="13">
        <v>4462.66</v>
      </c>
      <c r="AY1830" s="13">
        <v>2120.44</v>
      </c>
      <c r="AZ1830" s="13" t="s">
        <v>63</v>
      </c>
      <c r="BA1830" s="13" t="s">
        <v>88</v>
      </c>
      <c r="BB1830" s="13" t="s">
        <v>72</v>
      </c>
      <c r="BC1830" s="13">
        <v>33.33</v>
      </c>
      <c r="BD1830" s="13">
        <v>1</v>
      </c>
      <c r="BE1830" s="13" t="s">
        <v>55</v>
      </c>
      <c r="BF1830" s="13" t="s">
        <v>39</v>
      </c>
      <c r="BG1830" s="13">
        <v>4</v>
      </c>
      <c r="BH1830" s="13">
        <v>7</v>
      </c>
    </row>
    <row r="1831" spans="36:60" hidden="1" x14ac:dyDescent="0.25">
      <c r="AJ1831" s="11">
        <v>980</v>
      </c>
      <c r="AK1831" s="38" t="s">
        <v>634</v>
      </c>
      <c r="AL1831" s="2" t="s">
        <v>114</v>
      </c>
      <c r="AM1831" s="2" t="s">
        <v>42</v>
      </c>
      <c r="AN1831" s="2" t="s">
        <v>90</v>
      </c>
      <c r="AO1831" s="2" t="s">
        <v>78</v>
      </c>
      <c r="AP1831" s="2" t="s">
        <v>31</v>
      </c>
      <c r="AQ1831" s="2" t="s">
        <v>62</v>
      </c>
      <c r="AR1831" s="2" t="s">
        <v>33</v>
      </c>
      <c r="AS1831" s="2" t="s">
        <v>80</v>
      </c>
      <c r="AT1831" s="2">
        <v>354.06</v>
      </c>
      <c r="AU1831" s="2">
        <v>20</v>
      </c>
      <c r="AV1831" s="2">
        <v>0.27</v>
      </c>
      <c r="AW1831" s="2">
        <v>5169.28</v>
      </c>
      <c r="AX1831" s="2">
        <v>3055.38</v>
      </c>
      <c r="AY1831" s="2">
        <v>2113.9</v>
      </c>
      <c r="AZ1831" s="2" t="s">
        <v>91</v>
      </c>
      <c r="BA1831" s="2" t="s">
        <v>36</v>
      </c>
      <c r="BB1831" s="2" t="s">
        <v>72</v>
      </c>
      <c r="BC1831" s="2">
        <v>13.88</v>
      </c>
      <c r="BD1831" s="2">
        <v>10</v>
      </c>
      <c r="BE1831" s="2" t="s">
        <v>38</v>
      </c>
      <c r="BF1831" s="2" t="s">
        <v>39</v>
      </c>
      <c r="BG1831" s="2">
        <v>5</v>
      </c>
      <c r="BH1831" s="2">
        <v>1</v>
      </c>
    </row>
    <row r="1832" spans="36:60" hidden="1" x14ac:dyDescent="0.25">
      <c r="AJ1832" s="11">
        <v>532</v>
      </c>
      <c r="AK1832" s="38" t="s">
        <v>456</v>
      </c>
      <c r="AL1832" s="2" t="s">
        <v>50</v>
      </c>
      <c r="AM1832" s="2" t="s">
        <v>28</v>
      </c>
      <c r="AN1832" s="2" t="s">
        <v>59</v>
      </c>
      <c r="AO1832" s="2" t="s">
        <v>74</v>
      </c>
      <c r="AP1832" s="2" t="s">
        <v>68</v>
      </c>
      <c r="AQ1832" s="2" t="s">
        <v>62</v>
      </c>
      <c r="AR1832" s="2" t="s">
        <v>45</v>
      </c>
      <c r="AS1832" s="2" t="s">
        <v>46</v>
      </c>
      <c r="AT1832" s="2">
        <v>234.77</v>
      </c>
      <c r="AU1832" s="2">
        <v>20</v>
      </c>
      <c r="AV1832" s="2">
        <v>0.09</v>
      </c>
      <c r="AW1832" s="2">
        <v>4272.8100000000004</v>
      </c>
      <c r="AX1832" s="2">
        <v>2175.29</v>
      </c>
      <c r="AY1832" s="2">
        <v>2097.52</v>
      </c>
      <c r="AZ1832" s="2" t="s">
        <v>91</v>
      </c>
      <c r="BA1832" s="2" t="s">
        <v>54</v>
      </c>
      <c r="BB1832" s="2" t="s">
        <v>48</v>
      </c>
      <c r="BC1832" s="2">
        <v>31.45</v>
      </c>
      <c r="BD1832" s="2">
        <v>10</v>
      </c>
      <c r="BE1832" s="2" t="s">
        <v>55</v>
      </c>
      <c r="BF1832" s="2" t="s">
        <v>56</v>
      </c>
      <c r="BG1832" s="2">
        <v>1</v>
      </c>
      <c r="BH1832" s="2">
        <v>5</v>
      </c>
    </row>
    <row r="1833" spans="36:60" hidden="1" x14ac:dyDescent="0.25">
      <c r="AJ1833" s="12">
        <v>647</v>
      </c>
      <c r="AK1833" s="39" t="s">
        <v>193</v>
      </c>
      <c r="AL1833" s="13" t="s">
        <v>96</v>
      </c>
      <c r="AM1833" s="13" t="s">
        <v>28</v>
      </c>
      <c r="AN1833" s="13" t="s">
        <v>43</v>
      </c>
      <c r="AO1833" s="13" t="s">
        <v>100</v>
      </c>
      <c r="AP1833" s="13" t="s">
        <v>51</v>
      </c>
      <c r="AQ1833" s="13" t="s">
        <v>84</v>
      </c>
      <c r="AR1833" s="13" t="s">
        <v>53</v>
      </c>
      <c r="AS1833" s="13" t="s">
        <v>85</v>
      </c>
      <c r="AT1833" s="13">
        <v>503.97</v>
      </c>
      <c r="AU1833" s="13">
        <v>9</v>
      </c>
      <c r="AV1833" s="13">
        <v>0.03</v>
      </c>
      <c r="AW1833" s="13">
        <v>4399.66</v>
      </c>
      <c r="AX1833" s="13">
        <v>2305.13</v>
      </c>
      <c r="AY1833" s="13">
        <v>2094.5300000000002</v>
      </c>
      <c r="AZ1833" s="13" t="s">
        <v>35</v>
      </c>
      <c r="BA1833" s="13" t="s">
        <v>54</v>
      </c>
      <c r="BB1833" s="13" t="s">
        <v>72</v>
      </c>
      <c r="BC1833" s="13">
        <v>19.04</v>
      </c>
      <c r="BD1833" s="13">
        <v>3</v>
      </c>
      <c r="BE1833" s="13" t="s">
        <v>97</v>
      </c>
      <c r="BF1833" s="13" t="s">
        <v>39</v>
      </c>
      <c r="BG1833" s="13">
        <v>5</v>
      </c>
      <c r="BH1833" s="13">
        <v>7</v>
      </c>
    </row>
    <row r="1834" spans="36:60" hidden="1" x14ac:dyDescent="0.25">
      <c r="AJ1834" s="12">
        <v>973</v>
      </c>
      <c r="AK1834" s="39" t="s">
        <v>230</v>
      </c>
      <c r="AL1834" s="13" t="s">
        <v>41</v>
      </c>
      <c r="AM1834" s="13" t="s">
        <v>82</v>
      </c>
      <c r="AN1834" s="13" t="s">
        <v>93</v>
      </c>
      <c r="AO1834" s="13" t="s">
        <v>44</v>
      </c>
      <c r="AP1834" s="13" t="s">
        <v>31</v>
      </c>
      <c r="AQ1834" s="13" t="s">
        <v>84</v>
      </c>
      <c r="AR1834" s="13" t="s">
        <v>53</v>
      </c>
      <c r="AS1834" s="13" t="s">
        <v>70</v>
      </c>
      <c r="AT1834" s="13">
        <v>574.04999999999995</v>
      </c>
      <c r="AU1834" s="13">
        <v>11</v>
      </c>
      <c r="AV1834" s="13">
        <v>0.18</v>
      </c>
      <c r="AW1834" s="13">
        <v>5177.93</v>
      </c>
      <c r="AX1834" s="13">
        <v>3084.24</v>
      </c>
      <c r="AY1834" s="13">
        <v>2093.69</v>
      </c>
      <c r="AZ1834" s="13" t="s">
        <v>91</v>
      </c>
      <c r="BA1834" s="13" t="s">
        <v>88</v>
      </c>
      <c r="BB1834" s="13" t="s">
        <v>37</v>
      </c>
      <c r="BC1834" s="13">
        <v>32.75</v>
      </c>
      <c r="BD1834" s="13">
        <v>5</v>
      </c>
      <c r="BE1834" s="13" t="s">
        <v>97</v>
      </c>
      <c r="BF1834" s="13" t="s">
        <v>39</v>
      </c>
      <c r="BG1834" s="13">
        <v>1</v>
      </c>
      <c r="BH1834" s="13">
        <v>1</v>
      </c>
    </row>
    <row r="1835" spans="36:60" hidden="1" x14ac:dyDescent="0.25">
      <c r="AJ1835" s="11">
        <v>854</v>
      </c>
      <c r="AK1835" s="38" t="s">
        <v>303</v>
      </c>
      <c r="AL1835" s="2" t="s">
        <v>127</v>
      </c>
      <c r="AM1835" s="2" t="s">
        <v>82</v>
      </c>
      <c r="AN1835" s="2" t="s">
        <v>29</v>
      </c>
      <c r="AO1835" s="2" t="s">
        <v>78</v>
      </c>
      <c r="AP1835" s="2" t="s">
        <v>61</v>
      </c>
      <c r="AQ1835" s="2" t="s">
        <v>62</v>
      </c>
      <c r="AR1835" s="2" t="s">
        <v>53</v>
      </c>
      <c r="AS1835" s="2" t="s">
        <v>46</v>
      </c>
      <c r="AT1835" s="2">
        <v>784.31</v>
      </c>
      <c r="AU1835" s="2">
        <v>7</v>
      </c>
      <c r="AV1835" s="2">
        <v>0.11</v>
      </c>
      <c r="AW1835" s="2">
        <v>4886.25</v>
      </c>
      <c r="AX1835" s="2">
        <v>2806.1</v>
      </c>
      <c r="AY1835" s="2">
        <v>2080.15</v>
      </c>
      <c r="AZ1835" s="2" t="s">
        <v>47</v>
      </c>
      <c r="BA1835" s="2" t="s">
        <v>36</v>
      </c>
      <c r="BB1835" s="2" t="s">
        <v>48</v>
      </c>
      <c r="BC1835" s="2">
        <v>14.42</v>
      </c>
      <c r="BD1835" s="2">
        <v>3</v>
      </c>
      <c r="BE1835" s="2" t="s">
        <v>97</v>
      </c>
      <c r="BF1835" s="2" t="s">
        <v>56</v>
      </c>
      <c r="BG1835" s="2">
        <v>3</v>
      </c>
      <c r="BH1835" s="2">
        <v>12</v>
      </c>
    </row>
    <row r="1836" spans="36:60" hidden="1" x14ac:dyDescent="0.25">
      <c r="AJ1836" s="12">
        <v>793</v>
      </c>
      <c r="AK1836" s="39" t="s">
        <v>310</v>
      </c>
      <c r="AL1836" s="13" t="s">
        <v>41</v>
      </c>
      <c r="AM1836" s="13" t="s">
        <v>66</v>
      </c>
      <c r="AN1836" s="13" t="s">
        <v>43</v>
      </c>
      <c r="AO1836" s="13" t="s">
        <v>60</v>
      </c>
      <c r="AP1836" s="13" t="s">
        <v>61</v>
      </c>
      <c r="AQ1836" s="13" t="s">
        <v>107</v>
      </c>
      <c r="AR1836" s="13" t="s">
        <v>53</v>
      </c>
      <c r="AS1836" s="13" t="s">
        <v>85</v>
      </c>
      <c r="AT1836" s="13">
        <v>889.54</v>
      </c>
      <c r="AU1836" s="13">
        <v>6</v>
      </c>
      <c r="AV1836" s="13">
        <v>0.22</v>
      </c>
      <c r="AW1836" s="13">
        <v>4163.05</v>
      </c>
      <c r="AX1836" s="13">
        <v>2085.41</v>
      </c>
      <c r="AY1836" s="13">
        <v>2077.64</v>
      </c>
      <c r="AZ1836" s="13" t="s">
        <v>47</v>
      </c>
      <c r="BA1836" s="13" t="s">
        <v>71</v>
      </c>
      <c r="BB1836" s="13" t="s">
        <v>72</v>
      </c>
      <c r="BC1836" s="13">
        <v>23.15</v>
      </c>
      <c r="BD1836" s="13">
        <v>6</v>
      </c>
      <c r="BE1836" s="13" t="s">
        <v>55</v>
      </c>
      <c r="BF1836" s="13" t="s">
        <v>56</v>
      </c>
      <c r="BG1836" s="13">
        <v>4</v>
      </c>
      <c r="BH1836" s="13">
        <v>1</v>
      </c>
    </row>
    <row r="1837" spans="36:60" hidden="1" x14ac:dyDescent="0.25">
      <c r="AJ1837" s="11">
        <v>108</v>
      </c>
      <c r="AK1837" s="38" t="s">
        <v>197</v>
      </c>
      <c r="AL1837" s="2" t="s">
        <v>96</v>
      </c>
      <c r="AM1837" s="2" t="s">
        <v>66</v>
      </c>
      <c r="AN1837" s="2" t="s">
        <v>90</v>
      </c>
      <c r="AO1837" s="2" t="s">
        <v>30</v>
      </c>
      <c r="AP1837" s="2" t="s">
        <v>75</v>
      </c>
      <c r="AQ1837" s="2" t="s">
        <v>87</v>
      </c>
      <c r="AR1837" s="2" t="s">
        <v>45</v>
      </c>
      <c r="AS1837" s="2" t="s">
        <v>34</v>
      </c>
      <c r="AT1837" s="2">
        <v>434.05</v>
      </c>
      <c r="AU1837" s="2">
        <v>17</v>
      </c>
      <c r="AV1837" s="2">
        <v>0.3</v>
      </c>
      <c r="AW1837" s="2">
        <v>5165.1899999999996</v>
      </c>
      <c r="AX1837" s="2">
        <v>3088.87</v>
      </c>
      <c r="AY1837" s="2">
        <v>2076.3200000000002</v>
      </c>
      <c r="AZ1837" s="2" t="s">
        <v>63</v>
      </c>
      <c r="BA1837" s="2" t="s">
        <v>88</v>
      </c>
      <c r="BB1837" s="2" t="s">
        <v>37</v>
      </c>
      <c r="BC1837" s="2">
        <v>29.55</v>
      </c>
      <c r="BD1837" s="2">
        <v>10</v>
      </c>
      <c r="BE1837" s="2" t="s">
        <v>55</v>
      </c>
      <c r="BF1837" s="2" t="s">
        <v>39</v>
      </c>
      <c r="BG1837" s="2">
        <v>1</v>
      </c>
      <c r="BH1837" s="2">
        <v>10</v>
      </c>
    </row>
    <row r="1838" spans="36:60" hidden="1" x14ac:dyDescent="0.25">
      <c r="AJ1838" s="12">
        <v>361</v>
      </c>
      <c r="AK1838" s="39" t="s">
        <v>376</v>
      </c>
      <c r="AL1838" s="13" t="s">
        <v>27</v>
      </c>
      <c r="AM1838" s="13" t="s">
        <v>66</v>
      </c>
      <c r="AN1838" s="13" t="s">
        <v>90</v>
      </c>
      <c r="AO1838" s="13" t="s">
        <v>30</v>
      </c>
      <c r="AP1838" s="13" t="s">
        <v>75</v>
      </c>
      <c r="AQ1838" s="13" t="s">
        <v>134</v>
      </c>
      <c r="AR1838" s="13" t="s">
        <v>33</v>
      </c>
      <c r="AS1838" s="13" t="s">
        <v>46</v>
      </c>
      <c r="AT1838" s="13">
        <v>455.07</v>
      </c>
      <c r="AU1838" s="13">
        <v>14</v>
      </c>
      <c r="AV1838" s="13">
        <v>0.18</v>
      </c>
      <c r="AW1838" s="13">
        <v>5224.2</v>
      </c>
      <c r="AX1838" s="13">
        <v>3152.07</v>
      </c>
      <c r="AY1838" s="13">
        <v>2072.13</v>
      </c>
      <c r="AZ1838" s="13" t="s">
        <v>91</v>
      </c>
      <c r="BA1838" s="13" t="s">
        <v>54</v>
      </c>
      <c r="BB1838" s="13" t="s">
        <v>48</v>
      </c>
      <c r="BC1838" s="13">
        <v>22.64</v>
      </c>
      <c r="BD1838" s="13">
        <v>1</v>
      </c>
      <c r="BE1838" s="13" t="s">
        <v>55</v>
      </c>
      <c r="BF1838" s="13" t="s">
        <v>39</v>
      </c>
      <c r="BG1838" s="13">
        <v>1</v>
      </c>
      <c r="BH1838" s="13">
        <v>2</v>
      </c>
    </row>
    <row r="1839" spans="36:60" hidden="1" x14ac:dyDescent="0.25">
      <c r="AJ1839" s="12">
        <v>397</v>
      </c>
      <c r="AK1839" s="39" t="s">
        <v>404</v>
      </c>
      <c r="AL1839" s="13" t="s">
        <v>96</v>
      </c>
      <c r="AM1839" s="13" t="s">
        <v>82</v>
      </c>
      <c r="AN1839" s="13" t="s">
        <v>59</v>
      </c>
      <c r="AO1839" s="13" t="s">
        <v>94</v>
      </c>
      <c r="AP1839" s="13" t="s">
        <v>75</v>
      </c>
      <c r="AQ1839" s="13" t="s">
        <v>79</v>
      </c>
      <c r="AR1839" s="13" t="s">
        <v>53</v>
      </c>
      <c r="AS1839" s="13" t="s">
        <v>34</v>
      </c>
      <c r="AT1839" s="13">
        <v>286.06</v>
      </c>
      <c r="AU1839" s="13">
        <v>19</v>
      </c>
      <c r="AV1839" s="13">
        <v>0.19</v>
      </c>
      <c r="AW1839" s="13">
        <v>4402.46</v>
      </c>
      <c r="AX1839" s="13">
        <v>2343.02</v>
      </c>
      <c r="AY1839" s="13">
        <v>2059.44</v>
      </c>
      <c r="AZ1839" s="13" t="s">
        <v>91</v>
      </c>
      <c r="BA1839" s="13" t="s">
        <v>54</v>
      </c>
      <c r="BB1839" s="13" t="s">
        <v>48</v>
      </c>
      <c r="BC1839" s="13">
        <v>49.11</v>
      </c>
      <c r="BD1839" s="13">
        <v>8</v>
      </c>
      <c r="BE1839" s="13" t="s">
        <v>97</v>
      </c>
      <c r="BF1839" s="13" t="s">
        <v>39</v>
      </c>
      <c r="BG1839" s="13">
        <v>1</v>
      </c>
      <c r="BH1839" s="13">
        <v>1</v>
      </c>
    </row>
    <row r="1840" spans="36:60" hidden="1" x14ac:dyDescent="0.25">
      <c r="AJ1840" s="11">
        <v>502</v>
      </c>
      <c r="AK1840" s="38" t="s">
        <v>307</v>
      </c>
      <c r="AL1840" s="2" t="s">
        <v>120</v>
      </c>
      <c r="AM1840" s="2" t="s">
        <v>28</v>
      </c>
      <c r="AN1840" s="2" t="s">
        <v>29</v>
      </c>
      <c r="AO1840" s="2" t="s">
        <v>30</v>
      </c>
      <c r="AP1840" s="2" t="s">
        <v>75</v>
      </c>
      <c r="AQ1840" s="2" t="s">
        <v>102</v>
      </c>
      <c r="AR1840" s="2" t="s">
        <v>45</v>
      </c>
      <c r="AS1840" s="2" t="s">
        <v>80</v>
      </c>
      <c r="AT1840" s="2">
        <v>744.32</v>
      </c>
      <c r="AU1840" s="2">
        <v>7</v>
      </c>
      <c r="AV1840" s="2">
        <v>0.08</v>
      </c>
      <c r="AW1840" s="2">
        <v>4793.42</v>
      </c>
      <c r="AX1840" s="2">
        <v>2734.89</v>
      </c>
      <c r="AY1840" s="2">
        <v>2058.5300000000002</v>
      </c>
      <c r="AZ1840" s="2" t="s">
        <v>35</v>
      </c>
      <c r="BA1840" s="2" t="s">
        <v>71</v>
      </c>
      <c r="BB1840" s="2" t="s">
        <v>72</v>
      </c>
      <c r="BC1840" s="2">
        <v>25.96</v>
      </c>
      <c r="BD1840" s="2">
        <v>7</v>
      </c>
      <c r="BE1840" s="2" t="s">
        <v>38</v>
      </c>
      <c r="BF1840" s="2" t="s">
        <v>39</v>
      </c>
      <c r="BG1840" s="2">
        <v>1</v>
      </c>
      <c r="BH1840" s="2">
        <v>5</v>
      </c>
    </row>
    <row r="1841" spans="36:60" hidden="1" x14ac:dyDescent="0.25">
      <c r="AJ1841" s="11">
        <v>128</v>
      </c>
      <c r="AK1841" s="38" t="s">
        <v>214</v>
      </c>
      <c r="AL1841" s="2" t="s">
        <v>65</v>
      </c>
      <c r="AM1841" s="2" t="s">
        <v>42</v>
      </c>
      <c r="AN1841" s="2" t="s">
        <v>93</v>
      </c>
      <c r="AO1841" s="2" t="s">
        <v>67</v>
      </c>
      <c r="AP1841" s="2" t="s">
        <v>75</v>
      </c>
      <c r="AQ1841" s="2" t="s">
        <v>107</v>
      </c>
      <c r="AR1841" s="2" t="s">
        <v>53</v>
      </c>
      <c r="AS1841" s="2" t="s">
        <v>80</v>
      </c>
      <c r="AT1841" s="2">
        <v>570.12</v>
      </c>
      <c r="AU1841" s="2">
        <v>11</v>
      </c>
      <c r="AV1841" s="2">
        <v>0.01</v>
      </c>
      <c r="AW1841" s="2">
        <v>6208.61</v>
      </c>
      <c r="AX1841" s="2">
        <v>4150.8</v>
      </c>
      <c r="AY1841" s="2">
        <v>2057.81</v>
      </c>
      <c r="AZ1841" s="2" t="s">
        <v>63</v>
      </c>
      <c r="BA1841" s="2" t="s">
        <v>71</v>
      </c>
      <c r="BB1841" s="2" t="s">
        <v>48</v>
      </c>
      <c r="BC1841" s="2">
        <v>18.3</v>
      </c>
      <c r="BD1841" s="2">
        <v>5</v>
      </c>
      <c r="BE1841" s="2" t="s">
        <v>55</v>
      </c>
      <c r="BF1841" s="2" t="s">
        <v>56</v>
      </c>
      <c r="BG1841" s="2">
        <v>5</v>
      </c>
      <c r="BH1841" s="2">
        <v>10</v>
      </c>
    </row>
    <row r="1842" spans="36:60" hidden="1" x14ac:dyDescent="0.25">
      <c r="AJ1842" s="12">
        <v>111</v>
      </c>
      <c r="AK1842" s="39" t="s">
        <v>200</v>
      </c>
      <c r="AL1842" s="13" t="s">
        <v>41</v>
      </c>
      <c r="AM1842" s="13" t="s">
        <v>42</v>
      </c>
      <c r="AN1842" s="13" t="s">
        <v>29</v>
      </c>
      <c r="AO1842" s="13" t="s">
        <v>100</v>
      </c>
      <c r="AP1842" s="13" t="s">
        <v>51</v>
      </c>
      <c r="AQ1842" s="13" t="s">
        <v>52</v>
      </c>
      <c r="AR1842" s="13" t="s">
        <v>33</v>
      </c>
      <c r="AS1842" s="13" t="s">
        <v>80</v>
      </c>
      <c r="AT1842" s="13">
        <v>837.21</v>
      </c>
      <c r="AU1842" s="13">
        <v>7</v>
      </c>
      <c r="AV1842" s="13">
        <v>0.23</v>
      </c>
      <c r="AW1842" s="13">
        <v>4512.5600000000004</v>
      </c>
      <c r="AX1842" s="13">
        <v>2467.08</v>
      </c>
      <c r="AY1842" s="13">
        <v>2045.48</v>
      </c>
      <c r="AZ1842" s="13" t="s">
        <v>91</v>
      </c>
      <c r="BA1842" s="13" t="s">
        <v>88</v>
      </c>
      <c r="BB1842" s="13" t="s">
        <v>72</v>
      </c>
      <c r="BC1842" s="13">
        <v>12.87</v>
      </c>
      <c r="BD1842" s="13">
        <v>3</v>
      </c>
      <c r="BE1842" s="13" t="s">
        <v>55</v>
      </c>
      <c r="BF1842" s="13" t="s">
        <v>56</v>
      </c>
      <c r="BG1842" s="13">
        <v>3</v>
      </c>
      <c r="BH1842" s="13">
        <v>10</v>
      </c>
    </row>
    <row r="1843" spans="36:60" hidden="1" x14ac:dyDescent="0.25">
      <c r="AJ1843" s="12">
        <v>753</v>
      </c>
      <c r="AK1843" s="39" t="s">
        <v>408</v>
      </c>
      <c r="AL1843" s="13" t="s">
        <v>65</v>
      </c>
      <c r="AM1843" s="13" t="s">
        <v>28</v>
      </c>
      <c r="AN1843" s="13" t="s">
        <v>43</v>
      </c>
      <c r="AO1843" s="13" t="s">
        <v>44</v>
      </c>
      <c r="AP1843" s="13" t="s">
        <v>31</v>
      </c>
      <c r="AQ1843" s="13" t="s">
        <v>84</v>
      </c>
      <c r="AR1843" s="13" t="s">
        <v>33</v>
      </c>
      <c r="AS1843" s="13" t="s">
        <v>85</v>
      </c>
      <c r="AT1843" s="13">
        <v>788.52</v>
      </c>
      <c r="AU1843" s="13">
        <v>9</v>
      </c>
      <c r="AV1843" s="13">
        <v>0.14000000000000001</v>
      </c>
      <c r="AW1843" s="13">
        <v>6103.14</v>
      </c>
      <c r="AX1843" s="13">
        <v>4058.9</v>
      </c>
      <c r="AY1843" s="13">
        <v>2044.24</v>
      </c>
      <c r="AZ1843" s="13" t="s">
        <v>91</v>
      </c>
      <c r="BA1843" s="13" t="s">
        <v>36</v>
      </c>
      <c r="BB1843" s="13" t="s">
        <v>48</v>
      </c>
      <c r="BC1843" s="13">
        <v>30.73</v>
      </c>
      <c r="BD1843" s="13">
        <v>9</v>
      </c>
      <c r="BE1843" s="13" t="s">
        <v>55</v>
      </c>
      <c r="BF1843" s="13" t="s">
        <v>39</v>
      </c>
      <c r="BG1843" s="13">
        <v>2</v>
      </c>
      <c r="BH1843" s="13">
        <v>12</v>
      </c>
    </row>
    <row r="1844" spans="36:60" hidden="1" x14ac:dyDescent="0.25">
      <c r="AJ1844" s="11">
        <v>404</v>
      </c>
      <c r="AK1844" s="38" t="s">
        <v>410</v>
      </c>
      <c r="AL1844" s="2" t="s">
        <v>41</v>
      </c>
      <c r="AM1844" s="2" t="s">
        <v>28</v>
      </c>
      <c r="AN1844" s="2" t="s">
        <v>83</v>
      </c>
      <c r="AO1844" s="2" t="s">
        <v>30</v>
      </c>
      <c r="AP1844" s="2" t="s">
        <v>75</v>
      </c>
      <c r="AQ1844" s="2" t="s">
        <v>52</v>
      </c>
      <c r="AR1844" s="2" t="s">
        <v>45</v>
      </c>
      <c r="AS1844" s="2" t="s">
        <v>70</v>
      </c>
      <c r="AT1844" s="2">
        <v>393.65</v>
      </c>
      <c r="AU1844" s="2">
        <v>14</v>
      </c>
      <c r="AV1844" s="2">
        <v>0.02</v>
      </c>
      <c r="AW1844" s="2">
        <v>5400.88</v>
      </c>
      <c r="AX1844" s="2">
        <v>3358.13</v>
      </c>
      <c r="AY1844" s="2">
        <v>2042.75</v>
      </c>
      <c r="AZ1844" s="2" t="s">
        <v>76</v>
      </c>
      <c r="BA1844" s="2" t="s">
        <v>71</v>
      </c>
      <c r="BB1844" s="2" t="s">
        <v>48</v>
      </c>
      <c r="BC1844" s="2">
        <v>42.89</v>
      </c>
      <c r="BD1844" s="2">
        <v>5</v>
      </c>
      <c r="BE1844" s="2" t="s">
        <v>38</v>
      </c>
      <c r="BF1844" s="2" t="s">
        <v>56</v>
      </c>
      <c r="BG1844" s="2">
        <v>4</v>
      </c>
      <c r="BH1844" s="2">
        <v>2</v>
      </c>
    </row>
    <row r="1845" spans="36:60" hidden="1" x14ac:dyDescent="0.25">
      <c r="AJ1845" s="12">
        <v>151</v>
      </c>
      <c r="AK1845" s="39" t="s">
        <v>234</v>
      </c>
      <c r="AL1845" s="13" t="s">
        <v>65</v>
      </c>
      <c r="AM1845" s="13" t="s">
        <v>42</v>
      </c>
      <c r="AN1845" s="13" t="s">
        <v>90</v>
      </c>
      <c r="AO1845" s="13" t="s">
        <v>94</v>
      </c>
      <c r="AP1845" s="13" t="s">
        <v>61</v>
      </c>
      <c r="AQ1845" s="13" t="s">
        <v>79</v>
      </c>
      <c r="AR1845" s="13" t="s">
        <v>53</v>
      </c>
      <c r="AS1845" s="13" t="s">
        <v>34</v>
      </c>
      <c r="AT1845" s="13">
        <v>276.22000000000003</v>
      </c>
      <c r="AU1845" s="13">
        <v>19</v>
      </c>
      <c r="AV1845" s="13">
        <v>0.11</v>
      </c>
      <c r="AW1845" s="13">
        <v>4670.88</v>
      </c>
      <c r="AX1845" s="13">
        <v>2642.33</v>
      </c>
      <c r="AY1845" s="13">
        <v>2028.55</v>
      </c>
      <c r="AZ1845" s="13" t="s">
        <v>35</v>
      </c>
      <c r="BA1845" s="13" t="s">
        <v>36</v>
      </c>
      <c r="BB1845" s="13" t="s">
        <v>72</v>
      </c>
      <c r="BC1845" s="13">
        <v>47.98</v>
      </c>
      <c r="BD1845" s="13">
        <v>6</v>
      </c>
      <c r="BE1845" s="13" t="s">
        <v>38</v>
      </c>
      <c r="BF1845" s="13" t="s">
        <v>39</v>
      </c>
      <c r="BG1845" s="13">
        <v>1</v>
      </c>
      <c r="BH1845" s="13">
        <v>11</v>
      </c>
    </row>
    <row r="1846" spans="36:60" hidden="1" x14ac:dyDescent="0.25">
      <c r="AJ1846" s="12">
        <v>623</v>
      </c>
      <c r="AK1846" s="39" t="s">
        <v>516</v>
      </c>
      <c r="AL1846" s="13" t="s">
        <v>118</v>
      </c>
      <c r="AM1846" s="13" t="s">
        <v>28</v>
      </c>
      <c r="AN1846" s="13" t="s">
        <v>43</v>
      </c>
      <c r="AO1846" s="13" t="s">
        <v>94</v>
      </c>
      <c r="AP1846" s="13" t="s">
        <v>51</v>
      </c>
      <c r="AQ1846" s="13" t="s">
        <v>62</v>
      </c>
      <c r="AR1846" s="13" t="s">
        <v>33</v>
      </c>
      <c r="AS1846" s="13" t="s">
        <v>80</v>
      </c>
      <c r="AT1846" s="13">
        <v>304.49</v>
      </c>
      <c r="AU1846" s="13">
        <v>19</v>
      </c>
      <c r="AV1846" s="13">
        <v>0.19</v>
      </c>
      <c r="AW1846" s="13">
        <v>4686.1000000000004</v>
      </c>
      <c r="AX1846" s="13">
        <v>2662.62</v>
      </c>
      <c r="AY1846" s="13">
        <v>2023.48</v>
      </c>
      <c r="AZ1846" s="13" t="s">
        <v>91</v>
      </c>
      <c r="BA1846" s="13" t="s">
        <v>71</v>
      </c>
      <c r="BB1846" s="13" t="s">
        <v>72</v>
      </c>
      <c r="BC1846" s="13">
        <v>18.97</v>
      </c>
      <c r="BD1846" s="13">
        <v>7</v>
      </c>
      <c r="BE1846" s="13" t="s">
        <v>55</v>
      </c>
      <c r="BF1846" s="13" t="s">
        <v>56</v>
      </c>
      <c r="BG1846" s="13">
        <v>1</v>
      </c>
      <c r="BH1846" s="13">
        <v>2</v>
      </c>
    </row>
    <row r="1847" spans="36:60" hidden="1" x14ac:dyDescent="0.25">
      <c r="AJ1847" s="12">
        <v>253</v>
      </c>
      <c r="AK1847" s="39" t="s">
        <v>168</v>
      </c>
      <c r="AL1847" s="13" t="s">
        <v>96</v>
      </c>
      <c r="AM1847" s="13" t="s">
        <v>66</v>
      </c>
      <c r="AN1847" s="13" t="s">
        <v>93</v>
      </c>
      <c r="AO1847" s="13" t="s">
        <v>30</v>
      </c>
      <c r="AP1847" s="13" t="s">
        <v>51</v>
      </c>
      <c r="AQ1847" s="13" t="s">
        <v>79</v>
      </c>
      <c r="AR1847" s="13" t="s">
        <v>45</v>
      </c>
      <c r="AS1847" s="13" t="s">
        <v>80</v>
      </c>
      <c r="AT1847" s="13">
        <v>258.85000000000002</v>
      </c>
      <c r="AU1847" s="13">
        <v>16</v>
      </c>
      <c r="AV1847" s="13">
        <v>0.02</v>
      </c>
      <c r="AW1847" s="13">
        <v>4058.77</v>
      </c>
      <c r="AX1847" s="13">
        <v>2049.6999999999998</v>
      </c>
      <c r="AY1847" s="13">
        <v>2009.07</v>
      </c>
      <c r="AZ1847" s="13" t="s">
        <v>35</v>
      </c>
      <c r="BA1847" s="13" t="s">
        <v>71</v>
      </c>
      <c r="BB1847" s="13" t="s">
        <v>48</v>
      </c>
      <c r="BC1847" s="13">
        <v>28.14</v>
      </c>
      <c r="BD1847" s="13">
        <v>9</v>
      </c>
      <c r="BE1847" s="13" t="s">
        <v>55</v>
      </c>
      <c r="BF1847" s="13" t="s">
        <v>39</v>
      </c>
      <c r="BG1847" s="13">
        <v>1</v>
      </c>
      <c r="BH1847" s="13">
        <v>3</v>
      </c>
    </row>
    <row r="1848" spans="36:60" hidden="1" x14ac:dyDescent="0.25">
      <c r="AJ1848" s="12">
        <v>983</v>
      </c>
      <c r="AK1848" s="39" t="s">
        <v>635</v>
      </c>
      <c r="AL1848" s="13" t="s">
        <v>96</v>
      </c>
      <c r="AM1848" s="13" t="s">
        <v>66</v>
      </c>
      <c r="AN1848" s="13" t="s">
        <v>59</v>
      </c>
      <c r="AO1848" s="13" t="s">
        <v>78</v>
      </c>
      <c r="AP1848" s="13" t="s">
        <v>31</v>
      </c>
      <c r="AQ1848" s="13" t="s">
        <v>52</v>
      </c>
      <c r="AR1848" s="13" t="s">
        <v>53</v>
      </c>
      <c r="AS1848" s="13" t="s">
        <v>85</v>
      </c>
      <c r="AT1848" s="13">
        <v>277.76</v>
      </c>
      <c r="AU1848" s="13">
        <v>18</v>
      </c>
      <c r="AV1848" s="13">
        <v>0.05</v>
      </c>
      <c r="AW1848" s="13">
        <v>4749.7</v>
      </c>
      <c r="AX1848" s="13">
        <v>2745.82</v>
      </c>
      <c r="AY1848" s="13">
        <v>2003.88</v>
      </c>
      <c r="AZ1848" s="13" t="s">
        <v>63</v>
      </c>
      <c r="BA1848" s="13" t="s">
        <v>54</v>
      </c>
      <c r="BB1848" s="13" t="s">
        <v>37</v>
      </c>
      <c r="BC1848" s="13">
        <v>9.56</v>
      </c>
      <c r="BD1848" s="13">
        <v>6</v>
      </c>
      <c r="BE1848" s="13" t="s">
        <v>97</v>
      </c>
      <c r="BF1848" s="13" t="s">
        <v>39</v>
      </c>
      <c r="BG1848" s="13">
        <v>1</v>
      </c>
      <c r="BH1848" s="13">
        <v>1</v>
      </c>
    </row>
    <row r="1849" spans="36:60" hidden="1" x14ac:dyDescent="0.25">
      <c r="AJ1849" s="12">
        <v>473</v>
      </c>
      <c r="AK1849" s="39" t="s">
        <v>451</v>
      </c>
      <c r="AL1849" s="13" t="s">
        <v>118</v>
      </c>
      <c r="AM1849" s="13" t="s">
        <v>66</v>
      </c>
      <c r="AN1849" s="13" t="s">
        <v>93</v>
      </c>
      <c r="AO1849" s="13" t="s">
        <v>67</v>
      </c>
      <c r="AP1849" s="13" t="s">
        <v>31</v>
      </c>
      <c r="AQ1849" s="13" t="s">
        <v>84</v>
      </c>
      <c r="AR1849" s="13" t="s">
        <v>33</v>
      </c>
      <c r="AS1849" s="13" t="s">
        <v>85</v>
      </c>
      <c r="AT1849" s="13">
        <v>987.81</v>
      </c>
      <c r="AU1849" s="13">
        <v>13</v>
      </c>
      <c r="AV1849" s="13">
        <v>0.22</v>
      </c>
      <c r="AW1849" s="13">
        <v>10016.39</v>
      </c>
      <c r="AX1849" s="13">
        <v>8013.26</v>
      </c>
      <c r="AY1849" s="13">
        <v>2003.13</v>
      </c>
      <c r="AZ1849" s="13" t="s">
        <v>63</v>
      </c>
      <c r="BA1849" s="13" t="s">
        <v>88</v>
      </c>
      <c r="BB1849" s="13" t="s">
        <v>48</v>
      </c>
      <c r="BC1849" s="13">
        <v>9.49</v>
      </c>
      <c r="BD1849" s="13">
        <v>9</v>
      </c>
      <c r="BE1849" s="13" t="s">
        <v>38</v>
      </c>
      <c r="BF1849" s="13" t="s">
        <v>56</v>
      </c>
      <c r="BG1849" s="13">
        <v>3</v>
      </c>
      <c r="BH1849" s="13">
        <v>12</v>
      </c>
    </row>
    <row r="1850" spans="36:60" hidden="1" x14ac:dyDescent="0.25">
      <c r="AJ1850" s="11">
        <v>782</v>
      </c>
      <c r="AK1850" s="38" t="s">
        <v>479</v>
      </c>
      <c r="AL1850" s="2" t="s">
        <v>58</v>
      </c>
      <c r="AM1850" s="2" t="s">
        <v>42</v>
      </c>
      <c r="AN1850" s="2" t="s">
        <v>90</v>
      </c>
      <c r="AO1850" s="2" t="s">
        <v>30</v>
      </c>
      <c r="AP1850" s="2" t="s">
        <v>31</v>
      </c>
      <c r="AQ1850" s="2" t="s">
        <v>69</v>
      </c>
      <c r="AR1850" s="2" t="s">
        <v>53</v>
      </c>
      <c r="AS1850" s="2" t="s">
        <v>80</v>
      </c>
      <c r="AT1850" s="2">
        <v>370.1</v>
      </c>
      <c r="AU1850" s="2">
        <v>16</v>
      </c>
      <c r="AV1850" s="2">
        <v>0.23</v>
      </c>
      <c r="AW1850" s="2">
        <v>4559.63</v>
      </c>
      <c r="AX1850" s="2">
        <v>2557.15</v>
      </c>
      <c r="AY1850" s="2">
        <v>2002.48</v>
      </c>
      <c r="AZ1850" s="2" t="s">
        <v>47</v>
      </c>
      <c r="BA1850" s="2" t="s">
        <v>54</v>
      </c>
      <c r="BB1850" s="2" t="s">
        <v>72</v>
      </c>
      <c r="BC1850" s="2">
        <v>36.28</v>
      </c>
      <c r="BD1850" s="2">
        <v>7</v>
      </c>
      <c r="BE1850" s="2" t="s">
        <v>97</v>
      </c>
      <c r="BF1850" s="2" t="s">
        <v>39</v>
      </c>
      <c r="BG1850" s="2">
        <v>4</v>
      </c>
      <c r="BH1850" s="2">
        <v>8</v>
      </c>
    </row>
    <row r="1851" spans="36:60" hidden="1" x14ac:dyDescent="0.25">
      <c r="AJ1851" s="11">
        <v>662</v>
      </c>
      <c r="AK1851" s="38" t="s">
        <v>243</v>
      </c>
      <c r="AL1851" s="2" t="s">
        <v>50</v>
      </c>
      <c r="AM1851" s="2" t="s">
        <v>66</v>
      </c>
      <c r="AN1851" s="2" t="s">
        <v>93</v>
      </c>
      <c r="AO1851" s="2" t="s">
        <v>94</v>
      </c>
      <c r="AP1851" s="2" t="s">
        <v>61</v>
      </c>
      <c r="AQ1851" s="2" t="s">
        <v>84</v>
      </c>
      <c r="AR1851" s="2" t="s">
        <v>33</v>
      </c>
      <c r="AS1851" s="2" t="s">
        <v>46</v>
      </c>
      <c r="AT1851" s="2">
        <v>513.16999999999996</v>
      </c>
      <c r="AU1851" s="2">
        <v>12</v>
      </c>
      <c r="AV1851" s="2">
        <v>0.1</v>
      </c>
      <c r="AW1851" s="2">
        <v>5542.24</v>
      </c>
      <c r="AX1851" s="2">
        <v>3549.3</v>
      </c>
      <c r="AY1851" s="2">
        <v>1992.94</v>
      </c>
      <c r="AZ1851" s="2" t="s">
        <v>76</v>
      </c>
      <c r="BA1851" s="2" t="s">
        <v>88</v>
      </c>
      <c r="BB1851" s="2" t="s">
        <v>48</v>
      </c>
      <c r="BC1851" s="2">
        <v>32</v>
      </c>
      <c r="BD1851" s="2">
        <v>5</v>
      </c>
      <c r="BE1851" s="2" t="s">
        <v>97</v>
      </c>
      <c r="BF1851" s="2" t="s">
        <v>56</v>
      </c>
      <c r="BG1851" s="2">
        <v>4</v>
      </c>
      <c r="BH1851" s="2">
        <v>12</v>
      </c>
    </row>
    <row r="1852" spans="36:60" hidden="1" x14ac:dyDescent="0.25">
      <c r="AJ1852" s="11">
        <v>488</v>
      </c>
      <c r="AK1852" s="38" t="s">
        <v>423</v>
      </c>
      <c r="AL1852" s="2" t="s">
        <v>99</v>
      </c>
      <c r="AM1852" s="2" t="s">
        <v>66</v>
      </c>
      <c r="AN1852" s="2" t="s">
        <v>59</v>
      </c>
      <c r="AO1852" s="2" t="s">
        <v>94</v>
      </c>
      <c r="AP1852" s="2" t="s">
        <v>68</v>
      </c>
      <c r="AQ1852" s="2" t="s">
        <v>84</v>
      </c>
      <c r="AR1852" s="2" t="s">
        <v>53</v>
      </c>
      <c r="AS1852" s="2" t="s">
        <v>34</v>
      </c>
      <c r="AT1852" s="2">
        <v>852.58</v>
      </c>
      <c r="AU1852" s="2">
        <v>12</v>
      </c>
      <c r="AV1852" s="2">
        <v>0.18</v>
      </c>
      <c r="AW1852" s="2">
        <v>8389.39</v>
      </c>
      <c r="AX1852" s="2">
        <v>6418.37</v>
      </c>
      <c r="AY1852" s="2">
        <v>1971.02</v>
      </c>
      <c r="AZ1852" s="2" t="s">
        <v>76</v>
      </c>
      <c r="BA1852" s="2" t="s">
        <v>88</v>
      </c>
      <c r="BB1852" s="2" t="s">
        <v>72</v>
      </c>
      <c r="BC1852" s="2">
        <v>36.07</v>
      </c>
      <c r="BD1852" s="2">
        <v>9</v>
      </c>
      <c r="BE1852" s="2" t="s">
        <v>97</v>
      </c>
      <c r="BF1852" s="2" t="s">
        <v>39</v>
      </c>
      <c r="BG1852" s="2">
        <v>5</v>
      </c>
      <c r="BH1852" s="2">
        <v>12</v>
      </c>
    </row>
    <row r="1853" spans="36:60" hidden="1" x14ac:dyDescent="0.25">
      <c r="AJ1853" s="12">
        <v>239</v>
      </c>
      <c r="AK1853" s="39" t="s">
        <v>295</v>
      </c>
      <c r="AL1853" s="13" t="s">
        <v>50</v>
      </c>
      <c r="AM1853" s="13" t="s">
        <v>82</v>
      </c>
      <c r="AN1853" s="13" t="s">
        <v>83</v>
      </c>
      <c r="AO1853" s="13" t="s">
        <v>44</v>
      </c>
      <c r="AP1853" s="13" t="s">
        <v>68</v>
      </c>
      <c r="AQ1853" s="13" t="s">
        <v>102</v>
      </c>
      <c r="AR1853" s="13" t="s">
        <v>53</v>
      </c>
      <c r="AS1853" s="13" t="s">
        <v>80</v>
      </c>
      <c r="AT1853" s="13">
        <v>288.3</v>
      </c>
      <c r="AU1853" s="13">
        <v>20</v>
      </c>
      <c r="AV1853" s="13">
        <v>0.25</v>
      </c>
      <c r="AW1853" s="13">
        <v>4324.5</v>
      </c>
      <c r="AX1853" s="13">
        <v>2356.69</v>
      </c>
      <c r="AY1853" s="13">
        <v>1967.81</v>
      </c>
      <c r="AZ1853" s="13" t="s">
        <v>47</v>
      </c>
      <c r="BA1853" s="13" t="s">
        <v>71</v>
      </c>
      <c r="BB1853" s="13" t="s">
        <v>72</v>
      </c>
      <c r="BC1853" s="13">
        <v>38.97</v>
      </c>
      <c r="BD1853" s="13">
        <v>1</v>
      </c>
      <c r="BE1853" s="13" t="s">
        <v>97</v>
      </c>
      <c r="BF1853" s="13" t="s">
        <v>56</v>
      </c>
      <c r="BG1853" s="13">
        <v>4</v>
      </c>
      <c r="BH1853" s="13">
        <v>12</v>
      </c>
    </row>
    <row r="1854" spans="36:60" hidden="1" x14ac:dyDescent="0.25">
      <c r="AJ1854" s="12">
        <v>971</v>
      </c>
      <c r="AK1854" s="39" t="s">
        <v>356</v>
      </c>
      <c r="AL1854" s="13" t="s">
        <v>114</v>
      </c>
      <c r="AM1854" s="13" t="s">
        <v>42</v>
      </c>
      <c r="AN1854" s="13" t="s">
        <v>93</v>
      </c>
      <c r="AO1854" s="13" t="s">
        <v>67</v>
      </c>
      <c r="AP1854" s="13" t="s">
        <v>51</v>
      </c>
      <c r="AQ1854" s="13" t="s">
        <v>87</v>
      </c>
      <c r="AR1854" s="13" t="s">
        <v>33</v>
      </c>
      <c r="AS1854" s="13" t="s">
        <v>80</v>
      </c>
      <c r="AT1854" s="13">
        <v>366.42</v>
      </c>
      <c r="AU1854" s="13">
        <v>19</v>
      </c>
      <c r="AV1854" s="13">
        <v>0.08</v>
      </c>
      <c r="AW1854" s="13">
        <v>6405.02</v>
      </c>
      <c r="AX1854" s="13">
        <v>4450.99</v>
      </c>
      <c r="AY1854" s="13">
        <v>1954.03</v>
      </c>
      <c r="AZ1854" s="13" t="s">
        <v>63</v>
      </c>
      <c r="BA1854" s="13" t="s">
        <v>36</v>
      </c>
      <c r="BB1854" s="13" t="s">
        <v>72</v>
      </c>
      <c r="BC1854" s="13">
        <v>42.8</v>
      </c>
      <c r="BD1854" s="13">
        <v>1</v>
      </c>
      <c r="BE1854" s="13" t="s">
        <v>97</v>
      </c>
      <c r="BF1854" s="13" t="s">
        <v>39</v>
      </c>
      <c r="BG1854" s="13">
        <v>4</v>
      </c>
      <c r="BH1854" s="13">
        <v>4</v>
      </c>
    </row>
    <row r="1855" spans="36:60" hidden="1" x14ac:dyDescent="0.25">
      <c r="AJ1855" s="12">
        <v>745</v>
      </c>
      <c r="AK1855" s="39" t="s">
        <v>166</v>
      </c>
      <c r="AL1855" s="13" t="s">
        <v>127</v>
      </c>
      <c r="AM1855" s="13" t="s">
        <v>82</v>
      </c>
      <c r="AN1855" s="13" t="s">
        <v>59</v>
      </c>
      <c r="AO1855" s="13" t="s">
        <v>74</v>
      </c>
      <c r="AP1855" s="13" t="s">
        <v>68</v>
      </c>
      <c r="AQ1855" s="13" t="s">
        <v>62</v>
      </c>
      <c r="AR1855" s="13" t="s">
        <v>33</v>
      </c>
      <c r="AS1855" s="13" t="s">
        <v>85</v>
      </c>
      <c r="AT1855" s="13">
        <v>779.19</v>
      </c>
      <c r="AU1855" s="13">
        <v>8</v>
      </c>
      <c r="AV1855" s="13">
        <v>0.08</v>
      </c>
      <c r="AW1855" s="13">
        <v>5734.84</v>
      </c>
      <c r="AX1855" s="13">
        <v>3811.55</v>
      </c>
      <c r="AY1855" s="13">
        <v>1923.29</v>
      </c>
      <c r="AZ1855" s="13" t="s">
        <v>76</v>
      </c>
      <c r="BA1855" s="13" t="s">
        <v>88</v>
      </c>
      <c r="BB1855" s="13" t="s">
        <v>37</v>
      </c>
      <c r="BC1855" s="13">
        <v>21.26</v>
      </c>
      <c r="BD1855" s="13">
        <v>3</v>
      </c>
      <c r="BE1855" s="13" t="s">
        <v>38</v>
      </c>
      <c r="BF1855" s="13" t="s">
        <v>56</v>
      </c>
      <c r="BG1855" s="13">
        <v>1</v>
      </c>
      <c r="BH1855" s="13">
        <v>12</v>
      </c>
    </row>
    <row r="1856" spans="36:60" hidden="1" x14ac:dyDescent="0.25">
      <c r="AJ1856" s="12">
        <v>677</v>
      </c>
      <c r="AK1856" s="39" t="s">
        <v>404</v>
      </c>
      <c r="AL1856" s="13" t="s">
        <v>127</v>
      </c>
      <c r="AM1856" s="13" t="s">
        <v>28</v>
      </c>
      <c r="AN1856" s="13" t="s">
        <v>83</v>
      </c>
      <c r="AO1856" s="13" t="s">
        <v>74</v>
      </c>
      <c r="AP1856" s="13" t="s">
        <v>51</v>
      </c>
      <c r="AQ1856" s="13" t="s">
        <v>62</v>
      </c>
      <c r="AR1856" s="13" t="s">
        <v>33</v>
      </c>
      <c r="AS1856" s="13" t="s">
        <v>46</v>
      </c>
      <c r="AT1856" s="13">
        <v>590.58000000000004</v>
      </c>
      <c r="AU1856" s="13">
        <v>13</v>
      </c>
      <c r="AV1856" s="13">
        <v>0.14000000000000001</v>
      </c>
      <c r="AW1856" s="13">
        <v>6602.68</v>
      </c>
      <c r="AX1856" s="13">
        <v>4702.5</v>
      </c>
      <c r="AY1856" s="13">
        <v>1900.18</v>
      </c>
      <c r="AZ1856" s="13" t="s">
        <v>91</v>
      </c>
      <c r="BA1856" s="13" t="s">
        <v>71</v>
      </c>
      <c r="BB1856" s="13" t="s">
        <v>48</v>
      </c>
      <c r="BC1856" s="13">
        <v>36.56</v>
      </c>
      <c r="BD1856" s="13">
        <v>1</v>
      </c>
      <c r="BE1856" s="13" t="s">
        <v>55</v>
      </c>
      <c r="BF1856" s="13" t="s">
        <v>39</v>
      </c>
      <c r="BG1856" s="13">
        <v>3</v>
      </c>
      <c r="BH1856" s="13">
        <v>1</v>
      </c>
    </row>
    <row r="1857" spans="36:60" hidden="1" x14ac:dyDescent="0.25">
      <c r="AJ1857" s="11">
        <v>52</v>
      </c>
      <c r="AK1857" s="38" t="s">
        <v>146</v>
      </c>
      <c r="AL1857" s="2" t="s">
        <v>65</v>
      </c>
      <c r="AM1857" s="2" t="s">
        <v>42</v>
      </c>
      <c r="AN1857" s="2" t="s">
        <v>83</v>
      </c>
      <c r="AO1857" s="2" t="s">
        <v>60</v>
      </c>
      <c r="AP1857" s="2" t="s">
        <v>75</v>
      </c>
      <c r="AQ1857" s="2" t="s">
        <v>69</v>
      </c>
      <c r="AR1857" s="2" t="s">
        <v>33</v>
      </c>
      <c r="AS1857" s="2" t="s">
        <v>34</v>
      </c>
      <c r="AT1857" s="2">
        <v>909.14</v>
      </c>
      <c r="AU1857" s="2">
        <v>16</v>
      </c>
      <c r="AV1857" s="2">
        <v>0.23</v>
      </c>
      <c r="AW1857" s="2">
        <v>11200.6</v>
      </c>
      <c r="AX1857" s="2">
        <v>9302.2099999999991</v>
      </c>
      <c r="AY1857" s="2">
        <v>1898.39</v>
      </c>
      <c r="AZ1857" s="2" t="s">
        <v>63</v>
      </c>
      <c r="BA1857" s="2" t="s">
        <v>71</v>
      </c>
      <c r="BB1857" s="2" t="s">
        <v>37</v>
      </c>
      <c r="BC1857" s="2">
        <v>27.97</v>
      </c>
      <c r="BD1857" s="2">
        <v>1</v>
      </c>
      <c r="BE1857" s="2" t="s">
        <v>97</v>
      </c>
      <c r="BF1857" s="2" t="s">
        <v>56</v>
      </c>
      <c r="BG1857" s="2">
        <v>4</v>
      </c>
      <c r="BH1857" s="2">
        <v>12</v>
      </c>
    </row>
    <row r="1858" spans="36:60" hidden="1" x14ac:dyDescent="0.25">
      <c r="AJ1858" s="12">
        <v>705</v>
      </c>
      <c r="AK1858" s="39" t="s">
        <v>544</v>
      </c>
      <c r="AL1858" s="13" t="s">
        <v>50</v>
      </c>
      <c r="AM1858" s="13" t="s">
        <v>82</v>
      </c>
      <c r="AN1858" s="13" t="s">
        <v>43</v>
      </c>
      <c r="AO1858" s="13" t="s">
        <v>100</v>
      </c>
      <c r="AP1858" s="13" t="s">
        <v>75</v>
      </c>
      <c r="AQ1858" s="13" t="s">
        <v>87</v>
      </c>
      <c r="AR1858" s="13" t="s">
        <v>33</v>
      </c>
      <c r="AS1858" s="13" t="s">
        <v>85</v>
      </c>
      <c r="AT1858" s="13">
        <v>412.05</v>
      </c>
      <c r="AU1858" s="13">
        <v>19</v>
      </c>
      <c r="AV1858" s="13">
        <v>0.24</v>
      </c>
      <c r="AW1858" s="13">
        <v>5950</v>
      </c>
      <c r="AX1858" s="13">
        <v>4056.42</v>
      </c>
      <c r="AY1858" s="13">
        <v>1893.58</v>
      </c>
      <c r="AZ1858" s="13" t="s">
        <v>91</v>
      </c>
      <c r="BA1858" s="13" t="s">
        <v>36</v>
      </c>
      <c r="BB1858" s="13" t="s">
        <v>72</v>
      </c>
      <c r="BC1858" s="13">
        <v>15.93</v>
      </c>
      <c r="BD1858" s="13">
        <v>6</v>
      </c>
      <c r="BE1858" s="13" t="s">
        <v>97</v>
      </c>
      <c r="BF1858" s="13" t="s">
        <v>56</v>
      </c>
      <c r="BG1858" s="13">
        <v>1</v>
      </c>
      <c r="BH1858" s="13">
        <v>11</v>
      </c>
    </row>
    <row r="1859" spans="36:60" hidden="1" x14ac:dyDescent="0.25">
      <c r="AJ1859" s="12">
        <v>465</v>
      </c>
      <c r="AK1859" s="39" t="s">
        <v>448</v>
      </c>
      <c r="AL1859" s="13" t="s">
        <v>27</v>
      </c>
      <c r="AM1859" s="13" t="s">
        <v>42</v>
      </c>
      <c r="AN1859" s="13" t="s">
        <v>29</v>
      </c>
      <c r="AO1859" s="13" t="s">
        <v>60</v>
      </c>
      <c r="AP1859" s="13" t="s">
        <v>75</v>
      </c>
      <c r="AQ1859" s="13" t="s">
        <v>52</v>
      </c>
      <c r="AR1859" s="13" t="s">
        <v>53</v>
      </c>
      <c r="AS1859" s="13" t="s">
        <v>80</v>
      </c>
      <c r="AT1859" s="13">
        <v>281.76</v>
      </c>
      <c r="AU1859" s="13">
        <v>16</v>
      </c>
      <c r="AV1859" s="13">
        <v>0.14000000000000001</v>
      </c>
      <c r="AW1859" s="13">
        <v>3877.02</v>
      </c>
      <c r="AX1859" s="13">
        <v>1987.95</v>
      </c>
      <c r="AY1859" s="13">
        <v>1889.07</v>
      </c>
      <c r="AZ1859" s="13" t="s">
        <v>91</v>
      </c>
      <c r="BA1859" s="13" t="s">
        <v>36</v>
      </c>
      <c r="BB1859" s="13" t="s">
        <v>72</v>
      </c>
      <c r="BC1859" s="13">
        <v>43.23</v>
      </c>
      <c r="BD1859" s="13">
        <v>7</v>
      </c>
      <c r="BE1859" s="13" t="s">
        <v>55</v>
      </c>
      <c r="BF1859" s="13" t="s">
        <v>39</v>
      </c>
      <c r="BG1859" s="13">
        <v>4</v>
      </c>
      <c r="BH1859" s="13">
        <v>8</v>
      </c>
    </row>
    <row r="1860" spans="36:60" hidden="1" x14ac:dyDescent="0.25">
      <c r="AJ1860" s="12">
        <v>897</v>
      </c>
      <c r="AK1860" s="39" t="s">
        <v>605</v>
      </c>
      <c r="AL1860" s="13" t="s">
        <v>41</v>
      </c>
      <c r="AM1860" s="13" t="s">
        <v>42</v>
      </c>
      <c r="AN1860" s="13" t="s">
        <v>59</v>
      </c>
      <c r="AO1860" s="13" t="s">
        <v>44</v>
      </c>
      <c r="AP1860" s="13" t="s">
        <v>68</v>
      </c>
      <c r="AQ1860" s="13" t="s">
        <v>32</v>
      </c>
      <c r="AR1860" s="13" t="s">
        <v>45</v>
      </c>
      <c r="AS1860" s="13" t="s">
        <v>70</v>
      </c>
      <c r="AT1860" s="13">
        <v>248.84</v>
      </c>
      <c r="AU1860" s="13">
        <v>19</v>
      </c>
      <c r="AV1860" s="13">
        <v>0.06</v>
      </c>
      <c r="AW1860" s="13">
        <v>4444.28</v>
      </c>
      <c r="AX1860" s="13">
        <v>2557.89</v>
      </c>
      <c r="AY1860" s="13">
        <v>1886.39</v>
      </c>
      <c r="AZ1860" s="13" t="s">
        <v>63</v>
      </c>
      <c r="BA1860" s="13" t="s">
        <v>36</v>
      </c>
      <c r="BB1860" s="13" t="s">
        <v>37</v>
      </c>
      <c r="BC1860" s="13">
        <v>48.87</v>
      </c>
      <c r="BD1860" s="13">
        <v>7</v>
      </c>
      <c r="BE1860" s="13" t="s">
        <v>55</v>
      </c>
      <c r="BF1860" s="13" t="s">
        <v>39</v>
      </c>
      <c r="BG1860" s="13">
        <v>2</v>
      </c>
      <c r="BH1860" s="13">
        <v>7</v>
      </c>
    </row>
    <row r="1861" spans="36:60" hidden="1" x14ac:dyDescent="0.25">
      <c r="AJ1861" s="11">
        <v>510</v>
      </c>
      <c r="AK1861" s="38" t="s">
        <v>185</v>
      </c>
      <c r="AL1861" s="2" t="s">
        <v>114</v>
      </c>
      <c r="AM1861" s="2" t="s">
        <v>28</v>
      </c>
      <c r="AN1861" s="2" t="s">
        <v>83</v>
      </c>
      <c r="AO1861" s="2" t="s">
        <v>30</v>
      </c>
      <c r="AP1861" s="2" t="s">
        <v>75</v>
      </c>
      <c r="AQ1861" s="2" t="s">
        <v>84</v>
      </c>
      <c r="AR1861" s="2" t="s">
        <v>45</v>
      </c>
      <c r="AS1861" s="2" t="s">
        <v>85</v>
      </c>
      <c r="AT1861" s="2">
        <v>874.72</v>
      </c>
      <c r="AU1861" s="2">
        <v>19</v>
      </c>
      <c r="AV1861" s="2">
        <v>0.08</v>
      </c>
      <c r="AW1861" s="2">
        <v>15290.11</v>
      </c>
      <c r="AX1861" s="2">
        <v>13409.04</v>
      </c>
      <c r="AY1861" s="2">
        <v>1881.07</v>
      </c>
      <c r="AZ1861" s="2" t="s">
        <v>76</v>
      </c>
      <c r="BA1861" s="2" t="s">
        <v>36</v>
      </c>
      <c r="BB1861" s="2" t="s">
        <v>72</v>
      </c>
      <c r="BC1861" s="2">
        <v>31.12</v>
      </c>
      <c r="BD1861" s="2">
        <v>5</v>
      </c>
      <c r="BE1861" s="2" t="s">
        <v>55</v>
      </c>
      <c r="BF1861" s="2" t="s">
        <v>39</v>
      </c>
      <c r="BG1861" s="2">
        <v>5</v>
      </c>
      <c r="BH1861" s="2">
        <v>2</v>
      </c>
    </row>
    <row r="1862" spans="36:60" hidden="1" x14ac:dyDescent="0.25">
      <c r="AJ1862" s="11">
        <v>188</v>
      </c>
      <c r="AK1862" s="38" t="s">
        <v>136</v>
      </c>
      <c r="AL1862" s="2" t="s">
        <v>127</v>
      </c>
      <c r="AM1862" s="2" t="s">
        <v>28</v>
      </c>
      <c r="AN1862" s="2" t="s">
        <v>93</v>
      </c>
      <c r="AO1862" s="2" t="s">
        <v>60</v>
      </c>
      <c r="AP1862" s="2" t="s">
        <v>61</v>
      </c>
      <c r="AQ1862" s="2" t="s">
        <v>69</v>
      </c>
      <c r="AR1862" s="2" t="s">
        <v>53</v>
      </c>
      <c r="AS1862" s="2" t="s">
        <v>34</v>
      </c>
      <c r="AT1862" s="2">
        <v>792.42</v>
      </c>
      <c r="AU1862" s="2">
        <v>7</v>
      </c>
      <c r="AV1862" s="2">
        <v>0.23</v>
      </c>
      <c r="AW1862" s="2">
        <v>4271.1400000000003</v>
      </c>
      <c r="AX1862" s="2">
        <v>2395.09</v>
      </c>
      <c r="AY1862" s="2">
        <v>1876.05</v>
      </c>
      <c r="AZ1862" s="2" t="s">
        <v>63</v>
      </c>
      <c r="BA1862" s="2" t="s">
        <v>71</v>
      </c>
      <c r="BB1862" s="2" t="s">
        <v>37</v>
      </c>
      <c r="BC1862" s="2">
        <v>47.79</v>
      </c>
      <c r="BD1862" s="2">
        <v>2</v>
      </c>
      <c r="BE1862" s="2" t="s">
        <v>97</v>
      </c>
      <c r="BF1862" s="2" t="s">
        <v>39</v>
      </c>
      <c r="BG1862" s="2">
        <v>1</v>
      </c>
      <c r="BH1862" s="2">
        <v>4</v>
      </c>
    </row>
    <row r="1863" spans="36:60" hidden="1" x14ac:dyDescent="0.25">
      <c r="AJ1863" s="12">
        <v>37</v>
      </c>
      <c r="AK1863" s="39" t="s">
        <v>131</v>
      </c>
      <c r="AL1863" s="13" t="s">
        <v>118</v>
      </c>
      <c r="AM1863" s="13" t="s">
        <v>42</v>
      </c>
      <c r="AN1863" s="13" t="s">
        <v>43</v>
      </c>
      <c r="AO1863" s="13" t="s">
        <v>74</v>
      </c>
      <c r="AP1863" s="13" t="s">
        <v>31</v>
      </c>
      <c r="AQ1863" s="13" t="s">
        <v>84</v>
      </c>
      <c r="AR1863" s="13" t="s">
        <v>33</v>
      </c>
      <c r="AS1863" s="13" t="s">
        <v>34</v>
      </c>
      <c r="AT1863" s="13">
        <v>423.11</v>
      </c>
      <c r="AU1863" s="13">
        <v>20</v>
      </c>
      <c r="AV1863" s="13">
        <v>0.23</v>
      </c>
      <c r="AW1863" s="13">
        <v>6515.89</v>
      </c>
      <c r="AX1863" s="13">
        <v>4640.04</v>
      </c>
      <c r="AY1863" s="13">
        <v>1875.85</v>
      </c>
      <c r="AZ1863" s="13" t="s">
        <v>76</v>
      </c>
      <c r="BA1863" s="13" t="s">
        <v>36</v>
      </c>
      <c r="BB1863" s="13" t="s">
        <v>48</v>
      </c>
      <c r="BC1863" s="13">
        <v>31.13</v>
      </c>
      <c r="BD1863" s="13">
        <v>8</v>
      </c>
      <c r="BE1863" s="13" t="s">
        <v>38</v>
      </c>
      <c r="BF1863" s="13" t="s">
        <v>39</v>
      </c>
      <c r="BG1863" s="13">
        <v>5</v>
      </c>
      <c r="BH1863" s="13">
        <v>5</v>
      </c>
    </row>
    <row r="1864" spans="36:60" hidden="1" x14ac:dyDescent="0.25">
      <c r="AJ1864" s="11">
        <v>604</v>
      </c>
      <c r="AK1864" s="38" t="s">
        <v>505</v>
      </c>
      <c r="AL1864" s="2" t="s">
        <v>114</v>
      </c>
      <c r="AM1864" s="2" t="s">
        <v>42</v>
      </c>
      <c r="AN1864" s="2" t="s">
        <v>29</v>
      </c>
      <c r="AO1864" s="2" t="s">
        <v>67</v>
      </c>
      <c r="AP1864" s="2" t="s">
        <v>61</v>
      </c>
      <c r="AQ1864" s="2" t="s">
        <v>79</v>
      </c>
      <c r="AR1864" s="2" t="s">
        <v>45</v>
      </c>
      <c r="AS1864" s="2" t="s">
        <v>34</v>
      </c>
      <c r="AT1864" s="2">
        <v>766.74</v>
      </c>
      <c r="AU1864" s="2">
        <v>14</v>
      </c>
      <c r="AV1864" s="2">
        <v>0.19</v>
      </c>
      <c r="AW1864" s="2">
        <v>8694.83</v>
      </c>
      <c r="AX1864" s="2">
        <v>6834.95</v>
      </c>
      <c r="AY1864" s="2">
        <v>1859.88</v>
      </c>
      <c r="AZ1864" s="2" t="s">
        <v>63</v>
      </c>
      <c r="BA1864" s="2" t="s">
        <v>36</v>
      </c>
      <c r="BB1864" s="2" t="s">
        <v>72</v>
      </c>
      <c r="BC1864" s="2">
        <v>12.39</v>
      </c>
      <c r="BD1864" s="2">
        <v>1</v>
      </c>
      <c r="BE1864" s="2" t="s">
        <v>97</v>
      </c>
      <c r="BF1864" s="2" t="s">
        <v>39</v>
      </c>
      <c r="BG1864" s="2">
        <v>2</v>
      </c>
      <c r="BH1864" s="2">
        <v>11</v>
      </c>
    </row>
    <row r="1865" spans="36:60" hidden="1" x14ac:dyDescent="0.25">
      <c r="AJ1865" s="11">
        <v>362</v>
      </c>
      <c r="AK1865" s="38" t="s">
        <v>377</v>
      </c>
      <c r="AL1865" s="2" t="s">
        <v>27</v>
      </c>
      <c r="AM1865" s="2" t="s">
        <v>28</v>
      </c>
      <c r="AN1865" s="2" t="s">
        <v>90</v>
      </c>
      <c r="AO1865" s="2" t="s">
        <v>67</v>
      </c>
      <c r="AP1865" s="2" t="s">
        <v>51</v>
      </c>
      <c r="AQ1865" s="2" t="s">
        <v>62</v>
      </c>
      <c r="AR1865" s="2" t="s">
        <v>45</v>
      </c>
      <c r="AS1865" s="2" t="s">
        <v>80</v>
      </c>
      <c r="AT1865" s="2">
        <v>960.85</v>
      </c>
      <c r="AU1865" s="2">
        <v>12</v>
      </c>
      <c r="AV1865" s="2">
        <v>0.28999999999999998</v>
      </c>
      <c r="AW1865" s="2">
        <v>8186.44</v>
      </c>
      <c r="AX1865" s="2">
        <v>6328.37</v>
      </c>
      <c r="AY1865" s="2">
        <v>1858.07</v>
      </c>
      <c r="AZ1865" s="2" t="s">
        <v>47</v>
      </c>
      <c r="BA1865" s="2" t="s">
        <v>71</v>
      </c>
      <c r="BB1865" s="2" t="s">
        <v>37</v>
      </c>
      <c r="BC1865" s="2">
        <v>37.840000000000003</v>
      </c>
      <c r="BD1865" s="2">
        <v>9</v>
      </c>
      <c r="BE1865" s="2" t="s">
        <v>38</v>
      </c>
      <c r="BF1865" s="2" t="s">
        <v>56</v>
      </c>
      <c r="BG1865" s="2">
        <v>4</v>
      </c>
      <c r="BH1865" s="2">
        <v>3</v>
      </c>
    </row>
    <row r="1866" spans="36:60" hidden="1" x14ac:dyDescent="0.25">
      <c r="AJ1866" s="12">
        <v>515</v>
      </c>
      <c r="AK1866" s="39" t="s">
        <v>469</v>
      </c>
      <c r="AL1866" s="13" t="s">
        <v>41</v>
      </c>
      <c r="AM1866" s="13" t="s">
        <v>42</v>
      </c>
      <c r="AN1866" s="13" t="s">
        <v>29</v>
      </c>
      <c r="AO1866" s="13" t="s">
        <v>78</v>
      </c>
      <c r="AP1866" s="13" t="s">
        <v>51</v>
      </c>
      <c r="AQ1866" s="13" t="s">
        <v>52</v>
      </c>
      <c r="AR1866" s="13" t="s">
        <v>53</v>
      </c>
      <c r="AS1866" s="13" t="s">
        <v>70</v>
      </c>
      <c r="AT1866" s="13">
        <v>713.7</v>
      </c>
      <c r="AU1866" s="13">
        <v>9</v>
      </c>
      <c r="AV1866" s="13">
        <v>0.18</v>
      </c>
      <c r="AW1866" s="13">
        <v>5267.11</v>
      </c>
      <c r="AX1866" s="13">
        <v>3412.63</v>
      </c>
      <c r="AY1866" s="13">
        <v>1854.48</v>
      </c>
      <c r="AZ1866" s="13" t="s">
        <v>91</v>
      </c>
      <c r="BA1866" s="13" t="s">
        <v>54</v>
      </c>
      <c r="BB1866" s="13" t="s">
        <v>72</v>
      </c>
      <c r="BC1866" s="13">
        <v>5.71</v>
      </c>
      <c r="BD1866" s="13">
        <v>10</v>
      </c>
      <c r="BE1866" s="13" t="s">
        <v>55</v>
      </c>
      <c r="BF1866" s="13" t="s">
        <v>56</v>
      </c>
      <c r="BG1866" s="13">
        <v>2</v>
      </c>
      <c r="BH1866" s="13">
        <v>8</v>
      </c>
    </row>
    <row r="1867" spans="36:60" hidden="1" x14ac:dyDescent="0.25">
      <c r="AJ1867" s="11">
        <v>344</v>
      </c>
      <c r="AK1867" s="38" t="s">
        <v>138</v>
      </c>
      <c r="AL1867" s="2" t="s">
        <v>114</v>
      </c>
      <c r="AM1867" s="2" t="s">
        <v>66</v>
      </c>
      <c r="AN1867" s="2" t="s">
        <v>43</v>
      </c>
      <c r="AO1867" s="2" t="s">
        <v>100</v>
      </c>
      <c r="AP1867" s="2" t="s">
        <v>31</v>
      </c>
      <c r="AQ1867" s="2" t="s">
        <v>107</v>
      </c>
      <c r="AR1867" s="2" t="s">
        <v>53</v>
      </c>
      <c r="AS1867" s="2" t="s">
        <v>80</v>
      </c>
      <c r="AT1867" s="2">
        <v>621.87</v>
      </c>
      <c r="AU1867" s="2">
        <v>17</v>
      </c>
      <c r="AV1867" s="2">
        <v>0.18</v>
      </c>
      <c r="AW1867" s="2">
        <v>8668.8700000000008</v>
      </c>
      <c r="AX1867" s="2">
        <v>6825.19</v>
      </c>
      <c r="AY1867" s="2">
        <v>1843.68</v>
      </c>
      <c r="AZ1867" s="2" t="s">
        <v>63</v>
      </c>
      <c r="BA1867" s="2" t="s">
        <v>88</v>
      </c>
      <c r="BB1867" s="2" t="s">
        <v>37</v>
      </c>
      <c r="BC1867" s="2">
        <v>28.78</v>
      </c>
      <c r="BD1867" s="2">
        <v>7</v>
      </c>
      <c r="BE1867" s="2" t="s">
        <v>97</v>
      </c>
      <c r="BF1867" s="2" t="s">
        <v>56</v>
      </c>
      <c r="BG1867" s="2">
        <v>5</v>
      </c>
      <c r="BH1867" s="2">
        <v>6</v>
      </c>
    </row>
    <row r="1868" spans="36:60" hidden="1" x14ac:dyDescent="0.25">
      <c r="AJ1868" s="12">
        <v>585</v>
      </c>
      <c r="AK1868" s="39" t="s">
        <v>412</v>
      </c>
      <c r="AL1868" s="13" t="s">
        <v>58</v>
      </c>
      <c r="AM1868" s="13" t="s">
        <v>42</v>
      </c>
      <c r="AN1868" s="13" t="s">
        <v>93</v>
      </c>
      <c r="AO1868" s="13" t="s">
        <v>74</v>
      </c>
      <c r="AP1868" s="13" t="s">
        <v>51</v>
      </c>
      <c r="AQ1868" s="13" t="s">
        <v>134</v>
      </c>
      <c r="AR1868" s="13" t="s">
        <v>53</v>
      </c>
      <c r="AS1868" s="13" t="s">
        <v>70</v>
      </c>
      <c r="AT1868" s="13">
        <v>346.26</v>
      </c>
      <c r="AU1868" s="13">
        <v>14</v>
      </c>
      <c r="AV1868" s="13">
        <v>0.2</v>
      </c>
      <c r="AW1868" s="13">
        <v>3878.11</v>
      </c>
      <c r="AX1868" s="13">
        <v>2037.57</v>
      </c>
      <c r="AY1868" s="13">
        <v>1840.54</v>
      </c>
      <c r="AZ1868" s="13" t="s">
        <v>91</v>
      </c>
      <c r="BA1868" s="13" t="s">
        <v>88</v>
      </c>
      <c r="BB1868" s="13" t="s">
        <v>72</v>
      </c>
      <c r="BC1868" s="13">
        <v>44.29</v>
      </c>
      <c r="BD1868" s="13">
        <v>5</v>
      </c>
      <c r="BE1868" s="13" t="s">
        <v>97</v>
      </c>
      <c r="BF1868" s="13" t="s">
        <v>39</v>
      </c>
      <c r="BG1868" s="13">
        <v>5</v>
      </c>
      <c r="BH1868" s="13">
        <v>5</v>
      </c>
    </row>
    <row r="1869" spans="36:60" hidden="1" x14ac:dyDescent="0.25">
      <c r="AJ1869" s="12">
        <v>727</v>
      </c>
      <c r="AK1869" s="39" t="s">
        <v>115</v>
      </c>
      <c r="AL1869" s="13" t="s">
        <v>27</v>
      </c>
      <c r="AM1869" s="13" t="s">
        <v>82</v>
      </c>
      <c r="AN1869" s="13" t="s">
        <v>90</v>
      </c>
      <c r="AO1869" s="13" t="s">
        <v>94</v>
      </c>
      <c r="AP1869" s="13" t="s">
        <v>68</v>
      </c>
      <c r="AQ1869" s="13" t="s">
        <v>62</v>
      </c>
      <c r="AR1869" s="13" t="s">
        <v>45</v>
      </c>
      <c r="AS1869" s="13" t="s">
        <v>85</v>
      </c>
      <c r="AT1869" s="13">
        <v>453.25</v>
      </c>
      <c r="AU1869" s="13">
        <v>20</v>
      </c>
      <c r="AV1869" s="13">
        <v>0.28999999999999998</v>
      </c>
      <c r="AW1869" s="13">
        <v>6436.15</v>
      </c>
      <c r="AX1869" s="13">
        <v>4604.1000000000004</v>
      </c>
      <c r="AY1869" s="13">
        <v>1832.05</v>
      </c>
      <c r="AZ1869" s="13" t="s">
        <v>47</v>
      </c>
      <c r="BA1869" s="13" t="s">
        <v>71</v>
      </c>
      <c r="BB1869" s="13" t="s">
        <v>48</v>
      </c>
      <c r="BC1869" s="13">
        <v>9.2100000000000009</v>
      </c>
      <c r="BD1869" s="13">
        <v>8</v>
      </c>
      <c r="BE1869" s="13" t="s">
        <v>55</v>
      </c>
      <c r="BF1869" s="13" t="s">
        <v>39</v>
      </c>
      <c r="BG1869" s="13">
        <v>2</v>
      </c>
      <c r="BH1869" s="13">
        <v>8</v>
      </c>
    </row>
    <row r="1870" spans="36:60" hidden="1" x14ac:dyDescent="0.25">
      <c r="AJ1870" s="12">
        <v>507</v>
      </c>
      <c r="AK1870" s="39" t="s">
        <v>195</v>
      </c>
      <c r="AL1870" s="13" t="s">
        <v>96</v>
      </c>
      <c r="AM1870" s="13" t="s">
        <v>28</v>
      </c>
      <c r="AN1870" s="13" t="s">
        <v>90</v>
      </c>
      <c r="AO1870" s="13" t="s">
        <v>78</v>
      </c>
      <c r="AP1870" s="13" t="s">
        <v>75</v>
      </c>
      <c r="AQ1870" s="13" t="s">
        <v>32</v>
      </c>
      <c r="AR1870" s="13" t="s">
        <v>33</v>
      </c>
      <c r="AS1870" s="13" t="s">
        <v>34</v>
      </c>
      <c r="AT1870" s="13">
        <v>276.11</v>
      </c>
      <c r="AU1870" s="13">
        <v>19</v>
      </c>
      <c r="AV1870" s="13">
        <v>0.22</v>
      </c>
      <c r="AW1870" s="13">
        <v>4091.95</v>
      </c>
      <c r="AX1870" s="13">
        <v>2266.44</v>
      </c>
      <c r="AY1870" s="13">
        <v>1825.51</v>
      </c>
      <c r="AZ1870" s="13" t="s">
        <v>63</v>
      </c>
      <c r="BA1870" s="13" t="s">
        <v>54</v>
      </c>
      <c r="BB1870" s="13" t="s">
        <v>37</v>
      </c>
      <c r="BC1870" s="13">
        <v>45.11</v>
      </c>
      <c r="BD1870" s="13">
        <v>3</v>
      </c>
      <c r="BE1870" s="13" t="s">
        <v>38</v>
      </c>
      <c r="BF1870" s="13" t="s">
        <v>56</v>
      </c>
      <c r="BG1870" s="13">
        <v>2</v>
      </c>
      <c r="BH1870" s="13">
        <v>10</v>
      </c>
    </row>
    <row r="1871" spans="36:60" hidden="1" x14ac:dyDescent="0.25">
      <c r="AJ1871" s="12">
        <v>295</v>
      </c>
      <c r="AK1871" s="39" t="s">
        <v>334</v>
      </c>
      <c r="AL1871" s="13" t="s">
        <v>120</v>
      </c>
      <c r="AM1871" s="13" t="s">
        <v>42</v>
      </c>
      <c r="AN1871" s="13" t="s">
        <v>90</v>
      </c>
      <c r="AO1871" s="13" t="s">
        <v>74</v>
      </c>
      <c r="AP1871" s="13" t="s">
        <v>68</v>
      </c>
      <c r="AQ1871" s="13" t="s">
        <v>87</v>
      </c>
      <c r="AR1871" s="13" t="s">
        <v>45</v>
      </c>
      <c r="AS1871" s="13" t="s">
        <v>70</v>
      </c>
      <c r="AT1871" s="13">
        <v>336.1</v>
      </c>
      <c r="AU1871" s="13">
        <v>14</v>
      </c>
      <c r="AV1871" s="13">
        <v>0.1</v>
      </c>
      <c r="AW1871" s="13">
        <v>4234.8599999999997</v>
      </c>
      <c r="AX1871" s="13">
        <v>2438.65</v>
      </c>
      <c r="AY1871" s="13">
        <v>1796.21</v>
      </c>
      <c r="AZ1871" s="13" t="s">
        <v>63</v>
      </c>
      <c r="BA1871" s="13" t="s">
        <v>36</v>
      </c>
      <c r="BB1871" s="13" t="s">
        <v>72</v>
      </c>
      <c r="BC1871" s="13">
        <v>18.55</v>
      </c>
      <c r="BD1871" s="13">
        <v>6</v>
      </c>
      <c r="BE1871" s="13" t="s">
        <v>38</v>
      </c>
      <c r="BF1871" s="13" t="s">
        <v>39</v>
      </c>
      <c r="BG1871" s="13">
        <v>1</v>
      </c>
      <c r="BH1871" s="13">
        <v>1</v>
      </c>
    </row>
    <row r="1872" spans="36:60" hidden="1" x14ac:dyDescent="0.25">
      <c r="AJ1872" s="12">
        <v>9</v>
      </c>
      <c r="AK1872" s="39" t="s">
        <v>86</v>
      </c>
      <c r="AL1872" s="13" t="s">
        <v>58</v>
      </c>
      <c r="AM1872" s="13" t="s">
        <v>28</v>
      </c>
      <c r="AN1872" s="13" t="s">
        <v>29</v>
      </c>
      <c r="AO1872" s="13" t="s">
        <v>78</v>
      </c>
      <c r="AP1872" s="13" t="s">
        <v>61</v>
      </c>
      <c r="AQ1872" s="13" t="s">
        <v>87</v>
      </c>
      <c r="AR1872" s="13" t="s">
        <v>45</v>
      </c>
      <c r="AS1872" s="13" t="s">
        <v>34</v>
      </c>
      <c r="AT1872" s="13">
        <v>604.76</v>
      </c>
      <c r="AU1872" s="13">
        <v>19</v>
      </c>
      <c r="AV1872" s="13">
        <v>0.18</v>
      </c>
      <c r="AW1872" s="13">
        <v>9422.16</v>
      </c>
      <c r="AX1872" s="13">
        <v>7639.72</v>
      </c>
      <c r="AY1872" s="13">
        <v>1782.44</v>
      </c>
      <c r="AZ1872" s="13" t="s">
        <v>35</v>
      </c>
      <c r="BA1872" s="13" t="s">
        <v>88</v>
      </c>
      <c r="BB1872" s="13" t="s">
        <v>48</v>
      </c>
      <c r="BC1872" s="13">
        <v>29.33</v>
      </c>
      <c r="BD1872" s="13">
        <v>8</v>
      </c>
      <c r="BE1872" s="13" t="s">
        <v>55</v>
      </c>
      <c r="BF1872" s="13" t="s">
        <v>39</v>
      </c>
      <c r="BG1872" s="13">
        <v>3</v>
      </c>
      <c r="BH1872" s="13">
        <v>7</v>
      </c>
    </row>
    <row r="1873" spans="36:60" hidden="1" x14ac:dyDescent="0.25">
      <c r="AJ1873" s="11">
        <v>478</v>
      </c>
      <c r="AK1873" s="38" t="s">
        <v>454</v>
      </c>
      <c r="AL1873" s="2" t="s">
        <v>58</v>
      </c>
      <c r="AM1873" s="2" t="s">
        <v>82</v>
      </c>
      <c r="AN1873" s="2" t="s">
        <v>29</v>
      </c>
      <c r="AO1873" s="2" t="s">
        <v>78</v>
      </c>
      <c r="AP1873" s="2" t="s">
        <v>68</v>
      </c>
      <c r="AQ1873" s="2" t="s">
        <v>52</v>
      </c>
      <c r="AR1873" s="2" t="s">
        <v>53</v>
      </c>
      <c r="AS1873" s="2" t="s">
        <v>80</v>
      </c>
      <c r="AT1873" s="2">
        <v>457.61</v>
      </c>
      <c r="AU1873" s="2">
        <v>19</v>
      </c>
      <c r="AV1873" s="2">
        <v>0.09</v>
      </c>
      <c r="AW1873" s="2">
        <v>7912.08</v>
      </c>
      <c r="AX1873" s="2">
        <v>6135.85</v>
      </c>
      <c r="AY1873" s="2">
        <v>1776.23</v>
      </c>
      <c r="AZ1873" s="2" t="s">
        <v>91</v>
      </c>
      <c r="BA1873" s="2" t="s">
        <v>88</v>
      </c>
      <c r="BB1873" s="2" t="s">
        <v>72</v>
      </c>
      <c r="BC1873" s="2">
        <v>9.09</v>
      </c>
      <c r="BD1873" s="2">
        <v>4</v>
      </c>
      <c r="BE1873" s="2" t="s">
        <v>97</v>
      </c>
      <c r="BF1873" s="2" t="s">
        <v>39</v>
      </c>
      <c r="BG1873" s="2">
        <v>2</v>
      </c>
      <c r="BH1873" s="2">
        <v>12</v>
      </c>
    </row>
    <row r="1874" spans="36:60" hidden="1" x14ac:dyDescent="0.25">
      <c r="AJ1874" s="11">
        <v>580</v>
      </c>
      <c r="AK1874" s="38" t="s">
        <v>142</v>
      </c>
      <c r="AL1874" s="2" t="s">
        <v>127</v>
      </c>
      <c r="AM1874" s="2" t="s">
        <v>66</v>
      </c>
      <c r="AN1874" s="2" t="s">
        <v>90</v>
      </c>
      <c r="AO1874" s="2" t="s">
        <v>30</v>
      </c>
      <c r="AP1874" s="2" t="s">
        <v>31</v>
      </c>
      <c r="AQ1874" s="2" t="s">
        <v>79</v>
      </c>
      <c r="AR1874" s="2" t="s">
        <v>33</v>
      </c>
      <c r="AS1874" s="2" t="s">
        <v>70</v>
      </c>
      <c r="AT1874" s="2">
        <v>622.34</v>
      </c>
      <c r="AU1874" s="2">
        <v>16</v>
      </c>
      <c r="AV1874" s="2">
        <v>0.25</v>
      </c>
      <c r="AW1874" s="2">
        <v>7468.08</v>
      </c>
      <c r="AX1874" s="2">
        <v>5695.53</v>
      </c>
      <c r="AY1874" s="2">
        <v>1772.55</v>
      </c>
      <c r="AZ1874" s="2" t="s">
        <v>35</v>
      </c>
      <c r="BA1874" s="2" t="s">
        <v>36</v>
      </c>
      <c r="BB1874" s="2" t="s">
        <v>37</v>
      </c>
      <c r="BC1874" s="2">
        <v>44.58</v>
      </c>
      <c r="BD1874" s="2">
        <v>3</v>
      </c>
      <c r="BE1874" s="2" t="s">
        <v>38</v>
      </c>
      <c r="BF1874" s="2" t="s">
        <v>39</v>
      </c>
      <c r="BG1874" s="2">
        <v>5</v>
      </c>
      <c r="BH1874" s="2">
        <v>7</v>
      </c>
    </row>
    <row r="1875" spans="36:60" hidden="1" x14ac:dyDescent="0.25">
      <c r="AJ1875" s="12">
        <v>359</v>
      </c>
      <c r="AK1875" s="39" t="s">
        <v>354</v>
      </c>
      <c r="AL1875" s="13" t="s">
        <v>50</v>
      </c>
      <c r="AM1875" s="13" t="s">
        <v>28</v>
      </c>
      <c r="AN1875" s="13" t="s">
        <v>93</v>
      </c>
      <c r="AO1875" s="13" t="s">
        <v>78</v>
      </c>
      <c r="AP1875" s="13" t="s">
        <v>68</v>
      </c>
      <c r="AQ1875" s="13" t="s">
        <v>102</v>
      </c>
      <c r="AR1875" s="13" t="s">
        <v>53</v>
      </c>
      <c r="AS1875" s="13" t="s">
        <v>46</v>
      </c>
      <c r="AT1875" s="13">
        <v>518.91999999999996</v>
      </c>
      <c r="AU1875" s="13">
        <v>15</v>
      </c>
      <c r="AV1875" s="13">
        <v>0.3</v>
      </c>
      <c r="AW1875" s="13">
        <v>5448.66</v>
      </c>
      <c r="AX1875" s="13">
        <v>3679.95</v>
      </c>
      <c r="AY1875" s="13">
        <v>1768.71</v>
      </c>
      <c r="AZ1875" s="13" t="s">
        <v>47</v>
      </c>
      <c r="BA1875" s="13" t="s">
        <v>71</v>
      </c>
      <c r="BB1875" s="13" t="s">
        <v>48</v>
      </c>
      <c r="BC1875" s="13">
        <v>21.77</v>
      </c>
      <c r="BD1875" s="13">
        <v>6</v>
      </c>
      <c r="BE1875" s="13" t="s">
        <v>38</v>
      </c>
      <c r="BF1875" s="13" t="s">
        <v>56</v>
      </c>
      <c r="BG1875" s="13">
        <v>2</v>
      </c>
      <c r="BH1875" s="13">
        <v>11</v>
      </c>
    </row>
    <row r="1876" spans="36:60" hidden="1" x14ac:dyDescent="0.25">
      <c r="AJ1876" s="11">
        <v>814</v>
      </c>
      <c r="AK1876" s="38" t="s">
        <v>306</v>
      </c>
      <c r="AL1876" s="2" t="s">
        <v>27</v>
      </c>
      <c r="AM1876" s="2" t="s">
        <v>28</v>
      </c>
      <c r="AN1876" s="2" t="s">
        <v>83</v>
      </c>
      <c r="AO1876" s="2" t="s">
        <v>94</v>
      </c>
      <c r="AP1876" s="2" t="s">
        <v>31</v>
      </c>
      <c r="AQ1876" s="2" t="s">
        <v>52</v>
      </c>
      <c r="AR1876" s="2" t="s">
        <v>45</v>
      </c>
      <c r="AS1876" s="2" t="s">
        <v>46</v>
      </c>
      <c r="AT1876" s="2">
        <v>246.54</v>
      </c>
      <c r="AU1876" s="2">
        <v>16</v>
      </c>
      <c r="AV1876" s="2">
        <v>0.09</v>
      </c>
      <c r="AW1876" s="2">
        <v>3589.62</v>
      </c>
      <c r="AX1876" s="2">
        <v>1824.09</v>
      </c>
      <c r="AY1876" s="2">
        <v>1765.53</v>
      </c>
      <c r="AZ1876" s="2" t="s">
        <v>76</v>
      </c>
      <c r="BA1876" s="2" t="s">
        <v>54</v>
      </c>
      <c r="BB1876" s="2" t="s">
        <v>72</v>
      </c>
      <c r="BC1876" s="2">
        <v>48.09</v>
      </c>
      <c r="BD1876" s="2">
        <v>2</v>
      </c>
      <c r="BE1876" s="2" t="s">
        <v>97</v>
      </c>
      <c r="BF1876" s="2" t="s">
        <v>56</v>
      </c>
      <c r="BG1876" s="2">
        <v>3</v>
      </c>
      <c r="BH1876" s="2">
        <v>12</v>
      </c>
    </row>
    <row r="1877" spans="36:60" hidden="1" x14ac:dyDescent="0.25">
      <c r="AJ1877" s="12">
        <v>909</v>
      </c>
      <c r="AK1877" s="39" t="s">
        <v>604</v>
      </c>
      <c r="AL1877" s="13" t="s">
        <v>27</v>
      </c>
      <c r="AM1877" s="13" t="s">
        <v>82</v>
      </c>
      <c r="AN1877" s="13" t="s">
        <v>29</v>
      </c>
      <c r="AO1877" s="13" t="s">
        <v>44</v>
      </c>
      <c r="AP1877" s="13" t="s">
        <v>51</v>
      </c>
      <c r="AQ1877" s="13" t="s">
        <v>102</v>
      </c>
      <c r="AR1877" s="13" t="s">
        <v>33</v>
      </c>
      <c r="AS1877" s="13" t="s">
        <v>70</v>
      </c>
      <c r="AT1877" s="13">
        <v>573.19000000000005</v>
      </c>
      <c r="AU1877" s="13">
        <v>18</v>
      </c>
      <c r="AV1877" s="13">
        <v>0.05</v>
      </c>
      <c r="AW1877" s="13">
        <v>9801.5499999999993</v>
      </c>
      <c r="AX1877" s="13">
        <v>8039.85</v>
      </c>
      <c r="AY1877" s="13">
        <v>1761.7</v>
      </c>
      <c r="AZ1877" s="13" t="s">
        <v>47</v>
      </c>
      <c r="BA1877" s="13" t="s">
        <v>71</v>
      </c>
      <c r="BB1877" s="13" t="s">
        <v>72</v>
      </c>
      <c r="BC1877" s="13">
        <v>33.94</v>
      </c>
      <c r="BD1877" s="13">
        <v>5</v>
      </c>
      <c r="BE1877" s="13" t="s">
        <v>97</v>
      </c>
      <c r="BF1877" s="13" t="s">
        <v>39</v>
      </c>
      <c r="BG1877" s="13">
        <v>1</v>
      </c>
      <c r="BH1877" s="13">
        <v>6</v>
      </c>
    </row>
    <row r="1878" spans="36:60" hidden="1" x14ac:dyDescent="0.25">
      <c r="AJ1878" s="12">
        <v>381</v>
      </c>
      <c r="AK1878" s="39" t="s">
        <v>391</v>
      </c>
      <c r="AL1878" s="13" t="s">
        <v>65</v>
      </c>
      <c r="AM1878" s="13" t="s">
        <v>28</v>
      </c>
      <c r="AN1878" s="13" t="s">
        <v>29</v>
      </c>
      <c r="AO1878" s="13" t="s">
        <v>100</v>
      </c>
      <c r="AP1878" s="13" t="s">
        <v>75</v>
      </c>
      <c r="AQ1878" s="13" t="s">
        <v>62</v>
      </c>
      <c r="AR1878" s="13" t="s">
        <v>33</v>
      </c>
      <c r="AS1878" s="13" t="s">
        <v>70</v>
      </c>
      <c r="AT1878" s="13">
        <v>730.29</v>
      </c>
      <c r="AU1878" s="13">
        <v>20</v>
      </c>
      <c r="AV1878" s="13">
        <v>0.09</v>
      </c>
      <c r="AW1878" s="13">
        <v>13291.28</v>
      </c>
      <c r="AX1878" s="13">
        <v>11533.16</v>
      </c>
      <c r="AY1878" s="13">
        <v>1758.12</v>
      </c>
      <c r="AZ1878" s="13" t="s">
        <v>47</v>
      </c>
      <c r="BA1878" s="13" t="s">
        <v>36</v>
      </c>
      <c r="BB1878" s="13" t="s">
        <v>72</v>
      </c>
      <c r="BC1878" s="13">
        <v>12.08</v>
      </c>
      <c r="BD1878" s="13">
        <v>2</v>
      </c>
      <c r="BE1878" s="13" t="s">
        <v>97</v>
      </c>
      <c r="BF1878" s="13" t="s">
        <v>56</v>
      </c>
      <c r="BG1878" s="13">
        <v>2</v>
      </c>
      <c r="BH1878" s="13">
        <v>7</v>
      </c>
    </row>
    <row r="1879" spans="36:60" hidden="1" x14ac:dyDescent="0.25">
      <c r="AJ1879" s="11">
        <v>912</v>
      </c>
      <c r="AK1879" s="38" t="s">
        <v>612</v>
      </c>
      <c r="AL1879" s="2" t="s">
        <v>96</v>
      </c>
      <c r="AM1879" s="2" t="s">
        <v>28</v>
      </c>
      <c r="AN1879" s="2" t="s">
        <v>59</v>
      </c>
      <c r="AO1879" s="2" t="s">
        <v>74</v>
      </c>
      <c r="AP1879" s="2" t="s">
        <v>68</v>
      </c>
      <c r="AQ1879" s="2" t="s">
        <v>87</v>
      </c>
      <c r="AR1879" s="2" t="s">
        <v>53</v>
      </c>
      <c r="AS1879" s="2" t="s">
        <v>34</v>
      </c>
      <c r="AT1879" s="2">
        <v>873.3</v>
      </c>
      <c r="AU1879" s="2">
        <v>8</v>
      </c>
      <c r="AV1879" s="2">
        <v>0.02</v>
      </c>
      <c r="AW1879" s="2">
        <v>6846.67</v>
      </c>
      <c r="AX1879" s="2">
        <v>5099.22</v>
      </c>
      <c r="AY1879" s="2">
        <v>1747.45</v>
      </c>
      <c r="AZ1879" s="2" t="s">
        <v>35</v>
      </c>
      <c r="BA1879" s="2" t="s">
        <v>71</v>
      </c>
      <c r="BB1879" s="2" t="s">
        <v>72</v>
      </c>
      <c r="BC1879" s="2">
        <v>37.18</v>
      </c>
      <c r="BD1879" s="2">
        <v>3</v>
      </c>
      <c r="BE1879" s="2" t="s">
        <v>55</v>
      </c>
      <c r="BF1879" s="2" t="s">
        <v>39</v>
      </c>
      <c r="BG1879" s="2">
        <v>3</v>
      </c>
      <c r="BH1879" s="2">
        <v>11</v>
      </c>
    </row>
    <row r="1880" spans="36:60" hidden="1" x14ac:dyDescent="0.25">
      <c r="AJ1880" s="12">
        <v>873</v>
      </c>
      <c r="AK1880" s="39" t="s">
        <v>475</v>
      </c>
      <c r="AL1880" s="13" t="s">
        <v>65</v>
      </c>
      <c r="AM1880" s="13" t="s">
        <v>66</v>
      </c>
      <c r="AN1880" s="13" t="s">
        <v>93</v>
      </c>
      <c r="AO1880" s="13" t="s">
        <v>78</v>
      </c>
      <c r="AP1880" s="13" t="s">
        <v>31</v>
      </c>
      <c r="AQ1880" s="13" t="s">
        <v>52</v>
      </c>
      <c r="AR1880" s="13" t="s">
        <v>53</v>
      </c>
      <c r="AS1880" s="13" t="s">
        <v>70</v>
      </c>
      <c r="AT1880" s="13">
        <v>624.59</v>
      </c>
      <c r="AU1880" s="13">
        <v>11</v>
      </c>
      <c r="AV1880" s="13">
        <v>7.0000000000000007E-2</v>
      </c>
      <c r="AW1880" s="13">
        <v>6389.56</v>
      </c>
      <c r="AX1880" s="13">
        <v>4650.74</v>
      </c>
      <c r="AY1880" s="13">
        <v>1738.82</v>
      </c>
      <c r="AZ1880" s="13" t="s">
        <v>76</v>
      </c>
      <c r="BA1880" s="13" t="s">
        <v>71</v>
      </c>
      <c r="BB1880" s="13" t="s">
        <v>48</v>
      </c>
      <c r="BC1880" s="13">
        <v>35.659999999999997</v>
      </c>
      <c r="BD1880" s="13">
        <v>2</v>
      </c>
      <c r="BE1880" s="13" t="s">
        <v>55</v>
      </c>
      <c r="BF1880" s="13" t="s">
        <v>39</v>
      </c>
      <c r="BG1880" s="13">
        <v>2</v>
      </c>
      <c r="BH1880" s="13">
        <v>4</v>
      </c>
    </row>
    <row r="1881" spans="36:60" hidden="1" x14ac:dyDescent="0.25">
      <c r="AJ1881" s="12">
        <v>279</v>
      </c>
      <c r="AK1881" s="39" t="s">
        <v>322</v>
      </c>
      <c r="AL1881" s="13" t="s">
        <v>50</v>
      </c>
      <c r="AM1881" s="13" t="s">
        <v>66</v>
      </c>
      <c r="AN1881" s="13" t="s">
        <v>93</v>
      </c>
      <c r="AO1881" s="13" t="s">
        <v>74</v>
      </c>
      <c r="AP1881" s="13" t="s">
        <v>61</v>
      </c>
      <c r="AQ1881" s="13" t="s">
        <v>134</v>
      </c>
      <c r="AR1881" s="13" t="s">
        <v>53</v>
      </c>
      <c r="AS1881" s="13" t="s">
        <v>34</v>
      </c>
      <c r="AT1881" s="13">
        <v>336.79</v>
      </c>
      <c r="AU1881" s="13">
        <v>14</v>
      </c>
      <c r="AV1881" s="13">
        <v>0.03</v>
      </c>
      <c r="AW1881" s="13">
        <v>4573.6099999999997</v>
      </c>
      <c r="AX1881" s="13">
        <v>2835.94</v>
      </c>
      <c r="AY1881" s="13">
        <v>1737.67</v>
      </c>
      <c r="AZ1881" s="13" t="s">
        <v>76</v>
      </c>
      <c r="BA1881" s="13" t="s">
        <v>54</v>
      </c>
      <c r="BB1881" s="13" t="s">
        <v>37</v>
      </c>
      <c r="BC1881" s="13">
        <v>30.87</v>
      </c>
      <c r="BD1881" s="13">
        <v>2</v>
      </c>
      <c r="BE1881" s="13" t="s">
        <v>38</v>
      </c>
      <c r="BF1881" s="13" t="s">
        <v>56</v>
      </c>
      <c r="BG1881" s="13">
        <v>2</v>
      </c>
      <c r="BH1881" s="13">
        <v>12</v>
      </c>
    </row>
    <row r="1882" spans="36:60" hidden="1" x14ac:dyDescent="0.25">
      <c r="AJ1882" s="11">
        <v>56</v>
      </c>
      <c r="AK1882" s="38" t="s">
        <v>150</v>
      </c>
      <c r="AL1882" s="2" t="s">
        <v>65</v>
      </c>
      <c r="AM1882" s="2" t="s">
        <v>82</v>
      </c>
      <c r="AN1882" s="2" t="s">
        <v>90</v>
      </c>
      <c r="AO1882" s="2" t="s">
        <v>60</v>
      </c>
      <c r="AP1882" s="2" t="s">
        <v>75</v>
      </c>
      <c r="AQ1882" s="2" t="s">
        <v>52</v>
      </c>
      <c r="AR1882" s="2" t="s">
        <v>53</v>
      </c>
      <c r="AS1882" s="2" t="s">
        <v>34</v>
      </c>
      <c r="AT1882" s="2">
        <v>934.88</v>
      </c>
      <c r="AU1882" s="2">
        <v>9</v>
      </c>
      <c r="AV1882" s="2">
        <v>0.02</v>
      </c>
      <c r="AW1882" s="2">
        <v>8245.64</v>
      </c>
      <c r="AX1882" s="2">
        <v>6520.59</v>
      </c>
      <c r="AY1882" s="2">
        <v>1725.05</v>
      </c>
      <c r="AZ1882" s="2" t="s">
        <v>63</v>
      </c>
      <c r="BA1882" s="2" t="s">
        <v>54</v>
      </c>
      <c r="BB1882" s="2" t="s">
        <v>37</v>
      </c>
      <c r="BC1882" s="2">
        <v>19.05</v>
      </c>
      <c r="BD1882" s="2">
        <v>7</v>
      </c>
      <c r="BE1882" s="2" t="s">
        <v>97</v>
      </c>
      <c r="BF1882" s="2" t="s">
        <v>56</v>
      </c>
      <c r="BG1882" s="2">
        <v>2</v>
      </c>
      <c r="BH1882" s="2">
        <v>7</v>
      </c>
    </row>
    <row r="1883" spans="36:60" hidden="1" x14ac:dyDescent="0.25">
      <c r="AJ1883" s="12">
        <v>527</v>
      </c>
      <c r="AK1883" s="39" t="s">
        <v>412</v>
      </c>
      <c r="AL1883" s="13" t="s">
        <v>65</v>
      </c>
      <c r="AM1883" s="13" t="s">
        <v>66</v>
      </c>
      <c r="AN1883" s="13" t="s">
        <v>29</v>
      </c>
      <c r="AO1883" s="13" t="s">
        <v>60</v>
      </c>
      <c r="AP1883" s="13" t="s">
        <v>31</v>
      </c>
      <c r="AQ1883" s="13" t="s">
        <v>52</v>
      </c>
      <c r="AR1883" s="13" t="s">
        <v>53</v>
      </c>
      <c r="AS1883" s="13" t="s">
        <v>34</v>
      </c>
      <c r="AT1883" s="13">
        <v>867.11</v>
      </c>
      <c r="AU1883" s="13">
        <v>16</v>
      </c>
      <c r="AV1883" s="13">
        <v>0.25</v>
      </c>
      <c r="AW1883" s="13">
        <v>10405.32</v>
      </c>
      <c r="AX1883" s="13">
        <v>8682.51</v>
      </c>
      <c r="AY1883" s="13">
        <v>1722.81</v>
      </c>
      <c r="AZ1883" s="13" t="s">
        <v>47</v>
      </c>
      <c r="BA1883" s="13" t="s">
        <v>36</v>
      </c>
      <c r="BB1883" s="13" t="s">
        <v>48</v>
      </c>
      <c r="BC1883" s="13">
        <v>26.61</v>
      </c>
      <c r="BD1883" s="13">
        <v>9</v>
      </c>
      <c r="BE1883" s="13" t="s">
        <v>55</v>
      </c>
      <c r="BF1883" s="13" t="s">
        <v>39</v>
      </c>
      <c r="BG1883" s="13">
        <v>2</v>
      </c>
      <c r="BH1883" s="13">
        <v>5</v>
      </c>
    </row>
    <row r="1884" spans="36:60" hidden="1" x14ac:dyDescent="0.25">
      <c r="AJ1884" s="11">
        <v>152</v>
      </c>
      <c r="AK1884" s="38" t="s">
        <v>235</v>
      </c>
      <c r="AL1884" s="2" t="s">
        <v>96</v>
      </c>
      <c r="AM1884" s="2" t="s">
        <v>66</v>
      </c>
      <c r="AN1884" s="2" t="s">
        <v>83</v>
      </c>
      <c r="AO1884" s="2" t="s">
        <v>78</v>
      </c>
      <c r="AP1884" s="2" t="s">
        <v>61</v>
      </c>
      <c r="AQ1884" s="2" t="s">
        <v>62</v>
      </c>
      <c r="AR1884" s="2" t="s">
        <v>53</v>
      </c>
      <c r="AS1884" s="2" t="s">
        <v>46</v>
      </c>
      <c r="AT1884" s="2">
        <v>361.01</v>
      </c>
      <c r="AU1884" s="2">
        <v>20</v>
      </c>
      <c r="AV1884" s="2">
        <v>0.09</v>
      </c>
      <c r="AW1884" s="2">
        <v>6570.38</v>
      </c>
      <c r="AX1884" s="2">
        <v>4852.37</v>
      </c>
      <c r="AY1884" s="2">
        <v>1718.01</v>
      </c>
      <c r="AZ1884" s="2" t="s">
        <v>47</v>
      </c>
      <c r="BA1884" s="2" t="s">
        <v>71</v>
      </c>
      <c r="BB1884" s="2" t="s">
        <v>37</v>
      </c>
      <c r="BC1884" s="2">
        <v>38.72</v>
      </c>
      <c r="BD1884" s="2">
        <v>1</v>
      </c>
      <c r="BE1884" s="2" t="s">
        <v>97</v>
      </c>
      <c r="BF1884" s="2" t="s">
        <v>56</v>
      </c>
      <c r="BG1884" s="2">
        <v>3</v>
      </c>
      <c r="BH1884" s="2">
        <v>1</v>
      </c>
    </row>
    <row r="1885" spans="36:60" hidden="1" x14ac:dyDescent="0.25">
      <c r="AJ1885" s="12">
        <v>941</v>
      </c>
      <c r="AK1885" s="39" t="s">
        <v>397</v>
      </c>
      <c r="AL1885" s="13" t="s">
        <v>65</v>
      </c>
      <c r="AM1885" s="13" t="s">
        <v>42</v>
      </c>
      <c r="AN1885" s="13" t="s">
        <v>29</v>
      </c>
      <c r="AO1885" s="13" t="s">
        <v>78</v>
      </c>
      <c r="AP1885" s="13" t="s">
        <v>75</v>
      </c>
      <c r="AQ1885" s="13" t="s">
        <v>52</v>
      </c>
      <c r="AR1885" s="13" t="s">
        <v>33</v>
      </c>
      <c r="AS1885" s="13" t="s">
        <v>80</v>
      </c>
      <c r="AT1885" s="13">
        <v>595.79</v>
      </c>
      <c r="AU1885" s="13">
        <v>12</v>
      </c>
      <c r="AV1885" s="13">
        <v>0.26</v>
      </c>
      <c r="AW1885" s="13">
        <v>5290.62</v>
      </c>
      <c r="AX1885" s="13">
        <v>3581.04</v>
      </c>
      <c r="AY1885" s="13">
        <v>1709.58</v>
      </c>
      <c r="AZ1885" s="13" t="s">
        <v>35</v>
      </c>
      <c r="BA1885" s="13" t="s">
        <v>36</v>
      </c>
      <c r="BB1885" s="13" t="s">
        <v>37</v>
      </c>
      <c r="BC1885" s="13">
        <v>35.99</v>
      </c>
      <c r="BD1885" s="13">
        <v>5</v>
      </c>
      <c r="BE1885" s="13" t="s">
        <v>55</v>
      </c>
      <c r="BF1885" s="13" t="s">
        <v>56</v>
      </c>
      <c r="BG1885" s="13">
        <v>4</v>
      </c>
      <c r="BH1885" s="13">
        <v>9</v>
      </c>
    </row>
    <row r="1886" spans="36:60" hidden="1" x14ac:dyDescent="0.25">
      <c r="AJ1886" s="11">
        <v>526</v>
      </c>
      <c r="AK1886" s="38" t="s">
        <v>152</v>
      </c>
      <c r="AL1886" s="2" t="s">
        <v>120</v>
      </c>
      <c r="AM1886" s="2" t="s">
        <v>42</v>
      </c>
      <c r="AN1886" s="2" t="s">
        <v>90</v>
      </c>
      <c r="AO1886" s="2" t="s">
        <v>30</v>
      </c>
      <c r="AP1886" s="2" t="s">
        <v>75</v>
      </c>
      <c r="AQ1886" s="2" t="s">
        <v>32</v>
      </c>
      <c r="AR1886" s="2" t="s">
        <v>53</v>
      </c>
      <c r="AS1886" s="2" t="s">
        <v>34</v>
      </c>
      <c r="AT1886" s="2">
        <v>440</v>
      </c>
      <c r="AU1886" s="2">
        <v>13</v>
      </c>
      <c r="AV1886" s="2">
        <v>7.0000000000000007E-2</v>
      </c>
      <c r="AW1886" s="2">
        <v>5319.6</v>
      </c>
      <c r="AX1886" s="2">
        <v>3616.61</v>
      </c>
      <c r="AY1886" s="2">
        <v>1702.99</v>
      </c>
      <c r="AZ1886" s="2" t="s">
        <v>76</v>
      </c>
      <c r="BA1886" s="2" t="s">
        <v>36</v>
      </c>
      <c r="BB1886" s="2" t="s">
        <v>72</v>
      </c>
      <c r="BC1886" s="2">
        <v>35.49</v>
      </c>
      <c r="BD1886" s="2">
        <v>10</v>
      </c>
      <c r="BE1886" s="2" t="s">
        <v>55</v>
      </c>
      <c r="BF1886" s="2" t="s">
        <v>56</v>
      </c>
      <c r="BG1886" s="2">
        <v>5</v>
      </c>
      <c r="BH1886" s="2">
        <v>4</v>
      </c>
    </row>
    <row r="1887" spans="36:60" hidden="1" x14ac:dyDescent="0.25">
      <c r="AJ1887" s="11">
        <v>332</v>
      </c>
      <c r="AK1887" s="38" t="s">
        <v>357</v>
      </c>
      <c r="AL1887" s="2" t="s">
        <v>65</v>
      </c>
      <c r="AM1887" s="2" t="s">
        <v>42</v>
      </c>
      <c r="AN1887" s="2" t="s">
        <v>29</v>
      </c>
      <c r="AO1887" s="2" t="s">
        <v>100</v>
      </c>
      <c r="AP1887" s="2" t="s">
        <v>51</v>
      </c>
      <c r="AQ1887" s="2" t="s">
        <v>107</v>
      </c>
      <c r="AR1887" s="2" t="s">
        <v>33</v>
      </c>
      <c r="AS1887" s="2" t="s">
        <v>80</v>
      </c>
      <c r="AT1887" s="2">
        <v>646.20000000000005</v>
      </c>
      <c r="AU1887" s="2">
        <v>7</v>
      </c>
      <c r="AV1887" s="2">
        <v>0.22</v>
      </c>
      <c r="AW1887" s="2">
        <v>3528.25</v>
      </c>
      <c r="AX1887" s="2">
        <v>1825.97</v>
      </c>
      <c r="AY1887" s="2">
        <v>1702.28</v>
      </c>
      <c r="AZ1887" s="2" t="s">
        <v>76</v>
      </c>
      <c r="BA1887" s="2" t="s">
        <v>36</v>
      </c>
      <c r="BB1887" s="2" t="s">
        <v>72</v>
      </c>
      <c r="BC1887" s="2">
        <v>17.73</v>
      </c>
      <c r="BD1887" s="2">
        <v>9</v>
      </c>
      <c r="BE1887" s="2" t="s">
        <v>55</v>
      </c>
      <c r="BF1887" s="2" t="s">
        <v>56</v>
      </c>
      <c r="BG1887" s="2">
        <v>2</v>
      </c>
      <c r="BH1887" s="2">
        <v>4</v>
      </c>
    </row>
    <row r="1888" spans="36:60" hidden="1" x14ac:dyDescent="0.25">
      <c r="AJ1888" s="11">
        <v>78</v>
      </c>
      <c r="AK1888" s="38" t="s">
        <v>171</v>
      </c>
      <c r="AL1888" s="2" t="s">
        <v>27</v>
      </c>
      <c r="AM1888" s="2" t="s">
        <v>28</v>
      </c>
      <c r="AN1888" s="2" t="s">
        <v>59</v>
      </c>
      <c r="AO1888" s="2" t="s">
        <v>30</v>
      </c>
      <c r="AP1888" s="2" t="s">
        <v>68</v>
      </c>
      <c r="AQ1888" s="2" t="s">
        <v>107</v>
      </c>
      <c r="AR1888" s="2" t="s">
        <v>53</v>
      </c>
      <c r="AS1888" s="2" t="s">
        <v>34</v>
      </c>
      <c r="AT1888" s="2">
        <v>739.42</v>
      </c>
      <c r="AU1888" s="2">
        <v>10</v>
      </c>
      <c r="AV1888" s="2">
        <v>0.11</v>
      </c>
      <c r="AW1888" s="2">
        <v>6580.84</v>
      </c>
      <c r="AX1888" s="2">
        <v>4883.6099999999997</v>
      </c>
      <c r="AY1888" s="2">
        <v>1697.23</v>
      </c>
      <c r="AZ1888" s="2" t="s">
        <v>35</v>
      </c>
      <c r="BA1888" s="2" t="s">
        <v>88</v>
      </c>
      <c r="BB1888" s="2" t="s">
        <v>37</v>
      </c>
      <c r="BC1888" s="2">
        <v>5.59</v>
      </c>
      <c r="BD1888" s="2">
        <v>7</v>
      </c>
      <c r="BE1888" s="2" t="s">
        <v>97</v>
      </c>
      <c r="BF1888" s="2" t="s">
        <v>39</v>
      </c>
      <c r="BG1888" s="2">
        <v>5</v>
      </c>
      <c r="BH1888" s="2">
        <v>8</v>
      </c>
    </row>
    <row r="1889" spans="36:60" hidden="1" x14ac:dyDescent="0.25">
      <c r="AJ1889" s="12">
        <v>373</v>
      </c>
      <c r="AK1889" s="39" t="s">
        <v>385</v>
      </c>
      <c r="AL1889" s="13" t="s">
        <v>50</v>
      </c>
      <c r="AM1889" s="13" t="s">
        <v>28</v>
      </c>
      <c r="AN1889" s="13" t="s">
        <v>93</v>
      </c>
      <c r="AO1889" s="13" t="s">
        <v>78</v>
      </c>
      <c r="AP1889" s="13" t="s">
        <v>31</v>
      </c>
      <c r="AQ1889" s="13" t="s">
        <v>102</v>
      </c>
      <c r="AR1889" s="13" t="s">
        <v>45</v>
      </c>
      <c r="AS1889" s="13" t="s">
        <v>34</v>
      </c>
      <c r="AT1889" s="13">
        <v>994.21</v>
      </c>
      <c r="AU1889" s="13">
        <v>5</v>
      </c>
      <c r="AV1889" s="13">
        <v>0.23</v>
      </c>
      <c r="AW1889" s="13">
        <v>3827.71</v>
      </c>
      <c r="AX1889" s="13">
        <v>2143.11</v>
      </c>
      <c r="AY1889" s="13">
        <v>1684.6</v>
      </c>
      <c r="AZ1889" s="13" t="s">
        <v>91</v>
      </c>
      <c r="BA1889" s="13" t="s">
        <v>54</v>
      </c>
      <c r="BB1889" s="13" t="s">
        <v>48</v>
      </c>
      <c r="BC1889" s="13">
        <v>29.37</v>
      </c>
      <c r="BD1889" s="13">
        <v>4</v>
      </c>
      <c r="BE1889" s="13" t="s">
        <v>55</v>
      </c>
      <c r="BF1889" s="13" t="s">
        <v>39</v>
      </c>
      <c r="BG1889" s="13">
        <v>3</v>
      </c>
      <c r="BH1889" s="13">
        <v>2</v>
      </c>
    </row>
    <row r="1890" spans="36:60" hidden="1" x14ac:dyDescent="0.25">
      <c r="AJ1890" s="11">
        <v>442</v>
      </c>
      <c r="AK1890" s="38" t="s">
        <v>245</v>
      </c>
      <c r="AL1890" s="2" t="s">
        <v>118</v>
      </c>
      <c r="AM1890" s="2" t="s">
        <v>42</v>
      </c>
      <c r="AN1890" s="2" t="s">
        <v>90</v>
      </c>
      <c r="AO1890" s="2" t="s">
        <v>94</v>
      </c>
      <c r="AP1890" s="2" t="s">
        <v>68</v>
      </c>
      <c r="AQ1890" s="2" t="s">
        <v>52</v>
      </c>
      <c r="AR1890" s="2" t="s">
        <v>33</v>
      </c>
      <c r="AS1890" s="2" t="s">
        <v>80</v>
      </c>
      <c r="AT1890" s="2">
        <v>265.64</v>
      </c>
      <c r="AU1890" s="2">
        <v>19</v>
      </c>
      <c r="AV1890" s="2">
        <v>0.26</v>
      </c>
      <c r="AW1890" s="2">
        <v>3734.9</v>
      </c>
      <c r="AX1890" s="2">
        <v>2064.11</v>
      </c>
      <c r="AY1890" s="2">
        <v>1670.79</v>
      </c>
      <c r="AZ1890" s="2" t="s">
        <v>35</v>
      </c>
      <c r="BA1890" s="2" t="s">
        <v>36</v>
      </c>
      <c r="BB1890" s="2" t="s">
        <v>48</v>
      </c>
      <c r="BC1890" s="2">
        <v>49.83</v>
      </c>
      <c r="BD1890" s="2">
        <v>10</v>
      </c>
      <c r="BE1890" s="2" t="s">
        <v>97</v>
      </c>
      <c r="BF1890" s="2" t="s">
        <v>39</v>
      </c>
      <c r="BG1890" s="2">
        <v>1</v>
      </c>
      <c r="BH1890" s="2">
        <v>6</v>
      </c>
    </row>
    <row r="1891" spans="36:60" hidden="1" x14ac:dyDescent="0.25">
      <c r="AJ1891" s="11">
        <v>252</v>
      </c>
      <c r="AK1891" s="38" t="s">
        <v>303</v>
      </c>
      <c r="AL1891" s="2" t="s">
        <v>114</v>
      </c>
      <c r="AM1891" s="2" t="s">
        <v>42</v>
      </c>
      <c r="AN1891" s="2" t="s">
        <v>29</v>
      </c>
      <c r="AO1891" s="2" t="s">
        <v>44</v>
      </c>
      <c r="AP1891" s="2" t="s">
        <v>31</v>
      </c>
      <c r="AQ1891" s="2" t="s">
        <v>102</v>
      </c>
      <c r="AR1891" s="2" t="s">
        <v>45</v>
      </c>
      <c r="AS1891" s="2" t="s">
        <v>85</v>
      </c>
      <c r="AT1891" s="2">
        <v>345.15</v>
      </c>
      <c r="AU1891" s="2">
        <v>19</v>
      </c>
      <c r="AV1891" s="2">
        <v>0.22</v>
      </c>
      <c r="AW1891" s="2">
        <v>5115.12</v>
      </c>
      <c r="AX1891" s="2">
        <v>3453.11</v>
      </c>
      <c r="AY1891" s="2">
        <v>1662.01</v>
      </c>
      <c r="AZ1891" s="2" t="s">
        <v>47</v>
      </c>
      <c r="BA1891" s="2" t="s">
        <v>54</v>
      </c>
      <c r="BB1891" s="2" t="s">
        <v>37</v>
      </c>
      <c r="BC1891" s="2">
        <v>11.58</v>
      </c>
      <c r="BD1891" s="2">
        <v>2</v>
      </c>
      <c r="BE1891" s="2" t="s">
        <v>38</v>
      </c>
      <c r="BF1891" s="2" t="s">
        <v>56</v>
      </c>
      <c r="BG1891" s="2">
        <v>2</v>
      </c>
      <c r="BH1891" s="2">
        <v>12</v>
      </c>
    </row>
    <row r="1892" spans="36:60" hidden="1" x14ac:dyDescent="0.25">
      <c r="AJ1892" s="12">
        <v>19</v>
      </c>
      <c r="AK1892" s="39" t="s">
        <v>108</v>
      </c>
      <c r="AL1892" s="13" t="s">
        <v>96</v>
      </c>
      <c r="AM1892" s="13" t="s">
        <v>66</v>
      </c>
      <c r="AN1892" s="13" t="s">
        <v>43</v>
      </c>
      <c r="AO1892" s="13" t="s">
        <v>30</v>
      </c>
      <c r="AP1892" s="13" t="s">
        <v>31</v>
      </c>
      <c r="AQ1892" s="13" t="s">
        <v>107</v>
      </c>
      <c r="AR1892" s="13" t="s">
        <v>53</v>
      </c>
      <c r="AS1892" s="13" t="s">
        <v>46</v>
      </c>
      <c r="AT1892" s="13">
        <v>592.47</v>
      </c>
      <c r="AU1892" s="13">
        <v>19</v>
      </c>
      <c r="AV1892" s="13">
        <v>0.08</v>
      </c>
      <c r="AW1892" s="13">
        <v>10356.379999999999</v>
      </c>
      <c r="AX1892" s="13">
        <v>8696.16</v>
      </c>
      <c r="AY1892" s="13">
        <v>1660.22</v>
      </c>
      <c r="AZ1892" s="13" t="s">
        <v>63</v>
      </c>
      <c r="BA1892" s="13" t="s">
        <v>54</v>
      </c>
      <c r="BB1892" s="13" t="s">
        <v>37</v>
      </c>
      <c r="BC1892" s="13">
        <v>16.100000000000001</v>
      </c>
      <c r="BD1892" s="13">
        <v>3</v>
      </c>
      <c r="BE1892" s="13" t="s">
        <v>97</v>
      </c>
      <c r="BF1892" s="13" t="s">
        <v>56</v>
      </c>
      <c r="BG1892" s="13">
        <v>5</v>
      </c>
      <c r="BH1892" s="13">
        <v>12</v>
      </c>
    </row>
    <row r="1893" spans="36:60" hidden="1" x14ac:dyDescent="0.25">
      <c r="AJ1893" s="12">
        <v>133</v>
      </c>
      <c r="AK1893" s="39" t="s">
        <v>216</v>
      </c>
      <c r="AL1893" s="13" t="s">
        <v>99</v>
      </c>
      <c r="AM1893" s="13" t="s">
        <v>66</v>
      </c>
      <c r="AN1893" s="13" t="s">
        <v>43</v>
      </c>
      <c r="AO1893" s="13" t="s">
        <v>44</v>
      </c>
      <c r="AP1893" s="13" t="s">
        <v>51</v>
      </c>
      <c r="AQ1893" s="13" t="s">
        <v>52</v>
      </c>
      <c r="AR1893" s="13" t="s">
        <v>45</v>
      </c>
      <c r="AS1893" s="13" t="s">
        <v>85</v>
      </c>
      <c r="AT1893" s="13">
        <v>219.69</v>
      </c>
      <c r="AU1893" s="13">
        <v>17</v>
      </c>
      <c r="AV1893" s="13">
        <v>0.04</v>
      </c>
      <c r="AW1893" s="13">
        <v>3585.34</v>
      </c>
      <c r="AX1893" s="13">
        <v>1930.42</v>
      </c>
      <c r="AY1893" s="13">
        <v>1654.92</v>
      </c>
      <c r="AZ1893" s="13" t="s">
        <v>47</v>
      </c>
      <c r="BA1893" s="13" t="s">
        <v>88</v>
      </c>
      <c r="BB1893" s="13" t="s">
        <v>37</v>
      </c>
      <c r="BC1893" s="13">
        <v>5.4</v>
      </c>
      <c r="BD1893" s="13">
        <v>2</v>
      </c>
      <c r="BE1893" s="13" t="s">
        <v>38</v>
      </c>
      <c r="BF1893" s="13" t="s">
        <v>56</v>
      </c>
      <c r="BG1893" s="13">
        <v>2</v>
      </c>
      <c r="BH1893" s="13">
        <v>12</v>
      </c>
    </row>
    <row r="1894" spans="36:60" hidden="1" x14ac:dyDescent="0.25">
      <c r="AJ1894" s="12">
        <v>217</v>
      </c>
      <c r="AK1894" s="39" t="s">
        <v>282</v>
      </c>
      <c r="AL1894" s="13" t="s">
        <v>118</v>
      </c>
      <c r="AM1894" s="13" t="s">
        <v>82</v>
      </c>
      <c r="AN1894" s="13" t="s">
        <v>90</v>
      </c>
      <c r="AO1894" s="13" t="s">
        <v>30</v>
      </c>
      <c r="AP1894" s="13" t="s">
        <v>51</v>
      </c>
      <c r="AQ1894" s="13" t="s">
        <v>62</v>
      </c>
      <c r="AR1894" s="13" t="s">
        <v>45</v>
      </c>
      <c r="AS1894" s="13" t="s">
        <v>80</v>
      </c>
      <c r="AT1894" s="13">
        <v>262.99</v>
      </c>
      <c r="AU1894" s="13">
        <v>15</v>
      </c>
      <c r="AV1894" s="13">
        <v>0.02</v>
      </c>
      <c r="AW1894" s="13">
        <v>3865.95</v>
      </c>
      <c r="AX1894" s="13">
        <v>2211.5300000000002</v>
      </c>
      <c r="AY1894" s="13">
        <v>1654.42</v>
      </c>
      <c r="AZ1894" s="13" t="s">
        <v>91</v>
      </c>
      <c r="BA1894" s="13" t="s">
        <v>54</v>
      </c>
      <c r="BB1894" s="13" t="s">
        <v>72</v>
      </c>
      <c r="BC1894" s="13">
        <v>10.01</v>
      </c>
      <c r="BD1894" s="13">
        <v>7</v>
      </c>
      <c r="BE1894" s="13" t="s">
        <v>38</v>
      </c>
      <c r="BF1894" s="13" t="s">
        <v>39</v>
      </c>
      <c r="BG1894" s="13">
        <v>1</v>
      </c>
      <c r="BH1894" s="13">
        <v>4</v>
      </c>
    </row>
    <row r="1895" spans="36:60" hidden="1" x14ac:dyDescent="0.25">
      <c r="AJ1895" s="11">
        <v>928</v>
      </c>
      <c r="AK1895" s="38" t="s">
        <v>616</v>
      </c>
      <c r="AL1895" s="2" t="s">
        <v>114</v>
      </c>
      <c r="AM1895" s="2" t="s">
        <v>42</v>
      </c>
      <c r="AN1895" s="2" t="s">
        <v>29</v>
      </c>
      <c r="AO1895" s="2" t="s">
        <v>67</v>
      </c>
      <c r="AP1895" s="2" t="s">
        <v>68</v>
      </c>
      <c r="AQ1895" s="2" t="s">
        <v>79</v>
      </c>
      <c r="AR1895" s="2" t="s">
        <v>33</v>
      </c>
      <c r="AS1895" s="2" t="s">
        <v>85</v>
      </c>
      <c r="AT1895" s="2">
        <v>531.38</v>
      </c>
      <c r="AU1895" s="2">
        <v>14</v>
      </c>
      <c r="AV1895" s="2">
        <v>0.01</v>
      </c>
      <c r="AW1895" s="2">
        <v>7364.93</v>
      </c>
      <c r="AX1895" s="2">
        <v>5714.83</v>
      </c>
      <c r="AY1895" s="2">
        <v>1650.1</v>
      </c>
      <c r="AZ1895" s="2" t="s">
        <v>47</v>
      </c>
      <c r="BA1895" s="2" t="s">
        <v>88</v>
      </c>
      <c r="BB1895" s="2" t="s">
        <v>72</v>
      </c>
      <c r="BC1895" s="2">
        <v>8.0399999999999991</v>
      </c>
      <c r="BD1895" s="2">
        <v>8</v>
      </c>
      <c r="BE1895" s="2" t="s">
        <v>38</v>
      </c>
      <c r="BF1895" s="2" t="s">
        <v>39</v>
      </c>
      <c r="BG1895" s="2">
        <v>3</v>
      </c>
      <c r="BH1895" s="2">
        <v>6</v>
      </c>
    </row>
    <row r="1896" spans="36:60" hidden="1" x14ac:dyDescent="0.25">
      <c r="AJ1896" s="11">
        <v>686</v>
      </c>
      <c r="AK1896" s="38" t="s">
        <v>439</v>
      </c>
      <c r="AL1896" s="2" t="s">
        <v>58</v>
      </c>
      <c r="AM1896" s="2" t="s">
        <v>82</v>
      </c>
      <c r="AN1896" s="2" t="s">
        <v>83</v>
      </c>
      <c r="AO1896" s="2" t="s">
        <v>94</v>
      </c>
      <c r="AP1896" s="2" t="s">
        <v>51</v>
      </c>
      <c r="AQ1896" s="2" t="s">
        <v>62</v>
      </c>
      <c r="AR1896" s="2" t="s">
        <v>45</v>
      </c>
      <c r="AS1896" s="2" t="s">
        <v>80</v>
      </c>
      <c r="AT1896" s="2">
        <v>584.57000000000005</v>
      </c>
      <c r="AU1896" s="2">
        <v>13</v>
      </c>
      <c r="AV1896" s="2">
        <v>0.28999999999999998</v>
      </c>
      <c r="AW1896" s="2">
        <v>5395.58</v>
      </c>
      <c r="AX1896" s="2">
        <v>3746.6</v>
      </c>
      <c r="AY1896" s="2">
        <v>1648.98</v>
      </c>
      <c r="AZ1896" s="2" t="s">
        <v>91</v>
      </c>
      <c r="BA1896" s="2" t="s">
        <v>88</v>
      </c>
      <c r="BB1896" s="2" t="s">
        <v>48</v>
      </c>
      <c r="BC1896" s="2">
        <v>6.66</v>
      </c>
      <c r="BD1896" s="2">
        <v>7</v>
      </c>
      <c r="BE1896" s="2" t="s">
        <v>55</v>
      </c>
      <c r="BF1896" s="2" t="s">
        <v>39</v>
      </c>
      <c r="BG1896" s="2">
        <v>1</v>
      </c>
      <c r="BH1896" s="2">
        <v>10</v>
      </c>
    </row>
    <row r="1897" spans="36:60" hidden="1" x14ac:dyDescent="0.25">
      <c r="AJ1897" s="11">
        <v>724</v>
      </c>
      <c r="AK1897" s="38" t="s">
        <v>547</v>
      </c>
      <c r="AL1897" s="2" t="s">
        <v>50</v>
      </c>
      <c r="AM1897" s="2" t="s">
        <v>28</v>
      </c>
      <c r="AN1897" s="2" t="s">
        <v>29</v>
      </c>
      <c r="AO1897" s="2" t="s">
        <v>94</v>
      </c>
      <c r="AP1897" s="2" t="s">
        <v>51</v>
      </c>
      <c r="AQ1897" s="2" t="s">
        <v>84</v>
      </c>
      <c r="AR1897" s="2" t="s">
        <v>53</v>
      </c>
      <c r="AS1897" s="2" t="s">
        <v>46</v>
      </c>
      <c r="AT1897" s="2">
        <v>706.67</v>
      </c>
      <c r="AU1897" s="2">
        <v>6</v>
      </c>
      <c r="AV1897" s="2">
        <v>0.21</v>
      </c>
      <c r="AW1897" s="2">
        <v>3349.62</v>
      </c>
      <c r="AX1897" s="2">
        <v>1701.25</v>
      </c>
      <c r="AY1897" s="2">
        <v>1648.37</v>
      </c>
      <c r="AZ1897" s="2" t="s">
        <v>63</v>
      </c>
      <c r="BA1897" s="2" t="s">
        <v>36</v>
      </c>
      <c r="BB1897" s="2" t="s">
        <v>48</v>
      </c>
      <c r="BC1897" s="2">
        <v>6.19</v>
      </c>
      <c r="BD1897" s="2">
        <v>10</v>
      </c>
      <c r="BE1897" s="2" t="s">
        <v>38</v>
      </c>
      <c r="BF1897" s="2" t="s">
        <v>39</v>
      </c>
      <c r="BG1897" s="2">
        <v>3</v>
      </c>
      <c r="BH1897" s="2">
        <v>6</v>
      </c>
    </row>
    <row r="1898" spans="36:60" hidden="1" x14ac:dyDescent="0.25">
      <c r="AJ1898" s="11">
        <v>136</v>
      </c>
      <c r="AK1898" s="38" t="s">
        <v>219</v>
      </c>
      <c r="AL1898" s="2" t="s">
        <v>50</v>
      </c>
      <c r="AM1898" s="2" t="s">
        <v>66</v>
      </c>
      <c r="AN1898" s="2" t="s">
        <v>43</v>
      </c>
      <c r="AO1898" s="2" t="s">
        <v>60</v>
      </c>
      <c r="AP1898" s="2" t="s">
        <v>75</v>
      </c>
      <c r="AQ1898" s="2" t="s">
        <v>52</v>
      </c>
      <c r="AR1898" s="2" t="s">
        <v>45</v>
      </c>
      <c r="AS1898" s="2" t="s">
        <v>34</v>
      </c>
      <c r="AT1898" s="2">
        <v>350.8</v>
      </c>
      <c r="AU1898" s="2">
        <v>13</v>
      </c>
      <c r="AV1898" s="2">
        <v>0.19</v>
      </c>
      <c r="AW1898" s="2">
        <v>3693.92</v>
      </c>
      <c r="AX1898" s="2">
        <v>2050.09</v>
      </c>
      <c r="AY1898" s="2">
        <v>1643.83</v>
      </c>
      <c r="AZ1898" s="2" t="s">
        <v>91</v>
      </c>
      <c r="BA1898" s="2" t="s">
        <v>71</v>
      </c>
      <c r="BB1898" s="2" t="s">
        <v>72</v>
      </c>
      <c r="BC1898" s="2">
        <v>19.510000000000002</v>
      </c>
      <c r="BD1898" s="2">
        <v>1</v>
      </c>
      <c r="BE1898" s="2" t="s">
        <v>97</v>
      </c>
      <c r="BF1898" s="2" t="s">
        <v>56</v>
      </c>
      <c r="BG1898" s="2">
        <v>2</v>
      </c>
      <c r="BH1898" s="2">
        <v>4</v>
      </c>
    </row>
    <row r="1899" spans="36:60" hidden="1" x14ac:dyDescent="0.25">
      <c r="AJ1899" s="11">
        <v>172</v>
      </c>
      <c r="AK1899" s="38" t="s">
        <v>251</v>
      </c>
      <c r="AL1899" s="2" t="s">
        <v>50</v>
      </c>
      <c r="AM1899" s="2" t="s">
        <v>82</v>
      </c>
      <c r="AN1899" s="2" t="s">
        <v>93</v>
      </c>
      <c r="AO1899" s="2" t="s">
        <v>94</v>
      </c>
      <c r="AP1899" s="2" t="s">
        <v>68</v>
      </c>
      <c r="AQ1899" s="2" t="s">
        <v>102</v>
      </c>
      <c r="AR1899" s="2" t="s">
        <v>53</v>
      </c>
      <c r="AS1899" s="2" t="s">
        <v>85</v>
      </c>
      <c r="AT1899" s="2">
        <v>857.7</v>
      </c>
      <c r="AU1899" s="2">
        <v>5</v>
      </c>
      <c r="AV1899" s="2">
        <v>0.22</v>
      </c>
      <c r="AW1899" s="2">
        <v>3345.03</v>
      </c>
      <c r="AX1899" s="2">
        <v>1702.5</v>
      </c>
      <c r="AY1899" s="2">
        <v>1642.53</v>
      </c>
      <c r="AZ1899" s="2" t="s">
        <v>63</v>
      </c>
      <c r="BA1899" s="2" t="s">
        <v>54</v>
      </c>
      <c r="BB1899" s="2" t="s">
        <v>37</v>
      </c>
      <c r="BC1899" s="2">
        <v>24.85</v>
      </c>
      <c r="BD1899" s="2">
        <v>7</v>
      </c>
      <c r="BE1899" s="2" t="s">
        <v>38</v>
      </c>
      <c r="BF1899" s="2" t="s">
        <v>56</v>
      </c>
      <c r="BG1899" s="2">
        <v>3</v>
      </c>
      <c r="BH1899" s="2">
        <v>1</v>
      </c>
    </row>
    <row r="1900" spans="36:60" hidden="1" x14ac:dyDescent="0.25">
      <c r="AJ1900" s="12">
        <v>419</v>
      </c>
      <c r="AK1900" s="39" t="s">
        <v>337</v>
      </c>
      <c r="AL1900" s="13" t="s">
        <v>99</v>
      </c>
      <c r="AM1900" s="13" t="s">
        <v>82</v>
      </c>
      <c r="AN1900" s="13" t="s">
        <v>93</v>
      </c>
      <c r="AO1900" s="13" t="s">
        <v>67</v>
      </c>
      <c r="AP1900" s="13" t="s">
        <v>68</v>
      </c>
      <c r="AQ1900" s="13" t="s">
        <v>84</v>
      </c>
      <c r="AR1900" s="13" t="s">
        <v>33</v>
      </c>
      <c r="AS1900" s="13" t="s">
        <v>34</v>
      </c>
      <c r="AT1900" s="13">
        <v>349.39</v>
      </c>
      <c r="AU1900" s="13">
        <v>13</v>
      </c>
      <c r="AV1900" s="13">
        <v>0.18</v>
      </c>
      <c r="AW1900" s="13">
        <v>3724.5</v>
      </c>
      <c r="AX1900" s="13">
        <v>2091.64</v>
      </c>
      <c r="AY1900" s="13">
        <v>1632.86</v>
      </c>
      <c r="AZ1900" s="13" t="s">
        <v>63</v>
      </c>
      <c r="BA1900" s="13" t="s">
        <v>88</v>
      </c>
      <c r="BB1900" s="13" t="s">
        <v>37</v>
      </c>
      <c r="BC1900" s="13">
        <v>9.9499999999999993</v>
      </c>
      <c r="BD1900" s="13">
        <v>7</v>
      </c>
      <c r="BE1900" s="13" t="s">
        <v>38</v>
      </c>
      <c r="BF1900" s="13" t="s">
        <v>56</v>
      </c>
      <c r="BG1900" s="13">
        <v>1</v>
      </c>
      <c r="BH1900" s="13">
        <v>12</v>
      </c>
    </row>
    <row r="1901" spans="36:60" hidden="1" x14ac:dyDescent="0.25">
      <c r="AJ1901" s="12">
        <v>569</v>
      </c>
      <c r="AK1901" s="39" t="s">
        <v>219</v>
      </c>
      <c r="AL1901" s="13" t="s">
        <v>50</v>
      </c>
      <c r="AM1901" s="13" t="s">
        <v>28</v>
      </c>
      <c r="AN1901" s="13" t="s">
        <v>90</v>
      </c>
      <c r="AO1901" s="13" t="s">
        <v>74</v>
      </c>
      <c r="AP1901" s="13" t="s">
        <v>31</v>
      </c>
      <c r="AQ1901" s="13" t="s">
        <v>84</v>
      </c>
      <c r="AR1901" s="13" t="s">
        <v>33</v>
      </c>
      <c r="AS1901" s="13" t="s">
        <v>46</v>
      </c>
      <c r="AT1901" s="13">
        <v>522.05999999999995</v>
      </c>
      <c r="AU1901" s="13">
        <v>11</v>
      </c>
      <c r="AV1901" s="13">
        <v>0.09</v>
      </c>
      <c r="AW1901" s="13">
        <v>5225.82</v>
      </c>
      <c r="AX1901" s="13">
        <v>3595.02</v>
      </c>
      <c r="AY1901" s="13">
        <v>1630.8</v>
      </c>
      <c r="AZ1901" s="13" t="s">
        <v>91</v>
      </c>
      <c r="BA1901" s="13" t="s">
        <v>36</v>
      </c>
      <c r="BB1901" s="13" t="s">
        <v>37</v>
      </c>
      <c r="BC1901" s="13">
        <v>41.64</v>
      </c>
      <c r="BD1901" s="13">
        <v>2</v>
      </c>
      <c r="BE1901" s="13" t="s">
        <v>38</v>
      </c>
      <c r="BF1901" s="13" t="s">
        <v>56</v>
      </c>
      <c r="BG1901" s="13">
        <v>4</v>
      </c>
      <c r="BH1901" s="13">
        <v>4</v>
      </c>
    </row>
    <row r="1902" spans="36:60" hidden="1" x14ac:dyDescent="0.25">
      <c r="AJ1902" s="12">
        <v>251</v>
      </c>
      <c r="AK1902" s="39" t="s">
        <v>297</v>
      </c>
      <c r="AL1902" s="13" t="s">
        <v>58</v>
      </c>
      <c r="AM1902" s="13" t="s">
        <v>28</v>
      </c>
      <c r="AN1902" s="13" t="s">
        <v>59</v>
      </c>
      <c r="AO1902" s="13" t="s">
        <v>67</v>
      </c>
      <c r="AP1902" s="13" t="s">
        <v>31</v>
      </c>
      <c r="AQ1902" s="13" t="s">
        <v>69</v>
      </c>
      <c r="AR1902" s="13" t="s">
        <v>53</v>
      </c>
      <c r="AS1902" s="13" t="s">
        <v>85</v>
      </c>
      <c r="AT1902" s="13">
        <v>826.99</v>
      </c>
      <c r="AU1902" s="13">
        <v>5</v>
      </c>
      <c r="AV1902" s="13">
        <v>0.14000000000000001</v>
      </c>
      <c r="AW1902" s="13">
        <v>3556.06</v>
      </c>
      <c r="AX1902" s="13">
        <v>1925.75</v>
      </c>
      <c r="AY1902" s="13">
        <v>1630.31</v>
      </c>
      <c r="AZ1902" s="13" t="s">
        <v>35</v>
      </c>
      <c r="BA1902" s="13" t="s">
        <v>88</v>
      </c>
      <c r="BB1902" s="13" t="s">
        <v>72</v>
      </c>
      <c r="BC1902" s="13">
        <v>41.39</v>
      </c>
      <c r="BD1902" s="13">
        <v>9</v>
      </c>
      <c r="BE1902" s="13" t="s">
        <v>97</v>
      </c>
      <c r="BF1902" s="13" t="s">
        <v>39</v>
      </c>
      <c r="BG1902" s="13">
        <v>2</v>
      </c>
      <c r="BH1902" s="13">
        <v>2</v>
      </c>
    </row>
    <row r="1903" spans="36:60" hidden="1" x14ac:dyDescent="0.25">
      <c r="AJ1903" s="12">
        <v>721</v>
      </c>
      <c r="AK1903" s="39" t="s">
        <v>419</v>
      </c>
      <c r="AL1903" s="13" t="s">
        <v>118</v>
      </c>
      <c r="AM1903" s="13" t="s">
        <v>66</v>
      </c>
      <c r="AN1903" s="13" t="s">
        <v>29</v>
      </c>
      <c r="AO1903" s="13" t="s">
        <v>78</v>
      </c>
      <c r="AP1903" s="13" t="s">
        <v>31</v>
      </c>
      <c r="AQ1903" s="13" t="s">
        <v>107</v>
      </c>
      <c r="AR1903" s="13" t="s">
        <v>45</v>
      </c>
      <c r="AS1903" s="13" t="s">
        <v>34</v>
      </c>
      <c r="AT1903" s="13">
        <v>371.13</v>
      </c>
      <c r="AU1903" s="13">
        <v>14</v>
      </c>
      <c r="AV1903" s="13">
        <v>0.15</v>
      </c>
      <c r="AW1903" s="13">
        <v>4416.45</v>
      </c>
      <c r="AX1903" s="13">
        <v>2791.72</v>
      </c>
      <c r="AY1903" s="13">
        <v>1624.73</v>
      </c>
      <c r="AZ1903" s="13" t="s">
        <v>63</v>
      </c>
      <c r="BA1903" s="13" t="s">
        <v>88</v>
      </c>
      <c r="BB1903" s="13" t="s">
        <v>48</v>
      </c>
      <c r="BC1903" s="13">
        <v>8.17</v>
      </c>
      <c r="BD1903" s="13">
        <v>2</v>
      </c>
      <c r="BE1903" s="13" t="s">
        <v>55</v>
      </c>
      <c r="BF1903" s="13" t="s">
        <v>56</v>
      </c>
      <c r="BG1903" s="13">
        <v>2</v>
      </c>
      <c r="BH1903" s="13">
        <v>5</v>
      </c>
    </row>
    <row r="1904" spans="36:60" hidden="1" x14ac:dyDescent="0.25">
      <c r="AJ1904" s="11">
        <v>238</v>
      </c>
      <c r="AK1904" s="38" t="s">
        <v>294</v>
      </c>
      <c r="AL1904" s="2" t="s">
        <v>120</v>
      </c>
      <c r="AM1904" s="2" t="s">
        <v>66</v>
      </c>
      <c r="AN1904" s="2" t="s">
        <v>83</v>
      </c>
      <c r="AO1904" s="2" t="s">
        <v>67</v>
      </c>
      <c r="AP1904" s="2" t="s">
        <v>68</v>
      </c>
      <c r="AQ1904" s="2" t="s">
        <v>79</v>
      </c>
      <c r="AR1904" s="2" t="s">
        <v>45</v>
      </c>
      <c r="AS1904" s="2" t="s">
        <v>85</v>
      </c>
      <c r="AT1904" s="2">
        <v>908.86</v>
      </c>
      <c r="AU1904" s="2">
        <v>12</v>
      </c>
      <c r="AV1904" s="2">
        <v>0.04</v>
      </c>
      <c r="AW1904" s="2">
        <v>10470.07</v>
      </c>
      <c r="AX1904" s="2">
        <v>8845.52</v>
      </c>
      <c r="AY1904" s="2">
        <v>1624.55</v>
      </c>
      <c r="AZ1904" s="2" t="s">
        <v>47</v>
      </c>
      <c r="BA1904" s="2" t="s">
        <v>88</v>
      </c>
      <c r="BB1904" s="2" t="s">
        <v>72</v>
      </c>
      <c r="BC1904" s="2">
        <v>42.15</v>
      </c>
      <c r="BD1904" s="2">
        <v>7</v>
      </c>
      <c r="BE1904" s="2" t="s">
        <v>55</v>
      </c>
      <c r="BF1904" s="2" t="s">
        <v>56</v>
      </c>
      <c r="BG1904" s="2">
        <v>3</v>
      </c>
      <c r="BH1904" s="2">
        <v>10</v>
      </c>
    </row>
    <row r="1905" spans="36:60" hidden="1" x14ac:dyDescent="0.25">
      <c r="AJ1905" s="11">
        <v>874</v>
      </c>
      <c r="AK1905" s="38" t="s">
        <v>347</v>
      </c>
      <c r="AL1905" s="2" t="s">
        <v>127</v>
      </c>
      <c r="AM1905" s="2" t="s">
        <v>28</v>
      </c>
      <c r="AN1905" s="2" t="s">
        <v>59</v>
      </c>
      <c r="AO1905" s="2" t="s">
        <v>74</v>
      </c>
      <c r="AP1905" s="2" t="s">
        <v>51</v>
      </c>
      <c r="AQ1905" s="2" t="s">
        <v>52</v>
      </c>
      <c r="AR1905" s="2" t="s">
        <v>53</v>
      </c>
      <c r="AS1905" s="2" t="s">
        <v>85</v>
      </c>
      <c r="AT1905" s="2">
        <v>992.3</v>
      </c>
      <c r="AU1905" s="2">
        <v>9</v>
      </c>
      <c r="AV1905" s="2">
        <v>0.25</v>
      </c>
      <c r="AW1905" s="2">
        <v>6698.02</v>
      </c>
      <c r="AX1905" s="2">
        <v>5073.72</v>
      </c>
      <c r="AY1905" s="2">
        <v>1624.3</v>
      </c>
      <c r="AZ1905" s="2" t="s">
        <v>76</v>
      </c>
      <c r="BA1905" s="2" t="s">
        <v>54</v>
      </c>
      <c r="BB1905" s="2" t="s">
        <v>37</v>
      </c>
      <c r="BC1905" s="2">
        <v>6.51</v>
      </c>
      <c r="BD1905" s="2">
        <v>9</v>
      </c>
      <c r="BE1905" s="2" t="s">
        <v>55</v>
      </c>
      <c r="BF1905" s="2" t="s">
        <v>39</v>
      </c>
      <c r="BG1905" s="2">
        <v>1</v>
      </c>
      <c r="BH1905" s="2">
        <v>5</v>
      </c>
    </row>
    <row r="1906" spans="36:60" hidden="1" x14ac:dyDescent="0.25">
      <c r="AJ1906" s="11">
        <v>790</v>
      </c>
      <c r="AK1906" s="38" t="s">
        <v>574</v>
      </c>
      <c r="AL1906" s="2" t="s">
        <v>120</v>
      </c>
      <c r="AM1906" s="2" t="s">
        <v>42</v>
      </c>
      <c r="AN1906" s="2" t="s">
        <v>59</v>
      </c>
      <c r="AO1906" s="2" t="s">
        <v>94</v>
      </c>
      <c r="AP1906" s="2" t="s">
        <v>68</v>
      </c>
      <c r="AQ1906" s="2" t="s">
        <v>87</v>
      </c>
      <c r="AR1906" s="2" t="s">
        <v>33</v>
      </c>
      <c r="AS1906" s="2" t="s">
        <v>80</v>
      </c>
      <c r="AT1906" s="2">
        <v>697.38</v>
      </c>
      <c r="AU1906" s="2">
        <v>13</v>
      </c>
      <c r="AV1906" s="2">
        <v>0.25</v>
      </c>
      <c r="AW1906" s="2">
        <v>6799.45</v>
      </c>
      <c r="AX1906" s="2">
        <v>5176.51</v>
      </c>
      <c r="AY1906" s="2">
        <v>1622.94</v>
      </c>
      <c r="AZ1906" s="2" t="s">
        <v>47</v>
      </c>
      <c r="BA1906" s="2" t="s">
        <v>71</v>
      </c>
      <c r="BB1906" s="2" t="s">
        <v>48</v>
      </c>
      <c r="BC1906" s="2">
        <v>45.05</v>
      </c>
      <c r="BD1906" s="2">
        <v>7</v>
      </c>
      <c r="BE1906" s="2" t="s">
        <v>55</v>
      </c>
      <c r="BF1906" s="2" t="s">
        <v>39</v>
      </c>
      <c r="BG1906" s="2">
        <v>2</v>
      </c>
      <c r="BH1906" s="2">
        <v>12</v>
      </c>
    </row>
    <row r="1907" spans="36:60" hidden="1" x14ac:dyDescent="0.25">
      <c r="AJ1907" s="11">
        <v>192</v>
      </c>
      <c r="AK1907" s="38" t="s">
        <v>148</v>
      </c>
      <c r="AL1907" s="2" t="s">
        <v>27</v>
      </c>
      <c r="AM1907" s="2" t="s">
        <v>42</v>
      </c>
      <c r="AN1907" s="2" t="s">
        <v>90</v>
      </c>
      <c r="AO1907" s="2" t="s">
        <v>67</v>
      </c>
      <c r="AP1907" s="2" t="s">
        <v>51</v>
      </c>
      <c r="AQ1907" s="2" t="s">
        <v>32</v>
      </c>
      <c r="AR1907" s="2" t="s">
        <v>33</v>
      </c>
      <c r="AS1907" s="2" t="s">
        <v>85</v>
      </c>
      <c r="AT1907" s="2">
        <v>381.61</v>
      </c>
      <c r="AU1907" s="2">
        <v>16</v>
      </c>
      <c r="AV1907" s="2">
        <v>0.06</v>
      </c>
      <c r="AW1907" s="2">
        <v>5739.41</v>
      </c>
      <c r="AX1907" s="2">
        <v>4117.66</v>
      </c>
      <c r="AY1907" s="2">
        <v>1621.75</v>
      </c>
      <c r="AZ1907" s="2" t="s">
        <v>47</v>
      </c>
      <c r="BA1907" s="2" t="s">
        <v>36</v>
      </c>
      <c r="BB1907" s="2" t="s">
        <v>48</v>
      </c>
      <c r="BC1907" s="2">
        <v>20.2</v>
      </c>
      <c r="BD1907" s="2">
        <v>9</v>
      </c>
      <c r="BE1907" s="2" t="s">
        <v>55</v>
      </c>
      <c r="BF1907" s="2" t="s">
        <v>56</v>
      </c>
      <c r="BG1907" s="2">
        <v>2</v>
      </c>
      <c r="BH1907" s="2">
        <v>3</v>
      </c>
    </row>
    <row r="1908" spans="36:60" hidden="1" x14ac:dyDescent="0.25">
      <c r="AJ1908" s="11">
        <v>964</v>
      </c>
      <c r="AK1908" s="38" t="s">
        <v>628</v>
      </c>
      <c r="AL1908" s="2" t="s">
        <v>120</v>
      </c>
      <c r="AM1908" s="2" t="s">
        <v>42</v>
      </c>
      <c r="AN1908" s="2" t="s">
        <v>83</v>
      </c>
      <c r="AO1908" s="2" t="s">
        <v>44</v>
      </c>
      <c r="AP1908" s="2" t="s">
        <v>75</v>
      </c>
      <c r="AQ1908" s="2" t="s">
        <v>84</v>
      </c>
      <c r="AR1908" s="2" t="s">
        <v>45</v>
      </c>
      <c r="AS1908" s="2" t="s">
        <v>34</v>
      </c>
      <c r="AT1908" s="2">
        <v>812.86</v>
      </c>
      <c r="AU1908" s="2">
        <v>11</v>
      </c>
      <c r="AV1908" s="2">
        <v>0.05</v>
      </c>
      <c r="AW1908" s="2">
        <v>8494.39</v>
      </c>
      <c r="AX1908" s="2">
        <v>6878.83</v>
      </c>
      <c r="AY1908" s="2">
        <v>1615.56</v>
      </c>
      <c r="AZ1908" s="2" t="s">
        <v>91</v>
      </c>
      <c r="BA1908" s="2" t="s">
        <v>88</v>
      </c>
      <c r="BB1908" s="2" t="s">
        <v>48</v>
      </c>
      <c r="BC1908" s="2">
        <v>5.59</v>
      </c>
      <c r="BD1908" s="2">
        <v>10</v>
      </c>
      <c r="BE1908" s="2" t="s">
        <v>97</v>
      </c>
      <c r="BF1908" s="2" t="s">
        <v>39</v>
      </c>
      <c r="BG1908" s="2">
        <v>4</v>
      </c>
      <c r="BH1908" s="2">
        <v>3</v>
      </c>
    </row>
    <row r="1909" spans="36:60" hidden="1" x14ac:dyDescent="0.25">
      <c r="AJ1909" s="11">
        <v>444</v>
      </c>
      <c r="AK1909" s="38" t="s">
        <v>412</v>
      </c>
      <c r="AL1909" s="2" t="s">
        <v>99</v>
      </c>
      <c r="AM1909" s="2" t="s">
        <v>28</v>
      </c>
      <c r="AN1909" s="2" t="s">
        <v>83</v>
      </c>
      <c r="AO1909" s="2" t="s">
        <v>30</v>
      </c>
      <c r="AP1909" s="2" t="s">
        <v>75</v>
      </c>
      <c r="AQ1909" s="2" t="s">
        <v>134</v>
      </c>
      <c r="AR1909" s="2" t="s">
        <v>53</v>
      </c>
      <c r="AS1909" s="2" t="s">
        <v>80</v>
      </c>
      <c r="AT1909" s="2">
        <v>290.55</v>
      </c>
      <c r="AU1909" s="2">
        <v>13</v>
      </c>
      <c r="AV1909" s="2">
        <v>0.13</v>
      </c>
      <c r="AW1909" s="2">
        <v>3286.12</v>
      </c>
      <c r="AX1909" s="2">
        <v>1672.7</v>
      </c>
      <c r="AY1909" s="2">
        <v>1613.42</v>
      </c>
      <c r="AZ1909" s="2" t="s">
        <v>91</v>
      </c>
      <c r="BA1909" s="2" t="s">
        <v>71</v>
      </c>
      <c r="BB1909" s="2" t="s">
        <v>37</v>
      </c>
      <c r="BC1909" s="2">
        <v>31.47</v>
      </c>
      <c r="BD1909" s="2">
        <v>8</v>
      </c>
      <c r="BE1909" s="2" t="s">
        <v>38</v>
      </c>
      <c r="BF1909" s="2" t="s">
        <v>56</v>
      </c>
      <c r="BG1909" s="2">
        <v>2</v>
      </c>
      <c r="BH1909" s="2">
        <v>5</v>
      </c>
    </row>
    <row r="1910" spans="36:60" hidden="1" x14ac:dyDescent="0.25">
      <c r="AJ1910" s="12">
        <v>703</v>
      </c>
      <c r="AK1910" s="39" t="s">
        <v>412</v>
      </c>
      <c r="AL1910" s="13" t="s">
        <v>96</v>
      </c>
      <c r="AM1910" s="13" t="s">
        <v>66</v>
      </c>
      <c r="AN1910" s="13" t="s">
        <v>59</v>
      </c>
      <c r="AO1910" s="13" t="s">
        <v>94</v>
      </c>
      <c r="AP1910" s="13" t="s">
        <v>68</v>
      </c>
      <c r="AQ1910" s="13" t="s">
        <v>79</v>
      </c>
      <c r="AR1910" s="13" t="s">
        <v>33</v>
      </c>
      <c r="AS1910" s="13" t="s">
        <v>70</v>
      </c>
      <c r="AT1910" s="13">
        <v>700.54</v>
      </c>
      <c r="AU1910" s="13">
        <v>8</v>
      </c>
      <c r="AV1910" s="13">
        <v>0.12</v>
      </c>
      <c r="AW1910" s="13">
        <v>4931.8</v>
      </c>
      <c r="AX1910" s="13">
        <v>3321.44</v>
      </c>
      <c r="AY1910" s="13">
        <v>1610.36</v>
      </c>
      <c r="AZ1910" s="13" t="s">
        <v>63</v>
      </c>
      <c r="BA1910" s="13" t="s">
        <v>54</v>
      </c>
      <c r="BB1910" s="13" t="s">
        <v>48</v>
      </c>
      <c r="BC1910" s="13">
        <v>28.98</v>
      </c>
      <c r="BD1910" s="13">
        <v>5</v>
      </c>
      <c r="BE1910" s="13" t="s">
        <v>38</v>
      </c>
      <c r="BF1910" s="13" t="s">
        <v>39</v>
      </c>
      <c r="BG1910" s="13">
        <v>1</v>
      </c>
      <c r="BH1910" s="13">
        <v>5</v>
      </c>
    </row>
    <row r="1911" spans="36:60" hidden="1" x14ac:dyDescent="0.25">
      <c r="AJ1911" s="11">
        <v>76</v>
      </c>
      <c r="AK1911" s="38" t="s">
        <v>169</v>
      </c>
      <c r="AL1911" s="2" t="s">
        <v>118</v>
      </c>
      <c r="AM1911" s="2" t="s">
        <v>82</v>
      </c>
      <c r="AN1911" s="2" t="s">
        <v>83</v>
      </c>
      <c r="AO1911" s="2" t="s">
        <v>44</v>
      </c>
      <c r="AP1911" s="2" t="s">
        <v>61</v>
      </c>
      <c r="AQ1911" s="2" t="s">
        <v>102</v>
      </c>
      <c r="AR1911" s="2" t="s">
        <v>33</v>
      </c>
      <c r="AS1911" s="2" t="s">
        <v>80</v>
      </c>
      <c r="AT1911" s="2">
        <v>426.88</v>
      </c>
      <c r="AU1911" s="2">
        <v>17</v>
      </c>
      <c r="AV1911" s="2">
        <v>0.25</v>
      </c>
      <c r="AW1911" s="2">
        <v>5442.72</v>
      </c>
      <c r="AX1911" s="2">
        <v>3834.42</v>
      </c>
      <c r="AY1911" s="2">
        <v>1608.3</v>
      </c>
      <c r="AZ1911" s="2" t="s">
        <v>47</v>
      </c>
      <c r="BA1911" s="2" t="s">
        <v>54</v>
      </c>
      <c r="BB1911" s="2" t="s">
        <v>48</v>
      </c>
      <c r="BC1911" s="2">
        <v>44.75</v>
      </c>
      <c r="BD1911" s="2">
        <v>6</v>
      </c>
      <c r="BE1911" s="2" t="s">
        <v>38</v>
      </c>
      <c r="BF1911" s="2" t="s">
        <v>39</v>
      </c>
      <c r="BG1911" s="2">
        <v>2</v>
      </c>
      <c r="BH1911" s="2">
        <v>11</v>
      </c>
    </row>
    <row r="1912" spans="36:60" hidden="1" x14ac:dyDescent="0.25">
      <c r="AJ1912" s="12">
        <v>949</v>
      </c>
      <c r="AK1912" s="39" t="s">
        <v>624</v>
      </c>
      <c r="AL1912" s="13" t="s">
        <v>41</v>
      </c>
      <c r="AM1912" s="13" t="s">
        <v>82</v>
      </c>
      <c r="AN1912" s="13" t="s">
        <v>93</v>
      </c>
      <c r="AO1912" s="13" t="s">
        <v>94</v>
      </c>
      <c r="AP1912" s="13" t="s">
        <v>75</v>
      </c>
      <c r="AQ1912" s="13" t="s">
        <v>32</v>
      </c>
      <c r="AR1912" s="13" t="s">
        <v>33</v>
      </c>
      <c r="AS1912" s="13" t="s">
        <v>70</v>
      </c>
      <c r="AT1912" s="13">
        <v>613.45000000000005</v>
      </c>
      <c r="AU1912" s="13">
        <v>18</v>
      </c>
      <c r="AV1912" s="13">
        <v>0.18</v>
      </c>
      <c r="AW1912" s="13">
        <v>9054.52</v>
      </c>
      <c r="AX1912" s="13">
        <v>7452.31</v>
      </c>
      <c r="AY1912" s="13">
        <v>1602.21</v>
      </c>
      <c r="AZ1912" s="13" t="s">
        <v>76</v>
      </c>
      <c r="BA1912" s="13" t="s">
        <v>54</v>
      </c>
      <c r="BB1912" s="13" t="s">
        <v>48</v>
      </c>
      <c r="BC1912" s="13">
        <v>19.02</v>
      </c>
      <c r="BD1912" s="13">
        <v>7</v>
      </c>
      <c r="BE1912" s="13" t="s">
        <v>97</v>
      </c>
      <c r="BF1912" s="13" t="s">
        <v>39</v>
      </c>
      <c r="BG1912" s="13">
        <v>2</v>
      </c>
      <c r="BH1912" s="13">
        <v>12</v>
      </c>
    </row>
    <row r="1913" spans="36:60" hidden="1" x14ac:dyDescent="0.25">
      <c r="AJ1913" s="12">
        <v>477</v>
      </c>
      <c r="AK1913" s="39" t="s">
        <v>453</v>
      </c>
      <c r="AL1913" s="13" t="s">
        <v>114</v>
      </c>
      <c r="AM1913" s="13" t="s">
        <v>42</v>
      </c>
      <c r="AN1913" s="13" t="s">
        <v>29</v>
      </c>
      <c r="AO1913" s="13" t="s">
        <v>100</v>
      </c>
      <c r="AP1913" s="13" t="s">
        <v>68</v>
      </c>
      <c r="AQ1913" s="13" t="s">
        <v>79</v>
      </c>
      <c r="AR1913" s="13" t="s">
        <v>33</v>
      </c>
      <c r="AS1913" s="13" t="s">
        <v>46</v>
      </c>
      <c r="AT1913" s="13">
        <v>317.92</v>
      </c>
      <c r="AU1913" s="13">
        <v>18</v>
      </c>
      <c r="AV1913" s="13">
        <v>0.17</v>
      </c>
      <c r="AW1913" s="13">
        <v>4749.72</v>
      </c>
      <c r="AX1913" s="13">
        <v>3147.58</v>
      </c>
      <c r="AY1913" s="13">
        <v>1602.14</v>
      </c>
      <c r="AZ1913" s="13" t="s">
        <v>76</v>
      </c>
      <c r="BA1913" s="13" t="s">
        <v>54</v>
      </c>
      <c r="BB1913" s="13" t="s">
        <v>72</v>
      </c>
      <c r="BC1913" s="13">
        <v>33.58</v>
      </c>
      <c r="BD1913" s="13">
        <v>6</v>
      </c>
      <c r="BE1913" s="13" t="s">
        <v>97</v>
      </c>
      <c r="BF1913" s="13" t="s">
        <v>39</v>
      </c>
      <c r="BG1913" s="13">
        <v>1</v>
      </c>
      <c r="BH1913" s="13">
        <v>7</v>
      </c>
    </row>
    <row r="1914" spans="36:60" hidden="1" x14ac:dyDescent="0.25">
      <c r="AJ1914" s="12">
        <v>147</v>
      </c>
      <c r="AK1914" s="39" t="s">
        <v>230</v>
      </c>
      <c r="AL1914" s="13" t="s">
        <v>41</v>
      </c>
      <c r="AM1914" s="13" t="s">
        <v>82</v>
      </c>
      <c r="AN1914" s="13" t="s">
        <v>83</v>
      </c>
      <c r="AO1914" s="13" t="s">
        <v>44</v>
      </c>
      <c r="AP1914" s="13" t="s">
        <v>51</v>
      </c>
      <c r="AQ1914" s="13" t="s">
        <v>87</v>
      </c>
      <c r="AR1914" s="13" t="s">
        <v>33</v>
      </c>
      <c r="AS1914" s="13" t="s">
        <v>70</v>
      </c>
      <c r="AT1914" s="13">
        <v>232.22</v>
      </c>
      <c r="AU1914" s="13">
        <v>20</v>
      </c>
      <c r="AV1914" s="13">
        <v>0.18</v>
      </c>
      <c r="AW1914" s="13">
        <v>3808.41</v>
      </c>
      <c r="AX1914" s="13">
        <v>2207.16</v>
      </c>
      <c r="AY1914" s="13">
        <v>1601.25</v>
      </c>
      <c r="AZ1914" s="13" t="s">
        <v>91</v>
      </c>
      <c r="BA1914" s="13" t="s">
        <v>88</v>
      </c>
      <c r="BB1914" s="13" t="s">
        <v>37</v>
      </c>
      <c r="BC1914" s="13">
        <v>15.92</v>
      </c>
      <c r="BD1914" s="13">
        <v>9</v>
      </c>
      <c r="BE1914" s="13" t="s">
        <v>97</v>
      </c>
      <c r="BF1914" s="13" t="s">
        <v>39</v>
      </c>
      <c r="BG1914" s="13">
        <v>4</v>
      </c>
      <c r="BH1914" s="13">
        <v>1</v>
      </c>
    </row>
    <row r="1915" spans="36:60" hidden="1" x14ac:dyDescent="0.25">
      <c r="AJ1915" s="11">
        <v>42</v>
      </c>
      <c r="AK1915" s="38" t="s">
        <v>125</v>
      </c>
      <c r="AL1915" s="2" t="s">
        <v>96</v>
      </c>
      <c r="AM1915" s="2" t="s">
        <v>28</v>
      </c>
      <c r="AN1915" s="2" t="s">
        <v>93</v>
      </c>
      <c r="AO1915" s="2" t="s">
        <v>30</v>
      </c>
      <c r="AP1915" s="2" t="s">
        <v>61</v>
      </c>
      <c r="AQ1915" s="2" t="s">
        <v>84</v>
      </c>
      <c r="AR1915" s="2" t="s">
        <v>53</v>
      </c>
      <c r="AS1915" s="2" t="s">
        <v>46</v>
      </c>
      <c r="AT1915" s="2">
        <v>315.51</v>
      </c>
      <c r="AU1915" s="2">
        <v>11</v>
      </c>
      <c r="AV1915" s="2">
        <v>0.03</v>
      </c>
      <c r="AW1915" s="2">
        <v>3366.49</v>
      </c>
      <c r="AX1915" s="2">
        <v>1769.82</v>
      </c>
      <c r="AY1915" s="2">
        <v>1596.67</v>
      </c>
      <c r="AZ1915" s="2" t="s">
        <v>63</v>
      </c>
      <c r="BA1915" s="2" t="s">
        <v>36</v>
      </c>
      <c r="BB1915" s="2" t="s">
        <v>37</v>
      </c>
      <c r="BC1915" s="2">
        <v>42.55</v>
      </c>
      <c r="BD1915" s="2">
        <v>10</v>
      </c>
      <c r="BE1915" s="2" t="s">
        <v>55</v>
      </c>
      <c r="BF1915" s="2" t="s">
        <v>56</v>
      </c>
      <c r="BG1915" s="2">
        <v>4</v>
      </c>
      <c r="BH1915" s="2">
        <v>3</v>
      </c>
    </row>
    <row r="1916" spans="36:60" hidden="1" x14ac:dyDescent="0.25">
      <c r="AJ1916" s="12">
        <v>659</v>
      </c>
      <c r="AK1916" s="39" t="s">
        <v>530</v>
      </c>
      <c r="AL1916" s="13" t="s">
        <v>50</v>
      </c>
      <c r="AM1916" s="13" t="s">
        <v>28</v>
      </c>
      <c r="AN1916" s="13" t="s">
        <v>90</v>
      </c>
      <c r="AO1916" s="13" t="s">
        <v>78</v>
      </c>
      <c r="AP1916" s="13" t="s">
        <v>68</v>
      </c>
      <c r="AQ1916" s="13" t="s">
        <v>102</v>
      </c>
      <c r="AR1916" s="13" t="s">
        <v>45</v>
      </c>
      <c r="AS1916" s="13" t="s">
        <v>70</v>
      </c>
      <c r="AT1916" s="13">
        <v>519.29999999999995</v>
      </c>
      <c r="AU1916" s="13">
        <v>12</v>
      </c>
      <c r="AV1916" s="13">
        <v>0.28999999999999998</v>
      </c>
      <c r="AW1916" s="13">
        <v>4424.4399999999996</v>
      </c>
      <c r="AX1916" s="13">
        <v>2833.01</v>
      </c>
      <c r="AY1916" s="13">
        <v>1591.43</v>
      </c>
      <c r="AZ1916" s="13" t="s">
        <v>76</v>
      </c>
      <c r="BA1916" s="13" t="s">
        <v>36</v>
      </c>
      <c r="BB1916" s="13" t="s">
        <v>48</v>
      </c>
      <c r="BC1916" s="13">
        <v>40.46</v>
      </c>
      <c r="BD1916" s="13">
        <v>3</v>
      </c>
      <c r="BE1916" s="13" t="s">
        <v>55</v>
      </c>
      <c r="BF1916" s="13" t="s">
        <v>56</v>
      </c>
      <c r="BG1916" s="13">
        <v>5</v>
      </c>
      <c r="BH1916" s="13">
        <v>1</v>
      </c>
    </row>
    <row r="1917" spans="36:60" hidden="1" x14ac:dyDescent="0.25">
      <c r="AJ1917" s="12">
        <v>31</v>
      </c>
      <c r="AK1917" s="39" t="s">
        <v>123</v>
      </c>
      <c r="AL1917" s="13" t="s">
        <v>50</v>
      </c>
      <c r="AM1917" s="13" t="s">
        <v>66</v>
      </c>
      <c r="AN1917" s="13" t="s">
        <v>83</v>
      </c>
      <c r="AO1917" s="13" t="s">
        <v>78</v>
      </c>
      <c r="AP1917" s="13" t="s">
        <v>51</v>
      </c>
      <c r="AQ1917" s="13" t="s">
        <v>84</v>
      </c>
      <c r="AR1917" s="13" t="s">
        <v>53</v>
      </c>
      <c r="AS1917" s="13" t="s">
        <v>85</v>
      </c>
      <c r="AT1917" s="13">
        <v>825.37</v>
      </c>
      <c r="AU1917" s="13">
        <v>11</v>
      </c>
      <c r="AV1917" s="13">
        <v>0.09</v>
      </c>
      <c r="AW1917" s="13">
        <v>8261.9500000000007</v>
      </c>
      <c r="AX1917" s="13">
        <v>6670.56</v>
      </c>
      <c r="AY1917" s="13">
        <v>1591.39</v>
      </c>
      <c r="AZ1917" s="13" t="s">
        <v>63</v>
      </c>
      <c r="BA1917" s="13" t="s">
        <v>54</v>
      </c>
      <c r="BB1917" s="13" t="s">
        <v>72</v>
      </c>
      <c r="BC1917" s="13">
        <v>42.08</v>
      </c>
      <c r="BD1917" s="13">
        <v>8</v>
      </c>
      <c r="BE1917" s="13" t="s">
        <v>55</v>
      </c>
      <c r="BF1917" s="13" t="s">
        <v>39</v>
      </c>
      <c r="BG1917" s="13">
        <v>1</v>
      </c>
      <c r="BH1917" s="13">
        <v>9</v>
      </c>
    </row>
    <row r="1918" spans="36:60" hidden="1" x14ac:dyDescent="0.25">
      <c r="AJ1918" s="12">
        <v>49</v>
      </c>
      <c r="AK1918" s="39" t="s">
        <v>143</v>
      </c>
      <c r="AL1918" s="13" t="s">
        <v>65</v>
      </c>
      <c r="AM1918" s="13" t="s">
        <v>42</v>
      </c>
      <c r="AN1918" s="13" t="s">
        <v>90</v>
      </c>
      <c r="AO1918" s="13" t="s">
        <v>67</v>
      </c>
      <c r="AP1918" s="13" t="s">
        <v>61</v>
      </c>
      <c r="AQ1918" s="13" t="s">
        <v>62</v>
      </c>
      <c r="AR1918" s="13" t="s">
        <v>33</v>
      </c>
      <c r="AS1918" s="13" t="s">
        <v>80</v>
      </c>
      <c r="AT1918" s="13">
        <v>813.99</v>
      </c>
      <c r="AU1918" s="13">
        <v>8</v>
      </c>
      <c r="AV1918" s="13">
        <v>0.25</v>
      </c>
      <c r="AW1918" s="13">
        <v>4883.9399999999996</v>
      </c>
      <c r="AX1918" s="13">
        <v>3293.32</v>
      </c>
      <c r="AY1918" s="13">
        <v>1590.62</v>
      </c>
      <c r="AZ1918" s="13" t="s">
        <v>63</v>
      </c>
      <c r="BA1918" s="13" t="s">
        <v>54</v>
      </c>
      <c r="BB1918" s="13" t="s">
        <v>48</v>
      </c>
      <c r="BC1918" s="13">
        <v>29.36</v>
      </c>
      <c r="BD1918" s="13">
        <v>1</v>
      </c>
      <c r="BE1918" s="13" t="s">
        <v>55</v>
      </c>
      <c r="BF1918" s="13" t="s">
        <v>56</v>
      </c>
      <c r="BG1918" s="13">
        <v>2</v>
      </c>
      <c r="BH1918" s="13">
        <v>7</v>
      </c>
    </row>
    <row r="1919" spans="36:60" hidden="1" x14ac:dyDescent="0.25">
      <c r="AJ1919" s="11">
        <v>736</v>
      </c>
      <c r="AK1919" s="38" t="s">
        <v>391</v>
      </c>
      <c r="AL1919" s="2" t="s">
        <v>129</v>
      </c>
      <c r="AM1919" s="2" t="s">
        <v>66</v>
      </c>
      <c r="AN1919" s="2" t="s">
        <v>43</v>
      </c>
      <c r="AO1919" s="2" t="s">
        <v>74</v>
      </c>
      <c r="AP1919" s="2" t="s">
        <v>31</v>
      </c>
      <c r="AQ1919" s="2" t="s">
        <v>107</v>
      </c>
      <c r="AR1919" s="2" t="s">
        <v>53</v>
      </c>
      <c r="AS1919" s="2" t="s">
        <v>85</v>
      </c>
      <c r="AT1919" s="2">
        <v>551.46</v>
      </c>
      <c r="AU1919" s="2">
        <v>11</v>
      </c>
      <c r="AV1919" s="2">
        <v>0.22</v>
      </c>
      <c r="AW1919" s="2">
        <v>4731.53</v>
      </c>
      <c r="AX1919" s="2">
        <v>3148.01</v>
      </c>
      <c r="AY1919" s="2">
        <v>1583.52</v>
      </c>
      <c r="AZ1919" s="2" t="s">
        <v>76</v>
      </c>
      <c r="BA1919" s="2" t="s">
        <v>71</v>
      </c>
      <c r="BB1919" s="2" t="s">
        <v>72</v>
      </c>
      <c r="BC1919" s="2">
        <v>38.6</v>
      </c>
      <c r="BD1919" s="2">
        <v>10</v>
      </c>
      <c r="BE1919" s="2" t="s">
        <v>97</v>
      </c>
      <c r="BF1919" s="2" t="s">
        <v>39</v>
      </c>
      <c r="BG1919" s="2">
        <v>3</v>
      </c>
      <c r="BH1919" s="2">
        <v>7</v>
      </c>
    </row>
    <row r="1920" spans="36:60" hidden="1" x14ac:dyDescent="0.25">
      <c r="AJ1920" s="12">
        <v>889</v>
      </c>
      <c r="AK1920" s="39" t="s">
        <v>495</v>
      </c>
      <c r="AL1920" s="13" t="s">
        <v>96</v>
      </c>
      <c r="AM1920" s="13" t="s">
        <v>66</v>
      </c>
      <c r="AN1920" s="13" t="s">
        <v>43</v>
      </c>
      <c r="AO1920" s="13" t="s">
        <v>74</v>
      </c>
      <c r="AP1920" s="13" t="s">
        <v>68</v>
      </c>
      <c r="AQ1920" s="13" t="s">
        <v>69</v>
      </c>
      <c r="AR1920" s="13" t="s">
        <v>45</v>
      </c>
      <c r="AS1920" s="13" t="s">
        <v>34</v>
      </c>
      <c r="AT1920" s="13">
        <v>633.13</v>
      </c>
      <c r="AU1920" s="13">
        <v>16</v>
      </c>
      <c r="AV1920" s="13">
        <v>0.24</v>
      </c>
      <c r="AW1920" s="13">
        <v>7698.86</v>
      </c>
      <c r="AX1920" s="13">
        <v>6116</v>
      </c>
      <c r="AY1920" s="13">
        <v>1582.86</v>
      </c>
      <c r="AZ1920" s="13" t="s">
        <v>63</v>
      </c>
      <c r="BA1920" s="13" t="s">
        <v>88</v>
      </c>
      <c r="BB1920" s="13" t="s">
        <v>72</v>
      </c>
      <c r="BC1920" s="13">
        <v>11.77</v>
      </c>
      <c r="BD1920" s="13">
        <v>9</v>
      </c>
      <c r="BE1920" s="13" t="s">
        <v>38</v>
      </c>
      <c r="BF1920" s="13" t="s">
        <v>56</v>
      </c>
      <c r="BG1920" s="13">
        <v>3</v>
      </c>
      <c r="BH1920" s="13">
        <v>5</v>
      </c>
    </row>
    <row r="1921" spans="36:60" hidden="1" x14ac:dyDescent="0.25">
      <c r="AJ1921" s="12">
        <v>203</v>
      </c>
      <c r="AK1921" s="39" t="s">
        <v>274</v>
      </c>
      <c r="AL1921" s="13" t="s">
        <v>127</v>
      </c>
      <c r="AM1921" s="13" t="s">
        <v>42</v>
      </c>
      <c r="AN1921" s="13" t="s">
        <v>59</v>
      </c>
      <c r="AO1921" s="13" t="s">
        <v>30</v>
      </c>
      <c r="AP1921" s="13" t="s">
        <v>51</v>
      </c>
      <c r="AQ1921" s="13" t="s">
        <v>107</v>
      </c>
      <c r="AR1921" s="13" t="s">
        <v>45</v>
      </c>
      <c r="AS1921" s="13" t="s">
        <v>70</v>
      </c>
      <c r="AT1921" s="13">
        <v>591.34</v>
      </c>
      <c r="AU1921" s="13">
        <v>13</v>
      </c>
      <c r="AV1921" s="13">
        <v>0.1</v>
      </c>
      <c r="AW1921" s="13">
        <v>6918.68</v>
      </c>
      <c r="AX1921" s="13">
        <v>5342.07</v>
      </c>
      <c r="AY1921" s="13">
        <v>1576.61</v>
      </c>
      <c r="AZ1921" s="13" t="s">
        <v>47</v>
      </c>
      <c r="BA1921" s="13" t="s">
        <v>71</v>
      </c>
      <c r="BB1921" s="13" t="s">
        <v>37</v>
      </c>
      <c r="BC1921" s="13">
        <v>37.85</v>
      </c>
      <c r="BD1921" s="13">
        <v>2</v>
      </c>
      <c r="BE1921" s="13" t="s">
        <v>55</v>
      </c>
      <c r="BF1921" s="13" t="s">
        <v>56</v>
      </c>
      <c r="BG1921" s="13">
        <v>1</v>
      </c>
      <c r="BH1921" s="13">
        <v>12</v>
      </c>
    </row>
    <row r="1922" spans="36:60" hidden="1" x14ac:dyDescent="0.25">
      <c r="AJ1922" s="11">
        <v>28</v>
      </c>
      <c r="AK1922" s="38" t="s">
        <v>119</v>
      </c>
      <c r="AL1922" s="2" t="s">
        <v>120</v>
      </c>
      <c r="AM1922" s="2" t="s">
        <v>28</v>
      </c>
      <c r="AN1922" s="2" t="s">
        <v>59</v>
      </c>
      <c r="AO1922" s="2" t="s">
        <v>100</v>
      </c>
      <c r="AP1922" s="2" t="s">
        <v>31</v>
      </c>
      <c r="AQ1922" s="2" t="s">
        <v>84</v>
      </c>
      <c r="AR1922" s="2" t="s">
        <v>33</v>
      </c>
      <c r="AS1922" s="2" t="s">
        <v>34</v>
      </c>
      <c r="AT1922" s="2">
        <v>697.99</v>
      </c>
      <c r="AU1922" s="2">
        <v>7</v>
      </c>
      <c r="AV1922" s="2">
        <v>0.1</v>
      </c>
      <c r="AW1922" s="2">
        <v>4397.34</v>
      </c>
      <c r="AX1922" s="2">
        <v>2823.58</v>
      </c>
      <c r="AY1922" s="2">
        <v>1573.76</v>
      </c>
      <c r="AZ1922" s="2" t="s">
        <v>91</v>
      </c>
      <c r="BA1922" s="2" t="s">
        <v>54</v>
      </c>
      <c r="BB1922" s="2" t="s">
        <v>48</v>
      </c>
      <c r="BC1922" s="2">
        <v>27.37</v>
      </c>
      <c r="BD1922" s="2">
        <v>1</v>
      </c>
      <c r="BE1922" s="2" t="s">
        <v>97</v>
      </c>
      <c r="BF1922" s="2" t="s">
        <v>56</v>
      </c>
      <c r="BG1922" s="2">
        <v>5</v>
      </c>
      <c r="BH1922" s="2">
        <v>5</v>
      </c>
    </row>
    <row r="1923" spans="36:60" hidden="1" x14ac:dyDescent="0.25">
      <c r="AJ1923" s="11">
        <v>516</v>
      </c>
      <c r="AK1923" s="38" t="s">
        <v>255</v>
      </c>
      <c r="AL1923" s="2" t="s">
        <v>129</v>
      </c>
      <c r="AM1923" s="2" t="s">
        <v>66</v>
      </c>
      <c r="AN1923" s="2" t="s">
        <v>59</v>
      </c>
      <c r="AO1923" s="2" t="s">
        <v>78</v>
      </c>
      <c r="AP1923" s="2" t="s">
        <v>51</v>
      </c>
      <c r="AQ1923" s="2" t="s">
        <v>69</v>
      </c>
      <c r="AR1923" s="2" t="s">
        <v>45</v>
      </c>
      <c r="AS1923" s="2" t="s">
        <v>85</v>
      </c>
      <c r="AT1923" s="2">
        <v>597.53</v>
      </c>
      <c r="AU1923" s="2">
        <v>11</v>
      </c>
      <c r="AV1923" s="2">
        <v>0.28999999999999998</v>
      </c>
      <c r="AW1923" s="2">
        <v>4666.71</v>
      </c>
      <c r="AX1923" s="2">
        <v>3093.34</v>
      </c>
      <c r="AY1923" s="2">
        <v>1573.37</v>
      </c>
      <c r="AZ1923" s="2" t="s">
        <v>63</v>
      </c>
      <c r="BA1923" s="2" t="s">
        <v>54</v>
      </c>
      <c r="BB1923" s="2" t="s">
        <v>72</v>
      </c>
      <c r="BC1923" s="2">
        <v>6.48</v>
      </c>
      <c r="BD1923" s="2">
        <v>3</v>
      </c>
      <c r="BE1923" s="2" t="s">
        <v>97</v>
      </c>
      <c r="BF1923" s="2" t="s">
        <v>39</v>
      </c>
      <c r="BG1923" s="2">
        <v>1</v>
      </c>
      <c r="BH1923" s="2">
        <v>1</v>
      </c>
    </row>
    <row r="1924" spans="36:60" hidden="1" x14ac:dyDescent="0.25">
      <c r="AJ1924" s="11">
        <v>576</v>
      </c>
      <c r="AK1924" s="38" t="s">
        <v>281</v>
      </c>
      <c r="AL1924" s="2" t="s">
        <v>65</v>
      </c>
      <c r="AM1924" s="2" t="s">
        <v>42</v>
      </c>
      <c r="AN1924" s="2" t="s">
        <v>83</v>
      </c>
      <c r="AO1924" s="2" t="s">
        <v>60</v>
      </c>
      <c r="AP1924" s="2" t="s">
        <v>68</v>
      </c>
      <c r="AQ1924" s="2" t="s">
        <v>32</v>
      </c>
      <c r="AR1924" s="2" t="s">
        <v>33</v>
      </c>
      <c r="AS1924" s="2" t="s">
        <v>70</v>
      </c>
      <c r="AT1924" s="2">
        <v>666.56</v>
      </c>
      <c r="AU1924" s="2">
        <v>12</v>
      </c>
      <c r="AV1924" s="2">
        <v>0.26</v>
      </c>
      <c r="AW1924" s="2">
        <v>5919.05</v>
      </c>
      <c r="AX1924" s="2">
        <v>4346.57</v>
      </c>
      <c r="AY1924" s="2">
        <v>1572.48</v>
      </c>
      <c r="AZ1924" s="2" t="s">
        <v>91</v>
      </c>
      <c r="BA1924" s="2" t="s">
        <v>54</v>
      </c>
      <c r="BB1924" s="2" t="s">
        <v>37</v>
      </c>
      <c r="BC1924" s="2">
        <v>22.73</v>
      </c>
      <c r="BD1924" s="2">
        <v>2</v>
      </c>
      <c r="BE1924" s="2" t="s">
        <v>97</v>
      </c>
      <c r="BF1924" s="2" t="s">
        <v>56</v>
      </c>
      <c r="BG1924" s="2">
        <v>4</v>
      </c>
      <c r="BH1924" s="2">
        <v>4</v>
      </c>
    </row>
    <row r="1925" spans="36:60" hidden="1" x14ac:dyDescent="0.25">
      <c r="AJ1925" s="12">
        <v>497</v>
      </c>
      <c r="AK1925" s="39" t="s">
        <v>463</v>
      </c>
      <c r="AL1925" s="13" t="s">
        <v>41</v>
      </c>
      <c r="AM1925" s="13" t="s">
        <v>82</v>
      </c>
      <c r="AN1925" s="13" t="s">
        <v>93</v>
      </c>
      <c r="AO1925" s="13" t="s">
        <v>74</v>
      </c>
      <c r="AP1925" s="13" t="s">
        <v>68</v>
      </c>
      <c r="AQ1925" s="13" t="s">
        <v>79</v>
      </c>
      <c r="AR1925" s="13" t="s">
        <v>53</v>
      </c>
      <c r="AS1925" s="13" t="s">
        <v>80</v>
      </c>
      <c r="AT1925" s="13">
        <v>865.62</v>
      </c>
      <c r="AU1925" s="13">
        <v>5</v>
      </c>
      <c r="AV1925" s="13">
        <v>0.1</v>
      </c>
      <c r="AW1925" s="13">
        <v>3895.29</v>
      </c>
      <c r="AX1925" s="13">
        <v>2335.1999999999998</v>
      </c>
      <c r="AY1925" s="13">
        <v>1560.09</v>
      </c>
      <c r="AZ1925" s="13" t="s">
        <v>91</v>
      </c>
      <c r="BA1925" s="13" t="s">
        <v>88</v>
      </c>
      <c r="BB1925" s="13" t="s">
        <v>48</v>
      </c>
      <c r="BC1925" s="13">
        <v>16.399999999999999</v>
      </c>
      <c r="BD1925" s="13">
        <v>1</v>
      </c>
      <c r="BE1925" s="13" t="s">
        <v>38</v>
      </c>
      <c r="BF1925" s="13" t="s">
        <v>56</v>
      </c>
      <c r="BG1925" s="13">
        <v>5</v>
      </c>
      <c r="BH1925" s="13">
        <v>8</v>
      </c>
    </row>
    <row r="1926" spans="36:60" hidden="1" x14ac:dyDescent="0.25">
      <c r="AJ1926" s="12">
        <v>405</v>
      </c>
      <c r="AK1926" s="39" t="s">
        <v>411</v>
      </c>
      <c r="AL1926" s="13" t="s">
        <v>50</v>
      </c>
      <c r="AM1926" s="13" t="s">
        <v>28</v>
      </c>
      <c r="AN1926" s="13" t="s">
        <v>43</v>
      </c>
      <c r="AO1926" s="13" t="s">
        <v>67</v>
      </c>
      <c r="AP1926" s="13" t="s">
        <v>75</v>
      </c>
      <c r="AQ1926" s="13" t="s">
        <v>84</v>
      </c>
      <c r="AR1926" s="13" t="s">
        <v>53</v>
      </c>
      <c r="AS1926" s="13" t="s">
        <v>46</v>
      </c>
      <c r="AT1926" s="13">
        <v>474.49</v>
      </c>
      <c r="AU1926" s="13">
        <v>18</v>
      </c>
      <c r="AV1926" s="13">
        <v>0.04</v>
      </c>
      <c r="AW1926" s="13">
        <v>8199.19</v>
      </c>
      <c r="AX1926" s="13">
        <v>6643.3</v>
      </c>
      <c r="AY1926" s="13">
        <v>1555.89</v>
      </c>
      <c r="AZ1926" s="13" t="s">
        <v>91</v>
      </c>
      <c r="BA1926" s="13" t="s">
        <v>88</v>
      </c>
      <c r="BB1926" s="13" t="s">
        <v>72</v>
      </c>
      <c r="BC1926" s="13">
        <v>45.68</v>
      </c>
      <c r="BD1926" s="13">
        <v>2</v>
      </c>
      <c r="BE1926" s="13" t="s">
        <v>97</v>
      </c>
      <c r="BF1926" s="13" t="s">
        <v>56</v>
      </c>
      <c r="BG1926" s="13">
        <v>4</v>
      </c>
      <c r="BH1926" s="13">
        <v>6</v>
      </c>
    </row>
    <row r="1927" spans="36:60" hidden="1" x14ac:dyDescent="0.25">
      <c r="AJ1927" s="12">
        <v>3</v>
      </c>
      <c r="AK1927" s="39" t="s">
        <v>49</v>
      </c>
      <c r="AL1927" s="13" t="s">
        <v>50</v>
      </c>
      <c r="AM1927" s="13" t="s">
        <v>28</v>
      </c>
      <c r="AN1927" s="13" t="s">
        <v>43</v>
      </c>
      <c r="AO1927" s="13" t="s">
        <v>30</v>
      </c>
      <c r="AP1927" s="13" t="s">
        <v>51</v>
      </c>
      <c r="AQ1927" s="13" t="s">
        <v>52</v>
      </c>
      <c r="AR1927" s="13" t="s">
        <v>53</v>
      </c>
      <c r="AS1927" s="13" t="s">
        <v>46</v>
      </c>
      <c r="AT1927" s="13">
        <v>344.45</v>
      </c>
      <c r="AU1927" s="13">
        <v>19</v>
      </c>
      <c r="AV1927" s="13">
        <v>0.15</v>
      </c>
      <c r="AW1927" s="13">
        <v>5562.87</v>
      </c>
      <c r="AX1927" s="13">
        <v>4009.72</v>
      </c>
      <c r="AY1927" s="13">
        <v>1553.15</v>
      </c>
      <c r="AZ1927" s="13" t="s">
        <v>47</v>
      </c>
      <c r="BA1927" s="13" t="s">
        <v>54</v>
      </c>
      <c r="BB1927" s="13" t="s">
        <v>37</v>
      </c>
      <c r="BC1927" s="13">
        <v>27.68</v>
      </c>
      <c r="BD1927" s="13">
        <v>1</v>
      </c>
      <c r="BE1927" s="13" t="s">
        <v>55</v>
      </c>
      <c r="BF1927" s="13" t="s">
        <v>56</v>
      </c>
      <c r="BG1927" s="13">
        <v>1</v>
      </c>
      <c r="BH1927" s="13">
        <v>12</v>
      </c>
    </row>
    <row r="1928" spans="36:60" hidden="1" x14ac:dyDescent="0.25">
      <c r="AJ1928" s="12">
        <v>697</v>
      </c>
      <c r="AK1928" s="39" t="s">
        <v>226</v>
      </c>
      <c r="AL1928" s="13" t="s">
        <v>65</v>
      </c>
      <c r="AM1928" s="13" t="s">
        <v>66</v>
      </c>
      <c r="AN1928" s="13" t="s">
        <v>90</v>
      </c>
      <c r="AO1928" s="13" t="s">
        <v>44</v>
      </c>
      <c r="AP1928" s="13" t="s">
        <v>68</v>
      </c>
      <c r="AQ1928" s="13" t="s">
        <v>87</v>
      </c>
      <c r="AR1928" s="13" t="s">
        <v>53</v>
      </c>
      <c r="AS1928" s="13" t="s">
        <v>34</v>
      </c>
      <c r="AT1928" s="13">
        <v>588.49</v>
      </c>
      <c r="AU1928" s="13">
        <v>10</v>
      </c>
      <c r="AV1928" s="13">
        <v>0.19</v>
      </c>
      <c r="AW1928" s="13">
        <v>4766.7700000000004</v>
      </c>
      <c r="AX1928" s="13">
        <v>3216.29</v>
      </c>
      <c r="AY1928" s="13">
        <v>1550.48</v>
      </c>
      <c r="AZ1928" s="13" t="s">
        <v>63</v>
      </c>
      <c r="BA1928" s="13" t="s">
        <v>54</v>
      </c>
      <c r="BB1928" s="13" t="s">
        <v>48</v>
      </c>
      <c r="BC1928" s="13">
        <v>48.37</v>
      </c>
      <c r="BD1928" s="13">
        <v>10</v>
      </c>
      <c r="BE1928" s="13" t="s">
        <v>97</v>
      </c>
      <c r="BF1928" s="13" t="s">
        <v>39</v>
      </c>
      <c r="BG1928" s="13">
        <v>5</v>
      </c>
      <c r="BH1928" s="13">
        <v>10</v>
      </c>
    </row>
    <row r="1929" spans="36:60" hidden="1" x14ac:dyDescent="0.25">
      <c r="AJ1929" s="11">
        <v>842</v>
      </c>
      <c r="AK1929" s="38" t="s">
        <v>591</v>
      </c>
      <c r="AL1929" s="2" t="s">
        <v>96</v>
      </c>
      <c r="AM1929" s="2" t="s">
        <v>82</v>
      </c>
      <c r="AN1929" s="2" t="s">
        <v>29</v>
      </c>
      <c r="AO1929" s="2" t="s">
        <v>74</v>
      </c>
      <c r="AP1929" s="2" t="s">
        <v>68</v>
      </c>
      <c r="AQ1929" s="2" t="s">
        <v>107</v>
      </c>
      <c r="AR1929" s="2" t="s">
        <v>33</v>
      </c>
      <c r="AS1929" s="2" t="s">
        <v>70</v>
      </c>
      <c r="AT1929" s="2">
        <v>793.65</v>
      </c>
      <c r="AU1929" s="2">
        <v>6</v>
      </c>
      <c r="AV1929" s="2">
        <v>0.01</v>
      </c>
      <c r="AW1929" s="2">
        <v>4714.28</v>
      </c>
      <c r="AX1929" s="2">
        <v>3165.46</v>
      </c>
      <c r="AY1929" s="2">
        <v>1548.82</v>
      </c>
      <c r="AZ1929" s="2" t="s">
        <v>63</v>
      </c>
      <c r="BA1929" s="2" t="s">
        <v>54</v>
      </c>
      <c r="BB1929" s="2" t="s">
        <v>48</v>
      </c>
      <c r="BC1929" s="2">
        <v>46.25</v>
      </c>
      <c r="BD1929" s="2">
        <v>2</v>
      </c>
      <c r="BE1929" s="2" t="s">
        <v>55</v>
      </c>
      <c r="BF1929" s="2" t="s">
        <v>56</v>
      </c>
      <c r="BG1929" s="2">
        <v>1</v>
      </c>
      <c r="BH1929" s="2">
        <v>2</v>
      </c>
    </row>
    <row r="1930" spans="36:60" hidden="1" x14ac:dyDescent="0.25">
      <c r="AJ1930" s="12">
        <v>423</v>
      </c>
      <c r="AK1930" s="39" t="s">
        <v>423</v>
      </c>
      <c r="AL1930" s="13" t="s">
        <v>129</v>
      </c>
      <c r="AM1930" s="13" t="s">
        <v>42</v>
      </c>
      <c r="AN1930" s="13" t="s">
        <v>59</v>
      </c>
      <c r="AO1930" s="13" t="s">
        <v>74</v>
      </c>
      <c r="AP1930" s="13" t="s">
        <v>68</v>
      </c>
      <c r="AQ1930" s="13" t="s">
        <v>69</v>
      </c>
      <c r="AR1930" s="13" t="s">
        <v>45</v>
      </c>
      <c r="AS1930" s="13" t="s">
        <v>46</v>
      </c>
      <c r="AT1930" s="13">
        <v>299.43</v>
      </c>
      <c r="AU1930" s="13">
        <v>12</v>
      </c>
      <c r="AV1930" s="13">
        <v>0.08</v>
      </c>
      <c r="AW1930" s="13">
        <v>3305.71</v>
      </c>
      <c r="AX1930" s="13">
        <v>1767.64</v>
      </c>
      <c r="AY1930" s="13">
        <v>1538.07</v>
      </c>
      <c r="AZ1930" s="13" t="s">
        <v>47</v>
      </c>
      <c r="BA1930" s="13" t="s">
        <v>36</v>
      </c>
      <c r="BB1930" s="13" t="s">
        <v>72</v>
      </c>
      <c r="BC1930" s="13">
        <v>8.85</v>
      </c>
      <c r="BD1930" s="13">
        <v>3</v>
      </c>
      <c r="BE1930" s="13" t="s">
        <v>97</v>
      </c>
      <c r="BF1930" s="13" t="s">
        <v>39</v>
      </c>
      <c r="BG1930" s="13">
        <v>5</v>
      </c>
      <c r="BH1930" s="13">
        <v>12</v>
      </c>
    </row>
    <row r="1931" spans="36:60" hidden="1" x14ac:dyDescent="0.25">
      <c r="AJ1931" s="11">
        <v>712</v>
      </c>
      <c r="AK1931" s="38" t="s">
        <v>108</v>
      </c>
      <c r="AL1931" s="2" t="s">
        <v>114</v>
      </c>
      <c r="AM1931" s="2" t="s">
        <v>42</v>
      </c>
      <c r="AN1931" s="2" t="s">
        <v>43</v>
      </c>
      <c r="AO1931" s="2" t="s">
        <v>100</v>
      </c>
      <c r="AP1931" s="2" t="s">
        <v>51</v>
      </c>
      <c r="AQ1931" s="2" t="s">
        <v>134</v>
      </c>
      <c r="AR1931" s="2" t="s">
        <v>53</v>
      </c>
      <c r="AS1931" s="2" t="s">
        <v>46</v>
      </c>
      <c r="AT1931" s="2">
        <v>482.25</v>
      </c>
      <c r="AU1931" s="2">
        <v>9</v>
      </c>
      <c r="AV1931" s="2">
        <v>0.17</v>
      </c>
      <c r="AW1931" s="2">
        <v>3602.41</v>
      </c>
      <c r="AX1931" s="2">
        <v>2081.0500000000002</v>
      </c>
      <c r="AY1931" s="2">
        <v>1521.36</v>
      </c>
      <c r="AZ1931" s="2" t="s">
        <v>63</v>
      </c>
      <c r="BA1931" s="2" t="s">
        <v>36</v>
      </c>
      <c r="BB1931" s="2" t="s">
        <v>72</v>
      </c>
      <c r="BC1931" s="2">
        <v>43.23</v>
      </c>
      <c r="BD1931" s="2">
        <v>6</v>
      </c>
      <c r="BE1931" s="2" t="s">
        <v>55</v>
      </c>
      <c r="BF1931" s="2" t="s">
        <v>56</v>
      </c>
      <c r="BG1931" s="2">
        <v>4</v>
      </c>
      <c r="BH1931" s="2">
        <v>12</v>
      </c>
    </row>
    <row r="1932" spans="36:60" hidden="1" x14ac:dyDescent="0.25">
      <c r="AJ1932" s="11">
        <v>640</v>
      </c>
      <c r="AK1932" s="38" t="s">
        <v>158</v>
      </c>
      <c r="AL1932" s="2" t="s">
        <v>96</v>
      </c>
      <c r="AM1932" s="2" t="s">
        <v>42</v>
      </c>
      <c r="AN1932" s="2" t="s">
        <v>83</v>
      </c>
      <c r="AO1932" s="2" t="s">
        <v>100</v>
      </c>
      <c r="AP1932" s="2" t="s">
        <v>31</v>
      </c>
      <c r="AQ1932" s="2" t="s">
        <v>84</v>
      </c>
      <c r="AR1932" s="2" t="s">
        <v>45</v>
      </c>
      <c r="AS1932" s="2" t="s">
        <v>80</v>
      </c>
      <c r="AT1932" s="2">
        <v>967.59</v>
      </c>
      <c r="AU1932" s="2">
        <v>5</v>
      </c>
      <c r="AV1932" s="2">
        <v>0.11</v>
      </c>
      <c r="AW1932" s="2">
        <v>4305.78</v>
      </c>
      <c r="AX1932" s="2">
        <v>2789.9</v>
      </c>
      <c r="AY1932" s="2">
        <v>1515.88</v>
      </c>
      <c r="AZ1932" s="2" t="s">
        <v>47</v>
      </c>
      <c r="BA1932" s="2" t="s">
        <v>88</v>
      </c>
      <c r="BB1932" s="2" t="s">
        <v>72</v>
      </c>
      <c r="BC1932" s="2">
        <v>9.0299999999999994</v>
      </c>
      <c r="BD1932" s="2">
        <v>2</v>
      </c>
      <c r="BE1932" s="2" t="s">
        <v>55</v>
      </c>
      <c r="BF1932" s="2" t="s">
        <v>56</v>
      </c>
      <c r="BG1932" s="2">
        <v>2</v>
      </c>
      <c r="BH1932" s="2">
        <v>2</v>
      </c>
    </row>
    <row r="1933" spans="36:60" hidden="1" x14ac:dyDescent="0.25">
      <c r="AJ1933" s="12">
        <v>663</v>
      </c>
      <c r="AK1933" s="39" t="s">
        <v>429</v>
      </c>
      <c r="AL1933" s="13" t="s">
        <v>27</v>
      </c>
      <c r="AM1933" s="13" t="s">
        <v>42</v>
      </c>
      <c r="AN1933" s="13" t="s">
        <v>43</v>
      </c>
      <c r="AO1933" s="13" t="s">
        <v>60</v>
      </c>
      <c r="AP1933" s="13" t="s">
        <v>51</v>
      </c>
      <c r="AQ1933" s="13" t="s">
        <v>79</v>
      </c>
      <c r="AR1933" s="13" t="s">
        <v>53</v>
      </c>
      <c r="AS1933" s="13" t="s">
        <v>70</v>
      </c>
      <c r="AT1933" s="13">
        <v>327.47000000000003</v>
      </c>
      <c r="AU1933" s="13">
        <v>16</v>
      </c>
      <c r="AV1933" s="13">
        <v>0.22</v>
      </c>
      <c r="AW1933" s="13">
        <v>4086.83</v>
      </c>
      <c r="AX1933" s="13">
        <v>2572.89</v>
      </c>
      <c r="AY1933" s="13">
        <v>1513.94</v>
      </c>
      <c r="AZ1933" s="13" t="s">
        <v>63</v>
      </c>
      <c r="BA1933" s="13" t="s">
        <v>88</v>
      </c>
      <c r="BB1933" s="13" t="s">
        <v>72</v>
      </c>
      <c r="BC1933" s="13">
        <v>29.07</v>
      </c>
      <c r="BD1933" s="13">
        <v>4</v>
      </c>
      <c r="BE1933" s="13" t="s">
        <v>38</v>
      </c>
      <c r="BF1933" s="13" t="s">
        <v>39</v>
      </c>
      <c r="BG1933" s="13">
        <v>5</v>
      </c>
      <c r="BH1933" s="13">
        <v>6</v>
      </c>
    </row>
    <row r="1934" spans="36:60" hidden="1" x14ac:dyDescent="0.25">
      <c r="AJ1934" s="11">
        <v>646</v>
      </c>
      <c r="AK1934" s="38" t="s">
        <v>130</v>
      </c>
      <c r="AL1934" s="2" t="s">
        <v>65</v>
      </c>
      <c r="AM1934" s="2" t="s">
        <v>82</v>
      </c>
      <c r="AN1934" s="2" t="s">
        <v>43</v>
      </c>
      <c r="AO1934" s="2" t="s">
        <v>30</v>
      </c>
      <c r="AP1934" s="2" t="s">
        <v>61</v>
      </c>
      <c r="AQ1934" s="2" t="s">
        <v>107</v>
      </c>
      <c r="AR1934" s="2" t="s">
        <v>45</v>
      </c>
      <c r="AS1934" s="2" t="s">
        <v>80</v>
      </c>
      <c r="AT1934" s="2">
        <v>395.62</v>
      </c>
      <c r="AU1934" s="2">
        <v>9</v>
      </c>
      <c r="AV1934" s="2">
        <v>0.13</v>
      </c>
      <c r="AW1934" s="2">
        <v>3097.7</v>
      </c>
      <c r="AX1934" s="2">
        <v>1591.75</v>
      </c>
      <c r="AY1934" s="2">
        <v>1505.95</v>
      </c>
      <c r="AZ1934" s="2" t="s">
        <v>91</v>
      </c>
      <c r="BA1934" s="2" t="s">
        <v>54</v>
      </c>
      <c r="BB1934" s="2" t="s">
        <v>48</v>
      </c>
      <c r="BC1934" s="2">
        <v>48.69</v>
      </c>
      <c r="BD1934" s="2">
        <v>6</v>
      </c>
      <c r="BE1934" s="2" t="s">
        <v>55</v>
      </c>
      <c r="BF1934" s="2" t="s">
        <v>39</v>
      </c>
      <c r="BG1934" s="2">
        <v>4</v>
      </c>
      <c r="BH1934" s="2">
        <v>3</v>
      </c>
    </row>
    <row r="1935" spans="36:60" hidden="1" x14ac:dyDescent="0.25">
      <c r="AJ1935" s="12">
        <v>455</v>
      </c>
      <c r="AK1935" s="39" t="s">
        <v>115</v>
      </c>
      <c r="AL1935" s="13" t="s">
        <v>50</v>
      </c>
      <c r="AM1935" s="13" t="s">
        <v>42</v>
      </c>
      <c r="AN1935" s="13" t="s">
        <v>59</v>
      </c>
      <c r="AO1935" s="13" t="s">
        <v>67</v>
      </c>
      <c r="AP1935" s="13" t="s">
        <v>68</v>
      </c>
      <c r="AQ1935" s="13" t="s">
        <v>32</v>
      </c>
      <c r="AR1935" s="13" t="s">
        <v>33</v>
      </c>
      <c r="AS1935" s="13" t="s">
        <v>46</v>
      </c>
      <c r="AT1935" s="13">
        <v>902.58</v>
      </c>
      <c r="AU1935" s="13">
        <v>8</v>
      </c>
      <c r="AV1935" s="13">
        <v>0.19</v>
      </c>
      <c r="AW1935" s="13">
        <v>5848.72</v>
      </c>
      <c r="AX1935" s="13">
        <v>4347.83</v>
      </c>
      <c r="AY1935" s="13">
        <v>1500.89</v>
      </c>
      <c r="AZ1935" s="13" t="s">
        <v>47</v>
      </c>
      <c r="BA1935" s="13" t="s">
        <v>88</v>
      </c>
      <c r="BB1935" s="13" t="s">
        <v>37</v>
      </c>
      <c r="BC1935" s="13">
        <v>44.98</v>
      </c>
      <c r="BD1935" s="13">
        <v>7</v>
      </c>
      <c r="BE1935" s="13" t="s">
        <v>38</v>
      </c>
      <c r="BF1935" s="13" t="s">
        <v>39</v>
      </c>
      <c r="BG1935" s="13">
        <v>3</v>
      </c>
      <c r="BH1935" s="13">
        <v>8</v>
      </c>
    </row>
    <row r="1936" spans="36:60" hidden="1" x14ac:dyDescent="0.25">
      <c r="AJ1936" s="12">
        <v>847</v>
      </c>
      <c r="AK1936" s="39" t="s">
        <v>349</v>
      </c>
      <c r="AL1936" s="13" t="s">
        <v>96</v>
      </c>
      <c r="AM1936" s="13" t="s">
        <v>28</v>
      </c>
      <c r="AN1936" s="13" t="s">
        <v>43</v>
      </c>
      <c r="AO1936" s="13" t="s">
        <v>30</v>
      </c>
      <c r="AP1936" s="13" t="s">
        <v>31</v>
      </c>
      <c r="AQ1936" s="13" t="s">
        <v>102</v>
      </c>
      <c r="AR1936" s="13" t="s">
        <v>53</v>
      </c>
      <c r="AS1936" s="13" t="s">
        <v>70</v>
      </c>
      <c r="AT1936" s="13">
        <v>387.23</v>
      </c>
      <c r="AU1936" s="13">
        <v>19</v>
      </c>
      <c r="AV1936" s="13">
        <v>0.19</v>
      </c>
      <c r="AW1936" s="13">
        <v>5959.47</v>
      </c>
      <c r="AX1936" s="13">
        <v>4460.26</v>
      </c>
      <c r="AY1936" s="13">
        <v>1499.21</v>
      </c>
      <c r="AZ1936" s="13" t="s">
        <v>35</v>
      </c>
      <c r="BA1936" s="13" t="s">
        <v>71</v>
      </c>
      <c r="BB1936" s="13" t="s">
        <v>48</v>
      </c>
      <c r="BC1936" s="13">
        <v>39.14</v>
      </c>
      <c r="BD1936" s="13">
        <v>3</v>
      </c>
      <c r="BE1936" s="13" t="s">
        <v>38</v>
      </c>
      <c r="BF1936" s="13" t="s">
        <v>39</v>
      </c>
      <c r="BG1936" s="13">
        <v>3</v>
      </c>
      <c r="BH1936" s="13">
        <v>9</v>
      </c>
    </row>
    <row r="1937" spans="36:60" hidden="1" x14ac:dyDescent="0.25">
      <c r="AJ1937" s="11">
        <v>170</v>
      </c>
      <c r="AK1937" s="38" t="s">
        <v>226</v>
      </c>
      <c r="AL1937" s="2" t="s">
        <v>27</v>
      </c>
      <c r="AM1937" s="2" t="s">
        <v>42</v>
      </c>
      <c r="AN1937" s="2" t="s">
        <v>43</v>
      </c>
      <c r="AO1937" s="2" t="s">
        <v>44</v>
      </c>
      <c r="AP1937" s="2" t="s">
        <v>31</v>
      </c>
      <c r="AQ1937" s="2" t="s">
        <v>134</v>
      </c>
      <c r="AR1937" s="2" t="s">
        <v>45</v>
      </c>
      <c r="AS1937" s="2" t="s">
        <v>85</v>
      </c>
      <c r="AT1937" s="2">
        <v>256.68</v>
      </c>
      <c r="AU1937" s="2">
        <v>14</v>
      </c>
      <c r="AV1937" s="2">
        <v>0.06</v>
      </c>
      <c r="AW1937" s="2">
        <v>3377.91</v>
      </c>
      <c r="AX1937" s="2">
        <v>1879.68</v>
      </c>
      <c r="AY1937" s="2">
        <v>1498.23</v>
      </c>
      <c r="AZ1937" s="2" t="s">
        <v>91</v>
      </c>
      <c r="BA1937" s="2" t="s">
        <v>36</v>
      </c>
      <c r="BB1937" s="2" t="s">
        <v>37</v>
      </c>
      <c r="BC1937" s="2">
        <v>5.88</v>
      </c>
      <c r="BD1937" s="2">
        <v>10</v>
      </c>
      <c r="BE1937" s="2" t="s">
        <v>55</v>
      </c>
      <c r="BF1937" s="2" t="s">
        <v>39</v>
      </c>
      <c r="BG1937" s="2">
        <v>3</v>
      </c>
      <c r="BH1937" s="2">
        <v>10</v>
      </c>
    </row>
    <row r="1938" spans="36:60" hidden="1" x14ac:dyDescent="0.25">
      <c r="AJ1938" s="12">
        <v>765</v>
      </c>
      <c r="AK1938" s="39" t="s">
        <v>122</v>
      </c>
      <c r="AL1938" s="13" t="s">
        <v>118</v>
      </c>
      <c r="AM1938" s="13" t="s">
        <v>82</v>
      </c>
      <c r="AN1938" s="13" t="s">
        <v>59</v>
      </c>
      <c r="AO1938" s="13" t="s">
        <v>74</v>
      </c>
      <c r="AP1938" s="13" t="s">
        <v>61</v>
      </c>
      <c r="AQ1938" s="13" t="s">
        <v>62</v>
      </c>
      <c r="AR1938" s="13" t="s">
        <v>53</v>
      </c>
      <c r="AS1938" s="13" t="s">
        <v>46</v>
      </c>
      <c r="AT1938" s="13">
        <v>669.35</v>
      </c>
      <c r="AU1938" s="13">
        <v>14</v>
      </c>
      <c r="AV1938" s="13">
        <v>0.24</v>
      </c>
      <c r="AW1938" s="13">
        <v>7121.88</v>
      </c>
      <c r="AX1938" s="13">
        <v>5632.74</v>
      </c>
      <c r="AY1938" s="13">
        <v>1489.14</v>
      </c>
      <c r="AZ1938" s="13" t="s">
        <v>76</v>
      </c>
      <c r="BA1938" s="13" t="s">
        <v>36</v>
      </c>
      <c r="BB1938" s="13" t="s">
        <v>37</v>
      </c>
      <c r="BC1938" s="13">
        <v>36.53</v>
      </c>
      <c r="BD1938" s="13">
        <v>9</v>
      </c>
      <c r="BE1938" s="13" t="s">
        <v>38</v>
      </c>
      <c r="BF1938" s="13" t="s">
        <v>56</v>
      </c>
      <c r="BG1938" s="13">
        <v>2</v>
      </c>
      <c r="BH1938" s="13">
        <v>4</v>
      </c>
    </row>
    <row r="1939" spans="36:60" hidden="1" x14ac:dyDescent="0.25">
      <c r="AJ1939" s="12">
        <v>399</v>
      </c>
      <c r="AK1939" s="39" t="s">
        <v>406</v>
      </c>
      <c r="AL1939" s="13" t="s">
        <v>99</v>
      </c>
      <c r="AM1939" s="13" t="s">
        <v>66</v>
      </c>
      <c r="AN1939" s="13" t="s">
        <v>43</v>
      </c>
      <c r="AO1939" s="13" t="s">
        <v>78</v>
      </c>
      <c r="AP1939" s="13" t="s">
        <v>75</v>
      </c>
      <c r="AQ1939" s="13" t="s">
        <v>134</v>
      </c>
      <c r="AR1939" s="13" t="s">
        <v>45</v>
      </c>
      <c r="AS1939" s="13" t="s">
        <v>34</v>
      </c>
      <c r="AT1939" s="13">
        <v>483.94</v>
      </c>
      <c r="AU1939" s="13">
        <v>8</v>
      </c>
      <c r="AV1939" s="13">
        <v>0.17</v>
      </c>
      <c r="AW1939" s="13">
        <v>3213.36</v>
      </c>
      <c r="AX1939" s="13">
        <v>1725.56</v>
      </c>
      <c r="AY1939" s="13">
        <v>1487.8</v>
      </c>
      <c r="AZ1939" s="13" t="s">
        <v>47</v>
      </c>
      <c r="BA1939" s="13" t="s">
        <v>36</v>
      </c>
      <c r="BB1939" s="13" t="s">
        <v>48</v>
      </c>
      <c r="BC1939" s="13">
        <v>25.21</v>
      </c>
      <c r="BD1939" s="13">
        <v>3</v>
      </c>
      <c r="BE1939" s="13" t="s">
        <v>38</v>
      </c>
      <c r="BF1939" s="13" t="s">
        <v>39</v>
      </c>
      <c r="BG1939" s="13">
        <v>2</v>
      </c>
      <c r="BH1939" s="13">
        <v>6</v>
      </c>
    </row>
    <row r="1940" spans="36:60" hidden="1" x14ac:dyDescent="0.25">
      <c r="AJ1940" s="12">
        <v>913</v>
      </c>
      <c r="AK1940" s="39" t="s">
        <v>612</v>
      </c>
      <c r="AL1940" s="13" t="s">
        <v>65</v>
      </c>
      <c r="AM1940" s="13" t="s">
        <v>66</v>
      </c>
      <c r="AN1940" s="13" t="s">
        <v>43</v>
      </c>
      <c r="AO1940" s="13" t="s">
        <v>100</v>
      </c>
      <c r="AP1940" s="13" t="s">
        <v>75</v>
      </c>
      <c r="AQ1940" s="13" t="s">
        <v>107</v>
      </c>
      <c r="AR1940" s="13" t="s">
        <v>45</v>
      </c>
      <c r="AS1940" s="13" t="s">
        <v>85</v>
      </c>
      <c r="AT1940" s="13">
        <v>740.94</v>
      </c>
      <c r="AU1940" s="13">
        <v>10</v>
      </c>
      <c r="AV1940" s="13">
        <v>0.06</v>
      </c>
      <c r="AW1940" s="13">
        <v>6964.84</v>
      </c>
      <c r="AX1940" s="13">
        <v>5477.67</v>
      </c>
      <c r="AY1940" s="13">
        <v>1487.17</v>
      </c>
      <c r="AZ1940" s="13" t="s">
        <v>76</v>
      </c>
      <c r="BA1940" s="13" t="s">
        <v>88</v>
      </c>
      <c r="BB1940" s="13" t="s">
        <v>72</v>
      </c>
      <c r="BC1940" s="13">
        <v>43.72</v>
      </c>
      <c r="BD1940" s="13">
        <v>3</v>
      </c>
      <c r="BE1940" s="13" t="s">
        <v>97</v>
      </c>
      <c r="BF1940" s="13" t="s">
        <v>39</v>
      </c>
      <c r="BG1940" s="13">
        <v>2</v>
      </c>
      <c r="BH1940" s="13">
        <v>11</v>
      </c>
    </row>
    <row r="1941" spans="36:60" hidden="1" x14ac:dyDescent="0.25">
      <c r="AJ1941" s="12">
        <v>575</v>
      </c>
      <c r="AK1941" s="39" t="s">
        <v>125</v>
      </c>
      <c r="AL1941" s="13" t="s">
        <v>41</v>
      </c>
      <c r="AM1941" s="13" t="s">
        <v>82</v>
      </c>
      <c r="AN1941" s="13" t="s">
        <v>90</v>
      </c>
      <c r="AO1941" s="13" t="s">
        <v>44</v>
      </c>
      <c r="AP1941" s="13" t="s">
        <v>68</v>
      </c>
      <c r="AQ1941" s="13" t="s">
        <v>52</v>
      </c>
      <c r="AR1941" s="13" t="s">
        <v>53</v>
      </c>
      <c r="AS1941" s="13" t="s">
        <v>85</v>
      </c>
      <c r="AT1941" s="13">
        <v>257.87</v>
      </c>
      <c r="AU1941" s="13">
        <v>16</v>
      </c>
      <c r="AV1941" s="13">
        <v>0</v>
      </c>
      <c r="AW1941" s="13">
        <v>4125.92</v>
      </c>
      <c r="AX1941" s="13">
        <v>2639.58</v>
      </c>
      <c r="AY1941" s="13">
        <v>1486.34</v>
      </c>
      <c r="AZ1941" s="13" t="s">
        <v>35</v>
      </c>
      <c r="BA1941" s="13" t="s">
        <v>88</v>
      </c>
      <c r="BB1941" s="13" t="s">
        <v>48</v>
      </c>
      <c r="BC1941" s="13">
        <v>27.11</v>
      </c>
      <c r="BD1941" s="13">
        <v>9</v>
      </c>
      <c r="BE1941" s="13" t="s">
        <v>97</v>
      </c>
      <c r="BF1941" s="13" t="s">
        <v>56</v>
      </c>
      <c r="BG1941" s="13">
        <v>5</v>
      </c>
      <c r="BH1941" s="13">
        <v>3</v>
      </c>
    </row>
    <row r="1942" spans="36:60" hidden="1" x14ac:dyDescent="0.25">
      <c r="AJ1942" s="11">
        <v>298</v>
      </c>
      <c r="AK1942" s="38" t="s">
        <v>336</v>
      </c>
      <c r="AL1942" s="2" t="s">
        <v>41</v>
      </c>
      <c r="AM1942" s="2" t="s">
        <v>28</v>
      </c>
      <c r="AN1942" s="2" t="s">
        <v>29</v>
      </c>
      <c r="AO1942" s="2" t="s">
        <v>30</v>
      </c>
      <c r="AP1942" s="2" t="s">
        <v>68</v>
      </c>
      <c r="AQ1942" s="2" t="s">
        <v>79</v>
      </c>
      <c r="AR1942" s="2" t="s">
        <v>53</v>
      </c>
      <c r="AS1942" s="2" t="s">
        <v>34</v>
      </c>
      <c r="AT1942" s="2">
        <v>694.63</v>
      </c>
      <c r="AU1942" s="2">
        <v>9</v>
      </c>
      <c r="AV1942" s="2">
        <v>0.15</v>
      </c>
      <c r="AW1942" s="2">
        <v>5313.92</v>
      </c>
      <c r="AX1942" s="2">
        <v>3834.24</v>
      </c>
      <c r="AY1942" s="2">
        <v>1479.68</v>
      </c>
      <c r="AZ1942" s="2" t="s">
        <v>91</v>
      </c>
      <c r="BA1942" s="2" t="s">
        <v>71</v>
      </c>
      <c r="BB1942" s="2" t="s">
        <v>48</v>
      </c>
      <c r="BC1942" s="2">
        <v>30.77</v>
      </c>
      <c r="BD1942" s="2">
        <v>3</v>
      </c>
      <c r="BE1942" s="2" t="s">
        <v>97</v>
      </c>
      <c r="BF1942" s="2" t="s">
        <v>56</v>
      </c>
      <c r="BG1942" s="2">
        <v>4</v>
      </c>
      <c r="BH1942" s="2">
        <v>3</v>
      </c>
    </row>
    <row r="1943" spans="36:60" hidden="1" x14ac:dyDescent="0.25">
      <c r="AJ1943" s="12">
        <v>711</v>
      </c>
      <c r="AK1943" s="39" t="s">
        <v>456</v>
      </c>
      <c r="AL1943" s="13" t="s">
        <v>27</v>
      </c>
      <c r="AM1943" s="13" t="s">
        <v>42</v>
      </c>
      <c r="AN1943" s="13" t="s">
        <v>93</v>
      </c>
      <c r="AO1943" s="13" t="s">
        <v>30</v>
      </c>
      <c r="AP1943" s="13" t="s">
        <v>61</v>
      </c>
      <c r="AQ1943" s="13" t="s">
        <v>52</v>
      </c>
      <c r="AR1943" s="13" t="s">
        <v>45</v>
      </c>
      <c r="AS1943" s="13" t="s">
        <v>46</v>
      </c>
      <c r="AT1943" s="13">
        <v>436.76</v>
      </c>
      <c r="AU1943" s="13">
        <v>13</v>
      </c>
      <c r="AV1943" s="13">
        <v>0.11</v>
      </c>
      <c r="AW1943" s="13">
        <v>5053.3100000000004</v>
      </c>
      <c r="AX1943" s="13">
        <v>3573.81</v>
      </c>
      <c r="AY1943" s="13">
        <v>1479.5</v>
      </c>
      <c r="AZ1943" s="13" t="s">
        <v>47</v>
      </c>
      <c r="BA1943" s="13" t="s">
        <v>36</v>
      </c>
      <c r="BB1943" s="13" t="s">
        <v>48</v>
      </c>
      <c r="BC1943" s="13">
        <v>41.25</v>
      </c>
      <c r="BD1943" s="13">
        <v>4</v>
      </c>
      <c r="BE1943" s="13" t="s">
        <v>97</v>
      </c>
      <c r="BF1943" s="13" t="s">
        <v>39</v>
      </c>
      <c r="BG1943" s="13">
        <v>1</v>
      </c>
      <c r="BH1943" s="13">
        <v>5</v>
      </c>
    </row>
    <row r="1944" spans="36:60" hidden="1" x14ac:dyDescent="0.25">
      <c r="AJ1944" s="11">
        <v>74</v>
      </c>
      <c r="AK1944" s="38" t="s">
        <v>167</v>
      </c>
      <c r="AL1944" s="2" t="s">
        <v>58</v>
      </c>
      <c r="AM1944" s="2" t="s">
        <v>66</v>
      </c>
      <c r="AN1944" s="2" t="s">
        <v>59</v>
      </c>
      <c r="AO1944" s="2" t="s">
        <v>74</v>
      </c>
      <c r="AP1944" s="2" t="s">
        <v>51</v>
      </c>
      <c r="AQ1944" s="2" t="s">
        <v>102</v>
      </c>
      <c r="AR1944" s="2" t="s">
        <v>45</v>
      </c>
      <c r="AS1944" s="2" t="s">
        <v>70</v>
      </c>
      <c r="AT1944" s="2">
        <v>942.81</v>
      </c>
      <c r="AU1944" s="2">
        <v>4</v>
      </c>
      <c r="AV1944" s="2">
        <v>0.18</v>
      </c>
      <c r="AW1944" s="2">
        <v>3092.42</v>
      </c>
      <c r="AX1944" s="2">
        <v>1623.7</v>
      </c>
      <c r="AY1944" s="2">
        <v>1468.72</v>
      </c>
      <c r="AZ1944" s="2" t="s">
        <v>35</v>
      </c>
      <c r="BA1944" s="2" t="s">
        <v>54</v>
      </c>
      <c r="BB1944" s="2" t="s">
        <v>37</v>
      </c>
      <c r="BC1944" s="2">
        <v>43.65</v>
      </c>
      <c r="BD1944" s="2">
        <v>6</v>
      </c>
      <c r="BE1944" s="2" t="s">
        <v>38</v>
      </c>
      <c r="BF1944" s="2" t="s">
        <v>39</v>
      </c>
      <c r="BG1944" s="2">
        <v>2</v>
      </c>
      <c r="BH1944" s="2">
        <v>4</v>
      </c>
    </row>
    <row r="1945" spans="36:60" hidden="1" x14ac:dyDescent="0.25">
      <c r="AJ1945" s="12">
        <v>249</v>
      </c>
      <c r="AK1945" s="39" t="s">
        <v>301</v>
      </c>
      <c r="AL1945" s="13" t="s">
        <v>127</v>
      </c>
      <c r="AM1945" s="13" t="s">
        <v>82</v>
      </c>
      <c r="AN1945" s="13" t="s">
        <v>59</v>
      </c>
      <c r="AO1945" s="13" t="s">
        <v>44</v>
      </c>
      <c r="AP1945" s="13" t="s">
        <v>61</v>
      </c>
      <c r="AQ1945" s="13" t="s">
        <v>84</v>
      </c>
      <c r="AR1945" s="13" t="s">
        <v>45</v>
      </c>
      <c r="AS1945" s="13" t="s">
        <v>46</v>
      </c>
      <c r="AT1945" s="13">
        <v>575.63</v>
      </c>
      <c r="AU1945" s="13">
        <v>16</v>
      </c>
      <c r="AV1945" s="13">
        <v>0</v>
      </c>
      <c r="AW1945" s="13">
        <v>9210.08</v>
      </c>
      <c r="AX1945" s="13">
        <v>7741.91</v>
      </c>
      <c r="AY1945" s="13">
        <v>1468.17</v>
      </c>
      <c r="AZ1945" s="13" t="s">
        <v>47</v>
      </c>
      <c r="BA1945" s="13" t="s">
        <v>54</v>
      </c>
      <c r="BB1945" s="13" t="s">
        <v>37</v>
      </c>
      <c r="BC1945" s="13">
        <v>11.19</v>
      </c>
      <c r="BD1945" s="13">
        <v>4</v>
      </c>
      <c r="BE1945" s="13" t="s">
        <v>55</v>
      </c>
      <c r="BF1945" s="13" t="s">
        <v>56</v>
      </c>
      <c r="BG1945" s="13">
        <v>1</v>
      </c>
      <c r="BH1945" s="13">
        <v>8</v>
      </c>
    </row>
    <row r="1946" spans="36:60" hidden="1" x14ac:dyDescent="0.25">
      <c r="AJ1946" s="12">
        <v>229</v>
      </c>
      <c r="AK1946" s="39" t="s">
        <v>290</v>
      </c>
      <c r="AL1946" s="13" t="s">
        <v>96</v>
      </c>
      <c r="AM1946" s="13" t="s">
        <v>28</v>
      </c>
      <c r="AN1946" s="13" t="s">
        <v>43</v>
      </c>
      <c r="AO1946" s="13" t="s">
        <v>74</v>
      </c>
      <c r="AP1946" s="13" t="s">
        <v>31</v>
      </c>
      <c r="AQ1946" s="13" t="s">
        <v>32</v>
      </c>
      <c r="AR1946" s="13" t="s">
        <v>45</v>
      </c>
      <c r="AS1946" s="13" t="s">
        <v>80</v>
      </c>
      <c r="AT1946" s="13">
        <v>969.17</v>
      </c>
      <c r="AU1946" s="13">
        <v>6</v>
      </c>
      <c r="AV1946" s="13">
        <v>0.24</v>
      </c>
      <c r="AW1946" s="13">
        <v>4419.42</v>
      </c>
      <c r="AX1946" s="13">
        <v>2953.63</v>
      </c>
      <c r="AY1946" s="13">
        <v>1465.79</v>
      </c>
      <c r="AZ1946" s="13" t="s">
        <v>47</v>
      </c>
      <c r="BA1946" s="13" t="s">
        <v>88</v>
      </c>
      <c r="BB1946" s="13" t="s">
        <v>72</v>
      </c>
      <c r="BC1946" s="13">
        <v>47.44</v>
      </c>
      <c r="BD1946" s="13">
        <v>10</v>
      </c>
      <c r="BE1946" s="13" t="s">
        <v>38</v>
      </c>
      <c r="BF1946" s="13" t="s">
        <v>39</v>
      </c>
      <c r="BG1946" s="13">
        <v>3</v>
      </c>
      <c r="BH1946" s="13">
        <v>3</v>
      </c>
    </row>
    <row r="1947" spans="36:60" hidden="1" x14ac:dyDescent="0.25">
      <c r="AJ1947" s="11">
        <v>490</v>
      </c>
      <c r="AK1947" s="38" t="s">
        <v>458</v>
      </c>
      <c r="AL1947" s="2" t="s">
        <v>65</v>
      </c>
      <c r="AM1947" s="2" t="s">
        <v>66</v>
      </c>
      <c r="AN1947" s="2" t="s">
        <v>43</v>
      </c>
      <c r="AO1947" s="2" t="s">
        <v>67</v>
      </c>
      <c r="AP1947" s="2" t="s">
        <v>31</v>
      </c>
      <c r="AQ1947" s="2" t="s">
        <v>102</v>
      </c>
      <c r="AR1947" s="2" t="s">
        <v>45</v>
      </c>
      <c r="AS1947" s="2" t="s">
        <v>80</v>
      </c>
      <c r="AT1947" s="2">
        <v>356.95</v>
      </c>
      <c r="AU1947" s="2">
        <v>16</v>
      </c>
      <c r="AV1947" s="2">
        <v>0.28999999999999998</v>
      </c>
      <c r="AW1947" s="2">
        <v>4054.95</v>
      </c>
      <c r="AX1947" s="2">
        <v>2604.9899999999998</v>
      </c>
      <c r="AY1947" s="2">
        <v>1449.96</v>
      </c>
      <c r="AZ1947" s="2" t="s">
        <v>76</v>
      </c>
      <c r="BA1947" s="2" t="s">
        <v>71</v>
      </c>
      <c r="BB1947" s="2" t="s">
        <v>72</v>
      </c>
      <c r="BC1947" s="2">
        <v>8.1199999999999992</v>
      </c>
      <c r="BD1947" s="2">
        <v>3</v>
      </c>
      <c r="BE1947" s="2" t="s">
        <v>97</v>
      </c>
      <c r="BF1947" s="2" t="s">
        <v>56</v>
      </c>
      <c r="BG1947" s="2">
        <v>4</v>
      </c>
      <c r="BH1947" s="2">
        <v>11</v>
      </c>
    </row>
    <row r="1948" spans="36:60" hidden="1" x14ac:dyDescent="0.25">
      <c r="AJ1948" s="11">
        <v>348</v>
      </c>
      <c r="AK1948" s="38" t="s">
        <v>368</v>
      </c>
      <c r="AL1948" s="2" t="s">
        <v>27</v>
      </c>
      <c r="AM1948" s="2" t="s">
        <v>82</v>
      </c>
      <c r="AN1948" s="2" t="s">
        <v>83</v>
      </c>
      <c r="AO1948" s="2" t="s">
        <v>67</v>
      </c>
      <c r="AP1948" s="2" t="s">
        <v>31</v>
      </c>
      <c r="AQ1948" s="2" t="s">
        <v>84</v>
      </c>
      <c r="AR1948" s="2" t="s">
        <v>33</v>
      </c>
      <c r="AS1948" s="2" t="s">
        <v>80</v>
      </c>
      <c r="AT1948" s="2">
        <v>932.77</v>
      </c>
      <c r="AU1948" s="2">
        <v>15</v>
      </c>
      <c r="AV1948" s="2">
        <v>0.28000000000000003</v>
      </c>
      <c r="AW1948" s="2">
        <v>10073.92</v>
      </c>
      <c r="AX1948" s="2">
        <v>8630.52</v>
      </c>
      <c r="AY1948" s="2">
        <v>1443.4</v>
      </c>
      <c r="AZ1948" s="2" t="s">
        <v>63</v>
      </c>
      <c r="BA1948" s="2" t="s">
        <v>88</v>
      </c>
      <c r="BB1948" s="2" t="s">
        <v>48</v>
      </c>
      <c r="BC1948" s="2">
        <v>6.47</v>
      </c>
      <c r="BD1948" s="2">
        <v>10</v>
      </c>
      <c r="BE1948" s="2" t="s">
        <v>38</v>
      </c>
      <c r="BF1948" s="2" t="s">
        <v>56</v>
      </c>
      <c r="BG1948" s="2">
        <v>1</v>
      </c>
      <c r="BH1948" s="2">
        <v>5</v>
      </c>
    </row>
    <row r="1949" spans="36:60" hidden="1" x14ac:dyDescent="0.25">
      <c r="AJ1949" s="12">
        <v>733</v>
      </c>
      <c r="AK1949" s="39" t="s">
        <v>550</v>
      </c>
      <c r="AL1949" s="13" t="s">
        <v>41</v>
      </c>
      <c r="AM1949" s="13" t="s">
        <v>42</v>
      </c>
      <c r="AN1949" s="13" t="s">
        <v>90</v>
      </c>
      <c r="AO1949" s="13" t="s">
        <v>44</v>
      </c>
      <c r="AP1949" s="13" t="s">
        <v>61</v>
      </c>
      <c r="AQ1949" s="13" t="s">
        <v>62</v>
      </c>
      <c r="AR1949" s="13" t="s">
        <v>33</v>
      </c>
      <c r="AS1949" s="13" t="s">
        <v>70</v>
      </c>
      <c r="AT1949" s="13">
        <v>777.65</v>
      </c>
      <c r="AU1949" s="13">
        <v>5</v>
      </c>
      <c r="AV1949" s="13">
        <v>0.04</v>
      </c>
      <c r="AW1949" s="13">
        <v>3732.72</v>
      </c>
      <c r="AX1949" s="13">
        <v>2292.61</v>
      </c>
      <c r="AY1949" s="13">
        <v>1440.11</v>
      </c>
      <c r="AZ1949" s="13" t="s">
        <v>63</v>
      </c>
      <c r="BA1949" s="13" t="s">
        <v>88</v>
      </c>
      <c r="BB1949" s="13" t="s">
        <v>37</v>
      </c>
      <c r="BC1949" s="13">
        <v>12.43</v>
      </c>
      <c r="BD1949" s="13">
        <v>5</v>
      </c>
      <c r="BE1949" s="13" t="s">
        <v>55</v>
      </c>
      <c r="BF1949" s="13" t="s">
        <v>56</v>
      </c>
      <c r="BG1949" s="13">
        <v>3</v>
      </c>
      <c r="BH1949" s="13">
        <v>7</v>
      </c>
    </row>
    <row r="1950" spans="36:60" hidden="1" x14ac:dyDescent="0.25">
      <c r="AJ1950" s="11">
        <v>770</v>
      </c>
      <c r="AK1950" s="38" t="s">
        <v>565</v>
      </c>
      <c r="AL1950" s="2" t="s">
        <v>41</v>
      </c>
      <c r="AM1950" s="2" t="s">
        <v>66</v>
      </c>
      <c r="AN1950" s="2" t="s">
        <v>29</v>
      </c>
      <c r="AO1950" s="2" t="s">
        <v>44</v>
      </c>
      <c r="AP1950" s="2" t="s">
        <v>75</v>
      </c>
      <c r="AQ1950" s="2" t="s">
        <v>79</v>
      </c>
      <c r="AR1950" s="2" t="s">
        <v>33</v>
      </c>
      <c r="AS1950" s="2" t="s">
        <v>34</v>
      </c>
      <c r="AT1950" s="2">
        <v>911.64</v>
      </c>
      <c r="AU1950" s="2">
        <v>10</v>
      </c>
      <c r="AV1950" s="2">
        <v>0.12</v>
      </c>
      <c r="AW1950" s="2">
        <v>8022.43</v>
      </c>
      <c r="AX1950" s="2">
        <v>6594.97</v>
      </c>
      <c r="AY1950" s="2">
        <v>1427.46</v>
      </c>
      <c r="AZ1950" s="2" t="s">
        <v>91</v>
      </c>
      <c r="BA1950" s="2" t="s">
        <v>71</v>
      </c>
      <c r="BB1950" s="2" t="s">
        <v>48</v>
      </c>
      <c r="BC1950" s="2">
        <v>40.68</v>
      </c>
      <c r="BD1950" s="2">
        <v>8</v>
      </c>
      <c r="BE1950" s="2" t="s">
        <v>38</v>
      </c>
      <c r="BF1950" s="2" t="s">
        <v>39</v>
      </c>
      <c r="BG1950" s="2">
        <v>5</v>
      </c>
      <c r="BH1950" s="2">
        <v>7</v>
      </c>
    </row>
    <row r="1951" spans="36:60" hidden="1" x14ac:dyDescent="0.25">
      <c r="AJ1951" s="11">
        <v>764</v>
      </c>
      <c r="AK1951" s="38" t="s">
        <v>563</v>
      </c>
      <c r="AL1951" s="2" t="s">
        <v>65</v>
      </c>
      <c r="AM1951" s="2" t="s">
        <v>28</v>
      </c>
      <c r="AN1951" s="2" t="s">
        <v>43</v>
      </c>
      <c r="AO1951" s="2" t="s">
        <v>78</v>
      </c>
      <c r="AP1951" s="2" t="s">
        <v>31</v>
      </c>
      <c r="AQ1951" s="2" t="s">
        <v>32</v>
      </c>
      <c r="AR1951" s="2" t="s">
        <v>53</v>
      </c>
      <c r="AS1951" s="2" t="s">
        <v>80</v>
      </c>
      <c r="AT1951" s="2">
        <v>876.45</v>
      </c>
      <c r="AU1951" s="2">
        <v>19</v>
      </c>
      <c r="AV1951" s="2">
        <v>0.19</v>
      </c>
      <c r="AW1951" s="2">
        <v>13488.57</v>
      </c>
      <c r="AX1951" s="2">
        <v>12064.38</v>
      </c>
      <c r="AY1951" s="2">
        <v>1424.19</v>
      </c>
      <c r="AZ1951" s="2" t="s">
        <v>76</v>
      </c>
      <c r="BA1951" s="2" t="s">
        <v>54</v>
      </c>
      <c r="BB1951" s="2" t="s">
        <v>72</v>
      </c>
      <c r="BC1951" s="2">
        <v>32.32</v>
      </c>
      <c r="BD1951" s="2">
        <v>2</v>
      </c>
      <c r="BE1951" s="2" t="s">
        <v>38</v>
      </c>
      <c r="BF1951" s="2" t="s">
        <v>56</v>
      </c>
      <c r="BG1951" s="2">
        <v>3</v>
      </c>
      <c r="BH1951" s="2">
        <v>2</v>
      </c>
    </row>
    <row r="1952" spans="36:60" hidden="1" x14ac:dyDescent="0.25">
      <c r="AJ1952" s="11">
        <v>406</v>
      </c>
      <c r="AK1952" s="38" t="s">
        <v>193</v>
      </c>
      <c r="AL1952" s="2" t="s">
        <v>120</v>
      </c>
      <c r="AM1952" s="2" t="s">
        <v>66</v>
      </c>
      <c r="AN1952" s="2" t="s">
        <v>90</v>
      </c>
      <c r="AO1952" s="2" t="s">
        <v>44</v>
      </c>
      <c r="AP1952" s="2" t="s">
        <v>51</v>
      </c>
      <c r="AQ1952" s="2" t="s">
        <v>107</v>
      </c>
      <c r="AR1952" s="2" t="s">
        <v>53</v>
      </c>
      <c r="AS1952" s="2" t="s">
        <v>34</v>
      </c>
      <c r="AT1952" s="2">
        <v>720.56</v>
      </c>
      <c r="AU1952" s="2">
        <v>20</v>
      </c>
      <c r="AV1952" s="2">
        <v>0.06</v>
      </c>
      <c r="AW1952" s="2">
        <v>13546.53</v>
      </c>
      <c r="AX1952" s="2">
        <v>12122.98</v>
      </c>
      <c r="AY1952" s="2">
        <v>1423.55</v>
      </c>
      <c r="AZ1952" s="2" t="s">
        <v>91</v>
      </c>
      <c r="BA1952" s="2" t="s">
        <v>88</v>
      </c>
      <c r="BB1952" s="2" t="s">
        <v>72</v>
      </c>
      <c r="BC1952" s="2">
        <v>19.079999999999998</v>
      </c>
      <c r="BD1952" s="2">
        <v>5</v>
      </c>
      <c r="BE1952" s="2" t="s">
        <v>97</v>
      </c>
      <c r="BF1952" s="2" t="s">
        <v>56</v>
      </c>
      <c r="BG1952" s="2">
        <v>5</v>
      </c>
      <c r="BH1952" s="2">
        <v>7</v>
      </c>
    </row>
    <row r="1953" spans="36:60" hidden="1" x14ac:dyDescent="0.25">
      <c r="AJ1953" s="11">
        <v>614</v>
      </c>
      <c r="AK1953" s="38" t="s">
        <v>510</v>
      </c>
      <c r="AL1953" s="2" t="s">
        <v>127</v>
      </c>
      <c r="AM1953" s="2" t="s">
        <v>28</v>
      </c>
      <c r="AN1953" s="2" t="s">
        <v>29</v>
      </c>
      <c r="AO1953" s="2" t="s">
        <v>94</v>
      </c>
      <c r="AP1953" s="2" t="s">
        <v>68</v>
      </c>
      <c r="AQ1953" s="2" t="s">
        <v>87</v>
      </c>
      <c r="AR1953" s="2" t="s">
        <v>45</v>
      </c>
      <c r="AS1953" s="2" t="s">
        <v>34</v>
      </c>
      <c r="AT1953" s="2">
        <v>342.72</v>
      </c>
      <c r="AU1953" s="2">
        <v>13</v>
      </c>
      <c r="AV1953" s="2">
        <v>0.18</v>
      </c>
      <c r="AW1953" s="2">
        <v>3653.4</v>
      </c>
      <c r="AX1953" s="2">
        <v>2235.9699999999998</v>
      </c>
      <c r="AY1953" s="2">
        <v>1417.43</v>
      </c>
      <c r="AZ1953" s="2" t="s">
        <v>63</v>
      </c>
      <c r="BA1953" s="2" t="s">
        <v>36</v>
      </c>
      <c r="BB1953" s="2" t="s">
        <v>37</v>
      </c>
      <c r="BC1953" s="2">
        <v>42.12</v>
      </c>
      <c r="BD1953" s="2">
        <v>3</v>
      </c>
      <c r="BE1953" s="2" t="s">
        <v>38</v>
      </c>
      <c r="BF1953" s="2" t="s">
        <v>39</v>
      </c>
      <c r="BG1953" s="2">
        <v>2</v>
      </c>
      <c r="BH1953" s="2">
        <v>10</v>
      </c>
    </row>
    <row r="1954" spans="36:60" hidden="1" x14ac:dyDescent="0.25">
      <c r="AJ1954" s="12">
        <v>475</v>
      </c>
      <c r="AK1954" s="39" t="s">
        <v>112</v>
      </c>
      <c r="AL1954" s="13" t="s">
        <v>127</v>
      </c>
      <c r="AM1954" s="13" t="s">
        <v>66</v>
      </c>
      <c r="AN1954" s="13" t="s">
        <v>83</v>
      </c>
      <c r="AO1954" s="13" t="s">
        <v>74</v>
      </c>
      <c r="AP1954" s="13" t="s">
        <v>31</v>
      </c>
      <c r="AQ1954" s="13" t="s">
        <v>69</v>
      </c>
      <c r="AR1954" s="13" t="s">
        <v>33</v>
      </c>
      <c r="AS1954" s="13" t="s">
        <v>70</v>
      </c>
      <c r="AT1954" s="13">
        <v>341.24</v>
      </c>
      <c r="AU1954" s="13">
        <v>10</v>
      </c>
      <c r="AV1954" s="13">
        <v>0.02</v>
      </c>
      <c r="AW1954" s="13">
        <v>3344.15</v>
      </c>
      <c r="AX1954" s="13">
        <v>1932.38</v>
      </c>
      <c r="AY1954" s="13">
        <v>1411.77</v>
      </c>
      <c r="AZ1954" s="13" t="s">
        <v>35</v>
      </c>
      <c r="BA1954" s="13" t="s">
        <v>88</v>
      </c>
      <c r="BB1954" s="13" t="s">
        <v>37</v>
      </c>
      <c r="BC1954" s="13">
        <v>27.58</v>
      </c>
      <c r="BD1954" s="13">
        <v>10</v>
      </c>
      <c r="BE1954" s="13" t="s">
        <v>55</v>
      </c>
      <c r="BF1954" s="13" t="s">
        <v>56</v>
      </c>
      <c r="BG1954" s="13">
        <v>4</v>
      </c>
      <c r="BH1954" s="13">
        <v>1</v>
      </c>
    </row>
    <row r="1955" spans="36:60" hidden="1" x14ac:dyDescent="0.25">
      <c r="AJ1955" s="12">
        <v>821</v>
      </c>
      <c r="AK1955" s="39" t="s">
        <v>570</v>
      </c>
      <c r="AL1955" s="13" t="s">
        <v>120</v>
      </c>
      <c r="AM1955" s="13" t="s">
        <v>28</v>
      </c>
      <c r="AN1955" s="13" t="s">
        <v>93</v>
      </c>
      <c r="AO1955" s="13" t="s">
        <v>67</v>
      </c>
      <c r="AP1955" s="13" t="s">
        <v>61</v>
      </c>
      <c r="AQ1955" s="13" t="s">
        <v>32</v>
      </c>
      <c r="AR1955" s="13" t="s">
        <v>53</v>
      </c>
      <c r="AS1955" s="13" t="s">
        <v>46</v>
      </c>
      <c r="AT1955" s="13">
        <v>819.17</v>
      </c>
      <c r="AU1955" s="13">
        <v>7</v>
      </c>
      <c r="AV1955" s="13">
        <v>0.14000000000000001</v>
      </c>
      <c r="AW1955" s="13">
        <v>4931.3999999999996</v>
      </c>
      <c r="AX1955" s="13">
        <v>3519.76</v>
      </c>
      <c r="AY1955" s="13">
        <v>1411.64</v>
      </c>
      <c r="AZ1955" s="13" t="s">
        <v>47</v>
      </c>
      <c r="BA1955" s="13" t="s">
        <v>54</v>
      </c>
      <c r="BB1955" s="13" t="s">
        <v>37</v>
      </c>
      <c r="BC1955" s="13">
        <v>13.58</v>
      </c>
      <c r="BD1955" s="13">
        <v>5</v>
      </c>
      <c r="BE1955" s="13" t="s">
        <v>97</v>
      </c>
      <c r="BF1955" s="13" t="s">
        <v>56</v>
      </c>
      <c r="BG1955" s="13">
        <v>1</v>
      </c>
      <c r="BH1955" s="13">
        <v>6</v>
      </c>
    </row>
    <row r="1956" spans="36:60" hidden="1" x14ac:dyDescent="0.25">
      <c r="AJ1956" s="12">
        <v>469</v>
      </c>
      <c r="AK1956" s="39" t="s">
        <v>92</v>
      </c>
      <c r="AL1956" s="13" t="s">
        <v>127</v>
      </c>
      <c r="AM1956" s="13" t="s">
        <v>28</v>
      </c>
      <c r="AN1956" s="13" t="s">
        <v>43</v>
      </c>
      <c r="AO1956" s="13" t="s">
        <v>78</v>
      </c>
      <c r="AP1956" s="13" t="s">
        <v>68</v>
      </c>
      <c r="AQ1956" s="13" t="s">
        <v>87</v>
      </c>
      <c r="AR1956" s="13" t="s">
        <v>45</v>
      </c>
      <c r="AS1956" s="13" t="s">
        <v>34</v>
      </c>
      <c r="AT1956" s="13">
        <v>216.51</v>
      </c>
      <c r="AU1956" s="13">
        <v>18</v>
      </c>
      <c r="AV1956" s="13">
        <v>0.24</v>
      </c>
      <c r="AW1956" s="13">
        <v>2961.86</v>
      </c>
      <c r="AX1956" s="13">
        <v>1556.63</v>
      </c>
      <c r="AY1956" s="13">
        <v>1405.23</v>
      </c>
      <c r="AZ1956" s="13" t="s">
        <v>91</v>
      </c>
      <c r="BA1956" s="13" t="s">
        <v>88</v>
      </c>
      <c r="BB1956" s="13" t="s">
        <v>37</v>
      </c>
      <c r="BC1956" s="13">
        <v>33.85</v>
      </c>
      <c r="BD1956" s="13">
        <v>6</v>
      </c>
      <c r="BE1956" s="13" t="s">
        <v>55</v>
      </c>
      <c r="BF1956" s="13" t="s">
        <v>39</v>
      </c>
      <c r="BG1956" s="13">
        <v>5</v>
      </c>
      <c r="BH1956" s="13">
        <v>2</v>
      </c>
    </row>
    <row r="1957" spans="36:60" hidden="1" x14ac:dyDescent="0.25">
      <c r="AJ1957" s="12">
        <v>925</v>
      </c>
      <c r="AK1957" s="39" t="s">
        <v>136</v>
      </c>
      <c r="AL1957" s="13" t="s">
        <v>120</v>
      </c>
      <c r="AM1957" s="13" t="s">
        <v>28</v>
      </c>
      <c r="AN1957" s="13" t="s">
        <v>29</v>
      </c>
      <c r="AO1957" s="13" t="s">
        <v>44</v>
      </c>
      <c r="AP1957" s="13" t="s">
        <v>61</v>
      </c>
      <c r="AQ1957" s="13" t="s">
        <v>102</v>
      </c>
      <c r="AR1957" s="13" t="s">
        <v>45</v>
      </c>
      <c r="AS1957" s="13" t="s">
        <v>46</v>
      </c>
      <c r="AT1957" s="13">
        <v>288.49</v>
      </c>
      <c r="AU1957" s="13">
        <v>15</v>
      </c>
      <c r="AV1957" s="13">
        <v>0.12</v>
      </c>
      <c r="AW1957" s="13">
        <v>3808.07</v>
      </c>
      <c r="AX1957" s="13">
        <v>2403.6799999999998</v>
      </c>
      <c r="AY1957" s="13">
        <v>1404.39</v>
      </c>
      <c r="AZ1957" s="13" t="s">
        <v>35</v>
      </c>
      <c r="BA1957" s="13" t="s">
        <v>54</v>
      </c>
      <c r="BB1957" s="13" t="s">
        <v>37</v>
      </c>
      <c r="BC1957" s="13">
        <v>34.24</v>
      </c>
      <c r="BD1957" s="13">
        <v>8</v>
      </c>
      <c r="BE1957" s="13" t="s">
        <v>97</v>
      </c>
      <c r="BF1957" s="13" t="s">
        <v>56</v>
      </c>
      <c r="BG1957" s="13">
        <v>3</v>
      </c>
      <c r="BH1957" s="13">
        <v>4</v>
      </c>
    </row>
    <row r="1958" spans="36:60" hidden="1" x14ac:dyDescent="0.25">
      <c r="AJ1958" s="12">
        <v>345</v>
      </c>
      <c r="AK1958" s="39" t="s">
        <v>365</v>
      </c>
      <c r="AL1958" s="13" t="s">
        <v>129</v>
      </c>
      <c r="AM1958" s="13" t="s">
        <v>66</v>
      </c>
      <c r="AN1958" s="13" t="s">
        <v>90</v>
      </c>
      <c r="AO1958" s="13" t="s">
        <v>100</v>
      </c>
      <c r="AP1958" s="13" t="s">
        <v>61</v>
      </c>
      <c r="AQ1958" s="13" t="s">
        <v>134</v>
      </c>
      <c r="AR1958" s="13" t="s">
        <v>53</v>
      </c>
      <c r="AS1958" s="13" t="s">
        <v>46</v>
      </c>
      <c r="AT1958" s="13">
        <v>334.51</v>
      </c>
      <c r="AU1958" s="13">
        <v>11</v>
      </c>
      <c r="AV1958" s="13">
        <v>0.04</v>
      </c>
      <c r="AW1958" s="13">
        <v>3532.43</v>
      </c>
      <c r="AX1958" s="13">
        <v>2133.98</v>
      </c>
      <c r="AY1958" s="13">
        <v>1398.45</v>
      </c>
      <c r="AZ1958" s="13" t="s">
        <v>47</v>
      </c>
      <c r="BA1958" s="13" t="s">
        <v>54</v>
      </c>
      <c r="BB1958" s="13" t="s">
        <v>72</v>
      </c>
      <c r="BC1958" s="13">
        <v>18.98</v>
      </c>
      <c r="BD1958" s="13">
        <v>8</v>
      </c>
      <c r="BE1958" s="13" t="s">
        <v>55</v>
      </c>
      <c r="BF1958" s="13" t="s">
        <v>39</v>
      </c>
      <c r="BG1958" s="13">
        <v>4</v>
      </c>
      <c r="BH1958" s="13">
        <v>6</v>
      </c>
    </row>
    <row r="1959" spans="36:60" hidden="1" x14ac:dyDescent="0.25">
      <c r="AJ1959" s="11">
        <v>418</v>
      </c>
      <c r="AK1959" s="38" t="s">
        <v>379</v>
      </c>
      <c r="AL1959" s="2" t="s">
        <v>50</v>
      </c>
      <c r="AM1959" s="2" t="s">
        <v>82</v>
      </c>
      <c r="AN1959" s="2" t="s">
        <v>93</v>
      </c>
      <c r="AO1959" s="2" t="s">
        <v>78</v>
      </c>
      <c r="AP1959" s="2" t="s">
        <v>61</v>
      </c>
      <c r="AQ1959" s="2" t="s">
        <v>69</v>
      </c>
      <c r="AR1959" s="2" t="s">
        <v>45</v>
      </c>
      <c r="AS1959" s="2" t="s">
        <v>34</v>
      </c>
      <c r="AT1959" s="2">
        <v>871.48</v>
      </c>
      <c r="AU1959" s="2">
        <v>7</v>
      </c>
      <c r="AV1959" s="2">
        <v>0.14000000000000001</v>
      </c>
      <c r="AW1959" s="2">
        <v>5246.31</v>
      </c>
      <c r="AX1959" s="2">
        <v>3848.4</v>
      </c>
      <c r="AY1959" s="2">
        <v>1397.91</v>
      </c>
      <c r="AZ1959" s="2" t="s">
        <v>91</v>
      </c>
      <c r="BA1959" s="2" t="s">
        <v>54</v>
      </c>
      <c r="BB1959" s="2" t="s">
        <v>48</v>
      </c>
      <c r="BC1959" s="2">
        <v>48.93</v>
      </c>
      <c r="BD1959" s="2">
        <v>5</v>
      </c>
      <c r="BE1959" s="2" t="s">
        <v>97</v>
      </c>
      <c r="BF1959" s="2" t="s">
        <v>56</v>
      </c>
      <c r="BG1959" s="2">
        <v>5</v>
      </c>
      <c r="BH1959" s="2">
        <v>7</v>
      </c>
    </row>
    <row r="1960" spans="36:60" hidden="1" x14ac:dyDescent="0.25">
      <c r="AJ1960" s="12">
        <v>771</v>
      </c>
      <c r="AK1960" s="39" t="s">
        <v>566</v>
      </c>
      <c r="AL1960" s="13" t="s">
        <v>65</v>
      </c>
      <c r="AM1960" s="13" t="s">
        <v>82</v>
      </c>
      <c r="AN1960" s="13" t="s">
        <v>90</v>
      </c>
      <c r="AO1960" s="13" t="s">
        <v>30</v>
      </c>
      <c r="AP1960" s="13" t="s">
        <v>75</v>
      </c>
      <c r="AQ1960" s="13" t="s">
        <v>32</v>
      </c>
      <c r="AR1960" s="13" t="s">
        <v>33</v>
      </c>
      <c r="AS1960" s="13" t="s">
        <v>46</v>
      </c>
      <c r="AT1960" s="13">
        <v>609.46</v>
      </c>
      <c r="AU1960" s="13">
        <v>12</v>
      </c>
      <c r="AV1960" s="13">
        <v>0.1</v>
      </c>
      <c r="AW1960" s="13">
        <v>6582.17</v>
      </c>
      <c r="AX1960" s="13">
        <v>5186.84</v>
      </c>
      <c r="AY1960" s="13">
        <v>1395.33</v>
      </c>
      <c r="AZ1960" s="13" t="s">
        <v>47</v>
      </c>
      <c r="BA1960" s="13" t="s">
        <v>36</v>
      </c>
      <c r="BB1960" s="13" t="s">
        <v>72</v>
      </c>
      <c r="BC1960" s="13">
        <v>5.87</v>
      </c>
      <c r="BD1960" s="13">
        <v>2</v>
      </c>
      <c r="BE1960" s="13" t="s">
        <v>55</v>
      </c>
      <c r="BF1960" s="13" t="s">
        <v>39</v>
      </c>
      <c r="BG1960" s="13">
        <v>1</v>
      </c>
      <c r="BH1960" s="13">
        <v>2</v>
      </c>
    </row>
    <row r="1961" spans="36:60" hidden="1" x14ac:dyDescent="0.25">
      <c r="AJ1961" s="12">
        <v>723</v>
      </c>
      <c r="AK1961" s="39" t="s">
        <v>546</v>
      </c>
      <c r="AL1961" s="13" t="s">
        <v>127</v>
      </c>
      <c r="AM1961" s="13" t="s">
        <v>42</v>
      </c>
      <c r="AN1961" s="13" t="s">
        <v>29</v>
      </c>
      <c r="AO1961" s="13" t="s">
        <v>100</v>
      </c>
      <c r="AP1961" s="13" t="s">
        <v>31</v>
      </c>
      <c r="AQ1961" s="13" t="s">
        <v>102</v>
      </c>
      <c r="AR1961" s="13" t="s">
        <v>53</v>
      </c>
      <c r="AS1961" s="13" t="s">
        <v>85</v>
      </c>
      <c r="AT1961" s="13">
        <v>208.09</v>
      </c>
      <c r="AU1961" s="13">
        <v>19</v>
      </c>
      <c r="AV1961" s="13">
        <v>0.1</v>
      </c>
      <c r="AW1961" s="13">
        <v>3558.34</v>
      </c>
      <c r="AX1961" s="13">
        <v>2165.0500000000002</v>
      </c>
      <c r="AY1961" s="13">
        <v>1393.29</v>
      </c>
      <c r="AZ1961" s="13" t="s">
        <v>91</v>
      </c>
      <c r="BA1961" s="13" t="s">
        <v>71</v>
      </c>
      <c r="BB1961" s="13" t="s">
        <v>37</v>
      </c>
      <c r="BC1961" s="13">
        <v>34.56</v>
      </c>
      <c r="BD1961" s="13">
        <v>2</v>
      </c>
      <c r="BE1961" s="13" t="s">
        <v>55</v>
      </c>
      <c r="BF1961" s="13" t="s">
        <v>39</v>
      </c>
      <c r="BG1961" s="13">
        <v>2</v>
      </c>
      <c r="BH1961" s="13">
        <v>7</v>
      </c>
    </row>
    <row r="1962" spans="36:60" hidden="1" x14ac:dyDescent="0.25">
      <c r="AJ1962" s="11">
        <v>122</v>
      </c>
      <c r="AK1962" s="38" t="s">
        <v>209</v>
      </c>
      <c r="AL1962" s="2" t="s">
        <v>114</v>
      </c>
      <c r="AM1962" s="2" t="s">
        <v>42</v>
      </c>
      <c r="AN1962" s="2" t="s">
        <v>90</v>
      </c>
      <c r="AO1962" s="2" t="s">
        <v>67</v>
      </c>
      <c r="AP1962" s="2" t="s">
        <v>31</v>
      </c>
      <c r="AQ1962" s="2" t="s">
        <v>79</v>
      </c>
      <c r="AR1962" s="2" t="s">
        <v>53</v>
      </c>
      <c r="AS1962" s="2" t="s">
        <v>85</v>
      </c>
      <c r="AT1962" s="2">
        <v>952.49</v>
      </c>
      <c r="AU1962" s="2">
        <v>7</v>
      </c>
      <c r="AV1962" s="2">
        <v>0.01</v>
      </c>
      <c r="AW1962" s="2">
        <v>6600.76</v>
      </c>
      <c r="AX1962" s="2">
        <v>5208.95</v>
      </c>
      <c r="AY1962" s="2">
        <v>1391.81</v>
      </c>
      <c r="AZ1962" s="2" t="s">
        <v>47</v>
      </c>
      <c r="BA1962" s="2" t="s">
        <v>36</v>
      </c>
      <c r="BB1962" s="2" t="s">
        <v>72</v>
      </c>
      <c r="BC1962" s="2">
        <v>39.32</v>
      </c>
      <c r="BD1962" s="2">
        <v>1</v>
      </c>
      <c r="BE1962" s="2" t="s">
        <v>38</v>
      </c>
      <c r="BF1962" s="2" t="s">
        <v>39</v>
      </c>
      <c r="BG1962" s="2">
        <v>2</v>
      </c>
      <c r="BH1962" s="2">
        <v>7</v>
      </c>
    </row>
    <row r="1963" spans="36:60" hidden="1" x14ac:dyDescent="0.25">
      <c r="AJ1963" s="12">
        <v>571</v>
      </c>
      <c r="AK1963" s="39" t="s">
        <v>407</v>
      </c>
      <c r="AL1963" s="13" t="s">
        <v>50</v>
      </c>
      <c r="AM1963" s="13" t="s">
        <v>28</v>
      </c>
      <c r="AN1963" s="13" t="s">
        <v>59</v>
      </c>
      <c r="AO1963" s="13" t="s">
        <v>94</v>
      </c>
      <c r="AP1963" s="13" t="s">
        <v>75</v>
      </c>
      <c r="AQ1963" s="13" t="s">
        <v>107</v>
      </c>
      <c r="AR1963" s="13" t="s">
        <v>45</v>
      </c>
      <c r="AS1963" s="13" t="s">
        <v>34</v>
      </c>
      <c r="AT1963" s="13">
        <v>764.76</v>
      </c>
      <c r="AU1963" s="13">
        <v>8</v>
      </c>
      <c r="AV1963" s="13">
        <v>0.17</v>
      </c>
      <c r="AW1963" s="13">
        <v>5078.01</v>
      </c>
      <c r="AX1963" s="13">
        <v>3688.32</v>
      </c>
      <c r="AY1963" s="13">
        <v>1389.69</v>
      </c>
      <c r="AZ1963" s="13" t="s">
        <v>47</v>
      </c>
      <c r="BA1963" s="13" t="s">
        <v>36</v>
      </c>
      <c r="BB1963" s="13" t="s">
        <v>37</v>
      </c>
      <c r="BC1963" s="13">
        <v>9.94</v>
      </c>
      <c r="BD1963" s="13">
        <v>7</v>
      </c>
      <c r="BE1963" s="13" t="s">
        <v>55</v>
      </c>
      <c r="BF1963" s="13" t="s">
        <v>39</v>
      </c>
      <c r="BG1963" s="13">
        <v>5</v>
      </c>
      <c r="BH1963" s="13">
        <v>1</v>
      </c>
    </row>
    <row r="1964" spans="36:60" hidden="1" x14ac:dyDescent="0.25">
      <c r="AJ1964" s="11">
        <v>800</v>
      </c>
      <c r="AK1964" s="38" t="s">
        <v>578</v>
      </c>
      <c r="AL1964" s="2" t="s">
        <v>41</v>
      </c>
      <c r="AM1964" s="2" t="s">
        <v>82</v>
      </c>
      <c r="AN1964" s="2" t="s">
        <v>83</v>
      </c>
      <c r="AO1964" s="2" t="s">
        <v>78</v>
      </c>
      <c r="AP1964" s="2" t="s">
        <v>51</v>
      </c>
      <c r="AQ1964" s="2" t="s">
        <v>134</v>
      </c>
      <c r="AR1964" s="2" t="s">
        <v>45</v>
      </c>
      <c r="AS1964" s="2" t="s">
        <v>46</v>
      </c>
      <c r="AT1964" s="2">
        <v>415.52</v>
      </c>
      <c r="AU1964" s="2">
        <v>15</v>
      </c>
      <c r="AV1964" s="2">
        <v>0.19</v>
      </c>
      <c r="AW1964" s="2">
        <v>5048.57</v>
      </c>
      <c r="AX1964" s="2">
        <v>3661.57</v>
      </c>
      <c r="AY1964" s="2">
        <v>1387</v>
      </c>
      <c r="AZ1964" s="2" t="s">
        <v>63</v>
      </c>
      <c r="BA1964" s="2" t="s">
        <v>88</v>
      </c>
      <c r="BB1964" s="2" t="s">
        <v>37</v>
      </c>
      <c r="BC1964" s="2">
        <v>7.35</v>
      </c>
      <c r="BD1964" s="2">
        <v>1</v>
      </c>
      <c r="BE1964" s="2" t="s">
        <v>55</v>
      </c>
      <c r="BF1964" s="2" t="s">
        <v>39</v>
      </c>
      <c r="BG1964" s="2">
        <v>2</v>
      </c>
      <c r="BH1964" s="2">
        <v>11</v>
      </c>
    </row>
    <row r="1965" spans="36:60" hidden="1" x14ac:dyDescent="0.25">
      <c r="AJ1965" s="12">
        <v>633</v>
      </c>
      <c r="AK1965" s="39" t="s">
        <v>521</v>
      </c>
      <c r="AL1965" s="13" t="s">
        <v>96</v>
      </c>
      <c r="AM1965" s="13" t="s">
        <v>66</v>
      </c>
      <c r="AN1965" s="13" t="s">
        <v>90</v>
      </c>
      <c r="AO1965" s="13" t="s">
        <v>74</v>
      </c>
      <c r="AP1965" s="13" t="s">
        <v>51</v>
      </c>
      <c r="AQ1965" s="13" t="s">
        <v>107</v>
      </c>
      <c r="AR1965" s="13" t="s">
        <v>45</v>
      </c>
      <c r="AS1965" s="13" t="s">
        <v>80</v>
      </c>
      <c r="AT1965" s="13">
        <v>780.67</v>
      </c>
      <c r="AU1965" s="13">
        <v>10</v>
      </c>
      <c r="AV1965" s="13">
        <v>0.27</v>
      </c>
      <c r="AW1965" s="13">
        <v>5698.89</v>
      </c>
      <c r="AX1965" s="13">
        <v>4316.25</v>
      </c>
      <c r="AY1965" s="13">
        <v>1382.64</v>
      </c>
      <c r="AZ1965" s="13" t="s">
        <v>76</v>
      </c>
      <c r="BA1965" s="13" t="s">
        <v>88</v>
      </c>
      <c r="BB1965" s="13" t="s">
        <v>37</v>
      </c>
      <c r="BC1965" s="13">
        <v>30.4</v>
      </c>
      <c r="BD1965" s="13">
        <v>7</v>
      </c>
      <c r="BE1965" s="13" t="s">
        <v>55</v>
      </c>
      <c r="BF1965" s="13" t="s">
        <v>56</v>
      </c>
      <c r="BG1965" s="13">
        <v>5</v>
      </c>
      <c r="BH1965" s="13">
        <v>3</v>
      </c>
    </row>
    <row r="1966" spans="36:60" hidden="1" x14ac:dyDescent="0.25">
      <c r="AJ1966" s="11">
        <v>698</v>
      </c>
      <c r="AK1966" s="38" t="s">
        <v>403</v>
      </c>
      <c r="AL1966" s="2" t="s">
        <v>58</v>
      </c>
      <c r="AM1966" s="2" t="s">
        <v>28</v>
      </c>
      <c r="AN1966" s="2" t="s">
        <v>29</v>
      </c>
      <c r="AO1966" s="2" t="s">
        <v>44</v>
      </c>
      <c r="AP1966" s="2" t="s">
        <v>75</v>
      </c>
      <c r="AQ1966" s="2" t="s">
        <v>52</v>
      </c>
      <c r="AR1966" s="2" t="s">
        <v>53</v>
      </c>
      <c r="AS1966" s="2" t="s">
        <v>85</v>
      </c>
      <c r="AT1966" s="2">
        <v>974.44</v>
      </c>
      <c r="AU1966" s="2">
        <v>6</v>
      </c>
      <c r="AV1966" s="2">
        <v>0.12</v>
      </c>
      <c r="AW1966" s="2">
        <v>5145.04</v>
      </c>
      <c r="AX1966" s="2">
        <v>3782.76</v>
      </c>
      <c r="AY1966" s="2">
        <v>1362.28</v>
      </c>
      <c r="AZ1966" s="2" t="s">
        <v>47</v>
      </c>
      <c r="BA1966" s="2" t="s">
        <v>88</v>
      </c>
      <c r="BB1966" s="2" t="s">
        <v>48</v>
      </c>
      <c r="BC1966" s="2">
        <v>39.729999999999997</v>
      </c>
      <c r="BD1966" s="2">
        <v>7</v>
      </c>
      <c r="BE1966" s="2" t="s">
        <v>38</v>
      </c>
      <c r="BF1966" s="2" t="s">
        <v>56</v>
      </c>
      <c r="BG1966" s="2">
        <v>4</v>
      </c>
      <c r="BH1966" s="2">
        <v>1</v>
      </c>
    </row>
    <row r="1967" spans="36:60" hidden="1" x14ac:dyDescent="0.25">
      <c r="AJ1967" s="12">
        <v>277</v>
      </c>
      <c r="AK1967" s="39" t="s">
        <v>320</v>
      </c>
      <c r="AL1967" s="13" t="s">
        <v>114</v>
      </c>
      <c r="AM1967" s="13" t="s">
        <v>66</v>
      </c>
      <c r="AN1967" s="13" t="s">
        <v>83</v>
      </c>
      <c r="AO1967" s="13" t="s">
        <v>30</v>
      </c>
      <c r="AP1967" s="13" t="s">
        <v>31</v>
      </c>
      <c r="AQ1967" s="13" t="s">
        <v>62</v>
      </c>
      <c r="AR1967" s="13" t="s">
        <v>45</v>
      </c>
      <c r="AS1967" s="13" t="s">
        <v>46</v>
      </c>
      <c r="AT1967" s="13">
        <v>978.91</v>
      </c>
      <c r="AU1967" s="13">
        <v>8</v>
      </c>
      <c r="AV1967" s="13">
        <v>0.03</v>
      </c>
      <c r="AW1967" s="13">
        <v>7596.34</v>
      </c>
      <c r="AX1967" s="13">
        <v>6234.12</v>
      </c>
      <c r="AY1967" s="13">
        <v>1362.22</v>
      </c>
      <c r="AZ1967" s="13" t="s">
        <v>47</v>
      </c>
      <c r="BA1967" s="13" t="s">
        <v>71</v>
      </c>
      <c r="BB1967" s="13" t="s">
        <v>37</v>
      </c>
      <c r="BC1967" s="13">
        <v>35.200000000000003</v>
      </c>
      <c r="BD1967" s="13">
        <v>8</v>
      </c>
      <c r="BE1967" s="13" t="s">
        <v>97</v>
      </c>
      <c r="BF1967" s="13" t="s">
        <v>39</v>
      </c>
      <c r="BG1967" s="13">
        <v>3</v>
      </c>
      <c r="BH1967" s="13">
        <v>12</v>
      </c>
    </row>
    <row r="1968" spans="36:60" hidden="1" x14ac:dyDescent="0.25">
      <c r="AJ1968" s="12">
        <v>701</v>
      </c>
      <c r="AK1968" s="39" t="s">
        <v>276</v>
      </c>
      <c r="AL1968" s="13" t="s">
        <v>120</v>
      </c>
      <c r="AM1968" s="13" t="s">
        <v>66</v>
      </c>
      <c r="AN1968" s="13" t="s">
        <v>83</v>
      </c>
      <c r="AO1968" s="13" t="s">
        <v>30</v>
      </c>
      <c r="AP1968" s="13" t="s">
        <v>61</v>
      </c>
      <c r="AQ1968" s="13" t="s">
        <v>102</v>
      </c>
      <c r="AR1968" s="13" t="s">
        <v>45</v>
      </c>
      <c r="AS1968" s="13" t="s">
        <v>80</v>
      </c>
      <c r="AT1968" s="13">
        <v>373.65</v>
      </c>
      <c r="AU1968" s="13">
        <v>13</v>
      </c>
      <c r="AV1968" s="13">
        <v>0.02</v>
      </c>
      <c r="AW1968" s="13">
        <v>4760.3</v>
      </c>
      <c r="AX1968" s="13">
        <v>3401.11</v>
      </c>
      <c r="AY1968" s="13">
        <v>1359.19</v>
      </c>
      <c r="AZ1968" s="13" t="s">
        <v>35</v>
      </c>
      <c r="BA1968" s="13" t="s">
        <v>71</v>
      </c>
      <c r="BB1968" s="13" t="s">
        <v>37</v>
      </c>
      <c r="BC1968" s="13">
        <v>39.590000000000003</v>
      </c>
      <c r="BD1968" s="13">
        <v>2</v>
      </c>
      <c r="BE1968" s="13" t="s">
        <v>55</v>
      </c>
      <c r="BF1968" s="13" t="s">
        <v>39</v>
      </c>
      <c r="BG1968" s="13">
        <v>3</v>
      </c>
      <c r="BH1968" s="13">
        <v>2</v>
      </c>
    </row>
    <row r="1969" spans="36:60" hidden="1" x14ac:dyDescent="0.25">
      <c r="AJ1969" s="11">
        <v>982</v>
      </c>
      <c r="AK1969" s="38" t="s">
        <v>233</v>
      </c>
      <c r="AL1969" s="2" t="s">
        <v>114</v>
      </c>
      <c r="AM1969" s="2" t="s">
        <v>42</v>
      </c>
      <c r="AN1969" s="2" t="s">
        <v>83</v>
      </c>
      <c r="AO1969" s="2" t="s">
        <v>60</v>
      </c>
      <c r="AP1969" s="2" t="s">
        <v>75</v>
      </c>
      <c r="AQ1969" s="2" t="s">
        <v>69</v>
      </c>
      <c r="AR1969" s="2" t="s">
        <v>53</v>
      </c>
      <c r="AS1969" s="2" t="s">
        <v>85</v>
      </c>
      <c r="AT1969" s="2">
        <v>629.99</v>
      </c>
      <c r="AU1969" s="2">
        <v>6</v>
      </c>
      <c r="AV1969" s="2">
        <v>0</v>
      </c>
      <c r="AW1969" s="2">
        <v>3779.94</v>
      </c>
      <c r="AX1969" s="2">
        <v>2424.4699999999998</v>
      </c>
      <c r="AY1969" s="2">
        <v>1355.47</v>
      </c>
      <c r="AZ1969" s="2" t="s">
        <v>91</v>
      </c>
      <c r="BA1969" s="2" t="s">
        <v>88</v>
      </c>
      <c r="BB1969" s="2" t="s">
        <v>37</v>
      </c>
      <c r="BC1969" s="2">
        <v>39.39</v>
      </c>
      <c r="BD1969" s="2">
        <v>3</v>
      </c>
      <c r="BE1969" s="2" t="s">
        <v>55</v>
      </c>
      <c r="BF1969" s="2" t="s">
        <v>39</v>
      </c>
      <c r="BG1969" s="2">
        <v>1</v>
      </c>
      <c r="BH1969" s="2">
        <v>11</v>
      </c>
    </row>
    <row r="1970" spans="36:60" hidden="1" x14ac:dyDescent="0.25">
      <c r="AJ1970" s="11">
        <v>38</v>
      </c>
      <c r="AK1970" s="38" t="s">
        <v>132</v>
      </c>
      <c r="AL1970" s="2" t="s">
        <v>58</v>
      </c>
      <c r="AM1970" s="2" t="s">
        <v>42</v>
      </c>
      <c r="AN1970" s="2" t="s">
        <v>59</v>
      </c>
      <c r="AO1970" s="2" t="s">
        <v>100</v>
      </c>
      <c r="AP1970" s="2" t="s">
        <v>75</v>
      </c>
      <c r="AQ1970" s="2" t="s">
        <v>84</v>
      </c>
      <c r="AR1970" s="2" t="s">
        <v>45</v>
      </c>
      <c r="AS1970" s="2" t="s">
        <v>34</v>
      </c>
      <c r="AT1970" s="2">
        <v>804.65</v>
      </c>
      <c r="AU1970" s="2">
        <v>5</v>
      </c>
      <c r="AV1970" s="2">
        <v>0.13</v>
      </c>
      <c r="AW1970" s="2">
        <v>3500.23</v>
      </c>
      <c r="AX1970" s="2">
        <v>2149.83</v>
      </c>
      <c r="AY1970" s="2">
        <v>1350.4</v>
      </c>
      <c r="AZ1970" s="2" t="s">
        <v>63</v>
      </c>
      <c r="BA1970" s="2" t="s">
        <v>71</v>
      </c>
      <c r="BB1970" s="2" t="s">
        <v>72</v>
      </c>
      <c r="BC1970" s="2">
        <v>11.72</v>
      </c>
      <c r="BD1970" s="2">
        <v>1</v>
      </c>
      <c r="BE1970" s="2" t="s">
        <v>38</v>
      </c>
      <c r="BF1970" s="2" t="s">
        <v>56</v>
      </c>
      <c r="BG1970" s="2">
        <v>2</v>
      </c>
      <c r="BH1970" s="2">
        <v>10</v>
      </c>
    </row>
    <row r="1971" spans="36:60" hidden="1" x14ac:dyDescent="0.25">
      <c r="AJ1971" s="11">
        <v>370</v>
      </c>
      <c r="AK1971" s="38" t="s">
        <v>382</v>
      </c>
      <c r="AL1971" s="2" t="s">
        <v>120</v>
      </c>
      <c r="AM1971" s="2" t="s">
        <v>66</v>
      </c>
      <c r="AN1971" s="2" t="s">
        <v>90</v>
      </c>
      <c r="AO1971" s="2" t="s">
        <v>74</v>
      </c>
      <c r="AP1971" s="2" t="s">
        <v>68</v>
      </c>
      <c r="AQ1971" s="2" t="s">
        <v>87</v>
      </c>
      <c r="AR1971" s="2" t="s">
        <v>33</v>
      </c>
      <c r="AS1971" s="2" t="s">
        <v>85</v>
      </c>
      <c r="AT1971" s="2">
        <v>400.73</v>
      </c>
      <c r="AU1971" s="2">
        <v>17</v>
      </c>
      <c r="AV1971" s="2">
        <v>0.06</v>
      </c>
      <c r="AW1971" s="2">
        <v>6403.67</v>
      </c>
      <c r="AX1971" s="2">
        <v>5064.1099999999997</v>
      </c>
      <c r="AY1971" s="2">
        <v>1339.56</v>
      </c>
      <c r="AZ1971" s="2" t="s">
        <v>35</v>
      </c>
      <c r="BA1971" s="2" t="s">
        <v>54</v>
      </c>
      <c r="BB1971" s="2" t="s">
        <v>72</v>
      </c>
      <c r="BC1971" s="2">
        <v>28.8</v>
      </c>
      <c r="BD1971" s="2">
        <v>3</v>
      </c>
      <c r="BE1971" s="2" t="s">
        <v>38</v>
      </c>
      <c r="BF1971" s="2" t="s">
        <v>39</v>
      </c>
      <c r="BG1971" s="2">
        <v>2</v>
      </c>
      <c r="BH1971" s="2">
        <v>11</v>
      </c>
    </row>
    <row r="1972" spans="36:60" hidden="1" x14ac:dyDescent="0.25">
      <c r="AJ1972" s="11">
        <v>924</v>
      </c>
      <c r="AK1972" s="38" t="s">
        <v>318</v>
      </c>
      <c r="AL1972" s="2" t="s">
        <v>127</v>
      </c>
      <c r="AM1972" s="2" t="s">
        <v>82</v>
      </c>
      <c r="AN1972" s="2" t="s">
        <v>29</v>
      </c>
      <c r="AO1972" s="2" t="s">
        <v>74</v>
      </c>
      <c r="AP1972" s="2" t="s">
        <v>75</v>
      </c>
      <c r="AQ1972" s="2" t="s">
        <v>52</v>
      </c>
      <c r="AR1972" s="2" t="s">
        <v>53</v>
      </c>
      <c r="AS1972" s="2" t="s">
        <v>34</v>
      </c>
      <c r="AT1972" s="2">
        <v>817.93</v>
      </c>
      <c r="AU1972" s="2">
        <v>10</v>
      </c>
      <c r="AV1972" s="2">
        <v>0.16</v>
      </c>
      <c r="AW1972" s="2">
        <v>6870.61</v>
      </c>
      <c r="AX1972" s="2">
        <v>5532.4</v>
      </c>
      <c r="AY1972" s="2">
        <v>1338.21</v>
      </c>
      <c r="AZ1972" s="2" t="s">
        <v>76</v>
      </c>
      <c r="BA1972" s="2" t="s">
        <v>36</v>
      </c>
      <c r="BB1972" s="2" t="s">
        <v>37</v>
      </c>
      <c r="BC1972" s="2">
        <v>28.12</v>
      </c>
      <c r="BD1972" s="2">
        <v>4</v>
      </c>
      <c r="BE1972" s="2" t="s">
        <v>97</v>
      </c>
      <c r="BF1972" s="2" t="s">
        <v>39</v>
      </c>
      <c r="BG1972" s="2">
        <v>4</v>
      </c>
      <c r="BH1972" s="2">
        <v>5</v>
      </c>
    </row>
    <row r="1973" spans="36:60" hidden="1" x14ac:dyDescent="0.25">
      <c r="AJ1973" s="12">
        <v>843</v>
      </c>
      <c r="AK1973" s="39" t="s">
        <v>380</v>
      </c>
      <c r="AL1973" s="13" t="s">
        <v>99</v>
      </c>
      <c r="AM1973" s="13" t="s">
        <v>82</v>
      </c>
      <c r="AN1973" s="13" t="s">
        <v>59</v>
      </c>
      <c r="AO1973" s="13" t="s">
        <v>60</v>
      </c>
      <c r="AP1973" s="13" t="s">
        <v>51</v>
      </c>
      <c r="AQ1973" s="13" t="s">
        <v>102</v>
      </c>
      <c r="AR1973" s="13" t="s">
        <v>33</v>
      </c>
      <c r="AS1973" s="13" t="s">
        <v>34</v>
      </c>
      <c r="AT1973" s="13">
        <v>314.07</v>
      </c>
      <c r="AU1973" s="13">
        <v>13</v>
      </c>
      <c r="AV1973" s="13">
        <v>0.08</v>
      </c>
      <c r="AW1973" s="13">
        <v>3756.28</v>
      </c>
      <c r="AX1973" s="13">
        <v>2418.16</v>
      </c>
      <c r="AY1973" s="13">
        <v>1338.12</v>
      </c>
      <c r="AZ1973" s="13" t="s">
        <v>35</v>
      </c>
      <c r="BA1973" s="13" t="s">
        <v>71</v>
      </c>
      <c r="BB1973" s="13" t="s">
        <v>48</v>
      </c>
      <c r="BC1973" s="13">
        <v>32.18</v>
      </c>
      <c r="BD1973" s="13">
        <v>5</v>
      </c>
      <c r="BE1973" s="13" t="s">
        <v>97</v>
      </c>
      <c r="BF1973" s="13" t="s">
        <v>56</v>
      </c>
      <c r="BG1973" s="13">
        <v>1</v>
      </c>
      <c r="BH1973" s="13">
        <v>6</v>
      </c>
    </row>
    <row r="1974" spans="36:60" hidden="1" x14ac:dyDescent="0.25">
      <c r="AJ1974" s="12">
        <v>609</v>
      </c>
      <c r="AK1974" s="39" t="s">
        <v>233</v>
      </c>
      <c r="AL1974" s="13" t="s">
        <v>65</v>
      </c>
      <c r="AM1974" s="13" t="s">
        <v>28</v>
      </c>
      <c r="AN1974" s="13" t="s">
        <v>83</v>
      </c>
      <c r="AO1974" s="13" t="s">
        <v>94</v>
      </c>
      <c r="AP1974" s="13" t="s">
        <v>51</v>
      </c>
      <c r="AQ1974" s="13" t="s">
        <v>134</v>
      </c>
      <c r="AR1974" s="13" t="s">
        <v>53</v>
      </c>
      <c r="AS1974" s="13" t="s">
        <v>70</v>
      </c>
      <c r="AT1974" s="13">
        <v>378.33</v>
      </c>
      <c r="AU1974" s="13">
        <v>19</v>
      </c>
      <c r="AV1974" s="13">
        <v>0</v>
      </c>
      <c r="AW1974" s="13">
        <v>7188.27</v>
      </c>
      <c r="AX1974" s="13">
        <v>5850.34</v>
      </c>
      <c r="AY1974" s="13">
        <v>1337.93</v>
      </c>
      <c r="AZ1974" s="13" t="s">
        <v>91</v>
      </c>
      <c r="BA1974" s="13" t="s">
        <v>88</v>
      </c>
      <c r="BB1974" s="13" t="s">
        <v>48</v>
      </c>
      <c r="BC1974" s="13">
        <v>29.19</v>
      </c>
      <c r="BD1974" s="13">
        <v>5</v>
      </c>
      <c r="BE1974" s="13" t="s">
        <v>55</v>
      </c>
      <c r="BF1974" s="13" t="s">
        <v>56</v>
      </c>
      <c r="BG1974" s="13">
        <v>3</v>
      </c>
      <c r="BH1974" s="13">
        <v>11</v>
      </c>
    </row>
    <row r="1975" spans="36:60" hidden="1" x14ac:dyDescent="0.25">
      <c r="AJ1975" s="12">
        <v>73</v>
      </c>
      <c r="AK1975" s="39" t="s">
        <v>166</v>
      </c>
      <c r="AL1975" s="13" t="s">
        <v>114</v>
      </c>
      <c r="AM1975" s="13" t="s">
        <v>66</v>
      </c>
      <c r="AN1975" s="13" t="s">
        <v>93</v>
      </c>
      <c r="AO1975" s="13" t="s">
        <v>94</v>
      </c>
      <c r="AP1975" s="13" t="s">
        <v>75</v>
      </c>
      <c r="AQ1975" s="13" t="s">
        <v>134</v>
      </c>
      <c r="AR1975" s="13" t="s">
        <v>33</v>
      </c>
      <c r="AS1975" s="13" t="s">
        <v>46</v>
      </c>
      <c r="AT1975" s="13">
        <v>807.45</v>
      </c>
      <c r="AU1975" s="13">
        <v>7</v>
      </c>
      <c r="AV1975" s="13">
        <v>0.1</v>
      </c>
      <c r="AW1975" s="13">
        <v>5086.9399999999996</v>
      </c>
      <c r="AX1975" s="13">
        <v>3750.38</v>
      </c>
      <c r="AY1975" s="13">
        <v>1336.56</v>
      </c>
      <c r="AZ1975" s="13" t="s">
        <v>35</v>
      </c>
      <c r="BA1975" s="13" t="s">
        <v>54</v>
      </c>
      <c r="BB1975" s="13" t="s">
        <v>37</v>
      </c>
      <c r="BC1975" s="13">
        <v>11.94</v>
      </c>
      <c r="BD1975" s="13">
        <v>10</v>
      </c>
      <c r="BE1975" s="13" t="s">
        <v>38</v>
      </c>
      <c r="BF1975" s="13" t="s">
        <v>56</v>
      </c>
      <c r="BG1975" s="13">
        <v>1</v>
      </c>
      <c r="BH1975" s="13">
        <v>12</v>
      </c>
    </row>
    <row r="1976" spans="36:60" hidden="1" x14ac:dyDescent="0.25">
      <c r="AJ1976" s="11">
        <v>320</v>
      </c>
      <c r="AK1976" s="38" t="s">
        <v>349</v>
      </c>
      <c r="AL1976" s="2" t="s">
        <v>58</v>
      </c>
      <c r="AM1976" s="2" t="s">
        <v>28</v>
      </c>
      <c r="AN1976" s="2" t="s">
        <v>59</v>
      </c>
      <c r="AO1976" s="2" t="s">
        <v>94</v>
      </c>
      <c r="AP1976" s="2" t="s">
        <v>75</v>
      </c>
      <c r="AQ1976" s="2" t="s">
        <v>52</v>
      </c>
      <c r="AR1976" s="2" t="s">
        <v>45</v>
      </c>
      <c r="AS1976" s="2" t="s">
        <v>70</v>
      </c>
      <c r="AT1976" s="2">
        <v>370.71</v>
      </c>
      <c r="AU1976" s="2">
        <v>13</v>
      </c>
      <c r="AV1976" s="2">
        <v>0.13</v>
      </c>
      <c r="AW1976" s="2">
        <v>4192.7299999999996</v>
      </c>
      <c r="AX1976" s="2">
        <v>2857.97</v>
      </c>
      <c r="AY1976" s="2">
        <v>1334.76</v>
      </c>
      <c r="AZ1976" s="2" t="s">
        <v>47</v>
      </c>
      <c r="BA1976" s="2" t="s">
        <v>88</v>
      </c>
      <c r="BB1976" s="2" t="s">
        <v>37</v>
      </c>
      <c r="BC1976" s="2">
        <v>31.73</v>
      </c>
      <c r="BD1976" s="2">
        <v>7</v>
      </c>
      <c r="BE1976" s="2" t="s">
        <v>97</v>
      </c>
      <c r="BF1976" s="2" t="s">
        <v>39</v>
      </c>
      <c r="BG1976" s="2">
        <v>1</v>
      </c>
      <c r="BH1976" s="2">
        <v>9</v>
      </c>
    </row>
    <row r="1977" spans="36:60" hidden="1" x14ac:dyDescent="0.25">
      <c r="AJ1977" s="11">
        <v>392</v>
      </c>
      <c r="AK1977" s="38" t="s">
        <v>400</v>
      </c>
      <c r="AL1977" s="2" t="s">
        <v>41</v>
      </c>
      <c r="AM1977" s="2" t="s">
        <v>28</v>
      </c>
      <c r="AN1977" s="2" t="s">
        <v>93</v>
      </c>
      <c r="AO1977" s="2" t="s">
        <v>74</v>
      </c>
      <c r="AP1977" s="2" t="s">
        <v>61</v>
      </c>
      <c r="AQ1977" s="2" t="s">
        <v>134</v>
      </c>
      <c r="AR1977" s="2" t="s">
        <v>45</v>
      </c>
      <c r="AS1977" s="2" t="s">
        <v>70</v>
      </c>
      <c r="AT1977" s="2">
        <v>684.72</v>
      </c>
      <c r="AU1977" s="2">
        <v>14</v>
      </c>
      <c r="AV1977" s="2">
        <v>0.16</v>
      </c>
      <c r="AW1977" s="2">
        <v>8052.31</v>
      </c>
      <c r="AX1977" s="2">
        <v>6723.68</v>
      </c>
      <c r="AY1977" s="2">
        <v>1328.63</v>
      </c>
      <c r="AZ1977" s="2" t="s">
        <v>47</v>
      </c>
      <c r="BA1977" s="2" t="s">
        <v>36</v>
      </c>
      <c r="BB1977" s="2" t="s">
        <v>48</v>
      </c>
      <c r="BC1977" s="2">
        <v>20.78</v>
      </c>
      <c r="BD1977" s="2">
        <v>2</v>
      </c>
      <c r="BE1977" s="2" t="s">
        <v>55</v>
      </c>
      <c r="BF1977" s="2" t="s">
        <v>56</v>
      </c>
      <c r="BG1977" s="2">
        <v>1</v>
      </c>
      <c r="BH1977" s="2">
        <v>1</v>
      </c>
    </row>
    <row r="1978" spans="36:60" hidden="1" x14ac:dyDescent="0.25">
      <c r="AJ1978" s="11">
        <v>626</v>
      </c>
      <c r="AK1978" s="38" t="s">
        <v>517</v>
      </c>
      <c r="AL1978" s="2" t="s">
        <v>114</v>
      </c>
      <c r="AM1978" s="2" t="s">
        <v>66</v>
      </c>
      <c r="AN1978" s="2" t="s">
        <v>43</v>
      </c>
      <c r="AO1978" s="2" t="s">
        <v>67</v>
      </c>
      <c r="AP1978" s="2" t="s">
        <v>31</v>
      </c>
      <c r="AQ1978" s="2" t="s">
        <v>84</v>
      </c>
      <c r="AR1978" s="2" t="s">
        <v>33</v>
      </c>
      <c r="AS1978" s="2" t="s">
        <v>70</v>
      </c>
      <c r="AT1978" s="2">
        <v>443.33</v>
      </c>
      <c r="AU1978" s="2">
        <v>7</v>
      </c>
      <c r="AV1978" s="2">
        <v>0.09</v>
      </c>
      <c r="AW1978" s="2">
        <v>2824.01</v>
      </c>
      <c r="AX1978" s="2">
        <v>1502.84</v>
      </c>
      <c r="AY1978" s="2">
        <v>1321.17</v>
      </c>
      <c r="AZ1978" s="2" t="s">
        <v>35</v>
      </c>
      <c r="BA1978" s="2" t="s">
        <v>36</v>
      </c>
      <c r="BB1978" s="2" t="s">
        <v>72</v>
      </c>
      <c r="BC1978" s="2">
        <v>40.619999999999997</v>
      </c>
      <c r="BD1978" s="2">
        <v>5</v>
      </c>
      <c r="BE1978" s="2" t="s">
        <v>38</v>
      </c>
      <c r="BF1978" s="2" t="s">
        <v>39</v>
      </c>
      <c r="BG1978" s="2">
        <v>1</v>
      </c>
      <c r="BH1978" s="2">
        <v>7</v>
      </c>
    </row>
    <row r="1979" spans="36:60" hidden="1" x14ac:dyDescent="0.25">
      <c r="AJ1979" s="11">
        <v>746</v>
      </c>
      <c r="AK1979" s="38" t="s">
        <v>101</v>
      </c>
      <c r="AL1979" s="2" t="s">
        <v>127</v>
      </c>
      <c r="AM1979" s="2" t="s">
        <v>28</v>
      </c>
      <c r="AN1979" s="2" t="s">
        <v>90</v>
      </c>
      <c r="AO1979" s="2" t="s">
        <v>94</v>
      </c>
      <c r="AP1979" s="2" t="s">
        <v>75</v>
      </c>
      <c r="AQ1979" s="2" t="s">
        <v>52</v>
      </c>
      <c r="AR1979" s="2" t="s">
        <v>33</v>
      </c>
      <c r="AS1979" s="2" t="s">
        <v>34</v>
      </c>
      <c r="AT1979" s="2">
        <v>328.94</v>
      </c>
      <c r="AU1979" s="2">
        <v>15</v>
      </c>
      <c r="AV1979" s="2">
        <v>0.09</v>
      </c>
      <c r="AW1979" s="2">
        <v>4490.03</v>
      </c>
      <c r="AX1979" s="2">
        <v>3172.93</v>
      </c>
      <c r="AY1979" s="2">
        <v>1317.1</v>
      </c>
      <c r="AZ1979" s="2" t="s">
        <v>63</v>
      </c>
      <c r="BA1979" s="2" t="s">
        <v>71</v>
      </c>
      <c r="BB1979" s="2" t="s">
        <v>37</v>
      </c>
      <c r="BC1979" s="2">
        <v>36.71</v>
      </c>
      <c r="BD1979" s="2">
        <v>1</v>
      </c>
      <c r="BE1979" s="2" t="s">
        <v>97</v>
      </c>
      <c r="BF1979" s="2" t="s">
        <v>39</v>
      </c>
      <c r="BG1979" s="2">
        <v>3</v>
      </c>
      <c r="BH1979" s="2">
        <v>3</v>
      </c>
    </row>
    <row r="1980" spans="36:60" hidden="1" x14ac:dyDescent="0.25">
      <c r="AJ1980" s="11">
        <v>46</v>
      </c>
      <c r="AK1980" s="38" t="s">
        <v>140</v>
      </c>
      <c r="AL1980" s="2" t="s">
        <v>27</v>
      </c>
      <c r="AM1980" s="2" t="s">
        <v>28</v>
      </c>
      <c r="AN1980" s="2" t="s">
        <v>59</v>
      </c>
      <c r="AO1980" s="2" t="s">
        <v>30</v>
      </c>
      <c r="AP1980" s="2" t="s">
        <v>61</v>
      </c>
      <c r="AQ1980" s="2" t="s">
        <v>107</v>
      </c>
      <c r="AR1980" s="2" t="s">
        <v>53</v>
      </c>
      <c r="AS1980" s="2" t="s">
        <v>34</v>
      </c>
      <c r="AT1980" s="2">
        <v>256.77</v>
      </c>
      <c r="AU1980" s="2">
        <v>16</v>
      </c>
      <c r="AV1980" s="2">
        <v>0.23</v>
      </c>
      <c r="AW1980" s="2">
        <v>3163.41</v>
      </c>
      <c r="AX1980" s="2">
        <v>1847.04</v>
      </c>
      <c r="AY1980" s="2">
        <v>1316.37</v>
      </c>
      <c r="AZ1980" s="2" t="s">
        <v>91</v>
      </c>
      <c r="BA1980" s="2" t="s">
        <v>88</v>
      </c>
      <c r="BB1980" s="2" t="s">
        <v>37</v>
      </c>
      <c r="BC1980" s="2">
        <v>49.27</v>
      </c>
      <c r="BD1980" s="2">
        <v>10</v>
      </c>
      <c r="BE1980" s="2" t="s">
        <v>97</v>
      </c>
      <c r="BF1980" s="2" t="s">
        <v>56</v>
      </c>
      <c r="BG1980" s="2">
        <v>2</v>
      </c>
      <c r="BH1980" s="2">
        <v>6</v>
      </c>
    </row>
    <row r="1981" spans="36:60" hidden="1" x14ac:dyDescent="0.25">
      <c r="AJ1981" s="11">
        <v>542</v>
      </c>
      <c r="AK1981" s="38" t="s">
        <v>477</v>
      </c>
      <c r="AL1981" s="2" t="s">
        <v>127</v>
      </c>
      <c r="AM1981" s="2" t="s">
        <v>82</v>
      </c>
      <c r="AN1981" s="2" t="s">
        <v>83</v>
      </c>
      <c r="AO1981" s="2" t="s">
        <v>60</v>
      </c>
      <c r="AP1981" s="2" t="s">
        <v>31</v>
      </c>
      <c r="AQ1981" s="2" t="s">
        <v>87</v>
      </c>
      <c r="AR1981" s="2" t="s">
        <v>53</v>
      </c>
      <c r="AS1981" s="2" t="s">
        <v>70</v>
      </c>
      <c r="AT1981" s="2">
        <v>696.36</v>
      </c>
      <c r="AU1981" s="2">
        <v>11</v>
      </c>
      <c r="AV1981" s="2">
        <v>0.27</v>
      </c>
      <c r="AW1981" s="2">
        <v>5591.77</v>
      </c>
      <c r="AX1981" s="2">
        <v>4277.6899999999996</v>
      </c>
      <c r="AY1981" s="2">
        <v>1314.08</v>
      </c>
      <c r="AZ1981" s="2" t="s">
        <v>76</v>
      </c>
      <c r="BA1981" s="2" t="s">
        <v>88</v>
      </c>
      <c r="BB1981" s="2" t="s">
        <v>37</v>
      </c>
      <c r="BC1981" s="2">
        <v>6.65</v>
      </c>
      <c r="BD1981" s="2">
        <v>4</v>
      </c>
      <c r="BE1981" s="2" t="s">
        <v>97</v>
      </c>
      <c r="BF1981" s="2" t="s">
        <v>39</v>
      </c>
      <c r="BG1981" s="2">
        <v>4</v>
      </c>
      <c r="BH1981" s="2">
        <v>10</v>
      </c>
    </row>
    <row r="1982" spans="36:60" hidden="1" x14ac:dyDescent="0.25">
      <c r="AJ1982" s="12">
        <v>561</v>
      </c>
      <c r="AK1982" s="39" t="s">
        <v>486</v>
      </c>
      <c r="AL1982" s="13" t="s">
        <v>129</v>
      </c>
      <c r="AM1982" s="13" t="s">
        <v>28</v>
      </c>
      <c r="AN1982" s="13" t="s">
        <v>29</v>
      </c>
      <c r="AO1982" s="13" t="s">
        <v>78</v>
      </c>
      <c r="AP1982" s="13" t="s">
        <v>51</v>
      </c>
      <c r="AQ1982" s="13" t="s">
        <v>79</v>
      </c>
      <c r="AR1982" s="13" t="s">
        <v>53</v>
      </c>
      <c r="AS1982" s="13" t="s">
        <v>80</v>
      </c>
      <c r="AT1982" s="13">
        <v>678.32</v>
      </c>
      <c r="AU1982" s="13">
        <v>7</v>
      </c>
      <c r="AV1982" s="13">
        <v>0.22</v>
      </c>
      <c r="AW1982" s="13">
        <v>3703.63</v>
      </c>
      <c r="AX1982" s="13">
        <v>2395.0100000000002</v>
      </c>
      <c r="AY1982" s="13">
        <v>1308.6199999999999</v>
      </c>
      <c r="AZ1982" s="13" t="s">
        <v>91</v>
      </c>
      <c r="BA1982" s="13" t="s">
        <v>36</v>
      </c>
      <c r="BB1982" s="13" t="s">
        <v>72</v>
      </c>
      <c r="BC1982" s="13">
        <v>47.18</v>
      </c>
      <c r="BD1982" s="13">
        <v>2</v>
      </c>
      <c r="BE1982" s="13" t="s">
        <v>97</v>
      </c>
      <c r="BF1982" s="13" t="s">
        <v>39</v>
      </c>
      <c r="BG1982" s="13">
        <v>3</v>
      </c>
      <c r="BH1982" s="13">
        <v>4</v>
      </c>
    </row>
    <row r="1983" spans="36:60" hidden="1" x14ac:dyDescent="0.25">
      <c r="AJ1983" s="12">
        <v>699</v>
      </c>
      <c r="AK1983" s="39" t="s">
        <v>542</v>
      </c>
      <c r="AL1983" s="13" t="s">
        <v>65</v>
      </c>
      <c r="AM1983" s="13" t="s">
        <v>66</v>
      </c>
      <c r="AN1983" s="13" t="s">
        <v>43</v>
      </c>
      <c r="AO1983" s="13" t="s">
        <v>67</v>
      </c>
      <c r="AP1983" s="13" t="s">
        <v>75</v>
      </c>
      <c r="AQ1983" s="13" t="s">
        <v>134</v>
      </c>
      <c r="AR1983" s="13" t="s">
        <v>53</v>
      </c>
      <c r="AS1983" s="13" t="s">
        <v>80</v>
      </c>
      <c r="AT1983" s="13">
        <v>324.07</v>
      </c>
      <c r="AU1983" s="13">
        <v>17</v>
      </c>
      <c r="AV1983" s="13">
        <v>0.24</v>
      </c>
      <c r="AW1983" s="13">
        <v>4186.9799999999996</v>
      </c>
      <c r="AX1983" s="13">
        <v>2882.76</v>
      </c>
      <c r="AY1983" s="13">
        <v>1304.22</v>
      </c>
      <c r="AZ1983" s="13" t="s">
        <v>91</v>
      </c>
      <c r="BA1983" s="13" t="s">
        <v>88</v>
      </c>
      <c r="BB1983" s="13" t="s">
        <v>48</v>
      </c>
      <c r="BC1983" s="13">
        <v>30.13</v>
      </c>
      <c r="BD1983" s="13">
        <v>9</v>
      </c>
      <c r="BE1983" s="13" t="s">
        <v>55</v>
      </c>
      <c r="BF1983" s="13" t="s">
        <v>39</v>
      </c>
      <c r="BG1983" s="13">
        <v>4</v>
      </c>
      <c r="BH1983" s="13">
        <v>8</v>
      </c>
    </row>
    <row r="1984" spans="36:60" hidden="1" x14ac:dyDescent="0.25">
      <c r="AJ1984" s="12">
        <v>241</v>
      </c>
      <c r="AK1984" s="39" t="s">
        <v>296</v>
      </c>
      <c r="AL1984" s="13" t="s">
        <v>41</v>
      </c>
      <c r="AM1984" s="13" t="s">
        <v>28</v>
      </c>
      <c r="AN1984" s="13" t="s">
        <v>59</v>
      </c>
      <c r="AO1984" s="13" t="s">
        <v>60</v>
      </c>
      <c r="AP1984" s="13" t="s">
        <v>51</v>
      </c>
      <c r="AQ1984" s="13" t="s">
        <v>107</v>
      </c>
      <c r="AR1984" s="13" t="s">
        <v>53</v>
      </c>
      <c r="AS1984" s="13" t="s">
        <v>70</v>
      </c>
      <c r="AT1984" s="13">
        <v>416.66</v>
      </c>
      <c r="AU1984" s="13">
        <v>14</v>
      </c>
      <c r="AV1984" s="13">
        <v>0.19</v>
      </c>
      <c r="AW1984" s="13">
        <v>4724.92</v>
      </c>
      <c r="AX1984" s="13">
        <v>3422.1</v>
      </c>
      <c r="AY1984" s="13">
        <v>1302.82</v>
      </c>
      <c r="AZ1984" s="13" t="s">
        <v>63</v>
      </c>
      <c r="BA1984" s="13" t="s">
        <v>88</v>
      </c>
      <c r="BB1984" s="13" t="s">
        <v>37</v>
      </c>
      <c r="BC1984" s="13">
        <v>11.97</v>
      </c>
      <c r="BD1984" s="13">
        <v>4</v>
      </c>
      <c r="BE1984" s="13" t="s">
        <v>55</v>
      </c>
      <c r="BF1984" s="13" t="s">
        <v>39</v>
      </c>
      <c r="BG1984" s="13">
        <v>5</v>
      </c>
      <c r="BH1984" s="13">
        <v>4</v>
      </c>
    </row>
    <row r="1985" spans="36:60" hidden="1" x14ac:dyDescent="0.25">
      <c r="AJ1985" s="12">
        <v>905</v>
      </c>
      <c r="AK1985" s="39" t="s">
        <v>210</v>
      </c>
      <c r="AL1985" s="13" t="s">
        <v>99</v>
      </c>
      <c r="AM1985" s="13" t="s">
        <v>42</v>
      </c>
      <c r="AN1985" s="13" t="s">
        <v>43</v>
      </c>
      <c r="AO1985" s="13" t="s">
        <v>30</v>
      </c>
      <c r="AP1985" s="13" t="s">
        <v>68</v>
      </c>
      <c r="AQ1985" s="13" t="s">
        <v>32</v>
      </c>
      <c r="AR1985" s="13" t="s">
        <v>45</v>
      </c>
      <c r="AS1985" s="13" t="s">
        <v>46</v>
      </c>
      <c r="AT1985" s="13">
        <v>567.97</v>
      </c>
      <c r="AU1985" s="13">
        <v>10</v>
      </c>
      <c r="AV1985" s="13">
        <v>0.28000000000000003</v>
      </c>
      <c r="AW1985" s="13">
        <v>4089.38</v>
      </c>
      <c r="AX1985" s="13">
        <v>2787</v>
      </c>
      <c r="AY1985" s="13">
        <v>1302.3800000000001</v>
      </c>
      <c r="AZ1985" s="13" t="s">
        <v>63</v>
      </c>
      <c r="BA1985" s="13" t="s">
        <v>71</v>
      </c>
      <c r="BB1985" s="13" t="s">
        <v>37</v>
      </c>
      <c r="BC1985" s="13">
        <v>49.61</v>
      </c>
      <c r="BD1985" s="13">
        <v>8</v>
      </c>
      <c r="BE1985" s="13" t="s">
        <v>55</v>
      </c>
      <c r="BF1985" s="13" t="s">
        <v>39</v>
      </c>
      <c r="BG1985" s="13">
        <v>2</v>
      </c>
      <c r="BH1985" s="13">
        <v>8</v>
      </c>
    </row>
    <row r="1986" spans="36:60" hidden="1" x14ac:dyDescent="0.25">
      <c r="AJ1986" s="12">
        <v>607</v>
      </c>
      <c r="AK1986" s="39" t="s">
        <v>139</v>
      </c>
      <c r="AL1986" s="13" t="s">
        <v>114</v>
      </c>
      <c r="AM1986" s="13" t="s">
        <v>82</v>
      </c>
      <c r="AN1986" s="13" t="s">
        <v>29</v>
      </c>
      <c r="AO1986" s="13" t="s">
        <v>67</v>
      </c>
      <c r="AP1986" s="13" t="s">
        <v>51</v>
      </c>
      <c r="AQ1986" s="13" t="s">
        <v>62</v>
      </c>
      <c r="AR1986" s="13" t="s">
        <v>33</v>
      </c>
      <c r="AS1986" s="13" t="s">
        <v>34</v>
      </c>
      <c r="AT1986" s="13">
        <v>223.26</v>
      </c>
      <c r="AU1986" s="13">
        <v>15</v>
      </c>
      <c r="AV1986" s="13">
        <v>0.09</v>
      </c>
      <c r="AW1986" s="13">
        <v>3047.5</v>
      </c>
      <c r="AX1986" s="13">
        <v>1752.89</v>
      </c>
      <c r="AY1986" s="13">
        <v>1294.6099999999999</v>
      </c>
      <c r="AZ1986" s="13" t="s">
        <v>63</v>
      </c>
      <c r="BA1986" s="13" t="s">
        <v>36</v>
      </c>
      <c r="BB1986" s="13" t="s">
        <v>37</v>
      </c>
      <c r="BC1986" s="13">
        <v>9.98</v>
      </c>
      <c r="BD1986" s="13">
        <v>3</v>
      </c>
      <c r="BE1986" s="13" t="s">
        <v>55</v>
      </c>
      <c r="BF1986" s="13" t="s">
        <v>56</v>
      </c>
      <c r="BG1986" s="13">
        <v>5</v>
      </c>
      <c r="BH1986" s="13">
        <v>3</v>
      </c>
    </row>
    <row r="1987" spans="36:60" hidden="1" x14ac:dyDescent="0.25">
      <c r="AJ1987" s="12">
        <v>93</v>
      </c>
      <c r="AK1987" s="39" t="s">
        <v>185</v>
      </c>
      <c r="AL1987" s="13" t="s">
        <v>58</v>
      </c>
      <c r="AM1987" s="13" t="s">
        <v>66</v>
      </c>
      <c r="AN1987" s="13" t="s">
        <v>29</v>
      </c>
      <c r="AO1987" s="13" t="s">
        <v>44</v>
      </c>
      <c r="AP1987" s="13" t="s">
        <v>68</v>
      </c>
      <c r="AQ1987" s="13" t="s">
        <v>79</v>
      </c>
      <c r="AR1987" s="13" t="s">
        <v>33</v>
      </c>
      <c r="AS1987" s="13" t="s">
        <v>34</v>
      </c>
      <c r="AT1987" s="13">
        <v>897.65</v>
      </c>
      <c r="AU1987" s="13">
        <v>4</v>
      </c>
      <c r="AV1987" s="13">
        <v>0.23</v>
      </c>
      <c r="AW1987" s="13">
        <v>2764.76</v>
      </c>
      <c r="AX1987" s="13">
        <v>1471.65</v>
      </c>
      <c r="AY1987" s="13">
        <v>1293.1099999999999</v>
      </c>
      <c r="AZ1987" s="13" t="s">
        <v>91</v>
      </c>
      <c r="BA1987" s="13" t="s">
        <v>88</v>
      </c>
      <c r="BB1987" s="13" t="s">
        <v>48</v>
      </c>
      <c r="BC1987" s="13">
        <v>25</v>
      </c>
      <c r="BD1987" s="13">
        <v>7</v>
      </c>
      <c r="BE1987" s="13" t="s">
        <v>38</v>
      </c>
      <c r="BF1987" s="13" t="s">
        <v>39</v>
      </c>
      <c r="BG1987" s="13">
        <v>2</v>
      </c>
      <c r="BH1987" s="13">
        <v>2</v>
      </c>
    </row>
    <row r="1988" spans="36:60" hidden="1" x14ac:dyDescent="0.25">
      <c r="AJ1988" s="11">
        <v>282</v>
      </c>
      <c r="AK1988" s="38" t="s">
        <v>324</v>
      </c>
      <c r="AL1988" s="2" t="s">
        <v>41</v>
      </c>
      <c r="AM1988" s="2" t="s">
        <v>28</v>
      </c>
      <c r="AN1988" s="2" t="s">
        <v>93</v>
      </c>
      <c r="AO1988" s="2" t="s">
        <v>74</v>
      </c>
      <c r="AP1988" s="2" t="s">
        <v>61</v>
      </c>
      <c r="AQ1988" s="2" t="s">
        <v>107</v>
      </c>
      <c r="AR1988" s="2" t="s">
        <v>33</v>
      </c>
      <c r="AS1988" s="2" t="s">
        <v>70</v>
      </c>
      <c r="AT1988" s="2">
        <v>465.89</v>
      </c>
      <c r="AU1988" s="2">
        <v>17</v>
      </c>
      <c r="AV1988" s="2">
        <v>0.15</v>
      </c>
      <c r="AW1988" s="2">
        <v>6732.11</v>
      </c>
      <c r="AX1988" s="2">
        <v>5443.11</v>
      </c>
      <c r="AY1988" s="2">
        <v>1289</v>
      </c>
      <c r="AZ1988" s="2" t="s">
        <v>76</v>
      </c>
      <c r="BA1988" s="2" t="s">
        <v>54</v>
      </c>
      <c r="BB1988" s="2" t="s">
        <v>37</v>
      </c>
      <c r="BC1988" s="2">
        <v>15.19</v>
      </c>
      <c r="BD1988" s="2">
        <v>2</v>
      </c>
      <c r="BE1988" s="2" t="s">
        <v>55</v>
      </c>
      <c r="BF1988" s="2" t="s">
        <v>56</v>
      </c>
      <c r="BG1988" s="2">
        <v>2</v>
      </c>
      <c r="BH1988" s="2">
        <v>9</v>
      </c>
    </row>
    <row r="1989" spans="36:60" hidden="1" x14ac:dyDescent="0.25">
      <c r="AJ1989" s="11">
        <v>414</v>
      </c>
      <c r="AK1989" s="38" t="s">
        <v>418</v>
      </c>
      <c r="AL1989" s="2" t="s">
        <v>27</v>
      </c>
      <c r="AM1989" s="2" t="s">
        <v>82</v>
      </c>
      <c r="AN1989" s="2" t="s">
        <v>83</v>
      </c>
      <c r="AO1989" s="2" t="s">
        <v>67</v>
      </c>
      <c r="AP1989" s="2" t="s">
        <v>68</v>
      </c>
      <c r="AQ1989" s="2" t="s">
        <v>52</v>
      </c>
      <c r="AR1989" s="2" t="s">
        <v>45</v>
      </c>
      <c r="AS1989" s="2" t="s">
        <v>80</v>
      </c>
      <c r="AT1989" s="2">
        <v>852.54</v>
      </c>
      <c r="AU1989" s="2">
        <v>5</v>
      </c>
      <c r="AV1989" s="2">
        <v>0.13</v>
      </c>
      <c r="AW1989" s="2">
        <v>3708.55</v>
      </c>
      <c r="AX1989" s="2">
        <v>2423.6799999999998</v>
      </c>
      <c r="AY1989" s="2">
        <v>1284.8699999999999</v>
      </c>
      <c r="AZ1989" s="2" t="s">
        <v>76</v>
      </c>
      <c r="BA1989" s="2" t="s">
        <v>36</v>
      </c>
      <c r="BB1989" s="2" t="s">
        <v>72</v>
      </c>
      <c r="BC1989" s="2">
        <v>46.72</v>
      </c>
      <c r="BD1989" s="2">
        <v>6</v>
      </c>
      <c r="BE1989" s="2" t="s">
        <v>55</v>
      </c>
      <c r="BF1989" s="2" t="s">
        <v>56</v>
      </c>
      <c r="BG1989" s="2">
        <v>1</v>
      </c>
      <c r="BH1989" s="2">
        <v>2</v>
      </c>
    </row>
    <row r="1990" spans="36:60" hidden="1" x14ac:dyDescent="0.25">
      <c r="AJ1990" s="11">
        <v>268</v>
      </c>
      <c r="AK1990" s="38" t="s">
        <v>312</v>
      </c>
      <c r="AL1990" s="2" t="s">
        <v>127</v>
      </c>
      <c r="AM1990" s="2" t="s">
        <v>66</v>
      </c>
      <c r="AN1990" s="2" t="s">
        <v>90</v>
      </c>
      <c r="AO1990" s="2" t="s">
        <v>94</v>
      </c>
      <c r="AP1990" s="2" t="s">
        <v>75</v>
      </c>
      <c r="AQ1990" s="2" t="s">
        <v>62</v>
      </c>
      <c r="AR1990" s="2" t="s">
        <v>45</v>
      </c>
      <c r="AS1990" s="2" t="s">
        <v>46</v>
      </c>
      <c r="AT1990" s="2">
        <v>846.28</v>
      </c>
      <c r="AU1990" s="2">
        <v>9</v>
      </c>
      <c r="AV1990" s="2">
        <v>0.02</v>
      </c>
      <c r="AW1990" s="2">
        <v>7464.19</v>
      </c>
      <c r="AX1990" s="2">
        <v>6180.52</v>
      </c>
      <c r="AY1990" s="2">
        <v>1283.67</v>
      </c>
      <c r="AZ1990" s="2" t="s">
        <v>47</v>
      </c>
      <c r="BA1990" s="2" t="s">
        <v>71</v>
      </c>
      <c r="BB1990" s="2" t="s">
        <v>48</v>
      </c>
      <c r="BC1990" s="2">
        <v>45.26</v>
      </c>
      <c r="BD1990" s="2">
        <v>5</v>
      </c>
      <c r="BE1990" s="2" t="s">
        <v>97</v>
      </c>
      <c r="BF1990" s="2" t="s">
        <v>39</v>
      </c>
      <c r="BG1990" s="2">
        <v>5</v>
      </c>
      <c r="BH1990" s="2">
        <v>4</v>
      </c>
    </row>
    <row r="1991" spans="36:60" hidden="1" x14ac:dyDescent="0.25">
      <c r="AJ1991" s="11">
        <v>426</v>
      </c>
      <c r="AK1991" s="38" t="s">
        <v>425</v>
      </c>
      <c r="AL1991" s="2" t="s">
        <v>127</v>
      </c>
      <c r="AM1991" s="2" t="s">
        <v>66</v>
      </c>
      <c r="AN1991" s="2" t="s">
        <v>90</v>
      </c>
      <c r="AO1991" s="2" t="s">
        <v>78</v>
      </c>
      <c r="AP1991" s="2" t="s">
        <v>68</v>
      </c>
      <c r="AQ1991" s="2" t="s">
        <v>134</v>
      </c>
      <c r="AR1991" s="2" t="s">
        <v>45</v>
      </c>
      <c r="AS1991" s="2" t="s">
        <v>34</v>
      </c>
      <c r="AT1991" s="2">
        <v>668.87</v>
      </c>
      <c r="AU1991" s="2">
        <v>13</v>
      </c>
      <c r="AV1991" s="2">
        <v>0.19</v>
      </c>
      <c r="AW1991" s="2">
        <v>7043.2</v>
      </c>
      <c r="AX1991" s="2">
        <v>5759.93</v>
      </c>
      <c r="AY1991" s="2">
        <v>1283.27</v>
      </c>
      <c r="AZ1991" s="2" t="s">
        <v>47</v>
      </c>
      <c r="BA1991" s="2" t="s">
        <v>36</v>
      </c>
      <c r="BB1991" s="2" t="s">
        <v>72</v>
      </c>
      <c r="BC1991" s="2">
        <v>18.54</v>
      </c>
      <c r="BD1991" s="2">
        <v>6</v>
      </c>
      <c r="BE1991" s="2" t="s">
        <v>38</v>
      </c>
      <c r="BF1991" s="2" t="s">
        <v>39</v>
      </c>
      <c r="BG1991" s="2">
        <v>5</v>
      </c>
      <c r="BH1991" s="2">
        <v>7</v>
      </c>
    </row>
    <row r="1992" spans="36:60" hidden="1" x14ac:dyDescent="0.25">
      <c r="AJ1992" s="11">
        <v>62</v>
      </c>
      <c r="AK1992" s="38" t="s">
        <v>155</v>
      </c>
      <c r="AL1992" s="2" t="s">
        <v>96</v>
      </c>
      <c r="AM1992" s="2" t="s">
        <v>42</v>
      </c>
      <c r="AN1992" s="2" t="s">
        <v>93</v>
      </c>
      <c r="AO1992" s="2" t="s">
        <v>78</v>
      </c>
      <c r="AP1992" s="2" t="s">
        <v>61</v>
      </c>
      <c r="AQ1992" s="2" t="s">
        <v>79</v>
      </c>
      <c r="AR1992" s="2" t="s">
        <v>45</v>
      </c>
      <c r="AS1992" s="2" t="s">
        <v>46</v>
      </c>
      <c r="AT1992" s="2">
        <v>495.44</v>
      </c>
      <c r="AU1992" s="2">
        <v>17</v>
      </c>
      <c r="AV1992" s="2">
        <v>0.26</v>
      </c>
      <c r="AW1992" s="2">
        <v>6232.64</v>
      </c>
      <c r="AX1992" s="2">
        <v>4952.16</v>
      </c>
      <c r="AY1992" s="2">
        <v>1280.48</v>
      </c>
      <c r="AZ1992" s="2" t="s">
        <v>35</v>
      </c>
      <c r="BA1992" s="2" t="s">
        <v>36</v>
      </c>
      <c r="BB1992" s="2" t="s">
        <v>37</v>
      </c>
      <c r="BC1992" s="2">
        <v>45.6</v>
      </c>
      <c r="BD1992" s="2">
        <v>6</v>
      </c>
      <c r="BE1992" s="2" t="s">
        <v>97</v>
      </c>
      <c r="BF1992" s="2" t="s">
        <v>39</v>
      </c>
      <c r="BG1992" s="2">
        <v>2</v>
      </c>
      <c r="BH1992" s="2">
        <v>3</v>
      </c>
    </row>
    <row r="1993" spans="36:60" hidden="1" x14ac:dyDescent="0.25">
      <c r="AJ1993" s="11">
        <v>390</v>
      </c>
      <c r="AK1993" s="38" t="s">
        <v>398</v>
      </c>
      <c r="AL1993" s="2" t="s">
        <v>50</v>
      </c>
      <c r="AM1993" s="2" t="s">
        <v>28</v>
      </c>
      <c r="AN1993" s="2" t="s">
        <v>59</v>
      </c>
      <c r="AO1993" s="2" t="s">
        <v>94</v>
      </c>
      <c r="AP1993" s="2" t="s">
        <v>68</v>
      </c>
      <c r="AQ1993" s="2" t="s">
        <v>84</v>
      </c>
      <c r="AR1993" s="2" t="s">
        <v>45</v>
      </c>
      <c r="AS1993" s="2" t="s">
        <v>70</v>
      </c>
      <c r="AT1993" s="2">
        <v>315.99</v>
      </c>
      <c r="AU1993" s="2">
        <v>11</v>
      </c>
      <c r="AV1993" s="2">
        <v>0.25</v>
      </c>
      <c r="AW1993" s="2">
        <v>2606.92</v>
      </c>
      <c r="AX1993" s="2">
        <v>1327.22</v>
      </c>
      <c r="AY1993" s="2">
        <v>1279.7</v>
      </c>
      <c r="AZ1993" s="2" t="s">
        <v>63</v>
      </c>
      <c r="BA1993" s="2" t="s">
        <v>36</v>
      </c>
      <c r="BB1993" s="2" t="s">
        <v>37</v>
      </c>
      <c r="BC1993" s="2">
        <v>29.81</v>
      </c>
      <c r="BD1993" s="2">
        <v>1</v>
      </c>
      <c r="BE1993" s="2" t="s">
        <v>38</v>
      </c>
      <c r="BF1993" s="2" t="s">
        <v>56</v>
      </c>
      <c r="BG1993" s="2">
        <v>4</v>
      </c>
      <c r="BH1993" s="2">
        <v>12</v>
      </c>
    </row>
    <row r="1994" spans="36:60" hidden="1" x14ac:dyDescent="0.25">
      <c r="AJ1994" s="12">
        <v>269</v>
      </c>
      <c r="AK1994" s="39" t="s">
        <v>313</v>
      </c>
      <c r="AL1994" s="13" t="s">
        <v>118</v>
      </c>
      <c r="AM1994" s="13" t="s">
        <v>42</v>
      </c>
      <c r="AN1994" s="13" t="s">
        <v>29</v>
      </c>
      <c r="AO1994" s="13" t="s">
        <v>94</v>
      </c>
      <c r="AP1994" s="13" t="s">
        <v>68</v>
      </c>
      <c r="AQ1994" s="13" t="s">
        <v>84</v>
      </c>
      <c r="AR1994" s="13" t="s">
        <v>33</v>
      </c>
      <c r="AS1994" s="13" t="s">
        <v>70</v>
      </c>
      <c r="AT1994" s="13">
        <v>688.88</v>
      </c>
      <c r="AU1994" s="13">
        <v>6</v>
      </c>
      <c r="AV1994" s="13">
        <v>0.2</v>
      </c>
      <c r="AW1994" s="13">
        <v>3306.62</v>
      </c>
      <c r="AX1994" s="13">
        <v>2027.76</v>
      </c>
      <c r="AY1994" s="13">
        <v>1278.8599999999999</v>
      </c>
      <c r="AZ1994" s="13" t="s">
        <v>91</v>
      </c>
      <c r="BA1994" s="13" t="s">
        <v>36</v>
      </c>
      <c r="BB1994" s="13" t="s">
        <v>37</v>
      </c>
      <c r="BC1994" s="13">
        <v>46.03</v>
      </c>
      <c r="BD1994" s="13">
        <v>5</v>
      </c>
      <c r="BE1994" s="13" t="s">
        <v>38</v>
      </c>
      <c r="BF1994" s="13" t="s">
        <v>39</v>
      </c>
      <c r="BG1994" s="13">
        <v>5</v>
      </c>
      <c r="BH1994" s="13">
        <v>10</v>
      </c>
    </row>
    <row r="1995" spans="36:60" hidden="1" x14ac:dyDescent="0.25">
      <c r="AJ1995" s="11">
        <v>582</v>
      </c>
      <c r="AK1995" s="38" t="s">
        <v>459</v>
      </c>
      <c r="AL1995" s="2" t="s">
        <v>99</v>
      </c>
      <c r="AM1995" s="2" t="s">
        <v>82</v>
      </c>
      <c r="AN1995" s="2" t="s">
        <v>93</v>
      </c>
      <c r="AO1995" s="2" t="s">
        <v>78</v>
      </c>
      <c r="AP1995" s="2" t="s">
        <v>61</v>
      </c>
      <c r="AQ1995" s="2" t="s">
        <v>52</v>
      </c>
      <c r="AR1995" s="2" t="s">
        <v>33</v>
      </c>
      <c r="AS1995" s="2" t="s">
        <v>34</v>
      </c>
      <c r="AT1995" s="2">
        <v>371.59</v>
      </c>
      <c r="AU1995" s="2">
        <v>11</v>
      </c>
      <c r="AV1995" s="2">
        <v>0.19</v>
      </c>
      <c r="AW1995" s="2">
        <v>3310.87</v>
      </c>
      <c r="AX1995" s="2">
        <v>2033.46</v>
      </c>
      <c r="AY1995" s="2">
        <v>1277.4100000000001</v>
      </c>
      <c r="AZ1995" s="2" t="s">
        <v>91</v>
      </c>
      <c r="BA1995" s="2" t="s">
        <v>36</v>
      </c>
      <c r="BB1995" s="2" t="s">
        <v>48</v>
      </c>
      <c r="BC1995" s="2">
        <v>14.5</v>
      </c>
      <c r="BD1995" s="2">
        <v>10</v>
      </c>
      <c r="BE1995" s="2" t="s">
        <v>55</v>
      </c>
      <c r="BF1995" s="2" t="s">
        <v>39</v>
      </c>
      <c r="BG1995" s="2">
        <v>4</v>
      </c>
      <c r="BH1995" s="2">
        <v>9</v>
      </c>
    </row>
    <row r="1996" spans="36:60" hidden="1" x14ac:dyDescent="0.25">
      <c r="AJ1996" s="11">
        <v>396</v>
      </c>
      <c r="AK1996" s="38" t="s">
        <v>101</v>
      </c>
      <c r="AL1996" s="2" t="s">
        <v>27</v>
      </c>
      <c r="AM1996" s="2" t="s">
        <v>82</v>
      </c>
      <c r="AN1996" s="2" t="s">
        <v>43</v>
      </c>
      <c r="AO1996" s="2" t="s">
        <v>60</v>
      </c>
      <c r="AP1996" s="2" t="s">
        <v>51</v>
      </c>
      <c r="AQ1996" s="2" t="s">
        <v>134</v>
      </c>
      <c r="AR1996" s="2" t="s">
        <v>45</v>
      </c>
      <c r="AS1996" s="2" t="s">
        <v>46</v>
      </c>
      <c r="AT1996" s="2">
        <v>915.73</v>
      </c>
      <c r="AU1996" s="2">
        <v>5</v>
      </c>
      <c r="AV1996" s="2">
        <v>0.3</v>
      </c>
      <c r="AW1996" s="2">
        <v>3205.05</v>
      </c>
      <c r="AX1996" s="2">
        <v>1927.68</v>
      </c>
      <c r="AY1996" s="2">
        <v>1277.3699999999999</v>
      </c>
      <c r="AZ1996" s="2" t="s">
        <v>63</v>
      </c>
      <c r="BA1996" s="2" t="s">
        <v>54</v>
      </c>
      <c r="BB1996" s="2" t="s">
        <v>48</v>
      </c>
      <c r="BC1996" s="2">
        <v>26.94</v>
      </c>
      <c r="BD1996" s="2">
        <v>5</v>
      </c>
      <c r="BE1996" s="2" t="s">
        <v>55</v>
      </c>
      <c r="BF1996" s="2" t="s">
        <v>56</v>
      </c>
      <c r="BG1996" s="2">
        <v>1</v>
      </c>
      <c r="BH1996" s="2">
        <v>3</v>
      </c>
    </row>
    <row r="1997" spans="36:60" hidden="1" x14ac:dyDescent="0.25">
      <c r="AJ1997" s="11">
        <v>30</v>
      </c>
      <c r="AK1997" s="38" t="s">
        <v>122</v>
      </c>
      <c r="AL1997" s="2" t="s">
        <v>99</v>
      </c>
      <c r="AM1997" s="2" t="s">
        <v>66</v>
      </c>
      <c r="AN1997" s="2" t="s">
        <v>59</v>
      </c>
      <c r="AO1997" s="2" t="s">
        <v>30</v>
      </c>
      <c r="AP1997" s="2" t="s">
        <v>61</v>
      </c>
      <c r="AQ1997" s="2" t="s">
        <v>84</v>
      </c>
      <c r="AR1997" s="2" t="s">
        <v>45</v>
      </c>
      <c r="AS1997" s="2" t="s">
        <v>85</v>
      </c>
      <c r="AT1997" s="2">
        <v>471.7</v>
      </c>
      <c r="AU1997" s="2">
        <v>14</v>
      </c>
      <c r="AV1997" s="2">
        <v>0.27</v>
      </c>
      <c r="AW1997" s="2">
        <v>4820.7700000000004</v>
      </c>
      <c r="AX1997" s="2">
        <v>3546.14</v>
      </c>
      <c r="AY1997" s="2">
        <v>1274.6300000000001</v>
      </c>
      <c r="AZ1997" s="2" t="s">
        <v>35</v>
      </c>
      <c r="BA1997" s="2" t="s">
        <v>36</v>
      </c>
      <c r="BB1997" s="2" t="s">
        <v>72</v>
      </c>
      <c r="BC1997" s="2">
        <v>29.81</v>
      </c>
      <c r="BD1997" s="2">
        <v>2</v>
      </c>
      <c r="BE1997" s="2" t="s">
        <v>97</v>
      </c>
      <c r="BF1997" s="2" t="s">
        <v>39</v>
      </c>
      <c r="BG1997" s="2">
        <v>5</v>
      </c>
      <c r="BH1997" s="2">
        <v>4</v>
      </c>
    </row>
    <row r="1998" spans="36:60" hidden="1" x14ac:dyDescent="0.25">
      <c r="AJ1998" s="12">
        <v>17</v>
      </c>
      <c r="AK1998" s="39" t="s">
        <v>105</v>
      </c>
      <c r="AL1998" s="13" t="s">
        <v>41</v>
      </c>
      <c r="AM1998" s="13" t="s">
        <v>28</v>
      </c>
      <c r="AN1998" s="13" t="s">
        <v>29</v>
      </c>
      <c r="AO1998" s="13" t="s">
        <v>67</v>
      </c>
      <c r="AP1998" s="13" t="s">
        <v>75</v>
      </c>
      <c r="AQ1998" s="13" t="s">
        <v>87</v>
      </c>
      <c r="AR1998" s="13" t="s">
        <v>53</v>
      </c>
      <c r="AS1998" s="13" t="s">
        <v>85</v>
      </c>
      <c r="AT1998" s="13">
        <v>725.8</v>
      </c>
      <c r="AU1998" s="13">
        <v>8</v>
      </c>
      <c r="AV1998" s="13">
        <v>0.15</v>
      </c>
      <c r="AW1998" s="13">
        <v>4935.4399999999996</v>
      </c>
      <c r="AX1998" s="13">
        <v>3662.25</v>
      </c>
      <c r="AY1998" s="13">
        <v>1273.19</v>
      </c>
      <c r="AZ1998" s="13" t="s">
        <v>35</v>
      </c>
      <c r="BA1998" s="13" t="s">
        <v>54</v>
      </c>
      <c r="BB1998" s="13" t="s">
        <v>48</v>
      </c>
      <c r="BC1998" s="13">
        <v>29.54</v>
      </c>
      <c r="BD1998" s="13">
        <v>6</v>
      </c>
      <c r="BE1998" s="13" t="s">
        <v>55</v>
      </c>
      <c r="BF1998" s="13" t="s">
        <v>56</v>
      </c>
      <c r="BG1998" s="13">
        <v>1</v>
      </c>
      <c r="BH1998" s="13">
        <v>8</v>
      </c>
    </row>
    <row r="1999" spans="36:60" hidden="1" x14ac:dyDescent="0.25">
      <c r="AJ1999" s="11">
        <v>892</v>
      </c>
      <c r="AK1999" s="38" t="s">
        <v>499</v>
      </c>
      <c r="AL1999" s="2" t="s">
        <v>50</v>
      </c>
      <c r="AM1999" s="2" t="s">
        <v>82</v>
      </c>
      <c r="AN1999" s="2" t="s">
        <v>29</v>
      </c>
      <c r="AO1999" s="2" t="s">
        <v>30</v>
      </c>
      <c r="AP1999" s="2" t="s">
        <v>31</v>
      </c>
      <c r="AQ1999" s="2" t="s">
        <v>87</v>
      </c>
      <c r="AR1999" s="2" t="s">
        <v>53</v>
      </c>
      <c r="AS1999" s="2" t="s">
        <v>34</v>
      </c>
      <c r="AT1999" s="2">
        <v>486.85</v>
      </c>
      <c r="AU1999" s="2">
        <v>11</v>
      </c>
      <c r="AV1999" s="2">
        <v>0.03</v>
      </c>
      <c r="AW1999" s="2">
        <v>5194.6899999999996</v>
      </c>
      <c r="AX1999" s="2">
        <v>3929.87</v>
      </c>
      <c r="AY1999" s="2">
        <v>1264.82</v>
      </c>
      <c r="AZ1999" s="2" t="s">
        <v>47</v>
      </c>
      <c r="BA1999" s="2" t="s">
        <v>71</v>
      </c>
      <c r="BB1999" s="2" t="s">
        <v>72</v>
      </c>
      <c r="BC1999" s="2">
        <v>44.79</v>
      </c>
      <c r="BD1999" s="2">
        <v>4</v>
      </c>
      <c r="BE1999" s="2" t="s">
        <v>55</v>
      </c>
      <c r="BF1999" s="2" t="s">
        <v>39</v>
      </c>
      <c r="BG1999" s="2">
        <v>4</v>
      </c>
      <c r="BH1999" s="2">
        <v>7</v>
      </c>
    </row>
    <row r="2000" spans="36:60" hidden="1" x14ac:dyDescent="0.25">
      <c r="AJ2000" s="12">
        <v>333</v>
      </c>
      <c r="AK2000" s="39" t="s">
        <v>358</v>
      </c>
      <c r="AL2000" s="13" t="s">
        <v>99</v>
      </c>
      <c r="AM2000" s="13" t="s">
        <v>82</v>
      </c>
      <c r="AN2000" s="13" t="s">
        <v>59</v>
      </c>
      <c r="AO2000" s="13" t="s">
        <v>100</v>
      </c>
      <c r="AP2000" s="13" t="s">
        <v>61</v>
      </c>
      <c r="AQ2000" s="13" t="s">
        <v>32</v>
      </c>
      <c r="AR2000" s="13" t="s">
        <v>45</v>
      </c>
      <c r="AS2000" s="13" t="s">
        <v>70</v>
      </c>
      <c r="AT2000" s="13">
        <v>318.43</v>
      </c>
      <c r="AU2000" s="13">
        <v>14</v>
      </c>
      <c r="AV2000" s="13">
        <v>0.21</v>
      </c>
      <c r="AW2000" s="13">
        <v>3521.84</v>
      </c>
      <c r="AX2000" s="13">
        <v>2257.33</v>
      </c>
      <c r="AY2000" s="13">
        <v>1264.51</v>
      </c>
      <c r="AZ2000" s="13" t="s">
        <v>91</v>
      </c>
      <c r="BA2000" s="13" t="s">
        <v>71</v>
      </c>
      <c r="BB2000" s="13" t="s">
        <v>37</v>
      </c>
      <c r="BC2000" s="13">
        <v>15.28</v>
      </c>
      <c r="BD2000" s="13">
        <v>1</v>
      </c>
      <c r="BE2000" s="13" t="s">
        <v>97</v>
      </c>
      <c r="BF2000" s="13" t="s">
        <v>56</v>
      </c>
      <c r="BG2000" s="13">
        <v>4</v>
      </c>
      <c r="BH2000" s="13">
        <v>8</v>
      </c>
    </row>
    <row r="2001" spans="36:60" hidden="1" x14ac:dyDescent="0.25">
      <c r="AJ2001" s="11">
        <v>786</v>
      </c>
      <c r="AK2001" s="38" t="s">
        <v>572</v>
      </c>
      <c r="AL2001" s="2" t="s">
        <v>65</v>
      </c>
      <c r="AM2001" s="2" t="s">
        <v>42</v>
      </c>
      <c r="AN2001" s="2" t="s">
        <v>93</v>
      </c>
      <c r="AO2001" s="2" t="s">
        <v>44</v>
      </c>
      <c r="AP2001" s="2" t="s">
        <v>68</v>
      </c>
      <c r="AQ2001" s="2" t="s">
        <v>84</v>
      </c>
      <c r="AR2001" s="2" t="s">
        <v>53</v>
      </c>
      <c r="AS2001" s="2" t="s">
        <v>70</v>
      </c>
      <c r="AT2001" s="2">
        <v>415.16</v>
      </c>
      <c r="AU2001" s="2">
        <v>9</v>
      </c>
      <c r="AV2001" s="2">
        <v>0.16</v>
      </c>
      <c r="AW2001" s="2">
        <v>3138.61</v>
      </c>
      <c r="AX2001" s="2">
        <v>1877.12</v>
      </c>
      <c r="AY2001" s="2">
        <v>1261.49</v>
      </c>
      <c r="AZ2001" s="2" t="s">
        <v>91</v>
      </c>
      <c r="BA2001" s="2" t="s">
        <v>88</v>
      </c>
      <c r="BB2001" s="2" t="s">
        <v>37</v>
      </c>
      <c r="BC2001" s="2">
        <v>48.46</v>
      </c>
      <c r="BD2001" s="2">
        <v>9</v>
      </c>
      <c r="BE2001" s="2" t="s">
        <v>55</v>
      </c>
      <c r="BF2001" s="2" t="s">
        <v>39</v>
      </c>
      <c r="BG2001" s="2">
        <v>2</v>
      </c>
      <c r="BH2001" s="2">
        <v>4</v>
      </c>
    </row>
    <row r="2002" spans="36:60" hidden="1" x14ac:dyDescent="0.25">
      <c r="AJ2002" s="11">
        <v>908</v>
      </c>
      <c r="AK2002" s="38" t="s">
        <v>610</v>
      </c>
      <c r="AL2002" s="2" t="s">
        <v>129</v>
      </c>
      <c r="AM2002" s="2" t="s">
        <v>82</v>
      </c>
      <c r="AN2002" s="2" t="s">
        <v>29</v>
      </c>
      <c r="AO2002" s="2" t="s">
        <v>30</v>
      </c>
      <c r="AP2002" s="2" t="s">
        <v>68</v>
      </c>
      <c r="AQ2002" s="2" t="s">
        <v>79</v>
      </c>
      <c r="AR2002" s="2" t="s">
        <v>33</v>
      </c>
      <c r="AS2002" s="2" t="s">
        <v>80</v>
      </c>
      <c r="AT2002" s="2">
        <v>831.73</v>
      </c>
      <c r="AU2002" s="2">
        <v>6</v>
      </c>
      <c r="AV2002" s="2">
        <v>0.02</v>
      </c>
      <c r="AW2002" s="2">
        <v>4890.57</v>
      </c>
      <c r="AX2002" s="2">
        <v>3630.75</v>
      </c>
      <c r="AY2002" s="2">
        <v>1259.82</v>
      </c>
      <c r="AZ2002" s="2" t="s">
        <v>76</v>
      </c>
      <c r="BA2002" s="2" t="s">
        <v>88</v>
      </c>
      <c r="BB2002" s="2" t="s">
        <v>37</v>
      </c>
      <c r="BC2002" s="2">
        <v>32.57</v>
      </c>
      <c r="BD2002" s="2">
        <v>8</v>
      </c>
      <c r="BE2002" s="2" t="s">
        <v>38</v>
      </c>
      <c r="BF2002" s="2" t="s">
        <v>56</v>
      </c>
      <c r="BG2002" s="2">
        <v>5</v>
      </c>
      <c r="BH2002" s="2">
        <v>9</v>
      </c>
    </row>
    <row r="2003" spans="36:60" hidden="1" x14ac:dyDescent="0.25">
      <c r="AJ2003" s="12">
        <v>309</v>
      </c>
      <c r="AK2003" s="39" t="s">
        <v>344</v>
      </c>
      <c r="AL2003" s="13" t="s">
        <v>129</v>
      </c>
      <c r="AM2003" s="13" t="s">
        <v>28</v>
      </c>
      <c r="AN2003" s="13" t="s">
        <v>29</v>
      </c>
      <c r="AO2003" s="13" t="s">
        <v>30</v>
      </c>
      <c r="AP2003" s="13" t="s">
        <v>68</v>
      </c>
      <c r="AQ2003" s="13" t="s">
        <v>134</v>
      </c>
      <c r="AR2003" s="13" t="s">
        <v>33</v>
      </c>
      <c r="AS2003" s="13" t="s">
        <v>80</v>
      </c>
      <c r="AT2003" s="13">
        <v>631.78</v>
      </c>
      <c r="AU2003" s="13">
        <v>13</v>
      </c>
      <c r="AV2003" s="13">
        <v>0.18</v>
      </c>
      <c r="AW2003" s="13">
        <v>6734.77</v>
      </c>
      <c r="AX2003" s="13">
        <v>5478.38</v>
      </c>
      <c r="AY2003" s="13">
        <v>1256.3900000000001</v>
      </c>
      <c r="AZ2003" s="13" t="s">
        <v>47</v>
      </c>
      <c r="BA2003" s="13" t="s">
        <v>36</v>
      </c>
      <c r="BB2003" s="13" t="s">
        <v>48</v>
      </c>
      <c r="BC2003" s="13">
        <v>36</v>
      </c>
      <c r="BD2003" s="13">
        <v>7</v>
      </c>
      <c r="BE2003" s="13" t="s">
        <v>55</v>
      </c>
      <c r="BF2003" s="13" t="s">
        <v>56</v>
      </c>
      <c r="BG2003" s="13">
        <v>2</v>
      </c>
      <c r="BH2003" s="13">
        <v>10</v>
      </c>
    </row>
    <row r="2004" spans="36:60" hidden="1" x14ac:dyDescent="0.25">
      <c r="AJ2004" s="12">
        <v>211</v>
      </c>
      <c r="AK2004" s="39" t="s">
        <v>279</v>
      </c>
      <c r="AL2004" s="13" t="s">
        <v>118</v>
      </c>
      <c r="AM2004" s="13" t="s">
        <v>42</v>
      </c>
      <c r="AN2004" s="13" t="s">
        <v>93</v>
      </c>
      <c r="AO2004" s="13" t="s">
        <v>78</v>
      </c>
      <c r="AP2004" s="13" t="s">
        <v>51</v>
      </c>
      <c r="AQ2004" s="13" t="s">
        <v>32</v>
      </c>
      <c r="AR2004" s="13" t="s">
        <v>33</v>
      </c>
      <c r="AS2004" s="13" t="s">
        <v>70</v>
      </c>
      <c r="AT2004" s="13">
        <v>673.68</v>
      </c>
      <c r="AU2004" s="13">
        <v>9</v>
      </c>
      <c r="AV2004" s="13">
        <v>0.25</v>
      </c>
      <c r="AW2004" s="13">
        <v>4547.34</v>
      </c>
      <c r="AX2004" s="13">
        <v>3293.78</v>
      </c>
      <c r="AY2004" s="13">
        <v>1253.56</v>
      </c>
      <c r="AZ2004" s="13" t="s">
        <v>63</v>
      </c>
      <c r="BA2004" s="13" t="s">
        <v>36</v>
      </c>
      <c r="BB2004" s="13" t="s">
        <v>48</v>
      </c>
      <c r="BC2004" s="13">
        <v>38.04</v>
      </c>
      <c r="BD2004" s="13">
        <v>1</v>
      </c>
      <c r="BE2004" s="13" t="s">
        <v>97</v>
      </c>
      <c r="BF2004" s="13" t="s">
        <v>56</v>
      </c>
      <c r="BG2004" s="13">
        <v>5</v>
      </c>
      <c r="BH2004" s="13">
        <v>3</v>
      </c>
    </row>
    <row r="2005" spans="36:60" hidden="1" x14ac:dyDescent="0.25">
      <c r="AJ2005" s="12">
        <v>759</v>
      </c>
      <c r="AK2005" s="39" t="s">
        <v>344</v>
      </c>
      <c r="AL2005" s="13" t="s">
        <v>118</v>
      </c>
      <c r="AM2005" s="13" t="s">
        <v>82</v>
      </c>
      <c r="AN2005" s="13" t="s">
        <v>59</v>
      </c>
      <c r="AO2005" s="13" t="s">
        <v>44</v>
      </c>
      <c r="AP2005" s="13" t="s">
        <v>68</v>
      </c>
      <c r="AQ2005" s="13" t="s">
        <v>69</v>
      </c>
      <c r="AR2005" s="13" t="s">
        <v>33</v>
      </c>
      <c r="AS2005" s="13" t="s">
        <v>85</v>
      </c>
      <c r="AT2005" s="13">
        <v>557.91</v>
      </c>
      <c r="AU2005" s="13">
        <v>11</v>
      </c>
      <c r="AV2005" s="13">
        <v>0.12</v>
      </c>
      <c r="AW2005" s="13">
        <v>5400.57</v>
      </c>
      <c r="AX2005" s="13">
        <v>4150.38</v>
      </c>
      <c r="AY2005" s="13">
        <v>1250.19</v>
      </c>
      <c r="AZ2005" s="13" t="s">
        <v>47</v>
      </c>
      <c r="BA2005" s="13" t="s">
        <v>88</v>
      </c>
      <c r="BB2005" s="13" t="s">
        <v>72</v>
      </c>
      <c r="BC2005" s="13">
        <v>31.21</v>
      </c>
      <c r="BD2005" s="13">
        <v>4</v>
      </c>
      <c r="BE2005" s="13" t="s">
        <v>97</v>
      </c>
      <c r="BF2005" s="13" t="s">
        <v>56</v>
      </c>
      <c r="BG2005" s="13">
        <v>1</v>
      </c>
      <c r="BH2005" s="13">
        <v>10</v>
      </c>
    </row>
    <row r="2006" spans="36:60" hidden="1" x14ac:dyDescent="0.25">
      <c r="AJ2006" s="11">
        <v>216</v>
      </c>
      <c r="AK2006" s="38" t="s">
        <v>233</v>
      </c>
      <c r="AL2006" s="2" t="s">
        <v>50</v>
      </c>
      <c r="AM2006" s="2" t="s">
        <v>28</v>
      </c>
      <c r="AN2006" s="2" t="s">
        <v>43</v>
      </c>
      <c r="AO2006" s="2" t="s">
        <v>74</v>
      </c>
      <c r="AP2006" s="2" t="s">
        <v>75</v>
      </c>
      <c r="AQ2006" s="2" t="s">
        <v>107</v>
      </c>
      <c r="AR2006" s="2" t="s">
        <v>33</v>
      </c>
      <c r="AS2006" s="2" t="s">
        <v>85</v>
      </c>
      <c r="AT2006" s="2">
        <v>829.56</v>
      </c>
      <c r="AU2006" s="2">
        <v>17</v>
      </c>
      <c r="AV2006" s="2">
        <v>0.28000000000000003</v>
      </c>
      <c r="AW2006" s="2">
        <v>10153.81</v>
      </c>
      <c r="AX2006" s="2">
        <v>8905.2099999999991</v>
      </c>
      <c r="AY2006" s="2">
        <v>1248.5999999999999</v>
      </c>
      <c r="AZ2006" s="2" t="s">
        <v>63</v>
      </c>
      <c r="BA2006" s="2" t="s">
        <v>71</v>
      </c>
      <c r="BB2006" s="2" t="s">
        <v>48</v>
      </c>
      <c r="BC2006" s="2">
        <v>8</v>
      </c>
      <c r="BD2006" s="2">
        <v>1</v>
      </c>
      <c r="BE2006" s="2" t="s">
        <v>97</v>
      </c>
      <c r="BF2006" s="2" t="s">
        <v>56</v>
      </c>
      <c r="BG2006" s="2">
        <v>3</v>
      </c>
      <c r="BH2006" s="2">
        <v>11</v>
      </c>
    </row>
    <row r="2007" spans="36:60" hidden="1" x14ac:dyDescent="0.25">
      <c r="AJ2007" s="11">
        <v>590</v>
      </c>
      <c r="AK2007" s="38" t="s">
        <v>342</v>
      </c>
      <c r="AL2007" s="2" t="s">
        <v>50</v>
      </c>
      <c r="AM2007" s="2" t="s">
        <v>66</v>
      </c>
      <c r="AN2007" s="2" t="s">
        <v>83</v>
      </c>
      <c r="AO2007" s="2" t="s">
        <v>44</v>
      </c>
      <c r="AP2007" s="2" t="s">
        <v>51</v>
      </c>
      <c r="AQ2007" s="2" t="s">
        <v>52</v>
      </c>
      <c r="AR2007" s="2" t="s">
        <v>45</v>
      </c>
      <c r="AS2007" s="2" t="s">
        <v>80</v>
      </c>
      <c r="AT2007" s="2">
        <v>775.17</v>
      </c>
      <c r="AU2007" s="2">
        <v>7</v>
      </c>
      <c r="AV2007" s="2">
        <v>0.2</v>
      </c>
      <c r="AW2007" s="2">
        <v>4340.95</v>
      </c>
      <c r="AX2007" s="2">
        <v>3095.95</v>
      </c>
      <c r="AY2007" s="2">
        <v>1245</v>
      </c>
      <c r="AZ2007" s="2" t="s">
        <v>63</v>
      </c>
      <c r="BA2007" s="2" t="s">
        <v>71</v>
      </c>
      <c r="BB2007" s="2" t="s">
        <v>72</v>
      </c>
      <c r="BC2007" s="2">
        <v>47.65</v>
      </c>
      <c r="BD2007" s="2">
        <v>2</v>
      </c>
      <c r="BE2007" s="2" t="s">
        <v>38</v>
      </c>
      <c r="BF2007" s="2" t="s">
        <v>39</v>
      </c>
      <c r="BG2007" s="2">
        <v>2</v>
      </c>
      <c r="BH2007" s="2">
        <v>3</v>
      </c>
    </row>
    <row r="2008" spans="36:60" hidden="1" x14ac:dyDescent="0.25">
      <c r="AJ2008" s="11">
        <v>822</v>
      </c>
      <c r="AK2008" s="38" t="s">
        <v>153</v>
      </c>
      <c r="AL2008" s="2" t="s">
        <v>118</v>
      </c>
      <c r="AM2008" s="2" t="s">
        <v>28</v>
      </c>
      <c r="AN2008" s="2" t="s">
        <v>59</v>
      </c>
      <c r="AO2008" s="2" t="s">
        <v>30</v>
      </c>
      <c r="AP2008" s="2" t="s">
        <v>68</v>
      </c>
      <c r="AQ2008" s="2" t="s">
        <v>62</v>
      </c>
      <c r="AR2008" s="2" t="s">
        <v>53</v>
      </c>
      <c r="AS2008" s="2" t="s">
        <v>46</v>
      </c>
      <c r="AT2008" s="2">
        <v>964.63</v>
      </c>
      <c r="AU2008" s="2">
        <v>10</v>
      </c>
      <c r="AV2008" s="2">
        <v>0.28999999999999998</v>
      </c>
      <c r="AW2008" s="2">
        <v>6848.87</v>
      </c>
      <c r="AX2008" s="2">
        <v>5605.52</v>
      </c>
      <c r="AY2008" s="2">
        <v>1243.3499999999999</v>
      </c>
      <c r="AZ2008" s="2" t="s">
        <v>35</v>
      </c>
      <c r="BA2008" s="2" t="s">
        <v>88</v>
      </c>
      <c r="BB2008" s="2" t="s">
        <v>48</v>
      </c>
      <c r="BC2008" s="2">
        <v>40.19</v>
      </c>
      <c r="BD2008" s="2">
        <v>5</v>
      </c>
      <c r="BE2008" s="2" t="s">
        <v>38</v>
      </c>
      <c r="BF2008" s="2" t="s">
        <v>39</v>
      </c>
      <c r="BG2008" s="2">
        <v>3</v>
      </c>
      <c r="BH2008" s="2">
        <v>3</v>
      </c>
    </row>
    <row r="2009" spans="36:60" hidden="1" x14ac:dyDescent="0.25">
      <c r="AJ2009" s="12">
        <v>21</v>
      </c>
      <c r="AK2009" s="39" t="s">
        <v>110</v>
      </c>
      <c r="AL2009" s="13" t="s">
        <v>58</v>
      </c>
      <c r="AM2009" s="13" t="s">
        <v>82</v>
      </c>
      <c r="AN2009" s="13" t="s">
        <v>43</v>
      </c>
      <c r="AO2009" s="13" t="s">
        <v>60</v>
      </c>
      <c r="AP2009" s="13" t="s">
        <v>75</v>
      </c>
      <c r="AQ2009" s="13" t="s">
        <v>52</v>
      </c>
      <c r="AR2009" s="13" t="s">
        <v>33</v>
      </c>
      <c r="AS2009" s="13" t="s">
        <v>80</v>
      </c>
      <c r="AT2009" s="13">
        <v>839.45</v>
      </c>
      <c r="AU2009" s="13">
        <v>6</v>
      </c>
      <c r="AV2009" s="13">
        <v>0.3</v>
      </c>
      <c r="AW2009" s="13">
        <v>3525.69</v>
      </c>
      <c r="AX2009" s="13">
        <v>2289.81</v>
      </c>
      <c r="AY2009" s="13">
        <v>1235.8800000000001</v>
      </c>
      <c r="AZ2009" s="13" t="s">
        <v>76</v>
      </c>
      <c r="BA2009" s="13" t="s">
        <v>88</v>
      </c>
      <c r="BB2009" s="13" t="s">
        <v>48</v>
      </c>
      <c r="BC2009" s="13">
        <v>49.92</v>
      </c>
      <c r="BD2009" s="13">
        <v>1</v>
      </c>
      <c r="BE2009" s="13" t="s">
        <v>55</v>
      </c>
      <c r="BF2009" s="13" t="s">
        <v>39</v>
      </c>
      <c r="BG2009" s="13">
        <v>3</v>
      </c>
      <c r="BH2009" s="13">
        <v>8</v>
      </c>
    </row>
    <row r="2010" spans="36:60" hidden="1" x14ac:dyDescent="0.25">
      <c r="AJ2010" s="12">
        <v>199</v>
      </c>
      <c r="AK2010" s="39" t="s">
        <v>272</v>
      </c>
      <c r="AL2010" s="13" t="s">
        <v>65</v>
      </c>
      <c r="AM2010" s="13" t="s">
        <v>66</v>
      </c>
      <c r="AN2010" s="13" t="s">
        <v>83</v>
      </c>
      <c r="AO2010" s="13" t="s">
        <v>74</v>
      </c>
      <c r="AP2010" s="13" t="s">
        <v>75</v>
      </c>
      <c r="AQ2010" s="13" t="s">
        <v>69</v>
      </c>
      <c r="AR2010" s="13" t="s">
        <v>53</v>
      </c>
      <c r="AS2010" s="13" t="s">
        <v>70</v>
      </c>
      <c r="AT2010" s="13">
        <v>313.20999999999998</v>
      </c>
      <c r="AU2010" s="13">
        <v>12</v>
      </c>
      <c r="AV2010" s="13">
        <v>0.25</v>
      </c>
      <c r="AW2010" s="13">
        <v>2818.89</v>
      </c>
      <c r="AX2010" s="13">
        <v>1586.1</v>
      </c>
      <c r="AY2010" s="13">
        <v>1232.79</v>
      </c>
      <c r="AZ2010" s="13" t="s">
        <v>63</v>
      </c>
      <c r="BA2010" s="13" t="s">
        <v>88</v>
      </c>
      <c r="BB2010" s="13" t="s">
        <v>37</v>
      </c>
      <c r="BC2010" s="13">
        <v>9.3000000000000007</v>
      </c>
      <c r="BD2010" s="13">
        <v>6</v>
      </c>
      <c r="BE2010" s="13" t="s">
        <v>55</v>
      </c>
      <c r="BF2010" s="13" t="s">
        <v>39</v>
      </c>
      <c r="BG2010" s="13">
        <v>4</v>
      </c>
      <c r="BH2010" s="13">
        <v>2</v>
      </c>
    </row>
    <row r="2011" spans="36:60" hidden="1" x14ac:dyDescent="0.25">
      <c r="AJ2011" s="11">
        <v>996</v>
      </c>
      <c r="AK2011" s="38" t="s">
        <v>337</v>
      </c>
      <c r="AL2011" s="2" t="s">
        <v>50</v>
      </c>
      <c r="AM2011" s="2" t="s">
        <v>82</v>
      </c>
      <c r="AN2011" s="2" t="s">
        <v>59</v>
      </c>
      <c r="AO2011" s="2" t="s">
        <v>100</v>
      </c>
      <c r="AP2011" s="2" t="s">
        <v>51</v>
      </c>
      <c r="AQ2011" s="2" t="s">
        <v>84</v>
      </c>
      <c r="AR2011" s="2" t="s">
        <v>33</v>
      </c>
      <c r="AS2011" s="2" t="s">
        <v>80</v>
      </c>
      <c r="AT2011" s="2">
        <v>470.12</v>
      </c>
      <c r="AU2011" s="2">
        <v>7</v>
      </c>
      <c r="AV2011" s="2">
        <v>0.25</v>
      </c>
      <c r="AW2011" s="2">
        <v>2468.13</v>
      </c>
      <c r="AX2011" s="2">
        <v>1243.1199999999999</v>
      </c>
      <c r="AY2011" s="2">
        <v>1225.01</v>
      </c>
      <c r="AZ2011" s="2" t="s">
        <v>63</v>
      </c>
      <c r="BA2011" s="2" t="s">
        <v>36</v>
      </c>
      <c r="BB2011" s="2" t="s">
        <v>37</v>
      </c>
      <c r="BC2011" s="2">
        <v>28.08</v>
      </c>
      <c r="BD2011" s="2">
        <v>5</v>
      </c>
      <c r="BE2011" s="2" t="s">
        <v>55</v>
      </c>
      <c r="BF2011" s="2" t="s">
        <v>39</v>
      </c>
      <c r="BG2011" s="2">
        <v>1</v>
      </c>
      <c r="BH2011" s="2">
        <v>12</v>
      </c>
    </row>
    <row r="2012" spans="36:60" hidden="1" x14ac:dyDescent="0.25">
      <c r="AJ2012" s="12">
        <v>893</v>
      </c>
      <c r="AK2012" s="39" t="s">
        <v>604</v>
      </c>
      <c r="AL2012" s="13" t="s">
        <v>129</v>
      </c>
      <c r="AM2012" s="13" t="s">
        <v>28</v>
      </c>
      <c r="AN2012" s="13" t="s">
        <v>43</v>
      </c>
      <c r="AO2012" s="13" t="s">
        <v>44</v>
      </c>
      <c r="AP2012" s="13" t="s">
        <v>31</v>
      </c>
      <c r="AQ2012" s="13" t="s">
        <v>134</v>
      </c>
      <c r="AR2012" s="13" t="s">
        <v>33</v>
      </c>
      <c r="AS2012" s="13" t="s">
        <v>46</v>
      </c>
      <c r="AT2012" s="13">
        <v>971.96</v>
      </c>
      <c r="AU2012" s="13">
        <v>7</v>
      </c>
      <c r="AV2012" s="13">
        <v>0.1</v>
      </c>
      <c r="AW2012" s="13">
        <v>6123.35</v>
      </c>
      <c r="AX2012" s="13">
        <v>4898.59</v>
      </c>
      <c r="AY2012" s="13">
        <v>1224.76</v>
      </c>
      <c r="AZ2012" s="13" t="s">
        <v>91</v>
      </c>
      <c r="BA2012" s="13" t="s">
        <v>36</v>
      </c>
      <c r="BB2012" s="13" t="s">
        <v>72</v>
      </c>
      <c r="BC2012" s="13">
        <v>36.22</v>
      </c>
      <c r="BD2012" s="13">
        <v>1</v>
      </c>
      <c r="BE2012" s="13" t="s">
        <v>97</v>
      </c>
      <c r="BF2012" s="13" t="s">
        <v>39</v>
      </c>
      <c r="BG2012" s="13">
        <v>4</v>
      </c>
      <c r="BH2012" s="13">
        <v>6</v>
      </c>
    </row>
    <row r="2013" spans="36:60" hidden="1" x14ac:dyDescent="0.25">
      <c r="AJ2013" s="12">
        <v>599</v>
      </c>
      <c r="AK2013" s="39" t="s">
        <v>504</v>
      </c>
      <c r="AL2013" s="13" t="s">
        <v>65</v>
      </c>
      <c r="AM2013" s="13" t="s">
        <v>28</v>
      </c>
      <c r="AN2013" s="13" t="s">
        <v>59</v>
      </c>
      <c r="AO2013" s="13" t="s">
        <v>67</v>
      </c>
      <c r="AP2013" s="13" t="s">
        <v>75</v>
      </c>
      <c r="AQ2013" s="13" t="s">
        <v>32</v>
      </c>
      <c r="AR2013" s="13" t="s">
        <v>53</v>
      </c>
      <c r="AS2013" s="13" t="s">
        <v>46</v>
      </c>
      <c r="AT2013" s="13">
        <v>623.69000000000005</v>
      </c>
      <c r="AU2013" s="13">
        <v>17</v>
      </c>
      <c r="AV2013" s="13">
        <v>0.02</v>
      </c>
      <c r="AW2013" s="13">
        <v>10390.68</v>
      </c>
      <c r="AX2013" s="13">
        <v>9165.9599999999991</v>
      </c>
      <c r="AY2013" s="13">
        <v>1224.72</v>
      </c>
      <c r="AZ2013" s="13" t="s">
        <v>63</v>
      </c>
      <c r="BA2013" s="13" t="s">
        <v>54</v>
      </c>
      <c r="BB2013" s="13" t="s">
        <v>37</v>
      </c>
      <c r="BC2013" s="13">
        <v>41.09</v>
      </c>
      <c r="BD2013" s="13">
        <v>7</v>
      </c>
      <c r="BE2013" s="13" t="s">
        <v>55</v>
      </c>
      <c r="BF2013" s="13" t="s">
        <v>39</v>
      </c>
      <c r="BG2013" s="13">
        <v>5</v>
      </c>
      <c r="BH2013" s="13">
        <v>7</v>
      </c>
    </row>
    <row r="2014" spans="36:60" hidden="1" x14ac:dyDescent="0.25">
      <c r="AJ2014" s="11">
        <v>552</v>
      </c>
      <c r="AK2014" s="38" t="s">
        <v>394</v>
      </c>
      <c r="AL2014" s="2" t="s">
        <v>96</v>
      </c>
      <c r="AM2014" s="2" t="s">
        <v>42</v>
      </c>
      <c r="AN2014" s="2" t="s">
        <v>43</v>
      </c>
      <c r="AO2014" s="2" t="s">
        <v>44</v>
      </c>
      <c r="AP2014" s="2" t="s">
        <v>61</v>
      </c>
      <c r="AQ2014" s="2" t="s">
        <v>107</v>
      </c>
      <c r="AR2014" s="2" t="s">
        <v>33</v>
      </c>
      <c r="AS2014" s="2" t="s">
        <v>34</v>
      </c>
      <c r="AT2014" s="2">
        <v>881.76</v>
      </c>
      <c r="AU2014" s="2">
        <v>13</v>
      </c>
      <c r="AV2014" s="2">
        <v>0.08</v>
      </c>
      <c r="AW2014" s="2">
        <v>10545.85</v>
      </c>
      <c r="AX2014" s="2">
        <v>9326.83</v>
      </c>
      <c r="AY2014" s="2">
        <v>1219.02</v>
      </c>
      <c r="AZ2014" s="2" t="s">
        <v>35</v>
      </c>
      <c r="BA2014" s="2" t="s">
        <v>71</v>
      </c>
      <c r="BB2014" s="2" t="s">
        <v>72</v>
      </c>
      <c r="BC2014" s="2">
        <v>48.57</v>
      </c>
      <c r="BD2014" s="2">
        <v>2</v>
      </c>
      <c r="BE2014" s="2" t="s">
        <v>97</v>
      </c>
      <c r="BF2014" s="2" t="s">
        <v>39</v>
      </c>
      <c r="BG2014" s="2">
        <v>2</v>
      </c>
      <c r="BH2014" s="2">
        <v>12</v>
      </c>
    </row>
    <row r="2015" spans="36:60" hidden="1" x14ac:dyDescent="0.25">
      <c r="AJ2015" s="12">
        <v>83</v>
      </c>
      <c r="AK2015" s="39" t="s">
        <v>176</v>
      </c>
      <c r="AL2015" s="13" t="s">
        <v>99</v>
      </c>
      <c r="AM2015" s="13" t="s">
        <v>28</v>
      </c>
      <c r="AN2015" s="13" t="s">
        <v>43</v>
      </c>
      <c r="AO2015" s="13" t="s">
        <v>74</v>
      </c>
      <c r="AP2015" s="13" t="s">
        <v>51</v>
      </c>
      <c r="AQ2015" s="13" t="s">
        <v>107</v>
      </c>
      <c r="AR2015" s="13" t="s">
        <v>53</v>
      </c>
      <c r="AS2015" s="13" t="s">
        <v>34</v>
      </c>
      <c r="AT2015" s="13">
        <v>717.24</v>
      </c>
      <c r="AU2015" s="13">
        <v>4</v>
      </c>
      <c r="AV2015" s="13">
        <v>0.02</v>
      </c>
      <c r="AW2015" s="13">
        <v>2811.58</v>
      </c>
      <c r="AX2015" s="13">
        <v>1596.53</v>
      </c>
      <c r="AY2015" s="13">
        <v>1215.05</v>
      </c>
      <c r="AZ2015" s="13" t="s">
        <v>47</v>
      </c>
      <c r="BA2015" s="13" t="s">
        <v>36</v>
      </c>
      <c r="BB2015" s="13" t="s">
        <v>37</v>
      </c>
      <c r="BC2015" s="13">
        <v>25.78</v>
      </c>
      <c r="BD2015" s="13">
        <v>9</v>
      </c>
      <c r="BE2015" s="13" t="s">
        <v>97</v>
      </c>
      <c r="BF2015" s="13" t="s">
        <v>39</v>
      </c>
      <c r="BG2015" s="13">
        <v>1</v>
      </c>
      <c r="BH2015" s="13">
        <v>11</v>
      </c>
    </row>
    <row r="2016" spans="36:60" hidden="1" x14ac:dyDescent="0.25">
      <c r="AJ2016" s="11">
        <v>890</v>
      </c>
      <c r="AK2016" s="38" t="s">
        <v>365</v>
      </c>
      <c r="AL2016" s="2" t="s">
        <v>27</v>
      </c>
      <c r="AM2016" s="2" t="s">
        <v>42</v>
      </c>
      <c r="AN2016" s="2" t="s">
        <v>90</v>
      </c>
      <c r="AO2016" s="2" t="s">
        <v>94</v>
      </c>
      <c r="AP2016" s="2" t="s">
        <v>31</v>
      </c>
      <c r="AQ2016" s="2" t="s">
        <v>107</v>
      </c>
      <c r="AR2016" s="2" t="s">
        <v>33</v>
      </c>
      <c r="AS2016" s="2" t="s">
        <v>80</v>
      </c>
      <c r="AT2016" s="2">
        <v>208.85</v>
      </c>
      <c r="AU2016" s="2">
        <v>16</v>
      </c>
      <c r="AV2016" s="2">
        <v>0.23</v>
      </c>
      <c r="AW2016" s="2">
        <v>2573.0300000000002</v>
      </c>
      <c r="AX2016" s="2">
        <v>1365.46</v>
      </c>
      <c r="AY2016" s="2">
        <v>1207.57</v>
      </c>
      <c r="AZ2016" s="2" t="s">
        <v>47</v>
      </c>
      <c r="BA2016" s="2" t="s">
        <v>54</v>
      </c>
      <c r="BB2016" s="2" t="s">
        <v>72</v>
      </c>
      <c r="BC2016" s="2">
        <v>43.86</v>
      </c>
      <c r="BD2016" s="2">
        <v>2</v>
      </c>
      <c r="BE2016" s="2" t="s">
        <v>55</v>
      </c>
      <c r="BF2016" s="2" t="s">
        <v>39</v>
      </c>
      <c r="BG2016" s="2">
        <v>3</v>
      </c>
      <c r="BH2016" s="2">
        <v>6</v>
      </c>
    </row>
    <row r="2017" spans="36:60" hidden="1" x14ac:dyDescent="0.25">
      <c r="AJ2017" s="12">
        <v>593</v>
      </c>
      <c r="AK2017" s="39" t="s">
        <v>181</v>
      </c>
      <c r="AL2017" s="13" t="s">
        <v>58</v>
      </c>
      <c r="AM2017" s="13" t="s">
        <v>42</v>
      </c>
      <c r="AN2017" s="13" t="s">
        <v>83</v>
      </c>
      <c r="AO2017" s="13" t="s">
        <v>94</v>
      </c>
      <c r="AP2017" s="13" t="s">
        <v>75</v>
      </c>
      <c r="AQ2017" s="13" t="s">
        <v>32</v>
      </c>
      <c r="AR2017" s="13" t="s">
        <v>33</v>
      </c>
      <c r="AS2017" s="13" t="s">
        <v>85</v>
      </c>
      <c r="AT2017" s="13">
        <v>312.49</v>
      </c>
      <c r="AU2017" s="13">
        <v>12</v>
      </c>
      <c r="AV2017" s="13">
        <v>0.11</v>
      </c>
      <c r="AW2017" s="13">
        <v>3337.39</v>
      </c>
      <c r="AX2017" s="13">
        <v>2136.77</v>
      </c>
      <c r="AY2017" s="13">
        <v>1200.6199999999999</v>
      </c>
      <c r="AZ2017" s="13" t="s">
        <v>35</v>
      </c>
      <c r="BA2017" s="13" t="s">
        <v>54</v>
      </c>
      <c r="BB2017" s="13" t="s">
        <v>48</v>
      </c>
      <c r="BC2017" s="13">
        <v>6.1</v>
      </c>
      <c r="BD2017" s="13">
        <v>10</v>
      </c>
      <c r="BE2017" s="13" t="s">
        <v>97</v>
      </c>
      <c r="BF2017" s="13" t="s">
        <v>56</v>
      </c>
      <c r="BG2017" s="13">
        <v>1</v>
      </c>
      <c r="BH2017" s="13">
        <v>6</v>
      </c>
    </row>
    <row r="2018" spans="36:60" hidden="1" x14ac:dyDescent="0.25">
      <c r="AJ2018" s="11">
        <v>588</v>
      </c>
      <c r="AK2018" s="38" t="s">
        <v>224</v>
      </c>
      <c r="AL2018" s="2" t="s">
        <v>41</v>
      </c>
      <c r="AM2018" s="2" t="s">
        <v>42</v>
      </c>
      <c r="AN2018" s="2" t="s">
        <v>93</v>
      </c>
      <c r="AO2018" s="2" t="s">
        <v>67</v>
      </c>
      <c r="AP2018" s="2" t="s">
        <v>61</v>
      </c>
      <c r="AQ2018" s="2" t="s">
        <v>69</v>
      </c>
      <c r="AR2018" s="2" t="s">
        <v>45</v>
      </c>
      <c r="AS2018" s="2" t="s">
        <v>34</v>
      </c>
      <c r="AT2018" s="2">
        <v>670.33</v>
      </c>
      <c r="AU2018" s="2">
        <v>11</v>
      </c>
      <c r="AV2018" s="2">
        <v>0.11</v>
      </c>
      <c r="AW2018" s="2">
        <v>6562.53</v>
      </c>
      <c r="AX2018" s="2">
        <v>5365.12</v>
      </c>
      <c r="AY2018" s="2">
        <v>1197.4100000000001</v>
      </c>
      <c r="AZ2018" s="2" t="s">
        <v>63</v>
      </c>
      <c r="BA2018" s="2" t="s">
        <v>36</v>
      </c>
      <c r="BB2018" s="2" t="s">
        <v>72</v>
      </c>
      <c r="BC2018" s="2">
        <v>40.369999999999997</v>
      </c>
      <c r="BD2018" s="2">
        <v>5</v>
      </c>
      <c r="BE2018" s="2" t="s">
        <v>55</v>
      </c>
      <c r="BF2018" s="2" t="s">
        <v>39</v>
      </c>
      <c r="BG2018" s="2">
        <v>3</v>
      </c>
      <c r="BH2018" s="2">
        <v>9</v>
      </c>
    </row>
    <row r="2019" spans="36:60" hidden="1" x14ac:dyDescent="0.25">
      <c r="AJ2019" s="12">
        <v>797</v>
      </c>
      <c r="AK2019" s="39" t="s">
        <v>576</v>
      </c>
      <c r="AL2019" s="13" t="s">
        <v>118</v>
      </c>
      <c r="AM2019" s="13" t="s">
        <v>66</v>
      </c>
      <c r="AN2019" s="13" t="s">
        <v>43</v>
      </c>
      <c r="AO2019" s="13" t="s">
        <v>94</v>
      </c>
      <c r="AP2019" s="13" t="s">
        <v>51</v>
      </c>
      <c r="AQ2019" s="13" t="s">
        <v>134</v>
      </c>
      <c r="AR2019" s="13" t="s">
        <v>33</v>
      </c>
      <c r="AS2019" s="13" t="s">
        <v>34</v>
      </c>
      <c r="AT2019" s="13">
        <v>784.85</v>
      </c>
      <c r="AU2019" s="13">
        <v>14</v>
      </c>
      <c r="AV2019" s="13">
        <v>0.08</v>
      </c>
      <c r="AW2019" s="13">
        <v>10108.870000000001</v>
      </c>
      <c r="AX2019" s="13">
        <v>8913.06</v>
      </c>
      <c r="AY2019" s="13">
        <v>1195.81</v>
      </c>
      <c r="AZ2019" s="13" t="s">
        <v>63</v>
      </c>
      <c r="BA2019" s="13" t="s">
        <v>71</v>
      </c>
      <c r="BB2019" s="13" t="s">
        <v>48</v>
      </c>
      <c r="BC2019" s="13">
        <v>35.1</v>
      </c>
      <c r="BD2019" s="13">
        <v>9</v>
      </c>
      <c r="BE2019" s="13" t="s">
        <v>55</v>
      </c>
      <c r="BF2019" s="13" t="s">
        <v>56</v>
      </c>
      <c r="BG2019" s="13">
        <v>2</v>
      </c>
      <c r="BH2019" s="13">
        <v>8</v>
      </c>
    </row>
    <row r="2020" spans="36:60" hidden="1" x14ac:dyDescent="0.25">
      <c r="AJ2020" s="11">
        <v>636</v>
      </c>
      <c r="AK2020" s="38" t="s">
        <v>523</v>
      </c>
      <c r="AL2020" s="2" t="s">
        <v>41</v>
      </c>
      <c r="AM2020" s="2" t="s">
        <v>82</v>
      </c>
      <c r="AN2020" s="2" t="s">
        <v>43</v>
      </c>
      <c r="AO2020" s="2" t="s">
        <v>100</v>
      </c>
      <c r="AP2020" s="2" t="s">
        <v>51</v>
      </c>
      <c r="AQ2020" s="2" t="s">
        <v>102</v>
      </c>
      <c r="AR2020" s="2" t="s">
        <v>53</v>
      </c>
      <c r="AS2020" s="2" t="s">
        <v>34</v>
      </c>
      <c r="AT2020" s="2">
        <v>469.06</v>
      </c>
      <c r="AU2020" s="2">
        <v>7</v>
      </c>
      <c r="AV2020" s="2">
        <v>0.05</v>
      </c>
      <c r="AW2020" s="2">
        <v>3119.25</v>
      </c>
      <c r="AX2020" s="2">
        <v>1928.96</v>
      </c>
      <c r="AY2020" s="2">
        <v>1190.29</v>
      </c>
      <c r="AZ2020" s="2" t="s">
        <v>91</v>
      </c>
      <c r="BA2020" s="2" t="s">
        <v>36</v>
      </c>
      <c r="BB2020" s="2" t="s">
        <v>48</v>
      </c>
      <c r="BC2020" s="2">
        <v>42.05</v>
      </c>
      <c r="BD2020" s="2">
        <v>6</v>
      </c>
      <c r="BE2020" s="2" t="s">
        <v>38</v>
      </c>
      <c r="BF2020" s="2" t="s">
        <v>39</v>
      </c>
      <c r="BG2020" s="2">
        <v>3</v>
      </c>
      <c r="BH2020" s="2">
        <v>9</v>
      </c>
    </row>
    <row r="2021" spans="36:60" hidden="1" x14ac:dyDescent="0.25">
      <c r="AJ2021" s="12">
        <v>615</v>
      </c>
      <c r="AK2021" s="39" t="s">
        <v>511</v>
      </c>
      <c r="AL2021" s="13" t="s">
        <v>58</v>
      </c>
      <c r="AM2021" s="13" t="s">
        <v>82</v>
      </c>
      <c r="AN2021" s="13" t="s">
        <v>93</v>
      </c>
      <c r="AO2021" s="13" t="s">
        <v>94</v>
      </c>
      <c r="AP2021" s="13" t="s">
        <v>68</v>
      </c>
      <c r="AQ2021" s="13" t="s">
        <v>84</v>
      </c>
      <c r="AR2021" s="13" t="s">
        <v>33</v>
      </c>
      <c r="AS2021" s="13" t="s">
        <v>70</v>
      </c>
      <c r="AT2021" s="13">
        <v>205.26</v>
      </c>
      <c r="AU2021" s="13">
        <v>14</v>
      </c>
      <c r="AV2021" s="13">
        <v>0.12</v>
      </c>
      <c r="AW2021" s="13">
        <v>2528.8000000000002</v>
      </c>
      <c r="AX2021" s="13">
        <v>1348.9</v>
      </c>
      <c r="AY2021" s="13">
        <v>1179.9000000000001</v>
      </c>
      <c r="AZ2021" s="13" t="s">
        <v>47</v>
      </c>
      <c r="BA2021" s="13" t="s">
        <v>71</v>
      </c>
      <c r="BB2021" s="13" t="s">
        <v>37</v>
      </c>
      <c r="BC2021" s="13">
        <v>29.88</v>
      </c>
      <c r="BD2021" s="13">
        <v>6</v>
      </c>
      <c r="BE2021" s="13" t="s">
        <v>38</v>
      </c>
      <c r="BF2021" s="13" t="s">
        <v>39</v>
      </c>
      <c r="BG2021" s="13">
        <v>5</v>
      </c>
      <c r="BH2021" s="13">
        <v>7</v>
      </c>
    </row>
    <row r="2022" spans="36:60" hidden="1" x14ac:dyDescent="0.25">
      <c r="AJ2022" s="11">
        <v>554</v>
      </c>
      <c r="AK2022" s="38" t="s">
        <v>230</v>
      </c>
      <c r="AL2022" s="2" t="s">
        <v>114</v>
      </c>
      <c r="AM2022" s="2" t="s">
        <v>42</v>
      </c>
      <c r="AN2022" s="2" t="s">
        <v>83</v>
      </c>
      <c r="AO2022" s="2" t="s">
        <v>78</v>
      </c>
      <c r="AP2022" s="2" t="s">
        <v>51</v>
      </c>
      <c r="AQ2022" s="2" t="s">
        <v>102</v>
      </c>
      <c r="AR2022" s="2" t="s">
        <v>53</v>
      </c>
      <c r="AS2022" s="2" t="s">
        <v>46</v>
      </c>
      <c r="AT2022" s="2">
        <v>641.61</v>
      </c>
      <c r="AU2022" s="2">
        <v>11</v>
      </c>
      <c r="AV2022" s="2">
        <v>0.05</v>
      </c>
      <c r="AW2022" s="2">
        <v>6704.82</v>
      </c>
      <c r="AX2022" s="2">
        <v>5525.38</v>
      </c>
      <c r="AY2022" s="2">
        <v>1179.44</v>
      </c>
      <c r="AZ2022" s="2" t="s">
        <v>47</v>
      </c>
      <c r="BA2022" s="2" t="s">
        <v>88</v>
      </c>
      <c r="BB2022" s="2" t="s">
        <v>48</v>
      </c>
      <c r="BC2022" s="2">
        <v>16.739999999999998</v>
      </c>
      <c r="BD2022" s="2">
        <v>10</v>
      </c>
      <c r="BE2022" s="2" t="s">
        <v>55</v>
      </c>
      <c r="BF2022" s="2" t="s">
        <v>39</v>
      </c>
      <c r="BG2022" s="2">
        <v>2</v>
      </c>
      <c r="BH2022" s="2">
        <v>1</v>
      </c>
    </row>
    <row r="2023" spans="36:60" hidden="1" x14ac:dyDescent="0.25">
      <c r="AJ2023" s="11">
        <v>26</v>
      </c>
      <c r="AK2023" s="38" t="s">
        <v>116</v>
      </c>
      <c r="AL2023" s="2" t="s">
        <v>65</v>
      </c>
      <c r="AM2023" s="2" t="s">
        <v>28</v>
      </c>
      <c r="AN2023" s="2" t="s">
        <v>90</v>
      </c>
      <c r="AO2023" s="2" t="s">
        <v>30</v>
      </c>
      <c r="AP2023" s="2" t="s">
        <v>75</v>
      </c>
      <c r="AQ2023" s="2" t="s">
        <v>102</v>
      </c>
      <c r="AR2023" s="2" t="s">
        <v>45</v>
      </c>
      <c r="AS2023" s="2" t="s">
        <v>85</v>
      </c>
      <c r="AT2023" s="2">
        <v>710.55</v>
      </c>
      <c r="AU2023" s="2">
        <v>10</v>
      </c>
      <c r="AV2023" s="2">
        <v>0.09</v>
      </c>
      <c r="AW2023" s="2">
        <v>6466.01</v>
      </c>
      <c r="AX2023" s="2">
        <v>5293.17</v>
      </c>
      <c r="AY2023" s="2">
        <v>1172.8399999999999</v>
      </c>
      <c r="AZ2023" s="2" t="s">
        <v>47</v>
      </c>
      <c r="BA2023" s="2" t="s">
        <v>36</v>
      </c>
      <c r="BB2023" s="2" t="s">
        <v>37</v>
      </c>
      <c r="BC2023" s="2">
        <v>10.52</v>
      </c>
      <c r="BD2023" s="2">
        <v>7</v>
      </c>
      <c r="BE2023" s="2" t="s">
        <v>97</v>
      </c>
      <c r="BF2023" s="2" t="s">
        <v>56</v>
      </c>
      <c r="BG2023" s="2">
        <v>2</v>
      </c>
      <c r="BH2023" s="2">
        <v>7</v>
      </c>
    </row>
    <row r="2024" spans="36:60" hidden="1" x14ac:dyDescent="0.25">
      <c r="AJ2024" s="12">
        <v>235</v>
      </c>
      <c r="AK2024" s="39" t="s">
        <v>235</v>
      </c>
      <c r="AL2024" s="13" t="s">
        <v>127</v>
      </c>
      <c r="AM2024" s="13" t="s">
        <v>28</v>
      </c>
      <c r="AN2024" s="13" t="s">
        <v>90</v>
      </c>
      <c r="AO2024" s="13" t="s">
        <v>100</v>
      </c>
      <c r="AP2024" s="13" t="s">
        <v>75</v>
      </c>
      <c r="AQ2024" s="13" t="s">
        <v>84</v>
      </c>
      <c r="AR2024" s="13" t="s">
        <v>33</v>
      </c>
      <c r="AS2024" s="13" t="s">
        <v>70</v>
      </c>
      <c r="AT2024" s="13">
        <v>335.12</v>
      </c>
      <c r="AU2024" s="13">
        <v>8</v>
      </c>
      <c r="AV2024" s="13">
        <v>7.0000000000000007E-2</v>
      </c>
      <c r="AW2024" s="13">
        <v>2493.29</v>
      </c>
      <c r="AX2024" s="13">
        <v>1323.58</v>
      </c>
      <c r="AY2024" s="13">
        <v>1169.71</v>
      </c>
      <c r="AZ2024" s="13" t="s">
        <v>63</v>
      </c>
      <c r="BA2024" s="13" t="s">
        <v>88</v>
      </c>
      <c r="BB2024" s="13" t="s">
        <v>48</v>
      </c>
      <c r="BC2024" s="13">
        <v>9.76</v>
      </c>
      <c r="BD2024" s="13">
        <v>3</v>
      </c>
      <c r="BE2024" s="13" t="s">
        <v>97</v>
      </c>
      <c r="BF2024" s="13" t="s">
        <v>39</v>
      </c>
      <c r="BG2024" s="13">
        <v>5</v>
      </c>
      <c r="BH2024" s="13">
        <v>1</v>
      </c>
    </row>
    <row r="2025" spans="36:60" hidden="1" x14ac:dyDescent="0.25">
      <c r="AJ2025" s="12">
        <v>237</v>
      </c>
      <c r="AK2025" s="39" t="s">
        <v>210</v>
      </c>
      <c r="AL2025" s="13" t="s">
        <v>50</v>
      </c>
      <c r="AM2025" s="13" t="s">
        <v>82</v>
      </c>
      <c r="AN2025" s="13" t="s">
        <v>43</v>
      </c>
      <c r="AO2025" s="13" t="s">
        <v>100</v>
      </c>
      <c r="AP2025" s="13" t="s">
        <v>51</v>
      </c>
      <c r="AQ2025" s="13" t="s">
        <v>102</v>
      </c>
      <c r="AR2025" s="13" t="s">
        <v>33</v>
      </c>
      <c r="AS2025" s="13" t="s">
        <v>46</v>
      </c>
      <c r="AT2025" s="13">
        <v>888.49</v>
      </c>
      <c r="AU2025" s="13">
        <v>11</v>
      </c>
      <c r="AV2025" s="13">
        <v>0.09</v>
      </c>
      <c r="AW2025" s="13">
        <v>8893.7800000000007</v>
      </c>
      <c r="AX2025" s="13">
        <v>7729.69</v>
      </c>
      <c r="AY2025" s="13">
        <v>1164.0899999999999</v>
      </c>
      <c r="AZ2025" s="13" t="s">
        <v>76</v>
      </c>
      <c r="BA2025" s="13" t="s">
        <v>71</v>
      </c>
      <c r="BB2025" s="13" t="s">
        <v>37</v>
      </c>
      <c r="BC2025" s="13">
        <v>42.01</v>
      </c>
      <c r="BD2025" s="13">
        <v>2</v>
      </c>
      <c r="BE2025" s="13" t="s">
        <v>55</v>
      </c>
      <c r="BF2025" s="13" t="s">
        <v>56</v>
      </c>
      <c r="BG2025" s="13">
        <v>1</v>
      </c>
      <c r="BH2025" s="13">
        <v>8</v>
      </c>
    </row>
    <row r="2026" spans="36:60" hidden="1" x14ac:dyDescent="0.25">
      <c r="AJ2026" s="11">
        <v>472</v>
      </c>
      <c r="AK2026" s="38" t="s">
        <v>450</v>
      </c>
      <c r="AL2026" s="2" t="s">
        <v>118</v>
      </c>
      <c r="AM2026" s="2" t="s">
        <v>82</v>
      </c>
      <c r="AN2026" s="2" t="s">
        <v>59</v>
      </c>
      <c r="AO2026" s="2" t="s">
        <v>78</v>
      </c>
      <c r="AP2026" s="2" t="s">
        <v>31</v>
      </c>
      <c r="AQ2026" s="2" t="s">
        <v>102</v>
      </c>
      <c r="AR2026" s="2" t="s">
        <v>33</v>
      </c>
      <c r="AS2026" s="2" t="s">
        <v>46</v>
      </c>
      <c r="AT2026" s="2">
        <v>572.29</v>
      </c>
      <c r="AU2026" s="2">
        <v>8</v>
      </c>
      <c r="AV2026" s="2">
        <v>0.12</v>
      </c>
      <c r="AW2026" s="2">
        <v>4028.92</v>
      </c>
      <c r="AX2026" s="2">
        <v>2866.15</v>
      </c>
      <c r="AY2026" s="2">
        <v>1162.77</v>
      </c>
      <c r="AZ2026" s="2" t="s">
        <v>76</v>
      </c>
      <c r="BA2026" s="2" t="s">
        <v>71</v>
      </c>
      <c r="BB2026" s="2" t="s">
        <v>48</v>
      </c>
      <c r="BC2026" s="2">
        <v>18.54</v>
      </c>
      <c r="BD2026" s="2">
        <v>1</v>
      </c>
      <c r="BE2026" s="2" t="s">
        <v>55</v>
      </c>
      <c r="BF2026" s="2" t="s">
        <v>39</v>
      </c>
      <c r="BG2026" s="2">
        <v>3</v>
      </c>
      <c r="BH2026" s="2">
        <v>4</v>
      </c>
    </row>
    <row r="2027" spans="36:60" hidden="1" x14ac:dyDescent="0.25">
      <c r="AJ2027" s="12">
        <v>77</v>
      </c>
      <c r="AK2027" s="39" t="s">
        <v>170</v>
      </c>
      <c r="AL2027" s="13" t="s">
        <v>118</v>
      </c>
      <c r="AM2027" s="13" t="s">
        <v>42</v>
      </c>
      <c r="AN2027" s="13" t="s">
        <v>93</v>
      </c>
      <c r="AO2027" s="13" t="s">
        <v>74</v>
      </c>
      <c r="AP2027" s="13" t="s">
        <v>68</v>
      </c>
      <c r="AQ2027" s="13" t="s">
        <v>32</v>
      </c>
      <c r="AR2027" s="13" t="s">
        <v>53</v>
      </c>
      <c r="AS2027" s="13" t="s">
        <v>70</v>
      </c>
      <c r="AT2027" s="13">
        <v>678.56</v>
      </c>
      <c r="AU2027" s="13">
        <v>5</v>
      </c>
      <c r="AV2027" s="13">
        <v>7.0000000000000007E-2</v>
      </c>
      <c r="AW2027" s="13">
        <v>3155.3</v>
      </c>
      <c r="AX2027" s="13">
        <v>2000.34</v>
      </c>
      <c r="AY2027" s="13">
        <v>1154.96</v>
      </c>
      <c r="AZ2027" s="13" t="s">
        <v>76</v>
      </c>
      <c r="BA2027" s="13" t="s">
        <v>88</v>
      </c>
      <c r="BB2027" s="13" t="s">
        <v>37</v>
      </c>
      <c r="BC2027" s="13">
        <v>16.16</v>
      </c>
      <c r="BD2027" s="13">
        <v>6</v>
      </c>
      <c r="BE2027" s="13" t="s">
        <v>55</v>
      </c>
      <c r="BF2027" s="13" t="s">
        <v>56</v>
      </c>
      <c r="BG2027" s="13">
        <v>5</v>
      </c>
      <c r="BH2027" s="13">
        <v>8</v>
      </c>
    </row>
    <row r="2028" spans="36:60" hidden="1" x14ac:dyDescent="0.25">
      <c r="AJ2028" s="11">
        <v>944</v>
      </c>
      <c r="AK2028" s="38" t="s">
        <v>623</v>
      </c>
      <c r="AL2028" s="2" t="s">
        <v>41</v>
      </c>
      <c r="AM2028" s="2" t="s">
        <v>82</v>
      </c>
      <c r="AN2028" s="2" t="s">
        <v>90</v>
      </c>
      <c r="AO2028" s="2" t="s">
        <v>30</v>
      </c>
      <c r="AP2028" s="2" t="s">
        <v>75</v>
      </c>
      <c r="AQ2028" s="2" t="s">
        <v>102</v>
      </c>
      <c r="AR2028" s="2" t="s">
        <v>45</v>
      </c>
      <c r="AS2028" s="2" t="s">
        <v>70</v>
      </c>
      <c r="AT2028" s="2">
        <v>404.6</v>
      </c>
      <c r="AU2028" s="2">
        <v>12</v>
      </c>
      <c r="AV2028" s="2">
        <v>0.09</v>
      </c>
      <c r="AW2028" s="2">
        <v>4418.2299999999996</v>
      </c>
      <c r="AX2028" s="2">
        <v>3264.49</v>
      </c>
      <c r="AY2028" s="2">
        <v>1153.74</v>
      </c>
      <c r="AZ2028" s="2" t="s">
        <v>76</v>
      </c>
      <c r="BA2028" s="2" t="s">
        <v>36</v>
      </c>
      <c r="BB2028" s="2" t="s">
        <v>72</v>
      </c>
      <c r="BC2028" s="2">
        <v>48.62</v>
      </c>
      <c r="BD2028" s="2">
        <v>8</v>
      </c>
      <c r="BE2028" s="2" t="s">
        <v>55</v>
      </c>
      <c r="BF2028" s="2" t="s">
        <v>56</v>
      </c>
      <c r="BG2028" s="2">
        <v>1</v>
      </c>
      <c r="BH2028" s="2">
        <v>7</v>
      </c>
    </row>
    <row r="2029" spans="36:60" hidden="1" x14ac:dyDescent="0.25">
      <c r="AJ2029" s="11">
        <v>102</v>
      </c>
      <c r="AK2029" s="38" t="s">
        <v>191</v>
      </c>
      <c r="AL2029" s="2" t="s">
        <v>127</v>
      </c>
      <c r="AM2029" s="2" t="s">
        <v>66</v>
      </c>
      <c r="AN2029" s="2" t="s">
        <v>93</v>
      </c>
      <c r="AO2029" s="2" t="s">
        <v>60</v>
      </c>
      <c r="AP2029" s="2" t="s">
        <v>75</v>
      </c>
      <c r="AQ2029" s="2" t="s">
        <v>87</v>
      </c>
      <c r="AR2029" s="2" t="s">
        <v>53</v>
      </c>
      <c r="AS2029" s="2" t="s">
        <v>85</v>
      </c>
      <c r="AT2029" s="2">
        <v>375.25</v>
      </c>
      <c r="AU2029" s="2">
        <v>9</v>
      </c>
      <c r="AV2029" s="2">
        <v>0.19</v>
      </c>
      <c r="AW2029" s="2">
        <v>2735.57</v>
      </c>
      <c r="AX2029" s="2">
        <v>1582.3</v>
      </c>
      <c r="AY2029" s="2">
        <v>1153.27</v>
      </c>
      <c r="AZ2029" s="2" t="s">
        <v>47</v>
      </c>
      <c r="BA2029" s="2" t="s">
        <v>71</v>
      </c>
      <c r="BB2029" s="2" t="s">
        <v>72</v>
      </c>
      <c r="BC2029" s="2">
        <v>35.229999999999997</v>
      </c>
      <c r="BD2029" s="2">
        <v>7</v>
      </c>
      <c r="BE2029" s="2" t="s">
        <v>38</v>
      </c>
      <c r="BF2029" s="2" t="s">
        <v>56</v>
      </c>
      <c r="BG2029" s="2">
        <v>5</v>
      </c>
      <c r="BH2029" s="2">
        <v>7</v>
      </c>
    </row>
    <row r="2030" spans="36:60" hidden="1" x14ac:dyDescent="0.25">
      <c r="AJ2030" s="11">
        <v>612</v>
      </c>
      <c r="AK2030" s="38" t="s">
        <v>141</v>
      </c>
      <c r="AL2030" s="2" t="s">
        <v>96</v>
      </c>
      <c r="AM2030" s="2" t="s">
        <v>82</v>
      </c>
      <c r="AN2030" s="2" t="s">
        <v>43</v>
      </c>
      <c r="AO2030" s="2" t="s">
        <v>94</v>
      </c>
      <c r="AP2030" s="2" t="s">
        <v>68</v>
      </c>
      <c r="AQ2030" s="2" t="s">
        <v>107</v>
      </c>
      <c r="AR2030" s="2" t="s">
        <v>33</v>
      </c>
      <c r="AS2030" s="2" t="s">
        <v>80</v>
      </c>
      <c r="AT2030" s="2">
        <v>775.03</v>
      </c>
      <c r="AU2030" s="2">
        <v>9</v>
      </c>
      <c r="AV2030" s="2">
        <v>0.28000000000000003</v>
      </c>
      <c r="AW2030" s="2">
        <v>5022.1899999999996</v>
      </c>
      <c r="AX2030" s="2">
        <v>3876</v>
      </c>
      <c r="AY2030" s="2">
        <v>1146.19</v>
      </c>
      <c r="AZ2030" s="2" t="s">
        <v>91</v>
      </c>
      <c r="BA2030" s="2" t="s">
        <v>88</v>
      </c>
      <c r="BB2030" s="2" t="s">
        <v>72</v>
      </c>
      <c r="BC2030" s="2">
        <v>43.45</v>
      </c>
      <c r="BD2030" s="2">
        <v>7</v>
      </c>
      <c r="BE2030" s="2" t="s">
        <v>55</v>
      </c>
      <c r="BF2030" s="2" t="s">
        <v>39</v>
      </c>
      <c r="BG2030" s="2">
        <v>1</v>
      </c>
      <c r="BH2030" s="2">
        <v>2</v>
      </c>
    </row>
    <row r="2031" spans="36:60" hidden="1" x14ac:dyDescent="0.25">
      <c r="AJ2031" s="11">
        <v>772</v>
      </c>
      <c r="AK2031" s="38" t="s">
        <v>430</v>
      </c>
      <c r="AL2031" s="2" t="s">
        <v>120</v>
      </c>
      <c r="AM2031" s="2" t="s">
        <v>42</v>
      </c>
      <c r="AN2031" s="2" t="s">
        <v>83</v>
      </c>
      <c r="AO2031" s="2" t="s">
        <v>100</v>
      </c>
      <c r="AP2031" s="2" t="s">
        <v>31</v>
      </c>
      <c r="AQ2031" s="2" t="s">
        <v>32</v>
      </c>
      <c r="AR2031" s="2" t="s">
        <v>53</v>
      </c>
      <c r="AS2031" s="2" t="s">
        <v>34</v>
      </c>
      <c r="AT2031" s="2">
        <v>638.78</v>
      </c>
      <c r="AU2031" s="2">
        <v>17</v>
      </c>
      <c r="AV2031" s="2">
        <v>0.02</v>
      </c>
      <c r="AW2031" s="2">
        <v>10642.07</v>
      </c>
      <c r="AX2031" s="2">
        <v>9495.94</v>
      </c>
      <c r="AY2031" s="2">
        <v>1146.1300000000001</v>
      </c>
      <c r="AZ2031" s="2" t="s">
        <v>76</v>
      </c>
      <c r="BA2031" s="2" t="s">
        <v>54</v>
      </c>
      <c r="BB2031" s="2" t="s">
        <v>37</v>
      </c>
      <c r="BC2031" s="2">
        <v>26.75</v>
      </c>
      <c r="BD2031" s="2">
        <v>3</v>
      </c>
      <c r="BE2031" s="2" t="s">
        <v>97</v>
      </c>
      <c r="BF2031" s="2" t="s">
        <v>56</v>
      </c>
      <c r="BG2031" s="2">
        <v>2</v>
      </c>
      <c r="BH2031" s="2">
        <v>9</v>
      </c>
    </row>
    <row r="2032" spans="36:60" hidden="1" x14ac:dyDescent="0.25">
      <c r="AJ2032" s="12">
        <v>655</v>
      </c>
      <c r="AK2032" s="39" t="s">
        <v>205</v>
      </c>
      <c r="AL2032" s="13" t="s">
        <v>114</v>
      </c>
      <c r="AM2032" s="13" t="s">
        <v>66</v>
      </c>
      <c r="AN2032" s="13" t="s">
        <v>59</v>
      </c>
      <c r="AO2032" s="13" t="s">
        <v>30</v>
      </c>
      <c r="AP2032" s="13" t="s">
        <v>68</v>
      </c>
      <c r="AQ2032" s="13" t="s">
        <v>87</v>
      </c>
      <c r="AR2032" s="13" t="s">
        <v>45</v>
      </c>
      <c r="AS2032" s="13" t="s">
        <v>70</v>
      </c>
      <c r="AT2032" s="13">
        <v>775.87</v>
      </c>
      <c r="AU2032" s="13">
        <v>7</v>
      </c>
      <c r="AV2032" s="13">
        <v>0.14000000000000001</v>
      </c>
      <c r="AW2032" s="13">
        <v>4670.74</v>
      </c>
      <c r="AX2032" s="13">
        <v>3528.75</v>
      </c>
      <c r="AY2032" s="13">
        <v>1141.99</v>
      </c>
      <c r="AZ2032" s="13" t="s">
        <v>76</v>
      </c>
      <c r="BA2032" s="13" t="s">
        <v>71</v>
      </c>
      <c r="BB2032" s="13" t="s">
        <v>72</v>
      </c>
      <c r="BC2032" s="13">
        <v>29.37</v>
      </c>
      <c r="BD2032" s="13">
        <v>6</v>
      </c>
      <c r="BE2032" s="13" t="s">
        <v>55</v>
      </c>
      <c r="BF2032" s="13" t="s">
        <v>39</v>
      </c>
      <c r="BG2032" s="13">
        <v>1</v>
      </c>
      <c r="BH2032" s="13">
        <v>11</v>
      </c>
    </row>
    <row r="2033" spans="36:60" hidden="1" x14ac:dyDescent="0.25">
      <c r="AJ2033" s="12">
        <v>827</v>
      </c>
      <c r="AK2033" s="39" t="s">
        <v>342</v>
      </c>
      <c r="AL2033" s="13" t="s">
        <v>41</v>
      </c>
      <c r="AM2033" s="13" t="s">
        <v>42</v>
      </c>
      <c r="AN2033" s="13" t="s">
        <v>29</v>
      </c>
      <c r="AO2033" s="13" t="s">
        <v>60</v>
      </c>
      <c r="AP2033" s="13" t="s">
        <v>31</v>
      </c>
      <c r="AQ2033" s="13" t="s">
        <v>32</v>
      </c>
      <c r="AR2033" s="13" t="s">
        <v>53</v>
      </c>
      <c r="AS2033" s="13" t="s">
        <v>85</v>
      </c>
      <c r="AT2033" s="13">
        <v>472.04</v>
      </c>
      <c r="AU2033" s="13">
        <v>15</v>
      </c>
      <c r="AV2033" s="13">
        <v>0.26</v>
      </c>
      <c r="AW2033" s="13">
        <v>5239.6400000000003</v>
      </c>
      <c r="AX2033" s="13">
        <v>4098.45</v>
      </c>
      <c r="AY2033" s="13">
        <v>1141.19</v>
      </c>
      <c r="AZ2033" s="13" t="s">
        <v>35</v>
      </c>
      <c r="BA2033" s="13" t="s">
        <v>54</v>
      </c>
      <c r="BB2033" s="13" t="s">
        <v>37</v>
      </c>
      <c r="BC2033" s="13">
        <v>41.65</v>
      </c>
      <c r="BD2033" s="13">
        <v>7</v>
      </c>
      <c r="BE2033" s="13" t="s">
        <v>55</v>
      </c>
      <c r="BF2033" s="13" t="s">
        <v>39</v>
      </c>
      <c r="BG2033" s="13">
        <v>1</v>
      </c>
      <c r="BH2033" s="13">
        <v>3</v>
      </c>
    </row>
    <row r="2034" spans="36:60" hidden="1" x14ac:dyDescent="0.25">
      <c r="AJ2034" s="12">
        <v>995</v>
      </c>
      <c r="AK2034" s="39" t="s">
        <v>638</v>
      </c>
      <c r="AL2034" s="13" t="s">
        <v>65</v>
      </c>
      <c r="AM2034" s="13" t="s">
        <v>42</v>
      </c>
      <c r="AN2034" s="13" t="s">
        <v>83</v>
      </c>
      <c r="AO2034" s="13" t="s">
        <v>30</v>
      </c>
      <c r="AP2034" s="13" t="s">
        <v>68</v>
      </c>
      <c r="AQ2034" s="13" t="s">
        <v>62</v>
      </c>
      <c r="AR2034" s="13" t="s">
        <v>33</v>
      </c>
      <c r="AS2034" s="13" t="s">
        <v>34</v>
      </c>
      <c r="AT2034" s="13">
        <v>703.88</v>
      </c>
      <c r="AU2034" s="13">
        <v>10</v>
      </c>
      <c r="AV2034" s="13">
        <v>0.08</v>
      </c>
      <c r="AW2034" s="13">
        <v>6475.7</v>
      </c>
      <c r="AX2034" s="13">
        <v>5336.51</v>
      </c>
      <c r="AY2034" s="13">
        <v>1139.19</v>
      </c>
      <c r="AZ2034" s="13" t="s">
        <v>35</v>
      </c>
      <c r="BA2034" s="13" t="s">
        <v>71</v>
      </c>
      <c r="BB2034" s="13" t="s">
        <v>72</v>
      </c>
      <c r="BC2034" s="13">
        <v>39.67</v>
      </c>
      <c r="BD2034" s="13">
        <v>5</v>
      </c>
      <c r="BE2034" s="13" t="s">
        <v>97</v>
      </c>
      <c r="BF2034" s="13" t="s">
        <v>39</v>
      </c>
      <c r="BG2034" s="13">
        <v>4</v>
      </c>
      <c r="BH2034" s="13">
        <v>8</v>
      </c>
    </row>
    <row r="2035" spans="36:60" hidden="1" x14ac:dyDescent="0.25">
      <c r="AJ2035" s="11">
        <v>798</v>
      </c>
      <c r="AK2035" s="38" t="s">
        <v>577</v>
      </c>
      <c r="AL2035" s="2" t="s">
        <v>96</v>
      </c>
      <c r="AM2035" s="2" t="s">
        <v>42</v>
      </c>
      <c r="AN2035" s="2" t="s">
        <v>90</v>
      </c>
      <c r="AO2035" s="2" t="s">
        <v>44</v>
      </c>
      <c r="AP2035" s="2" t="s">
        <v>61</v>
      </c>
      <c r="AQ2035" s="2" t="s">
        <v>62</v>
      </c>
      <c r="AR2035" s="2" t="s">
        <v>33</v>
      </c>
      <c r="AS2035" s="2" t="s">
        <v>34</v>
      </c>
      <c r="AT2035" s="2">
        <v>220.13</v>
      </c>
      <c r="AU2035" s="2">
        <v>16</v>
      </c>
      <c r="AV2035" s="2">
        <v>0.24</v>
      </c>
      <c r="AW2035" s="2">
        <v>2676.78</v>
      </c>
      <c r="AX2035" s="2">
        <v>1538.88</v>
      </c>
      <c r="AY2035" s="2">
        <v>1137.9000000000001</v>
      </c>
      <c r="AZ2035" s="2" t="s">
        <v>91</v>
      </c>
      <c r="BA2035" s="2" t="s">
        <v>54</v>
      </c>
      <c r="BB2035" s="2" t="s">
        <v>48</v>
      </c>
      <c r="BC2035" s="2">
        <v>25.7</v>
      </c>
      <c r="BD2035" s="2">
        <v>8</v>
      </c>
      <c r="BE2035" s="2" t="s">
        <v>55</v>
      </c>
      <c r="BF2035" s="2" t="s">
        <v>39</v>
      </c>
      <c r="BG2035" s="2">
        <v>5</v>
      </c>
      <c r="BH2035" s="2">
        <v>7</v>
      </c>
    </row>
    <row r="2036" spans="36:60" hidden="1" x14ac:dyDescent="0.25">
      <c r="AJ2036" s="11">
        <v>508</v>
      </c>
      <c r="AK2036" s="38" t="s">
        <v>467</v>
      </c>
      <c r="AL2036" s="2" t="s">
        <v>65</v>
      </c>
      <c r="AM2036" s="2" t="s">
        <v>82</v>
      </c>
      <c r="AN2036" s="2" t="s">
        <v>90</v>
      </c>
      <c r="AO2036" s="2" t="s">
        <v>30</v>
      </c>
      <c r="AP2036" s="2" t="s">
        <v>51</v>
      </c>
      <c r="AQ2036" s="2" t="s">
        <v>79</v>
      </c>
      <c r="AR2036" s="2" t="s">
        <v>53</v>
      </c>
      <c r="AS2036" s="2" t="s">
        <v>46</v>
      </c>
      <c r="AT2036" s="2">
        <v>451.76</v>
      </c>
      <c r="AU2036" s="2">
        <v>15</v>
      </c>
      <c r="AV2036" s="2">
        <v>0.19</v>
      </c>
      <c r="AW2036" s="2">
        <v>5488.88</v>
      </c>
      <c r="AX2036" s="2">
        <v>4351.7</v>
      </c>
      <c r="AY2036" s="2">
        <v>1137.18</v>
      </c>
      <c r="AZ2036" s="2" t="s">
        <v>35</v>
      </c>
      <c r="BA2036" s="2" t="s">
        <v>88</v>
      </c>
      <c r="BB2036" s="2" t="s">
        <v>48</v>
      </c>
      <c r="BC2036" s="2">
        <v>46.37</v>
      </c>
      <c r="BD2036" s="2">
        <v>8</v>
      </c>
      <c r="BE2036" s="2" t="s">
        <v>38</v>
      </c>
      <c r="BF2036" s="2" t="s">
        <v>39</v>
      </c>
      <c r="BG2036" s="2">
        <v>1</v>
      </c>
      <c r="BH2036" s="2">
        <v>7</v>
      </c>
    </row>
    <row r="2037" spans="36:60" hidden="1" x14ac:dyDescent="0.25">
      <c r="AJ2037" s="11">
        <v>666</v>
      </c>
      <c r="AK2037" s="38" t="s">
        <v>532</v>
      </c>
      <c r="AL2037" s="2" t="s">
        <v>99</v>
      </c>
      <c r="AM2037" s="2" t="s">
        <v>42</v>
      </c>
      <c r="AN2037" s="2" t="s">
        <v>83</v>
      </c>
      <c r="AO2037" s="2" t="s">
        <v>74</v>
      </c>
      <c r="AP2037" s="2" t="s">
        <v>75</v>
      </c>
      <c r="AQ2037" s="2" t="s">
        <v>134</v>
      </c>
      <c r="AR2037" s="2" t="s">
        <v>45</v>
      </c>
      <c r="AS2037" s="2" t="s">
        <v>70</v>
      </c>
      <c r="AT2037" s="2">
        <v>892.26</v>
      </c>
      <c r="AU2037" s="2">
        <v>10</v>
      </c>
      <c r="AV2037" s="2">
        <v>0.21</v>
      </c>
      <c r="AW2037" s="2">
        <v>7048.85</v>
      </c>
      <c r="AX2037" s="2">
        <v>5915.59</v>
      </c>
      <c r="AY2037" s="2">
        <v>1133.26</v>
      </c>
      <c r="AZ2037" s="2" t="s">
        <v>47</v>
      </c>
      <c r="BA2037" s="2" t="s">
        <v>88</v>
      </c>
      <c r="BB2037" s="2" t="s">
        <v>48</v>
      </c>
      <c r="BC2037" s="2">
        <v>48.61</v>
      </c>
      <c r="BD2037" s="2">
        <v>5</v>
      </c>
      <c r="BE2037" s="2" t="s">
        <v>38</v>
      </c>
      <c r="BF2037" s="2" t="s">
        <v>39</v>
      </c>
      <c r="BG2037" s="2">
        <v>4</v>
      </c>
      <c r="BH2037" s="2">
        <v>11</v>
      </c>
    </row>
    <row r="2038" spans="36:60" hidden="1" x14ac:dyDescent="0.25">
      <c r="AJ2038" s="11">
        <v>988</v>
      </c>
      <c r="AK2038" s="38" t="s">
        <v>293</v>
      </c>
      <c r="AL2038" s="2" t="s">
        <v>58</v>
      </c>
      <c r="AM2038" s="2" t="s">
        <v>66</v>
      </c>
      <c r="AN2038" s="2" t="s">
        <v>90</v>
      </c>
      <c r="AO2038" s="2" t="s">
        <v>67</v>
      </c>
      <c r="AP2038" s="2" t="s">
        <v>68</v>
      </c>
      <c r="AQ2038" s="2" t="s">
        <v>84</v>
      </c>
      <c r="AR2038" s="2" t="s">
        <v>45</v>
      </c>
      <c r="AS2038" s="2" t="s">
        <v>70</v>
      </c>
      <c r="AT2038" s="2">
        <v>387.89</v>
      </c>
      <c r="AU2038" s="2">
        <v>12</v>
      </c>
      <c r="AV2038" s="2">
        <v>0.24</v>
      </c>
      <c r="AW2038" s="2">
        <v>3537.56</v>
      </c>
      <c r="AX2038" s="2">
        <v>2405.71</v>
      </c>
      <c r="AY2038" s="2">
        <v>1131.8499999999999</v>
      </c>
      <c r="AZ2038" s="2" t="s">
        <v>91</v>
      </c>
      <c r="BA2038" s="2" t="s">
        <v>71</v>
      </c>
      <c r="BB2038" s="2" t="s">
        <v>48</v>
      </c>
      <c r="BC2038" s="2">
        <v>15.53</v>
      </c>
      <c r="BD2038" s="2">
        <v>2</v>
      </c>
      <c r="BE2038" s="2" t="s">
        <v>55</v>
      </c>
      <c r="BF2038" s="2" t="s">
        <v>39</v>
      </c>
      <c r="BG2038" s="2">
        <v>2</v>
      </c>
      <c r="BH2038" s="2">
        <v>3</v>
      </c>
    </row>
    <row r="2039" spans="36:60" hidden="1" x14ac:dyDescent="0.25">
      <c r="AJ2039" s="12">
        <v>939</v>
      </c>
      <c r="AK2039" s="39" t="s">
        <v>267</v>
      </c>
      <c r="AL2039" s="13" t="s">
        <v>41</v>
      </c>
      <c r="AM2039" s="13" t="s">
        <v>28</v>
      </c>
      <c r="AN2039" s="13" t="s">
        <v>93</v>
      </c>
      <c r="AO2039" s="13" t="s">
        <v>30</v>
      </c>
      <c r="AP2039" s="13" t="s">
        <v>61</v>
      </c>
      <c r="AQ2039" s="13" t="s">
        <v>84</v>
      </c>
      <c r="AR2039" s="13" t="s">
        <v>33</v>
      </c>
      <c r="AS2039" s="13" t="s">
        <v>34</v>
      </c>
      <c r="AT2039" s="13">
        <v>282.3</v>
      </c>
      <c r="AU2039" s="13">
        <v>12</v>
      </c>
      <c r="AV2039" s="13">
        <v>0.2</v>
      </c>
      <c r="AW2039" s="13">
        <v>2710.08</v>
      </c>
      <c r="AX2039" s="13">
        <v>1583.65</v>
      </c>
      <c r="AY2039" s="13">
        <v>1126.43</v>
      </c>
      <c r="AZ2039" s="13" t="s">
        <v>91</v>
      </c>
      <c r="BA2039" s="13" t="s">
        <v>88</v>
      </c>
      <c r="BB2039" s="13" t="s">
        <v>48</v>
      </c>
      <c r="BC2039" s="13">
        <v>34.9</v>
      </c>
      <c r="BD2039" s="13">
        <v>9</v>
      </c>
      <c r="BE2039" s="13" t="s">
        <v>55</v>
      </c>
      <c r="BF2039" s="13" t="s">
        <v>39</v>
      </c>
      <c r="BG2039" s="13">
        <v>1</v>
      </c>
      <c r="BH2039" s="13">
        <v>9</v>
      </c>
    </row>
    <row r="2040" spans="36:60" hidden="1" x14ac:dyDescent="0.25">
      <c r="AJ2040" s="11">
        <v>528</v>
      </c>
      <c r="AK2040" s="38" t="s">
        <v>369</v>
      </c>
      <c r="AL2040" s="2" t="s">
        <v>41</v>
      </c>
      <c r="AM2040" s="2" t="s">
        <v>66</v>
      </c>
      <c r="AN2040" s="2" t="s">
        <v>90</v>
      </c>
      <c r="AO2040" s="2" t="s">
        <v>100</v>
      </c>
      <c r="AP2040" s="2" t="s">
        <v>31</v>
      </c>
      <c r="AQ2040" s="2" t="s">
        <v>84</v>
      </c>
      <c r="AR2040" s="2" t="s">
        <v>33</v>
      </c>
      <c r="AS2040" s="2" t="s">
        <v>34</v>
      </c>
      <c r="AT2040" s="2">
        <v>845.69</v>
      </c>
      <c r="AU2040" s="2">
        <v>14</v>
      </c>
      <c r="AV2040" s="2">
        <v>0.16</v>
      </c>
      <c r="AW2040" s="2">
        <v>9945.31</v>
      </c>
      <c r="AX2040" s="2">
        <v>8823.0499999999993</v>
      </c>
      <c r="AY2040" s="2">
        <v>1122.26</v>
      </c>
      <c r="AZ2040" s="2" t="s">
        <v>63</v>
      </c>
      <c r="BA2040" s="2" t="s">
        <v>71</v>
      </c>
      <c r="BB2040" s="2" t="s">
        <v>48</v>
      </c>
      <c r="BC2040" s="2">
        <v>43.04</v>
      </c>
      <c r="BD2040" s="2">
        <v>2</v>
      </c>
      <c r="BE2040" s="2" t="s">
        <v>97</v>
      </c>
      <c r="BF2040" s="2" t="s">
        <v>56</v>
      </c>
      <c r="BG2040" s="2">
        <v>3</v>
      </c>
      <c r="BH2040" s="2">
        <v>7</v>
      </c>
    </row>
    <row r="2041" spans="36:60" hidden="1" x14ac:dyDescent="0.25">
      <c r="AJ2041" s="11">
        <v>978</v>
      </c>
      <c r="AK2041" s="38" t="s">
        <v>307</v>
      </c>
      <c r="AL2041" s="2" t="s">
        <v>129</v>
      </c>
      <c r="AM2041" s="2" t="s">
        <v>42</v>
      </c>
      <c r="AN2041" s="2" t="s">
        <v>43</v>
      </c>
      <c r="AO2041" s="2" t="s">
        <v>30</v>
      </c>
      <c r="AP2041" s="2" t="s">
        <v>51</v>
      </c>
      <c r="AQ2041" s="2" t="s">
        <v>52</v>
      </c>
      <c r="AR2041" s="2" t="s">
        <v>45</v>
      </c>
      <c r="AS2041" s="2" t="s">
        <v>34</v>
      </c>
      <c r="AT2041" s="2">
        <v>597.94000000000005</v>
      </c>
      <c r="AU2041" s="2">
        <v>17</v>
      </c>
      <c r="AV2041" s="2">
        <v>0.3</v>
      </c>
      <c r="AW2041" s="2">
        <v>7115.49</v>
      </c>
      <c r="AX2041" s="2">
        <v>5997.49</v>
      </c>
      <c r="AY2041" s="2">
        <v>1118</v>
      </c>
      <c r="AZ2041" s="2" t="s">
        <v>76</v>
      </c>
      <c r="BA2041" s="2" t="s">
        <v>54</v>
      </c>
      <c r="BB2041" s="2" t="s">
        <v>72</v>
      </c>
      <c r="BC2041" s="2">
        <v>42.33</v>
      </c>
      <c r="BD2041" s="2">
        <v>2</v>
      </c>
      <c r="BE2041" s="2" t="s">
        <v>97</v>
      </c>
      <c r="BF2041" s="2" t="s">
        <v>39</v>
      </c>
      <c r="BG2041" s="2">
        <v>5</v>
      </c>
      <c r="BH2041" s="2">
        <v>5</v>
      </c>
    </row>
    <row r="2042" spans="36:60" hidden="1" x14ac:dyDescent="0.25">
      <c r="AJ2042" s="11">
        <v>676</v>
      </c>
      <c r="AK2042" s="38" t="s">
        <v>323</v>
      </c>
      <c r="AL2042" s="2" t="s">
        <v>41</v>
      </c>
      <c r="AM2042" s="2" t="s">
        <v>42</v>
      </c>
      <c r="AN2042" s="2" t="s">
        <v>83</v>
      </c>
      <c r="AO2042" s="2" t="s">
        <v>44</v>
      </c>
      <c r="AP2042" s="2" t="s">
        <v>68</v>
      </c>
      <c r="AQ2042" s="2" t="s">
        <v>102</v>
      </c>
      <c r="AR2042" s="2" t="s">
        <v>33</v>
      </c>
      <c r="AS2042" s="2" t="s">
        <v>46</v>
      </c>
      <c r="AT2042" s="2">
        <v>824.87</v>
      </c>
      <c r="AU2042" s="2">
        <v>5</v>
      </c>
      <c r="AV2042" s="2">
        <v>0.06</v>
      </c>
      <c r="AW2042" s="2">
        <v>3876.89</v>
      </c>
      <c r="AX2042" s="2">
        <v>2764.7</v>
      </c>
      <c r="AY2042" s="2">
        <v>1112.19</v>
      </c>
      <c r="AZ2042" s="2" t="s">
        <v>63</v>
      </c>
      <c r="BA2042" s="2" t="s">
        <v>88</v>
      </c>
      <c r="BB2042" s="2" t="s">
        <v>48</v>
      </c>
      <c r="BC2042" s="2">
        <v>46.73</v>
      </c>
      <c r="BD2042" s="2">
        <v>4</v>
      </c>
      <c r="BE2042" s="2" t="s">
        <v>38</v>
      </c>
      <c r="BF2042" s="2" t="s">
        <v>56</v>
      </c>
      <c r="BG2042" s="2">
        <v>2</v>
      </c>
      <c r="BH2042" s="2">
        <v>4</v>
      </c>
    </row>
    <row r="2043" spans="36:60" hidden="1" x14ac:dyDescent="0.25">
      <c r="AJ2043" s="12">
        <v>441</v>
      </c>
      <c r="AK2043" s="39" t="s">
        <v>433</v>
      </c>
      <c r="AL2043" s="13" t="s">
        <v>96</v>
      </c>
      <c r="AM2043" s="13" t="s">
        <v>66</v>
      </c>
      <c r="AN2043" s="13" t="s">
        <v>90</v>
      </c>
      <c r="AO2043" s="13" t="s">
        <v>100</v>
      </c>
      <c r="AP2043" s="13" t="s">
        <v>75</v>
      </c>
      <c r="AQ2043" s="13" t="s">
        <v>52</v>
      </c>
      <c r="AR2043" s="13" t="s">
        <v>45</v>
      </c>
      <c r="AS2043" s="13" t="s">
        <v>46</v>
      </c>
      <c r="AT2043" s="13">
        <v>479.08</v>
      </c>
      <c r="AU2043" s="13">
        <v>20</v>
      </c>
      <c r="AV2043" s="13">
        <v>0.19</v>
      </c>
      <c r="AW2043" s="13">
        <v>7761.1</v>
      </c>
      <c r="AX2043" s="13">
        <v>6650.61</v>
      </c>
      <c r="AY2043" s="13">
        <v>1110.49</v>
      </c>
      <c r="AZ2043" s="13" t="s">
        <v>63</v>
      </c>
      <c r="BA2043" s="13" t="s">
        <v>54</v>
      </c>
      <c r="BB2043" s="13" t="s">
        <v>37</v>
      </c>
      <c r="BC2043" s="13">
        <v>30.8</v>
      </c>
      <c r="BD2043" s="13">
        <v>1</v>
      </c>
      <c r="BE2043" s="13" t="s">
        <v>55</v>
      </c>
      <c r="BF2043" s="13" t="s">
        <v>39</v>
      </c>
      <c r="BG2043" s="13">
        <v>5</v>
      </c>
      <c r="BH2043" s="13">
        <v>11</v>
      </c>
    </row>
    <row r="2044" spans="36:60" hidden="1" x14ac:dyDescent="0.25">
      <c r="AJ2044" s="11">
        <v>834</v>
      </c>
      <c r="AK2044" s="38" t="s">
        <v>584</v>
      </c>
      <c r="AL2044" s="2" t="s">
        <v>41</v>
      </c>
      <c r="AM2044" s="2" t="s">
        <v>28</v>
      </c>
      <c r="AN2044" s="2" t="s">
        <v>83</v>
      </c>
      <c r="AO2044" s="2" t="s">
        <v>67</v>
      </c>
      <c r="AP2044" s="2" t="s">
        <v>31</v>
      </c>
      <c r="AQ2044" s="2" t="s">
        <v>134</v>
      </c>
      <c r="AR2044" s="2" t="s">
        <v>53</v>
      </c>
      <c r="AS2044" s="2" t="s">
        <v>46</v>
      </c>
      <c r="AT2044" s="2">
        <v>475.52</v>
      </c>
      <c r="AU2044" s="2">
        <v>13</v>
      </c>
      <c r="AV2044" s="2">
        <v>0.22</v>
      </c>
      <c r="AW2044" s="2">
        <v>4821.7700000000004</v>
      </c>
      <c r="AX2044" s="2">
        <v>3715.78</v>
      </c>
      <c r="AY2044" s="2">
        <v>1105.99</v>
      </c>
      <c r="AZ2044" s="2" t="s">
        <v>76</v>
      </c>
      <c r="BA2044" s="2" t="s">
        <v>71</v>
      </c>
      <c r="BB2044" s="2" t="s">
        <v>72</v>
      </c>
      <c r="BC2044" s="2">
        <v>23.67</v>
      </c>
      <c r="BD2044" s="2">
        <v>3</v>
      </c>
      <c r="BE2044" s="2" t="s">
        <v>97</v>
      </c>
      <c r="BF2044" s="2" t="s">
        <v>39</v>
      </c>
      <c r="BG2044" s="2">
        <v>5</v>
      </c>
      <c r="BH2044" s="2">
        <v>12</v>
      </c>
    </row>
    <row r="2045" spans="36:60" hidden="1" x14ac:dyDescent="0.25">
      <c r="AJ2045" s="12">
        <v>171</v>
      </c>
      <c r="AK2045" s="39" t="s">
        <v>250</v>
      </c>
      <c r="AL2045" s="13" t="s">
        <v>27</v>
      </c>
      <c r="AM2045" s="13" t="s">
        <v>42</v>
      </c>
      <c r="AN2045" s="13" t="s">
        <v>90</v>
      </c>
      <c r="AO2045" s="13" t="s">
        <v>30</v>
      </c>
      <c r="AP2045" s="13" t="s">
        <v>51</v>
      </c>
      <c r="AQ2045" s="13" t="s">
        <v>102</v>
      </c>
      <c r="AR2045" s="13" t="s">
        <v>33</v>
      </c>
      <c r="AS2045" s="13" t="s">
        <v>46</v>
      </c>
      <c r="AT2045" s="13">
        <v>674.57</v>
      </c>
      <c r="AU2045" s="13">
        <v>11</v>
      </c>
      <c r="AV2045" s="13">
        <v>0.03</v>
      </c>
      <c r="AW2045" s="13">
        <v>7197.66</v>
      </c>
      <c r="AX2045" s="13">
        <v>6097.1</v>
      </c>
      <c r="AY2045" s="13">
        <v>1100.56</v>
      </c>
      <c r="AZ2045" s="13" t="s">
        <v>76</v>
      </c>
      <c r="BA2045" s="13" t="s">
        <v>88</v>
      </c>
      <c r="BB2045" s="13" t="s">
        <v>72</v>
      </c>
      <c r="BC2045" s="13">
        <v>32.36</v>
      </c>
      <c r="BD2045" s="13">
        <v>4</v>
      </c>
      <c r="BE2045" s="13" t="s">
        <v>97</v>
      </c>
      <c r="BF2045" s="13" t="s">
        <v>39</v>
      </c>
      <c r="BG2045" s="13">
        <v>5</v>
      </c>
      <c r="BH2045" s="13">
        <v>7</v>
      </c>
    </row>
    <row r="2046" spans="36:60" hidden="1" x14ac:dyDescent="0.25">
      <c r="AJ2046" s="11">
        <v>294</v>
      </c>
      <c r="AK2046" s="38" t="s">
        <v>333</v>
      </c>
      <c r="AL2046" s="2" t="s">
        <v>27</v>
      </c>
      <c r="AM2046" s="2" t="s">
        <v>66</v>
      </c>
      <c r="AN2046" s="2" t="s">
        <v>93</v>
      </c>
      <c r="AO2046" s="2" t="s">
        <v>78</v>
      </c>
      <c r="AP2046" s="2" t="s">
        <v>75</v>
      </c>
      <c r="AQ2046" s="2" t="s">
        <v>69</v>
      </c>
      <c r="AR2046" s="2" t="s">
        <v>45</v>
      </c>
      <c r="AS2046" s="2" t="s">
        <v>70</v>
      </c>
      <c r="AT2046" s="2">
        <v>150.59</v>
      </c>
      <c r="AU2046" s="2">
        <v>17</v>
      </c>
      <c r="AV2046" s="2">
        <v>0.04</v>
      </c>
      <c r="AW2046" s="2">
        <v>2457.63</v>
      </c>
      <c r="AX2046" s="2">
        <v>1359</v>
      </c>
      <c r="AY2046" s="2">
        <v>1098.6300000000001</v>
      </c>
      <c r="AZ2046" s="2" t="s">
        <v>76</v>
      </c>
      <c r="BA2046" s="2" t="s">
        <v>88</v>
      </c>
      <c r="BB2046" s="2" t="s">
        <v>37</v>
      </c>
      <c r="BC2046" s="2">
        <v>26.76</v>
      </c>
      <c r="BD2046" s="2">
        <v>8</v>
      </c>
      <c r="BE2046" s="2" t="s">
        <v>38</v>
      </c>
      <c r="BF2046" s="2" t="s">
        <v>39</v>
      </c>
      <c r="BG2046" s="2">
        <v>2</v>
      </c>
      <c r="BH2046" s="2">
        <v>5</v>
      </c>
    </row>
    <row r="2047" spans="36:60" hidden="1" x14ac:dyDescent="0.25">
      <c r="AJ2047" s="12">
        <v>107</v>
      </c>
      <c r="AK2047" s="39" t="s">
        <v>196</v>
      </c>
      <c r="AL2047" s="13" t="s">
        <v>127</v>
      </c>
      <c r="AM2047" s="13" t="s">
        <v>82</v>
      </c>
      <c r="AN2047" s="13" t="s">
        <v>83</v>
      </c>
      <c r="AO2047" s="13" t="s">
        <v>30</v>
      </c>
      <c r="AP2047" s="13" t="s">
        <v>61</v>
      </c>
      <c r="AQ2047" s="13" t="s">
        <v>62</v>
      </c>
      <c r="AR2047" s="13" t="s">
        <v>53</v>
      </c>
      <c r="AS2047" s="13" t="s">
        <v>70</v>
      </c>
      <c r="AT2047" s="13">
        <v>356.14</v>
      </c>
      <c r="AU2047" s="13">
        <v>13</v>
      </c>
      <c r="AV2047" s="13">
        <v>0.21</v>
      </c>
      <c r="AW2047" s="13">
        <v>3657.56</v>
      </c>
      <c r="AX2047" s="13">
        <v>2559.2399999999998</v>
      </c>
      <c r="AY2047" s="13">
        <v>1098.32</v>
      </c>
      <c r="AZ2047" s="13" t="s">
        <v>63</v>
      </c>
      <c r="BA2047" s="13" t="s">
        <v>71</v>
      </c>
      <c r="BB2047" s="13" t="s">
        <v>72</v>
      </c>
      <c r="BC2047" s="13">
        <v>26.67</v>
      </c>
      <c r="BD2047" s="13">
        <v>7</v>
      </c>
      <c r="BE2047" s="13" t="s">
        <v>38</v>
      </c>
      <c r="BF2047" s="13" t="s">
        <v>39</v>
      </c>
      <c r="BG2047" s="13">
        <v>3</v>
      </c>
      <c r="BH2047" s="13">
        <v>3</v>
      </c>
    </row>
    <row r="2048" spans="36:60" hidden="1" x14ac:dyDescent="0.25">
      <c r="AJ2048" s="12">
        <v>775</v>
      </c>
      <c r="AK2048" s="39" t="s">
        <v>128</v>
      </c>
      <c r="AL2048" s="13" t="s">
        <v>114</v>
      </c>
      <c r="AM2048" s="13" t="s">
        <v>66</v>
      </c>
      <c r="AN2048" s="13" t="s">
        <v>43</v>
      </c>
      <c r="AO2048" s="13" t="s">
        <v>100</v>
      </c>
      <c r="AP2048" s="13" t="s">
        <v>31</v>
      </c>
      <c r="AQ2048" s="13" t="s">
        <v>107</v>
      </c>
      <c r="AR2048" s="13" t="s">
        <v>45</v>
      </c>
      <c r="AS2048" s="13" t="s">
        <v>70</v>
      </c>
      <c r="AT2048" s="13">
        <v>508.29</v>
      </c>
      <c r="AU2048" s="13">
        <v>20</v>
      </c>
      <c r="AV2048" s="13">
        <v>0.16</v>
      </c>
      <c r="AW2048" s="13">
        <v>8539.27</v>
      </c>
      <c r="AX2048" s="13">
        <v>7441.21</v>
      </c>
      <c r="AY2048" s="13">
        <v>1098.06</v>
      </c>
      <c r="AZ2048" s="13" t="s">
        <v>47</v>
      </c>
      <c r="BA2048" s="13" t="s">
        <v>71</v>
      </c>
      <c r="BB2048" s="13" t="s">
        <v>48</v>
      </c>
      <c r="BC2048" s="13">
        <v>5.63</v>
      </c>
      <c r="BD2048" s="13">
        <v>5</v>
      </c>
      <c r="BE2048" s="13" t="s">
        <v>55</v>
      </c>
      <c r="BF2048" s="13" t="s">
        <v>39</v>
      </c>
      <c r="BG2048" s="13">
        <v>2</v>
      </c>
      <c r="BH2048" s="13">
        <v>12</v>
      </c>
    </row>
    <row r="2049" spans="36:60" hidden="1" x14ac:dyDescent="0.25">
      <c r="AJ2049" s="12">
        <v>85</v>
      </c>
      <c r="AK2049" s="39" t="s">
        <v>178</v>
      </c>
      <c r="AL2049" s="13" t="s">
        <v>99</v>
      </c>
      <c r="AM2049" s="13" t="s">
        <v>66</v>
      </c>
      <c r="AN2049" s="13" t="s">
        <v>93</v>
      </c>
      <c r="AO2049" s="13" t="s">
        <v>67</v>
      </c>
      <c r="AP2049" s="13" t="s">
        <v>51</v>
      </c>
      <c r="AQ2049" s="13" t="s">
        <v>32</v>
      </c>
      <c r="AR2049" s="13" t="s">
        <v>45</v>
      </c>
      <c r="AS2049" s="13" t="s">
        <v>46</v>
      </c>
      <c r="AT2049" s="13">
        <v>328.69</v>
      </c>
      <c r="AU2049" s="13">
        <v>12</v>
      </c>
      <c r="AV2049" s="13">
        <v>0.24</v>
      </c>
      <c r="AW2049" s="13">
        <v>2997.65</v>
      </c>
      <c r="AX2049" s="13">
        <v>1908.05</v>
      </c>
      <c r="AY2049" s="13">
        <v>1089.5999999999999</v>
      </c>
      <c r="AZ2049" s="13" t="s">
        <v>47</v>
      </c>
      <c r="BA2049" s="13" t="s">
        <v>36</v>
      </c>
      <c r="BB2049" s="13" t="s">
        <v>37</v>
      </c>
      <c r="BC2049" s="13">
        <v>19.920000000000002</v>
      </c>
      <c r="BD2049" s="13">
        <v>2</v>
      </c>
      <c r="BE2049" s="13" t="s">
        <v>97</v>
      </c>
      <c r="BF2049" s="13" t="s">
        <v>39</v>
      </c>
      <c r="BG2049" s="13">
        <v>3</v>
      </c>
      <c r="BH2049" s="13">
        <v>8</v>
      </c>
    </row>
    <row r="2050" spans="36:60" hidden="1" x14ac:dyDescent="0.25">
      <c r="AJ2050" s="12">
        <v>833</v>
      </c>
      <c r="AK2050" s="39" t="s">
        <v>588</v>
      </c>
      <c r="AL2050" s="13" t="s">
        <v>96</v>
      </c>
      <c r="AM2050" s="13" t="s">
        <v>28</v>
      </c>
      <c r="AN2050" s="13" t="s">
        <v>93</v>
      </c>
      <c r="AO2050" s="13" t="s">
        <v>67</v>
      </c>
      <c r="AP2050" s="13" t="s">
        <v>51</v>
      </c>
      <c r="AQ2050" s="13" t="s">
        <v>102</v>
      </c>
      <c r="AR2050" s="13" t="s">
        <v>33</v>
      </c>
      <c r="AS2050" s="13" t="s">
        <v>80</v>
      </c>
      <c r="AT2050" s="13">
        <v>358.2</v>
      </c>
      <c r="AU2050" s="13">
        <v>8</v>
      </c>
      <c r="AV2050" s="13">
        <v>0.18</v>
      </c>
      <c r="AW2050" s="13">
        <v>2349.79</v>
      </c>
      <c r="AX2050" s="13">
        <v>1262.6400000000001</v>
      </c>
      <c r="AY2050" s="13">
        <v>1087.1500000000001</v>
      </c>
      <c r="AZ2050" s="13" t="s">
        <v>47</v>
      </c>
      <c r="BA2050" s="13" t="s">
        <v>36</v>
      </c>
      <c r="BB2050" s="13" t="s">
        <v>37</v>
      </c>
      <c r="BC2050" s="13">
        <v>34.32</v>
      </c>
      <c r="BD2050" s="13">
        <v>10</v>
      </c>
      <c r="BE2050" s="13" t="s">
        <v>55</v>
      </c>
      <c r="BF2050" s="13" t="s">
        <v>39</v>
      </c>
      <c r="BG2050" s="13">
        <v>1</v>
      </c>
      <c r="BH2050" s="13">
        <v>3</v>
      </c>
    </row>
    <row r="2051" spans="36:60" hidden="1" x14ac:dyDescent="0.25">
      <c r="AJ2051" s="11">
        <v>432</v>
      </c>
      <c r="AK2051" s="38" t="s">
        <v>109</v>
      </c>
      <c r="AL2051" s="2" t="s">
        <v>118</v>
      </c>
      <c r="AM2051" s="2" t="s">
        <v>42</v>
      </c>
      <c r="AN2051" s="2" t="s">
        <v>43</v>
      </c>
      <c r="AO2051" s="2" t="s">
        <v>67</v>
      </c>
      <c r="AP2051" s="2" t="s">
        <v>75</v>
      </c>
      <c r="AQ2051" s="2" t="s">
        <v>107</v>
      </c>
      <c r="AR2051" s="2" t="s">
        <v>45</v>
      </c>
      <c r="AS2051" s="2" t="s">
        <v>46</v>
      </c>
      <c r="AT2051" s="2">
        <v>766.53</v>
      </c>
      <c r="AU2051" s="2">
        <v>9</v>
      </c>
      <c r="AV2051" s="2">
        <v>0.13</v>
      </c>
      <c r="AW2051" s="2">
        <v>6001.93</v>
      </c>
      <c r="AX2051" s="2">
        <v>4927.8900000000003</v>
      </c>
      <c r="AY2051" s="2">
        <v>1074.04</v>
      </c>
      <c r="AZ2051" s="2" t="s">
        <v>91</v>
      </c>
      <c r="BA2051" s="2" t="s">
        <v>36</v>
      </c>
      <c r="BB2051" s="2" t="s">
        <v>48</v>
      </c>
      <c r="BC2051" s="2">
        <v>15.32</v>
      </c>
      <c r="BD2051" s="2">
        <v>5</v>
      </c>
      <c r="BE2051" s="2" t="s">
        <v>38</v>
      </c>
      <c r="BF2051" s="2" t="s">
        <v>56</v>
      </c>
      <c r="BG2051" s="2">
        <v>1</v>
      </c>
      <c r="BH2051" s="2">
        <v>12</v>
      </c>
    </row>
    <row r="2052" spans="36:60" hidden="1" x14ac:dyDescent="0.25">
      <c r="AJ2052" s="11">
        <v>628</v>
      </c>
      <c r="AK2052" s="38" t="s">
        <v>103</v>
      </c>
      <c r="AL2052" s="2" t="s">
        <v>96</v>
      </c>
      <c r="AM2052" s="2" t="s">
        <v>42</v>
      </c>
      <c r="AN2052" s="2" t="s">
        <v>59</v>
      </c>
      <c r="AO2052" s="2" t="s">
        <v>100</v>
      </c>
      <c r="AP2052" s="2" t="s">
        <v>68</v>
      </c>
      <c r="AQ2052" s="2" t="s">
        <v>32</v>
      </c>
      <c r="AR2052" s="2" t="s">
        <v>53</v>
      </c>
      <c r="AS2052" s="2" t="s">
        <v>34</v>
      </c>
      <c r="AT2052" s="2">
        <v>554.94000000000005</v>
      </c>
      <c r="AU2052" s="2">
        <v>13</v>
      </c>
      <c r="AV2052" s="2">
        <v>0.03</v>
      </c>
      <c r="AW2052" s="2">
        <v>6997.79</v>
      </c>
      <c r="AX2052" s="2">
        <v>5923.98</v>
      </c>
      <c r="AY2052" s="2">
        <v>1073.81</v>
      </c>
      <c r="AZ2052" s="2" t="s">
        <v>76</v>
      </c>
      <c r="BA2052" s="2" t="s">
        <v>88</v>
      </c>
      <c r="BB2052" s="2" t="s">
        <v>48</v>
      </c>
      <c r="BC2052" s="2">
        <v>18.309999999999999</v>
      </c>
      <c r="BD2052" s="2">
        <v>2</v>
      </c>
      <c r="BE2052" s="2" t="s">
        <v>97</v>
      </c>
      <c r="BF2052" s="2" t="s">
        <v>39</v>
      </c>
      <c r="BG2052" s="2">
        <v>1</v>
      </c>
      <c r="BH2052" s="2">
        <v>6</v>
      </c>
    </row>
    <row r="2053" spans="36:60" hidden="1" x14ac:dyDescent="0.25">
      <c r="AJ2053" s="12">
        <v>773</v>
      </c>
      <c r="AK2053" s="39" t="s">
        <v>156</v>
      </c>
      <c r="AL2053" s="13" t="s">
        <v>114</v>
      </c>
      <c r="AM2053" s="13" t="s">
        <v>42</v>
      </c>
      <c r="AN2053" s="13" t="s">
        <v>59</v>
      </c>
      <c r="AO2053" s="13" t="s">
        <v>78</v>
      </c>
      <c r="AP2053" s="13" t="s">
        <v>68</v>
      </c>
      <c r="AQ2053" s="13" t="s">
        <v>69</v>
      </c>
      <c r="AR2053" s="13" t="s">
        <v>53</v>
      </c>
      <c r="AS2053" s="13" t="s">
        <v>70</v>
      </c>
      <c r="AT2053" s="13">
        <v>290.70999999999998</v>
      </c>
      <c r="AU2053" s="13">
        <v>14</v>
      </c>
      <c r="AV2053" s="13">
        <v>0.2</v>
      </c>
      <c r="AW2053" s="13">
        <v>3255.95</v>
      </c>
      <c r="AX2053" s="13">
        <v>2182.8200000000002</v>
      </c>
      <c r="AY2053" s="13">
        <v>1073.1300000000001</v>
      </c>
      <c r="AZ2053" s="13" t="s">
        <v>35</v>
      </c>
      <c r="BA2053" s="13" t="s">
        <v>88</v>
      </c>
      <c r="BB2053" s="13" t="s">
        <v>72</v>
      </c>
      <c r="BC2053" s="13">
        <v>39.58</v>
      </c>
      <c r="BD2053" s="13">
        <v>1</v>
      </c>
      <c r="BE2053" s="13" t="s">
        <v>38</v>
      </c>
      <c r="BF2053" s="13" t="s">
        <v>39</v>
      </c>
      <c r="BG2053" s="13">
        <v>1</v>
      </c>
      <c r="BH2053" s="13">
        <v>5</v>
      </c>
    </row>
    <row r="2054" spans="36:60" hidden="1" x14ac:dyDescent="0.25">
      <c r="AJ2054" s="12">
        <v>761</v>
      </c>
      <c r="AK2054" s="39" t="s">
        <v>322</v>
      </c>
      <c r="AL2054" s="13" t="s">
        <v>129</v>
      </c>
      <c r="AM2054" s="13" t="s">
        <v>42</v>
      </c>
      <c r="AN2054" s="13" t="s">
        <v>90</v>
      </c>
      <c r="AO2054" s="13" t="s">
        <v>60</v>
      </c>
      <c r="AP2054" s="13" t="s">
        <v>68</v>
      </c>
      <c r="AQ2054" s="13" t="s">
        <v>32</v>
      </c>
      <c r="AR2054" s="13" t="s">
        <v>53</v>
      </c>
      <c r="AS2054" s="13" t="s">
        <v>85</v>
      </c>
      <c r="AT2054" s="13">
        <v>999.62</v>
      </c>
      <c r="AU2054" s="13">
        <v>6</v>
      </c>
      <c r="AV2054" s="13">
        <v>0.28000000000000003</v>
      </c>
      <c r="AW2054" s="13">
        <v>4318.3599999999997</v>
      </c>
      <c r="AX2054" s="13">
        <v>3246.75</v>
      </c>
      <c r="AY2054" s="13">
        <v>1071.6099999999999</v>
      </c>
      <c r="AZ2054" s="13" t="s">
        <v>91</v>
      </c>
      <c r="BA2054" s="13" t="s">
        <v>36</v>
      </c>
      <c r="BB2054" s="13" t="s">
        <v>48</v>
      </c>
      <c r="BC2054" s="13">
        <v>12.45</v>
      </c>
      <c r="BD2054" s="13">
        <v>10</v>
      </c>
      <c r="BE2054" s="13" t="s">
        <v>97</v>
      </c>
      <c r="BF2054" s="13" t="s">
        <v>39</v>
      </c>
      <c r="BG2054" s="13">
        <v>1</v>
      </c>
      <c r="BH2054" s="13">
        <v>12</v>
      </c>
    </row>
    <row r="2055" spans="36:60" hidden="1" x14ac:dyDescent="0.25">
      <c r="AJ2055" s="11">
        <v>342</v>
      </c>
      <c r="AK2055" s="38" t="s">
        <v>363</v>
      </c>
      <c r="AL2055" s="2" t="s">
        <v>27</v>
      </c>
      <c r="AM2055" s="2" t="s">
        <v>42</v>
      </c>
      <c r="AN2055" s="2" t="s">
        <v>43</v>
      </c>
      <c r="AO2055" s="2" t="s">
        <v>74</v>
      </c>
      <c r="AP2055" s="2" t="s">
        <v>68</v>
      </c>
      <c r="AQ2055" s="2" t="s">
        <v>102</v>
      </c>
      <c r="AR2055" s="2" t="s">
        <v>53</v>
      </c>
      <c r="AS2055" s="2" t="s">
        <v>46</v>
      </c>
      <c r="AT2055" s="2">
        <v>694.73</v>
      </c>
      <c r="AU2055" s="2">
        <v>5</v>
      </c>
      <c r="AV2055" s="2">
        <v>0.16</v>
      </c>
      <c r="AW2055" s="2">
        <v>2917.87</v>
      </c>
      <c r="AX2055" s="2">
        <v>1857.55</v>
      </c>
      <c r="AY2055" s="2">
        <v>1060.32</v>
      </c>
      <c r="AZ2055" s="2" t="s">
        <v>76</v>
      </c>
      <c r="BA2055" s="2" t="s">
        <v>36</v>
      </c>
      <c r="BB2055" s="2" t="s">
        <v>72</v>
      </c>
      <c r="BC2055" s="2">
        <v>38.549999999999997</v>
      </c>
      <c r="BD2055" s="2">
        <v>5</v>
      </c>
      <c r="BE2055" s="2" t="s">
        <v>38</v>
      </c>
      <c r="BF2055" s="2" t="s">
        <v>39</v>
      </c>
      <c r="BG2055" s="2">
        <v>5</v>
      </c>
      <c r="BH2055" s="2">
        <v>1</v>
      </c>
    </row>
    <row r="2056" spans="36:60" hidden="1" x14ac:dyDescent="0.25">
      <c r="AJ2056" s="12">
        <v>385</v>
      </c>
      <c r="AK2056" s="39" t="s">
        <v>395</v>
      </c>
      <c r="AL2056" s="13" t="s">
        <v>96</v>
      </c>
      <c r="AM2056" s="13" t="s">
        <v>28</v>
      </c>
      <c r="AN2056" s="13" t="s">
        <v>59</v>
      </c>
      <c r="AO2056" s="13" t="s">
        <v>30</v>
      </c>
      <c r="AP2056" s="13" t="s">
        <v>31</v>
      </c>
      <c r="AQ2056" s="13" t="s">
        <v>84</v>
      </c>
      <c r="AR2056" s="13" t="s">
        <v>45</v>
      </c>
      <c r="AS2056" s="13" t="s">
        <v>34</v>
      </c>
      <c r="AT2056" s="13">
        <v>994.16</v>
      </c>
      <c r="AU2056" s="13">
        <v>3</v>
      </c>
      <c r="AV2056" s="13">
        <v>0.13</v>
      </c>
      <c r="AW2056" s="13">
        <v>2594.7600000000002</v>
      </c>
      <c r="AX2056" s="13">
        <v>1538.96</v>
      </c>
      <c r="AY2056" s="13">
        <v>1055.8</v>
      </c>
      <c r="AZ2056" s="13" t="s">
        <v>63</v>
      </c>
      <c r="BA2056" s="13" t="s">
        <v>71</v>
      </c>
      <c r="BB2056" s="13" t="s">
        <v>37</v>
      </c>
      <c r="BC2056" s="13">
        <v>24.04</v>
      </c>
      <c r="BD2056" s="13">
        <v>9</v>
      </c>
      <c r="BE2056" s="13" t="s">
        <v>55</v>
      </c>
      <c r="BF2056" s="13" t="s">
        <v>39</v>
      </c>
      <c r="BG2056" s="13">
        <v>5</v>
      </c>
      <c r="BH2056" s="13">
        <v>6</v>
      </c>
    </row>
    <row r="2057" spans="36:60" hidden="1" x14ac:dyDescent="0.25">
      <c r="AJ2057" s="11">
        <v>330</v>
      </c>
      <c r="AK2057" s="38" t="s">
        <v>356</v>
      </c>
      <c r="AL2057" s="2" t="s">
        <v>50</v>
      </c>
      <c r="AM2057" s="2" t="s">
        <v>42</v>
      </c>
      <c r="AN2057" s="2" t="s">
        <v>29</v>
      </c>
      <c r="AO2057" s="2" t="s">
        <v>30</v>
      </c>
      <c r="AP2057" s="2" t="s">
        <v>61</v>
      </c>
      <c r="AQ2057" s="2" t="s">
        <v>52</v>
      </c>
      <c r="AR2057" s="2" t="s">
        <v>45</v>
      </c>
      <c r="AS2057" s="2" t="s">
        <v>70</v>
      </c>
      <c r="AT2057" s="2">
        <v>992.37</v>
      </c>
      <c r="AU2057" s="2">
        <v>7</v>
      </c>
      <c r="AV2057" s="2">
        <v>7.0000000000000007E-2</v>
      </c>
      <c r="AW2057" s="2">
        <v>6460.33</v>
      </c>
      <c r="AX2057" s="2">
        <v>5405.8</v>
      </c>
      <c r="AY2057" s="2">
        <v>1054.53</v>
      </c>
      <c r="AZ2057" s="2" t="s">
        <v>47</v>
      </c>
      <c r="BA2057" s="2" t="s">
        <v>54</v>
      </c>
      <c r="BB2057" s="2" t="s">
        <v>37</v>
      </c>
      <c r="BC2057" s="2">
        <v>10.9</v>
      </c>
      <c r="BD2057" s="2">
        <v>7</v>
      </c>
      <c r="BE2057" s="2" t="s">
        <v>55</v>
      </c>
      <c r="BF2057" s="2" t="s">
        <v>39</v>
      </c>
      <c r="BG2057" s="2">
        <v>5</v>
      </c>
      <c r="BH2057" s="2">
        <v>4</v>
      </c>
    </row>
    <row r="2058" spans="36:60" hidden="1" x14ac:dyDescent="0.25">
      <c r="AJ2058" s="12">
        <v>725</v>
      </c>
      <c r="AK2058" s="39" t="s">
        <v>454</v>
      </c>
      <c r="AL2058" s="13" t="s">
        <v>27</v>
      </c>
      <c r="AM2058" s="13" t="s">
        <v>28</v>
      </c>
      <c r="AN2058" s="13" t="s">
        <v>59</v>
      </c>
      <c r="AO2058" s="13" t="s">
        <v>60</v>
      </c>
      <c r="AP2058" s="13" t="s">
        <v>68</v>
      </c>
      <c r="AQ2058" s="13" t="s">
        <v>79</v>
      </c>
      <c r="AR2058" s="13" t="s">
        <v>33</v>
      </c>
      <c r="AS2058" s="13" t="s">
        <v>80</v>
      </c>
      <c r="AT2058" s="13">
        <v>727.84</v>
      </c>
      <c r="AU2058" s="13">
        <v>14</v>
      </c>
      <c r="AV2058" s="13">
        <v>0.09</v>
      </c>
      <c r="AW2058" s="13">
        <v>9272.68</v>
      </c>
      <c r="AX2058" s="13">
        <v>8218.65</v>
      </c>
      <c r="AY2058" s="13">
        <v>1054.03</v>
      </c>
      <c r="AZ2058" s="13" t="s">
        <v>76</v>
      </c>
      <c r="BA2058" s="13" t="s">
        <v>71</v>
      </c>
      <c r="BB2058" s="13" t="s">
        <v>72</v>
      </c>
      <c r="BC2058" s="13">
        <v>49.99</v>
      </c>
      <c r="BD2058" s="13">
        <v>2</v>
      </c>
      <c r="BE2058" s="13" t="s">
        <v>97</v>
      </c>
      <c r="BF2058" s="13" t="s">
        <v>56</v>
      </c>
      <c r="BG2058" s="13">
        <v>5</v>
      </c>
      <c r="BH2058" s="13">
        <v>12</v>
      </c>
    </row>
    <row r="2059" spans="36:60" hidden="1" x14ac:dyDescent="0.25">
      <c r="AJ2059" s="11">
        <v>984</v>
      </c>
      <c r="AK2059" s="38" t="s">
        <v>424</v>
      </c>
      <c r="AL2059" s="2" t="s">
        <v>114</v>
      </c>
      <c r="AM2059" s="2" t="s">
        <v>28</v>
      </c>
      <c r="AN2059" s="2" t="s">
        <v>29</v>
      </c>
      <c r="AO2059" s="2" t="s">
        <v>30</v>
      </c>
      <c r="AP2059" s="2" t="s">
        <v>75</v>
      </c>
      <c r="AQ2059" s="2" t="s">
        <v>87</v>
      </c>
      <c r="AR2059" s="2" t="s">
        <v>45</v>
      </c>
      <c r="AS2059" s="2" t="s">
        <v>80</v>
      </c>
      <c r="AT2059" s="2">
        <v>990.09</v>
      </c>
      <c r="AU2059" s="2">
        <v>8</v>
      </c>
      <c r="AV2059" s="2">
        <v>0.25</v>
      </c>
      <c r="AW2059" s="2">
        <v>5940.54</v>
      </c>
      <c r="AX2059" s="2">
        <v>4890.01</v>
      </c>
      <c r="AY2059" s="2">
        <v>1050.53</v>
      </c>
      <c r="AZ2059" s="2" t="s">
        <v>35</v>
      </c>
      <c r="BA2059" s="2" t="s">
        <v>54</v>
      </c>
      <c r="BB2059" s="2" t="s">
        <v>72</v>
      </c>
      <c r="BC2059" s="2">
        <v>8.31</v>
      </c>
      <c r="BD2059" s="2">
        <v>8</v>
      </c>
      <c r="BE2059" s="2" t="s">
        <v>97</v>
      </c>
      <c r="BF2059" s="2" t="s">
        <v>56</v>
      </c>
      <c r="BG2059" s="2">
        <v>5</v>
      </c>
      <c r="BH2059" s="2">
        <v>5</v>
      </c>
    </row>
    <row r="2060" spans="36:60" hidden="1" x14ac:dyDescent="0.25">
      <c r="AJ2060" s="11">
        <v>586</v>
      </c>
      <c r="AK2060" s="38" t="s">
        <v>498</v>
      </c>
      <c r="AL2060" s="2" t="s">
        <v>120</v>
      </c>
      <c r="AM2060" s="2" t="s">
        <v>42</v>
      </c>
      <c r="AN2060" s="2" t="s">
        <v>83</v>
      </c>
      <c r="AO2060" s="2" t="s">
        <v>78</v>
      </c>
      <c r="AP2060" s="2" t="s">
        <v>31</v>
      </c>
      <c r="AQ2060" s="2" t="s">
        <v>102</v>
      </c>
      <c r="AR2060" s="2" t="s">
        <v>45</v>
      </c>
      <c r="AS2060" s="2" t="s">
        <v>70</v>
      </c>
      <c r="AT2060" s="2">
        <v>307.67</v>
      </c>
      <c r="AU2060" s="2">
        <v>12</v>
      </c>
      <c r="AV2060" s="2">
        <v>0.01</v>
      </c>
      <c r="AW2060" s="2">
        <v>3655.12</v>
      </c>
      <c r="AX2060" s="2">
        <v>2605.48</v>
      </c>
      <c r="AY2060" s="2">
        <v>1049.6400000000001</v>
      </c>
      <c r="AZ2060" s="2" t="s">
        <v>47</v>
      </c>
      <c r="BA2060" s="2" t="s">
        <v>54</v>
      </c>
      <c r="BB2060" s="2" t="s">
        <v>48</v>
      </c>
      <c r="BC2060" s="2">
        <v>20.98</v>
      </c>
      <c r="BD2060" s="2">
        <v>7</v>
      </c>
      <c r="BE2060" s="2" t="s">
        <v>38</v>
      </c>
      <c r="BF2060" s="2" t="s">
        <v>39</v>
      </c>
      <c r="BG2060" s="2">
        <v>5</v>
      </c>
      <c r="BH2060" s="2">
        <v>1</v>
      </c>
    </row>
    <row r="2061" spans="36:60" hidden="1" x14ac:dyDescent="0.25">
      <c r="AJ2061" s="11">
        <v>66</v>
      </c>
      <c r="AK2061" s="38" t="s">
        <v>159</v>
      </c>
      <c r="AL2061" s="2" t="s">
        <v>129</v>
      </c>
      <c r="AM2061" s="2" t="s">
        <v>66</v>
      </c>
      <c r="AN2061" s="2" t="s">
        <v>59</v>
      </c>
      <c r="AO2061" s="2" t="s">
        <v>30</v>
      </c>
      <c r="AP2061" s="2" t="s">
        <v>68</v>
      </c>
      <c r="AQ2061" s="2" t="s">
        <v>69</v>
      </c>
      <c r="AR2061" s="2" t="s">
        <v>45</v>
      </c>
      <c r="AS2061" s="2" t="s">
        <v>34</v>
      </c>
      <c r="AT2061" s="2">
        <v>363.44</v>
      </c>
      <c r="AU2061" s="2">
        <v>16</v>
      </c>
      <c r="AV2061" s="2">
        <v>0.24</v>
      </c>
      <c r="AW2061" s="2">
        <v>4419.43</v>
      </c>
      <c r="AX2061" s="2">
        <v>3371.74</v>
      </c>
      <c r="AY2061" s="2">
        <v>1047.69</v>
      </c>
      <c r="AZ2061" s="2" t="s">
        <v>63</v>
      </c>
      <c r="BA2061" s="2" t="s">
        <v>71</v>
      </c>
      <c r="BB2061" s="2" t="s">
        <v>48</v>
      </c>
      <c r="BC2061" s="2">
        <v>44.15</v>
      </c>
      <c r="BD2061" s="2">
        <v>5</v>
      </c>
      <c r="BE2061" s="2" t="s">
        <v>97</v>
      </c>
      <c r="BF2061" s="2" t="s">
        <v>39</v>
      </c>
      <c r="BG2061" s="2">
        <v>1</v>
      </c>
      <c r="BH2061" s="2">
        <v>12</v>
      </c>
    </row>
    <row r="2062" spans="36:60" hidden="1" x14ac:dyDescent="0.25">
      <c r="AJ2062" s="11">
        <v>836</v>
      </c>
      <c r="AK2062" s="38" t="s">
        <v>589</v>
      </c>
      <c r="AL2062" s="2" t="s">
        <v>41</v>
      </c>
      <c r="AM2062" s="2" t="s">
        <v>28</v>
      </c>
      <c r="AN2062" s="2" t="s">
        <v>90</v>
      </c>
      <c r="AO2062" s="2" t="s">
        <v>30</v>
      </c>
      <c r="AP2062" s="2" t="s">
        <v>68</v>
      </c>
      <c r="AQ2062" s="2" t="s">
        <v>62</v>
      </c>
      <c r="AR2062" s="2" t="s">
        <v>45</v>
      </c>
      <c r="AS2062" s="2" t="s">
        <v>80</v>
      </c>
      <c r="AT2062" s="2">
        <v>327.8</v>
      </c>
      <c r="AU2062" s="2">
        <v>13</v>
      </c>
      <c r="AV2062" s="2">
        <v>0.05</v>
      </c>
      <c r="AW2062" s="2">
        <v>4048.33</v>
      </c>
      <c r="AX2062" s="2">
        <v>3006.76</v>
      </c>
      <c r="AY2062" s="2">
        <v>1041.57</v>
      </c>
      <c r="AZ2062" s="2" t="s">
        <v>76</v>
      </c>
      <c r="BA2062" s="2" t="s">
        <v>36</v>
      </c>
      <c r="BB2062" s="2" t="s">
        <v>48</v>
      </c>
      <c r="BC2062" s="2">
        <v>46.19</v>
      </c>
      <c r="BD2062" s="2">
        <v>8</v>
      </c>
      <c r="BE2062" s="2" t="s">
        <v>38</v>
      </c>
      <c r="BF2062" s="2" t="s">
        <v>39</v>
      </c>
      <c r="BG2062" s="2">
        <v>3</v>
      </c>
      <c r="BH2062" s="2">
        <v>1</v>
      </c>
    </row>
    <row r="2063" spans="36:60" hidden="1" x14ac:dyDescent="0.25">
      <c r="AJ2063" s="12">
        <v>831</v>
      </c>
      <c r="AK2063" s="39" t="s">
        <v>173</v>
      </c>
      <c r="AL2063" s="13" t="s">
        <v>127</v>
      </c>
      <c r="AM2063" s="13" t="s">
        <v>82</v>
      </c>
      <c r="AN2063" s="13" t="s">
        <v>93</v>
      </c>
      <c r="AO2063" s="13" t="s">
        <v>67</v>
      </c>
      <c r="AP2063" s="13" t="s">
        <v>75</v>
      </c>
      <c r="AQ2063" s="13" t="s">
        <v>62</v>
      </c>
      <c r="AR2063" s="13" t="s">
        <v>33</v>
      </c>
      <c r="AS2063" s="13" t="s">
        <v>80</v>
      </c>
      <c r="AT2063" s="13">
        <v>461.74</v>
      </c>
      <c r="AU2063" s="13">
        <v>5</v>
      </c>
      <c r="AV2063" s="13">
        <v>0.08</v>
      </c>
      <c r="AW2063" s="13">
        <v>2124</v>
      </c>
      <c r="AX2063" s="13">
        <v>1084.5999999999999</v>
      </c>
      <c r="AY2063" s="13">
        <v>1039.4000000000001</v>
      </c>
      <c r="AZ2063" s="13" t="s">
        <v>76</v>
      </c>
      <c r="BA2063" s="13" t="s">
        <v>71</v>
      </c>
      <c r="BB2063" s="13" t="s">
        <v>48</v>
      </c>
      <c r="BC2063" s="13">
        <v>32.06</v>
      </c>
      <c r="BD2063" s="13">
        <v>7</v>
      </c>
      <c r="BE2063" s="13" t="s">
        <v>55</v>
      </c>
      <c r="BF2063" s="13" t="s">
        <v>56</v>
      </c>
      <c r="BG2063" s="13">
        <v>2</v>
      </c>
      <c r="BH2063" s="13">
        <v>1</v>
      </c>
    </row>
    <row r="2064" spans="36:60" hidden="1" x14ac:dyDescent="0.25">
      <c r="AJ2064" s="12">
        <v>491</v>
      </c>
      <c r="AK2064" s="39" t="s">
        <v>459</v>
      </c>
      <c r="AL2064" s="13" t="s">
        <v>96</v>
      </c>
      <c r="AM2064" s="13" t="s">
        <v>42</v>
      </c>
      <c r="AN2064" s="13" t="s">
        <v>93</v>
      </c>
      <c r="AO2064" s="13" t="s">
        <v>67</v>
      </c>
      <c r="AP2064" s="13" t="s">
        <v>68</v>
      </c>
      <c r="AQ2064" s="13" t="s">
        <v>62</v>
      </c>
      <c r="AR2064" s="13" t="s">
        <v>45</v>
      </c>
      <c r="AS2064" s="13" t="s">
        <v>85</v>
      </c>
      <c r="AT2064" s="13">
        <v>551.89</v>
      </c>
      <c r="AU2064" s="13">
        <v>18</v>
      </c>
      <c r="AV2064" s="13">
        <v>0.25</v>
      </c>
      <c r="AW2064" s="13">
        <v>7450.52</v>
      </c>
      <c r="AX2064" s="13">
        <v>6415.74</v>
      </c>
      <c r="AY2064" s="13">
        <v>1034.78</v>
      </c>
      <c r="AZ2064" s="13" t="s">
        <v>91</v>
      </c>
      <c r="BA2064" s="13" t="s">
        <v>36</v>
      </c>
      <c r="BB2064" s="13" t="s">
        <v>72</v>
      </c>
      <c r="BC2064" s="13">
        <v>36.18</v>
      </c>
      <c r="BD2064" s="13">
        <v>4</v>
      </c>
      <c r="BE2064" s="13" t="s">
        <v>55</v>
      </c>
      <c r="BF2064" s="13" t="s">
        <v>56</v>
      </c>
      <c r="BG2064" s="13">
        <v>5</v>
      </c>
      <c r="BH2064" s="13">
        <v>9</v>
      </c>
    </row>
    <row r="2065" spans="36:60" hidden="1" x14ac:dyDescent="0.25">
      <c r="AJ2065" s="12">
        <v>567</v>
      </c>
      <c r="AK2065" s="39" t="s">
        <v>203</v>
      </c>
      <c r="AL2065" s="13" t="s">
        <v>41</v>
      </c>
      <c r="AM2065" s="13" t="s">
        <v>82</v>
      </c>
      <c r="AN2065" s="13" t="s">
        <v>83</v>
      </c>
      <c r="AO2065" s="13" t="s">
        <v>94</v>
      </c>
      <c r="AP2065" s="13" t="s">
        <v>61</v>
      </c>
      <c r="AQ2065" s="13" t="s">
        <v>84</v>
      </c>
      <c r="AR2065" s="13" t="s">
        <v>33</v>
      </c>
      <c r="AS2065" s="13" t="s">
        <v>80</v>
      </c>
      <c r="AT2065" s="13">
        <v>275.13</v>
      </c>
      <c r="AU2065" s="13">
        <v>19</v>
      </c>
      <c r="AV2065" s="13">
        <v>0.16</v>
      </c>
      <c r="AW2065" s="13">
        <v>4391.07</v>
      </c>
      <c r="AX2065" s="13">
        <v>3356.7</v>
      </c>
      <c r="AY2065" s="13">
        <v>1034.3699999999999</v>
      </c>
      <c r="AZ2065" s="13" t="s">
        <v>47</v>
      </c>
      <c r="BA2065" s="13" t="s">
        <v>36</v>
      </c>
      <c r="BB2065" s="13" t="s">
        <v>72</v>
      </c>
      <c r="BC2065" s="13">
        <v>22.03</v>
      </c>
      <c r="BD2065" s="13">
        <v>10</v>
      </c>
      <c r="BE2065" s="13" t="s">
        <v>38</v>
      </c>
      <c r="BF2065" s="13" t="s">
        <v>56</v>
      </c>
      <c r="BG2065" s="13">
        <v>3</v>
      </c>
      <c r="BH2065" s="13">
        <v>2</v>
      </c>
    </row>
    <row r="2066" spans="36:60" hidden="1" x14ac:dyDescent="0.25">
      <c r="AJ2066" s="11">
        <v>952</v>
      </c>
      <c r="AK2066" s="38" t="s">
        <v>239</v>
      </c>
      <c r="AL2066" s="2" t="s">
        <v>58</v>
      </c>
      <c r="AM2066" s="2" t="s">
        <v>42</v>
      </c>
      <c r="AN2066" s="2" t="s">
        <v>43</v>
      </c>
      <c r="AO2066" s="2" t="s">
        <v>100</v>
      </c>
      <c r="AP2066" s="2" t="s">
        <v>61</v>
      </c>
      <c r="AQ2066" s="2" t="s">
        <v>69</v>
      </c>
      <c r="AR2066" s="2" t="s">
        <v>33</v>
      </c>
      <c r="AS2066" s="2" t="s">
        <v>85</v>
      </c>
      <c r="AT2066" s="2">
        <v>308.27</v>
      </c>
      <c r="AU2066" s="2">
        <v>20</v>
      </c>
      <c r="AV2066" s="2">
        <v>0.28999999999999998</v>
      </c>
      <c r="AW2066" s="2">
        <v>4377.43</v>
      </c>
      <c r="AX2066" s="2">
        <v>3343.82</v>
      </c>
      <c r="AY2066" s="2">
        <v>1033.6099999999999</v>
      </c>
      <c r="AZ2066" s="2" t="s">
        <v>91</v>
      </c>
      <c r="BA2066" s="2" t="s">
        <v>88</v>
      </c>
      <c r="BB2066" s="2" t="s">
        <v>48</v>
      </c>
      <c r="BC2066" s="2">
        <v>28.12</v>
      </c>
      <c r="BD2066" s="2">
        <v>3</v>
      </c>
      <c r="BE2066" s="2" t="s">
        <v>55</v>
      </c>
      <c r="BF2066" s="2" t="s">
        <v>56</v>
      </c>
      <c r="BG2066" s="2">
        <v>3</v>
      </c>
      <c r="BH2066" s="2">
        <v>2</v>
      </c>
    </row>
    <row r="2067" spans="36:60" hidden="1" x14ac:dyDescent="0.25">
      <c r="AJ2067" s="11">
        <v>574</v>
      </c>
      <c r="AK2067" s="38" t="s">
        <v>494</v>
      </c>
      <c r="AL2067" s="2" t="s">
        <v>118</v>
      </c>
      <c r="AM2067" s="2" t="s">
        <v>42</v>
      </c>
      <c r="AN2067" s="2" t="s">
        <v>59</v>
      </c>
      <c r="AO2067" s="2" t="s">
        <v>44</v>
      </c>
      <c r="AP2067" s="2" t="s">
        <v>75</v>
      </c>
      <c r="AQ2067" s="2" t="s">
        <v>62</v>
      </c>
      <c r="AR2067" s="2" t="s">
        <v>53</v>
      </c>
      <c r="AS2067" s="2" t="s">
        <v>34</v>
      </c>
      <c r="AT2067" s="2">
        <v>782.32</v>
      </c>
      <c r="AU2067" s="2">
        <v>4</v>
      </c>
      <c r="AV2067" s="2">
        <v>0.26</v>
      </c>
      <c r="AW2067" s="2">
        <v>2315.67</v>
      </c>
      <c r="AX2067" s="2">
        <v>1282.51</v>
      </c>
      <c r="AY2067" s="2">
        <v>1033.1600000000001</v>
      </c>
      <c r="AZ2067" s="2" t="s">
        <v>76</v>
      </c>
      <c r="BA2067" s="2" t="s">
        <v>54</v>
      </c>
      <c r="BB2067" s="2" t="s">
        <v>72</v>
      </c>
      <c r="BC2067" s="2">
        <v>49.13</v>
      </c>
      <c r="BD2067" s="2">
        <v>1</v>
      </c>
      <c r="BE2067" s="2" t="s">
        <v>97</v>
      </c>
      <c r="BF2067" s="2" t="s">
        <v>39</v>
      </c>
      <c r="BG2067" s="2">
        <v>1</v>
      </c>
      <c r="BH2067" s="2">
        <v>9</v>
      </c>
    </row>
    <row r="2068" spans="36:60" hidden="1" x14ac:dyDescent="0.25">
      <c r="AJ2068" s="11">
        <v>434</v>
      </c>
      <c r="AK2068" s="38" t="s">
        <v>346</v>
      </c>
      <c r="AL2068" s="2" t="s">
        <v>114</v>
      </c>
      <c r="AM2068" s="2" t="s">
        <v>42</v>
      </c>
      <c r="AN2068" s="2" t="s">
        <v>59</v>
      </c>
      <c r="AO2068" s="2" t="s">
        <v>94</v>
      </c>
      <c r="AP2068" s="2" t="s">
        <v>61</v>
      </c>
      <c r="AQ2068" s="2" t="s">
        <v>84</v>
      </c>
      <c r="AR2068" s="2" t="s">
        <v>33</v>
      </c>
      <c r="AS2068" s="2" t="s">
        <v>70</v>
      </c>
      <c r="AT2068" s="2">
        <v>177.77</v>
      </c>
      <c r="AU2068" s="2">
        <v>18</v>
      </c>
      <c r="AV2068" s="2">
        <v>0.04</v>
      </c>
      <c r="AW2068" s="2">
        <v>3071.87</v>
      </c>
      <c r="AX2068" s="2">
        <v>2039.73</v>
      </c>
      <c r="AY2068" s="2">
        <v>1032.1400000000001</v>
      </c>
      <c r="AZ2068" s="2" t="s">
        <v>47</v>
      </c>
      <c r="BA2068" s="2" t="s">
        <v>36</v>
      </c>
      <c r="BB2068" s="2" t="s">
        <v>37</v>
      </c>
      <c r="BC2068" s="2">
        <v>11.21</v>
      </c>
      <c r="BD2068" s="2">
        <v>5</v>
      </c>
      <c r="BE2068" s="2" t="s">
        <v>38</v>
      </c>
      <c r="BF2068" s="2" t="s">
        <v>56</v>
      </c>
      <c r="BG2068" s="2">
        <v>3</v>
      </c>
      <c r="BH2068" s="2">
        <v>12</v>
      </c>
    </row>
    <row r="2069" spans="36:60" hidden="1" x14ac:dyDescent="0.25">
      <c r="AJ2069" s="11">
        <v>196</v>
      </c>
      <c r="AK2069" s="38" t="s">
        <v>270</v>
      </c>
      <c r="AL2069" s="2" t="s">
        <v>127</v>
      </c>
      <c r="AM2069" s="2" t="s">
        <v>42</v>
      </c>
      <c r="AN2069" s="2" t="s">
        <v>29</v>
      </c>
      <c r="AO2069" s="2" t="s">
        <v>60</v>
      </c>
      <c r="AP2069" s="2" t="s">
        <v>61</v>
      </c>
      <c r="AQ2069" s="2" t="s">
        <v>87</v>
      </c>
      <c r="AR2069" s="2" t="s">
        <v>45</v>
      </c>
      <c r="AS2069" s="2" t="s">
        <v>85</v>
      </c>
      <c r="AT2069" s="2">
        <v>339.2</v>
      </c>
      <c r="AU2069" s="2">
        <v>19</v>
      </c>
      <c r="AV2069" s="2">
        <v>0.22</v>
      </c>
      <c r="AW2069" s="2">
        <v>5026.9399999999996</v>
      </c>
      <c r="AX2069" s="2">
        <v>4001.15</v>
      </c>
      <c r="AY2069" s="2">
        <v>1025.79</v>
      </c>
      <c r="AZ2069" s="2" t="s">
        <v>47</v>
      </c>
      <c r="BA2069" s="2" t="s">
        <v>54</v>
      </c>
      <c r="BB2069" s="2" t="s">
        <v>72</v>
      </c>
      <c r="BC2069" s="2">
        <v>23.78</v>
      </c>
      <c r="BD2069" s="2">
        <v>7</v>
      </c>
      <c r="BE2069" s="2" t="s">
        <v>55</v>
      </c>
      <c r="BF2069" s="2" t="s">
        <v>39</v>
      </c>
      <c r="BG2069" s="2">
        <v>5</v>
      </c>
      <c r="BH2069" s="2">
        <v>9</v>
      </c>
    </row>
    <row r="2070" spans="36:60" hidden="1" x14ac:dyDescent="0.25">
      <c r="AJ2070" s="11">
        <v>208</v>
      </c>
      <c r="AK2070" s="38" t="s">
        <v>277</v>
      </c>
      <c r="AL2070" s="2" t="s">
        <v>114</v>
      </c>
      <c r="AM2070" s="2" t="s">
        <v>82</v>
      </c>
      <c r="AN2070" s="2" t="s">
        <v>93</v>
      </c>
      <c r="AO2070" s="2" t="s">
        <v>67</v>
      </c>
      <c r="AP2070" s="2" t="s">
        <v>68</v>
      </c>
      <c r="AQ2070" s="2" t="s">
        <v>134</v>
      </c>
      <c r="AR2070" s="2" t="s">
        <v>53</v>
      </c>
      <c r="AS2070" s="2" t="s">
        <v>80</v>
      </c>
      <c r="AT2070" s="2">
        <v>892.67</v>
      </c>
      <c r="AU2070" s="2">
        <v>8</v>
      </c>
      <c r="AV2070" s="2">
        <v>0</v>
      </c>
      <c r="AW2070" s="2">
        <v>7141.36</v>
      </c>
      <c r="AX2070" s="2">
        <v>6118.58</v>
      </c>
      <c r="AY2070" s="2">
        <v>1022.78</v>
      </c>
      <c r="AZ2070" s="2" t="s">
        <v>35</v>
      </c>
      <c r="BA2070" s="2" t="s">
        <v>36</v>
      </c>
      <c r="BB2070" s="2" t="s">
        <v>37</v>
      </c>
      <c r="BC2070" s="2">
        <v>8.4700000000000006</v>
      </c>
      <c r="BD2070" s="2">
        <v>9</v>
      </c>
      <c r="BE2070" s="2" t="s">
        <v>38</v>
      </c>
      <c r="BF2070" s="2" t="s">
        <v>56</v>
      </c>
      <c r="BG2070" s="2">
        <v>1</v>
      </c>
      <c r="BH2070" s="2">
        <v>11</v>
      </c>
    </row>
    <row r="2071" spans="36:60" hidden="1" x14ac:dyDescent="0.25">
      <c r="AJ2071" s="11">
        <v>394</v>
      </c>
      <c r="AK2071" s="38" t="s">
        <v>402</v>
      </c>
      <c r="AL2071" s="2" t="s">
        <v>114</v>
      </c>
      <c r="AM2071" s="2" t="s">
        <v>82</v>
      </c>
      <c r="AN2071" s="2" t="s">
        <v>59</v>
      </c>
      <c r="AO2071" s="2" t="s">
        <v>67</v>
      </c>
      <c r="AP2071" s="2" t="s">
        <v>68</v>
      </c>
      <c r="AQ2071" s="2" t="s">
        <v>69</v>
      </c>
      <c r="AR2071" s="2" t="s">
        <v>33</v>
      </c>
      <c r="AS2071" s="2" t="s">
        <v>34</v>
      </c>
      <c r="AT2071" s="2">
        <v>250.44</v>
      </c>
      <c r="AU2071" s="2">
        <v>18</v>
      </c>
      <c r="AV2071" s="2">
        <v>0.06</v>
      </c>
      <c r="AW2071" s="2">
        <v>4237.4399999999996</v>
      </c>
      <c r="AX2071" s="2">
        <v>3215.1</v>
      </c>
      <c r="AY2071" s="2">
        <v>1022.34</v>
      </c>
      <c r="AZ2071" s="2" t="s">
        <v>76</v>
      </c>
      <c r="BA2071" s="2" t="s">
        <v>88</v>
      </c>
      <c r="BB2071" s="2" t="s">
        <v>48</v>
      </c>
      <c r="BC2071" s="2">
        <v>9.7200000000000006</v>
      </c>
      <c r="BD2071" s="2">
        <v>8</v>
      </c>
      <c r="BE2071" s="2" t="s">
        <v>38</v>
      </c>
      <c r="BF2071" s="2" t="s">
        <v>39</v>
      </c>
      <c r="BG2071" s="2">
        <v>4</v>
      </c>
      <c r="BH2071" s="2">
        <v>7</v>
      </c>
    </row>
    <row r="2072" spans="36:60" hidden="1" x14ac:dyDescent="0.25">
      <c r="AJ2072" s="12">
        <v>587</v>
      </c>
      <c r="AK2072" s="39" t="s">
        <v>381</v>
      </c>
      <c r="AL2072" s="13" t="s">
        <v>129</v>
      </c>
      <c r="AM2072" s="13" t="s">
        <v>28</v>
      </c>
      <c r="AN2072" s="13" t="s">
        <v>59</v>
      </c>
      <c r="AO2072" s="13" t="s">
        <v>44</v>
      </c>
      <c r="AP2072" s="13" t="s">
        <v>75</v>
      </c>
      <c r="AQ2072" s="13" t="s">
        <v>102</v>
      </c>
      <c r="AR2072" s="13" t="s">
        <v>45</v>
      </c>
      <c r="AS2072" s="13" t="s">
        <v>85</v>
      </c>
      <c r="AT2072" s="13">
        <v>699.77</v>
      </c>
      <c r="AU2072" s="13">
        <v>7</v>
      </c>
      <c r="AV2072" s="13">
        <v>0.17</v>
      </c>
      <c r="AW2072" s="13">
        <v>4065.66</v>
      </c>
      <c r="AX2072" s="13">
        <v>3043.68</v>
      </c>
      <c r="AY2072" s="13">
        <v>1021.98</v>
      </c>
      <c r="AZ2072" s="13" t="s">
        <v>91</v>
      </c>
      <c r="BA2072" s="13" t="s">
        <v>71</v>
      </c>
      <c r="BB2072" s="13" t="s">
        <v>48</v>
      </c>
      <c r="BC2072" s="13">
        <v>24.03</v>
      </c>
      <c r="BD2072" s="13">
        <v>4</v>
      </c>
      <c r="BE2072" s="13" t="s">
        <v>55</v>
      </c>
      <c r="BF2072" s="13" t="s">
        <v>39</v>
      </c>
      <c r="BG2072" s="13">
        <v>2</v>
      </c>
      <c r="BH2072" s="13">
        <v>7</v>
      </c>
    </row>
    <row r="2073" spans="36:60" hidden="1" x14ac:dyDescent="0.25">
      <c r="AJ2073" s="12">
        <v>11</v>
      </c>
      <c r="AK2073" s="39" t="s">
        <v>92</v>
      </c>
      <c r="AL2073" s="13" t="s">
        <v>41</v>
      </c>
      <c r="AM2073" s="13" t="s">
        <v>28</v>
      </c>
      <c r="AN2073" s="13" t="s">
        <v>93</v>
      </c>
      <c r="AO2073" s="13" t="s">
        <v>94</v>
      </c>
      <c r="AP2073" s="13" t="s">
        <v>68</v>
      </c>
      <c r="AQ2073" s="13" t="s">
        <v>87</v>
      </c>
      <c r="AR2073" s="13" t="s">
        <v>45</v>
      </c>
      <c r="AS2073" s="13" t="s">
        <v>70</v>
      </c>
      <c r="AT2073" s="13">
        <v>324.88</v>
      </c>
      <c r="AU2073" s="13">
        <v>16</v>
      </c>
      <c r="AV2073" s="13">
        <v>0.17</v>
      </c>
      <c r="AW2073" s="13">
        <v>4314.41</v>
      </c>
      <c r="AX2073" s="13">
        <v>3303.81</v>
      </c>
      <c r="AY2073" s="13">
        <v>1010.6</v>
      </c>
      <c r="AZ2073" s="13" t="s">
        <v>35</v>
      </c>
      <c r="BA2073" s="13" t="s">
        <v>71</v>
      </c>
      <c r="BB2073" s="13" t="s">
        <v>48</v>
      </c>
      <c r="BC2073" s="13">
        <v>33.200000000000003</v>
      </c>
      <c r="BD2073" s="13">
        <v>4</v>
      </c>
      <c r="BE2073" s="13" t="s">
        <v>55</v>
      </c>
      <c r="BF2073" s="13" t="s">
        <v>39</v>
      </c>
      <c r="BG2073" s="13">
        <v>4</v>
      </c>
      <c r="BH2073" s="13">
        <v>2</v>
      </c>
    </row>
    <row r="2074" spans="36:60" hidden="1" x14ac:dyDescent="0.25">
      <c r="AJ2074" s="12">
        <v>25</v>
      </c>
      <c r="AK2074" s="39" t="s">
        <v>115</v>
      </c>
      <c r="AL2074" s="13" t="s">
        <v>41</v>
      </c>
      <c r="AM2074" s="13" t="s">
        <v>42</v>
      </c>
      <c r="AN2074" s="13" t="s">
        <v>83</v>
      </c>
      <c r="AO2074" s="13" t="s">
        <v>74</v>
      </c>
      <c r="AP2074" s="13" t="s">
        <v>31</v>
      </c>
      <c r="AQ2074" s="13" t="s">
        <v>84</v>
      </c>
      <c r="AR2074" s="13" t="s">
        <v>33</v>
      </c>
      <c r="AS2074" s="13" t="s">
        <v>80</v>
      </c>
      <c r="AT2074" s="13">
        <v>823.06</v>
      </c>
      <c r="AU2074" s="13">
        <v>6</v>
      </c>
      <c r="AV2074" s="13">
        <v>0.1</v>
      </c>
      <c r="AW2074" s="13">
        <v>4444.5200000000004</v>
      </c>
      <c r="AX2074" s="13">
        <v>3447.91</v>
      </c>
      <c r="AY2074" s="13">
        <v>996.61</v>
      </c>
      <c r="AZ2074" s="13" t="s">
        <v>63</v>
      </c>
      <c r="BA2074" s="13" t="s">
        <v>36</v>
      </c>
      <c r="BB2074" s="13" t="s">
        <v>72</v>
      </c>
      <c r="BC2074" s="13">
        <v>10.199999999999999</v>
      </c>
      <c r="BD2074" s="13">
        <v>1</v>
      </c>
      <c r="BE2074" s="13" t="s">
        <v>97</v>
      </c>
      <c r="BF2074" s="13" t="s">
        <v>56</v>
      </c>
      <c r="BG2074" s="13">
        <v>5</v>
      </c>
      <c r="BH2074" s="13">
        <v>8</v>
      </c>
    </row>
    <row r="2075" spans="36:60" hidden="1" x14ac:dyDescent="0.25">
      <c r="AJ2075" s="12">
        <v>499</v>
      </c>
      <c r="AK2075" s="39" t="s">
        <v>465</v>
      </c>
      <c r="AL2075" s="13" t="s">
        <v>96</v>
      </c>
      <c r="AM2075" s="13" t="s">
        <v>66</v>
      </c>
      <c r="AN2075" s="13" t="s">
        <v>29</v>
      </c>
      <c r="AO2075" s="13" t="s">
        <v>78</v>
      </c>
      <c r="AP2075" s="13" t="s">
        <v>75</v>
      </c>
      <c r="AQ2075" s="13" t="s">
        <v>134</v>
      </c>
      <c r="AR2075" s="13" t="s">
        <v>45</v>
      </c>
      <c r="AS2075" s="13" t="s">
        <v>46</v>
      </c>
      <c r="AT2075" s="13">
        <v>328.62</v>
      </c>
      <c r="AU2075" s="13">
        <v>11</v>
      </c>
      <c r="AV2075" s="13">
        <v>0</v>
      </c>
      <c r="AW2075" s="13">
        <v>3614.82</v>
      </c>
      <c r="AX2075" s="13">
        <v>2625.83</v>
      </c>
      <c r="AY2075" s="13">
        <v>988.99</v>
      </c>
      <c r="AZ2075" s="13" t="s">
        <v>47</v>
      </c>
      <c r="BA2075" s="13" t="s">
        <v>36</v>
      </c>
      <c r="BB2075" s="13" t="s">
        <v>48</v>
      </c>
      <c r="BC2075" s="13">
        <v>7.51</v>
      </c>
      <c r="BD2075" s="13">
        <v>4</v>
      </c>
      <c r="BE2075" s="13" t="s">
        <v>55</v>
      </c>
      <c r="BF2075" s="13" t="s">
        <v>39</v>
      </c>
      <c r="BG2075" s="13">
        <v>5</v>
      </c>
      <c r="BH2075" s="13">
        <v>3</v>
      </c>
    </row>
    <row r="2076" spans="36:60" hidden="1" x14ac:dyDescent="0.25">
      <c r="AJ2076" s="12">
        <v>923</v>
      </c>
      <c r="AK2076" s="39" t="s">
        <v>478</v>
      </c>
      <c r="AL2076" s="13" t="s">
        <v>65</v>
      </c>
      <c r="AM2076" s="13" t="s">
        <v>28</v>
      </c>
      <c r="AN2076" s="13" t="s">
        <v>59</v>
      </c>
      <c r="AO2076" s="13" t="s">
        <v>67</v>
      </c>
      <c r="AP2076" s="13" t="s">
        <v>75</v>
      </c>
      <c r="AQ2076" s="13" t="s">
        <v>134</v>
      </c>
      <c r="AR2076" s="13" t="s">
        <v>53</v>
      </c>
      <c r="AS2076" s="13" t="s">
        <v>80</v>
      </c>
      <c r="AT2076" s="13">
        <v>339.8</v>
      </c>
      <c r="AU2076" s="13">
        <v>14</v>
      </c>
      <c r="AV2076" s="13">
        <v>0.17</v>
      </c>
      <c r="AW2076" s="13">
        <v>3948.48</v>
      </c>
      <c r="AX2076" s="13">
        <v>2962.36</v>
      </c>
      <c r="AY2076" s="13">
        <v>986.12</v>
      </c>
      <c r="AZ2076" s="13" t="s">
        <v>91</v>
      </c>
      <c r="BA2076" s="13" t="s">
        <v>88</v>
      </c>
      <c r="BB2076" s="13" t="s">
        <v>37</v>
      </c>
      <c r="BC2076" s="13">
        <v>22.63</v>
      </c>
      <c r="BD2076" s="13">
        <v>9</v>
      </c>
      <c r="BE2076" s="13" t="s">
        <v>38</v>
      </c>
      <c r="BF2076" s="13" t="s">
        <v>56</v>
      </c>
      <c r="BG2076" s="13">
        <v>3</v>
      </c>
      <c r="BH2076" s="13">
        <v>5</v>
      </c>
    </row>
    <row r="2077" spans="36:60" hidden="1" x14ac:dyDescent="0.25">
      <c r="AJ2077" s="12">
        <v>645</v>
      </c>
      <c r="AK2077" s="39" t="s">
        <v>526</v>
      </c>
      <c r="AL2077" s="13" t="s">
        <v>41</v>
      </c>
      <c r="AM2077" s="13" t="s">
        <v>28</v>
      </c>
      <c r="AN2077" s="13" t="s">
        <v>59</v>
      </c>
      <c r="AO2077" s="13" t="s">
        <v>78</v>
      </c>
      <c r="AP2077" s="13" t="s">
        <v>31</v>
      </c>
      <c r="AQ2077" s="13" t="s">
        <v>102</v>
      </c>
      <c r="AR2077" s="13" t="s">
        <v>53</v>
      </c>
      <c r="AS2077" s="13" t="s">
        <v>34</v>
      </c>
      <c r="AT2077" s="13">
        <v>891.33</v>
      </c>
      <c r="AU2077" s="13">
        <v>7</v>
      </c>
      <c r="AV2077" s="13">
        <v>0.17</v>
      </c>
      <c r="AW2077" s="13">
        <v>5178.63</v>
      </c>
      <c r="AX2077" s="13">
        <v>4199.66</v>
      </c>
      <c r="AY2077" s="13">
        <v>978.97</v>
      </c>
      <c r="AZ2077" s="13" t="s">
        <v>91</v>
      </c>
      <c r="BA2077" s="13" t="s">
        <v>88</v>
      </c>
      <c r="BB2077" s="13" t="s">
        <v>48</v>
      </c>
      <c r="BC2077" s="13">
        <v>21.92</v>
      </c>
      <c r="BD2077" s="13">
        <v>2</v>
      </c>
      <c r="BE2077" s="13" t="s">
        <v>97</v>
      </c>
      <c r="BF2077" s="13" t="s">
        <v>39</v>
      </c>
      <c r="BG2077" s="13">
        <v>2</v>
      </c>
      <c r="BH2077" s="13">
        <v>2</v>
      </c>
    </row>
    <row r="2078" spans="36:60" hidden="1" x14ac:dyDescent="0.25">
      <c r="AJ2078" s="12">
        <v>731</v>
      </c>
      <c r="AK2078" s="39" t="s">
        <v>549</v>
      </c>
      <c r="AL2078" s="13" t="s">
        <v>41</v>
      </c>
      <c r="AM2078" s="13" t="s">
        <v>42</v>
      </c>
      <c r="AN2078" s="13" t="s">
        <v>43</v>
      </c>
      <c r="AO2078" s="13" t="s">
        <v>78</v>
      </c>
      <c r="AP2078" s="13" t="s">
        <v>51</v>
      </c>
      <c r="AQ2078" s="13" t="s">
        <v>134</v>
      </c>
      <c r="AR2078" s="13" t="s">
        <v>53</v>
      </c>
      <c r="AS2078" s="13" t="s">
        <v>46</v>
      </c>
      <c r="AT2078" s="13">
        <v>542.12</v>
      </c>
      <c r="AU2078" s="13">
        <v>7</v>
      </c>
      <c r="AV2078" s="13">
        <v>0.02</v>
      </c>
      <c r="AW2078" s="13">
        <v>3718.94</v>
      </c>
      <c r="AX2078" s="13">
        <v>2741.93</v>
      </c>
      <c r="AY2078" s="13">
        <v>977.01</v>
      </c>
      <c r="AZ2078" s="13" t="s">
        <v>91</v>
      </c>
      <c r="BA2078" s="13" t="s">
        <v>54</v>
      </c>
      <c r="BB2078" s="13" t="s">
        <v>37</v>
      </c>
      <c r="BC2078" s="13">
        <v>35.590000000000003</v>
      </c>
      <c r="BD2078" s="13">
        <v>8</v>
      </c>
      <c r="BE2078" s="13" t="s">
        <v>97</v>
      </c>
      <c r="BF2078" s="13" t="s">
        <v>56</v>
      </c>
      <c r="BG2078" s="13">
        <v>2</v>
      </c>
      <c r="BH2078" s="13">
        <v>4</v>
      </c>
    </row>
    <row r="2079" spans="36:60" hidden="1" x14ac:dyDescent="0.25">
      <c r="AJ2079" s="11">
        <v>780</v>
      </c>
      <c r="AK2079" s="38" t="s">
        <v>570</v>
      </c>
      <c r="AL2079" s="2" t="s">
        <v>118</v>
      </c>
      <c r="AM2079" s="2" t="s">
        <v>66</v>
      </c>
      <c r="AN2079" s="2" t="s">
        <v>59</v>
      </c>
      <c r="AO2079" s="2" t="s">
        <v>78</v>
      </c>
      <c r="AP2079" s="2" t="s">
        <v>75</v>
      </c>
      <c r="AQ2079" s="2" t="s">
        <v>79</v>
      </c>
      <c r="AR2079" s="2" t="s">
        <v>53</v>
      </c>
      <c r="AS2079" s="2" t="s">
        <v>80</v>
      </c>
      <c r="AT2079" s="2">
        <v>824.12</v>
      </c>
      <c r="AU2079" s="2">
        <v>9</v>
      </c>
      <c r="AV2079" s="2">
        <v>0.11</v>
      </c>
      <c r="AW2079" s="2">
        <v>6601.2</v>
      </c>
      <c r="AX2079" s="2">
        <v>5624.32</v>
      </c>
      <c r="AY2079" s="2">
        <v>976.88</v>
      </c>
      <c r="AZ2079" s="2" t="s">
        <v>35</v>
      </c>
      <c r="BA2079" s="2" t="s">
        <v>36</v>
      </c>
      <c r="BB2079" s="2" t="s">
        <v>48</v>
      </c>
      <c r="BC2079" s="2">
        <v>44.36</v>
      </c>
      <c r="BD2079" s="2">
        <v>7</v>
      </c>
      <c r="BE2079" s="2" t="s">
        <v>38</v>
      </c>
      <c r="BF2079" s="2" t="s">
        <v>56</v>
      </c>
      <c r="BG2079" s="2">
        <v>3</v>
      </c>
      <c r="BH2079" s="2">
        <v>6</v>
      </c>
    </row>
    <row r="2080" spans="36:60" hidden="1" x14ac:dyDescent="0.25">
      <c r="AJ2080" s="12">
        <v>321</v>
      </c>
      <c r="AK2080" s="39" t="s">
        <v>350</v>
      </c>
      <c r="AL2080" s="13" t="s">
        <v>58</v>
      </c>
      <c r="AM2080" s="13" t="s">
        <v>82</v>
      </c>
      <c r="AN2080" s="13" t="s">
        <v>90</v>
      </c>
      <c r="AO2080" s="13" t="s">
        <v>30</v>
      </c>
      <c r="AP2080" s="13" t="s">
        <v>51</v>
      </c>
      <c r="AQ2080" s="13" t="s">
        <v>52</v>
      </c>
      <c r="AR2080" s="13" t="s">
        <v>33</v>
      </c>
      <c r="AS2080" s="13" t="s">
        <v>80</v>
      </c>
      <c r="AT2080" s="13">
        <v>987.15</v>
      </c>
      <c r="AU2080" s="13">
        <v>4</v>
      </c>
      <c r="AV2080" s="13">
        <v>0.22</v>
      </c>
      <c r="AW2080" s="13">
        <v>3079.91</v>
      </c>
      <c r="AX2080" s="13">
        <v>2103.94</v>
      </c>
      <c r="AY2080" s="13">
        <v>975.97</v>
      </c>
      <c r="AZ2080" s="13" t="s">
        <v>35</v>
      </c>
      <c r="BA2080" s="13" t="s">
        <v>54</v>
      </c>
      <c r="BB2080" s="13" t="s">
        <v>37</v>
      </c>
      <c r="BC2080" s="13">
        <v>21.52</v>
      </c>
      <c r="BD2080" s="13">
        <v>5</v>
      </c>
      <c r="BE2080" s="13" t="s">
        <v>97</v>
      </c>
      <c r="BF2080" s="13" t="s">
        <v>39</v>
      </c>
      <c r="BG2080" s="13">
        <v>2</v>
      </c>
      <c r="BH2080" s="13">
        <v>8</v>
      </c>
    </row>
    <row r="2081" spans="36:60" hidden="1" x14ac:dyDescent="0.25">
      <c r="AJ2081" s="11">
        <v>622</v>
      </c>
      <c r="AK2081" s="38" t="s">
        <v>438</v>
      </c>
      <c r="AL2081" s="2" t="s">
        <v>114</v>
      </c>
      <c r="AM2081" s="2" t="s">
        <v>82</v>
      </c>
      <c r="AN2081" s="2" t="s">
        <v>59</v>
      </c>
      <c r="AO2081" s="2" t="s">
        <v>78</v>
      </c>
      <c r="AP2081" s="2" t="s">
        <v>68</v>
      </c>
      <c r="AQ2081" s="2" t="s">
        <v>69</v>
      </c>
      <c r="AR2081" s="2" t="s">
        <v>53</v>
      </c>
      <c r="AS2081" s="2" t="s">
        <v>85</v>
      </c>
      <c r="AT2081" s="2">
        <v>364.62</v>
      </c>
      <c r="AU2081" s="2">
        <v>16</v>
      </c>
      <c r="AV2081" s="2">
        <v>0.25</v>
      </c>
      <c r="AW2081" s="2">
        <v>4375.4399999999996</v>
      </c>
      <c r="AX2081" s="2">
        <v>3401.12</v>
      </c>
      <c r="AY2081" s="2">
        <v>974.32</v>
      </c>
      <c r="AZ2081" s="2" t="s">
        <v>76</v>
      </c>
      <c r="BA2081" s="2" t="s">
        <v>88</v>
      </c>
      <c r="BB2081" s="2" t="s">
        <v>37</v>
      </c>
      <c r="BC2081" s="2">
        <v>35.74</v>
      </c>
      <c r="BD2081" s="2">
        <v>9</v>
      </c>
      <c r="BE2081" s="2" t="s">
        <v>97</v>
      </c>
      <c r="BF2081" s="2" t="s">
        <v>39</v>
      </c>
      <c r="BG2081" s="2">
        <v>2</v>
      </c>
      <c r="BH2081" s="2">
        <v>10</v>
      </c>
    </row>
    <row r="2082" spans="36:60" hidden="1" x14ac:dyDescent="0.25">
      <c r="AJ2082" s="11">
        <v>308</v>
      </c>
      <c r="AK2082" s="38" t="s">
        <v>343</v>
      </c>
      <c r="AL2082" s="2" t="s">
        <v>127</v>
      </c>
      <c r="AM2082" s="2" t="s">
        <v>28</v>
      </c>
      <c r="AN2082" s="2" t="s">
        <v>29</v>
      </c>
      <c r="AO2082" s="2" t="s">
        <v>30</v>
      </c>
      <c r="AP2082" s="2" t="s">
        <v>68</v>
      </c>
      <c r="AQ2082" s="2" t="s">
        <v>102</v>
      </c>
      <c r="AR2082" s="2" t="s">
        <v>45</v>
      </c>
      <c r="AS2082" s="2" t="s">
        <v>70</v>
      </c>
      <c r="AT2082" s="2">
        <v>168.67</v>
      </c>
      <c r="AU2082" s="2">
        <v>18</v>
      </c>
      <c r="AV2082" s="2">
        <v>0.13</v>
      </c>
      <c r="AW2082" s="2">
        <v>2641.37</v>
      </c>
      <c r="AX2082" s="2">
        <v>1675.42</v>
      </c>
      <c r="AY2082" s="2">
        <v>965.95</v>
      </c>
      <c r="AZ2082" s="2" t="s">
        <v>91</v>
      </c>
      <c r="BA2082" s="2" t="s">
        <v>88</v>
      </c>
      <c r="BB2082" s="2" t="s">
        <v>37</v>
      </c>
      <c r="BC2082" s="2">
        <v>5.53</v>
      </c>
      <c r="BD2082" s="2">
        <v>9</v>
      </c>
      <c r="BE2082" s="2" t="s">
        <v>55</v>
      </c>
      <c r="BF2082" s="2" t="s">
        <v>56</v>
      </c>
      <c r="BG2082" s="2">
        <v>5</v>
      </c>
      <c r="BH2082" s="2">
        <v>7</v>
      </c>
    </row>
    <row r="2083" spans="36:60" hidden="1" x14ac:dyDescent="0.25">
      <c r="AJ2083" s="12">
        <v>943</v>
      </c>
      <c r="AK2083" s="39" t="s">
        <v>523</v>
      </c>
      <c r="AL2083" s="13" t="s">
        <v>129</v>
      </c>
      <c r="AM2083" s="13" t="s">
        <v>66</v>
      </c>
      <c r="AN2083" s="13" t="s">
        <v>90</v>
      </c>
      <c r="AO2083" s="13" t="s">
        <v>74</v>
      </c>
      <c r="AP2083" s="13" t="s">
        <v>68</v>
      </c>
      <c r="AQ2083" s="13" t="s">
        <v>32</v>
      </c>
      <c r="AR2083" s="13" t="s">
        <v>45</v>
      </c>
      <c r="AS2083" s="13" t="s">
        <v>80</v>
      </c>
      <c r="AT2083" s="13">
        <v>764.53</v>
      </c>
      <c r="AU2083" s="13">
        <v>17</v>
      </c>
      <c r="AV2083" s="13">
        <v>0.28999999999999998</v>
      </c>
      <c r="AW2083" s="13">
        <v>9227.8799999999992</v>
      </c>
      <c r="AX2083" s="13">
        <v>8262.61</v>
      </c>
      <c r="AY2083" s="13">
        <v>965.27</v>
      </c>
      <c r="AZ2083" s="13" t="s">
        <v>63</v>
      </c>
      <c r="BA2083" s="13" t="s">
        <v>71</v>
      </c>
      <c r="BB2083" s="13" t="s">
        <v>48</v>
      </c>
      <c r="BC2083" s="13">
        <v>24.36</v>
      </c>
      <c r="BD2083" s="13">
        <v>8</v>
      </c>
      <c r="BE2083" s="13" t="s">
        <v>55</v>
      </c>
      <c r="BF2083" s="13" t="s">
        <v>56</v>
      </c>
      <c r="BG2083" s="13">
        <v>5</v>
      </c>
      <c r="BH2083" s="13">
        <v>9</v>
      </c>
    </row>
    <row r="2084" spans="36:60" hidden="1" x14ac:dyDescent="0.25">
      <c r="AJ2084" s="11">
        <v>776</v>
      </c>
      <c r="AK2084" s="38" t="s">
        <v>567</v>
      </c>
      <c r="AL2084" s="2" t="s">
        <v>99</v>
      </c>
      <c r="AM2084" s="2" t="s">
        <v>42</v>
      </c>
      <c r="AN2084" s="2" t="s">
        <v>43</v>
      </c>
      <c r="AO2084" s="2" t="s">
        <v>60</v>
      </c>
      <c r="AP2084" s="2" t="s">
        <v>68</v>
      </c>
      <c r="AQ2084" s="2" t="s">
        <v>32</v>
      </c>
      <c r="AR2084" s="2" t="s">
        <v>33</v>
      </c>
      <c r="AS2084" s="2" t="s">
        <v>80</v>
      </c>
      <c r="AT2084" s="2">
        <v>128.37</v>
      </c>
      <c r="AU2084" s="2">
        <v>20</v>
      </c>
      <c r="AV2084" s="2">
        <v>0.11</v>
      </c>
      <c r="AW2084" s="2">
        <v>2284.9899999999998</v>
      </c>
      <c r="AX2084" s="2">
        <v>1324.05</v>
      </c>
      <c r="AY2084" s="2">
        <v>960.94</v>
      </c>
      <c r="AZ2084" s="2" t="s">
        <v>76</v>
      </c>
      <c r="BA2084" s="2" t="s">
        <v>88</v>
      </c>
      <c r="BB2084" s="2" t="s">
        <v>37</v>
      </c>
      <c r="BC2084" s="2">
        <v>47.3</v>
      </c>
      <c r="BD2084" s="2">
        <v>5</v>
      </c>
      <c r="BE2084" s="2" t="s">
        <v>38</v>
      </c>
      <c r="BF2084" s="2" t="s">
        <v>39</v>
      </c>
      <c r="BG2084" s="2">
        <v>1</v>
      </c>
      <c r="BH2084" s="2">
        <v>8</v>
      </c>
    </row>
    <row r="2085" spans="36:60" hidden="1" x14ac:dyDescent="0.25">
      <c r="AJ2085" s="11">
        <v>932</v>
      </c>
      <c r="AK2085" s="38" t="s">
        <v>455</v>
      </c>
      <c r="AL2085" s="2" t="s">
        <v>27</v>
      </c>
      <c r="AM2085" s="2" t="s">
        <v>66</v>
      </c>
      <c r="AN2085" s="2" t="s">
        <v>83</v>
      </c>
      <c r="AO2085" s="2" t="s">
        <v>94</v>
      </c>
      <c r="AP2085" s="2" t="s">
        <v>61</v>
      </c>
      <c r="AQ2085" s="2" t="s">
        <v>69</v>
      </c>
      <c r="AR2085" s="2" t="s">
        <v>33</v>
      </c>
      <c r="AS2085" s="2" t="s">
        <v>80</v>
      </c>
      <c r="AT2085" s="2">
        <v>949.87</v>
      </c>
      <c r="AU2085" s="2">
        <v>4</v>
      </c>
      <c r="AV2085" s="2">
        <v>0.16</v>
      </c>
      <c r="AW2085" s="2">
        <v>3191.56</v>
      </c>
      <c r="AX2085" s="2">
        <v>2234.4</v>
      </c>
      <c r="AY2085" s="2">
        <v>957.16</v>
      </c>
      <c r="AZ2085" s="2" t="s">
        <v>35</v>
      </c>
      <c r="BA2085" s="2" t="s">
        <v>54</v>
      </c>
      <c r="BB2085" s="2" t="s">
        <v>37</v>
      </c>
      <c r="BC2085" s="2">
        <v>14.92</v>
      </c>
      <c r="BD2085" s="2">
        <v>9</v>
      </c>
      <c r="BE2085" s="2" t="s">
        <v>55</v>
      </c>
      <c r="BF2085" s="2" t="s">
        <v>39</v>
      </c>
      <c r="BG2085" s="2">
        <v>1</v>
      </c>
      <c r="BH2085" s="2">
        <v>4</v>
      </c>
    </row>
    <row r="2086" spans="36:60" hidden="1" x14ac:dyDescent="0.25">
      <c r="AJ2086" s="12">
        <v>751</v>
      </c>
      <c r="AK2086" s="39" t="s">
        <v>558</v>
      </c>
      <c r="AL2086" s="13" t="s">
        <v>65</v>
      </c>
      <c r="AM2086" s="13" t="s">
        <v>28</v>
      </c>
      <c r="AN2086" s="13" t="s">
        <v>83</v>
      </c>
      <c r="AO2086" s="13" t="s">
        <v>100</v>
      </c>
      <c r="AP2086" s="13" t="s">
        <v>51</v>
      </c>
      <c r="AQ2086" s="13" t="s">
        <v>87</v>
      </c>
      <c r="AR2086" s="13" t="s">
        <v>53</v>
      </c>
      <c r="AS2086" s="13" t="s">
        <v>70</v>
      </c>
      <c r="AT2086" s="13">
        <v>537.20000000000005</v>
      </c>
      <c r="AU2086" s="13">
        <v>13</v>
      </c>
      <c r="AV2086" s="13">
        <v>7.0000000000000007E-2</v>
      </c>
      <c r="AW2086" s="13">
        <v>6494.75</v>
      </c>
      <c r="AX2086" s="13">
        <v>5540.31</v>
      </c>
      <c r="AY2086" s="13">
        <v>954.44</v>
      </c>
      <c r="AZ2086" s="13" t="s">
        <v>76</v>
      </c>
      <c r="BA2086" s="13" t="s">
        <v>71</v>
      </c>
      <c r="BB2086" s="13" t="s">
        <v>72</v>
      </c>
      <c r="BC2086" s="13">
        <v>30.07</v>
      </c>
      <c r="BD2086" s="13">
        <v>1</v>
      </c>
      <c r="BE2086" s="13" t="s">
        <v>38</v>
      </c>
      <c r="BF2086" s="13" t="s">
        <v>39</v>
      </c>
      <c r="BG2086" s="13">
        <v>1</v>
      </c>
      <c r="BH2086" s="13">
        <v>4</v>
      </c>
    </row>
    <row r="2087" spans="36:60" hidden="1" x14ac:dyDescent="0.25">
      <c r="AJ2087" s="11">
        <v>96</v>
      </c>
      <c r="AK2087" s="38" t="s">
        <v>187</v>
      </c>
      <c r="AL2087" s="2" t="s">
        <v>127</v>
      </c>
      <c r="AM2087" s="2" t="s">
        <v>82</v>
      </c>
      <c r="AN2087" s="2" t="s">
        <v>59</v>
      </c>
      <c r="AO2087" s="2" t="s">
        <v>44</v>
      </c>
      <c r="AP2087" s="2" t="s">
        <v>51</v>
      </c>
      <c r="AQ2087" s="2" t="s">
        <v>84</v>
      </c>
      <c r="AR2087" s="2" t="s">
        <v>53</v>
      </c>
      <c r="AS2087" s="2" t="s">
        <v>80</v>
      </c>
      <c r="AT2087" s="2">
        <v>611.96</v>
      </c>
      <c r="AU2087" s="2">
        <v>9</v>
      </c>
      <c r="AV2087" s="2">
        <v>0.28999999999999998</v>
      </c>
      <c r="AW2087" s="2">
        <v>3910.42</v>
      </c>
      <c r="AX2087" s="2">
        <v>2957.38</v>
      </c>
      <c r="AY2087" s="2">
        <v>953.04</v>
      </c>
      <c r="AZ2087" s="2" t="s">
        <v>91</v>
      </c>
      <c r="BA2087" s="2" t="s">
        <v>36</v>
      </c>
      <c r="BB2087" s="2" t="s">
        <v>72</v>
      </c>
      <c r="BC2087" s="2">
        <v>14.11</v>
      </c>
      <c r="BD2087" s="2">
        <v>1</v>
      </c>
      <c r="BE2087" s="2" t="s">
        <v>97</v>
      </c>
      <c r="BF2087" s="2" t="s">
        <v>56</v>
      </c>
      <c r="BG2087" s="2">
        <v>3</v>
      </c>
      <c r="BH2087" s="2">
        <v>2</v>
      </c>
    </row>
    <row r="2088" spans="36:60" hidden="1" x14ac:dyDescent="0.25">
      <c r="AJ2088" s="12">
        <v>113</v>
      </c>
      <c r="AK2088" s="39" t="s">
        <v>202</v>
      </c>
      <c r="AL2088" s="13" t="s">
        <v>65</v>
      </c>
      <c r="AM2088" s="13" t="s">
        <v>28</v>
      </c>
      <c r="AN2088" s="13" t="s">
        <v>83</v>
      </c>
      <c r="AO2088" s="13" t="s">
        <v>60</v>
      </c>
      <c r="AP2088" s="13" t="s">
        <v>61</v>
      </c>
      <c r="AQ2088" s="13" t="s">
        <v>32</v>
      </c>
      <c r="AR2088" s="13" t="s">
        <v>53</v>
      </c>
      <c r="AS2088" s="13" t="s">
        <v>80</v>
      </c>
      <c r="AT2088" s="13">
        <v>170.95</v>
      </c>
      <c r="AU2088" s="13">
        <v>13</v>
      </c>
      <c r="AV2088" s="13">
        <v>0.1</v>
      </c>
      <c r="AW2088" s="13">
        <v>2000.12</v>
      </c>
      <c r="AX2088" s="13">
        <v>1047.94</v>
      </c>
      <c r="AY2088" s="13">
        <v>952.18</v>
      </c>
      <c r="AZ2088" s="13" t="s">
        <v>76</v>
      </c>
      <c r="BA2088" s="13" t="s">
        <v>54</v>
      </c>
      <c r="BB2088" s="13" t="s">
        <v>72</v>
      </c>
      <c r="BC2088" s="13">
        <v>18.57</v>
      </c>
      <c r="BD2088" s="13">
        <v>1</v>
      </c>
      <c r="BE2088" s="13" t="s">
        <v>55</v>
      </c>
      <c r="BF2088" s="13" t="s">
        <v>56</v>
      </c>
      <c r="BG2088" s="13">
        <v>2</v>
      </c>
      <c r="BH2088" s="13">
        <v>1</v>
      </c>
    </row>
    <row r="2089" spans="36:60" hidden="1" x14ac:dyDescent="0.25">
      <c r="AJ2089" s="12">
        <v>749</v>
      </c>
      <c r="AK2089" s="39" t="s">
        <v>557</v>
      </c>
      <c r="AL2089" s="13" t="s">
        <v>41</v>
      </c>
      <c r="AM2089" s="13" t="s">
        <v>82</v>
      </c>
      <c r="AN2089" s="13" t="s">
        <v>29</v>
      </c>
      <c r="AO2089" s="13" t="s">
        <v>94</v>
      </c>
      <c r="AP2089" s="13" t="s">
        <v>61</v>
      </c>
      <c r="AQ2089" s="13" t="s">
        <v>102</v>
      </c>
      <c r="AR2089" s="13" t="s">
        <v>45</v>
      </c>
      <c r="AS2089" s="13" t="s">
        <v>70</v>
      </c>
      <c r="AT2089" s="13">
        <v>678.93</v>
      </c>
      <c r="AU2089" s="13">
        <v>6</v>
      </c>
      <c r="AV2089" s="13">
        <v>0.3</v>
      </c>
      <c r="AW2089" s="13">
        <v>2851.51</v>
      </c>
      <c r="AX2089" s="13">
        <v>1899.71</v>
      </c>
      <c r="AY2089" s="13">
        <v>951.8</v>
      </c>
      <c r="AZ2089" s="13" t="s">
        <v>47</v>
      </c>
      <c r="BA2089" s="13" t="s">
        <v>36</v>
      </c>
      <c r="BB2089" s="13" t="s">
        <v>37</v>
      </c>
      <c r="BC2089" s="13">
        <v>35.5</v>
      </c>
      <c r="BD2089" s="13">
        <v>1</v>
      </c>
      <c r="BE2089" s="13" t="s">
        <v>97</v>
      </c>
      <c r="BF2089" s="13" t="s">
        <v>56</v>
      </c>
      <c r="BG2089" s="13">
        <v>2</v>
      </c>
      <c r="BH2089" s="13">
        <v>8</v>
      </c>
    </row>
    <row r="2090" spans="36:60" hidden="1" x14ac:dyDescent="0.25">
      <c r="AJ2090" s="11">
        <v>454</v>
      </c>
      <c r="AK2090" s="38" t="s">
        <v>441</v>
      </c>
      <c r="AL2090" s="2" t="s">
        <v>127</v>
      </c>
      <c r="AM2090" s="2" t="s">
        <v>28</v>
      </c>
      <c r="AN2090" s="2" t="s">
        <v>90</v>
      </c>
      <c r="AO2090" s="2" t="s">
        <v>74</v>
      </c>
      <c r="AP2090" s="2" t="s">
        <v>75</v>
      </c>
      <c r="AQ2090" s="2" t="s">
        <v>69</v>
      </c>
      <c r="AR2090" s="2" t="s">
        <v>33</v>
      </c>
      <c r="AS2090" s="2" t="s">
        <v>85</v>
      </c>
      <c r="AT2090" s="2">
        <v>218.62</v>
      </c>
      <c r="AU2090" s="2">
        <v>11</v>
      </c>
      <c r="AV2090" s="2">
        <v>0.13</v>
      </c>
      <c r="AW2090" s="2">
        <v>2092.19</v>
      </c>
      <c r="AX2090" s="2">
        <v>1140.8499999999999</v>
      </c>
      <c r="AY2090" s="2">
        <v>951.34</v>
      </c>
      <c r="AZ2090" s="2" t="s">
        <v>76</v>
      </c>
      <c r="BA2090" s="2" t="s">
        <v>54</v>
      </c>
      <c r="BB2090" s="2" t="s">
        <v>37</v>
      </c>
      <c r="BC2090" s="2">
        <v>16.59</v>
      </c>
      <c r="BD2090" s="2">
        <v>5</v>
      </c>
      <c r="BE2090" s="2" t="s">
        <v>55</v>
      </c>
      <c r="BF2090" s="2" t="s">
        <v>39</v>
      </c>
      <c r="BG2090" s="2">
        <v>4</v>
      </c>
      <c r="BH2090" s="2">
        <v>6</v>
      </c>
    </row>
    <row r="2091" spans="36:60" hidden="1" x14ac:dyDescent="0.25">
      <c r="AJ2091" s="12">
        <v>181</v>
      </c>
      <c r="AK2091" s="39" t="s">
        <v>259</v>
      </c>
      <c r="AL2091" s="13" t="s">
        <v>120</v>
      </c>
      <c r="AM2091" s="13" t="s">
        <v>42</v>
      </c>
      <c r="AN2091" s="13" t="s">
        <v>83</v>
      </c>
      <c r="AO2091" s="13" t="s">
        <v>67</v>
      </c>
      <c r="AP2091" s="13" t="s">
        <v>68</v>
      </c>
      <c r="AQ2091" s="13" t="s">
        <v>32</v>
      </c>
      <c r="AR2091" s="13" t="s">
        <v>45</v>
      </c>
      <c r="AS2091" s="13" t="s">
        <v>34</v>
      </c>
      <c r="AT2091" s="13">
        <v>601.95000000000005</v>
      </c>
      <c r="AU2091" s="13">
        <v>5</v>
      </c>
      <c r="AV2091" s="13">
        <v>0.11</v>
      </c>
      <c r="AW2091" s="13">
        <v>2678.68</v>
      </c>
      <c r="AX2091" s="13">
        <v>1731</v>
      </c>
      <c r="AY2091" s="13">
        <v>947.68</v>
      </c>
      <c r="AZ2091" s="13" t="s">
        <v>63</v>
      </c>
      <c r="BA2091" s="13" t="s">
        <v>71</v>
      </c>
      <c r="BB2091" s="13" t="s">
        <v>72</v>
      </c>
      <c r="BC2091" s="13">
        <v>38.47</v>
      </c>
      <c r="BD2091" s="13">
        <v>1</v>
      </c>
      <c r="BE2091" s="13" t="s">
        <v>55</v>
      </c>
      <c r="BF2091" s="13" t="s">
        <v>39</v>
      </c>
      <c r="BG2091" s="13">
        <v>4</v>
      </c>
      <c r="BH2091" s="13">
        <v>5</v>
      </c>
    </row>
    <row r="2092" spans="36:60" hidden="1" x14ac:dyDescent="0.25">
      <c r="AJ2092" s="12">
        <v>715</v>
      </c>
      <c r="AK2092" s="39" t="s">
        <v>145</v>
      </c>
      <c r="AL2092" s="13" t="s">
        <v>96</v>
      </c>
      <c r="AM2092" s="13" t="s">
        <v>28</v>
      </c>
      <c r="AN2092" s="13" t="s">
        <v>93</v>
      </c>
      <c r="AO2092" s="13" t="s">
        <v>67</v>
      </c>
      <c r="AP2092" s="13" t="s">
        <v>75</v>
      </c>
      <c r="AQ2092" s="13" t="s">
        <v>84</v>
      </c>
      <c r="AR2092" s="13" t="s">
        <v>45</v>
      </c>
      <c r="AS2092" s="13" t="s">
        <v>34</v>
      </c>
      <c r="AT2092" s="13">
        <v>170.07</v>
      </c>
      <c r="AU2092" s="13">
        <v>17</v>
      </c>
      <c r="AV2092" s="13">
        <v>0.22</v>
      </c>
      <c r="AW2092" s="13">
        <v>2255.13</v>
      </c>
      <c r="AX2092" s="13">
        <v>1310.24</v>
      </c>
      <c r="AY2092" s="13">
        <v>944.89</v>
      </c>
      <c r="AZ2092" s="13" t="s">
        <v>47</v>
      </c>
      <c r="BA2092" s="13" t="s">
        <v>36</v>
      </c>
      <c r="BB2092" s="13" t="s">
        <v>48</v>
      </c>
      <c r="BC2092" s="13">
        <v>10.31</v>
      </c>
      <c r="BD2092" s="13">
        <v>2</v>
      </c>
      <c r="BE2092" s="13" t="s">
        <v>38</v>
      </c>
      <c r="BF2092" s="13" t="s">
        <v>56</v>
      </c>
      <c r="BG2092" s="13">
        <v>2</v>
      </c>
      <c r="BH2092" s="13">
        <v>11</v>
      </c>
    </row>
    <row r="2093" spans="36:60" hidden="1" x14ac:dyDescent="0.25">
      <c r="AJ2093" s="12">
        <v>173</v>
      </c>
      <c r="AK2093" s="39" t="s">
        <v>252</v>
      </c>
      <c r="AL2093" s="13" t="s">
        <v>114</v>
      </c>
      <c r="AM2093" s="13" t="s">
        <v>82</v>
      </c>
      <c r="AN2093" s="13" t="s">
        <v>83</v>
      </c>
      <c r="AO2093" s="13" t="s">
        <v>30</v>
      </c>
      <c r="AP2093" s="13" t="s">
        <v>51</v>
      </c>
      <c r="AQ2093" s="13" t="s">
        <v>52</v>
      </c>
      <c r="AR2093" s="13" t="s">
        <v>45</v>
      </c>
      <c r="AS2093" s="13" t="s">
        <v>70</v>
      </c>
      <c r="AT2093" s="13">
        <v>349.17</v>
      </c>
      <c r="AU2093" s="13">
        <v>14</v>
      </c>
      <c r="AV2093" s="13">
        <v>0.13</v>
      </c>
      <c r="AW2093" s="13">
        <v>4252.8900000000003</v>
      </c>
      <c r="AX2093" s="13">
        <v>3312.41</v>
      </c>
      <c r="AY2093" s="13">
        <v>940.48</v>
      </c>
      <c r="AZ2093" s="13" t="s">
        <v>63</v>
      </c>
      <c r="BA2093" s="13" t="s">
        <v>88</v>
      </c>
      <c r="BB2093" s="13" t="s">
        <v>72</v>
      </c>
      <c r="BC2093" s="13">
        <v>34.9</v>
      </c>
      <c r="BD2093" s="13">
        <v>9</v>
      </c>
      <c r="BE2093" s="13" t="s">
        <v>38</v>
      </c>
      <c r="BF2093" s="13" t="s">
        <v>39</v>
      </c>
      <c r="BG2093" s="13">
        <v>2</v>
      </c>
      <c r="BH2093" s="13">
        <v>10</v>
      </c>
    </row>
    <row r="2094" spans="36:60" hidden="1" x14ac:dyDescent="0.25">
      <c r="AJ2094" s="11">
        <v>688</v>
      </c>
      <c r="AK2094" s="38" t="s">
        <v>454</v>
      </c>
      <c r="AL2094" s="2" t="s">
        <v>118</v>
      </c>
      <c r="AM2094" s="2" t="s">
        <v>42</v>
      </c>
      <c r="AN2094" s="2" t="s">
        <v>29</v>
      </c>
      <c r="AO2094" s="2" t="s">
        <v>60</v>
      </c>
      <c r="AP2094" s="2" t="s">
        <v>68</v>
      </c>
      <c r="AQ2094" s="2" t="s">
        <v>52</v>
      </c>
      <c r="AR2094" s="2" t="s">
        <v>53</v>
      </c>
      <c r="AS2094" s="2" t="s">
        <v>34</v>
      </c>
      <c r="AT2094" s="2">
        <v>815.49</v>
      </c>
      <c r="AU2094" s="2">
        <v>11</v>
      </c>
      <c r="AV2094" s="2">
        <v>0.18</v>
      </c>
      <c r="AW2094" s="2">
        <v>7355.72</v>
      </c>
      <c r="AX2094" s="2">
        <v>6415.74</v>
      </c>
      <c r="AY2094" s="2">
        <v>939.98</v>
      </c>
      <c r="AZ2094" s="2" t="s">
        <v>35</v>
      </c>
      <c r="BA2094" s="2" t="s">
        <v>36</v>
      </c>
      <c r="BB2094" s="2" t="s">
        <v>72</v>
      </c>
      <c r="BC2094" s="2">
        <v>35.630000000000003</v>
      </c>
      <c r="BD2094" s="2">
        <v>8</v>
      </c>
      <c r="BE2094" s="2" t="s">
        <v>55</v>
      </c>
      <c r="BF2094" s="2" t="s">
        <v>56</v>
      </c>
      <c r="BG2094" s="2">
        <v>1</v>
      </c>
      <c r="BH2094" s="2">
        <v>12</v>
      </c>
    </row>
    <row r="2095" spans="36:60" hidden="1" x14ac:dyDescent="0.25">
      <c r="AJ2095" s="11">
        <v>124</v>
      </c>
      <c r="AK2095" s="38" t="s">
        <v>211</v>
      </c>
      <c r="AL2095" s="2" t="s">
        <v>58</v>
      </c>
      <c r="AM2095" s="2" t="s">
        <v>28</v>
      </c>
      <c r="AN2095" s="2" t="s">
        <v>90</v>
      </c>
      <c r="AO2095" s="2" t="s">
        <v>94</v>
      </c>
      <c r="AP2095" s="2" t="s">
        <v>51</v>
      </c>
      <c r="AQ2095" s="2" t="s">
        <v>62</v>
      </c>
      <c r="AR2095" s="2" t="s">
        <v>53</v>
      </c>
      <c r="AS2095" s="2" t="s">
        <v>34</v>
      </c>
      <c r="AT2095" s="2">
        <v>201.33</v>
      </c>
      <c r="AU2095" s="2">
        <v>20</v>
      </c>
      <c r="AV2095" s="2">
        <v>0.11</v>
      </c>
      <c r="AW2095" s="2">
        <v>3583.67</v>
      </c>
      <c r="AX2095" s="2">
        <v>2644.23</v>
      </c>
      <c r="AY2095" s="2">
        <v>939.44</v>
      </c>
      <c r="AZ2095" s="2" t="s">
        <v>76</v>
      </c>
      <c r="BA2095" s="2" t="s">
        <v>71</v>
      </c>
      <c r="BB2095" s="2" t="s">
        <v>72</v>
      </c>
      <c r="BC2095" s="2">
        <v>29.55</v>
      </c>
      <c r="BD2095" s="2">
        <v>8</v>
      </c>
      <c r="BE2095" s="2" t="s">
        <v>55</v>
      </c>
      <c r="BF2095" s="2" t="s">
        <v>39</v>
      </c>
      <c r="BG2095" s="2">
        <v>3</v>
      </c>
      <c r="BH2095" s="2">
        <v>9</v>
      </c>
    </row>
    <row r="2096" spans="36:60" hidden="1" x14ac:dyDescent="0.25">
      <c r="AJ2096" s="12">
        <v>865</v>
      </c>
      <c r="AK2096" s="39" t="s">
        <v>361</v>
      </c>
      <c r="AL2096" s="13" t="s">
        <v>58</v>
      </c>
      <c r="AM2096" s="13" t="s">
        <v>28</v>
      </c>
      <c r="AN2096" s="13" t="s">
        <v>29</v>
      </c>
      <c r="AO2096" s="13" t="s">
        <v>74</v>
      </c>
      <c r="AP2096" s="13" t="s">
        <v>61</v>
      </c>
      <c r="AQ2096" s="13" t="s">
        <v>32</v>
      </c>
      <c r="AR2096" s="13" t="s">
        <v>45</v>
      </c>
      <c r="AS2096" s="13" t="s">
        <v>34</v>
      </c>
      <c r="AT2096" s="13">
        <v>587.28</v>
      </c>
      <c r="AU2096" s="13">
        <v>4</v>
      </c>
      <c r="AV2096" s="13">
        <v>0.08</v>
      </c>
      <c r="AW2096" s="13">
        <v>2161.19</v>
      </c>
      <c r="AX2096" s="13">
        <v>1223.0999999999999</v>
      </c>
      <c r="AY2096" s="13">
        <v>938.09</v>
      </c>
      <c r="AZ2096" s="13" t="s">
        <v>76</v>
      </c>
      <c r="BA2096" s="13" t="s">
        <v>71</v>
      </c>
      <c r="BB2096" s="13" t="s">
        <v>72</v>
      </c>
      <c r="BC2096" s="13">
        <v>6.99</v>
      </c>
      <c r="BD2096" s="13">
        <v>8</v>
      </c>
      <c r="BE2096" s="13" t="s">
        <v>38</v>
      </c>
      <c r="BF2096" s="13" t="s">
        <v>56</v>
      </c>
      <c r="BG2096" s="13">
        <v>2</v>
      </c>
      <c r="BH2096" s="13">
        <v>8</v>
      </c>
    </row>
    <row r="2097" spans="36:60" hidden="1" x14ac:dyDescent="0.25">
      <c r="AJ2097" s="12">
        <v>461</v>
      </c>
      <c r="AK2097" s="39" t="s">
        <v>437</v>
      </c>
      <c r="AL2097" s="13" t="s">
        <v>96</v>
      </c>
      <c r="AM2097" s="13" t="s">
        <v>42</v>
      </c>
      <c r="AN2097" s="13" t="s">
        <v>43</v>
      </c>
      <c r="AO2097" s="13" t="s">
        <v>100</v>
      </c>
      <c r="AP2097" s="13" t="s">
        <v>61</v>
      </c>
      <c r="AQ2097" s="13" t="s">
        <v>79</v>
      </c>
      <c r="AR2097" s="13" t="s">
        <v>33</v>
      </c>
      <c r="AS2097" s="13" t="s">
        <v>46</v>
      </c>
      <c r="AT2097" s="13">
        <v>752.7</v>
      </c>
      <c r="AU2097" s="13">
        <v>5</v>
      </c>
      <c r="AV2097" s="13">
        <v>0.3</v>
      </c>
      <c r="AW2097" s="13">
        <v>2634.45</v>
      </c>
      <c r="AX2097" s="13">
        <v>1699.95</v>
      </c>
      <c r="AY2097" s="13">
        <v>934.5</v>
      </c>
      <c r="AZ2097" s="13" t="s">
        <v>35</v>
      </c>
      <c r="BA2097" s="13" t="s">
        <v>71</v>
      </c>
      <c r="BB2097" s="13" t="s">
        <v>48</v>
      </c>
      <c r="BC2097" s="13">
        <v>36.43</v>
      </c>
      <c r="BD2097" s="13">
        <v>4</v>
      </c>
      <c r="BE2097" s="13" t="s">
        <v>97</v>
      </c>
      <c r="BF2097" s="13" t="s">
        <v>56</v>
      </c>
      <c r="BG2097" s="13">
        <v>2</v>
      </c>
      <c r="BH2097" s="13">
        <v>4</v>
      </c>
    </row>
    <row r="2098" spans="36:60" hidden="1" x14ac:dyDescent="0.25">
      <c r="AJ2098" s="12">
        <v>45</v>
      </c>
      <c r="AK2098" s="39" t="s">
        <v>139</v>
      </c>
      <c r="AL2098" s="13" t="s">
        <v>27</v>
      </c>
      <c r="AM2098" s="13" t="s">
        <v>82</v>
      </c>
      <c r="AN2098" s="13" t="s">
        <v>83</v>
      </c>
      <c r="AO2098" s="13" t="s">
        <v>30</v>
      </c>
      <c r="AP2098" s="13" t="s">
        <v>51</v>
      </c>
      <c r="AQ2098" s="13" t="s">
        <v>52</v>
      </c>
      <c r="AR2098" s="13" t="s">
        <v>33</v>
      </c>
      <c r="AS2098" s="13" t="s">
        <v>34</v>
      </c>
      <c r="AT2098" s="13">
        <v>311</v>
      </c>
      <c r="AU2098" s="13">
        <v>12</v>
      </c>
      <c r="AV2098" s="13">
        <v>0.13</v>
      </c>
      <c r="AW2098" s="13">
        <v>3246.84</v>
      </c>
      <c r="AX2098" s="13">
        <v>2312.81</v>
      </c>
      <c r="AY2098" s="13">
        <v>934.03</v>
      </c>
      <c r="AZ2098" s="13" t="s">
        <v>47</v>
      </c>
      <c r="BA2098" s="13" t="s">
        <v>36</v>
      </c>
      <c r="BB2098" s="13" t="s">
        <v>72</v>
      </c>
      <c r="BC2098" s="13">
        <v>27.25</v>
      </c>
      <c r="BD2098" s="13">
        <v>6</v>
      </c>
      <c r="BE2098" s="13" t="s">
        <v>97</v>
      </c>
      <c r="BF2098" s="13" t="s">
        <v>39</v>
      </c>
      <c r="BG2098" s="13">
        <v>3</v>
      </c>
      <c r="BH2098" s="13">
        <v>3</v>
      </c>
    </row>
    <row r="2099" spans="36:60" hidden="1" x14ac:dyDescent="0.25">
      <c r="AJ2099" s="12">
        <v>185</v>
      </c>
      <c r="AK2099" s="39" t="s">
        <v>263</v>
      </c>
      <c r="AL2099" s="13" t="s">
        <v>65</v>
      </c>
      <c r="AM2099" s="13" t="s">
        <v>42</v>
      </c>
      <c r="AN2099" s="13" t="s">
        <v>59</v>
      </c>
      <c r="AO2099" s="13" t="s">
        <v>30</v>
      </c>
      <c r="AP2099" s="13" t="s">
        <v>51</v>
      </c>
      <c r="AQ2099" s="13" t="s">
        <v>134</v>
      </c>
      <c r="AR2099" s="13" t="s">
        <v>33</v>
      </c>
      <c r="AS2099" s="13" t="s">
        <v>70</v>
      </c>
      <c r="AT2099" s="13">
        <v>552.28</v>
      </c>
      <c r="AU2099" s="13">
        <v>11</v>
      </c>
      <c r="AV2099" s="13">
        <v>7.0000000000000007E-2</v>
      </c>
      <c r="AW2099" s="13">
        <v>5649.82</v>
      </c>
      <c r="AX2099" s="13">
        <v>4718.5600000000004</v>
      </c>
      <c r="AY2099" s="13">
        <v>931.26</v>
      </c>
      <c r="AZ2099" s="13" t="s">
        <v>91</v>
      </c>
      <c r="BA2099" s="13" t="s">
        <v>71</v>
      </c>
      <c r="BB2099" s="13" t="s">
        <v>37</v>
      </c>
      <c r="BC2099" s="13">
        <v>41.18</v>
      </c>
      <c r="BD2099" s="13">
        <v>9</v>
      </c>
      <c r="BE2099" s="13" t="s">
        <v>55</v>
      </c>
      <c r="BF2099" s="13" t="s">
        <v>39</v>
      </c>
      <c r="BG2099" s="13">
        <v>1</v>
      </c>
      <c r="BH2099" s="13">
        <v>2</v>
      </c>
    </row>
    <row r="2100" spans="36:60" hidden="1" x14ac:dyDescent="0.25">
      <c r="AJ2100" s="11">
        <v>704</v>
      </c>
      <c r="AK2100" s="38" t="s">
        <v>514</v>
      </c>
      <c r="AL2100" s="2" t="s">
        <v>129</v>
      </c>
      <c r="AM2100" s="2" t="s">
        <v>66</v>
      </c>
      <c r="AN2100" s="2" t="s">
        <v>83</v>
      </c>
      <c r="AO2100" s="2" t="s">
        <v>44</v>
      </c>
      <c r="AP2100" s="2" t="s">
        <v>61</v>
      </c>
      <c r="AQ2100" s="2" t="s">
        <v>79</v>
      </c>
      <c r="AR2100" s="2" t="s">
        <v>53</v>
      </c>
      <c r="AS2100" s="2" t="s">
        <v>46</v>
      </c>
      <c r="AT2100" s="2">
        <v>278.04000000000002</v>
      </c>
      <c r="AU2100" s="2">
        <v>10</v>
      </c>
      <c r="AV2100" s="2">
        <v>0.15</v>
      </c>
      <c r="AW2100" s="2">
        <v>2363.34</v>
      </c>
      <c r="AX2100" s="2">
        <v>1434.05</v>
      </c>
      <c r="AY2100" s="2">
        <v>929.29</v>
      </c>
      <c r="AZ2100" s="2" t="s">
        <v>91</v>
      </c>
      <c r="BA2100" s="2" t="s">
        <v>54</v>
      </c>
      <c r="BB2100" s="2" t="s">
        <v>72</v>
      </c>
      <c r="BC2100" s="2">
        <v>27.31</v>
      </c>
      <c r="BD2100" s="2">
        <v>2</v>
      </c>
      <c r="BE2100" s="2" t="s">
        <v>38</v>
      </c>
      <c r="BF2100" s="2" t="s">
        <v>39</v>
      </c>
      <c r="BG2100" s="2">
        <v>4</v>
      </c>
      <c r="BH2100" s="2">
        <v>10</v>
      </c>
    </row>
    <row r="2101" spans="36:60" hidden="1" x14ac:dyDescent="0.25">
      <c r="AJ2101" s="11">
        <v>674</v>
      </c>
      <c r="AK2101" s="38" t="s">
        <v>437</v>
      </c>
      <c r="AL2101" s="2" t="s">
        <v>118</v>
      </c>
      <c r="AM2101" s="2" t="s">
        <v>66</v>
      </c>
      <c r="AN2101" s="2" t="s">
        <v>83</v>
      </c>
      <c r="AO2101" s="2" t="s">
        <v>74</v>
      </c>
      <c r="AP2101" s="2" t="s">
        <v>68</v>
      </c>
      <c r="AQ2101" s="2" t="s">
        <v>107</v>
      </c>
      <c r="AR2101" s="2" t="s">
        <v>33</v>
      </c>
      <c r="AS2101" s="2" t="s">
        <v>85</v>
      </c>
      <c r="AT2101" s="2">
        <v>702.58</v>
      </c>
      <c r="AU2101" s="2">
        <v>4</v>
      </c>
      <c r="AV2101" s="2">
        <v>0.28000000000000003</v>
      </c>
      <c r="AW2101" s="2">
        <v>2023.43</v>
      </c>
      <c r="AX2101" s="2">
        <v>1095.75</v>
      </c>
      <c r="AY2101" s="2">
        <v>927.68</v>
      </c>
      <c r="AZ2101" s="2" t="s">
        <v>91</v>
      </c>
      <c r="BA2101" s="2" t="s">
        <v>71</v>
      </c>
      <c r="BB2101" s="2" t="s">
        <v>37</v>
      </c>
      <c r="BC2101" s="2">
        <v>30.58</v>
      </c>
      <c r="BD2101" s="2">
        <v>8</v>
      </c>
      <c r="BE2101" s="2" t="s">
        <v>38</v>
      </c>
      <c r="BF2101" s="2" t="s">
        <v>56</v>
      </c>
      <c r="BG2101" s="2">
        <v>3</v>
      </c>
      <c r="BH2101" s="2">
        <v>4</v>
      </c>
    </row>
    <row r="2102" spans="36:60" hidden="1" x14ac:dyDescent="0.25">
      <c r="AJ2102" s="11">
        <v>184</v>
      </c>
      <c r="AK2102" s="38" t="s">
        <v>262</v>
      </c>
      <c r="AL2102" s="2" t="s">
        <v>118</v>
      </c>
      <c r="AM2102" s="2" t="s">
        <v>66</v>
      </c>
      <c r="AN2102" s="2" t="s">
        <v>59</v>
      </c>
      <c r="AO2102" s="2" t="s">
        <v>67</v>
      </c>
      <c r="AP2102" s="2" t="s">
        <v>68</v>
      </c>
      <c r="AQ2102" s="2" t="s">
        <v>79</v>
      </c>
      <c r="AR2102" s="2" t="s">
        <v>53</v>
      </c>
      <c r="AS2102" s="2" t="s">
        <v>80</v>
      </c>
      <c r="AT2102" s="2">
        <v>763.21</v>
      </c>
      <c r="AU2102" s="2">
        <v>6</v>
      </c>
      <c r="AV2102" s="2">
        <v>0.27</v>
      </c>
      <c r="AW2102" s="2">
        <v>3342.86</v>
      </c>
      <c r="AX2102" s="2">
        <v>2416.5</v>
      </c>
      <c r="AY2102" s="2">
        <v>926.36</v>
      </c>
      <c r="AZ2102" s="2" t="s">
        <v>76</v>
      </c>
      <c r="BA2102" s="2" t="s">
        <v>54</v>
      </c>
      <c r="BB2102" s="2" t="s">
        <v>37</v>
      </c>
      <c r="BC2102" s="2">
        <v>24.04</v>
      </c>
      <c r="BD2102" s="2">
        <v>7</v>
      </c>
      <c r="BE2102" s="2" t="s">
        <v>97</v>
      </c>
      <c r="BF2102" s="2" t="s">
        <v>39</v>
      </c>
      <c r="BG2102" s="2">
        <v>1</v>
      </c>
      <c r="BH2102" s="2">
        <v>12</v>
      </c>
    </row>
    <row r="2103" spans="36:60" hidden="1" x14ac:dyDescent="0.25">
      <c r="AJ2103" s="12">
        <v>741</v>
      </c>
      <c r="AK2103" s="39" t="s">
        <v>554</v>
      </c>
      <c r="AL2103" s="13" t="s">
        <v>65</v>
      </c>
      <c r="AM2103" s="13" t="s">
        <v>82</v>
      </c>
      <c r="AN2103" s="13" t="s">
        <v>90</v>
      </c>
      <c r="AO2103" s="13" t="s">
        <v>67</v>
      </c>
      <c r="AP2103" s="13" t="s">
        <v>68</v>
      </c>
      <c r="AQ2103" s="13" t="s">
        <v>69</v>
      </c>
      <c r="AR2103" s="13" t="s">
        <v>33</v>
      </c>
      <c r="AS2103" s="13" t="s">
        <v>34</v>
      </c>
      <c r="AT2103" s="13">
        <v>302.88</v>
      </c>
      <c r="AU2103" s="13">
        <v>13</v>
      </c>
      <c r="AV2103" s="13">
        <v>0.3</v>
      </c>
      <c r="AW2103" s="13">
        <v>2756.21</v>
      </c>
      <c r="AX2103" s="13">
        <v>1832.22</v>
      </c>
      <c r="AY2103" s="13">
        <v>923.99</v>
      </c>
      <c r="AZ2103" s="13" t="s">
        <v>63</v>
      </c>
      <c r="BA2103" s="13" t="s">
        <v>54</v>
      </c>
      <c r="BB2103" s="13" t="s">
        <v>48</v>
      </c>
      <c r="BC2103" s="13">
        <v>22.29</v>
      </c>
      <c r="BD2103" s="13">
        <v>8</v>
      </c>
      <c r="BE2103" s="13" t="s">
        <v>97</v>
      </c>
      <c r="BF2103" s="13" t="s">
        <v>39</v>
      </c>
      <c r="BG2103" s="13">
        <v>1</v>
      </c>
      <c r="BH2103" s="13">
        <v>5</v>
      </c>
    </row>
    <row r="2104" spans="36:60" hidden="1" x14ac:dyDescent="0.25">
      <c r="AJ2104" s="11">
        <v>376</v>
      </c>
      <c r="AK2104" s="38" t="s">
        <v>388</v>
      </c>
      <c r="AL2104" s="2" t="s">
        <v>27</v>
      </c>
      <c r="AM2104" s="2" t="s">
        <v>82</v>
      </c>
      <c r="AN2104" s="2" t="s">
        <v>90</v>
      </c>
      <c r="AO2104" s="2" t="s">
        <v>60</v>
      </c>
      <c r="AP2104" s="2" t="s">
        <v>51</v>
      </c>
      <c r="AQ2104" s="2" t="s">
        <v>62</v>
      </c>
      <c r="AR2104" s="2" t="s">
        <v>53</v>
      </c>
      <c r="AS2104" s="2" t="s">
        <v>80</v>
      </c>
      <c r="AT2104" s="2">
        <v>456.69</v>
      </c>
      <c r="AU2104" s="2">
        <v>11</v>
      </c>
      <c r="AV2104" s="2">
        <v>0.24</v>
      </c>
      <c r="AW2104" s="2">
        <v>3817.93</v>
      </c>
      <c r="AX2104" s="2">
        <v>2896.01</v>
      </c>
      <c r="AY2104" s="2">
        <v>921.92</v>
      </c>
      <c r="AZ2104" s="2" t="s">
        <v>47</v>
      </c>
      <c r="BA2104" s="2" t="s">
        <v>88</v>
      </c>
      <c r="BB2104" s="2" t="s">
        <v>37</v>
      </c>
      <c r="BC2104" s="2">
        <v>23.85</v>
      </c>
      <c r="BD2104" s="2">
        <v>10</v>
      </c>
      <c r="BE2104" s="2" t="s">
        <v>38</v>
      </c>
      <c r="BF2104" s="2" t="s">
        <v>39</v>
      </c>
      <c r="BG2104" s="2">
        <v>5</v>
      </c>
      <c r="BH2104" s="2">
        <v>7</v>
      </c>
    </row>
    <row r="2105" spans="36:60" hidden="1" x14ac:dyDescent="0.25">
      <c r="AJ2105" s="12">
        <v>219</v>
      </c>
      <c r="AK2105" s="39" t="s">
        <v>119</v>
      </c>
      <c r="AL2105" s="13" t="s">
        <v>41</v>
      </c>
      <c r="AM2105" s="13" t="s">
        <v>82</v>
      </c>
      <c r="AN2105" s="13" t="s">
        <v>83</v>
      </c>
      <c r="AO2105" s="13" t="s">
        <v>67</v>
      </c>
      <c r="AP2105" s="13" t="s">
        <v>75</v>
      </c>
      <c r="AQ2105" s="13" t="s">
        <v>102</v>
      </c>
      <c r="AR2105" s="13" t="s">
        <v>45</v>
      </c>
      <c r="AS2105" s="13" t="s">
        <v>34</v>
      </c>
      <c r="AT2105" s="13">
        <v>931.21</v>
      </c>
      <c r="AU2105" s="13">
        <v>11</v>
      </c>
      <c r="AV2105" s="13">
        <v>0.26</v>
      </c>
      <c r="AW2105" s="13">
        <v>7580.05</v>
      </c>
      <c r="AX2105" s="13">
        <v>6662.4</v>
      </c>
      <c r="AY2105" s="13">
        <v>917.65</v>
      </c>
      <c r="AZ2105" s="13" t="s">
        <v>63</v>
      </c>
      <c r="BA2105" s="13" t="s">
        <v>88</v>
      </c>
      <c r="BB2105" s="13" t="s">
        <v>72</v>
      </c>
      <c r="BC2105" s="13">
        <v>6.83</v>
      </c>
      <c r="BD2105" s="13">
        <v>8</v>
      </c>
      <c r="BE2105" s="13" t="s">
        <v>97</v>
      </c>
      <c r="BF2105" s="13" t="s">
        <v>39</v>
      </c>
      <c r="BG2105" s="13">
        <v>2</v>
      </c>
      <c r="BH2105" s="13">
        <v>5</v>
      </c>
    </row>
    <row r="2106" spans="36:60" hidden="1" x14ac:dyDescent="0.25">
      <c r="AJ2106" s="12">
        <v>887</v>
      </c>
      <c r="AK2106" s="39" t="s">
        <v>601</v>
      </c>
      <c r="AL2106" s="13" t="s">
        <v>99</v>
      </c>
      <c r="AM2106" s="13" t="s">
        <v>66</v>
      </c>
      <c r="AN2106" s="13" t="s">
        <v>90</v>
      </c>
      <c r="AO2106" s="13" t="s">
        <v>100</v>
      </c>
      <c r="AP2106" s="13" t="s">
        <v>51</v>
      </c>
      <c r="AQ2106" s="13" t="s">
        <v>102</v>
      </c>
      <c r="AR2106" s="13" t="s">
        <v>45</v>
      </c>
      <c r="AS2106" s="13" t="s">
        <v>46</v>
      </c>
      <c r="AT2106" s="13">
        <v>256.77999999999997</v>
      </c>
      <c r="AU2106" s="13">
        <v>11</v>
      </c>
      <c r="AV2106" s="13">
        <v>0.28999999999999998</v>
      </c>
      <c r="AW2106" s="13">
        <v>2005.45</v>
      </c>
      <c r="AX2106" s="13">
        <v>1087.8900000000001</v>
      </c>
      <c r="AY2106" s="13">
        <v>917.56</v>
      </c>
      <c r="AZ2106" s="13" t="s">
        <v>35</v>
      </c>
      <c r="BA2106" s="13" t="s">
        <v>54</v>
      </c>
      <c r="BB2106" s="13" t="s">
        <v>48</v>
      </c>
      <c r="BC2106" s="13">
        <v>43.46</v>
      </c>
      <c r="BD2106" s="13">
        <v>8</v>
      </c>
      <c r="BE2106" s="13" t="s">
        <v>38</v>
      </c>
      <c r="BF2106" s="13" t="s">
        <v>39</v>
      </c>
      <c r="BG2106" s="13">
        <v>3</v>
      </c>
      <c r="BH2106" s="13">
        <v>5</v>
      </c>
    </row>
    <row r="2107" spans="36:60" hidden="1" x14ac:dyDescent="0.25">
      <c r="AJ2107" s="12">
        <v>693</v>
      </c>
      <c r="AK2107" s="39" t="s">
        <v>541</v>
      </c>
      <c r="AL2107" s="13" t="s">
        <v>41</v>
      </c>
      <c r="AM2107" s="13" t="s">
        <v>66</v>
      </c>
      <c r="AN2107" s="13" t="s">
        <v>59</v>
      </c>
      <c r="AO2107" s="13" t="s">
        <v>74</v>
      </c>
      <c r="AP2107" s="13" t="s">
        <v>31</v>
      </c>
      <c r="AQ2107" s="13" t="s">
        <v>69</v>
      </c>
      <c r="AR2107" s="13" t="s">
        <v>45</v>
      </c>
      <c r="AS2107" s="13" t="s">
        <v>80</v>
      </c>
      <c r="AT2107" s="13">
        <v>557.04</v>
      </c>
      <c r="AU2107" s="13">
        <v>9</v>
      </c>
      <c r="AV2107" s="13">
        <v>0.2</v>
      </c>
      <c r="AW2107" s="13">
        <v>4010.69</v>
      </c>
      <c r="AX2107" s="13">
        <v>3093.98</v>
      </c>
      <c r="AY2107" s="13">
        <v>916.71</v>
      </c>
      <c r="AZ2107" s="13" t="s">
        <v>91</v>
      </c>
      <c r="BA2107" s="13" t="s">
        <v>71</v>
      </c>
      <c r="BB2107" s="13" t="s">
        <v>48</v>
      </c>
      <c r="BC2107" s="13">
        <v>19.43</v>
      </c>
      <c r="BD2107" s="13">
        <v>10</v>
      </c>
      <c r="BE2107" s="13" t="s">
        <v>97</v>
      </c>
      <c r="BF2107" s="13" t="s">
        <v>39</v>
      </c>
      <c r="BG2107" s="13">
        <v>3</v>
      </c>
      <c r="BH2107" s="13">
        <v>5</v>
      </c>
    </row>
    <row r="2108" spans="36:60" hidden="1" x14ac:dyDescent="0.25">
      <c r="AJ2108" s="12">
        <v>991</v>
      </c>
      <c r="AK2108" s="39" t="s">
        <v>637</v>
      </c>
      <c r="AL2108" s="13" t="s">
        <v>127</v>
      </c>
      <c r="AM2108" s="13" t="s">
        <v>42</v>
      </c>
      <c r="AN2108" s="13" t="s">
        <v>29</v>
      </c>
      <c r="AO2108" s="13" t="s">
        <v>44</v>
      </c>
      <c r="AP2108" s="13" t="s">
        <v>51</v>
      </c>
      <c r="AQ2108" s="13" t="s">
        <v>107</v>
      </c>
      <c r="AR2108" s="13" t="s">
        <v>53</v>
      </c>
      <c r="AS2108" s="13" t="s">
        <v>70</v>
      </c>
      <c r="AT2108" s="13">
        <v>563.88</v>
      </c>
      <c r="AU2108" s="13">
        <v>14</v>
      </c>
      <c r="AV2108" s="13">
        <v>0.16</v>
      </c>
      <c r="AW2108" s="13">
        <v>6631.23</v>
      </c>
      <c r="AX2108" s="13">
        <v>5716.32</v>
      </c>
      <c r="AY2108" s="13">
        <v>914.91</v>
      </c>
      <c r="AZ2108" s="13" t="s">
        <v>63</v>
      </c>
      <c r="BA2108" s="13" t="s">
        <v>71</v>
      </c>
      <c r="BB2108" s="13" t="s">
        <v>37</v>
      </c>
      <c r="BC2108" s="13">
        <v>30.37</v>
      </c>
      <c r="BD2108" s="13">
        <v>5</v>
      </c>
      <c r="BE2108" s="13" t="s">
        <v>38</v>
      </c>
      <c r="BF2108" s="13" t="s">
        <v>39</v>
      </c>
      <c r="BG2108" s="13">
        <v>1</v>
      </c>
      <c r="BH2108" s="13">
        <v>10</v>
      </c>
    </row>
    <row r="2109" spans="36:60" hidden="1" x14ac:dyDescent="0.25">
      <c r="AJ2109" s="12">
        <v>305</v>
      </c>
      <c r="AK2109" s="39" t="s">
        <v>340</v>
      </c>
      <c r="AL2109" s="13" t="s">
        <v>114</v>
      </c>
      <c r="AM2109" s="13" t="s">
        <v>66</v>
      </c>
      <c r="AN2109" s="13" t="s">
        <v>59</v>
      </c>
      <c r="AO2109" s="13" t="s">
        <v>94</v>
      </c>
      <c r="AP2109" s="13" t="s">
        <v>75</v>
      </c>
      <c r="AQ2109" s="13" t="s">
        <v>102</v>
      </c>
      <c r="AR2109" s="13" t="s">
        <v>53</v>
      </c>
      <c r="AS2109" s="13" t="s">
        <v>70</v>
      </c>
      <c r="AT2109" s="13">
        <v>204.63</v>
      </c>
      <c r="AU2109" s="13">
        <v>11</v>
      </c>
      <c r="AV2109" s="13">
        <v>0.14000000000000001</v>
      </c>
      <c r="AW2109" s="13">
        <v>1935.8</v>
      </c>
      <c r="AX2109" s="13">
        <v>1026.28</v>
      </c>
      <c r="AY2109" s="13">
        <v>909.52</v>
      </c>
      <c r="AZ2109" s="13" t="s">
        <v>76</v>
      </c>
      <c r="BA2109" s="13" t="s">
        <v>36</v>
      </c>
      <c r="BB2109" s="13" t="s">
        <v>48</v>
      </c>
      <c r="BC2109" s="13">
        <v>7.95</v>
      </c>
      <c r="BD2109" s="13">
        <v>6</v>
      </c>
      <c r="BE2109" s="13" t="s">
        <v>97</v>
      </c>
      <c r="BF2109" s="13" t="s">
        <v>39</v>
      </c>
      <c r="BG2109" s="13">
        <v>2</v>
      </c>
      <c r="BH2109" s="13">
        <v>5</v>
      </c>
    </row>
    <row r="2110" spans="36:60" hidden="1" x14ac:dyDescent="0.25">
      <c r="AJ2110" s="11">
        <v>870</v>
      </c>
      <c r="AK2110" s="38" t="s">
        <v>335</v>
      </c>
      <c r="AL2110" s="2" t="s">
        <v>96</v>
      </c>
      <c r="AM2110" s="2" t="s">
        <v>66</v>
      </c>
      <c r="AN2110" s="2" t="s">
        <v>59</v>
      </c>
      <c r="AO2110" s="2" t="s">
        <v>30</v>
      </c>
      <c r="AP2110" s="2" t="s">
        <v>75</v>
      </c>
      <c r="AQ2110" s="2" t="s">
        <v>102</v>
      </c>
      <c r="AR2110" s="2" t="s">
        <v>53</v>
      </c>
      <c r="AS2110" s="2" t="s">
        <v>70</v>
      </c>
      <c r="AT2110" s="2">
        <v>480.43</v>
      </c>
      <c r="AU2110" s="2">
        <v>9</v>
      </c>
      <c r="AV2110" s="2">
        <v>0.28000000000000003</v>
      </c>
      <c r="AW2110" s="2">
        <v>3113.19</v>
      </c>
      <c r="AX2110" s="2">
        <v>2209.66</v>
      </c>
      <c r="AY2110" s="2">
        <v>903.53</v>
      </c>
      <c r="AZ2110" s="2" t="s">
        <v>35</v>
      </c>
      <c r="BA2110" s="2" t="s">
        <v>36</v>
      </c>
      <c r="BB2110" s="2" t="s">
        <v>48</v>
      </c>
      <c r="BC2110" s="2">
        <v>24.92</v>
      </c>
      <c r="BD2110" s="2">
        <v>4</v>
      </c>
      <c r="BE2110" s="2" t="s">
        <v>55</v>
      </c>
      <c r="BF2110" s="2" t="s">
        <v>39</v>
      </c>
      <c r="BG2110" s="2">
        <v>2</v>
      </c>
      <c r="BH2110" s="2">
        <v>4</v>
      </c>
    </row>
    <row r="2111" spans="36:60" hidden="1" x14ac:dyDescent="0.25">
      <c r="AJ2111" s="11">
        <v>696</v>
      </c>
      <c r="AK2111" s="38" t="s">
        <v>285</v>
      </c>
      <c r="AL2111" s="2" t="s">
        <v>118</v>
      </c>
      <c r="AM2111" s="2" t="s">
        <v>28</v>
      </c>
      <c r="AN2111" s="2" t="s">
        <v>29</v>
      </c>
      <c r="AO2111" s="2" t="s">
        <v>30</v>
      </c>
      <c r="AP2111" s="2" t="s">
        <v>75</v>
      </c>
      <c r="AQ2111" s="2" t="s">
        <v>32</v>
      </c>
      <c r="AR2111" s="2" t="s">
        <v>53</v>
      </c>
      <c r="AS2111" s="2" t="s">
        <v>85</v>
      </c>
      <c r="AT2111" s="2">
        <v>526.07000000000005</v>
      </c>
      <c r="AU2111" s="2">
        <v>18</v>
      </c>
      <c r="AV2111" s="2">
        <v>0.08</v>
      </c>
      <c r="AW2111" s="2">
        <v>8711.7199999999993</v>
      </c>
      <c r="AX2111" s="2">
        <v>7808.26</v>
      </c>
      <c r="AY2111" s="2">
        <v>903.46</v>
      </c>
      <c r="AZ2111" s="2" t="s">
        <v>76</v>
      </c>
      <c r="BA2111" s="2" t="s">
        <v>88</v>
      </c>
      <c r="BB2111" s="2" t="s">
        <v>48</v>
      </c>
      <c r="BC2111" s="2">
        <v>30.42</v>
      </c>
      <c r="BD2111" s="2">
        <v>2</v>
      </c>
      <c r="BE2111" s="2" t="s">
        <v>38</v>
      </c>
      <c r="BF2111" s="2" t="s">
        <v>56</v>
      </c>
      <c r="BG2111" s="2">
        <v>4</v>
      </c>
      <c r="BH2111" s="2">
        <v>12</v>
      </c>
    </row>
    <row r="2112" spans="36:60" hidden="1" x14ac:dyDescent="0.25">
      <c r="AJ2112" s="11">
        <v>50</v>
      </c>
      <c r="AK2112" s="38" t="s">
        <v>144</v>
      </c>
      <c r="AL2112" s="2" t="s">
        <v>127</v>
      </c>
      <c r="AM2112" s="2" t="s">
        <v>42</v>
      </c>
      <c r="AN2112" s="2" t="s">
        <v>93</v>
      </c>
      <c r="AO2112" s="2" t="s">
        <v>30</v>
      </c>
      <c r="AP2112" s="2" t="s">
        <v>75</v>
      </c>
      <c r="AQ2112" s="2" t="s">
        <v>32</v>
      </c>
      <c r="AR2112" s="2" t="s">
        <v>53</v>
      </c>
      <c r="AS2112" s="2" t="s">
        <v>80</v>
      </c>
      <c r="AT2112" s="2">
        <v>961.77</v>
      </c>
      <c r="AU2112" s="2">
        <v>7</v>
      </c>
      <c r="AV2112" s="2">
        <v>0.16</v>
      </c>
      <c r="AW2112" s="2">
        <v>5655.21</v>
      </c>
      <c r="AX2112" s="2">
        <v>4752.66</v>
      </c>
      <c r="AY2112" s="2">
        <v>902.55</v>
      </c>
      <c r="AZ2112" s="2" t="s">
        <v>63</v>
      </c>
      <c r="BA2112" s="2" t="s">
        <v>71</v>
      </c>
      <c r="BB2112" s="2" t="s">
        <v>72</v>
      </c>
      <c r="BC2112" s="2">
        <v>17.43</v>
      </c>
      <c r="BD2112" s="2">
        <v>8</v>
      </c>
      <c r="BE2112" s="2" t="s">
        <v>38</v>
      </c>
      <c r="BF2112" s="2" t="s">
        <v>39</v>
      </c>
      <c r="BG2112" s="2">
        <v>4</v>
      </c>
      <c r="BH2112" s="2">
        <v>7</v>
      </c>
    </row>
    <row r="2113" spans="36:60" hidden="1" x14ac:dyDescent="0.25">
      <c r="AJ2113" s="12">
        <v>835</v>
      </c>
      <c r="AK2113" s="39" t="s">
        <v>306</v>
      </c>
      <c r="AL2113" s="13" t="s">
        <v>99</v>
      </c>
      <c r="AM2113" s="13" t="s">
        <v>42</v>
      </c>
      <c r="AN2113" s="13" t="s">
        <v>90</v>
      </c>
      <c r="AO2113" s="13" t="s">
        <v>74</v>
      </c>
      <c r="AP2113" s="13" t="s">
        <v>61</v>
      </c>
      <c r="AQ2113" s="13" t="s">
        <v>84</v>
      </c>
      <c r="AR2113" s="13" t="s">
        <v>53</v>
      </c>
      <c r="AS2113" s="13" t="s">
        <v>70</v>
      </c>
      <c r="AT2113" s="13">
        <v>866.05</v>
      </c>
      <c r="AU2113" s="13">
        <v>3</v>
      </c>
      <c r="AV2113" s="13">
        <v>0.3</v>
      </c>
      <c r="AW2113" s="13">
        <v>1818.7</v>
      </c>
      <c r="AX2113" s="13">
        <v>917.8</v>
      </c>
      <c r="AY2113" s="13">
        <v>900.9</v>
      </c>
      <c r="AZ2113" s="13" t="s">
        <v>47</v>
      </c>
      <c r="BA2113" s="13" t="s">
        <v>88</v>
      </c>
      <c r="BB2113" s="13" t="s">
        <v>72</v>
      </c>
      <c r="BC2113" s="13">
        <v>14.36</v>
      </c>
      <c r="BD2113" s="13">
        <v>7</v>
      </c>
      <c r="BE2113" s="13" t="s">
        <v>97</v>
      </c>
      <c r="BF2113" s="13" t="s">
        <v>56</v>
      </c>
      <c r="BG2113" s="13">
        <v>5</v>
      </c>
      <c r="BH2113" s="13">
        <v>12</v>
      </c>
    </row>
    <row r="2114" spans="36:60" hidden="1" x14ac:dyDescent="0.25">
      <c r="AJ2114" s="11">
        <v>150</v>
      </c>
      <c r="AK2114" s="38" t="s">
        <v>233</v>
      </c>
      <c r="AL2114" s="2" t="s">
        <v>129</v>
      </c>
      <c r="AM2114" s="2" t="s">
        <v>82</v>
      </c>
      <c r="AN2114" s="2" t="s">
        <v>90</v>
      </c>
      <c r="AO2114" s="2" t="s">
        <v>44</v>
      </c>
      <c r="AP2114" s="2" t="s">
        <v>61</v>
      </c>
      <c r="AQ2114" s="2" t="s">
        <v>107</v>
      </c>
      <c r="AR2114" s="2" t="s">
        <v>45</v>
      </c>
      <c r="AS2114" s="2" t="s">
        <v>85</v>
      </c>
      <c r="AT2114" s="2">
        <v>505.7</v>
      </c>
      <c r="AU2114" s="2">
        <v>8</v>
      </c>
      <c r="AV2114" s="2">
        <v>0.22</v>
      </c>
      <c r="AW2114" s="2">
        <v>3155.57</v>
      </c>
      <c r="AX2114" s="2">
        <v>2262.5700000000002</v>
      </c>
      <c r="AY2114" s="2">
        <v>893</v>
      </c>
      <c r="AZ2114" s="2" t="s">
        <v>47</v>
      </c>
      <c r="BA2114" s="2" t="s">
        <v>71</v>
      </c>
      <c r="BB2114" s="2" t="s">
        <v>72</v>
      </c>
      <c r="BC2114" s="2">
        <v>10.86</v>
      </c>
      <c r="BD2114" s="2">
        <v>6</v>
      </c>
      <c r="BE2114" s="2" t="s">
        <v>97</v>
      </c>
      <c r="BF2114" s="2" t="s">
        <v>39</v>
      </c>
      <c r="BG2114" s="2">
        <v>1</v>
      </c>
      <c r="BH2114" s="2">
        <v>11</v>
      </c>
    </row>
    <row r="2115" spans="36:60" hidden="1" x14ac:dyDescent="0.25">
      <c r="AJ2115" s="12">
        <v>851</v>
      </c>
      <c r="AK2115" s="39" t="s">
        <v>453</v>
      </c>
      <c r="AL2115" s="13" t="s">
        <v>118</v>
      </c>
      <c r="AM2115" s="13" t="s">
        <v>82</v>
      </c>
      <c r="AN2115" s="13" t="s">
        <v>29</v>
      </c>
      <c r="AO2115" s="13" t="s">
        <v>74</v>
      </c>
      <c r="AP2115" s="13" t="s">
        <v>61</v>
      </c>
      <c r="AQ2115" s="13" t="s">
        <v>62</v>
      </c>
      <c r="AR2115" s="13" t="s">
        <v>33</v>
      </c>
      <c r="AS2115" s="13" t="s">
        <v>34</v>
      </c>
      <c r="AT2115" s="13">
        <v>154.94</v>
      </c>
      <c r="AU2115" s="13">
        <v>16</v>
      </c>
      <c r="AV2115" s="13">
        <v>0.08</v>
      </c>
      <c r="AW2115" s="13">
        <v>2280.7199999999998</v>
      </c>
      <c r="AX2115" s="13">
        <v>1389.14</v>
      </c>
      <c r="AY2115" s="13">
        <v>891.58</v>
      </c>
      <c r="AZ2115" s="13" t="s">
        <v>63</v>
      </c>
      <c r="BA2115" s="13" t="s">
        <v>88</v>
      </c>
      <c r="BB2115" s="13" t="s">
        <v>72</v>
      </c>
      <c r="BC2115" s="13">
        <v>25.84</v>
      </c>
      <c r="BD2115" s="13">
        <v>1</v>
      </c>
      <c r="BE2115" s="13" t="s">
        <v>38</v>
      </c>
      <c r="BF2115" s="13" t="s">
        <v>39</v>
      </c>
      <c r="BG2115" s="13">
        <v>5</v>
      </c>
      <c r="BH2115" s="13">
        <v>7</v>
      </c>
    </row>
    <row r="2116" spans="36:60" hidden="1" x14ac:dyDescent="0.25">
      <c r="AJ2116" s="12">
        <v>247</v>
      </c>
      <c r="AK2116" s="39" t="s">
        <v>299</v>
      </c>
      <c r="AL2116" s="13" t="s">
        <v>99</v>
      </c>
      <c r="AM2116" s="13" t="s">
        <v>28</v>
      </c>
      <c r="AN2116" s="13" t="s">
        <v>29</v>
      </c>
      <c r="AO2116" s="13" t="s">
        <v>74</v>
      </c>
      <c r="AP2116" s="13" t="s">
        <v>68</v>
      </c>
      <c r="AQ2116" s="13" t="s">
        <v>102</v>
      </c>
      <c r="AR2116" s="13" t="s">
        <v>33</v>
      </c>
      <c r="AS2116" s="13" t="s">
        <v>34</v>
      </c>
      <c r="AT2116" s="13">
        <v>473.6</v>
      </c>
      <c r="AU2116" s="13">
        <v>10</v>
      </c>
      <c r="AV2116" s="13">
        <v>7.0000000000000007E-2</v>
      </c>
      <c r="AW2116" s="13">
        <v>4404.4799999999996</v>
      </c>
      <c r="AX2116" s="13">
        <v>3517.21</v>
      </c>
      <c r="AY2116" s="13">
        <v>887.27</v>
      </c>
      <c r="AZ2116" s="13" t="s">
        <v>35</v>
      </c>
      <c r="BA2116" s="13" t="s">
        <v>36</v>
      </c>
      <c r="BB2116" s="13" t="s">
        <v>72</v>
      </c>
      <c r="BC2116" s="13">
        <v>25.72</v>
      </c>
      <c r="BD2116" s="13">
        <v>1</v>
      </c>
      <c r="BE2116" s="13" t="s">
        <v>97</v>
      </c>
      <c r="BF2116" s="13" t="s">
        <v>39</v>
      </c>
      <c r="BG2116" s="13">
        <v>2</v>
      </c>
      <c r="BH2116" s="13">
        <v>7</v>
      </c>
    </row>
    <row r="2117" spans="36:60" hidden="1" x14ac:dyDescent="0.25">
      <c r="AJ2117" s="12">
        <v>489</v>
      </c>
      <c r="AK2117" s="39" t="s">
        <v>449</v>
      </c>
      <c r="AL2117" s="13" t="s">
        <v>27</v>
      </c>
      <c r="AM2117" s="13" t="s">
        <v>82</v>
      </c>
      <c r="AN2117" s="13" t="s">
        <v>90</v>
      </c>
      <c r="AO2117" s="13" t="s">
        <v>78</v>
      </c>
      <c r="AP2117" s="13" t="s">
        <v>31</v>
      </c>
      <c r="AQ2117" s="13" t="s">
        <v>84</v>
      </c>
      <c r="AR2117" s="13" t="s">
        <v>33</v>
      </c>
      <c r="AS2117" s="13" t="s">
        <v>70</v>
      </c>
      <c r="AT2117" s="13">
        <v>188.34</v>
      </c>
      <c r="AU2117" s="13">
        <v>19</v>
      </c>
      <c r="AV2117" s="13">
        <v>0.17</v>
      </c>
      <c r="AW2117" s="13">
        <v>2970.12</v>
      </c>
      <c r="AX2117" s="13">
        <v>2093.21</v>
      </c>
      <c r="AY2117" s="13">
        <v>876.91</v>
      </c>
      <c r="AZ2117" s="13" t="s">
        <v>47</v>
      </c>
      <c r="BA2117" s="13" t="s">
        <v>54</v>
      </c>
      <c r="BB2117" s="13" t="s">
        <v>72</v>
      </c>
      <c r="BC2117" s="13">
        <v>25.46</v>
      </c>
      <c r="BD2117" s="13">
        <v>6</v>
      </c>
      <c r="BE2117" s="13" t="s">
        <v>97</v>
      </c>
      <c r="BF2117" s="13" t="s">
        <v>56</v>
      </c>
      <c r="BG2117" s="13">
        <v>2</v>
      </c>
      <c r="BH2117" s="13">
        <v>3</v>
      </c>
    </row>
    <row r="2118" spans="36:60" hidden="1" x14ac:dyDescent="0.25">
      <c r="AJ2118" s="11">
        <v>920</v>
      </c>
      <c r="AK2118" s="38" t="s">
        <v>614</v>
      </c>
      <c r="AL2118" s="2" t="s">
        <v>129</v>
      </c>
      <c r="AM2118" s="2" t="s">
        <v>28</v>
      </c>
      <c r="AN2118" s="2" t="s">
        <v>83</v>
      </c>
      <c r="AO2118" s="2" t="s">
        <v>74</v>
      </c>
      <c r="AP2118" s="2" t="s">
        <v>31</v>
      </c>
      <c r="AQ2118" s="2" t="s">
        <v>102</v>
      </c>
      <c r="AR2118" s="2" t="s">
        <v>33</v>
      </c>
      <c r="AS2118" s="2" t="s">
        <v>70</v>
      </c>
      <c r="AT2118" s="2">
        <v>713.9</v>
      </c>
      <c r="AU2118" s="2">
        <v>13</v>
      </c>
      <c r="AV2118" s="2">
        <v>0.08</v>
      </c>
      <c r="AW2118" s="2">
        <v>8538.24</v>
      </c>
      <c r="AX2118" s="2">
        <v>7661.68</v>
      </c>
      <c r="AY2118" s="2">
        <v>876.56</v>
      </c>
      <c r="AZ2118" s="2" t="s">
        <v>47</v>
      </c>
      <c r="BA2118" s="2" t="s">
        <v>88</v>
      </c>
      <c r="BB2118" s="2" t="s">
        <v>72</v>
      </c>
      <c r="BC2118" s="2">
        <v>31.28</v>
      </c>
      <c r="BD2118" s="2">
        <v>6</v>
      </c>
      <c r="BE2118" s="2" t="s">
        <v>38</v>
      </c>
      <c r="BF2118" s="2" t="s">
        <v>56</v>
      </c>
      <c r="BG2118" s="2">
        <v>3</v>
      </c>
      <c r="BH2118" s="2">
        <v>3</v>
      </c>
    </row>
    <row r="2119" spans="36:60" hidden="1" x14ac:dyDescent="0.25">
      <c r="AJ2119" s="12">
        <v>961</v>
      </c>
      <c r="AK2119" s="39" t="s">
        <v>627</v>
      </c>
      <c r="AL2119" s="13" t="s">
        <v>58</v>
      </c>
      <c r="AM2119" s="13" t="s">
        <v>66</v>
      </c>
      <c r="AN2119" s="13" t="s">
        <v>90</v>
      </c>
      <c r="AO2119" s="13" t="s">
        <v>78</v>
      </c>
      <c r="AP2119" s="13" t="s">
        <v>61</v>
      </c>
      <c r="AQ2119" s="13" t="s">
        <v>52</v>
      </c>
      <c r="AR2119" s="13" t="s">
        <v>33</v>
      </c>
      <c r="AS2119" s="13" t="s">
        <v>34</v>
      </c>
      <c r="AT2119" s="13">
        <v>166.92</v>
      </c>
      <c r="AU2119" s="13">
        <v>17</v>
      </c>
      <c r="AV2119" s="13">
        <v>0.27</v>
      </c>
      <c r="AW2119" s="13">
        <v>2071.48</v>
      </c>
      <c r="AX2119" s="13">
        <v>1201.25</v>
      </c>
      <c r="AY2119" s="13">
        <v>870.23</v>
      </c>
      <c r="AZ2119" s="13" t="s">
        <v>91</v>
      </c>
      <c r="BA2119" s="13" t="s">
        <v>71</v>
      </c>
      <c r="BB2119" s="13" t="s">
        <v>72</v>
      </c>
      <c r="BC2119" s="13">
        <v>29.8</v>
      </c>
      <c r="BD2119" s="13">
        <v>8</v>
      </c>
      <c r="BE2119" s="13" t="s">
        <v>38</v>
      </c>
      <c r="BF2119" s="13" t="s">
        <v>39</v>
      </c>
      <c r="BG2119" s="13">
        <v>4</v>
      </c>
      <c r="BH2119" s="13">
        <v>11</v>
      </c>
    </row>
    <row r="2120" spans="36:60" hidden="1" x14ac:dyDescent="0.25">
      <c r="AJ2120" s="12">
        <v>729</v>
      </c>
      <c r="AK2120" s="39" t="s">
        <v>538</v>
      </c>
      <c r="AL2120" s="13" t="s">
        <v>41</v>
      </c>
      <c r="AM2120" s="13" t="s">
        <v>66</v>
      </c>
      <c r="AN2120" s="13" t="s">
        <v>29</v>
      </c>
      <c r="AO2120" s="13" t="s">
        <v>67</v>
      </c>
      <c r="AP2120" s="13" t="s">
        <v>51</v>
      </c>
      <c r="AQ2120" s="13" t="s">
        <v>107</v>
      </c>
      <c r="AR2120" s="13" t="s">
        <v>45</v>
      </c>
      <c r="AS2120" s="13" t="s">
        <v>70</v>
      </c>
      <c r="AT2120" s="13">
        <v>560.04999999999995</v>
      </c>
      <c r="AU2120" s="13">
        <v>8</v>
      </c>
      <c r="AV2120" s="13">
        <v>0.27</v>
      </c>
      <c r="AW2120" s="13">
        <v>3270.69</v>
      </c>
      <c r="AX2120" s="13">
        <v>2403.9899999999998</v>
      </c>
      <c r="AY2120" s="13">
        <v>866.7</v>
      </c>
      <c r="AZ2120" s="13" t="s">
        <v>35</v>
      </c>
      <c r="BA2120" s="13" t="s">
        <v>88</v>
      </c>
      <c r="BB2120" s="13" t="s">
        <v>48</v>
      </c>
      <c r="BC2120" s="13">
        <v>5.38</v>
      </c>
      <c r="BD2120" s="13">
        <v>2</v>
      </c>
      <c r="BE2120" s="13" t="s">
        <v>55</v>
      </c>
      <c r="BF2120" s="13" t="s">
        <v>56</v>
      </c>
      <c r="BG2120" s="13">
        <v>1</v>
      </c>
      <c r="BH2120" s="13">
        <v>7</v>
      </c>
    </row>
    <row r="2121" spans="36:60" hidden="1" x14ac:dyDescent="0.25">
      <c r="AJ2121" s="11">
        <v>316</v>
      </c>
      <c r="AK2121" s="38" t="s">
        <v>111</v>
      </c>
      <c r="AL2121" s="2" t="s">
        <v>114</v>
      </c>
      <c r="AM2121" s="2" t="s">
        <v>28</v>
      </c>
      <c r="AN2121" s="2" t="s">
        <v>83</v>
      </c>
      <c r="AO2121" s="2" t="s">
        <v>78</v>
      </c>
      <c r="AP2121" s="2" t="s">
        <v>31</v>
      </c>
      <c r="AQ2121" s="2" t="s">
        <v>62</v>
      </c>
      <c r="AR2121" s="2" t="s">
        <v>33</v>
      </c>
      <c r="AS2121" s="2" t="s">
        <v>70</v>
      </c>
      <c r="AT2121" s="2">
        <v>685.59</v>
      </c>
      <c r="AU2121" s="2">
        <v>8</v>
      </c>
      <c r="AV2121" s="2">
        <v>0.15</v>
      </c>
      <c r="AW2121" s="2">
        <v>4662.01</v>
      </c>
      <c r="AX2121" s="2">
        <v>3796.7</v>
      </c>
      <c r="AY2121" s="2">
        <v>865.31</v>
      </c>
      <c r="AZ2121" s="2" t="s">
        <v>63</v>
      </c>
      <c r="BA2121" s="2" t="s">
        <v>88</v>
      </c>
      <c r="BB2121" s="2" t="s">
        <v>72</v>
      </c>
      <c r="BC2121" s="2">
        <v>36.020000000000003</v>
      </c>
      <c r="BD2121" s="2">
        <v>1</v>
      </c>
      <c r="BE2121" s="2" t="s">
        <v>55</v>
      </c>
      <c r="BF2121" s="2" t="s">
        <v>56</v>
      </c>
      <c r="BG2121" s="2">
        <v>3</v>
      </c>
      <c r="BH2121" s="2">
        <v>11</v>
      </c>
    </row>
    <row r="2122" spans="36:60" hidden="1" x14ac:dyDescent="0.25">
      <c r="AJ2122" s="11">
        <v>828</v>
      </c>
      <c r="AK2122" s="38" t="s">
        <v>550</v>
      </c>
      <c r="AL2122" s="2" t="s">
        <v>129</v>
      </c>
      <c r="AM2122" s="2" t="s">
        <v>28</v>
      </c>
      <c r="AN2122" s="2" t="s">
        <v>43</v>
      </c>
      <c r="AO2122" s="2" t="s">
        <v>74</v>
      </c>
      <c r="AP2122" s="2" t="s">
        <v>51</v>
      </c>
      <c r="AQ2122" s="2" t="s">
        <v>107</v>
      </c>
      <c r="AR2122" s="2" t="s">
        <v>45</v>
      </c>
      <c r="AS2122" s="2" t="s">
        <v>34</v>
      </c>
      <c r="AT2122" s="2">
        <v>439.53</v>
      </c>
      <c r="AU2122" s="2">
        <v>8</v>
      </c>
      <c r="AV2122" s="2">
        <v>0.15</v>
      </c>
      <c r="AW2122" s="2">
        <v>2988.8</v>
      </c>
      <c r="AX2122" s="2">
        <v>2123.87</v>
      </c>
      <c r="AY2122" s="2">
        <v>864.93</v>
      </c>
      <c r="AZ2122" s="2" t="s">
        <v>35</v>
      </c>
      <c r="BA2122" s="2" t="s">
        <v>36</v>
      </c>
      <c r="BB2122" s="2" t="s">
        <v>37</v>
      </c>
      <c r="BC2122" s="2">
        <v>41.26</v>
      </c>
      <c r="BD2122" s="2">
        <v>8</v>
      </c>
      <c r="BE2122" s="2" t="s">
        <v>97</v>
      </c>
      <c r="BF2122" s="2" t="s">
        <v>56</v>
      </c>
      <c r="BG2122" s="2">
        <v>2</v>
      </c>
      <c r="BH2122" s="2">
        <v>7</v>
      </c>
    </row>
    <row r="2123" spans="36:60" hidden="1" x14ac:dyDescent="0.25">
      <c r="AJ2123" s="11">
        <v>660</v>
      </c>
      <c r="AK2123" s="38" t="s">
        <v>531</v>
      </c>
      <c r="AL2123" s="2" t="s">
        <v>65</v>
      </c>
      <c r="AM2123" s="2" t="s">
        <v>82</v>
      </c>
      <c r="AN2123" s="2" t="s">
        <v>59</v>
      </c>
      <c r="AO2123" s="2" t="s">
        <v>44</v>
      </c>
      <c r="AP2123" s="2" t="s">
        <v>31</v>
      </c>
      <c r="AQ2123" s="2" t="s">
        <v>32</v>
      </c>
      <c r="AR2123" s="2" t="s">
        <v>33</v>
      </c>
      <c r="AS2123" s="2" t="s">
        <v>85</v>
      </c>
      <c r="AT2123" s="2">
        <v>439.27</v>
      </c>
      <c r="AU2123" s="2">
        <v>11</v>
      </c>
      <c r="AV2123" s="2">
        <v>0.01</v>
      </c>
      <c r="AW2123" s="2">
        <v>4783.6499999999996</v>
      </c>
      <c r="AX2123" s="2">
        <v>3918.93</v>
      </c>
      <c r="AY2123" s="2">
        <v>864.72</v>
      </c>
      <c r="AZ2123" s="2" t="s">
        <v>35</v>
      </c>
      <c r="BA2123" s="2" t="s">
        <v>54</v>
      </c>
      <c r="BB2123" s="2" t="s">
        <v>72</v>
      </c>
      <c r="BC2123" s="2">
        <v>37.049999999999997</v>
      </c>
      <c r="BD2123" s="2">
        <v>2</v>
      </c>
      <c r="BE2123" s="2" t="s">
        <v>38</v>
      </c>
      <c r="BF2123" s="2" t="s">
        <v>39</v>
      </c>
      <c r="BG2123" s="2">
        <v>2</v>
      </c>
      <c r="BH2123" s="2">
        <v>4</v>
      </c>
    </row>
    <row r="2124" spans="36:60" hidden="1" x14ac:dyDescent="0.25">
      <c r="AJ2124" s="12">
        <v>63</v>
      </c>
      <c r="AK2124" s="39" t="s">
        <v>156</v>
      </c>
      <c r="AL2124" s="13" t="s">
        <v>129</v>
      </c>
      <c r="AM2124" s="13" t="s">
        <v>82</v>
      </c>
      <c r="AN2124" s="13" t="s">
        <v>59</v>
      </c>
      <c r="AO2124" s="13" t="s">
        <v>44</v>
      </c>
      <c r="AP2124" s="13" t="s">
        <v>51</v>
      </c>
      <c r="AQ2124" s="13" t="s">
        <v>102</v>
      </c>
      <c r="AR2124" s="13" t="s">
        <v>33</v>
      </c>
      <c r="AS2124" s="13" t="s">
        <v>70</v>
      </c>
      <c r="AT2124" s="13">
        <v>487.24</v>
      </c>
      <c r="AU2124" s="13">
        <v>13</v>
      </c>
      <c r="AV2124" s="13">
        <v>0.19</v>
      </c>
      <c r="AW2124" s="13">
        <v>5130.6400000000003</v>
      </c>
      <c r="AX2124" s="13">
        <v>4266.87</v>
      </c>
      <c r="AY2124" s="13">
        <v>863.77</v>
      </c>
      <c r="AZ2124" s="13" t="s">
        <v>47</v>
      </c>
      <c r="BA2124" s="13" t="s">
        <v>88</v>
      </c>
      <c r="BB2124" s="13" t="s">
        <v>72</v>
      </c>
      <c r="BC2124" s="13">
        <v>12.54</v>
      </c>
      <c r="BD2124" s="13">
        <v>9</v>
      </c>
      <c r="BE2124" s="13" t="s">
        <v>55</v>
      </c>
      <c r="BF2124" s="13" t="s">
        <v>39</v>
      </c>
      <c r="BG2124" s="13">
        <v>3</v>
      </c>
      <c r="BH2124" s="13">
        <v>5</v>
      </c>
    </row>
    <row r="2125" spans="36:60" hidden="1" x14ac:dyDescent="0.25">
      <c r="AJ2125" s="11">
        <v>222</v>
      </c>
      <c r="AK2125" s="38" t="s">
        <v>284</v>
      </c>
      <c r="AL2125" s="2" t="s">
        <v>120</v>
      </c>
      <c r="AM2125" s="2" t="s">
        <v>42</v>
      </c>
      <c r="AN2125" s="2" t="s">
        <v>90</v>
      </c>
      <c r="AO2125" s="2" t="s">
        <v>44</v>
      </c>
      <c r="AP2125" s="2" t="s">
        <v>31</v>
      </c>
      <c r="AQ2125" s="2" t="s">
        <v>32</v>
      </c>
      <c r="AR2125" s="2" t="s">
        <v>33</v>
      </c>
      <c r="AS2125" s="2" t="s">
        <v>80</v>
      </c>
      <c r="AT2125" s="2">
        <v>712.23</v>
      </c>
      <c r="AU2125" s="2">
        <v>5</v>
      </c>
      <c r="AV2125" s="2">
        <v>0.27</v>
      </c>
      <c r="AW2125" s="2">
        <v>2599.64</v>
      </c>
      <c r="AX2125" s="2">
        <v>1735.91</v>
      </c>
      <c r="AY2125" s="2">
        <v>863.73</v>
      </c>
      <c r="AZ2125" s="2" t="s">
        <v>63</v>
      </c>
      <c r="BA2125" s="2" t="s">
        <v>54</v>
      </c>
      <c r="BB2125" s="2" t="s">
        <v>48</v>
      </c>
      <c r="BC2125" s="2">
        <v>16.3</v>
      </c>
      <c r="BD2125" s="2">
        <v>10</v>
      </c>
      <c r="BE2125" s="2" t="s">
        <v>55</v>
      </c>
      <c r="BF2125" s="2" t="s">
        <v>56</v>
      </c>
      <c r="BG2125" s="2">
        <v>5</v>
      </c>
      <c r="BH2125" s="2">
        <v>5</v>
      </c>
    </row>
    <row r="2126" spans="36:60" hidden="1" x14ac:dyDescent="0.25">
      <c r="AJ2126" s="12">
        <v>803</v>
      </c>
      <c r="AK2126" s="39" t="s">
        <v>445</v>
      </c>
      <c r="AL2126" s="13" t="s">
        <v>27</v>
      </c>
      <c r="AM2126" s="13" t="s">
        <v>42</v>
      </c>
      <c r="AN2126" s="13" t="s">
        <v>83</v>
      </c>
      <c r="AO2126" s="13" t="s">
        <v>100</v>
      </c>
      <c r="AP2126" s="13" t="s">
        <v>68</v>
      </c>
      <c r="AQ2126" s="13" t="s">
        <v>62</v>
      </c>
      <c r="AR2126" s="13" t="s">
        <v>33</v>
      </c>
      <c r="AS2126" s="13" t="s">
        <v>80</v>
      </c>
      <c r="AT2126" s="13">
        <v>195.55</v>
      </c>
      <c r="AU2126" s="13">
        <v>13</v>
      </c>
      <c r="AV2126" s="13">
        <v>0.02</v>
      </c>
      <c r="AW2126" s="13">
        <v>2491.31</v>
      </c>
      <c r="AX2126" s="13">
        <v>1630.23</v>
      </c>
      <c r="AY2126" s="13">
        <v>861.08</v>
      </c>
      <c r="AZ2126" s="13" t="s">
        <v>63</v>
      </c>
      <c r="BA2126" s="13" t="s">
        <v>71</v>
      </c>
      <c r="BB2126" s="13" t="s">
        <v>72</v>
      </c>
      <c r="BC2126" s="13">
        <v>16.98</v>
      </c>
      <c r="BD2126" s="13">
        <v>1</v>
      </c>
      <c r="BE2126" s="13" t="s">
        <v>55</v>
      </c>
      <c r="BF2126" s="13" t="s">
        <v>56</v>
      </c>
      <c r="BG2126" s="13">
        <v>3</v>
      </c>
      <c r="BH2126" s="13">
        <v>3</v>
      </c>
    </row>
    <row r="2127" spans="36:60" hidden="1" x14ac:dyDescent="0.25">
      <c r="AJ2127" s="12">
        <v>985</v>
      </c>
      <c r="AK2127" s="39" t="s">
        <v>636</v>
      </c>
      <c r="AL2127" s="13" t="s">
        <v>127</v>
      </c>
      <c r="AM2127" s="13" t="s">
        <v>82</v>
      </c>
      <c r="AN2127" s="13" t="s">
        <v>43</v>
      </c>
      <c r="AO2127" s="13" t="s">
        <v>100</v>
      </c>
      <c r="AP2127" s="13" t="s">
        <v>75</v>
      </c>
      <c r="AQ2127" s="13" t="s">
        <v>87</v>
      </c>
      <c r="AR2127" s="13" t="s">
        <v>33</v>
      </c>
      <c r="AS2127" s="13" t="s">
        <v>80</v>
      </c>
      <c r="AT2127" s="13">
        <v>382.38</v>
      </c>
      <c r="AU2127" s="13">
        <v>6</v>
      </c>
      <c r="AV2127" s="13">
        <v>0.1</v>
      </c>
      <c r="AW2127" s="13">
        <v>2064.85</v>
      </c>
      <c r="AX2127" s="13">
        <v>1206.69</v>
      </c>
      <c r="AY2127" s="13">
        <v>858.16</v>
      </c>
      <c r="AZ2127" s="13" t="s">
        <v>76</v>
      </c>
      <c r="BA2127" s="13" t="s">
        <v>54</v>
      </c>
      <c r="BB2127" s="13" t="s">
        <v>48</v>
      </c>
      <c r="BC2127" s="13">
        <v>20.78</v>
      </c>
      <c r="BD2127" s="13">
        <v>8</v>
      </c>
      <c r="BE2127" s="13" t="s">
        <v>55</v>
      </c>
      <c r="BF2127" s="13" t="s">
        <v>39</v>
      </c>
      <c r="BG2127" s="13">
        <v>1</v>
      </c>
      <c r="BH2127" s="13">
        <v>4</v>
      </c>
    </row>
    <row r="2128" spans="36:60" hidden="1" x14ac:dyDescent="0.25">
      <c r="AJ2128" s="12">
        <v>127</v>
      </c>
      <c r="AK2128" s="39" t="s">
        <v>213</v>
      </c>
      <c r="AL2128" s="13" t="s">
        <v>127</v>
      </c>
      <c r="AM2128" s="13" t="s">
        <v>28</v>
      </c>
      <c r="AN2128" s="13" t="s">
        <v>29</v>
      </c>
      <c r="AO2128" s="13" t="s">
        <v>78</v>
      </c>
      <c r="AP2128" s="13" t="s">
        <v>68</v>
      </c>
      <c r="AQ2128" s="13" t="s">
        <v>69</v>
      </c>
      <c r="AR2128" s="13" t="s">
        <v>33</v>
      </c>
      <c r="AS2128" s="13" t="s">
        <v>70</v>
      </c>
      <c r="AT2128" s="13">
        <v>580.12</v>
      </c>
      <c r="AU2128" s="13">
        <v>19</v>
      </c>
      <c r="AV2128" s="13">
        <v>0.28999999999999998</v>
      </c>
      <c r="AW2128" s="13">
        <v>7825.82</v>
      </c>
      <c r="AX2128" s="13">
        <v>6973.21</v>
      </c>
      <c r="AY2128" s="13">
        <v>852.61</v>
      </c>
      <c r="AZ2128" s="13" t="s">
        <v>47</v>
      </c>
      <c r="BA2128" s="13" t="s">
        <v>54</v>
      </c>
      <c r="BB2128" s="13" t="s">
        <v>37</v>
      </c>
      <c r="BC2128" s="13">
        <v>35.81</v>
      </c>
      <c r="BD2128" s="13">
        <v>2</v>
      </c>
      <c r="BE2128" s="13" t="s">
        <v>38</v>
      </c>
      <c r="BF2128" s="13" t="s">
        <v>56</v>
      </c>
      <c r="BG2128" s="13">
        <v>4</v>
      </c>
      <c r="BH2128" s="13">
        <v>10</v>
      </c>
    </row>
    <row r="2129" spans="36:60" hidden="1" x14ac:dyDescent="0.25">
      <c r="AJ2129" s="11">
        <v>804</v>
      </c>
      <c r="AK2129" s="38" t="s">
        <v>579</v>
      </c>
      <c r="AL2129" s="2" t="s">
        <v>99</v>
      </c>
      <c r="AM2129" s="2" t="s">
        <v>28</v>
      </c>
      <c r="AN2129" s="2" t="s">
        <v>93</v>
      </c>
      <c r="AO2129" s="2" t="s">
        <v>78</v>
      </c>
      <c r="AP2129" s="2" t="s">
        <v>61</v>
      </c>
      <c r="AQ2129" s="2" t="s">
        <v>52</v>
      </c>
      <c r="AR2129" s="2" t="s">
        <v>33</v>
      </c>
      <c r="AS2129" s="2" t="s">
        <v>46</v>
      </c>
      <c r="AT2129" s="2">
        <v>352.3</v>
      </c>
      <c r="AU2129" s="2">
        <v>7</v>
      </c>
      <c r="AV2129" s="2">
        <v>0.03</v>
      </c>
      <c r="AW2129" s="2">
        <v>2392.12</v>
      </c>
      <c r="AX2129" s="2">
        <v>1539.78</v>
      </c>
      <c r="AY2129" s="2">
        <v>852.34</v>
      </c>
      <c r="AZ2129" s="2" t="s">
        <v>76</v>
      </c>
      <c r="BA2129" s="2" t="s">
        <v>88</v>
      </c>
      <c r="BB2129" s="2" t="s">
        <v>48</v>
      </c>
      <c r="BC2129" s="2">
        <v>44.84</v>
      </c>
      <c r="BD2129" s="2">
        <v>4</v>
      </c>
      <c r="BE2129" s="2" t="s">
        <v>97</v>
      </c>
      <c r="BF2129" s="2" t="s">
        <v>56</v>
      </c>
      <c r="BG2129" s="2">
        <v>1</v>
      </c>
      <c r="BH2129" s="2">
        <v>10</v>
      </c>
    </row>
    <row r="2130" spans="36:60" hidden="1" x14ac:dyDescent="0.25">
      <c r="AJ2130" s="12">
        <v>353</v>
      </c>
      <c r="AK2130" s="39" t="s">
        <v>371</v>
      </c>
      <c r="AL2130" s="13" t="s">
        <v>129</v>
      </c>
      <c r="AM2130" s="13" t="s">
        <v>66</v>
      </c>
      <c r="AN2130" s="13" t="s">
        <v>93</v>
      </c>
      <c r="AO2130" s="13" t="s">
        <v>67</v>
      </c>
      <c r="AP2130" s="13" t="s">
        <v>51</v>
      </c>
      <c r="AQ2130" s="13" t="s">
        <v>62</v>
      </c>
      <c r="AR2130" s="13" t="s">
        <v>33</v>
      </c>
      <c r="AS2130" s="13" t="s">
        <v>85</v>
      </c>
      <c r="AT2130" s="13">
        <v>620.24</v>
      </c>
      <c r="AU2130" s="13">
        <v>5</v>
      </c>
      <c r="AV2130" s="13">
        <v>0.21</v>
      </c>
      <c r="AW2130" s="13">
        <v>2449.9499999999998</v>
      </c>
      <c r="AX2130" s="13">
        <v>1600.07</v>
      </c>
      <c r="AY2130" s="13">
        <v>849.88</v>
      </c>
      <c r="AZ2130" s="13" t="s">
        <v>47</v>
      </c>
      <c r="BA2130" s="13" t="s">
        <v>88</v>
      </c>
      <c r="BB2130" s="13" t="s">
        <v>72</v>
      </c>
      <c r="BC2130" s="13">
        <v>41.63</v>
      </c>
      <c r="BD2130" s="13">
        <v>3</v>
      </c>
      <c r="BE2130" s="13" t="s">
        <v>38</v>
      </c>
      <c r="BF2130" s="13" t="s">
        <v>39</v>
      </c>
      <c r="BG2130" s="13">
        <v>4</v>
      </c>
      <c r="BH2130" s="13">
        <v>11</v>
      </c>
    </row>
    <row r="2131" spans="36:60" hidden="1" x14ac:dyDescent="0.25">
      <c r="AJ2131" s="12">
        <v>791</v>
      </c>
      <c r="AK2131" s="39" t="s">
        <v>486</v>
      </c>
      <c r="AL2131" s="13" t="s">
        <v>65</v>
      </c>
      <c r="AM2131" s="13" t="s">
        <v>66</v>
      </c>
      <c r="AN2131" s="13" t="s">
        <v>29</v>
      </c>
      <c r="AO2131" s="13" t="s">
        <v>60</v>
      </c>
      <c r="AP2131" s="13" t="s">
        <v>61</v>
      </c>
      <c r="AQ2131" s="13" t="s">
        <v>79</v>
      </c>
      <c r="AR2131" s="13" t="s">
        <v>53</v>
      </c>
      <c r="AS2131" s="13" t="s">
        <v>34</v>
      </c>
      <c r="AT2131" s="13">
        <v>411.48</v>
      </c>
      <c r="AU2131" s="13">
        <v>15</v>
      </c>
      <c r="AV2131" s="13">
        <v>0.11</v>
      </c>
      <c r="AW2131" s="13">
        <v>5493.26</v>
      </c>
      <c r="AX2131" s="13">
        <v>4645.75</v>
      </c>
      <c r="AY2131" s="13">
        <v>847.51</v>
      </c>
      <c r="AZ2131" s="13" t="s">
        <v>76</v>
      </c>
      <c r="BA2131" s="13" t="s">
        <v>54</v>
      </c>
      <c r="BB2131" s="13" t="s">
        <v>37</v>
      </c>
      <c r="BC2131" s="13">
        <v>11.56</v>
      </c>
      <c r="BD2131" s="13">
        <v>6</v>
      </c>
      <c r="BE2131" s="13" t="s">
        <v>38</v>
      </c>
      <c r="BF2131" s="13" t="s">
        <v>56</v>
      </c>
      <c r="BG2131" s="13">
        <v>1</v>
      </c>
      <c r="BH2131" s="13">
        <v>4</v>
      </c>
    </row>
    <row r="2132" spans="36:60" hidden="1" x14ac:dyDescent="0.25">
      <c r="AJ2132" s="12">
        <v>933</v>
      </c>
      <c r="AK2132" s="39" t="s">
        <v>619</v>
      </c>
      <c r="AL2132" s="13" t="s">
        <v>99</v>
      </c>
      <c r="AM2132" s="13" t="s">
        <v>66</v>
      </c>
      <c r="AN2132" s="13" t="s">
        <v>90</v>
      </c>
      <c r="AO2132" s="13" t="s">
        <v>74</v>
      </c>
      <c r="AP2132" s="13" t="s">
        <v>68</v>
      </c>
      <c r="AQ2132" s="13" t="s">
        <v>79</v>
      </c>
      <c r="AR2132" s="13" t="s">
        <v>45</v>
      </c>
      <c r="AS2132" s="13" t="s">
        <v>34</v>
      </c>
      <c r="AT2132" s="13">
        <v>773.65</v>
      </c>
      <c r="AU2132" s="13">
        <v>3</v>
      </c>
      <c r="AV2132" s="13">
        <v>0.25</v>
      </c>
      <c r="AW2132" s="13">
        <v>1740.71</v>
      </c>
      <c r="AX2132" s="13">
        <v>897.23</v>
      </c>
      <c r="AY2132" s="13">
        <v>843.48</v>
      </c>
      <c r="AZ2132" s="13" t="s">
        <v>47</v>
      </c>
      <c r="BA2132" s="13" t="s">
        <v>54</v>
      </c>
      <c r="BB2132" s="13" t="s">
        <v>72</v>
      </c>
      <c r="BC2132" s="13">
        <v>25.09</v>
      </c>
      <c r="BD2132" s="13">
        <v>7</v>
      </c>
      <c r="BE2132" s="13" t="s">
        <v>97</v>
      </c>
      <c r="BF2132" s="13" t="s">
        <v>56</v>
      </c>
      <c r="BG2132" s="13">
        <v>3</v>
      </c>
      <c r="BH2132" s="13">
        <v>2</v>
      </c>
    </row>
    <row r="2133" spans="36:60" hidden="1" x14ac:dyDescent="0.25">
      <c r="AJ2133" s="11">
        <v>504</v>
      </c>
      <c r="AK2133" s="38" t="s">
        <v>362</v>
      </c>
      <c r="AL2133" s="2" t="s">
        <v>96</v>
      </c>
      <c r="AM2133" s="2" t="s">
        <v>82</v>
      </c>
      <c r="AN2133" s="2" t="s">
        <v>59</v>
      </c>
      <c r="AO2133" s="2" t="s">
        <v>30</v>
      </c>
      <c r="AP2133" s="2" t="s">
        <v>75</v>
      </c>
      <c r="AQ2133" s="2" t="s">
        <v>84</v>
      </c>
      <c r="AR2133" s="2" t="s">
        <v>45</v>
      </c>
      <c r="AS2133" s="2" t="s">
        <v>80</v>
      </c>
      <c r="AT2133" s="2">
        <v>398.98</v>
      </c>
      <c r="AU2133" s="2">
        <v>8</v>
      </c>
      <c r="AV2133" s="2">
        <v>0.22</v>
      </c>
      <c r="AW2133" s="2">
        <v>2489.64</v>
      </c>
      <c r="AX2133" s="2">
        <v>1646.43</v>
      </c>
      <c r="AY2133" s="2">
        <v>843.21</v>
      </c>
      <c r="AZ2133" s="2" t="s">
        <v>47</v>
      </c>
      <c r="BA2133" s="2" t="s">
        <v>36</v>
      </c>
      <c r="BB2133" s="2" t="s">
        <v>37</v>
      </c>
      <c r="BC2133" s="2">
        <v>14.21</v>
      </c>
      <c r="BD2133" s="2">
        <v>3</v>
      </c>
      <c r="BE2133" s="2" t="s">
        <v>38</v>
      </c>
      <c r="BF2133" s="2" t="s">
        <v>39</v>
      </c>
      <c r="BG2133" s="2">
        <v>4</v>
      </c>
      <c r="BH2133" s="2">
        <v>6</v>
      </c>
    </row>
    <row r="2134" spans="36:60" hidden="1" x14ac:dyDescent="0.25">
      <c r="AJ2134" s="11">
        <v>110</v>
      </c>
      <c r="AK2134" s="38" t="s">
        <v>199</v>
      </c>
      <c r="AL2134" s="2" t="s">
        <v>118</v>
      </c>
      <c r="AM2134" s="2" t="s">
        <v>82</v>
      </c>
      <c r="AN2134" s="2" t="s">
        <v>59</v>
      </c>
      <c r="AO2134" s="2" t="s">
        <v>67</v>
      </c>
      <c r="AP2134" s="2" t="s">
        <v>75</v>
      </c>
      <c r="AQ2134" s="2" t="s">
        <v>102</v>
      </c>
      <c r="AR2134" s="2" t="s">
        <v>53</v>
      </c>
      <c r="AS2134" s="2" t="s">
        <v>34</v>
      </c>
      <c r="AT2134" s="2">
        <v>956.13</v>
      </c>
      <c r="AU2134" s="2">
        <v>3</v>
      </c>
      <c r="AV2134" s="2">
        <v>0.17</v>
      </c>
      <c r="AW2134" s="2">
        <v>2380.7600000000002</v>
      </c>
      <c r="AX2134" s="2">
        <v>1540.13</v>
      </c>
      <c r="AY2134" s="2">
        <v>840.63</v>
      </c>
      <c r="AZ2134" s="2" t="s">
        <v>47</v>
      </c>
      <c r="BA2134" s="2" t="s">
        <v>36</v>
      </c>
      <c r="BB2134" s="2" t="s">
        <v>37</v>
      </c>
      <c r="BC2134" s="2">
        <v>7.29</v>
      </c>
      <c r="BD2134" s="2">
        <v>10</v>
      </c>
      <c r="BE2134" s="2" t="s">
        <v>97</v>
      </c>
      <c r="BF2134" s="2" t="s">
        <v>56</v>
      </c>
      <c r="BG2134" s="2">
        <v>5</v>
      </c>
      <c r="BH2134" s="2">
        <v>9</v>
      </c>
    </row>
    <row r="2135" spans="36:60" hidden="1" x14ac:dyDescent="0.25">
      <c r="AJ2135" s="11">
        <v>410</v>
      </c>
      <c r="AK2135" s="38" t="s">
        <v>415</v>
      </c>
      <c r="AL2135" s="2" t="s">
        <v>99</v>
      </c>
      <c r="AM2135" s="2" t="s">
        <v>28</v>
      </c>
      <c r="AN2135" s="2" t="s">
        <v>59</v>
      </c>
      <c r="AO2135" s="2" t="s">
        <v>60</v>
      </c>
      <c r="AP2135" s="2" t="s">
        <v>61</v>
      </c>
      <c r="AQ2135" s="2" t="s">
        <v>32</v>
      </c>
      <c r="AR2135" s="2" t="s">
        <v>53</v>
      </c>
      <c r="AS2135" s="2" t="s">
        <v>70</v>
      </c>
      <c r="AT2135" s="2">
        <v>740.69</v>
      </c>
      <c r="AU2135" s="2">
        <v>12</v>
      </c>
      <c r="AV2135" s="2">
        <v>7.0000000000000007E-2</v>
      </c>
      <c r="AW2135" s="2">
        <v>8266.1</v>
      </c>
      <c r="AX2135" s="2">
        <v>7427.28</v>
      </c>
      <c r="AY2135" s="2">
        <v>838.82</v>
      </c>
      <c r="AZ2135" s="2" t="s">
        <v>47</v>
      </c>
      <c r="BA2135" s="2" t="s">
        <v>88</v>
      </c>
      <c r="BB2135" s="2" t="s">
        <v>72</v>
      </c>
      <c r="BC2135" s="2">
        <v>6.45</v>
      </c>
      <c r="BD2135" s="2">
        <v>4</v>
      </c>
      <c r="BE2135" s="2" t="s">
        <v>55</v>
      </c>
      <c r="BF2135" s="2" t="s">
        <v>39</v>
      </c>
      <c r="BG2135" s="2">
        <v>1</v>
      </c>
      <c r="BH2135" s="2">
        <v>11</v>
      </c>
    </row>
    <row r="2136" spans="36:60" hidden="1" x14ac:dyDescent="0.25">
      <c r="AJ2136" s="11">
        <v>534</v>
      </c>
      <c r="AK2136" s="38" t="s">
        <v>367</v>
      </c>
      <c r="AL2136" s="2" t="s">
        <v>127</v>
      </c>
      <c r="AM2136" s="2" t="s">
        <v>42</v>
      </c>
      <c r="AN2136" s="2" t="s">
        <v>90</v>
      </c>
      <c r="AO2136" s="2" t="s">
        <v>60</v>
      </c>
      <c r="AP2136" s="2" t="s">
        <v>31</v>
      </c>
      <c r="AQ2136" s="2" t="s">
        <v>87</v>
      </c>
      <c r="AR2136" s="2" t="s">
        <v>53</v>
      </c>
      <c r="AS2136" s="2" t="s">
        <v>46</v>
      </c>
      <c r="AT2136" s="2">
        <v>771</v>
      </c>
      <c r="AU2136" s="2">
        <v>5</v>
      </c>
      <c r="AV2136" s="2">
        <v>0</v>
      </c>
      <c r="AW2136" s="2">
        <v>3855</v>
      </c>
      <c r="AX2136" s="2">
        <v>3016.44</v>
      </c>
      <c r="AY2136" s="2">
        <v>838.56</v>
      </c>
      <c r="AZ2136" s="2" t="s">
        <v>47</v>
      </c>
      <c r="BA2136" s="2" t="s">
        <v>88</v>
      </c>
      <c r="BB2136" s="2" t="s">
        <v>37</v>
      </c>
      <c r="BC2136" s="2">
        <v>26.96</v>
      </c>
      <c r="BD2136" s="2">
        <v>7</v>
      </c>
      <c r="BE2136" s="2" t="s">
        <v>97</v>
      </c>
      <c r="BF2136" s="2" t="s">
        <v>39</v>
      </c>
      <c r="BG2136" s="2">
        <v>1</v>
      </c>
      <c r="BH2136" s="2">
        <v>6</v>
      </c>
    </row>
    <row r="2137" spans="36:60" hidden="1" x14ac:dyDescent="0.25">
      <c r="AJ2137" s="11">
        <v>812</v>
      </c>
      <c r="AK2137" s="38" t="s">
        <v>383</v>
      </c>
      <c r="AL2137" s="2" t="s">
        <v>27</v>
      </c>
      <c r="AM2137" s="2" t="s">
        <v>28</v>
      </c>
      <c r="AN2137" s="2" t="s">
        <v>29</v>
      </c>
      <c r="AO2137" s="2" t="s">
        <v>44</v>
      </c>
      <c r="AP2137" s="2" t="s">
        <v>61</v>
      </c>
      <c r="AQ2137" s="2" t="s">
        <v>32</v>
      </c>
      <c r="AR2137" s="2" t="s">
        <v>33</v>
      </c>
      <c r="AS2137" s="2" t="s">
        <v>34</v>
      </c>
      <c r="AT2137" s="2">
        <v>437.88</v>
      </c>
      <c r="AU2137" s="2">
        <v>19</v>
      </c>
      <c r="AV2137" s="2">
        <v>0.08</v>
      </c>
      <c r="AW2137" s="2">
        <v>7654.14</v>
      </c>
      <c r="AX2137" s="2">
        <v>6816.11</v>
      </c>
      <c r="AY2137" s="2">
        <v>838.03</v>
      </c>
      <c r="AZ2137" s="2" t="s">
        <v>35</v>
      </c>
      <c r="BA2137" s="2" t="s">
        <v>36</v>
      </c>
      <c r="BB2137" s="2" t="s">
        <v>72</v>
      </c>
      <c r="BC2137" s="2">
        <v>15.26</v>
      </c>
      <c r="BD2137" s="2">
        <v>3</v>
      </c>
      <c r="BE2137" s="2" t="s">
        <v>55</v>
      </c>
      <c r="BF2137" s="2" t="s">
        <v>56</v>
      </c>
      <c r="BG2137" s="2">
        <v>5</v>
      </c>
      <c r="BH2137" s="2">
        <v>5</v>
      </c>
    </row>
    <row r="2138" spans="36:60" hidden="1" x14ac:dyDescent="0.25">
      <c r="AJ2138" s="12">
        <v>577</v>
      </c>
      <c r="AK2138" s="39" t="s">
        <v>461</v>
      </c>
      <c r="AL2138" s="13" t="s">
        <v>65</v>
      </c>
      <c r="AM2138" s="13" t="s">
        <v>66</v>
      </c>
      <c r="AN2138" s="13" t="s">
        <v>93</v>
      </c>
      <c r="AO2138" s="13" t="s">
        <v>100</v>
      </c>
      <c r="AP2138" s="13" t="s">
        <v>68</v>
      </c>
      <c r="AQ2138" s="13" t="s">
        <v>84</v>
      </c>
      <c r="AR2138" s="13" t="s">
        <v>45</v>
      </c>
      <c r="AS2138" s="13" t="s">
        <v>46</v>
      </c>
      <c r="AT2138" s="13">
        <v>332.38</v>
      </c>
      <c r="AU2138" s="13">
        <v>10</v>
      </c>
      <c r="AV2138" s="13">
        <v>0.25</v>
      </c>
      <c r="AW2138" s="13">
        <v>2492.85</v>
      </c>
      <c r="AX2138" s="13">
        <v>1657.67</v>
      </c>
      <c r="AY2138" s="13">
        <v>835.18</v>
      </c>
      <c r="AZ2138" s="13" t="s">
        <v>35</v>
      </c>
      <c r="BA2138" s="13" t="s">
        <v>54</v>
      </c>
      <c r="BB2138" s="13" t="s">
        <v>48</v>
      </c>
      <c r="BC2138" s="13">
        <v>34.770000000000003</v>
      </c>
      <c r="BD2138" s="13">
        <v>3</v>
      </c>
      <c r="BE2138" s="13" t="s">
        <v>38</v>
      </c>
      <c r="BF2138" s="13" t="s">
        <v>39</v>
      </c>
      <c r="BG2138" s="13">
        <v>5</v>
      </c>
      <c r="BH2138" s="13">
        <v>12</v>
      </c>
    </row>
    <row r="2139" spans="36:60" hidden="1" x14ac:dyDescent="0.25">
      <c r="AJ2139" s="12">
        <v>79</v>
      </c>
      <c r="AK2139" s="39" t="s">
        <v>172</v>
      </c>
      <c r="AL2139" s="13" t="s">
        <v>114</v>
      </c>
      <c r="AM2139" s="13" t="s">
        <v>66</v>
      </c>
      <c r="AN2139" s="13" t="s">
        <v>93</v>
      </c>
      <c r="AO2139" s="13" t="s">
        <v>100</v>
      </c>
      <c r="AP2139" s="13" t="s">
        <v>51</v>
      </c>
      <c r="AQ2139" s="13" t="s">
        <v>84</v>
      </c>
      <c r="AR2139" s="13" t="s">
        <v>33</v>
      </c>
      <c r="AS2139" s="13" t="s">
        <v>34</v>
      </c>
      <c r="AT2139" s="13">
        <v>810.1</v>
      </c>
      <c r="AU2139" s="13">
        <v>12</v>
      </c>
      <c r="AV2139" s="13">
        <v>0.28999999999999998</v>
      </c>
      <c r="AW2139" s="13">
        <v>6902.05</v>
      </c>
      <c r="AX2139" s="13">
        <v>6066.99</v>
      </c>
      <c r="AY2139" s="13">
        <v>835.06</v>
      </c>
      <c r="AZ2139" s="13" t="s">
        <v>76</v>
      </c>
      <c r="BA2139" s="13" t="s">
        <v>88</v>
      </c>
      <c r="BB2139" s="13" t="s">
        <v>72</v>
      </c>
      <c r="BC2139" s="13">
        <v>34.72</v>
      </c>
      <c r="BD2139" s="13">
        <v>2</v>
      </c>
      <c r="BE2139" s="13" t="s">
        <v>55</v>
      </c>
      <c r="BF2139" s="13" t="s">
        <v>56</v>
      </c>
      <c r="BG2139" s="13">
        <v>2</v>
      </c>
      <c r="BH2139" s="13">
        <v>12</v>
      </c>
    </row>
    <row r="2140" spans="36:60" hidden="1" x14ac:dyDescent="0.25">
      <c r="AJ2140" s="12">
        <v>543</v>
      </c>
      <c r="AK2140" s="39" t="s">
        <v>478</v>
      </c>
      <c r="AL2140" s="13" t="s">
        <v>58</v>
      </c>
      <c r="AM2140" s="13" t="s">
        <v>42</v>
      </c>
      <c r="AN2140" s="13" t="s">
        <v>29</v>
      </c>
      <c r="AO2140" s="13" t="s">
        <v>94</v>
      </c>
      <c r="AP2140" s="13" t="s">
        <v>31</v>
      </c>
      <c r="AQ2140" s="13" t="s">
        <v>102</v>
      </c>
      <c r="AR2140" s="13" t="s">
        <v>33</v>
      </c>
      <c r="AS2140" s="13" t="s">
        <v>80</v>
      </c>
      <c r="AT2140" s="13">
        <v>347.2</v>
      </c>
      <c r="AU2140" s="13">
        <v>7</v>
      </c>
      <c r="AV2140" s="13">
        <v>0.23</v>
      </c>
      <c r="AW2140" s="13">
        <v>1871.41</v>
      </c>
      <c r="AX2140" s="13">
        <v>1036.56</v>
      </c>
      <c r="AY2140" s="13">
        <v>834.85</v>
      </c>
      <c r="AZ2140" s="13" t="s">
        <v>91</v>
      </c>
      <c r="BA2140" s="13" t="s">
        <v>71</v>
      </c>
      <c r="BB2140" s="13" t="s">
        <v>48</v>
      </c>
      <c r="BC2140" s="13">
        <v>10.56</v>
      </c>
      <c r="BD2140" s="13">
        <v>4</v>
      </c>
      <c r="BE2140" s="13" t="s">
        <v>55</v>
      </c>
      <c r="BF2140" s="13" t="s">
        <v>39</v>
      </c>
      <c r="BG2140" s="13">
        <v>5</v>
      </c>
      <c r="BH2140" s="13">
        <v>5</v>
      </c>
    </row>
    <row r="2141" spans="36:60" hidden="1" x14ac:dyDescent="0.25">
      <c r="AJ2141" s="11">
        <v>130</v>
      </c>
      <c r="AK2141" s="38" t="s">
        <v>125</v>
      </c>
      <c r="AL2141" s="2" t="s">
        <v>65</v>
      </c>
      <c r="AM2141" s="2" t="s">
        <v>82</v>
      </c>
      <c r="AN2141" s="2" t="s">
        <v>43</v>
      </c>
      <c r="AO2141" s="2" t="s">
        <v>94</v>
      </c>
      <c r="AP2141" s="2" t="s">
        <v>68</v>
      </c>
      <c r="AQ2141" s="2" t="s">
        <v>84</v>
      </c>
      <c r="AR2141" s="2" t="s">
        <v>45</v>
      </c>
      <c r="AS2141" s="2" t="s">
        <v>70</v>
      </c>
      <c r="AT2141" s="2">
        <v>367.19</v>
      </c>
      <c r="AU2141" s="2">
        <v>12</v>
      </c>
      <c r="AV2141" s="2">
        <v>0.13</v>
      </c>
      <c r="AW2141" s="2">
        <v>3833.46</v>
      </c>
      <c r="AX2141" s="2">
        <v>2999.49</v>
      </c>
      <c r="AY2141" s="2">
        <v>833.97</v>
      </c>
      <c r="AZ2141" s="2" t="s">
        <v>47</v>
      </c>
      <c r="BA2141" s="2" t="s">
        <v>36</v>
      </c>
      <c r="BB2141" s="2" t="s">
        <v>37</v>
      </c>
      <c r="BC2141" s="2">
        <v>48.48</v>
      </c>
      <c r="BD2141" s="2">
        <v>8</v>
      </c>
      <c r="BE2141" s="2" t="s">
        <v>97</v>
      </c>
      <c r="BF2141" s="2" t="s">
        <v>56</v>
      </c>
      <c r="BG2141" s="2">
        <v>4</v>
      </c>
      <c r="BH2141" s="2">
        <v>3</v>
      </c>
    </row>
    <row r="2142" spans="36:60" hidden="1" x14ac:dyDescent="0.25">
      <c r="AJ2142" s="11">
        <v>412</v>
      </c>
      <c r="AK2142" s="38" t="s">
        <v>393</v>
      </c>
      <c r="AL2142" s="2" t="s">
        <v>96</v>
      </c>
      <c r="AM2142" s="2" t="s">
        <v>66</v>
      </c>
      <c r="AN2142" s="2" t="s">
        <v>59</v>
      </c>
      <c r="AO2142" s="2" t="s">
        <v>44</v>
      </c>
      <c r="AP2142" s="2" t="s">
        <v>61</v>
      </c>
      <c r="AQ2142" s="2" t="s">
        <v>107</v>
      </c>
      <c r="AR2142" s="2" t="s">
        <v>45</v>
      </c>
      <c r="AS2142" s="2" t="s">
        <v>80</v>
      </c>
      <c r="AT2142" s="2">
        <v>536.38</v>
      </c>
      <c r="AU2142" s="2">
        <v>15</v>
      </c>
      <c r="AV2142" s="2">
        <v>0.25</v>
      </c>
      <c r="AW2142" s="2">
        <v>6034.27</v>
      </c>
      <c r="AX2142" s="2">
        <v>5202.6899999999996</v>
      </c>
      <c r="AY2142" s="2">
        <v>831.58</v>
      </c>
      <c r="AZ2142" s="2" t="s">
        <v>47</v>
      </c>
      <c r="BA2142" s="2" t="s">
        <v>36</v>
      </c>
      <c r="BB2142" s="2" t="s">
        <v>48</v>
      </c>
      <c r="BC2142" s="2">
        <v>31.13</v>
      </c>
      <c r="BD2142" s="2">
        <v>5</v>
      </c>
      <c r="BE2142" s="2" t="s">
        <v>97</v>
      </c>
      <c r="BF2142" s="2" t="s">
        <v>39</v>
      </c>
      <c r="BG2142" s="2">
        <v>1</v>
      </c>
      <c r="BH2142" s="2">
        <v>9</v>
      </c>
    </row>
    <row r="2143" spans="36:60" hidden="1" x14ac:dyDescent="0.25">
      <c r="AJ2143" s="11">
        <v>900</v>
      </c>
      <c r="AK2143" s="38" t="s">
        <v>252</v>
      </c>
      <c r="AL2143" s="2" t="s">
        <v>27</v>
      </c>
      <c r="AM2143" s="2" t="s">
        <v>66</v>
      </c>
      <c r="AN2143" s="2" t="s">
        <v>29</v>
      </c>
      <c r="AO2143" s="2" t="s">
        <v>94</v>
      </c>
      <c r="AP2143" s="2" t="s">
        <v>31</v>
      </c>
      <c r="AQ2143" s="2" t="s">
        <v>134</v>
      </c>
      <c r="AR2143" s="2" t="s">
        <v>45</v>
      </c>
      <c r="AS2143" s="2" t="s">
        <v>70</v>
      </c>
      <c r="AT2143" s="2">
        <v>321.86</v>
      </c>
      <c r="AU2143" s="2">
        <v>12</v>
      </c>
      <c r="AV2143" s="2">
        <v>0.2</v>
      </c>
      <c r="AW2143" s="2">
        <v>3089.86</v>
      </c>
      <c r="AX2143" s="2">
        <v>2259.8200000000002</v>
      </c>
      <c r="AY2143" s="2">
        <v>830.04</v>
      </c>
      <c r="AZ2143" s="2" t="s">
        <v>76</v>
      </c>
      <c r="BA2143" s="2" t="s">
        <v>36</v>
      </c>
      <c r="BB2143" s="2" t="s">
        <v>37</v>
      </c>
      <c r="BC2143" s="2">
        <v>20.399999999999999</v>
      </c>
      <c r="BD2143" s="2">
        <v>6</v>
      </c>
      <c r="BE2143" s="2" t="s">
        <v>55</v>
      </c>
      <c r="BF2143" s="2" t="s">
        <v>56</v>
      </c>
      <c r="BG2143" s="2">
        <v>5</v>
      </c>
      <c r="BH2143" s="2">
        <v>10</v>
      </c>
    </row>
    <row r="2144" spans="36:60" hidden="1" x14ac:dyDescent="0.25">
      <c r="AJ2144" s="12">
        <v>377</v>
      </c>
      <c r="AK2144" s="39" t="s">
        <v>138</v>
      </c>
      <c r="AL2144" s="13" t="s">
        <v>99</v>
      </c>
      <c r="AM2144" s="13" t="s">
        <v>82</v>
      </c>
      <c r="AN2144" s="13" t="s">
        <v>59</v>
      </c>
      <c r="AO2144" s="13" t="s">
        <v>78</v>
      </c>
      <c r="AP2144" s="13" t="s">
        <v>61</v>
      </c>
      <c r="AQ2144" s="13" t="s">
        <v>79</v>
      </c>
      <c r="AR2144" s="13" t="s">
        <v>33</v>
      </c>
      <c r="AS2144" s="13" t="s">
        <v>85</v>
      </c>
      <c r="AT2144" s="13">
        <v>342.49</v>
      </c>
      <c r="AU2144" s="13">
        <v>5</v>
      </c>
      <c r="AV2144" s="13">
        <v>0.03</v>
      </c>
      <c r="AW2144" s="13">
        <v>1661.08</v>
      </c>
      <c r="AX2144" s="13">
        <v>837.06</v>
      </c>
      <c r="AY2144" s="13">
        <v>824.02</v>
      </c>
      <c r="AZ2144" s="13" t="s">
        <v>35</v>
      </c>
      <c r="BA2144" s="13" t="s">
        <v>54</v>
      </c>
      <c r="BB2144" s="13" t="s">
        <v>72</v>
      </c>
      <c r="BC2144" s="13">
        <v>24</v>
      </c>
      <c r="BD2144" s="13">
        <v>3</v>
      </c>
      <c r="BE2144" s="13" t="s">
        <v>38</v>
      </c>
      <c r="BF2144" s="13" t="s">
        <v>56</v>
      </c>
      <c r="BG2144" s="13">
        <v>3</v>
      </c>
      <c r="BH2144" s="13">
        <v>6</v>
      </c>
    </row>
    <row r="2145" spans="36:60" hidden="1" x14ac:dyDescent="0.25">
      <c r="AJ2145" s="12">
        <v>619</v>
      </c>
      <c r="AK2145" s="39" t="s">
        <v>513</v>
      </c>
      <c r="AL2145" s="13" t="s">
        <v>41</v>
      </c>
      <c r="AM2145" s="13" t="s">
        <v>82</v>
      </c>
      <c r="AN2145" s="13" t="s">
        <v>43</v>
      </c>
      <c r="AO2145" s="13" t="s">
        <v>100</v>
      </c>
      <c r="AP2145" s="13" t="s">
        <v>31</v>
      </c>
      <c r="AQ2145" s="13" t="s">
        <v>79</v>
      </c>
      <c r="AR2145" s="13" t="s">
        <v>33</v>
      </c>
      <c r="AS2145" s="13" t="s">
        <v>80</v>
      </c>
      <c r="AT2145" s="13">
        <v>191.86</v>
      </c>
      <c r="AU2145" s="13">
        <v>13</v>
      </c>
      <c r="AV2145" s="13">
        <v>0.16</v>
      </c>
      <c r="AW2145" s="13">
        <v>2095.11</v>
      </c>
      <c r="AX2145" s="13">
        <v>1273.42</v>
      </c>
      <c r="AY2145" s="13">
        <v>821.69</v>
      </c>
      <c r="AZ2145" s="13" t="s">
        <v>76</v>
      </c>
      <c r="BA2145" s="13" t="s">
        <v>54</v>
      </c>
      <c r="BB2145" s="13" t="s">
        <v>48</v>
      </c>
      <c r="BC2145" s="13">
        <v>21.82</v>
      </c>
      <c r="BD2145" s="13">
        <v>7</v>
      </c>
      <c r="BE2145" s="13" t="s">
        <v>97</v>
      </c>
      <c r="BF2145" s="13" t="s">
        <v>56</v>
      </c>
      <c r="BG2145" s="13">
        <v>1</v>
      </c>
      <c r="BH2145" s="13">
        <v>11</v>
      </c>
    </row>
    <row r="2146" spans="36:60" hidden="1" x14ac:dyDescent="0.25">
      <c r="AJ2146" s="11">
        <v>744</v>
      </c>
      <c r="AK2146" s="38" t="s">
        <v>555</v>
      </c>
      <c r="AL2146" s="2" t="s">
        <v>96</v>
      </c>
      <c r="AM2146" s="2" t="s">
        <v>42</v>
      </c>
      <c r="AN2146" s="2" t="s">
        <v>43</v>
      </c>
      <c r="AO2146" s="2" t="s">
        <v>78</v>
      </c>
      <c r="AP2146" s="2" t="s">
        <v>61</v>
      </c>
      <c r="AQ2146" s="2" t="s">
        <v>107</v>
      </c>
      <c r="AR2146" s="2" t="s">
        <v>53</v>
      </c>
      <c r="AS2146" s="2" t="s">
        <v>34</v>
      </c>
      <c r="AT2146" s="2">
        <v>952.46</v>
      </c>
      <c r="AU2146" s="2">
        <v>8</v>
      </c>
      <c r="AV2146" s="2">
        <v>0.05</v>
      </c>
      <c r="AW2146" s="2">
        <v>7238.7</v>
      </c>
      <c r="AX2146" s="2">
        <v>6417.41</v>
      </c>
      <c r="AY2146" s="2">
        <v>821.29</v>
      </c>
      <c r="AZ2146" s="2" t="s">
        <v>63</v>
      </c>
      <c r="BA2146" s="2" t="s">
        <v>54</v>
      </c>
      <c r="BB2146" s="2" t="s">
        <v>37</v>
      </c>
      <c r="BC2146" s="2">
        <v>30.08</v>
      </c>
      <c r="BD2146" s="2">
        <v>1</v>
      </c>
      <c r="BE2146" s="2" t="s">
        <v>97</v>
      </c>
      <c r="BF2146" s="2" t="s">
        <v>39</v>
      </c>
      <c r="BG2146" s="2">
        <v>3</v>
      </c>
      <c r="BH2146" s="2">
        <v>6</v>
      </c>
    </row>
    <row r="2147" spans="36:60" hidden="1" x14ac:dyDescent="0.25">
      <c r="AJ2147" s="11">
        <v>256</v>
      </c>
      <c r="AK2147" s="38" t="s">
        <v>305</v>
      </c>
      <c r="AL2147" s="2" t="s">
        <v>50</v>
      </c>
      <c r="AM2147" s="2" t="s">
        <v>42</v>
      </c>
      <c r="AN2147" s="2" t="s">
        <v>59</v>
      </c>
      <c r="AO2147" s="2" t="s">
        <v>44</v>
      </c>
      <c r="AP2147" s="2" t="s">
        <v>51</v>
      </c>
      <c r="AQ2147" s="2" t="s">
        <v>62</v>
      </c>
      <c r="AR2147" s="2" t="s">
        <v>53</v>
      </c>
      <c r="AS2147" s="2" t="s">
        <v>46</v>
      </c>
      <c r="AT2147" s="2">
        <v>480.43</v>
      </c>
      <c r="AU2147" s="2">
        <v>12</v>
      </c>
      <c r="AV2147" s="2">
        <v>0.12</v>
      </c>
      <c r="AW2147" s="2">
        <v>5073.34</v>
      </c>
      <c r="AX2147" s="2">
        <v>4252.1400000000003</v>
      </c>
      <c r="AY2147" s="2">
        <v>821.2</v>
      </c>
      <c r="AZ2147" s="2" t="s">
        <v>47</v>
      </c>
      <c r="BA2147" s="2" t="s">
        <v>71</v>
      </c>
      <c r="BB2147" s="2" t="s">
        <v>37</v>
      </c>
      <c r="BC2147" s="2">
        <v>38.979999999999997</v>
      </c>
      <c r="BD2147" s="2">
        <v>8</v>
      </c>
      <c r="BE2147" s="2" t="s">
        <v>55</v>
      </c>
      <c r="BF2147" s="2" t="s">
        <v>39</v>
      </c>
      <c r="BG2147" s="2">
        <v>5</v>
      </c>
      <c r="BH2147" s="2">
        <v>11</v>
      </c>
    </row>
    <row r="2148" spans="36:60" hidden="1" x14ac:dyDescent="0.25">
      <c r="AJ2148" s="11">
        <v>40</v>
      </c>
      <c r="AK2148" s="38" t="s">
        <v>135</v>
      </c>
      <c r="AL2148" s="2" t="s">
        <v>114</v>
      </c>
      <c r="AM2148" s="2" t="s">
        <v>66</v>
      </c>
      <c r="AN2148" s="2" t="s">
        <v>90</v>
      </c>
      <c r="AO2148" s="2" t="s">
        <v>78</v>
      </c>
      <c r="AP2148" s="2" t="s">
        <v>31</v>
      </c>
      <c r="AQ2148" s="2" t="s">
        <v>102</v>
      </c>
      <c r="AR2148" s="2" t="s">
        <v>33</v>
      </c>
      <c r="AS2148" s="2" t="s">
        <v>34</v>
      </c>
      <c r="AT2148" s="2">
        <v>552.36</v>
      </c>
      <c r="AU2148" s="2">
        <v>8</v>
      </c>
      <c r="AV2148" s="2">
        <v>0.25</v>
      </c>
      <c r="AW2148" s="2">
        <v>3314.16</v>
      </c>
      <c r="AX2148" s="2">
        <v>2498.48</v>
      </c>
      <c r="AY2148" s="2">
        <v>815.68</v>
      </c>
      <c r="AZ2148" s="2" t="s">
        <v>63</v>
      </c>
      <c r="BA2148" s="2" t="s">
        <v>88</v>
      </c>
      <c r="BB2148" s="2" t="s">
        <v>72</v>
      </c>
      <c r="BC2148" s="2">
        <v>39.93</v>
      </c>
      <c r="BD2148" s="2">
        <v>5</v>
      </c>
      <c r="BE2148" s="2" t="s">
        <v>97</v>
      </c>
      <c r="BF2148" s="2" t="s">
        <v>56</v>
      </c>
      <c r="BG2148" s="2">
        <v>3</v>
      </c>
      <c r="BH2148" s="2">
        <v>6</v>
      </c>
    </row>
    <row r="2149" spans="36:60" hidden="1" x14ac:dyDescent="0.25">
      <c r="AJ2149" s="11">
        <v>422</v>
      </c>
      <c r="AK2149" s="38" t="s">
        <v>422</v>
      </c>
      <c r="AL2149" s="2" t="s">
        <v>50</v>
      </c>
      <c r="AM2149" s="2" t="s">
        <v>82</v>
      </c>
      <c r="AN2149" s="2" t="s">
        <v>29</v>
      </c>
      <c r="AO2149" s="2" t="s">
        <v>60</v>
      </c>
      <c r="AP2149" s="2" t="s">
        <v>61</v>
      </c>
      <c r="AQ2149" s="2" t="s">
        <v>87</v>
      </c>
      <c r="AR2149" s="2" t="s">
        <v>45</v>
      </c>
      <c r="AS2149" s="2" t="s">
        <v>46</v>
      </c>
      <c r="AT2149" s="2">
        <v>425.34</v>
      </c>
      <c r="AU2149" s="2">
        <v>5</v>
      </c>
      <c r="AV2149" s="2">
        <v>0.04</v>
      </c>
      <c r="AW2149" s="2">
        <v>2041.63</v>
      </c>
      <c r="AX2149" s="2">
        <v>1228.4100000000001</v>
      </c>
      <c r="AY2149" s="2">
        <v>813.22</v>
      </c>
      <c r="AZ2149" s="2" t="s">
        <v>91</v>
      </c>
      <c r="BA2149" s="2" t="s">
        <v>88</v>
      </c>
      <c r="BB2149" s="2" t="s">
        <v>72</v>
      </c>
      <c r="BC2149" s="2">
        <v>36.090000000000003</v>
      </c>
      <c r="BD2149" s="2">
        <v>1</v>
      </c>
      <c r="BE2149" s="2" t="s">
        <v>38</v>
      </c>
      <c r="BF2149" s="2" t="s">
        <v>56</v>
      </c>
      <c r="BG2149" s="2">
        <v>2</v>
      </c>
      <c r="BH2149" s="2">
        <v>3</v>
      </c>
    </row>
    <row r="2150" spans="36:60" hidden="1" x14ac:dyDescent="0.25">
      <c r="AJ2150" s="12">
        <v>859</v>
      </c>
      <c r="AK2150" s="39" t="s">
        <v>161</v>
      </c>
      <c r="AL2150" s="13" t="s">
        <v>58</v>
      </c>
      <c r="AM2150" s="13" t="s">
        <v>28</v>
      </c>
      <c r="AN2150" s="13" t="s">
        <v>43</v>
      </c>
      <c r="AO2150" s="13" t="s">
        <v>44</v>
      </c>
      <c r="AP2150" s="13" t="s">
        <v>75</v>
      </c>
      <c r="AQ2150" s="13" t="s">
        <v>79</v>
      </c>
      <c r="AR2150" s="13" t="s">
        <v>33</v>
      </c>
      <c r="AS2150" s="13" t="s">
        <v>70</v>
      </c>
      <c r="AT2150" s="13">
        <v>471.5</v>
      </c>
      <c r="AU2150" s="13">
        <v>10</v>
      </c>
      <c r="AV2150" s="13">
        <v>0.13</v>
      </c>
      <c r="AW2150" s="13">
        <v>4102.05</v>
      </c>
      <c r="AX2150" s="13">
        <v>3288.95</v>
      </c>
      <c r="AY2150" s="13">
        <v>813.1</v>
      </c>
      <c r="AZ2150" s="13" t="s">
        <v>35</v>
      </c>
      <c r="BA2150" s="13" t="s">
        <v>36</v>
      </c>
      <c r="BB2150" s="13" t="s">
        <v>48</v>
      </c>
      <c r="BC2150" s="13">
        <v>25.94</v>
      </c>
      <c r="BD2150" s="13">
        <v>9</v>
      </c>
      <c r="BE2150" s="13" t="s">
        <v>38</v>
      </c>
      <c r="BF2150" s="13" t="s">
        <v>56</v>
      </c>
      <c r="BG2150" s="13">
        <v>4</v>
      </c>
      <c r="BH2150" s="13">
        <v>9</v>
      </c>
    </row>
    <row r="2151" spans="36:60" hidden="1" x14ac:dyDescent="0.25">
      <c r="AJ2151" s="12">
        <v>613</v>
      </c>
      <c r="AK2151" s="39" t="s">
        <v>411</v>
      </c>
      <c r="AL2151" s="13" t="s">
        <v>129</v>
      </c>
      <c r="AM2151" s="13" t="s">
        <v>66</v>
      </c>
      <c r="AN2151" s="13" t="s">
        <v>29</v>
      </c>
      <c r="AO2151" s="13" t="s">
        <v>74</v>
      </c>
      <c r="AP2151" s="13" t="s">
        <v>31</v>
      </c>
      <c r="AQ2151" s="13" t="s">
        <v>134</v>
      </c>
      <c r="AR2151" s="13" t="s">
        <v>45</v>
      </c>
      <c r="AS2151" s="13" t="s">
        <v>46</v>
      </c>
      <c r="AT2151" s="13">
        <v>365.24</v>
      </c>
      <c r="AU2151" s="13">
        <v>7</v>
      </c>
      <c r="AV2151" s="13">
        <v>0.04</v>
      </c>
      <c r="AW2151" s="13">
        <v>2454.41</v>
      </c>
      <c r="AX2151" s="13">
        <v>1650.17</v>
      </c>
      <c r="AY2151" s="13">
        <v>804.24</v>
      </c>
      <c r="AZ2151" s="13" t="s">
        <v>35</v>
      </c>
      <c r="BA2151" s="13" t="s">
        <v>88</v>
      </c>
      <c r="BB2151" s="13" t="s">
        <v>48</v>
      </c>
      <c r="BC2151" s="13">
        <v>26.87</v>
      </c>
      <c r="BD2151" s="13">
        <v>6</v>
      </c>
      <c r="BE2151" s="13" t="s">
        <v>38</v>
      </c>
      <c r="BF2151" s="13" t="s">
        <v>39</v>
      </c>
      <c r="BG2151" s="13">
        <v>5</v>
      </c>
      <c r="BH2151" s="13">
        <v>6</v>
      </c>
    </row>
    <row r="2152" spans="36:60" hidden="1" x14ac:dyDescent="0.25">
      <c r="AJ2152" s="11">
        <v>380</v>
      </c>
      <c r="AK2152" s="38" t="s">
        <v>235</v>
      </c>
      <c r="AL2152" s="2" t="s">
        <v>120</v>
      </c>
      <c r="AM2152" s="2" t="s">
        <v>66</v>
      </c>
      <c r="AN2152" s="2" t="s">
        <v>59</v>
      </c>
      <c r="AO2152" s="2" t="s">
        <v>60</v>
      </c>
      <c r="AP2152" s="2" t="s">
        <v>31</v>
      </c>
      <c r="AQ2152" s="2" t="s">
        <v>102</v>
      </c>
      <c r="AR2152" s="2" t="s">
        <v>33</v>
      </c>
      <c r="AS2152" s="2" t="s">
        <v>46</v>
      </c>
      <c r="AT2152" s="2">
        <v>888.05</v>
      </c>
      <c r="AU2152" s="2">
        <v>9</v>
      </c>
      <c r="AV2152" s="2">
        <v>0.23</v>
      </c>
      <c r="AW2152" s="2">
        <v>6154.19</v>
      </c>
      <c r="AX2152" s="2">
        <v>5351.28</v>
      </c>
      <c r="AY2152" s="2">
        <v>802.91</v>
      </c>
      <c r="AZ2152" s="2" t="s">
        <v>35</v>
      </c>
      <c r="BA2152" s="2" t="s">
        <v>54</v>
      </c>
      <c r="BB2152" s="2" t="s">
        <v>37</v>
      </c>
      <c r="BC2152" s="2">
        <v>39.01</v>
      </c>
      <c r="BD2152" s="2">
        <v>1</v>
      </c>
      <c r="BE2152" s="2" t="s">
        <v>38</v>
      </c>
      <c r="BF2152" s="2" t="s">
        <v>39</v>
      </c>
      <c r="BG2152" s="2">
        <v>2</v>
      </c>
      <c r="BH2152" s="2">
        <v>1</v>
      </c>
    </row>
    <row r="2153" spans="36:60" hidden="1" x14ac:dyDescent="0.25">
      <c r="AJ2153" s="12">
        <v>837</v>
      </c>
      <c r="AK2153" s="39" t="s">
        <v>590</v>
      </c>
      <c r="AL2153" s="13" t="s">
        <v>65</v>
      </c>
      <c r="AM2153" s="13" t="s">
        <v>42</v>
      </c>
      <c r="AN2153" s="13" t="s">
        <v>59</v>
      </c>
      <c r="AO2153" s="13" t="s">
        <v>78</v>
      </c>
      <c r="AP2153" s="13" t="s">
        <v>31</v>
      </c>
      <c r="AQ2153" s="13" t="s">
        <v>102</v>
      </c>
      <c r="AR2153" s="13" t="s">
        <v>45</v>
      </c>
      <c r="AS2153" s="13" t="s">
        <v>80</v>
      </c>
      <c r="AT2153" s="13">
        <v>554.48</v>
      </c>
      <c r="AU2153" s="13">
        <v>10</v>
      </c>
      <c r="AV2153" s="13">
        <v>7.0000000000000007E-2</v>
      </c>
      <c r="AW2153" s="13">
        <v>5156.66</v>
      </c>
      <c r="AX2153" s="13">
        <v>4357.92</v>
      </c>
      <c r="AY2153" s="13">
        <v>798.74</v>
      </c>
      <c r="AZ2153" s="13" t="s">
        <v>91</v>
      </c>
      <c r="BA2153" s="13" t="s">
        <v>54</v>
      </c>
      <c r="BB2153" s="13" t="s">
        <v>72</v>
      </c>
      <c r="BC2153" s="13">
        <v>26.6</v>
      </c>
      <c r="BD2153" s="13">
        <v>6</v>
      </c>
      <c r="BE2153" s="13" t="s">
        <v>97</v>
      </c>
      <c r="BF2153" s="13" t="s">
        <v>56</v>
      </c>
      <c r="BG2153" s="13">
        <v>5</v>
      </c>
      <c r="BH2153" s="13">
        <v>7</v>
      </c>
    </row>
    <row r="2154" spans="36:60" hidden="1" x14ac:dyDescent="0.25">
      <c r="AJ2154" s="12">
        <v>47</v>
      </c>
      <c r="AK2154" s="39" t="s">
        <v>141</v>
      </c>
      <c r="AL2154" s="13" t="s">
        <v>127</v>
      </c>
      <c r="AM2154" s="13" t="s">
        <v>82</v>
      </c>
      <c r="AN2154" s="13" t="s">
        <v>43</v>
      </c>
      <c r="AO2154" s="13" t="s">
        <v>60</v>
      </c>
      <c r="AP2154" s="13" t="s">
        <v>75</v>
      </c>
      <c r="AQ2154" s="13" t="s">
        <v>69</v>
      </c>
      <c r="AR2154" s="13" t="s">
        <v>33</v>
      </c>
      <c r="AS2154" s="13" t="s">
        <v>34</v>
      </c>
      <c r="AT2154" s="13">
        <v>911.31</v>
      </c>
      <c r="AU2154" s="13">
        <v>7</v>
      </c>
      <c r="AV2154" s="13">
        <v>0.15</v>
      </c>
      <c r="AW2154" s="13">
        <v>5422.29</v>
      </c>
      <c r="AX2154" s="13">
        <v>4626.3599999999997</v>
      </c>
      <c r="AY2154" s="13">
        <v>795.93</v>
      </c>
      <c r="AZ2154" s="13" t="s">
        <v>63</v>
      </c>
      <c r="BA2154" s="13" t="s">
        <v>71</v>
      </c>
      <c r="BB2154" s="13" t="s">
        <v>48</v>
      </c>
      <c r="BC2154" s="13">
        <v>27.65</v>
      </c>
      <c r="BD2154" s="13">
        <v>5</v>
      </c>
      <c r="BE2154" s="13" t="s">
        <v>97</v>
      </c>
      <c r="BF2154" s="13" t="s">
        <v>56</v>
      </c>
      <c r="BG2154" s="13">
        <v>1</v>
      </c>
      <c r="BH2154" s="13">
        <v>2</v>
      </c>
    </row>
    <row r="2155" spans="36:60" hidden="1" x14ac:dyDescent="0.25">
      <c r="AJ2155" s="12">
        <v>1</v>
      </c>
      <c r="AK2155" s="39" t="s">
        <v>26</v>
      </c>
      <c r="AL2155" s="13" t="s">
        <v>27</v>
      </c>
      <c r="AM2155" s="13" t="s">
        <v>28</v>
      </c>
      <c r="AN2155" s="13" t="s">
        <v>29</v>
      </c>
      <c r="AO2155" s="13" t="s">
        <v>30</v>
      </c>
      <c r="AP2155" s="13" t="s">
        <v>31</v>
      </c>
      <c r="AQ2155" s="13" t="s">
        <v>32</v>
      </c>
      <c r="AR2155" s="13" t="s">
        <v>33</v>
      </c>
      <c r="AS2155" s="13" t="s">
        <v>34</v>
      </c>
      <c r="AT2155" s="13">
        <v>576.66</v>
      </c>
      <c r="AU2155" s="13">
        <v>4</v>
      </c>
      <c r="AV2155" s="13">
        <v>0.17</v>
      </c>
      <c r="AW2155" s="13">
        <v>1914.51</v>
      </c>
      <c r="AX2155" s="13">
        <v>1118.6300000000001</v>
      </c>
      <c r="AY2155" s="13">
        <v>795.88</v>
      </c>
      <c r="AZ2155" s="13" t="s">
        <v>35</v>
      </c>
      <c r="BA2155" s="13" t="s">
        <v>36</v>
      </c>
      <c r="BB2155" s="13" t="s">
        <v>37</v>
      </c>
      <c r="BC2155" s="13">
        <v>32.479999999999997</v>
      </c>
      <c r="BD2155" s="13">
        <v>10</v>
      </c>
      <c r="BE2155" s="13" t="s">
        <v>38</v>
      </c>
      <c r="BF2155" s="13" t="s">
        <v>39</v>
      </c>
      <c r="BG2155" s="13">
        <v>2</v>
      </c>
      <c r="BH2155" s="13">
        <v>8</v>
      </c>
    </row>
    <row r="2156" spans="36:60" hidden="1" x14ac:dyDescent="0.25">
      <c r="AJ2156" s="12">
        <v>737</v>
      </c>
      <c r="AK2156" s="39" t="s">
        <v>471</v>
      </c>
      <c r="AL2156" s="13" t="s">
        <v>41</v>
      </c>
      <c r="AM2156" s="13" t="s">
        <v>82</v>
      </c>
      <c r="AN2156" s="13" t="s">
        <v>90</v>
      </c>
      <c r="AO2156" s="13" t="s">
        <v>67</v>
      </c>
      <c r="AP2156" s="13" t="s">
        <v>31</v>
      </c>
      <c r="AQ2156" s="13" t="s">
        <v>79</v>
      </c>
      <c r="AR2156" s="13" t="s">
        <v>53</v>
      </c>
      <c r="AS2156" s="13" t="s">
        <v>34</v>
      </c>
      <c r="AT2156" s="13">
        <v>106.68</v>
      </c>
      <c r="AU2156" s="13">
        <v>17</v>
      </c>
      <c r="AV2156" s="13">
        <v>0.06</v>
      </c>
      <c r="AW2156" s="13">
        <v>1704.75</v>
      </c>
      <c r="AX2156" s="13">
        <v>912.32</v>
      </c>
      <c r="AY2156" s="13">
        <v>792.43</v>
      </c>
      <c r="AZ2156" s="13" t="s">
        <v>35</v>
      </c>
      <c r="BA2156" s="13" t="s">
        <v>88</v>
      </c>
      <c r="BB2156" s="13" t="s">
        <v>72</v>
      </c>
      <c r="BC2156" s="13">
        <v>16.22</v>
      </c>
      <c r="BD2156" s="13">
        <v>1</v>
      </c>
      <c r="BE2156" s="13" t="s">
        <v>97</v>
      </c>
      <c r="BF2156" s="13" t="s">
        <v>56</v>
      </c>
      <c r="BG2156" s="13">
        <v>1</v>
      </c>
      <c r="BH2156" s="13">
        <v>12</v>
      </c>
    </row>
    <row r="2157" spans="36:60" hidden="1" x14ac:dyDescent="0.25">
      <c r="AJ2157" s="11">
        <v>90</v>
      </c>
      <c r="AK2157" s="38" t="s">
        <v>182</v>
      </c>
      <c r="AL2157" s="2" t="s">
        <v>120</v>
      </c>
      <c r="AM2157" s="2" t="s">
        <v>82</v>
      </c>
      <c r="AN2157" s="2" t="s">
        <v>59</v>
      </c>
      <c r="AO2157" s="2" t="s">
        <v>67</v>
      </c>
      <c r="AP2157" s="2" t="s">
        <v>75</v>
      </c>
      <c r="AQ2157" s="2" t="s">
        <v>69</v>
      </c>
      <c r="AR2157" s="2" t="s">
        <v>45</v>
      </c>
      <c r="AS2157" s="2" t="s">
        <v>85</v>
      </c>
      <c r="AT2157" s="2">
        <v>377.65</v>
      </c>
      <c r="AU2157" s="2">
        <v>11</v>
      </c>
      <c r="AV2157" s="2">
        <v>0.28999999999999998</v>
      </c>
      <c r="AW2157" s="2">
        <v>2949.45</v>
      </c>
      <c r="AX2157" s="2">
        <v>2162.5</v>
      </c>
      <c r="AY2157" s="2">
        <v>786.95</v>
      </c>
      <c r="AZ2157" s="2" t="s">
        <v>63</v>
      </c>
      <c r="BA2157" s="2" t="s">
        <v>36</v>
      </c>
      <c r="BB2157" s="2" t="s">
        <v>48</v>
      </c>
      <c r="BC2157" s="2">
        <v>31.69</v>
      </c>
      <c r="BD2157" s="2">
        <v>7</v>
      </c>
      <c r="BE2157" s="2" t="s">
        <v>55</v>
      </c>
      <c r="BF2157" s="2" t="s">
        <v>56</v>
      </c>
      <c r="BG2157" s="2">
        <v>2</v>
      </c>
      <c r="BH2157" s="2">
        <v>10</v>
      </c>
    </row>
    <row r="2158" spans="36:60" hidden="1" x14ac:dyDescent="0.25">
      <c r="AJ2158" s="11">
        <v>872</v>
      </c>
      <c r="AK2158" s="38" t="s">
        <v>576</v>
      </c>
      <c r="AL2158" s="2" t="s">
        <v>41</v>
      </c>
      <c r="AM2158" s="2" t="s">
        <v>82</v>
      </c>
      <c r="AN2158" s="2" t="s">
        <v>29</v>
      </c>
      <c r="AO2158" s="2" t="s">
        <v>78</v>
      </c>
      <c r="AP2158" s="2" t="s">
        <v>61</v>
      </c>
      <c r="AQ2158" s="2" t="s">
        <v>52</v>
      </c>
      <c r="AR2158" s="2" t="s">
        <v>53</v>
      </c>
      <c r="AS2158" s="2" t="s">
        <v>80</v>
      </c>
      <c r="AT2158" s="2">
        <v>552.59</v>
      </c>
      <c r="AU2158" s="2">
        <v>8</v>
      </c>
      <c r="AV2158" s="2">
        <v>0.17</v>
      </c>
      <c r="AW2158" s="2">
        <v>3669.2</v>
      </c>
      <c r="AX2158" s="2">
        <v>2885</v>
      </c>
      <c r="AY2158" s="2">
        <v>784.2</v>
      </c>
      <c r="AZ2158" s="2" t="s">
        <v>63</v>
      </c>
      <c r="BA2158" s="2" t="s">
        <v>36</v>
      </c>
      <c r="BB2158" s="2" t="s">
        <v>37</v>
      </c>
      <c r="BC2158" s="2">
        <v>10.16</v>
      </c>
      <c r="BD2158" s="2">
        <v>9</v>
      </c>
      <c r="BE2158" s="2" t="s">
        <v>55</v>
      </c>
      <c r="BF2158" s="2" t="s">
        <v>56</v>
      </c>
      <c r="BG2158" s="2">
        <v>1</v>
      </c>
      <c r="BH2158" s="2">
        <v>8</v>
      </c>
    </row>
    <row r="2159" spans="36:60" hidden="1" x14ac:dyDescent="0.25">
      <c r="AJ2159" s="11">
        <v>120</v>
      </c>
      <c r="AK2159" s="38" t="s">
        <v>167</v>
      </c>
      <c r="AL2159" s="2" t="s">
        <v>50</v>
      </c>
      <c r="AM2159" s="2" t="s">
        <v>28</v>
      </c>
      <c r="AN2159" s="2" t="s">
        <v>93</v>
      </c>
      <c r="AO2159" s="2" t="s">
        <v>100</v>
      </c>
      <c r="AP2159" s="2" t="s">
        <v>68</v>
      </c>
      <c r="AQ2159" s="2" t="s">
        <v>134</v>
      </c>
      <c r="AR2159" s="2" t="s">
        <v>53</v>
      </c>
      <c r="AS2159" s="2" t="s">
        <v>85</v>
      </c>
      <c r="AT2159" s="2">
        <v>500.81</v>
      </c>
      <c r="AU2159" s="2">
        <v>15</v>
      </c>
      <c r="AV2159" s="2">
        <v>0.08</v>
      </c>
      <c r="AW2159" s="2">
        <v>6911.18</v>
      </c>
      <c r="AX2159" s="2">
        <v>6131.54</v>
      </c>
      <c r="AY2159" s="2">
        <v>779.64</v>
      </c>
      <c r="AZ2159" s="2" t="s">
        <v>76</v>
      </c>
      <c r="BA2159" s="2" t="s">
        <v>88</v>
      </c>
      <c r="BB2159" s="2" t="s">
        <v>37</v>
      </c>
      <c r="BC2159" s="2">
        <v>20.18</v>
      </c>
      <c r="BD2159" s="2">
        <v>10</v>
      </c>
      <c r="BE2159" s="2" t="s">
        <v>97</v>
      </c>
      <c r="BF2159" s="2" t="s">
        <v>56</v>
      </c>
      <c r="BG2159" s="2">
        <v>2</v>
      </c>
      <c r="BH2159" s="2">
        <v>4</v>
      </c>
    </row>
    <row r="2160" spans="36:60" hidden="1" x14ac:dyDescent="0.25">
      <c r="AJ2160" s="12">
        <v>371</v>
      </c>
      <c r="AK2160" s="39" t="s">
        <v>383</v>
      </c>
      <c r="AL2160" s="13" t="s">
        <v>118</v>
      </c>
      <c r="AM2160" s="13" t="s">
        <v>42</v>
      </c>
      <c r="AN2160" s="13" t="s">
        <v>90</v>
      </c>
      <c r="AO2160" s="13" t="s">
        <v>67</v>
      </c>
      <c r="AP2160" s="13" t="s">
        <v>75</v>
      </c>
      <c r="AQ2160" s="13" t="s">
        <v>134</v>
      </c>
      <c r="AR2160" s="13" t="s">
        <v>45</v>
      </c>
      <c r="AS2160" s="13" t="s">
        <v>46</v>
      </c>
      <c r="AT2160" s="13">
        <v>247.58</v>
      </c>
      <c r="AU2160" s="13">
        <v>9</v>
      </c>
      <c r="AV2160" s="13">
        <v>0.25</v>
      </c>
      <c r="AW2160" s="13">
        <v>1671.17</v>
      </c>
      <c r="AX2160" s="13">
        <v>892.71</v>
      </c>
      <c r="AY2160" s="13">
        <v>778.46</v>
      </c>
      <c r="AZ2160" s="13" t="s">
        <v>35</v>
      </c>
      <c r="BA2160" s="13" t="s">
        <v>54</v>
      </c>
      <c r="BB2160" s="13" t="s">
        <v>48</v>
      </c>
      <c r="BC2160" s="13">
        <v>12.92</v>
      </c>
      <c r="BD2160" s="13">
        <v>7</v>
      </c>
      <c r="BE2160" s="13" t="s">
        <v>97</v>
      </c>
      <c r="BF2160" s="13" t="s">
        <v>39</v>
      </c>
      <c r="BG2160" s="13">
        <v>3</v>
      </c>
      <c r="BH2160" s="13">
        <v>5</v>
      </c>
    </row>
    <row r="2161" spans="36:60" hidden="1" x14ac:dyDescent="0.25">
      <c r="AJ2161" s="11">
        <v>610</v>
      </c>
      <c r="AK2161" s="38" t="s">
        <v>509</v>
      </c>
      <c r="AL2161" s="2" t="s">
        <v>120</v>
      </c>
      <c r="AM2161" s="2" t="s">
        <v>28</v>
      </c>
      <c r="AN2161" s="2" t="s">
        <v>93</v>
      </c>
      <c r="AO2161" s="2" t="s">
        <v>78</v>
      </c>
      <c r="AP2161" s="2" t="s">
        <v>51</v>
      </c>
      <c r="AQ2161" s="2" t="s">
        <v>84</v>
      </c>
      <c r="AR2161" s="2" t="s">
        <v>33</v>
      </c>
      <c r="AS2161" s="2" t="s">
        <v>70</v>
      </c>
      <c r="AT2161" s="2">
        <v>707.26</v>
      </c>
      <c r="AU2161" s="2">
        <v>7</v>
      </c>
      <c r="AV2161" s="2">
        <v>0.27</v>
      </c>
      <c r="AW2161" s="2">
        <v>3614.1</v>
      </c>
      <c r="AX2161" s="2">
        <v>2836.29</v>
      </c>
      <c r="AY2161" s="2">
        <v>777.81</v>
      </c>
      <c r="AZ2161" s="2" t="s">
        <v>91</v>
      </c>
      <c r="BA2161" s="2" t="s">
        <v>36</v>
      </c>
      <c r="BB2161" s="2" t="s">
        <v>48</v>
      </c>
      <c r="BC2161" s="2">
        <v>29.14</v>
      </c>
      <c r="BD2161" s="2">
        <v>5</v>
      </c>
      <c r="BE2161" s="2" t="s">
        <v>38</v>
      </c>
      <c r="BF2161" s="2" t="s">
        <v>39</v>
      </c>
      <c r="BG2161" s="2">
        <v>4</v>
      </c>
      <c r="BH2161" s="2">
        <v>6</v>
      </c>
    </row>
    <row r="2162" spans="36:60" hidden="1" x14ac:dyDescent="0.25">
      <c r="AJ2162" s="11">
        <v>168</v>
      </c>
      <c r="AK2162" s="38" t="s">
        <v>203</v>
      </c>
      <c r="AL2162" s="2" t="s">
        <v>50</v>
      </c>
      <c r="AM2162" s="2" t="s">
        <v>82</v>
      </c>
      <c r="AN2162" s="2" t="s">
        <v>59</v>
      </c>
      <c r="AO2162" s="2" t="s">
        <v>94</v>
      </c>
      <c r="AP2162" s="2" t="s">
        <v>75</v>
      </c>
      <c r="AQ2162" s="2" t="s">
        <v>87</v>
      </c>
      <c r="AR2162" s="2" t="s">
        <v>45</v>
      </c>
      <c r="AS2162" s="2" t="s">
        <v>34</v>
      </c>
      <c r="AT2162" s="2">
        <v>639.12</v>
      </c>
      <c r="AU2162" s="2">
        <v>4</v>
      </c>
      <c r="AV2162" s="2">
        <v>0.19</v>
      </c>
      <c r="AW2162" s="2">
        <v>2070.75</v>
      </c>
      <c r="AX2162" s="2">
        <v>1293.45</v>
      </c>
      <c r="AY2162" s="2">
        <v>777.3</v>
      </c>
      <c r="AZ2162" s="2" t="s">
        <v>63</v>
      </c>
      <c r="BA2162" s="2" t="s">
        <v>36</v>
      </c>
      <c r="BB2162" s="2" t="s">
        <v>37</v>
      </c>
      <c r="BC2162" s="2">
        <v>5.39</v>
      </c>
      <c r="BD2162" s="2">
        <v>3</v>
      </c>
      <c r="BE2162" s="2" t="s">
        <v>38</v>
      </c>
      <c r="BF2162" s="2" t="s">
        <v>39</v>
      </c>
      <c r="BG2162" s="2">
        <v>1</v>
      </c>
      <c r="BH2162" s="2">
        <v>2</v>
      </c>
    </row>
    <row r="2163" spans="36:60" hidden="1" x14ac:dyDescent="0.25">
      <c r="AJ2163" s="11">
        <v>974</v>
      </c>
      <c r="AK2163" s="38" t="s">
        <v>632</v>
      </c>
      <c r="AL2163" s="2" t="s">
        <v>50</v>
      </c>
      <c r="AM2163" s="2" t="s">
        <v>28</v>
      </c>
      <c r="AN2163" s="2" t="s">
        <v>29</v>
      </c>
      <c r="AO2163" s="2" t="s">
        <v>100</v>
      </c>
      <c r="AP2163" s="2" t="s">
        <v>68</v>
      </c>
      <c r="AQ2163" s="2" t="s">
        <v>87</v>
      </c>
      <c r="AR2163" s="2" t="s">
        <v>33</v>
      </c>
      <c r="AS2163" s="2" t="s">
        <v>70</v>
      </c>
      <c r="AT2163" s="2">
        <v>502.44</v>
      </c>
      <c r="AU2163" s="2">
        <v>11</v>
      </c>
      <c r="AV2163" s="2">
        <v>0.1</v>
      </c>
      <c r="AW2163" s="2">
        <v>4974.16</v>
      </c>
      <c r="AX2163" s="2">
        <v>4196.95</v>
      </c>
      <c r="AY2163" s="2">
        <v>777.21</v>
      </c>
      <c r="AZ2163" s="2" t="s">
        <v>91</v>
      </c>
      <c r="BA2163" s="2" t="s">
        <v>71</v>
      </c>
      <c r="BB2163" s="2" t="s">
        <v>37</v>
      </c>
      <c r="BC2163" s="2">
        <v>42.6</v>
      </c>
      <c r="BD2163" s="2">
        <v>4</v>
      </c>
      <c r="BE2163" s="2" t="s">
        <v>55</v>
      </c>
      <c r="BF2163" s="2" t="s">
        <v>56</v>
      </c>
      <c r="BG2163" s="2">
        <v>4</v>
      </c>
      <c r="BH2163" s="2">
        <v>1</v>
      </c>
    </row>
    <row r="2164" spans="36:60" hidden="1" x14ac:dyDescent="0.25">
      <c r="AJ2164" s="12">
        <v>685</v>
      </c>
      <c r="AK2164" s="39" t="s">
        <v>377</v>
      </c>
      <c r="AL2164" s="13" t="s">
        <v>41</v>
      </c>
      <c r="AM2164" s="13" t="s">
        <v>82</v>
      </c>
      <c r="AN2164" s="13" t="s">
        <v>29</v>
      </c>
      <c r="AO2164" s="13" t="s">
        <v>44</v>
      </c>
      <c r="AP2164" s="13" t="s">
        <v>51</v>
      </c>
      <c r="AQ2164" s="13" t="s">
        <v>87</v>
      </c>
      <c r="AR2164" s="13" t="s">
        <v>33</v>
      </c>
      <c r="AS2164" s="13" t="s">
        <v>85</v>
      </c>
      <c r="AT2164" s="13">
        <v>412.35</v>
      </c>
      <c r="AU2164" s="13">
        <v>10</v>
      </c>
      <c r="AV2164" s="13">
        <v>0.14000000000000001</v>
      </c>
      <c r="AW2164" s="13">
        <v>3546.21</v>
      </c>
      <c r="AX2164" s="13">
        <v>2770.33</v>
      </c>
      <c r="AY2164" s="13">
        <v>775.88</v>
      </c>
      <c r="AZ2164" s="13" t="s">
        <v>63</v>
      </c>
      <c r="BA2164" s="13" t="s">
        <v>71</v>
      </c>
      <c r="BB2164" s="13" t="s">
        <v>72</v>
      </c>
      <c r="BC2164" s="13">
        <v>30.35</v>
      </c>
      <c r="BD2164" s="13">
        <v>2</v>
      </c>
      <c r="BE2164" s="13" t="s">
        <v>38</v>
      </c>
      <c r="BF2164" s="13" t="s">
        <v>39</v>
      </c>
      <c r="BG2164" s="13">
        <v>4</v>
      </c>
      <c r="BH2164" s="13">
        <v>3</v>
      </c>
    </row>
    <row r="2165" spans="36:60" hidden="1" x14ac:dyDescent="0.25">
      <c r="AJ2165" s="11">
        <v>24</v>
      </c>
      <c r="AK2165" s="38" t="s">
        <v>113</v>
      </c>
      <c r="AL2165" s="2" t="s">
        <v>114</v>
      </c>
      <c r="AM2165" s="2" t="s">
        <v>82</v>
      </c>
      <c r="AN2165" s="2" t="s">
        <v>29</v>
      </c>
      <c r="AO2165" s="2" t="s">
        <v>44</v>
      </c>
      <c r="AP2165" s="2" t="s">
        <v>61</v>
      </c>
      <c r="AQ2165" s="2" t="s">
        <v>62</v>
      </c>
      <c r="AR2165" s="2" t="s">
        <v>33</v>
      </c>
      <c r="AS2165" s="2" t="s">
        <v>70</v>
      </c>
      <c r="AT2165" s="2">
        <v>735.29</v>
      </c>
      <c r="AU2165" s="2">
        <v>14</v>
      </c>
      <c r="AV2165" s="2"/>
      <c r="AW2165" s="2">
        <v>7205.84</v>
      </c>
      <c r="AX2165" s="2">
        <v>6440.47</v>
      </c>
      <c r="AY2165" s="2">
        <v>765.37</v>
      </c>
      <c r="AZ2165" s="2" t="s">
        <v>63</v>
      </c>
      <c r="BA2165" s="2" t="s">
        <v>88</v>
      </c>
      <c r="BB2165" s="2" t="s">
        <v>48</v>
      </c>
      <c r="BC2165" s="2">
        <v>22.18</v>
      </c>
      <c r="BD2165" s="2">
        <v>4</v>
      </c>
      <c r="BE2165" s="2" t="s">
        <v>55</v>
      </c>
      <c r="BF2165" s="2" t="s">
        <v>56</v>
      </c>
      <c r="BG2165" s="2">
        <v>1</v>
      </c>
      <c r="BH2165" s="2">
        <v>3</v>
      </c>
    </row>
    <row r="2166" spans="36:60" hidden="1" x14ac:dyDescent="0.25">
      <c r="AJ2166" s="12">
        <v>915</v>
      </c>
      <c r="AK2166" s="39" t="s">
        <v>357</v>
      </c>
      <c r="AL2166" s="13" t="s">
        <v>99</v>
      </c>
      <c r="AM2166" s="13" t="s">
        <v>82</v>
      </c>
      <c r="AN2166" s="13" t="s">
        <v>90</v>
      </c>
      <c r="AO2166" s="13" t="s">
        <v>78</v>
      </c>
      <c r="AP2166" s="13" t="s">
        <v>68</v>
      </c>
      <c r="AQ2166" s="13" t="s">
        <v>102</v>
      </c>
      <c r="AR2166" s="13" t="s">
        <v>53</v>
      </c>
      <c r="AS2166" s="13" t="s">
        <v>80</v>
      </c>
      <c r="AT2166" s="13">
        <v>218.74</v>
      </c>
      <c r="AU2166" s="13">
        <v>10</v>
      </c>
      <c r="AV2166" s="13">
        <v>0.01</v>
      </c>
      <c r="AW2166" s="13">
        <v>2165.5300000000002</v>
      </c>
      <c r="AX2166" s="13">
        <v>1400.32</v>
      </c>
      <c r="AY2166" s="13">
        <v>765.21</v>
      </c>
      <c r="AZ2166" s="13" t="s">
        <v>35</v>
      </c>
      <c r="BA2166" s="13" t="s">
        <v>88</v>
      </c>
      <c r="BB2166" s="13" t="s">
        <v>48</v>
      </c>
      <c r="BC2166" s="13">
        <v>21.41</v>
      </c>
      <c r="BD2166" s="13">
        <v>2</v>
      </c>
      <c r="BE2166" s="13" t="s">
        <v>97</v>
      </c>
      <c r="BF2166" s="13" t="s">
        <v>56</v>
      </c>
      <c r="BG2166" s="13">
        <v>1</v>
      </c>
      <c r="BH2166" s="13">
        <v>4</v>
      </c>
    </row>
    <row r="2167" spans="36:60" hidden="1" x14ac:dyDescent="0.25">
      <c r="AJ2167" s="11">
        <v>148</v>
      </c>
      <c r="AK2167" s="38" t="s">
        <v>231</v>
      </c>
      <c r="AL2167" s="2" t="s">
        <v>50</v>
      </c>
      <c r="AM2167" s="2" t="s">
        <v>28</v>
      </c>
      <c r="AN2167" s="2" t="s">
        <v>29</v>
      </c>
      <c r="AO2167" s="2" t="s">
        <v>67</v>
      </c>
      <c r="AP2167" s="2" t="s">
        <v>68</v>
      </c>
      <c r="AQ2167" s="2" t="s">
        <v>69</v>
      </c>
      <c r="AR2167" s="2" t="s">
        <v>53</v>
      </c>
      <c r="AS2167" s="2" t="s">
        <v>85</v>
      </c>
      <c r="AT2167" s="2">
        <v>387.33</v>
      </c>
      <c r="AU2167" s="2">
        <v>8</v>
      </c>
      <c r="AV2167" s="2">
        <v>0.04</v>
      </c>
      <c r="AW2167" s="2">
        <v>2974.69</v>
      </c>
      <c r="AX2167" s="2">
        <v>2209.5700000000002</v>
      </c>
      <c r="AY2167" s="2">
        <v>765.12</v>
      </c>
      <c r="AZ2167" s="2" t="s">
        <v>47</v>
      </c>
      <c r="BA2167" s="2" t="s">
        <v>88</v>
      </c>
      <c r="BB2167" s="2" t="s">
        <v>72</v>
      </c>
      <c r="BC2167" s="2">
        <v>19.91</v>
      </c>
      <c r="BD2167" s="2">
        <v>2</v>
      </c>
      <c r="BE2167" s="2" t="s">
        <v>97</v>
      </c>
      <c r="BF2167" s="2" t="s">
        <v>56</v>
      </c>
      <c r="BG2167" s="2">
        <v>3</v>
      </c>
      <c r="BH2167" s="2">
        <v>11</v>
      </c>
    </row>
    <row r="2168" spans="36:60" hidden="1" x14ac:dyDescent="0.25">
      <c r="AJ2168" s="12">
        <v>257</v>
      </c>
      <c r="AK2168" s="39" t="s">
        <v>306</v>
      </c>
      <c r="AL2168" s="13" t="s">
        <v>27</v>
      </c>
      <c r="AM2168" s="13" t="s">
        <v>82</v>
      </c>
      <c r="AN2168" s="13" t="s">
        <v>59</v>
      </c>
      <c r="AO2168" s="13" t="s">
        <v>94</v>
      </c>
      <c r="AP2168" s="13" t="s">
        <v>51</v>
      </c>
      <c r="AQ2168" s="13" t="s">
        <v>52</v>
      </c>
      <c r="AR2168" s="13" t="s">
        <v>33</v>
      </c>
      <c r="AS2168" s="13" t="s">
        <v>34</v>
      </c>
      <c r="AT2168" s="13">
        <v>509.34</v>
      </c>
      <c r="AU2168" s="13">
        <v>10</v>
      </c>
      <c r="AV2168" s="13">
        <v>0.03</v>
      </c>
      <c r="AW2168" s="13">
        <v>4940.6000000000004</v>
      </c>
      <c r="AX2168" s="13">
        <v>4177.7</v>
      </c>
      <c r="AY2168" s="13">
        <v>762.9</v>
      </c>
      <c r="AZ2168" s="13" t="s">
        <v>91</v>
      </c>
      <c r="BA2168" s="13" t="s">
        <v>71</v>
      </c>
      <c r="BB2168" s="13" t="s">
        <v>37</v>
      </c>
      <c r="BC2168" s="13">
        <v>7.02</v>
      </c>
      <c r="BD2168" s="13">
        <v>10</v>
      </c>
      <c r="BE2168" s="13" t="s">
        <v>38</v>
      </c>
      <c r="BF2168" s="13" t="s">
        <v>56</v>
      </c>
      <c r="BG2168" s="13">
        <v>2</v>
      </c>
      <c r="BH2168" s="13">
        <v>12</v>
      </c>
    </row>
    <row r="2169" spans="36:60" hidden="1" x14ac:dyDescent="0.25">
      <c r="AJ2169" s="12">
        <v>125</v>
      </c>
      <c r="AK2169" s="39" t="s">
        <v>169</v>
      </c>
      <c r="AL2169" s="13" t="s">
        <v>65</v>
      </c>
      <c r="AM2169" s="13" t="s">
        <v>42</v>
      </c>
      <c r="AN2169" s="13" t="s">
        <v>59</v>
      </c>
      <c r="AO2169" s="13" t="s">
        <v>94</v>
      </c>
      <c r="AP2169" s="13" t="s">
        <v>51</v>
      </c>
      <c r="AQ2169" s="13" t="s">
        <v>84</v>
      </c>
      <c r="AR2169" s="13" t="s">
        <v>53</v>
      </c>
      <c r="AS2169" s="13" t="s">
        <v>85</v>
      </c>
      <c r="AT2169" s="13">
        <v>978.65</v>
      </c>
      <c r="AU2169" s="13">
        <v>4</v>
      </c>
      <c r="AV2169" s="13">
        <v>0.17</v>
      </c>
      <c r="AW2169" s="13">
        <v>3249.12</v>
      </c>
      <c r="AX2169" s="13">
        <v>2487.37</v>
      </c>
      <c r="AY2169" s="13">
        <v>761.75</v>
      </c>
      <c r="AZ2169" s="13" t="s">
        <v>76</v>
      </c>
      <c r="BA2169" s="13" t="s">
        <v>36</v>
      </c>
      <c r="BB2169" s="13" t="s">
        <v>48</v>
      </c>
      <c r="BC2169" s="13">
        <v>6.51</v>
      </c>
      <c r="BD2169" s="13">
        <v>2</v>
      </c>
      <c r="BE2169" s="13" t="s">
        <v>97</v>
      </c>
      <c r="BF2169" s="13" t="s">
        <v>56</v>
      </c>
      <c r="BG2169" s="13">
        <v>2</v>
      </c>
      <c r="BH2169" s="13">
        <v>11</v>
      </c>
    </row>
    <row r="2170" spans="36:60" hidden="1" x14ac:dyDescent="0.25">
      <c r="AJ2170" s="11">
        <v>112</v>
      </c>
      <c r="AK2170" s="38" t="s">
        <v>201</v>
      </c>
      <c r="AL2170" s="2" t="s">
        <v>50</v>
      </c>
      <c r="AM2170" s="2" t="s">
        <v>66</v>
      </c>
      <c r="AN2170" s="2" t="s">
        <v>59</v>
      </c>
      <c r="AO2170" s="2" t="s">
        <v>30</v>
      </c>
      <c r="AP2170" s="2" t="s">
        <v>61</v>
      </c>
      <c r="AQ2170" s="2" t="s">
        <v>69</v>
      </c>
      <c r="AR2170" s="2" t="s">
        <v>45</v>
      </c>
      <c r="AS2170" s="2" t="s">
        <v>80</v>
      </c>
      <c r="AT2170" s="2">
        <v>360.86</v>
      </c>
      <c r="AU2170" s="2">
        <v>18</v>
      </c>
      <c r="AV2170" s="2">
        <v>0.08</v>
      </c>
      <c r="AW2170" s="2">
        <v>5975.84</v>
      </c>
      <c r="AX2170" s="2">
        <v>5216.55</v>
      </c>
      <c r="AY2170" s="2">
        <v>759.29</v>
      </c>
      <c r="AZ2170" s="2" t="s">
        <v>91</v>
      </c>
      <c r="BA2170" s="2" t="s">
        <v>88</v>
      </c>
      <c r="BB2170" s="2" t="s">
        <v>37</v>
      </c>
      <c r="BC2170" s="2">
        <v>30.08</v>
      </c>
      <c r="BD2170" s="2">
        <v>7</v>
      </c>
      <c r="BE2170" s="2" t="s">
        <v>97</v>
      </c>
      <c r="BF2170" s="2" t="s">
        <v>56</v>
      </c>
      <c r="BG2170" s="2">
        <v>4</v>
      </c>
      <c r="BH2170" s="2">
        <v>1</v>
      </c>
    </row>
    <row r="2171" spans="36:60" hidden="1" x14ac:dyDescent="0.25">
      <c r="AJ2171" s="12">
        <v>387</v>
      </c>
      <c r="AK2171" s="39" t="s">
        <v>365</v>
      </c>
      <c r="AL2171" s="13" t="s">
        <v>65</v>
      </c>
      <c r="AM2171" s="13" t="s">
        <v>82</v>
      </c>
      <c r="AN2171" s="13" t="s">
        <v>29</v>
      </c>
      <c r="AO2171" s="13" t="s">
        <v>44</v>
      </c>
      <c r="AP2171" s="13" t="s">
        <v>51</v>
      </c>
      <c r="AQ2171" s="13" t="s">
        <v>107</v>
      </c>
      <c r="AR2171" s="13" t="s">
        <v>53</v>
      </c>
      <c r="AS2171" s="13" t="s">
        <v>85</v>
      </c>
      <c r="AT2171" s="13">
        <v>514.08000000000004</v>
      </c>
      <c r="AU2171" s="13">
        <v>15</v>
      </c>
      <c r="AV2171" s="13">
        <v>0.15</v>
      </c>
      <c r="AW2171" s="13">
        <v>6554.52</v>
      </c>
      <c r="AX2171" s="13">
        <v>5801.83</v>
      </c>
      <c r="AY2171" s="13">
        <v>752.69</v>
      </c>
      <c r="AZ2171" s="13" t="s">
        <v>63</v>
      </c>
      <c r="BA2171" s="13" t="s">
        <v>71</v>
      </c>
      <c r="BB2171" s="13" t="s">
        <v>37</v>
      </c>
      <c r="BC2171" s="13">
        <v>44</v>
      </c>
      <c r="BD2171" s="13">
        <v>3</v>
      </c>
      <c r="BE2171" s="13" t="s">
        <v>55</v>
      </c>
      <c r="BF2171" s="13" t="s">
        <v>56</v>
      </c>
      <c r="BG2171" s="13">
        <v>3</v>
      </c>
      <c r="BH2171" s="13">
        <v>6</v>
      </c>
    </row>
    <row r="2172" spans="36:60" hidden="1" x14ac:dyDescent="0.25">
      <c r="AJ2172" s="12">
        <v>951</v>
      </c>
      <c r="AK2172" s="39" t="s">
        <v>450</v>
      </c>
      <c r="AL2172" s="13" t="s">
        <v>41</v>
      </c>
      <c r="AM2172" s="13" t="s">
        <v>66</v>
      </c>
      <c r="AN2172" s="13" t="s">
        <v>29</v>
      </c>
      <c r="AO2172" s="13" t="s">
        <v>78</v>
      </c>
      <c r="AP2172" s="13" t="s">
        <v>61</v>
      </c>
      <c r="AQ2172" s="13" t="s">
        <v>102</v>
      </c>
      <c r="AR2172" s="13" t="s">
        <v>45</v>
      </c>
      <c r="AS2172" s="13" t="s">
        <v>34</v>
      </c>
      <c r="AT2172" s="13">
        <v>956.63</v>
      </c>
      <c r="AU2172" s="13">
        <v>5</v>
      </c>
      <c r="AV2172" s="13">
        <v>0.02</v>
      </c>
      <c r="AW2172" s="13">
        <v>4687.49</v>
      </c>
      <c r="AX2172" s="13">
        <v>3943.13</v>
      </c>
      <c r="AY2172" s="13">
        <v>744.36</v>
      </c>
      <c r="AZ2172" s="13" t="s">
        <v>35</v>
      </c>
      <c r="BA2172" s="13" t="s">
        <v>54</v>
      </c>
      <c r="BB2172" s="13" t="s">
        <v>48</v>
      </c>
      <c r="BC2172" s="13">
        <v>20.8</v>
      </c>
      <c r="BD2172" s="13">
        <v>2</v>
      </c>
      <c r="BE2172" s="13" t="s">
        <v>38</v>
      </c>
      <c r="BF2172" s="13" t="s">
        <v>56</v>
      </c>
      <c r="BG2172" s="13">
        <v>2</v>
      </c>
      <c r="BH2172" s="13">
        <v>4</v>
      </c>
    </row>
    <row r="2173" spans="36:60" hidden="1" x14ac:dyDescent="0.25">
      <c r="AJ2173" s="12">
        <v>565</v>
      </c>
      <c r="AK2173" s="39" t="s">
        <v>274</v>
      </c>
      <c r="AL2173" s="13" t="s">
        <v>127</v>
      </c>
      <c r="AM2173" s="13" t="s">
        <v>28</v>
      </c>
      <c r="AN2173" s="13" t="s">
        <v>83</v>
      </c>
      <c r="AO2173" s="13" t="s">
        <v>78</v>
      </c>
      <c r="AP2173" s="13" t="s">
        <v>31</v>
      </c>
      <c r="AQ2173" s="13" t="s">
        <v>79</v>
      </c>
      <c r="AR2173" s="13" t="s">
        <v>33</v>
      </c>
      <c r="AS2173" s="13" t="s">
        <v>80</v>
      </c>
      <c r="AT2173" s="13">
        <v>361.91</v>
      </c>
      <c r="AU2173" s="13">
        <v>7</v>
      </c>
      <c r="AV2173" s="13">
        <v>0.28999999999999998</v>
      </c>
      <c r="AW2173" s="13">
        <v>1798.69</v>
      </c>
      <c r="AX2173" s="13">
        <v>1056.77</v>
      </c>
      <c r="AY2173" s="13">
        <v>741.92</v>
      </c>
      <c r="AZ2173" s="13" t="s">
        <v>47</v>
      </c>
      <c r="BA2173" s="13" t="s">
        <v>54</v>
      </c>
      <c r="BB2173" s="13" t="s">
        <v>37</v>
      </c>
      <c r="BC2173" s="13">
        <v>35.590000000000003</v>
      </c>
      <c r="BD2173" s="13">
        <v>9</v>
      </c>
      <c r="BE2173" s="13" t="s">
        <v>55</v>
      </c>
      <c r="BF2173" s="13" t="s">
        <v>39</v>
      </c>
      <c r="BG2173" s="13">
        <v>2</v>
      </c>
      <c r="BH2173" s="13">
        <v>12</v>
      </c>
    </row>
    <row r="2174" spans="36:60" hidden="1" x14ac:dyDescent="0.25">
      <c r="AJ2174" s="12">
        <v>855</v>
      </c>
      <c r="AK2174" s="39" t="s">
        <v>241</v>
      </c>
      <c r="AL2174" s="13" t="s">
        <v>129</v>
      </c>
      <c r="AM2174" s="13" t="s">
        <v>28</v>
      </c>
      <c r="AN2174" s="13" t="s">
        <v>43</v>
      </c>
      <c r="AO2174" s="13" t="s">
        <v>44</v>
      </c>
      <c r="AP2174" s="13" t="s">
        <v>31</v>
      </c>
      <c r="AQ2174" s="13" t="s">
        <v>62</v>
      </c>
      <c r="AR2174" s="13" t="s">
        <v>53</v>
      </c>
      <c r="AS2174" s="13" t="s">
        <v>80</v>
      </c>
      <c r="AT2174" s="13">
        <v>803.44</v>
      </c>
      <c r="AU2174" s="13">
        <v>3</v>
      </c>
      <c r="AV2174" s="13">
        <v>0.09</v>
      </c>
      <c r="AW2174" s="13">
        <v>2193.39</v>
      </c>
      <c r="AX2174" s="13">
        <v>1452.5</v>
      </c>
      <c r="AY2174" s="13">
        <v>740.89</v>
      </c>
      <c r="AZ2174" s="13" t="s">
        <v>76</v>
      </c>
      <c r="BA2174" s="13" t="s">
        <v>36</v>
      </c>
      <c r="BB2174" s="13" t="s">
        <v>72</v>
      </c>
      <c r="BC2174" s="13">
        <v>9.24</v>
      </c>
      <c r="BD2174" s="13">
        <v>6</v>
      </c>
      <c r="BE2174" s="13" t="s">
        <v>38</v>
      </c>
      <c r="BF2174" s="13" t="s">
        <v>56</v>
      </c>
      <c r="BG2174" s="13">
        <v>3</v>
      </c>
      <c r="BH2174" s="13">
        <v>10</v>
      </c>
    </row>
    <row r="2175" spans="36:60" hidden="1" x14ac:dyDescent="0.25">
      <c r="AJ2175" s="12">
        <v>975</v>
      </c>
      <c r="AK2175" s="39" t="s">
        <v>349</v>
      </c>
      <c r="AL2175" s="13" t="s">
        <v>120</v>
      </c>
      <c r="AM2175" s="13" t="s">
        <v>42</v>
      </c>
      <c r="AN2175" s="13" t="s">
        <v>43</v>
      </c>
      <c r="AO2175" s="13" t="s">
        <v>44</v>
      </c>
      <c r="AP2175" s="13" t="s">
        <v>31</v>
      </c>
      <c r="AQ2175" s="13" t="s">
        <v>62</v>
      </c>
      <c r="AR2175" s="13" t="s">
        <v>45</v>
      </c>
      <c r="AS2175" s="13" t="s">
        <v>46</v>
      </c>
      <c r="AT2175" s="13">
        <v>759.18</v>
      </c>
      <c r="AU2175" s="13">
        <v>5</v>
      </c>
      <c r="AV2175" s="13">
        <v>0.05</v>
      </c>
      <c r="AW2175" s="13">
        <v>3606.1</v>
      </c>
      <c r="AX2175" s="13">
        <v>2870.97</v>
      </c>
      <c r="AY2175" s="13">
        <v>735.13</v>
      </c>
      <c r="AZ2175" s="13" t="s">
        <v>91</v>
      </c>
      <c r="BA2175" s="13" t="s">
        <v>71</v>
      </c>
      <c r="BB2175" s="13" t="s">
        <v>48</v>
      </c>
      <c r="BC2175" s="13">
        <v>47.66</v>
      </c>
      <c r="BD2175" s="13">
        <v>7</v>
      </c>
      <c r="BE2175" s="13" t="s">
        <v>55</v>
      </c>
      <c r="BF2175" s="13" t="s">
        <v>56</v>
      </c>
      <c r="BG2175" s="13">
        <v>3</v>
      </c>
      <c r="BH2175" s="13">
        <v>9</v>
      </c>
    </row>
    <row r="2176" spans="36:60" hidden="1" x14ac:dyDescent="0.25">
      <c r="AJ2176" s="12">
        <v>293</v>
      </c>
      <c r="AK2176" s="39" t="s">
        <v>332</v>
      </c>
      <c r="AL2176" s="13" t="s">
        <v>129</v>
      </c>
      <c r="AM2176" s="13" t="s">
        <v>42</v>
      </c>
      <c r="AN2176" s="13" t="s">
        <v>59</v>
      </c>
      <c r="AO2176" s="13" t="s">
        <v>78</v>
      </c>
      <c r="AP2176" s="13" t="s">
        <v>68</v>
      </c>
      <c r="AQ2176" s="13" t="s">
        <v>79</v>
      </c>
      <c r="AR2176" s="13" t="s">
        <v>33</v>
      </c>
      <c r="AS2176" s="13" t="s">
        <v>46</v>
      </c>
      <c r="AT2176" s="13">
        <v>346.23</v>
      </c>
      <c r="AU2176" s="13">
        <v>8</v>
      </c>
      <c r="AV2176" s="13">
        <v>0.08</v>
      </c>
      <c r="AW2176" s="13">
        <v>2548.25</v>
      </c>
      <c r="AX2176" s="13">
        <v>1813.9</v>
      </c>
      <c r="AY2176" s="13">
        <v>734.35</v>
      </c>
      <c r="AZ2176" s="13" t="s">
        <v>35</v>
      </c>
      <c r="BA2176" s="13" t="s">
        <v>88</v>
      </c>
      <c r="BB2176" s="13" t="s">
        <v>48</v>
      </c>
      <c r="BC2176" s="13">
        <v>29.62</v>
      </c>
      <c r="BD2176" s="13">
        <v>3</v>
      </c>
      <c r="BE2176" s="13" t="s">
        <v>97</v>
      </c>
      <c r="BF2176" s="13" t="s">
        <v>56</v>
      </c>
      <c r="BG2176" s="13">
        <v>5</v>
      </c>
      <c r="BH2176" s="13">
        <v>2</v>
      </c>
    </row>
    <row r="2177" spans="36:60" hidden="1" x14ac:dyDescent="0.25">
      <c r="AJ2177" s="12">
        <v>233</v>
      </c>
      <c r="AK2177" s="39" t="s">
        <v>292</v>
      </c>
      <c r="AL2177" s="13" t="s">
        <v>50</v>
      </c>
      <c r="AM2177" s="13" t="s">
        <v>66</v>
      </c>
      <c r="AN2177" s="13" t="s">
        <v>83</v>
      </c>
      <c r="AO2177" s="13" t="s">
        <v>100</v>
      </c>
      <c r="AP2177" s="13" t="s">
        <v>51</v>
      </c>
      <c r="AQ2177" s="13" t="s">
        <v>79</v>
      </c>
      <c r="AR2177" s="13" t="s">
        <v>53</v>
      </c>
      <c r="AS2177" s="13" t="s">
        <v>34</v>
      </c>
      <c r="AT2177" s="13">
        <v>442.49</v>
      </c>
      <c r="AU2177" s="13">
        <v>8</v>
      </c>
      <c r="AV2177" s="13">
        <v>0.26</v>
      </c>
      <c r="AW2177" s="13">
        <v>2619.54</v>
      </c>
      <c r="AX2177" s="13">
        <v>1885.92</v>
      </c>
      <c r="AY2177" s="13">
        <v>733.62</v>
      </c>
      <c r="AZ2177" s="13" t="s">
        <v>91</v>
      </c>
      <c r="BA2177" s="13" t="s">
        <v>36</v>
      </c>
      <c r="BB2177" s="13" t="s">
        <v>37</v>
      </c>
      <c r="BC2177" s="13">
        <v>32.549999999999997</v>
      </c>
      <c r="BD2177" s="13">
        <v>3</v>
      </c>
      <c r="BE2177" s="13" t="s">
        <v>55</v>
      </c>
      <c r="BF2177" s="13" t="s">
        <v>56</v>
      </c>
      <c r="BG2177" s="13">
        <v>3</v>
      </c>
      <c r="BH2177" s="13">
        <v>10</v>
      </c>
    </row>
    <row r="2178" spans="36:60" hidden="1" x14ac:dyDescent="0.25">
      <c r="AJ2178" s="11">
        <v>658</v>
      </c>
      <c r="AK2178" s="38" t="s">
        <v>346</v>
      </c>
      <c r="AL2178" s="2" t="s">
        <v>99</v>
      </c>
      <c r="AM2178" s="2" t="s">
        <v>82</v>
      </c>
      <c r="AN2178" s="2" t="s">
        <v>90</v>
      </c>
      <c r="AO2178" s="2" t="s">
        <v>78</v>
      </c>
      <c r="AP2178" s="2" t="s">
        <v>51</v>
      </c>
      <c r="AQ2178" s="2" t="s">
        <v>62</v>
      </c>
      <c r="AR2178" s="2" t="s">
        <v>33</v>
      </c>
      <c r="AS2178" s="2" t="s">
        <v>34</v>
      </c>
      <c r="AT2178" s="2">
        <v>342.63</v>
      </c>
      <c r="AU2178" s="2">
        <v>14</v>
      </c>
      <c r="AV2178" s="2">
        <v>0.02</v>
      </c>
      <c r="AW2178" s="2">
        <v>4700.88</v>
      </c>
      <c r="AX2178" s="2">
        <v>3973.28</v>
      </c>
      <c r="AY2178" s="2">
        <v>727.6</v>
      </c>
      <c r="AZ2178" s="2" t="s">
        <v>35</v>
      </c>
      <c r="BA2178" s="2" t="s">
        <v>54</v>
      </c>
      <c r="BB2178" s="2" t="s">
        <v>72</v>
      </c>
      <c r="BC2178" s="2">
        <v>40.549999999999997</v>
      </c>
      <c r="BD2178" s="2">
        <v>8</v>
      </c>
      <c r="BE2178" s="2" t="s">
        <v>55</v>
      </c>
      <c r="BF2178" s="2" t="s">
        <v>56</v>
      </c>
      <c r="BG2178" s="2">
        <v>4</v>
      </c>
      <c r="BH2178" s="2">
        <v>12</v>
      </c>
    </row>
    <row r="2179" spans="36:60" hidden="1" x14ac:dyDescent="0.25">
      <c r="AJ2179" s="12">
        <v>67</v>
      </c>
      <c r="AK2179" s="39" t="s">
        <v>160</v>
      </c>
      <c r="AL2179" s="13" t="s">
        <v>129</v>
      </c>
      <c r="AM2179" s="13" t="s">
        <v>28</v>
      </c>
      <c r="AN2179" s="13" t="s">
        <v>43</v>
      </c>
      <c r="AO2179" s="13" t="s">
        <v>60</v>
      </c>
      <c r="AP2179" s="13" t="s">
        <v>75</v>
      </c>
      <c r="AQ2179" s="13" t="s">
        <v>79</v>
      </c>
      <c r="AR2179" s="13" t="s">
        <v>53</v>
      </c>
      <c r="AS2179" s="13" t="s">
        <v>70</v>
      </c>
      <c r="AT2179" s="13">
        <v>183.93</v>
      </c>
      <c r="AU2179" s="13">
        <v>20</v>
      </c>
      <c r="AV2179" s="13">
        <v>0.05</v>
      </c>
      <c r="AW2179" s="13">
        <v>3494.67</v>
      </c>
      <c r="AX2179" s="13">
        <v>2767.1</v>
      </c>
      <c r="AY2179" s="13">
        <v>727.57</v>
      </c>
      <c r="AZ2179" s="13" t="s">
        <v>76</v>
      </c>
      <c r="BA2179" s="13" t="s">
        <v>71</v>
      </c>
      <c r="BB2179" s="13" t="s">
        <v>72</v>
      </c>
      <c r="BC2179" s="13">
        <v>41.53</v>
      </c>
      <c r="BD2179" s="13">
        <v>3</v>
      </c>
      <c r="BE2179" s="13" t="s">
        <v>55</v>
      </c>
      <c r="BF2179" s="13" t="s">
        <v>39</v>
      </c>
      <c r="BG2179" s="13">
        <v>2</v>
      </c>
      <c r="BH2179" s="13">
        <v>4</v>
      </c>
    </row>
    <row r="2180" spans="36:60" hidden="1" x14ac:dyDescent="0.25">
      <c r="AJ2180" s="11">
        <v>592</v>
      </c>
      <c r="AK2180" s="38" t="s">
        <v>501</v>
      </c>
      <c r="AL2180" s="2" t="s">
        <v>96</v>
      </c>
      <c r="AM2180" s="2" t="s">
        <v>66</v>
      </c>
      <c r="AN2180" s="2" t="s">
        <v>90</v>
      </c>
      <c r="AO2180" s="2" t="s">
        <v>60</v>
      </c>
      <c r="AP2180" s="2" t="s">
        <v>61</v>
      </c>
      <c r="AQ2180" s="2" t="s">
        <v>102</v>
      </c>
      <c r="AR2180" s="2" t="s">
        <v>33</v>
      </c>
      <c r="AS2180" s="2" t="s">
        <v>34</v>
      </c>
      <c r="AT2180" s="2">
        <v>249.29</v>
      </c>
      <c r="AU2180" s="2">
        <v>20</v>
      </c>
      <c r="AV2180" s="2">
        <v>0.11</v>
      </c>
      <c r="AW2180" s="2">
        <v>4437.3599999999997</v>
      </c>
      <c r="AX2180" s="2">
        <v>3711.41</v>
      </c>
      <c r="AY2180" s="2">
        <v>725.95</v>
      </c>
      <c r="AZ2180" s="2" t="s">
        <v>47</v>
      </c>
      <c r="BA2180" s="2" t="s">
        <v>88</v>
      </c>
      <c r="BB2180" s="2" t="s">
        <v>48</v>
      </c>
      <c r="BC2180" s="2">
        <v>13</v>
      </c>
      <c r="BD2180" s="2">
        <v>9</v>
      </c>
      <c r="BE2180" s="2" t="s">
        <v>55</v>
      </c>
      <c r="BF2180" s="2" t="s">
        <v>39</v>
      </c>
      <c r="BG2180" s="2">
        <v>3</v>
      </c>
      <c r="BH2180" s="2">
        <v>10</v>
      </c>
    </row>
    <row r="2181" spans="36:60" hidden="1" x14ac:dyDescent="0.25">
      <c r="AJ2181" s="12">
        <v>89</v>
      </c>
      <c r="AK2181" s="39" t="s">
        <v>181</v>
      </c>
      <c r="AL2181" s="13" t="s">
        <v>127</v>
      </c>
      <c r="AM2181" s="13" t="s">
        <v>66</v>
      </c>
      <c r="AN2181" s="13" t="s">
        <v>83</v>
      </c>
      <c r="AO2181" s="13" t="s">
        <v>74</v>
      </c>
      <c r="AP2181" s="13" t="s">
        <v>75</v>
      </c>
      <c r="AQ2181" s="13" t="s">
        <v>134</v>
      </c>
      <c r="AR2181" s="13" t="s">
        <v>33</v>
      </c>
      <c r="AS2181" s="13" t="s">
        <v>34</v>
      </c>
      <c r="AT2181" s="13">
        <v>712.23</v>
      </c>
      <c r="AU2181" s="13">
        <v>11</v>
      </c>
      <c r="AV2181" s="13">
        <v>0.2</v>
      </c>
      <c r="AW2181" s="13">
        <v>6267.62</v>
      </c>
      <c r="AX2181" s="13">
        <v>5542.5</v>
      </c>
      <c r="AY2181" s="13">
        <v>725.12</v>
      </c>
      <c r="AZ2181" s="13" t="s">
        <v>47</v>
      </c>
      <c r="BA2181" s="13" t="s">
        <v>36</v>
      </c>
      <c r="BB2181" s="13" t="s">
        <v>37</v>
      </c>
      <c r="BC2181" s="13">
        <v>43.03</v>
      </c>
      <c r="BD2181" s="13">
        <v>7</v>
      </c>
      <c r="BE2181" s="13" t="s">
        <v>38</v>
      </c>
      <c r="BF2181" s="13" t="s">
        <v>56</v>
      </c>
      <c r="BG2181" s="13">
        <v>1</v>
      </c>
      <c r="BH2181" s="13">
        <v>6</v>
      </c>
    </row>
    <row r="2182" spans="36:60" hidden="1" x14ac:dyDescent="0.25">
      <c r="AJ2182" s="12">
        <v>581</v>
      </c>
      <c r="AK2182" s="39" t="s">
        <v>496</v>
      </c>
      <c r="AL2182" s="13" t="s">
        <v>41</v>
      </c>
      <c r="AM2182" s="13" t="s">
        <v>66</v>
      </c>
      <c r="AN2182" s="13" t="s">
        <v>90</v>
      </c>
      <c r="AO2182" s="13" t="s">
        <v>78</v>
      </c>
      <c r="AP2182" s="13" t="s">
        <v>68</v>
      </c>
      <c r="AQ2182" s="13" t="s">
        <v>102</v>
      </c>
      <c r="AR2182" s="13" t="s">
        <v>45</v>
      </c>
      <c r="AS2182" s="13" t="s">
        <v>70</v>
      </c>
      <c r="AT2182" s="13">
        <v>181.45</v>
      </c>
      <c r="AU2182" s="13">
        <v>19</v>
      </c>
      <c r="AV2182" s="13">
        <v>0.16</v>
      </c>
      <c r="AW2182" s="13">
        <v>2895.94</v>
      </c>
      <c r="AX2182" s="13">
        <v>2172.85</v>
      </c>
      <c r="AY2182" s="13">
        <v>723.09</v>
      </c>
      <c r="AZ2182" s="13" t="s">
        <v>91</v>
      </c>
      <c r="BA2182" s="13" t="s">
        <v>88</v>
      </c>
      <c r="BB2182" s="13" t="s">
        <v>48</v>
      </c>
      <c r="BC2182" s="13">
        <v>34.520000000000003</v>
      </c>
      <c r="BD2182" s="13">
        <v>2</v>
      </c>
      <c r="BE2182" s="13" t="s">
        <v>38</v>
      </c>
      <c r="BF2182" s="13" t="s">
        <v>39</v>
      </c>
      <c r="BG2182" s="13">
        <v>1</v>
      </c>
      <c r="BH2182" s="13">
        <v>5</v>
      </c>
    </row>
    <row r="2183" spans="36:60" hidden="1" x14ac:dyDescent="0.25">
      <c r="AJ2183" s="12">
        <v>35</v>
      </c>
      <c r="AK2183" s="39" t="s">
        <v>128</v>
      </c>
      <c r="AL2183" s="13" t="s">
        <v>129</v>
      </c>
      <c r="AM2183" s="13" t="s">
        <v>42</v>
      </c>
      <c r="AN2183" s="13" t="s">
        <v>93</v>
      </c>
      <c r="AO2183" s="13" t="s">
        <v>67</v>
      </c>
      <c r="AP2183" s="13" t="s">
        <v>68</v>
      </c>
      <c r="AQ2183" s="13" t="s">
        <v>69</v>
      </c>
      <c r="AR2183" s="13" t="s">
        <v>33</v>
      </c>
      <c r="AS2183" s="13" t="s">
        <v>80</v>
      </c>
      <c r="AT2183" s="13">
        <v>320.13</v>
      </c>
      <c r="AU2183" s="13">
        <v>16</v>
      </c>
      <c r="AV2183" s="13">
        <v>0.28000000000000003</v>
      </c>
      <c r="AW2183" s="13">
        <v>3687.9</v>
      </c>
      <c r="AX2183" s="13">
        <v>2965.44</v>
      </c>
      <c r="AY2183" s="13">
        <v>722.46</v>
      </c>
      <c r="AZ2183" s="13" t="s">
        <v>63</v>
      </c>
      <c r="BA2183" s="13" t="s">
        <v>36</v>
      </c>
      <c r="BB2183" s="13" t="s">
        <v>37</v>
      </c>
      <c r="BC2183" s="13">
        <v>9.33</v>
      </c>
      <c r="BD2183" s="13">
        <v>8</v>
      </c>
      <c r="BE2183" s="13" t="s">
        <v>97</v>
      </c>
      <c r="BF2183" s="13" t="s">
        <v>56</v>
      </c>
      <c r="BG2183" s="13">
        <v>4</v>
      </c>
      <c r="BH2183" s="13">
        <v>12</v>
      </c>
    </row>
    <row r="2184" spans="36:60" hidden="1" x14ac:dyDescent="0.25">
      <c r="AJ2184" s="12">
        <v>209</v>
      </c>
      <c r="AK2184" s="39" t="s">
        <v>278</v>
      </c>
      <c r="AL2184" s="13" t="s">
        <v>50</v>
      </c>
      <c r="AM2184" s="13" t="s">
        <v>42</v>
      </c>
      <c r="AN2184" s="13" t="s">
        <v>43</v>
      </c>
      <c r="AO2184" s="13" t="s">
        <v>30</v>
      </c>
      <c r="AP2184" s="13" t="s">
        <v>75</v>
      </c>
      <c r="AQ2184" s="13" t="s">
        <v>107</v>
      </c>
      <c r="AR2184" s="13" t="s">
        <v>45</v>
      </c>
      <c r="AS2184" s="13" t="s">
        <v>46</v>
      </c>
      <c r="AT2184" s="13">
        <v>759.23</v>
      </c>
      <c r="AU2184" s="13">
        <v>7</v>
      </c>
      <c r="AV2184" s="13">
        <v>0.23</v>
      </c>
      <c r="AW2184" s="13">
        <v>4092.25</v>
      </c>
      <c r="AX2184" s="13">
        <v>3372.94</v>
      </c>
      <c r="AY2184" s="13">
        <v>719.31</v>
      </c>
      <c r="AZ2184" s="13" t="s">
        <v>35</v>
      </c>
      <c r="BA2184" s="13" t="s">
        <v>36</v>
      </c>
      <c r="BB2184" s="13" t="s">
        <v>72</v>
      </c>
      <c r="BC2184" s="13">
        <v>37.799999999999997</v>
      </c>
      <c r="BD2184" s="13">
        <v>9</v>
      </c>
      <c r="BE2184" s="13" t="s">
        <v>38</v>
      </c>
      <c r="BF2184" s="13" t="s">
        <v>39</v>
      </c>
      <c r="BG2184" s="13">
        <v>4</v>
      </c>
      <c r="BH2184" s="13">
        <v>4</v>
      </c>
    </row>
    <row r="2185" spans="36:60" hidden="1" x14ac:dyDescent="0.25">
      <c r="AJ2185" s="12">
        <v>977</v>
      </c>
      <c r="AK2185" s="39" t="s">
        <v>469</v>
      </c>
      <c r="AL2185" s="13" t="s">
        <v>65</v>
      </c>
      <c r="AM2185" s="13" t="s">
        <v>66</v>
      </c>
      <c r="AN2185" s="13" t="s">
        <v>93</v>
      </c>
      <c r="AO2185" s="13" t="s">
        <v>78</v>
      </c>
      <c r="AP2185" s="13" t="s">
        <v>75</v>
      </c>
      <c r="AQ2185" s="13" t="s">
        <v>52</v>
      </c>
      <c r="AR2185" s="13" t="s">
        <v>33</v>
      </c>
      <c r="AS2185" s="13" t="s">
        <v>85</v>
      </c>
      <c r="AT2185" s="13">
        <v>620.73</v>
      </c>
      <c r="AU2185" s="13">
        <v>5</v>
      </c>
      <c r="AV2185" s="13">
        <v>0.13</v>
      </c>
      <c r="AW2185" s="13">
        <v>2700.18</v>
      </c>
      <c r="AX2185" s="13">
        <v>1983.73</v>
      </c>
      <c r="AY2185" s="13">
        <v>716.45</v>
      </c>
      <c r="AZ2185" s="13" t="s">
        <v>47</v>
      </c>
      <c r="BA2185" s="13" t="s">
        <v>88</v>
      </c>
      <c r="BB2185" s="13" t="s">
        <v>72</v>
      </c>
      <c r="BC2185" s="13">
        <v>13.8</v>
      </c>
      <c r="BD2185" s="13">
        <v>7</v>
      </c>
      <c r="BE2185" s="13" t="s">
        <v>38</v>
      </c>
      <c r="BF2185" s="13" t="s">
        <v>39</v>
      </c>
      <c r="BG2185" s="13">
        <v>2</v>
      </c>
      <c r="BH2185" s="13">
        <v>8</v>
      </c>
    </row>
    <row r="2186" spans="36:60" hidden="1" x14ac:dyDescent="0.25">
      <c r="AJ2186" s="12">
        <v>183</v>
      </c>
      <c r="AK2186" s="39" t="s">
        <v>261</v>
      </c>
      <c r="AL2186" s="13" t="s">
        <v>58</v>
      </c>
      <c r="AM2186" s="13" t="s">
        <v>82</v>
      </c>
      <c r="AN2186" s="13" t="s">
        <v>59</v>
      </c>
      <c r="AO2186" s="13" t="s">
        <v>78</v>
      </c>
      <c r="AP2186" s="13" t="s">
        <v>75</v>
      </c>
      <c r="AQ2186" s="13" t="s">
        <v>84</v>
      </c>
      <c r="AR2186" s="13" t="s">
        <v>53</v>
      </c>
      <c r="AS2186" s="13" t="s">
        <v>85</v>
      </c>
      <c r="AT2186" s="13">
        <v>154.13</v>
      </c>
      <c r="AU2186" s="13">
        <v>15</v>
      </c>
      <c r="AV2186" s="13">
        <v>0.28999999999999998</v>
      </c>
      <c r="AW2186" s="13">
        <v>1641.48</v>
      </c>
      <c r="AX2186" s="13">
        <v>925.7</v>
      </c>
      <c r="AY2186" s="13">
        <v>715.78</v>
      </c>
      <c r="AZ2186" s="13" t="s">
        <v>91</v>
      </c>
      <c r="BA2186" s="13" t="s">
        <v>88</v>
      </c>
      <c r="BB2186" s="13" t="s">
        <v>37</v>
      </c>
      <c r="BC2186" s="13">
        <v>49.56</v>
      </c>
      <c r="BD2186" s="13">
        <v>5</v>
      </c>
      <c r="BE2186" s="13" t="s">
        <v>97</v>
      </c>
      <c r="BF2186" s="13" t="s">
        <v>56</v>
      </c>
      <c r="BG2186" s="13">
        <v>2</v>
      </c>
      <c r="BH2186" s="13">
        <v>9</v>
      </c>
    </row>
    <row r="2187" spans="36:60" hidden="1" x14ac:dyDescent="0.25">
      <c r="AJ2187" s="11">
        <v>956</v>
      </c>
      <c r="AK2187" s="38" t="s">
        <v>396</v>
      </c>
      <c r="AL2187" s="2" t="s">
        <v>65</v>
      </c>
      <c r="AM2187" s="2" t="s">
        <v>42</v>
      </c>
      <c r="AN2187" s="2" t="s">
        <v>43</v>
      </c>
      <c r="AO2187" s="2" t="s">
        <v>67</v>
      </c>
      <c r="AP2187" s="2" t="s">
        <v>75</v>
      </c>
      <c r="AQ2187" s="2" t="s">
        <v>87</v>
      </c>
      <c r="AR2187" s="2" t="s">
        <v>45</v>
      </c>
      <c r="AS2187" s="2" t="s">
        <v>46</v>
      </c>
      <c r="AT2187" s="2">
        <v>205.44</v>
      </c>
      <c r="AU2187" s="2">
        <v>15</v>
      </c>
      <c r="AV2187" s="2">
        <v>0.1</v>
      </c>
      <c r="AW2187" s="2">
        <v>2773.44</v>
      </c>
      <c r="AX2187" s="2">
        <v>2058.8000000000002</v>
      </c>
      <c r="AY2187" s="2">
        <v>714.64</v>
      </c>
      <c r="AZ2187" s="2" t="s">
        <v>47</v>
      </c>
      <c r="BA2187" s="2" t="s">
        <v>88</v>
      </c>
      <c r="BB2187" s="2" t="s">
        <v>48</v>
      </c>
      <c r="BC2187" s="2">
        <v>7.42</v>
      </c>
      <c r="BD2187" s="2">
        <v>10</v>
      </c>
      <c r="BE2187" s="2" t="s">
        <v>55</v>
      </c>
      <c r="BF2187" s="2" t="s">
        <v>56</v>
      </c>
      <c r="BG2187" s="2">
        <v>3</v>
      </c>
      <c r="BH2187" s="2">
        <v>11</v>
      </c>
    </row>
    <row r="2188" spans="36:60" hidden="1" x14ac:dyDescent="0.25">
      <c r="AJ2188" s="12">
        <v>481</v>
      </c>
      <c r="AK2188" s="39" t="s">
        <v>455</v>
      </c>
      <c r="AL2188" s="13" t="s">
        <v>65</v>
      </c>
      <c r="AM2188" s="13" t="s">
        <v>42</v>
      </c>
      <c r="AN2188" s="13" t="s">
        <v>83</v>
      </c>
      <c r="AO2188" s="13" t="s">
        <v>94</v>
      </c>
      <c r="AP2188" s="13" t="s">
        <v>31</v>
      </c>
      <c r="AQ2188" s="13" t="s">
        <v>134</v>
      </c>
      <c r="AR2188" s="13" t="s">
        <v>33</v>
      </c>
      <c r="AS2188" s="13" t="s">
        <v>70</v>
      </c>
      <c r="AT2188" s="13">
        <v>140.41999999999999</v>
      </c>
      <c r="AU2188" s="13">
        <v>15</v>
      </c>
      <c r="AV2188" s="13">
        <v>0.1</v>
      </c>
      <c r="AW2188" s="13">
        <v>1895.67</v>
      </c>
      <c r="AX2188" s="13">
        <v>1184.8599999999999</v>
      </c>
      <c r="AY2188" s="13">
        <v>710.81</v>
      </c>
      <c r="AZ2188" s="13" t="s">
        <v>76</v>
      </c>
      <c r="BA2188" s="13" t="s">
        <v>88</v>
      </c>
      <c r="BB2188" s="13" t="s">
        <v>72</v>
      </c>
      <c r="BC2188" s="13">
        <v>10.77</v>
      </c>
      <c r="BD2188" s="13">
        <v>2</v>
      </c>
      <c r="BE2188" s="13" t="s">
        <v>97</v>
      </c>
      <c r="BF2188" s="13" t="s">
        <v>39</v>
      </c>
      <c r="BG2188" s="13">
        <v>5</v>
      </c>
      <c r="BH2188" s="13">
        <v>4</v>
      </c>
    </row>
    <row r="2189" spans="36:60" hidden="1" x14ac:dyDescent="0.25">
      <c r="AJ2189" s="12">
        <v>823</v>
      </c>
      <c r="AK2189" s="39" t="s">
        <v>266</v>
      </c>
      <c r="AL2189" s="13" t="s">
        <v>120</v>
      </c>
      <c r="AM2189" s="13" t="s">
        <v>42</v>
      </c>
      <c r="AN2189" s="13" t="s">
        <v>43</v>
      </c>
      <c r="AO2189" s="13" t="s">
        <v>100</v>
      </c>
      <c r="AP2189" s="13" t="s">
        <v>51</v>
      </c>
      <c r="AQ2189" s="13" t="s">
        <v>87</v>
      </c>
      <c r="AR2189" s="13" t="s">
        <v>33</v>
      </c>
      <c r="AS2189" s="13" t="s">
        <v>34</v>
      </c>
      <c r="AT2189" s="13">
        <v>873.35</v>
      </c>
      <c r="AU2189" s="13">
        <v>3</v>
      </c>
      <c r="AV2189" s="13">
        <v>0.23</v>
      </c>
      <c r="AW2189" s="13">
        <v>2017.44</v>
      </c>
      <c r="AX2189" s="13">
        <v>1307.79</v>
      </c>
      <c r="AY2189" s="13">
        <v>709.65</v>
      </c>
      <c r="AZ2189" s="13" t="s">
        <v>63</v>
      </c>
      <c r="BA2189" s="13" t="s">
        <v>71</v>
      </c>
      <c r="BB2189" s="13" t="s">
        <v>72</v>
      </c>
      <c r="BC2189" s="13">
        <v>47.68</v>
      </c>
      <c r="BD2189" s="13">
        <v>3</v>
      </c>
      <c r="BE2189" s="13" t="s">
        <v>38</v>
      </c>
      <c r="BF2189" s="13" t="s">
        <v>56</v>
      </c>
      <c r="BG2189" s="13">
        <v>3</v>
      </c>
      <c r="BH2189" s="13">
        <v>7</v>
      </c>
    </row>
    <row r="2190" spans="36:60" hidden="1" x14ac:dyDescent="0.25">
      <c r="AJ2190" s="11">
        <v>236</v>
      </c>
      <c r="AK2190" s="38" t="s">
        <v>224</v>
      </c>
      <c r="AL2190" s="2" t="s">
        <v>127</v>
      </c>
      <c r="AM2190" s="2" t="s">
        <v>82</v>
      </c>
      <c r="AN2190" s="2" t="s">
        <v>83</v>
      </c>
      <c r="AO2190" s="2" t="s">
        <v>74</v>
      </c>
      <c r="AP2190" s="2" t="s">
        <v>31</v>
      </c>
      <c r="AQ2190" s="2" t="s">
        <v>134</v>
      </c>
      <c r="AR2190" s="2" t="s">
        <v>45</v>
      </c>
      <c r="AS2190" s="2" t="s">
        <v>34</v>
      </c>
      <c r="AT2190" s="2">
        <v>725.75</v>
      </c>
      <c r="AU2190" s="2">
        <v>5</v>
      </c>
      <c r="AV2190" s="2">
        <v>0.3</v>
      </c>
      <c r="AW2190" s="2">
        <v>2540.12</v>
      </c>
      <c r="AX2190" s="2">
        <v>1834.91</v>
      </c>
      <c r="AY2190" s="2">
        <v>705.21</v>
      </c>
      <c r="AZ2190" s="2" t="s">
        <v>76</v>
      </c>
      <c r="BA2190" s="2" t="s">
        <v>36</v>
      </c>
      <c r="BB2190" s="2" t="s">
        <v>48</v>
      </c>
      <c r="BC2190" s="2">
        <v>23.12</v>
      </c>
      <c r="BD2190" s="2">
        <v>4</v>
      </c>
      <c r="BE2190" s="2" t="s">
        <v>55</v>
      </c>
      <c r="BF2190" s="2" t="s">
        <v>56</v>
      </c>
      <c r="BG2190" s="2">
        <v>1</v>
      </c>
      <c r="BH2190" s="2">
        <v>9</v>
      </c>
    </row>
    <row r="2191" spans="36:60" hidden="1" x14ac:dyDescent="0.25">
      <c r="AJ2191" s="11">
        <v>8</v>
      </c>
      <c r="AK2191" s="38" t="s">
        <v>81</v>
      </c>
      <c r="AL2191" s="2" t="s">
        <v>65</v>
      </c>
      <c r="AM2191" s="2" t="s">
        <v>82</v>
      </c>
      <c r="AN2191" s="2" t="s">
        <v>83</v>
      </c>
      <c r="AO2191" s="2" t="s">
        <v>30</v>
      </c>
      <c r="AP2191" s="2" t="s">
        <v>61</v>
      </c>
      <c r="AQ2191" s="2" t="s">
        <v>84</v>
      </c>
      <c r="AR2191" s="2" t="s">
        <v>33</v>
      </c>
      <c r="AS2191" s="2" t="s">
        <v>85</v>
      </c>
      <c r="AT2191" s="2">
        <v>380.23</v>
      </c>
      <c r="AU2191" s="2">
        <v>5</v>
      </c>
      <c r="AV2191" s="2">
        <v>0.01</v>
      </c>
      <c r="AW2191" s="2">
        <v>1882.14</v>
      </c>
      <c r="AX2191" s="2">
        <v>1181.3</v>
      </c>
      <c r="AY2191" s="2">
        <v>700.84</v>
      </c>
      <c r="AZ2191" s="2" t="s">
        <v>76</v>
      </c>
      <c r="BA2191" s="2" t="s">
        <v>36</v>
      </c>
      <c r="BB2191" s="2" t="s">
        <v>72</v>
      </c>
      <c r="BC2191" s="2">
        <v>28.33</v>
      </c>
      <c r="BD2191" s="2">
        <v>4</v>
      </c>
      <c r="BE2191" s="2" t="s">
        <v>38</v>
      </c>
      <c r="BF2191" s="2" t="s">
        <v>56</v>
      </c>
      <c r="BG2191" s="2">
        <v>2</v>
      </c>
      <c r="BH2191" s="2">
        <v>9</v>
      </c>
    </row>
    <row r="2192" spans="36:60" hidden="1" x14ac:dyDescent="0.25">
      <c r="AJ2192" s="11">
        <v>678</v>
      </c>
      <c r="AK2192" s="38" t="s">
        <v>502</v>
      </c>
      <c r="AL2192" s="2" t="s">
        <v>127</v>
      </c>
      <c r="AM2192" s="2" t="s">
        <v>66</v>
      </c>
      <c r="AN2192" s="2" t="s">
        <v>90</v>
      </c>
      <c r="AO2192" s="2" t="s">
        <v>44</v>
      </c>
      <c r="AP2192" s="2" t="s">
        <v>61</v>
      </c>
      <c r="AQ2192" s="2" t="s">
        <v>79</v>
      </c>
      <c r="AR2192" s="2" t="s">
        <v>53</v>
      </c>
      <c r="AS2192" s="2" t="s">
        <v>34</v>
      </c>
      <c r="AT2192" s="2">
        <v>844.57</v>
      </c>
      <c r="AU2192" s="2">
        <v>3</v>
      </c>
      <c r="AV2192" s="2">
        <v>0.05</v>
      </c>
      <c r="AW2192" s="2">
        <v>2407.02</v>
      </c>
      <c r="AX2192" s="2">
        <v>1712</v>
      </c>
      <c r="AY2192" s="2">
        <v>695.02</v>
      </c>
      <c r="AZ2192" s="2" t="s">
        <v>91</v>
      </c>
      <c r="BA2192" s="2" t="s">
        <v>71</v>
      </c>
      <c r="BB2192" s="2" t="s">
        <v>37</v>
      </c>
      <c r="BC2192" s="2">
        <v>38.119999999999997</v>
      </c>
      <c r="BD2192" s="2">
        <v>1</v>
      </c>
      <c r="BE2192" s="2" t="s">
        <v>55</v>
      </c>
      <c r="BF2192" s="2" t="s">
        <v>56</v>
      </c>
      <c r="BG2192" s="2">
        <v>2</v>
      </c>
      <c r="BH2192" s="2">
        <v>11</v>
      </c>
    </row>
    <row r="2193" spans="36:60" hidden="1" x14ac:dyDescent="0.25">
      <c r="AJ2193" s="11">
        <v>400</v>
      </c>
      <c r="AK2193" s="38" t="s">
        <v>407</v>
      </c>
      <c r="AL2193" s="2" t="s">
        <v>99</v>
      </c>
      <c r="AM2193" s="2" t="s">
        <v>42</v>
      </c>
      <c r="AN2193" s="2" t="s">
        <v>90</v>
      </c>
      <c r="AO2193" s="2" t="s">
        <v>60</v>
      </c>
      <c r="AP2193" s="2" t="s">
        <v>51</v>
      </c>
      <c r="AQ2193" s="2" t="s">
        <v>32</v>
      </c>
      <c r="AR2193" s="2" t="s">
        <v>53</v>
      </c>
      <c r="AS2193" s="2" t="s">
        <v>85</v>
      </c>
      <c r="AT2193" s="2">
        <v>673.84</v>
      </c>
      <c r="AU2193" s="2">
        <v>3</v>
      </c>
      <c r="AV2193" s="2">
        <v>0.08</v>
      </c>
      <c r="AW2193" s="2">
        <v>1859.8</v>
      </c>
      <c r="AX2193" s="2">
        <v>1171.01</v>
      </c>
      <c r="AY2193" s="2">
        <v>688.79</v>
      </c>
      <c r="AZ2193" s="2" t="s">
        <v>35</v>
      </c>
      <c r="BA2193" s="2" t="s">
        <v>88</v>
      </c>
      <c r="BB2193" s="2" t="s">
        <v>72</v>
      </c>
      <c r="BC2193" s="2">
        <v>7.76</v>
      </c>
      <c r="BD2193" s="2">
        <v>6</v>
      </c>
      <c r="BE2193" s="2" t="s">
        <v>97</v>
      </c>
      <c r="BF2193" s="2" t="s">
        <v>39</v>
      </c>
      <c r="BG2193" s="2">
        <v>5</v>
      </c>
      <c r="BH2193" s="2">
        <v>1</v>
      </c>
    </row>
    <row r="2194" spans="36:60" hidden="1" x14ac:dyDescent="0.25">
      <c r="AJ2194" s="11">
        <v>858</v>
      </c>
      <c r="AK2194" s="38" t="s">
        <v>143</v>
      </c>
      <c r="AL2194" s="2" t="s">
        <v>96</v>
      </c>
      <c r="AM2194" s="2" t="s">
        <v>28</v>
      </c>
      <c r="AN2194" s="2" t="s">
        <v>83</v>
      </c>
      <c r="AO2194" s="2" t="s">
        <v>60</v>
      </c>
      <c r="AP2194" s="2" t="s">
        <v>75</v>
      </c>
      <c r="AQ2194" s="2" t="s">
        <v>84</v>
      </c>
      <c r="AR2194" s="2" t="s">
        <v>53</v>
      </c>
      <c r="AS2194" s="2" t="s">
        <v>34</v>
      </c>
      <c r="AT2194" s="2">
        <v>260.64999999999998</v>
      </c>
      <c r="AU2194" s="2">
        <v>12</v>
      </c>
      <c r="AV2194" s="2">
        <v>0.25</v>
      </c>
      <c r="AW2194" s="2">
        <v>2345.85</v>
      </c>
      <c r="AX2194" s="2">
        <v>1658.32</v>
      </c>
      <c r="AY2194" s="2">
        <v>687.53</v>
      </c>
      <c r="AZ2194" s="2" t="s">
        <v>35</v>
      </c>
      <c r="BA2194" s="2" t="s">
        <v>88</v>
      </c>
      <c r="BB2194" s="2" t="s">
        <v>48</v>
      </c>
      <c r="BC2194" s="2">
        <v>25.92</v>
      </c>
      <c r="BD2194" s="2">
        <v>2</v>
      </c>
      <c r="BE2194" s="2" t="s">
        <v>55</v>
      </c>
      <c r="BF2194" s="2" t="s">
        <v>56</v>
      </c>
      <c r="BG2194" s="2">
        <v>2</v>
      </c>
      <c r="BH2194" s="2">
        <v>7</v>
      </c>
    </row>
    <row r="2195" spans="36:60" hidden="1" x14ac:dyDescent="0.25">
      <c r="AJ2195" s="12">
        <v>781</v>
      </c>
      <c r="AK2195" s="39" t="s">
        <v>563</v>
      </c>
      <c r="AL2195" s="13" t="s">
        <v>114</v>
      </c>
      <c r="AM2195" s="13" t="s">
        <v>28</v>
      </c>
      <c r="AN2195" s="13" t="s">
        <v>83</v>
      </c>
      <c r="AO2195" s="13" t="s">
        <v>100</v>
      </c>
      <c r="AP2195" s="13" t="s">
        <v>61</v>
      </c>
      <c r="AQ2195" s="13" t="s">
        <v>84</v>
      </c>
      <c r="AR2195" s="13" t="s">
        <v>45</v>
      </c>
      <c r="AS2195" s="13" t="s">
        <v>46</v>
      </c>
      <c r="AT2195" s="13">
        <v>465.77</v>
      </c>
      <c r="AU2195" s="13">
        <v>13</v>
      </c>
      <c r="AV2195" s="13">
        <v>0.13</v>
      </c>
      <c r="AW2195" s="13">
        <v>5267.86</v>
      </c>
      <c r="AX2195" s="13">
        <v>4582.8599999999997</v>
      </c>
      <c r="AY2195" s="13">
        <v>685</v>
      </c>
      <c r="AZ2195" s="13" t="s">
        <v>91</v>
      </c>
      <c r="BA2195" s="13" t="s">
        <v>36</v>
      </c>
      <c r="BB2195" s="13" t="s">
        <v>48</v>
      </c>
      <c r="BC2195" s="13">
        <v>45.36</v>
      </c>
      <c r="BD2195" s="13">
        <v>10</v>
      </c>
      <c r="BE2195" s="13" t="s">
        <v>97</v>
      </c>
      <c r="BF2195" s="13" t="s">
        <v>56</v>
      </c>
      <c r="BG2195" s="13">
        <v>4</v>
      </c>
      <c r="BH2195" s="13">
        <v>2</v>
      </c>
    </row>
    <row r="2196" spans="36:60" hidden="1" x14ac:dyDescent="0.25">
      <c r="AJ2196" s="11">
        <v>246</v>
      </c>
      <c r="AK2196" s="38" t="s">
        <v>298</v>
      </c>
      <c r="AL2196" s="2" t="s">
        <v>120</v>
      </c>
      <c r="AM2196" s="2" t="s">
        <v>42</v>
      </c>
      <c r="AN2196" s="2" t="s">
        <v>29</v>
      </c>
      <c r="AO2196" s="2" t="s">
        <v>30</v>
      </c>
      <c r="AP2196" s="2" t="s">
        <v>31</v>
      </c>
      <c r="AQ2196" s="2" t="s">
        <v>84</v>
      </c>
      <c r="AR2196" s="2" t="s">
        <v>53</v>
      </c>
      <c r="AS2196" s="2" t="s">
        <v>34</v>
      </c>
      <c r="AT2196" s="2">
        <v>175.54</v>
      </c>
      <c r="AU2196" s="2">
        <v>12</v>
      </c>
      <c r="AV2196" s="2">
        <v>0.27</v>
      </c>
      <c r="AW2196" s="2">
        <v>1537.73</v>
      </c>
      <c r="AX2196" s="2">
        <v>854.29</v>
      </c>
      <c r="AY2196" s="2">
        <v>683.44</v>
      </c>
      <c r="AZ2196" s="2" t="s">
        <v>63</v>
      </c>
      <c r="BA2196" s="2" t="s">
        <v>71</v>
      </c>
      <c r="BB2196" s="2" t="s">
        <v>37</v>
      </c>
      <c r="BC2196" s="2">
        <v>42.86</v>
      </c>
      <c r="BD2196" s="2">
        <v>7</v>
      </c>
      <c r="BE2196" s="2" t="s">
        <v>55</v>
      </c>
      <c r="BF2196" s="2" t="s">
        <v>56</v>
      </c>
      <c r="BG2196" s="2">
        <v>1</v>
      </c>
      <c r="BH2196" s="2">
        <v>12</v>
      </c>
    </row>
    <row r="2197" spans="36:60" hidden="1" x14ac:dyDescent="0.25">
      <c r="AJ2197" s="12">
        <v>245</v>
      </c>
      <c r="AK2197" s="39" t="s">
        <v>297</v>
      </c>
      <c r="AL2197" s="13" t="s">
        <v>58</v>
      </c>
      <c r="AM2197" s="13" t="s">
        <v>66</v>
      </c>
      <c r="AN2197" s="13" t="s">
        <v>90</v>
      </c>
      <c r="AO2197" s="13" t="s">
        <v>78</v>
      </c>
      <c r="AP2197" s="13" t="s">
        <v>61</v>
      </c>
      <c r="AQ2197" s="13" t="s">
        <v>79</v>
      </c>
      <c r="AR2197" s="13" t="s">
        <v>45</v>
      </c>
      <c r="AS2197" s="13" t="s">
        <v>80</v>
      </c>
      <c r="AT2197" s="13">
        <v>341.25</v>
      </c>
      <c r="AU2197" s="13">
        <v>6</v>
      </c>
      <c r="AV2197" s="13">
        <v>0.19</v>
      </c>
      <c r="AW2197" s="13">
        <v>1658.48</v>
      </c>
      <c r="AX2197" s="13">
        <v>976.94</v>
      </c>
      <c r="AY2197" s="13">
        <v>681.54</v>
      </c>
      <c r="AZ2197" s="13" t="s">
        <v>35</v>
      </c>
      <c r="BA2197" s="13" t="s">
        <v>71</v>
      </c>
      <c r="BB2197" s="13" t="s">
        <v>48</v>
      </c>
      <c r="BC2197" s="13">
        <v>29.56</v>
      </c>
      <c r="BD2197" s="13">
        <v>8</v>
      </c>
      <c r="BE2197" s="13" t="s">
        <v>55</v>
      </c>
      <c r="BF2197" s="13" t="s">
        <v>39</v>
      </c>
      <c r="BG2197" s="13">
        <v>4</v>
      </c>
      <c r="BH2197" s="13">
        <v>2</v>
      </c>
    </row>
    <row r="2198" spans="36:60" hidden="1" x14ac:dyDescent="0.25">
      <c r="AJ2198" s="11">
        <v>492</v>
      </c>
      <c r="AK2198" s="38" t="s">
        <v>149</v>
      </c>
      <c r="AL2198" s="2" t="s">
        <v>65</v>
      </c>
      <c r="AM2198" s="2" t="s">
        <v>28</v>
      </c>
      <c r="AN2198" s="2" t="s">
        <v>59</v>
      </c>
      <c r="AO2198" s="2" t="s">
        <v>78</v>
      </c>
      <c r="AP2198" s="2" t="s">
        <v>61</v>
      </c>
      <c r="AQ2198" s="2" t="s">
        <v>62</v>
      </c>
      <c r="AR2198" s="2" t="s">
        <v>53</v>
      </c>
      <c r="AS2198" s="2" t="s">
        <v>46</v>
      </c>
      <c r="AT2198" s="2">
        <v>720.64</v>
      </c>
      <c r="AU2198" s="2">
        <v>5</v>
      </c>
      <c r="AV2198" s="2">
        <v>0.18</v>
      </c>
      <c r="AW2198" s="2">
        <v>2954.62</v>
      </c>
      <c r="AX2198" s="2">
        <v>2279.5500000000002</v>
      </c>
      <c r="AY2198" s="2">
        <v>675.07</v>
      </c>
      <c r="AZ2198" s="2" t="s">
        <v>35</v>
      </c>
      <c r="BA2198" s="2" t="s">
        <v>36</v>
      </c>
      <c r="BB2198" s="2" t="s">
        <v>72</v>
      </c>
      <c r="BC2198" s="2">
        <v>36.1</v>
      </c>
      <c r="BD2198" s="2">
        <v>3</v>
      </c>
      <c r="BE2198" s="2" t="s">
        <v>55</v>
      </c>
      <c r="BF2198" s="2" t="s">
        <v>39</v>
      </c>
      <c r="BG2198" s="2">
        <v>1</v>
      </c>
      <c r="BH2198" s="2">
        <v>5</v>
      </c>
    </row>
    <row r="2199" spans="36:60" hidden="1" x14ac:dyDescent="0.25">
      <c r="AJ2199" s="11">
        <v>402</v>
      </c>
      <c r="AK2199" s="38" t="s">
        <v>409</v>
      </c>
      <c r="AL2199" s="2" t="s">
        <v>114</v>
      </c>
      <c r="AM2199" s="2" t="s">
        <v>28</v>
      </c>
      <c r="AN2199" s="2" t="s">
        <v>43</v>
      </c>
      <c r="AO2199" s="2" t="s">
        <v>44</v>
      </c>
      <c r="AP2199" s="2" t="s">
        <v>51</v>
      </c>
      <c r="AQ2199" s="2" t="s">
        <v>102</v>
      </c>
      <c r="AR2199" s="2" t="s">
        <v>45</v>
      </c>
      <c r="AS2199" s="2" t="s">
        <v>85</v>
      </c>
      <c r="AT2199" s="2">
        <v>180.47</v>
      </c>
      <c r="AU2199" s="2">
        <v>20</v>
      </c>
      <c r="AV2199" s="2">
        <v>0.3</v>
      </c>
      <c r="AW2199" s="2">
        <v>2526.58</v>
      </c>
      <c r="AX2199" s="2">
        <v>1854.54</v>
      </c>
      <c r="AY2199" s="2">
        <v>672.04</v>
      </c>
      <c r="AZ2199" s="2" t="s">
        <v>47</v>
      </c>
      <c r="BA2199" s="2" t="s">
        <v>54</v>
      </c>
      <c r="BB2199" s="2" t="s">
        <v>37</v>
      </c>
      <c r="BC2199" s="2">
        <v>46.71</v>
      </c>
      <c r="BD2199" s="2">
        <v>2</v>
      </c>
      <c r="BE2199" s="2" t="s">
        <v>97</v>
      </c>
      <c r="BF2199" s="2" t="s">
        <v>39</v>
      </c>
      <c r="BG2199" s="2">
        <v>5</v>
      </c>
      <c r="BH2199" s="2">
        <v>1</v>
      </c>
    </row>
    <row r="2200" spans="36:60" hidden="1" x14ac:dyDescent="0.25">
      <c r="AJ2200" s="12">
        <v>189</v>
      </c>
      <c r="AK2200" s="39" t="s">
        <v>265</v>
      </c>
      <c r="AL2200" s="13" t="s">
        <v>27</v>
      </c>
      <c r="AM2200" s="13" t="s">
        <v>82</v>
      </c>
      <c r="AN2200" s="13" t="s">
        <v>90</v>
      </c>
      <c r="AO2200" s="13" t="s">
        <v>94</v>
      </c>
      <c r="AP2200" s="13" t="s">
        <v>61</v>
      </c>
      <c r="AQ2200" s="13" t="s">
        <v>102</v>
      </c>
      <c r="AR2200" s="13" t="s">
        <v>45</v>
      </c>
      <c r="AS2200" s="13" t="s">
        <v>34</v>
      </c>
      <c r="AT2200" s="13">
        <v>268.98</v>
      </c>
      <c r="AU2200" s="13">
        <v>7</v>
      </c>
      <c r="AV2200" s="13">
        <v>0.24</v>
      </c>
      <c r="AW2200" s="13">
        <v>1430.97</v>
      </c>
      <c r="AX2200" s="13">
        <v>764.32</v>
      </c>
      <c r="AY2200" s="13">
        <v>666.65</v>
      </c>
      <c r="AZ2200" s="13" t="s">
        <v>91</v>
      </c>
      <c r="BA2200" s="13" t="s">
        <v>54</v>
      </c>
      <c r="BB2200" s="13" t="s">
        <v>37</v>
      </c>
      <c r="BC2200" s="13">
        <v>48.75</v>
      </c>
      <c r="BD2200" s="13">
        <v>7</v>
      </c>
      <c r="BE2200" s="13" t="s">
        <v>97</v>
      </c>
      <c r="BF2200" s="13" t="s">
        <v>56</v>
      </c>
      <c r="BG2200" s="13">
        <v>5</v>
      </c>
      <c r="BH2200" s="13">
        <v>6</v>
      </c>
    </row>
    <row r="2201" spans="36:60" hidden="1" x14ac:dyDescent="0.25">
      <c r="AJ2201" s="12">
        <v>41</v>
      </c>
      <c r="AK2201" s="39" t="s">
        <v>136</v>
      </c>
      <c r="AL2201" s="13" t="s">
        <v>50</v>
      </c>
      <c r="AM2201" s="13" t="s">
        <v>42</v>
      </c>
      <c r="AN2201" s="13" t="s">
        <v>90</v>
      </c>
      <c r="AO2201" s="13" t="s">
        <v>44</v>
      </c>
      <c r="AP2201" s="13" t="s">
        <v>75</v>
      </c>
      <c r="AQ2201" s="13" t="s">
        <v>87</v>
      </c>
      <c r="AR2201" s="13" t="s">
        <v>53</v>
      </c>
      <c r="AS2201" s="13" t="s">
        <v>46</v>
      </c>
      <c r="AT2201" s="13">
        <v>452.08</v>
      </c>
      <c r="AU2201" s="13">
        <v>19</v>
      </c>
      <c r="AV2201" s="13">
        <v>0.24</v>
      </c>
      <c r="AW2201" s="13">
        <v>6528.04</v>
      </c>
      <c r="AX2201" s="13">
        <v>5864.42</v>
      </c>
      <c r="AY2201" s="13">
        <v>663.62</v>
      </c>
      <c r="AZ2201" s="13" t="s">
        <v>35</v>
      </c>
      <c r="BA2201" s="13" t="s">
        <v>71</v>
      </c>
      <c r="BB2201" s="13" t="s">
        <v>37</v>
      </c>
      <c r="BC2201" s="13">
        <v>15.25</v>
      </c>
      <c r="BD2201" s="13">
        <v>6</v>
      </c>
      <c r="BE2201" s="13" t="s">
        <v>55</v>
      </c>
      <c r="BF2201" s="13" t="s">
        <v>39</v>
      </c>
      <c r="BG2201" s="13">
        <v>1</v>
      </c>
      <c r="BH2201" s="13">
        <v>4</v>
      </c>
    </row>
    <row r="2202" spans="36:60" hidden="1" x14ac:dyDescent="0.25">
      <c r="AJ2202" s="12">
        <v>29</v>
      </c>
      <c r="AK2202" s="39" t="s">
        <v>121</v>
      </c>
      <c r="AL2202" s="13" t="s">
        <v>118</v>
      </c>
      <c r="AM2202" s="13" t="s">
        <v>66</v>
      </c>
      <c r="AN2202" s="13" t="s">
        <v>90</v>
      </c>
      <c r="AO2202" s="13" t="s">
        <v>60</v>
      </c>
      <c r="AP2202" s="13" t="s">
        <v>31</v>
      </c>
      <c r="AQ2202" s="13" t="s">
        <v>102</v>
      </c>
      <c r="AR2202" s="13" t="s">
        <v>45</v>
      </c>
      <c r="AS2202" s="13" t="s">
        <v>85</v>
      </c>
      <c r="AT2202" s="13">
        <v>701.56</v>
      </c>
      <c r="AU2202" s="13">
        <v>3</v>
      </c>
      <c r="AV2202" s="13">
        <v>0.14000000000000001</v>
      </c>
      <c r="AW2202" s="13">
        <v>1810.02</v>
      </c>
      <c r="AX2202" s="13">
        <v>1148.8</v>
      </c>
      <c r="AY2202" s="13">
        <v>661.22</v>
      </c>
      <c r="AZ2202" s="13" t="s">
        <v>63</v>
      </c>
      <c r="BA2202" s="13" t="s">
        <v>88</v>
      </c>
      <c r="BB2202" s="13" t="s">
        <v>37</v>
      </c>
      <c r="BC2202" s="13">
        <v>37.53</v>
      </c>
      <c r="BD2202" s="13">
        <v>7</v>
      </c>
      <c r="BE2202" s="13" t="s">
        <v>55</v>
      </c>
      <c r="BF2202" s="13" t="s">
        <v>39</v>
      </c>
      <c r="BG2202" s="13">
        <v>3</v>
      </c>
      <c r="BH2202" s="13">
        <v>7</v>
      </c>
    </row>
    <row r="2203" spans="36:60" hidden="1" x14ac:dyDescent="0.25">
      <c r="AJ2203" s="12">
        <v>595</v>
      </c>
      <c r="AK2203" s="39" t="s">
        <v>502</v>
      </c>
      <c r="AL2203" s="13" t="s">
        <v>65</v>
      </c>
      <c r="AM2203" s="13" t="s">
        <v>66</v>
      </c>
      <c r="AN2203" s="13" t="s">
        <v>93</v>
      </c>
      <c r="AO2203" s="13" t="s">
        <v>74</v>
      </c>
      <c r="AP2203" s="13" t="s">
        <v>51</v>
      </c>
      <c r="AQ2203" s="13" t="s">
        <v>107</v>
      </c>
      <c r="AR2203" s="13" t="s">
        <v>53</v>
      </c>
      <c r="AS2203" s="13" t="s">
        <v>46</v>
      </c>
      <c r="AT2203" s="13">
        <v>187.28</v>
      </c>
      <c r="AU2203" s="13">
        <v>20</v>
      </c>
      <c r="AV2203" s="13">
        <v>0.15</v>
      </c>
      <c r="AW2203" s="13">
        <v>3183.76</v>
      </c>
      <c r="AX2203" s="13">
        <v>2523.7199999999998</v>
      </c>
      <c r="AY2203" s="13">
        <v>660.04</v>
      </c>
      <c r="AZ2203" s="13" t="s">
        <v>63</v>
      </c>
      <c r="BA2203" s="13" t="s">
        <v>71</v>
      </c>
      <c r="BB2203" s="13" t="s">
        <v>72</v>
      </c>
      <c r="BC2203" s="13">
        <v>15.5</v>
      </c>
      <c r="BD2203" s="13">
        <v>3</v>
      </c>
      <c r="BE2203" s="13" t="s">
        <v>97</v>
      </c>
      <c r="BF2203" s="13" t="s">
        <v>56</v>
      </c>
      <c r="BG2203" s="13">
        <v>2</v>
      </c>
      <c r="BH2203" s="13">
        <v>11</v>
      </c>
    </row>
    <row r="2204" spans="36:60" hidden="1" x14ac:dyDescent="0.25">
      <c r="AJ2204" s="11">
        <v>768</v>
      </c>
      <c r="AK2204" s="38" t="s">
        <v>471</v>
      </c>
      <c r="AL2204" s="2" t="s">
        <v>65</v>
      </c>
      <c r="AM2204" s="2" t="s">
        <v>82</v>
      </c>
      <c r="AN2204" s="2" t="s">
        <v>90</v>
      </c>
      <c r="AO2204" s="2" t="s">
        <v>78</v>
      </c>
      <c r="AP2204" s="2" t="s">
        <v>61</v>
      </c>
      <c r="AQ2204" s="2" t="s">
        <v>32</v>
      </c>
      <c r="AR2204" s="2" t="s">
        <v>33</v>
      </c>
      <c r="AS2204" s="2" t="s">
        <v>46</v>
      </c>
      <c r="AT2204" s="2">
        <v>274.38</v>
      </c>
      <c r="AU2204" s="2">
        <v>11</v>
      </c>
      <c r="AV2204" s="2">
        <v>0.28999999999999998</v>
      </c>
      <c r="AW2204" s="2">
        <v>2142.91</v>
      </c>
      <c r="AX2204" s="2">
        <v>1484.29</v>
      </c>
      <c r="AY2204" s="2">
        <v>658.62</v>
      </c>
      <c r="AZ2204" s="2" t="s">
        <v>35</v>
      </c>
      <c r="BA2204" s="2" t="s">
        <v>54</v>
      </c>
      <c r="BB2204" s="2" t="s">
        <v>72</v>
      </c>
      <c r="BC2204" s="2">
        <v>41.04</v>
      </c>
      <c r="BD2204" s="2">
        <v>8</v>
      </c>
      <c r="BE2204" s="2" t="s">
        <v>97</v>
      </c>
      <c r="BF2204" s="2" t="s">
        <v>39</v>
      </c>
      <c r="BG2204" s="2">
        <v>1</v>
      </c>
      <c r="BH2204" s="2">
        <v>12</v>
      </c>
    </row>
    <row r="2205" spans="36:60" hidden="1" x14ac:dyDescent="0.25">
      <c r="AJ2205" s="12">
        <v>281</v>
      </c>
      <c r="AK2205" s="39" t="s">
        <v>323</v>
      </c>
      <c r="AL2205" s="13" t="s">
        <v>127</v>
      </c>
      <c r="AM2205" s="13" t="s">
        <v>42</v>
      </c>
      <c r="AN2205" s="13" t="s">
        <v>59</v>
      </c>
      <c r="AO2205" s="13" t="s">
        <v>100</v>
      </c>
      <c r="AP2205" s="13" t="s">
        <v>61</v>
      </c>
      <c r="AQ2205" s="13" t="s">
        <v>134</v>
      </c>
      <c r="AR2205" s="13" t="s">
        <v>45</v>
      </c>
      <c r="AS2205" s="13" t="s">
        <v>46</v>
      </c>
      <c r="AT2205" s="13">
        <v>149.58000000000001</v>
      </c>
      <c r="AU2205" s="13">
        <v>15</v>
      </c>
      <c r="AV2205" s="13">
        <v>0.13</v>
      </c>
      <c r="AW2205" s="13">
        <v>1952.02</v>
      </c>
      <c r="AX2205" s="13">
        <v>1294.19</v>
      </c>
      <c r="AY2205" s="13">
        <v>657.83</v>
      </c>
      <c r="AZ2205" s="13" t="s">
        <v>35</v>
      </c>
      <c r="BA2205" s="13" t="s">
        <v>88</v>
      </c>
      <c r="BB2205" s="13" t="s">
        <v>72</v>
      </c>
      <c r="BC2205" s="13">
        <v>42.51</v>
      </c>
      <c r="BD2205" s="13">
        <v>8</v>
      </c>
      <c r="BE2205" s="13" t="s">
        <v>38</v>
      </c>
      <c r="BF2205" s="13" t="s">
        <v>39</v>
      </c>
      <c r="BG2205" s="13">
        <v>5</v>
      </c>
      <c r="BH2205" s="13">
        <v>4</v>
      </c>
    </row>
    <row r="2206" spans="36:60" hidden="1" x14ac:dyDescent="0.25">
      <c r="AJ2206" s="12">
        <v>877</v>
      </c>
      <c r="AK2206" s="39" t="s">
        <v>597</v>
      </c>
      <c r="AL2206" s="13" t="s">
        <v>41</v>
      </c>
      <c r="AM2206" s="13" t="s">
        <v>66</v>
      </c>
      <c r="AN2206" s="13" t="s">
        <v>93</v>
      </c>
      <c r="AO2206" s="13" t="s">
        <v>78</v>
      </c>
      <c r="AP2206" s="13" t="s">
        <v>68</v>
      </c>
      <c r="AQ2206" s="13" t="s">
        <v>134</v>
      </c>
      <c r="AR2206" s="13" t="s">
        <v>45</v>
      </c>
      <c r="AS2206" s="13" t="s">
        <v>46</v>
      </c>
      <c r="AT2206" s="13">
        <v>176.13</v>
      </c>
      <c r="AU2206" s="13">
        <v>15</v>
      </c>
      <c r="AV2206" s="13">
        <v>0.27</v>
      </c>
      <c r="AW2206" s="13">
        <v>1928.62</v>
      </c>
      <c r="AX2206" s="13">
        <v>1273.69</v>
      </c>
      <c r="AY2206" s="13">
        <v>654.92999999999995</v>
      </c>
      <c r="AZ2206" s="13" t="s">
        <v>91</v>
      </c>
      <c r="BA2206" s="13" t="s">
        <v>71</v>
      </c>
      <c r="BB2206" s="13" t="s">
        <v>37</v>
      </c>
      <c r="BC2206" s="13">
        <v>28.55</v>
      </c>
      <c r="BD2206" s="13">
        <v>5</v>
      </c>
      <c r="BE2206" s="13" t="s">
        <v>55</v>
      </c>
      <c r="BF2206" s="13" t="s">
        <v>56</v>
      </c>
      <c r="BG2206" s="13">
        <v>4</v>
      </c>
      <c r="BH2206" s="13">
        <v>1</v>
      </c>
    </row>
    <row r="2207" spans="36:60" hidden="1" x14ac:dyDescent="0.25">
      <c r="AJ2207" s="11">
        <v>318</v>
      </c>
      <c r="AK2207" s="38" t="s">
        <v>128</v>
      </c>
      <c r="AL2207" s="2" t="s">
        <v>27</v>
      </c>
      <c r="AM2207" s="2" t="s">
        <v>66</v>
      </c>
      <c r="AN2207" s="2" t="s">
        <v>83</v>
      </c>
      <c r="AO2207" s="2" t="s">
        <v>60</v>
      </c>
      <c r="AP2207" s="2" t="s">
        <v>61</v>
      </c>
      <c r="AQ2207" s="2" t="s">
        <v>134</v>
      </c>
      <c r="AR2207" s="2" t="s">
        <v>33</v>
      </c>
      <c r="AS2207" s="2" t="s">
        <v>70</v>
      </c>
      <c r="AT2207" s="2">
        <v>194.24</v>
      </c>
      <c r="AU2207" s="2">
        <v>14</v>
      </c>
      <c r="AV2207" s="2">
        <v>0.21</v>
      </c>
      <c r="AW2207" s="2">
        <v>2148.29</v>
      </c>
      <c r="AX2207" s="2">
        <v>1493.62</v>
      </c>
      <c r="AY2207" s="2">
        <v>654.66999999999996</v>
      </c>
      <c r="AZ2207" s="2" t="s">
        <v>63</v>
      </c>
      <c r="BA2207" s="2" t="s">
        <v>36</v>
      </c>
      <c r="BB2207" s="2" t="s">
        <v>48</v>
      </c>
      <c r="BC2207" s="2">
        <v>25.29</v>
      </c>
      <c r="BD2207" s="2">
        <v>2</v>
      </c>
      <c r="BE2207" s="2" t="s">
        <v>38</v>
      </c>
      <c r="BF2207" s="2" t="s">
        <v>56</v>
      </c>
      <c r="BG2207" s="2">
        <v>3</v>
      </c>
      <c r="BH2207" s="2">
        <v>12</v>
      </c>
    </row>
    <row r="2208" spans="36:60" hidden="1" x14ac:dyDescent="0.25">
      <c r="AJ2208" s="12">
        <v>639</v>
      </c>
      <c r="AK2208" s="39" t="s">
        <v>426</v>
      </c>
      <c r="AL2208" s="13" t="s">
        <v>27</v>
      </c>
      <c r="AM2208" s="13" t="s">
        <v>82</v>
      </c>
      <c r="AN2208" s="13" t="s">
        <v>59</v>
      </c>
      <c r="AO2208" s="13" t="s">
        <v>67</v>
      </c>
      <c r="AP2208" s="13" t="s">
        <v>75</v>
      </c>
      <c r="AQ2208" s="13" t="s">
        <v>84</v>
      </c>
      <c r="AR2208" s="13" t="s">
        <v>45</v>
      </c>
      <c r="AS2208" s="13" t="s">
        <v>85</v>
      </c>
      <c r="AT2208" s="13">
        <v>844.58</v>
      </c>
      <c r="AU2208" s="13">
        <v>2</v>
      </c>
      <c r="AV2208" s="13">
        <v>0.06</v>
      </c>
      <c r="AW2208" s="13">
        <v>1587.81</v>
      </c>
      <c r="AX2208" s="13">
        <v>934.63</v>
      </c>
      <c r="AY2208" s="13">
        <v>653.17999999999995</v>
      </c>
      <c r="AZ2208" s="13" t="s">
        <v>76</v>
      </c>
      <c r="BA2208" s="13" t="s">
        <v>71</v>
      </c>
      <c r="BB2208" s="13" t="s">
        <v>37</v>
      </c>
      <c r="BC2208" s="13">
        <v>25.16</v>
      </c>
      <c r="BD2208" s="13">
        <v>3</v>
      </c>
      <c r="BE2208" s="13" t="s">
        <v>55</v>
      </c>
      <c r="BF2208" s="13" t="s">
        <v>56</v>
      </c>
      <c r="BG2208" s="13">
        <v>5</v>
      </c>
      <c r="BH2208" s="13">
        <v>4</v>
      </c>
    </row>
    <row r="2209" spans="36:60" hidden="1" x14ac:dyDescent="0.25">
      <c r="AJ2209" s="11">
        <v>958</v>
      </c>
      <c r="AK2209" s="38" t="s">
        <v>133</v>
      </c>
      <c r="AL2209" s="2" t="s">
        <v>99</v>
      </c>
      <c r="AM2209" s="2" t="s">
        <v>28</v>
      </c>
      <c r="AN2209" s="2" t="s">
        <v>83</v>
      </c>
      <c r="AO2209" s="2" t="s">
        <v>94</v>
      </c>
      <c r="AP2209" s="2" t="s">
        <v>75</v>
      </c>
      <c r="AQ2209" s="2" t="s">
        <v>69</v>
      </c>
      <c r="AR2209" s="2" t="s">
        <v>33</v>
      </c>
      <c r="AS2209" s="2" t="s">
        <v>70</v>
      </c>
      <c r="AT2209" s="2">
        <v>858.37</v>
      </c>
      <c r="AU2209" s="2">
        <v>4</v>
      </c>
      <c r="AV2209" s="2">
        <v>0.08</v>
      </c>
      <c r="AW2209" s="2">
        <v>3158.8</v>
      </c>
      <c r="AX2209" s="2">
        <v>2509.11</v>
      </c>
      <c r="AY2209" s="2">
        <v>649.69000000000005</v>
      </c>
      <c r="AZ2209" s="2" t="s">
        <v>47</v>
      </c>
      <c r="BA2209" s="2" t="s">
        <v>36</v>
      </c>
      <c r="BB2209" s="2" t="s">
        <v>48</v>
      </c>
      <c r="BC2209" s="2">
        <v>47.93</v>
      </c>
      <c r="BD2209" s="2">
        <v>9</v>
      </c>
      <c r="BE2209" s="2" t="s">
        <v>38</v>
      </c>
      <c r="BF2209" s="2" t="s">
        <v>39</v>
      </c>
      <c r="BG2209" s="2">
        <v>1</v>
      </c>
      <c r="BH2209" s="2">
        <v>6</v>
      </c>
    </row>
    <row r="2210" spans="36:60" hidden="1" x14ac:dyDescent="0.25">
      <c r="AJ2210" s="11">
        <v>792</v>
      </c>
      <c r="AK2210" s="38" t="s">
        <v>384</v>
      </c>
      <c r="AL2210" s="2" t="s">
        <v>127</v>
      </c>
      <c r="AM2210" s="2" t="s">
        <v>66</v>
      </c>
      <c r="AN2210" s="2" t="s">
        <v>83</v>
      </c>
      <c r="AO2210" s="2" t="s">
        <v>74</v>
      </c>
      <c r="AP2210" s="2" t="s">
        <v>75</v>
      </c>
      <c r="AQ2210" s="2" t="s">
        <v>134</v>
      </c>
      <c r="AR2210" s="2" t="s">
        <v>53</v>
      </c>
      <c r="AS2210" s="2" t="s">
        <v>80</v>
      </c>
      <c r="AT2210" s="2">
        <v>512.61</v>
      </c>
      <c r="AU2210" s="2">
        <v>5</v>
      </c>
      <c r="AV2210" s="2">
        <v>0.11</v>
      </c>
      <c r="AW2210" s="2">
        <v>2281.11</v>
      </c>
      <c r="AX2210" s="2">
        <v>1632.32</v>
      </c>
      <c r="AY2210" s="2">
        <v>648.79</v>
      </c>
      <c r="AZ2210" s="2" t="s">
        <v>91</v>
      </c>
      <c r="BA2210" s="2" t="s">
        <v>36</v>
      </c>
      <c r="BB2210" s="2" t="s">
        <v>37</v>
      </c>
      <c r="BC2210" s="2">
        <v>12.55</v>
      </c>
      <c r="BD2210" s="2">
        <v>3</v>
      </c>
      <c r="BE2210" s="2" t="s">
        <v>55</v>
      </c>
      <c r="BF2210" s="2" t="s">
        <v>39</v>
      </c>
      <c r="BG2210" s="2">
        <v>1</v>
      </c>
      <c r="BH2210" s="2">
        <v>10</v>
      </c>
    </row>
    <row r="2211" spans="36:60" hidden="1" x14ac:dyDescent="0.25">
      <c r="AJ2211" s="11">
        <v>438</v>
      </c>
      <c r="AK2211" s="38" t="s">
        <v>364</v>
      </c>
      <c r="AL2211" s="2" t="s">
        <v>99</v>
      </c>
      <c r="AM2211" s="2" t="s">
        <v>66</v>
      </c>
      <c r="AN2211" s="2" t="s">
        <v>43</v>
      </c>
      <c r="AO2211" s="2" t="s">
        <v>100</v>
      </c>
      <c r="AP2211" s="2" t="s">
        <v>51</v>
      </c>
      <c r="AQ2211" s="2" t="s">
        <v>134</v>
      </c>
      <c r="AR2211" s="2" t="s">
        <v>33</v>
      </c>
      <c r="AS2211" s="2" t="s">
        <v>34</v>
      </c>
      <c r="AT2211" s="2">
        <v>243.08</v>
      </c>
      <c r="AU2211" s="2">
        <v>6</v>
      </c>
      <c r="AV2211" s="2">
        <v>0.08</v>
      </c>
      <c r="AW2211" s="2">
        <v>1341.8</v>
      </c>
      <c r="AX2211" s="2">
        <v>693.12</v>
      </c>
      <c r="AY2211" s="2">
        <v>648.67999999999995</v>
      </c>
      <c r="AZ2211" s="2" t="s">
        <v>47</v>
      </c>
      <c r="BA2211" s="2" t="s">
        <v>54</v>
      </c>
      <c r="BB2211" s="2" t="s">
        <v>48</v>
      </c>
      <c r="BC2211" s="2">
        <v>13.79</v>
      </c>
      <c r="BD2211" s="2">
        <v>8</v>
      </c>
      <c r="BE2211" s="2" t="s">
        <v>97</v>
      </c>
      <c r="BF2211" s="2" t="s">
        <v>56</v>
      </c>
      <c r="BG2211" s="2">
        <v>1</v>
      </c>
      <c r="BH2211" s="2">
        <v>9</v>
      </c>
    </row>
    <row r="2212" spans="36:60" hidden="1" x14ac:dyDescent="0.25">
      <c r="AJ2212" s="12">
        <v>523</v>
      </c>
      <c r="AK2212" s="39" t="s">
        <v>382</v>
      </c>
      <c r="AL2212" s="13" t="s">
        <v>96</v>
      </c>
      <c r="AM2212" s="13" t="s">
        <v>28</v>
      </c>
      <c r="AN2212" s="13" t="s">
        <v>29</v>
      </c>
      <c r="AO2212" s="13" t="s">
        <v>44</v>
      </c>
      <c r="AP2212" s="13" t="s">
        <v>61</v>
      </c>
      <c r="AQ2212" s="13" t="s">
        <v>79</v>
      </c>
      <c r="AR2212" s="13" t="s">
        <v>53</v>
      </c>
      <c r="AS2212" s="13" t="s">
        <v>80</v>
      </c>
      <c r="AT2212" s="13">
        <v>126.14</v>
      </c>
      <c r="AU2212" s="13">
        <v>13</v>
      </c>
      <c r="AV2212" s="13">
        <v>0.04</v>
      </c>
      <c r="AW2212" s="13">
        <v>1574.23</v>
      </c>
      <c r="AX2212" s="13">
        <v>926.15</v>
      </c>
      <c r="AY2212" s="13">
        <v>648.08000000000004</v>
      </c>
      <c r="AZ2212" s="13" t="s">
        <v>63</v>
      </c>
      <c r="BA2212" s="13" t="s">
        <v>54</v>
      </c>
      <c r="BB2212" s="13" t="s">
        <v>37</v>
      </c>
      <c r="BC2212" s="13">
        <v>5.51</v>
      </c>
      <c r="BD2212" s="13">
        <v>7</v>
      </c>
      <c r="BE2212" s="13" t="s">
        <v>38</v>
      </c>
      <c r="BF2212" s="13" t="s">
        <v>56</v>
      </c>
      <c r="BG2212" s="13">
        <v>1</v>
      </c>
      <c r="BH2212" s="13">
        <v>11</v>
      </c>
    </row>
    <row r="2213" spans="36:60" hidden="1" x14ac:dyDescent="0.25">
      <c r="AJ2213" s="11">
        <v>848</v>
      </c>
      <c r="AK2213" s="38" t="s">
        <v>592</v>
      </c>
      <c r="AL2213" s="2" t="s">
        <v>27</v>
      </c>
      <c r="AM2213" s="2" t="s">
        <v>42</v>
      </c>
      <c r="AN2213" s="2" t="s">
        <v>29</v>
      </c>
      <c r="AO2213" s="2" t="s">
        <v>30</v>
      </c>
      <c r="AP2213" s="2" t="s">
        <v>61</v>
      </c>
      <c r="AQ2213" s="2" t="s">
        <v>32</v>
      </c>
      <c r="AR2213" s="2" t="s">
        <v>53</v>
      </c>
      <c r="AS2213" s="2" t="s">
        <v>46</v>
      </c>
      <c r="AT2213" s="2">
        <v>292.60000000000002</v>
      </c>
      <c r="AU2213" s="2">
        <v>16</v>
      </c>
      <c r="AV2213" s="2">
        <v>0.08</v>
      </c>
      <c r="AW2213" s="2">
        <v>4307.07</v>
      </c>
      <c r="AX2213" s="2">
        <v>3659.91</v>
      </c>
      <c r="AY2213" s="2">
        <v>647.16</v>
      </c>
      <c r="AZ2213" s="2" t="s">
        <v>63</v>
      </c>
      <c r="BA2213" s="2" t="s">
        <v>71</v>
      </c>
      <c r="BB2213" s="2" t="s">
        <v>37</v>
      </c>
      <c r="BC2213" s="2">
        <v>10.73</v>
      </c>
      <c r="BD2213" s="2">
        <v>10</v>
      </c>
      <c r="BE2213" s="2" t="s">
        <v>38</v>
      </c>
      <c r="BF2213" s="2" t="s">
        <v>56</v>
      </c>
      <c r="BG2213" s="2">
        <v>4</v>
      </c>
      <c r="BH2213" s="2">
        <v>8</v>
      </c>
    </row>
    <row r="2214" spans="36:60" hidden="1" x14ac:dyDescent="0.25">
      <c r="AJ2214" s="12">
        <v>653</v>
      </c>
      <c r="AK2214" s="39" t="s">
        <v>108</v>
      </c>
      <c r="AL2214" s="13" t="s">
        <v>99</v>
      </c>
      <c r="AM2214" s="13" t="s">
        <v>28</v>
      </c>
      <c r="AN2214" s="13" t="s">
        <v>43</v>
      </c>
      <c r="AO2214" s="13" t="s">
        <v>67</v>
      </c>
      <c r="AP2214" s="13" t="s">
        <v>51</v>
      </c>
      <c r="AQ2214" s="13" t="s">
        <v>69</v>
      </c>
      <c r="AR2214" s="13" t="s">
        <v>33</v>
      </c>
      <c r="AS2214" s="13" t="s">
        <v>85</v>
      </c>
      <c r="AT2214" s="13">
        <v>412.7</v>
      </c>
      <c r="AU2214" s="13">
        <v>5</v>
      </c>
      <c r="AV2214" s="13">
        <v>0.05</v>
      </c>
      <c r="AW2214" s="13">
        <v>1960.32</v>
      </c>
      <c r="AX2214" s="13">
        <v>1315.82</v>
      </c>
      <c r="AY2214" s="13">
        <v>644.5</v>
      </c>
      <c r="AZ2214" s="13" t="s">
        <v>47</v>
      </c>
      <c r="BA2214" s="13" t="s">
        <v>88</v>
      </c>
      <c r="BB2214" s="13" t="s">
        <v>72</v>
      </c>
      <c r="BC2214" s="13">
        <v>22.79</v>
      </c>
      <c r="BD2214" s="13">
        <v>4</v>
      </c>
      <c r="BE2214" s="13" t="s">
        <v>55</v>
      </c>
      <c r="BF2214" s="13" t="s">
        <v>56</v>
      </c>
      <c r="BG2214" s="13">
        <v>5</v>
      </c>
      <c r="BH2214" s="13">
        <v>12</v>
      </c>
    </row>
    <row r="2215" spans="36:60" hidden="1" x14ac:dyDescent="0.25">
      <c r="AJ2215" s="11">
        <v>186</v>
      </c>
      <c r="AK2215" s="38" t="s">
        <v>119</v>
      </c>
      <c r="AL2215" s="2" t="s">
        <v>65</v>
      </c>
      <c r="AM2215" s="2" t="s">
        <v>42</v>
      </c>
      <c r="AN2215" s="2" t="s">
        <v>83</v>
      </c>
      <c r="AO2215" s="2" t="s">
        <v>94</v>
      </c>
      <c r="AP2215" s="2" t="s">
        <v>75</v>
      </c>
      <c r="AQ2215" s="2" t="s">
        <v>52</v>
      </c>
      <c r="AR2215" s="2" t="s">
        <v>53</v>
      </c>
      <c r="AS2215" s="2" t="s">
        <v>80</v>
      </c>
      <c r="AT2215" s="2">
        <v>838.97</v>
      </c>
      <c r="AU2215" s="2">
        <v>3</v>
      </c>
      <c r="AV2215" s="2">
        <v>0.21</v>
      </c>
      <c r="AW2215" s="2">
        <v>1988.36</v>
      </c>
      <c r="AX2215" s="2">
        <v>1348.52</v>
      </c>
      <c r="AY2215" s="2">
        <v>639.84</v>
      </c>
      <c r="AZ2215" s="2" t="s">
        <v>76</v>
      </c>
      <c r="BA2215" s="2" t="s">
        <v>88</v>
      </c>
      <c r="BB2215" s="2" t="s">
        <v>72</v>
      </c>
      <c r="BC2215" s="2">
        <v>22.88</v>
      </c>
      <c r="BD2215" s="2">
        <v>3</v>
      </c>
      <c r="BE2215" s="2" t="s">
        <v>97</v>
      </c>
      <c r="BF2215" s="2" t="s">
        <v>56</v>
      </c>
      <c r="BG2215" s="2">
        <v>4</v>
      </c>
      <c r="BH2215" s="2">
        <v>5</v>
      </c>
    </row>
    <row r="2216" spans="36:60" hidden="1" x14ac:dyDescent="0.25">
      <c r="AJ2216" s="11">
        <v>716</v>
      </c>
      <c r="AK2216" s="38" t="s">
        <v>149</v>
      </c>
      <c r="AL2216" s="2" t="s">
        <v>65</v>
      </c>
      <c r="AM2216" s="2" t="s">
        <v>82</v>
      </c>
      <c r="AN2216" s="2" t="s">
        <v>90</v>
      </c>
      <c r="AO2216" s="2" t="s">
        <v>44</v>
      </c>
      <c r="AP2216" s="2" t="s">
        <v>51</v>
      </c>
      <c r="AQ2216" s="2" t="s">
        <v>79</v>
      </c>
      <c r="AR2216" s="2" t="s">
        <v>33</v>
      </c>
      <c r="AS2216" s="2" t="s">
        <v>85</v>
      </c>
      <c r="AT2216" s="2">
        <v>507.06</v>
      </c>
      <c r="AU2216" s="2">
        <v>7</v>
      </c>
      <c r="AV2216" s="2">
        <v>0.26</v>
      </c>
      <c r="AW2216" s="2">
        <v>2626.57</v>
      </c>
      <c r="AX2216" s="2">
        <v>1986.87</v>
      </c>
      <c r="AY2216" s="2">
        <v>639.70000000000005</v>
      </c>
      <c r="AZ2216" s="2" t="s">
        <v>35</v>
      </c>
      <c r="BA2216" s="2" t="s">
        <v>88</v>
      </c>
      <c r="BB2216" s="2" t="s">
        <v>48</v>
      </c>
      <c r="BC2216" s="2">
        <v>43.5</v>
      </c>
      <c r="BD2216" s="2">
        <v>4</v>
      </c>
      <c r="BE2216" s="2" t="s">
        <v>55</v>
      </c>
      <c r="BF2216" s="2" t="s">
        <v>39</v>
      </c>
      <c r="BG2216" s="2">
        <v>4</v>
      </c>
      <c r="BH2216" s="2">
        <v>5</v>
      </c>
    </row>
    <row r="2217" spans="36:60" hidden="1" x14ac:dyDescent="0.25">
      <c r="AJ2217" s="11">
        <v>644</v>
      </c>
      <c r="AK2217" s="38" t="s">
        <v>294</v>
      </c>
      <c r="AL2217" s="2" t="s">
        <v>118</v>
      </c>
      <c r="AM2217" s="2" t="s">
        <v>42</v>
      </c>
      <c r="AN2217" s="2" t="s">
        <v>83</v>
      </c>
      <c r="AO2217" s="2" t="s">
        <v>94</v>
      </c>
      <c r="AP2217" s="2" t="s">
        <v>75</v>
      </c>
      <c r="AQ2217" s="2" t="s">
        <v>107</v>
      </c>
      <c r="AR2217" s="2" t="s">
        <v>33</v>
      </c>
      <c r="AS2217" s="2" t="s">
        <v>70</v>
      </c>
      <c r="AT2217" s="2">
        <v>463.78</v>
      </c>
      <c r="AU2217" s="2">
        <v>6</v>
      </c>
      <c r="AV2217" s="2">
        <v>0.03</v>
      </c>
      <c r="AW2217" s="2">
        <v>2699.2</v>
      </c>
      <c r="AX2217" s="2">
        <v>2059.7600000000002</v>
      </c>
      <c r="AY2217" s="2">
        <v>639.44000000000005</v>
      </c>
      <c r="AZ2217" s="2" t="s">
        <v>91</v>
      </c>
      <c r="BA2217" s="2" t="s">
        <v>54</v>
      </c>
      <c r="BB2217" s="2" t="s">
        <v>37</v>
      </c>
      <c r="BC2217" s="2">
        <v>23.15</v>
      </c>
      <c r="BD2217" s="2">
        <v>2</v>
      </c>
      <c r="BE2217" s="2" t="s">
        <v>38</v>
      </c>
      <c r="BF2217" s="2" t="s">
        <v>56</v>
      </c>
      <c r="BG2217" s="2">
        <v>1</v>
      </c>
      <c r="BH2217" s="2">
        <v>10</v>
      </c>
    </row>
    <row r="2218" spans="36:60" hidden="1" x14ac:dyDescent="0.25">
      <c r="AJ2218" s="12">
        <v>453</v>
      </c>
      <c r="AK2218" s="39" t="s">
        <v>440</v>
      </c>
      <c r="AL2218" s="13" t="s">
        <v>41</v>
      </c>
      <c r="AM2218" s="13" t="s">
        <v>28</v>
      </c>
      <c r="AN2218" s="13" t="s">
        <v>90</v>
      </c>
      <c r="AO2218" s="13" t="s">
        <v>44</v>
      </c>
      <c r="AP2218" s="13" t="s">
        <v>61</v>
      </c>
      <c r="AQ2218" s="13" t="s">
        <v>69</v>
      </c>
      <c r="AR2218" s="13" t="s">
        <v>33</v>
      </c>
      <c r="AS2218" s="13" t="s">
        <v>46</v>
      </c>
      <c r="AT2218" s="13">
        <v>452.66</v>
      </c>
      <c r="AU2218" s="13">
        <v>11</v>
      </c>
      <c r="AV2218" s="13">
        <v>0.21</v>
      </c>
      <c r="AW2218" s="13">
        <v>3933.62</v>
      </c>
      <c r="AX2218" s="13">
        <v>3295.3</v>
      </c>
      <c r="AY2218" s="13">
        <v>638.32000000000005</v>
      </c>
      <c r="AZ2218" s="13" t="s">
        <v>76</v>
      </c>
      <c r="BA2218" s="13" t="s">
        <v>71</v>
      </c>
      <c r="BB2218" s="13" t="s">
        <v>72</v>
      </c>
      <c r="BC2218" s="13">
        <v>10.35</v>
      </c>
      <c r="BD2218" s="13">
        <v>2</v>
      </c>
      <c r="BE2218" s="13" t="s">
        <v>97</v>
      </c>
      <c r="BF2218" s="13" t="s">
        <v>56</v>
      </c>
      <c r="BG2218" s="13">
        <v>5</v>
      </c>
      <c r="BH2218" s="13">
        <v>11</v>
      </c>
    </row>
    <row r="2219" spans="36:60" hidden="1" x14ac:dyDescent="0.25">
      <c r="AJ2219" s="12">
        <v>819</v>
      </c>
      <c r="AK2219" s="39" t="s">
        <v>237</v>
      </c>
      <c r="AL2219" s="13" t="s">
        <v>114</v>
      </c>
      <c r="AM2219" s="13" t="s">
        <v>66</v>
      </c>
      <c r="AN2219" s="13" t="s">
        <v>93</v>
      </c>
      <c r="AO2219" s="13" t="s">
        <v>67</v>
      </c>
      <c r="AP2219" s="13" t="s">
        <v>61</v>
      </c>
      <c r="AQ2219" s="13" t="s">
        <v>107</v>
      </c>
      <c r="AR2219" s="13" t="s">
        <v>53</v>
      </c>
      <c r="AS2219" s="13" t="s">
        <v>80</v>
      </c>
      <c r="AT2219" s="13">
        <v>896.19</v>
      </c>
      <c r="AU2219" s="13">
        <v>4</v>
      </c>
      <c r="AV2219" s="13">
        <v>7.0000000000000007E-2</v>
      </c>
      <c r="AW2219" s="13">
        <v>3333.83</v>
      </c>
      <c r="AX2219" s="13">
        <v>2696.11</v>
      </c>
      <c r="AY2219" s="13">
        <v>637.72</v>
      </c>
      <c r="AZ2219" s="13" t="s">
        <v>76</v>
      </c>
      <c r="BA2219" s="13" t="s">
        <v>88</v>
      </c>
      <c r="BB2219" s="13" t="s">
        <v>72</v>
      </c>
      <c r="BC2219" s="13">
        <v>27.28</v>
      </c>
      <c r="BD2219" s="13">
        <v>5</v>
      </c>
      <c r="BE2219" s="13" t="s">
        <v>38</v>
      </c>
      <c r="BF2219" s="13" t="s">
        <v>56</v>
      </c>
      <c r="BG2219" s="13">
        <v>1</v>
      </c>
      <c r="BH2219" s="13">
        <v>6</v>
      </c>
    </row>
    <row r="2220" spans="36:60" hidden="1" x14ac:dyDescent="0.25">
      <c r="AJ2220" s="12">
        <v>287</v>
      </c>
      <c r="AK2220" s="39" t="s">
        <v>327</v>
      </c>
      <c r="AL2220" s="13" t="s">
        <v>129</v>
      </c>
      <c r="AM2220" s="13" t="s">
        <v>66</v>
      </c>
      <c r="AN2220" s="13" t="s">
        <v>59</v>
      </c>
      <c r="AO2220" s="13" t="s">
        <v>78</v>
      </c>
      <c r="AP2220" s="13" t="s">
        <v>61</v>
      </c>
      <c r="AQ2220" s="13" t="s">
        <v>102</v>
      </c>
      <c r="AR2220" s="13" t="s">
        <v>53</v>
      </c>
      <c r="AS2220" s="13" t="s">
        <v>46</v>
      </c>
      <c r="AT2220" s="13">
        <v>812.16</v>
      </c>
      <c r="AU2220" s="13">
        <v>5</v>
      </c>
      <c r="AV2220" s="13">
        <v>0.26</v>
      </c>
      <c r="AW2220" s="13">
        <v>3004.99</v>
      </c>
      <c r="AX2220" s="13">
        <v>2367.2800000000002</v>
      </c>
      <c r="AY2220" s="13">
        <v>637.71</v>
      </c>
      <c r="AZ2220" s="13" t="s">
        <v>91</v>
      </c>
      <c r="BA2220" s="13" t="s">
        <v>88</v>
      </c>
      <c r="BB2220" s="13" t="s">
        <v>37</v>
      </c>
      <c r="BC2220" s="13">
        <v>46.54</v>
      </c>
      <c r="BD2220" s="13">
        <v>4</v>
      </c>
      <c r="BE2220" s="13" t="s">
        <v>38</v>
      </c>
      <c r="BF2220" s="13" t="s">
        <v>39</v>
      </c>
      <c r="BG2220" s="13">
        <v>1</v>
      </c>
      <c r="BH2220" s="13">
        <v>6</v>
      </c>
    </row>
    <row r="2221" spans="36:60" hidden="1" x14ac:dyDescent="0.25">
      <c r="AJ2221" s="12">
        <v>193</v>
      </c>
      <c r="AK2221" s="39" t="s">
        <v>268</v>
      </c>
      <c r="AL2221" s="13" t="s">
        <v>99</v>
      </c>
      <c r="AM2221" s="13" t="s">
        <v>28</v>
      </c>
      <c r="AN2221" s="13" t="s">
        <v>43</v>
      </c>
      <c r="AO2221" s="13" t="s">
        <v>94</v>
      </c>
      <c r="AP2221" s="13" t="s">
        <v>61</v>
      </c>
      <c r="AQ2221" s="13" t="s">
        <v>79</v>
      </c>
      <c r="AR2221" s="13" t="s">
        <v>53</v>
      </c>
      <c r="AS2221" s="13" t="s">
        <v>85</v>
      </c>
      <c r="AT2221" s="13">
        <v>640.32000000000005</v>
      </c>
      <c r="AU2221" s="13">
        <v>9</v>
      </c>
      <c r="AV2221" s="13">
        <v>0.18</v>
      </c>
      <c r="AW2221" s="13">
        <v>4725.5600000000004</v>
      </c>
      <c r="AX2221" s="13">
        <v>4089.81</v>
      </c>
      <c r="AY2221" s="13">
        <v>635.75</v>
      </c>
      <c r="AZ2221" s="13" t="s">
        <v>76</v>
      </c>
      <c r="BA2221" s="13" t="s">
        <v>71</v>
      </c>
      <c r="BB2221" s="13" t="s">
        <v>37</v>
      </c>
      <c r="BC2221" s="13">
        <v>20.67</v>
      </c>
      <c r="BD2221" s="13">
        <v>7</v>
      </c>
      <c r="BE2221" s="13" t="s">
        <v>97</v>
      </c>
      <c r="BF2221" s="13" t="s">
        <v>56</v>
      </c>
      <c r="BG2221" s="13">
        <v>5</v>
      </c>
      <c r="BH2221" s="13">
        <v>9</v>
      </c>
    </row>
    <row r="2222" spans="36:60" hidden="1" x14ac:dyDescent="0.25">
      <c r="AJ2222" s="12">
        <v>739</v>
      </c>
      <c r="AK2222" s="39" t="s">
        <v>547</v>
      </c>
      <c r="AL2222" s="13" t="s">
        <v>99</v>
      </c>
      <c r="AM2222" s="13" t="s">
        <v>28</v>
      </c>
      <c r="AN2222" s="13" t="s">
        <v>29</v>
      </c>
      <c r="AO2222" s="13" t="s">
        <v>100</v>
      </c>
      <c r="AP2222" s="13" t="s">
        <v>75</v>
      </c>
      <c r="AQ2222" s="13" t="s">
        <v>84</v>
      </c>
      <c r="AR2222" s="13" t="s">
        <v>33</v>
      </c>
      <c r="AS2222" s="13" t="s">
        <v>70</v>
      </c>
      <c r="AT2222" s="13">
        <v>195.91</v>
      </c>
      <c r="AU2222" s="13">
        <v>17</v>
      </c>
      <c r="AV2222" s="13">
        <v>0.26</v>
      </c>
      <c r="AW2222" s="13">
        <v>2464.5500000000002</v>
      </c>
      <c r="AX2222" s="13">
        <v>1829.14</v>
      </c>
      <c r="AY2222" s="13">
        <v>635.41</v>
      </c>
      <c r="AZ2222" s="13" t="s">
        <v>91</v>
      </c>
      <c r="BA2222" s="13" t="s">
        <v>88</v>
      </c>
      <c r="BB2222" s="13" t="s">
        <v>48</v>
      </c>
      <c r="BC2222" s="13">
        <v>24.89</v>
      </c>
      <c r="BD2222" s="13">
        <v>8</v>
      </c>
      <c r="BE2222" s="13" t="s">
        <v>38</v>
      </c>
      <c r="BF2222" s="13" t="s">
        <v>39</v>
      </c>
      <c r="BG2222" s="13">
        <v>4</v>
      </c>
      <c r="BH2222" s="13">
        <v>6</v>
      </c>
    </row>
    <row r="2223" spans="36:60" hidden="1" x14ac:dyDescent="0.25">
      <c r="AJ2223" s="11">
        <v>668</v>
      </c>
      <c r="AK2223" s="38" t="s">
        <v>103</v>
      </c>
      <c r="AL2223" s="2" t="s">
        <v>99</v>
      </c>
      <c r="AM2223" s="2" t="s">
        <v>28</v>
      </c>
      <c r="AN2223" s="2" t="s">
        <v>90</v>
      </c>
      <c r="AO2223" s="2" t="s">
        <v>60</v>
      </c>
      <c r="AP2223" s="2" t="s">
        <v>31</v>
      </c>
      <c r="AQ2223" s="2" t="s">
        <v>62</v>
      </c>
      <c r="AR2223" s="2" t="s">
        <v>45</v>
      </c>
      <c r="AS2223" s="2" t="s">
        <v>80</v>
      </c>
      <c r="AT2223" s="2">
        <v>404.94</v>
      </c>
      <c r="AU2223" s="2">
        <v>10</v>
      </c>
      <c r="AV2223" s="2">
        <v>0.09</v>
      </c>
      <c r="AW2223" s="2">
        <v>3684.95</v>
      </c>
      <c r="AX2223" s="2">
        <v>3049.62</v>
      </c>
      <c r="AY2223" s="2">
        <v>635.33000000000004</v>
      </c>
      <c r="AZ2223" s="2" t="s">
        <v>76</v>
      </c>
      <c r="BA2223" s="2" t="s">
        <v>54</v>
      </c>
      <c r="BB2223" s="2" t="s">
        <v>37</v>
      </c>
      <c r="BC2223" s="2">
        <v>6.37</v>
      </c>
      <c r="BD2223" s="2">
        <v>2</v>
      </c>
      <c r="BE2223" s="2" t="s">
        <v>38</v>
      </c>
      <c r="BF2223" s="2" t="s">
        <v>39</v>
      </c>
      <c r="BG2223" s="2">
        <v>3</v>
      </c>
      <c r="BH2223" s="2">
        <v>6</v>
      </c>
    </row>
    <row r="2224" spans="36:60" hidden="1" x14ac:dyDescent="0.25">
      <c r="AJ2224" s="11">
        <v>2</v>
      </c>
      <c r="AK2224" s="38" t="s">
        <v>40</v>
      </c>
      <c r="AL2224" s="2" t="s">
        <v>41</v>
      </c>
      <c r="AM2224" s="2" t="s">
        <v>42</v>
      </c>
      <c r="AN2224" s="2" t="s">
        <v>43</v>
      </c>
      <c r="AO2224" s="2" t="s">
        <v>44</v>
      </c>
      <c r="AP2224" s="2" t="s">
        <v>31</v>
      </c>
      <c r="AQ2224" s="2" t="s">
        <v>32</v>
      </c>
      <c r="AR2224" s="2" t="s">
        <v>45</v>
      </c>
      <c r="AS2224" s="2" t="s">
        <v>46</v>
      </c>
      <c r="AT2224" s="2">
        <v>447.27</v>
      </c>
      <c r="AU2224" s="2">
        <v>5</v>
      </c>
      <c r="AV2224" s="2">
        <v>0.12</v>
      </c>
      <c r="AW2224" s="2">
        <v>1967.99</v>
      </c>
      <c r="AX2224" s="2">
        <v>1337.43</v>
      </c>
      <c r="AY2224" s="2">
        <v>630.55999999999995</v>
      </c>
      <c r="AZ2224" s="2" t="s">
        <v>47</v>
      </c>
      <c r="BA2224" s="2" t="s">
        <v>36</v>
      </c>
      <c r="BB2224" s="2" t="s">
        <v>48</v>
      </c>
      <c r="BC2224" s="2">
        <v>25.58</v>
      </c>
      <c r="BD2224" s="2">
        <v>4</v>
      </c>
      <c r="BE2224" s="2" t="s">
        <v>38</v>
      </c>
      <c r="BF2224" s="2" t="s">
        <v>39</v>
      </c>
      <c r="BG2224" s="2">
        <v>1</v>
      </c>
      <c r="BH2224" s="2">
        <v>10</v>
      </c>
    </row>
    <row r="2225" spans="36:60" hidden="1" x14ac:dyDescent="0.25">
      <c r="AJ2225" s="12">
        <v>989</v>
      </c>
      <c r="AK2225" s="39" t="s">
        <v>383</v>
      </c>
      <c r="AL2225" s="13" t="s">
        <v>129</v>
      </c>
      <c r="AM2225" s="13" t="s">
        <v>66</v>
      </c>
      <c r="AN2225" s="13" t="s">
        <v>93</v>
      </c>
      <c r="AO2225" s="13" t="s">
        <v>67</v>
      </c>
      <c r="AP2225" s="13" t="s">
        <v>75</v>
      </c>
      <c r="AQ2225" s="13" t="s">
        <v>84</v>
      </c>
      <c r="AR2225" s="13" t="s">
        <v>53</v>
      </c>
      <c r="AS2225" s="13" t="s">
        <v>34</v>
      </c>
      <c r="AT2225" s="13">
        <v>188.02</v>
      </c>
      <c r="AU2225" s="13">
        <v>17</v>
      </c>
      <c r="AV2225" s="13">
        <v>0.08</v>
      </c>
      <c r="AW2225" s="13">
        <v>2940.63</v>
      </c>
      <c r="AX2225" s="13">
        <v>2310.08</v>
      </c>
      <c r="AY2225" s="13">
        <v>630.54999999999995</v>
      </c>
      <c r="AZ2225" s="13" t="s">
        <v>91</v>
      </c>
      <c r="BA2225" s="13" t="s">
        <v>54</v>
      </c>
      <c r="BB2225" s="13" t="s">
        <v>37</v>
      </c>
      <c r="BC2225" s="13">
        <v>5.54</v>
      </c>
      <c r="BD2225" s="13">
        <v>4</v>
      </c>
      <c r="BE2225" s="13" t="s">
        <v>97</v>
      </c>
      <c r="BF2225" s="13" t="s">
        <v>39</v>
      </c>
      <c r="BG2225" s="13">
        <v>1</v>
      </c>
      <c r="BH2225" s="13">
        <v>5</v>
      </c>
    </row>
    <row r="2226" spans="36:60" hidden="1" x14ac:dyDescent="0.25">
      <c r="AJ2226" s="12">
        <v>263</v>
      </c>
      <c r="AK2226" s="39" t="s">
        <v>112</v>
      </c>
      <c r="AL2226" s="13" t="s">
        <v>118</v>
      </c>
      <c r="AM2226" s="13" t="s">
        <v>42</v>
      </c>
      <c r="AN2226" s="13" t="s">
        <v>59</v>
      </c>
      <c r="AO2226" s="13" t="s">
        <v>100</v>
      </c>
      <c r="AP2226" s="13" t="s">
        <v>61</v>
      </c>
      <c r="AQ2226" s="13" t="s">
        <v>79</v>
      </c>
      <c r="AR2226" s="13" t="s">
        <v>33</v>
      </c>
      <c r="AS2226" s="13" t="s">
        <v>46</v>
      </c>
      <c r="AT2226" s="13">
        <v>856.69</v>
      </c>
      <c r="AU2226" s="13">
        <v>6</v>
      </c>
      <c r="AV2226" s="13">
        <v>0.28000000000000003</v>
      </c>
      <c r="AW2226" s="13">
        <v>3700.9</v>
      </c>
      <c r="AX2226" s="13">
        <v>3071.54</v>
      </c>
      <c r="AY2226" s="13">
        <v>629.36</v>
      </c>
      <c r="AZ2226" s="13" t="s">
        <v>63</v>
      </c>
      <c r="BA2226" s="13" t="s">
        <v>71</v>
      </c>
      <c r="BB2226" s="13" t="s">
        <v>72</v>
      </c>
      <c r="BC2226" s="13">
        <v>47.14</v>
      </c>
      <c r="BD2226" s="13">
        <v>10</v>
      </c>
      <c r="BE2226" s="13" t="s">
        <v>97</v>
      </c>
      <c r="BF2226" s="13" t="s">
        <v>56</v>
      </c>
      <c r="BG2226" s="13">
        <v>3</v>
      </c>
      <c r="BH2226" s="13">
        <v>1</v>
      </c>
    </row>
    <row r="2227" spans="36:60" hidden="1" x14ac:dyDescent="0.25">
      <c r="AJ2227" s="11">
        <v>460</v>
      </c>
      <c r="AK2227" s="38" t="s">
        <v>370</v>
      </c>
      <c r="AL2227" s="2" t="s">
        <v>96</v>
      </c>
      <c r="AM2227" s="2" t="s">
        <v>28</v>
      </c>
      <c r="AN2227" s="2" t="s">
        <v>43</v>
      </c>
      <c r="AO2227" s="2" t="s">
        <v>30</v>
      </c>
      <c r="AP2227" s="2" t="s">
        <v>51</v>
      </c>
      <c r="AQ2227" s="2" t="s">
        <v>102</v>
      </c>
      <c r="AR2227" s="2" t="s">
        <v>53</v>
      </c>
      <c r="AS2227" s="2" t="s">
        <v>34</v>
      </c>
      <c r="AT2227" s="2">
        <v>592.77</v>
      </c>
      <c r="AU2227" s="2">
        <v>4</v>
      </c>
      <c r="AV2227" s="2">
        <v>0.26</v>
      </c>
      <c r="AW2227" s="2">
        <v>1754.6</v>
      </c>
      <c r="AX2227" s="2">
        <v>1126.7</v>
      </c>
      <c r="AY2227" s="2">
        <v>627.9</v>
      </c>
      <c r="AZ2227" s="2" t="s">
        <v>63</v>
      </c>
      <c r="BA2227" s="2" t="s">
        <v>36</v>
      </c>
      <c r="BB2227" s="2" t="s">
        <v>72</v>
      </c>
      <c r="BC2227" s="2">
        <v>13.09</v>
      </c>
      <c r="BD2227" s="2">
        <v>2</v>
      </c>
      <c r="BE2227" s="2" t="s">
        <v>38</v>
      </c>
      <c r="BF2227" s="2" t="s">
        <v>39</v>
      </c>
      <c r="BG2227" s="2">
        <v>2</v>
      </c>
      <c r="BH2227" s="2">
        <v>11</v>
      </c>
    </row>
    <row r="2228" spans="36:60" hidden="1" x14ac:dyDescent="0.25">
      <c r="AJ2228" s="12">
        <v>969</v>
      </c>
      <c r="AK2228" s="39" t="s">
        <v>290</v>
      </c>
      <c r="AL2228" s="13" t="s">
        <v>114</v>
      </c>
      <c r="AM2228" s="13" t="s">
        <v>82</v>
      </c>
      <c r="AN2228" s="13" t="s">
        <v>59</v>
      </c>
      <c r="AO2228" s="13" t="s">
        <v>94</v>
      </c>
      <c r="AP2228" s="13" t="s">
        <v>75</v>
      </c>
      <c r="AQ2228" s="13" t="s">
        <v>52</v>
      </c>
      <c r="AR2228" s="13" t="s">
        <v>53</v>
      </c>
      <c r="AS2228" s="13" t="s">
        <v>34</v>
      </c>
      <c r="AT2228" s="13">
        <v>696.15</v>
      </c>
      <c r="AU2228" s="13">
        <v>9</v>
      </c>
      <c r="AV2228" s="13">
        <v>0.18</v>
      </c>
      <c r="AW2228" s="13">
        <v>5137.59</v>
      </c>
      <c r="AX2228" s="13">
        <v>4509.91</v>
      </c>
      <c r="AY2228" s="13">
        <v>627.67999999999995</v>
      </c>
      <c r="AZ2228" s="13" t="s">
        <v>63</v>
      </c>
      <c r="BA2228" s="13" t="s">
        <v>71</v>
      </c>
      <c r="BB2228" s="13" t="s">
        <v>72</v>
      </c>
      <c r="BC2228" s="13">
        <v>5.51</v>
      </c>
      <c r="BD2228" s="13">
        <v>2</v>
      </c>
      <c r="BE2228" s="13" t="s">
        <v>38</v>
      </c>
      <c r="BF2228" s="13" t="s">
        <v>39</v>
      </c>
      <c r="BG2228" s="13">
        <v>2</v>
      </c>
      <c r="BH2228" s="13">
        <v>3</v>
      </c>
    </row>
    <row r="2229" spans="36:60" hidden="1" x14ac:dyDescent="0.25">
      <c r="AJ2229" s="12">
        <v>675</v>
      </c>
      <c r="AK2229" s="39" t="s">
        <v>536</v>
      </c>
      <c r="AL2229" s="13" t="s">
        <v>27</v>
      </c>
      <c r="AM2229" s="13" t="s">
        <v>42</v>
      </c>
      <c r="AN2229" s="13" t="s">
        <v>43</v>
      </c>
      <c r="AO2229" s="13" t="s">
        <v>60</v>
      </c>
      <c r="AP2229" s="13" t="s">
        <v>61</v>
      </c>
      <c r="AQ2229" s="13" t="s">
        <v>84</v>
      </c>
      <c r="AR2229" s="13" t="s">
        <v>45</v>
      </c>
      <c r="AS2229" s="13" t="s">
        <v>46</v>
      </c>
      <c r="AT2229" s="13">
        <v>465.8</v>
      </c>
      <c r="AU2229" s="13">
        <v>14</v>
      </c>
      <c r="AV2229" s="13">
        <v>0.1</v>
      </c>
      <c r="AW2229" s="13">
        <v>5869.08</v>
      </c>
      <c r="AX2229" s="13">
        <v>5244.72</v>
      </c>
      <c r="AY2229" s="13">
        <v>624.36</v>
      </c>
      <c r="AZ2229" s="13" t="s">
        <v>47</v>
      </c>
      <c r="BA2229" s="13" t="s">
        <v>88</v>
      </c>
      <c r="BB2229" s="13" t="s">
        <v>72</v>
      </c>
      <c r="BC2229" s="13">
        <v>19.739999999999998</v>
      </c>
      <c r="BD2229" s="13">
        <v>1</v>
      </c>
      <c r="BE2229" s="13" t="s">
        <v>97</v>
      </c>
      <c r="BF2229" s="13" t="s">
        <v>39</v>
      </c>
      <c r="BG2229" s="13">
        <v>3</v>
      </c>
      <c r="BH2229" s="13">
        <v>6</v>
      </c>
    </row>
    <row r="2230" spans="36:60" hidden="1" x14ac:dyDescent="0.25">
      <c r="AJ2230" s="11">
        <v>820</v>
      </c>
      <c r="AK2230" s="38" t="s">
        <v>586</v>
      </c>
      <c r="AL2230" s="2" t="s">
        <v>99</v>
      </c>
      <c r="AM2230" s="2" t="s">
        <v>28</v>
      </c>
      <c r="AN2230" s="2" t="s">
        <v>90</v>
      </c>
      <c r="AO2230" s="2" t="s">
        <v>67</v>
      </c>
      <c r="AP2230" s="2" t="s">
        <v>68</v>
      </c>
      <c r="AQ2230" s="2" t="s">
        <v>52</v>
      </c>
      <c r="AR2230" s="2" t="s">
        <v>53</v>
      </c>
      <c r="AS2230" s="2" t="s">
        <v>80</v>
      </c>
      <c r="AT2230" s="2">
        <v>532.29</v>
      </c>
      <c r="AU2230" s="2">
        <v>4</v>
      </c>
      <c r="AV2230" s="2">
        <v>0.15</v>
      </c>
      <c r="AW2230" s="2">
        <v>1809.79</v>
      </c>
      <c r="AX2230" s="2">
        <v>1186.1400000000001</v>
      </c>
      <c r="AY2230" s="2">
        <v>623.65</v>
      </c>
      <c r="AZ2230" s="2" t="s">
        <v>63</v>
      </c>
      <c r="BA2230" s="2" t="s">
        <v>36</v>
      </c>
      <c r="BB2230" s="2" t="s">
        <v>72</v>
      </c>
      <c r="BC2230" s="2">
        <v>43.94</v>
      </c>
      <c r="BD2230" s="2">
        <v>4</v>
      </c>
      <c r="BE2230" s="2" t="s">
        <v>97</v>
      </c>
      <c r="BF2230" s="2" t="s">
        <v>56</v>
      </c>
      <c r="BG2230" s="2">
        <v>3</v>
      </c>
      <c r="BH2230" s="2">
        <v>5</v>
      </c>
    </row>
    <row r="2231" spans="36:60" hidden="1" x14ac:dyDescent="0.25">
      <c r="AJ2231" s="12">
        <v>681</v>
      </c>
      <c r="AK2231" s="39" t="s">
        <v>539</v>
      </c>
      <c r="AL2231" s="13" t="s">
        <v>41</v>
      </c>
      <c r="AM2231" s="13" t="s">
        <v>82</v>
      </c>
      <c r="AN2231" s="13" t="s">
        <v>83</v>
      </c>
      <c r="AO2231" s="13" t="s">
        <v>94</v>
      </c>
      <c r="AP2231" s="13" t="s">
        <v>31</v>
      </c>
      <c r="AQ2231" s="13" t="s">
        <v>79</v>
      </c>
      <c r="AR2231" s="13" t="s">
        <v>53</v>
      </c>
      <c r="AS2231" s="13" t="s">
        <v>70</v>
      </c>
      <c r="AT2231" s="13">
        <v>657.71</v>
      </c>
      <c r="AU2231" s="13">
        <v>5</v>
      </c>
      <c r="AV2231" s="13">
        <v>0.25</v>
      </c>
      <c r="AW2231" s="13">
        <v>2466.41</v>
      </c>
      <c r="AX2231" s="13">
        <v>1845.58</v>
      </c>
      <c r="AY2231" s="13">
        <v>620.83000000000004</v>
      </c>
      <c r="AZ2231" s="13" t="s">
        <v>91</v>
      </c>
      <c r="BA2231" s="13" t="s">
        <v>88</v>
      </c>
      <c r="BB2231" s="13" t="s">
        <v>37</v>
      </c>
      <c r="BC2231" s="13">
        <v>23.43</v>
      </c>
      <c r="BD2231" s="13">
        <v>4</v>
      </c>
      <c r="BE2231" s="13" t="s">
        <v>97</v>
      </c>
      <c r="BF2231" s="13" t="s">
        <v>39</v>
      </c>
      <c r="BG2231" s="13">
        <v>5</v>
      </c>
      <c r="BH2231" s="13">
        <v>2</v>
      </c>
    </row>
    <row r="2232" spans="36:60" hidden="1" x14ac:dyDescent="0.25">
      <c r="AJ2232" s="12">
        <v>329</v>
      </c>
      <c r="AK2232" s="39" t="s">
        <v>355</v>
      </c>
      <c r="AL2232" s="13" t="s">
        <v>127</v>
      </c>
      <c r="AM2232" s="13" t="s">
        <v>82</v>
      </c>
      <c r="AN2232" s="13" t="s">
        <v>83</v>
      </c>
      <c r="AO2232" s="13" t="s">
        <v>100</v>
      </c>
      <c r="AP2232" s="13" t="s">
        <v>51</v>
      </c>
      <c r="AQ2232" s="13" t="s">
        <v>52</v>
      </c>
      <c r="AR2232" s="13" t="s">
        <v>45</v>
      </c>
      <c r="AS2232" s="13" t="s">
        <v>70</v>
      </c>
      <c r="AT2232" s="13">
        <v>341.18</v>
      </c>
      <c r="AU2232" s="13">
        <v>6</v>
      </c>
      <c r="AV2232" s="13">
        <v>0.1</v>
      </c>
      <c r="AW2232" s="13">
        <v>1842.37</v>
      </c>
      <c r="AX2232" s="13">
        <v>1221.9000000000001</v>
      </c>
      <c r="AY2232" s="13">
        <v>620.47</v>
      </c>
      <c r="AZ2232" s="13" t="s">
        <v>35</v>
      </c>
      <c r="BA2232" s="13" t="s">
        <v>54</v>
      </c>
      <c r="BB2232" s="13" t="s">
        <v>37</v>
      </c>
      <c r="BC2232" s="13">
        <v>38.1</v>
      </c>
      <c r="BD2232" s="13">
        <v>4</v>
      </c>
      <c r="BE2232" s="13" t="s">
        <v>38</v>
      </c>
      <c r="BF2232" s="13" t="s">
        <v>56</v>
      </c>
      <c r="BG2232" s="13">
        <v>5</v>
      </c>
      <c r="BH2232" s="13">
        <v>9</v>
      </c>
    </row>
    <row r="2233" spans="36:60" hidden="1" x14ac:dyDescent="0.25">
      <c r="AJ2233" s="11">
        <v>570</v>
      </c>
      <c r="AK2233" s="38" t="s">
        <v>491</v>
      </c>
      <c r="AL2233" s="2" t="s">
        <v>129</v>
      </c>
      <c r="AM2233" s="2" t="s">
        <v>42</v>
      </c>
      <c r="AN2233" s="2" t="s">
        <v>43</v>
      </c>
      <c r="AO2233" s="2" t="s">
        <v>74</v>
      </c>
      <c r="AP2233" s="2" t="s">
        <v>31</v>
      </c>
      <c r="AQ2233" s="2" t="s">
        <v>79</v>
      </c>
      <c r="AR2233" s="2" t="s">
        <v>53</v>
      </c>
      <c r="AS2233" s="2" t="s">
        <v>70</v>
      </c>
      <c r="AT2233" s="2">
        <v>705.97</v>
      </c>
      <c r="AU2233" s="2">
        <v>5</v>
      </c>
      <c r="AV2233" s="2">
        <v>7.0000000000000007E-2</v>
      </c>
      <c r="AW2233" s="2">
        <v>3282.76</v>
      </c>
      <c r="AX2233" s="2">
        <v>2665.22</v>
      </c>
      <c r="AY2233" s="2">
        <v>617.54</v>
      </c>
      <c r="AZ2233" s="2" t="s">
        <v>47</v>
      </c>
      <c r="BA2233" s="2" t="s">
        <v>54</v>
      </c>
      <c r="BB2233" s="2" t="s">
        <v>37</v>
      </c>
      <c r="BC2233" s="2">
        <v>44.65</v>
      </c>
      <c r="BD2233" s="2">
        <v>7</v>
      </c>
      <c r="BE2233" s="2" t="s">
        <v>38</v>
      </c>
      <c r="BF2233" s="2" t="s">
        <v>39</v>
      </c>
      <c r="BG2233" s="2">
        <v>5</v>
      </c>
      <c r="BH2233" s="2">
        <v>2</v>
      </c>
    </row>
    <row r="2234" spans="36:60" hidden="1" x14ac:dyDescent="0.25">
      <c r="AJ2234" s="11">
        <v>810</v>
      </c>
      <c r="AK2234" s="38" t="s">
        <v>583</v>
      </c>
      <c r="AL2234" s="2" t="s">
        <v>127</v>
      </c>
      <c r="AM2234" s="2" t="s">
        <v>28</v>
      </c>
      <c r="AN2234" s="2" t="s">
        <v>59</v>
      </c>
      <c r="AO2234" s="2" t="s">
        <v>60</v>
      </c>
      <c r="AP2234" s="2" t="s">
        <v>61</v>
      </c>
      <c r="AQ2234" s="2" t="s">
        <v>102</v>
      </c>
      <c r="AR2234" s="2" t="s">
        <v>45</v>
      </c>
      <c r="AS2234" s="2" t="s">
        <v>70</v>
      </c>
      <c r="AT2234" s="2">
        <v>243.98</v>
      </c>
      <c r="AU2234" s="2">
        <v>13</v>
      </c>
      <c r="AV2234" s="2">
        <v>0.21</v>
      </c>
      <c r="AW2234" s="2">
        <v>2505.67</v>
      </c>
      <c r="AX2234" s="2">
        <v>1892.17</v>
      </c>
      <c r="AY2234" s="2">
        <v>613.5</v>
      </c>
      <c r="AZ2234" s="2" t="s">
        <v>47</v>
      </c>
      <c r="BA2234" s="2" t="s">
        <v>88</v>
      </c>
      <c r="BB2234" s="2" t="s">
        <v>37</v>
      </c>
      <c r="BC2234" s="2">
        <v>43.12</v>
      </c>
      <c r="BD2234" s="2">
        <v>2</v>
      </c>
      <c r="BE2234" s="2" t="s">
        <v>97</v>
      </c>
      <c r="BF2234" s="2" t="s">
        <v>39</v>
      </c>
      <c r="BG2234" s="2">
        <v>4</v>
      </c>
      <c r="BH2234" s="2">
        <v>4</v>
      </c>
    </row>
    <row r="2235" spans="36:60" hidden="1" x14ac:dyDescent="0.25">
      <c r="AJ2235" s="12">
        <v>13</v>
      </c>
      <c r="AK2235" s="39" t="s">
        <v>98</v>
      </c>
      <c r="AL2235" s="13" t="s">
        <v>99</v>
      </c>
      <c r="AM2235" s="13" t="s">
        <v>82</v>
      </c>
      <c r="AN2235" s="13" t="s">
        <v>83</v>
      </c>
      <c r="AO2235" s="13" t="s">
        <v>100</v>
      </c>
      <c r="AP2235" s="13" t="s">
        <v>75</v>
      </c>
      <c r="AQ2235" s="13" t="s">
        <v>32</v>
      </c>
      <c r="AR2235" s="13" t="s">
        <v>53</v>
      </c>
      <c r="AS2235" s="13" t="s">
        <v>80</v>
      </c>
      <c r="AT2235" s="13">
        <v>387.73</v>
      </c>
      <c r="AU2235" s="13">
        <v>6</v>
      </c>
      <c r="AV2235" s="13">
        <v>0.19</v>
      </c>
      <c r="AW2235" s="13">
        <v>1884.37</v>
      </c>
      <c r="AX2235" s="13">
        <v>1273.7</v>
      </c>
      <c r="AY2235" s="13">
        <v>610.66999999999996</v>
      </c>
      <c r="AZ2235" s="13" t="s">
        <v>63</v>
      </c>
      <c r="BA2235" s="13" t="s">
        <v>36</v>
      </c>
      <c r="BB2235" s="13" t="s">
        <v>37</v>
      </c>
      <c r="BC2235" s="13">
        <v>20.170000000000002</v>
      </c>
      <c r="BD2235" s="13">
        <v>1</v>
      </c>
      <c r="BE2235" s="13" t="s">
        <v>97</v>
      </c>
      <c r="BF2235" s="13" t="s">
        <v>56</v>
      </c>
      <c r="BG2235" s="13">
        <v>2</v>
      </c>
      <c r="BH2235" s="13">
        <v>6</v>
      </c>
    </row>
    <row r="2236" spans="36:60" hidden="1" x14ac:dyDescent="0.25">
      <c r="AJ2236" s="12">
        <v>53</v>
      </c>
      <c r="AK2236" s="39" t="s">
        <v>147</v>
      </c>
      <c r="AL2236" s="13" t="s">
        <v>65</v>
      </c>
      <c r="AM2236" s="13" t="s">
        <v>42</v>
      </c>
      <c r="AN2236" s="13" t="s">
        <v>90</v>
      </c>
      <c r="AO2236" s="13" t="s">
        <v>94</v>
      </c>
      <c r="AP2236" s="13" t="s">
        <v>68</v>
      </c>
      <c r="AQ2236" s="13" t="s">
        <v>107</v>
      </c>
      <c r="AR2236" s="13" t="s">
        <v>45</v>
      </c>
      <c r="AS2236" s="13" t="s">
        <v>70</v>
      </c>
      <c r="AT2236" s="13">
        <v>226.3</v>
      </c>
      <c r="AU2236" s="13">
        <v>16</v>
      </c>
      <c r="AV2236" s="13">
        <v>0.13</v>
      </c>
      <c r="AW2236" s="13">
        <v>3150.1</v>
      </c>
      <c r="AX2236" s="13">
        <v>2541.17</v>
      </c>
      <c r="AY2236" s="13">
        <v>608.92999999999995</v>
      </c>
      <c r="AZ2236" s="13" t="s">
        <v>63</v>
      </c>
      <c r="BA2236" s="13" t="s">
        <v>54</v>
      </c>
      <c r="BB2236" s="13" t="s">
        <v>37</v>
      </c>
      <c r="BC2236" s="13">
        <v>43.67</v>
      </c>
      <c r="BD2236" s="13">
        <v>9</v>
      </c>
      <c r="BE2236" s="13" t="s">
        <v>38</v>
      </c>
      <c r="BF2236" s="13" t="s">
        <v>39</v>
      </c>
      <c r="BG2236" s="13">
        <v>4</v>
      </c>
      <c r="BH2236" s="13">
        <v>9</v>
      </c>
    </row>
    <row r="2237" spans="36:60" hidden="1" x14ac:dyDescent="0.25">
      <c r="AJ2237" s="11">
        <v>324</v>
      </c>
      <c r="AK2237" s="38" t="s">
        <v>352</v>
      </c>
      <c r="AL2237" s="2" t="s">
        <v>129</v>
      </c>
      <c r="AM2237" s="2" t="s">
        <v>82</v>
      </c>
      <c r="AN2237" s="2" t="s">
        <v>59</v>
      </c>
      <c r="AO2237" s="2" t="s">
        <v>94</v>
      </c>
      <c r="AP2237" s="2" t="s">
        <v>75</v>
      </c>
      <c r="AQ2237" s="2" t="s">
        <v>107</v>
      </c>
      <c r="AR2237" s="2" t="s">
        <v>45</v>
      </c>
      <c r="AS2237" s="2" t="s">
        <v>85</v>
      </c>
      <c r="AT2237" s="2">
        <v>365.85</v>
      </c>
      <c r="AU2237" s="2">
        <v>8</v>
      </c>
      <c r="AV2237" s="2">
        <v>0.11</v>
      </c>
      <c r="AW2237" s="2">
        <v>2604.85</v>
      </c>
      <c r="AX2237" s="2">
        <v>2000.2</v>
      </c>
      <c r="AY2237" s="2">
        <v>604.65</v>
      </c>
      <c r="AZ2237" s="2" t="s">
        <v>35</v>
      </c>
      <c r="BA2237" s="2" t="s">
        <v>36</v>
      </c>
      <c r="BB2237" s="2" t="s">
        <v>37</v>
      </c>
      <c r="BC2237" s="2">
        <v>44.95</v>
      </c>
      <c r="BD2237" s="2">
        <v>4</v>
      </c>
      <c r="BE2237" s="2" t="s">
        <v>38</v>
      </c>
      <c r="BF2237" s="2" t="s">
        <v>39</v>
      </c>
      <c r="BG2237" s="2">
        <v>2</v>
      </c>
      <c r="BH2237" s="2">
        <v>7</v>
      </c>
    </row>
    <row r="2238" spans="36:60" hidden="1" x14ac:dyDescent="0.25">
      <c r="AJ2238" s="12">
        <v>201</v>
      </c>
      <c r="AK2238" s="39" t="s">
        <v>185</v>
      </c>
      <c r="AL2238" s="13" t="s">
        <v>50</v>
      </c>
      <c r="AM2238" s="13" t="s">
        <v>42</v>
      </c>
      <c r="AN2238" s="13" t="s">
        <v>93</v>
      </c>
      <c r="AO2238" s="13" t="s">
        <v>78</v>
      </c>
      <c r="AP2238" s="13" t="s">
        <v>61</v>
      </c>
      <c r="AQ2238" s="13" t="s">
        <v>79</v>
      </c>
      <c r="AR2238" s="13" t="s">
        <v>45</v>
      </c>
      <c r="AS2238" s="13" t="s">
        <v>46</v>
      </c>
      <c r="AT2238" s="13">
        <v>437.94</v>
      </c>
      <c r="AU2238" s="13">
        <v>14</v>
      </c>
      <c r="AV2238" s="13">
        <v>0.04</v>
      </c>
      <c r="AW2238" s="13">
        <v>5885.91</v>
      </c>
      <c r="AX2238" s="13">
        <v>5282.07</v>
      </c>
      <c r="AY2238" s="13">
        <v>603.84</v>
      </c>
      <c r="AZ2238" s="13" t="s">
        <v>76</v>
      </c>
      <c r="BA2238" s="13" t="s">
        <v>71</v>
      </c>
      <c r="BB2238" s="13" t="s">
        <v>72</v>
      </c>
      <c r="BC2238" s="13">
        <v>33.42</v>
      </c>
      <c r="BD2238" s="13">
        <v>4</v>
      </c>
      <c r="BE2238" s="13" t="s">
        <v>38</v>
      </c>
      <c r="BF2238" s="13" t="s">
        <v>56</v>
      </c>
      <c r="BG2238" s="13">
        <v>1</v>
      </c>
      <c r="BH2238" s="13">
        <v>2</v>
      </c>
    </row>
    <row r="2239" spans="36:60" hidden="1" x14ac:dyDescent="0.25">
      <c r="AJ2239" s="11">
        <v>540</v>
      </c>
      <c r="AK2239" s="38" t="s">
        <v>199</v>
      </c>
      <c r="AL2239" s="2" t="s">
        <v>65</v>
      </c>
      <c r="AM2239" s="2" t="s">
        <v>82</v>
      </c>
      <c r="AN2239" s="2" t="s">
        <v>29</v>
      </c>
      <c r="AO2239" s="2" t="s">
        <v>67</v>
      </c>
      <c r="AP2239" s="2" t="s">
        <v>51</v>
      </c>
      <c r="AQ2239" s="2" t="s">
        <v>84</v>
      </c>
      <c r="AR2239" s="2" t="s">
        <v>53</v>
      </c>
      <c r="AS2239" s="2" t="s">
        <v>46</v>
      </c>
      <c r="AT2239" s="2">
        <v>769.91</v>
      </c>
      <c r="AU2239" s="2">
        <v>5</v>
      </c>
      <c r="AV2239" s="2">
        <v>0.13</v>
      </c>
      <c r="AW2239" s="2">
        <v>3349.11</v>
      </c>
      <c r="AX2239" s="2">
        <v>2745.88</v>
      </c>
      <c r="AY2239" s="2">
        <v>603.23</v>
      </c>
      <c r="AZ2239" s="2" t="s">
        <v>35</v>
      </c>
      <c r="BA2239" s="2" t="s">
        <v>54</v>
      </c>
      <c r="BB2239" s="2" t="s">
        <v>48</v>
      </c>
      <c r="BC2239" s="2">
        <v>7.73</v>
      </c>
      <c r="BD2239" s="2">
        <v>1</v>
      </c>
      <c r="BE2239" s="2" t="s">
        <v>55</v>
      </c>
      <c r="BF2239" s="2" t="s">
        <v>39</v>
      </c>
      <c r="BG2239" s="2">
        <v>1</v>
      </c>
      <c r="BH2239" s="2">
        <v>9</v>
      </c>
    </row>
    <row r="2240" spans="36:60" hidden="1" x14ac:dyDescent="0.25">
      <c r="AJ2240" s="11">
        <v>230</v>
      </c>
      <c r="AK2240" s="38" t="s">
        <v>291</v>
      </c>
      <c r="AL2240" s="2" t="s">
        <v>41</v>
      </c>
      <c r="AM2240" s="2" t="s">
        <v>42</v>
      </c>
      <c r="AN2240" s="2" t="s">
        <v>83</v>
      </c>
      <c r="AO2240" s="2" t="s">
        <v>94</v>
      </c>
      <c r="AP2240" s="2" t="s">
        <v>75</v>
      </c>
      <c r="AQ2240" s="2" t="s">
        <v>84</v>
      </c>
      <c r="AR2240" s="2" t="s">
        <v>53</v>
      </c>
      <c r="AS2240" s="2" t="s">
        <v>70</v>
      </c>
      <c r="AT2240" s="2">
        <v>213.75</v>
      </c>
      <c r="AU2240" s="2">
        <v>12</v>
      </c>
      <c r="AV2240" s="2">
        <v>0.22</v>
      </c>
      <c r="AW2240" s="2">
        <v>2000.7</v>
      </c>
      <c r="AX2240" s="2">
        <v>1400.57</v>
      </c>
      <c r="AY2240" s="2">
        <v>600.13</v>
      </c>
      <c r="AZ2240" s="2" t="s">
        <v>76</v>
      </c>
      <c r="BA2240" s="2" t="s">
        <v>36</v>
      </c>
      <c r="BB2240" s="2" t="s">
        <v>37</v>
      </c>
      <c r="BC2240" s="2">
        <v>19.39</v>
      </c>
      <c r="BD2240" s="2">
        <v>10</v>
      </c>
      <c r="BE2240" s="2" t="s">
        <v>55</v>
      </c>
      <c r="BF2240" s="2" t="s">
        <v>39</v>
      </c>
      <c r="BG2240" s="2">
        <v>2</v>
      </c>
      <c r="BH2240" s="2">
        <v>4</v>
      </c>
    </row>
    <row r="2241" spans="36:60" hidden="1" x14ac:dyDescent="0.25">
      <c r="AJ2241" s="11">
        <v>132</v>
      </c>
      <c r="AK2241" s="38" t="s">
        <v>182</v>
      </c>
      <c r="AL2241" s="2" t="s">
        <v>99</v>
      </c>
      <c r="AM2241" s="2" t="s">
        <v>28</v>
      </c>
      <c r="AN2241" s="2" t="s">
        <v>59</v>
      </c>
      <c r="AO2241" s="2" t="s">
        <v>78</v>
      </c>
      <c r="AP2241" s="2" t="s">
        <v>61</v>
      </c>
      <c r="AQ2241" s="2" t="s">
        <v>107</v>
      </c>
      <c r="AR2241" s="2" t="s">
        <v>33</v>
      </c>
      <c r="AS2241" s="2" t="s">
        <v>46</v>
      </c>
      <c r="AT2241" s="2">
        <v>422.22</v>
      </c>
      <c r="AU2241" s="2">
        <v>10</v>
      </c>
      <c r="AV2241" s="2">
        <v>0.16</v>
      </c>
      <c r="AW2241" s="2">
        <v>3546.65</v>
      </c>
      <c r="AX2241" s="2">
        <v>2946.85</v>
      </c>
      <c r="AY2241" s="2">
        <v>599.79999999999995</v>
      </c>
      <c r="AZ2241" s="2" t="s">
        <v>35</v>
      </c>
      <c r="BA2241" s="2" t="s">
        <v>36</v>
      </c>
      <c r="BB2241" s="2" t="s">
        <v>72</v>
      </c>
      <c r="BC2241" s="2">
        <v>11.74</v>
      </c>
      <c r="BD2241" s="2">
        <v>2</v>
      </c>
      <c r="BE2241" s="2" t="s">
        <v>55</v>
      </c>
      <c r="BF2241" s="2" t="s">
        <v>56</v>
      </c>
      <c r="BG2241" s="2">
        <v>3</v>
      </c>
      <c r="BH2241" s="2">
        <v>10</v>
      </c>
    </row>
    <row r="2242" spans="36:60" hidden="1" x14ac:dyDescent="0.25">
      <c r="AJ2242" s="11">
        <v>276</v>
      </c>
      <c r="AK2242" s="38" t="s">
        <v>319</v>
      </c>
      <c r="AL2242" s="2" t="s">
        <v>50</v>
      </c>
      <c r="AM2242" s="2" t="s">
        <v>82</v>
      </c>
      <c r="AN2242" s="2" t="s">
        <v>83</v>
      </c>
      <c r="AO2242" s="2" t="s">
        <v>74</v>
      </c>
      <c r="AP2242" s="2" t="s">
        <v>31</v>
      </c>
      <c r="AQ2242" s="2" t="s">
        <v>32</v>
      </c>
      <c r="AR2242" s="2" t="s">
        <v>53</v>
      </c>
      <c r="AS2242" s="2" t="s">
        <v>85</v>
      </c>
      <c r="AT2242" s="2">
        <v>337.39</v>
      </c>
      <c r="AU2242" s="2">
        <v>20</v>
      </c>
      <c r="AV2242" s="2">
        <v>0.27</v>
      </c>
      <c r="AW2242" s="2">
        <v>4925.8900000000003</v>
      </c>
      <c r="AX2242" s="2">
        <v>4326.71</v>
      </c>
      <c r="AY2242" s="2">
        <v>599.17999999999995</v>
      </c>
      <c r="AZ2242" s="2" t="s">
        <v>63</v>
      </c>
      <c r="BA2242" s="2" t="s">
        <v>36</v>
      </c>
      <c r="BB2242" s="2" t="s">
        <v>72</v>
      </c>
      <c r="BC2242" s="2">
        <v>20.260000000000002</v>
      </c>
      <c r="BD2242" s="2">
        <v>8</v>
      </c>
      <c r="BE2242" s="2" t="s">
        <v>38</v>
      </c>
      <c r="BF2242" s="2" t="s">
        <v>56</v>
      </c>
      <c r="BG2242" s="2">
        <v>4</v>
      </c>
      <c r="BH2242" s="2">
        <v>8</v>
      </c>
    </row>
    <row r="2243" spans="36:60" hidden="1" x14ac:dyDescent="0.25">
      <c r="AJ2243" s="11">
        <v>934</v>
      </c>
      <c r="AK2243" s="38" t="s">
        <v>620</v>
      </c>
      <c r="AL2243" s="2" t="s">
        <v>58</v>
      </c>
      <c r="AM2243" s="2" t="s">
        <v>28</v>
      </c>
      <c r="AN2243" s="2" t="s">
        <v>29</v>
      </c>
      <c r="AO2243" s="2" t="s">
        <v>100</v>
      </c>
      <c r="AP2243" s="2" t="s">
        <v>51</v>
      </c>
      <c r="AQ2243" s="2" t="s">
        <v>102</v>
      </c>
      <c r="AR2243" s="2" t="s">
        <v>45</v>
      </c>
      <c r="AS2243" s="2" t="s">
        <v>80</v>
      </c>
      <c r="AT2243" s="2">
        <v>195.97</v>
      </c>
      <c r="AU2243" s="2">
        <v>13</v>
      </c>
      <c r="AV2243" s="2">
        <v>0.25</v>
      </c>
      <c r="AW2243" s="2">
        <v>1910.71</v>
      </c>
      <c r="AX2243" s="2">
        <v>1312.73</v>
      </c>
      <c r="AY2243" s="2">
        <v>597.98</v>
      </c>
      <c r="AZ2243" s="2" t="s">
        <v>47</v>
      </c>
      <c r="BA2243" s="2" t="s">
        <v>36</v>
      </c>
      <c r="BB2243" s="2" t="s">
        <v>48</v>
      </c>
      <c r="BC2243" s="2">
        <v>11.4</v>
      </c>
      <c r="BD2243" s="2">
        <v>4</v>
      </c>
      <c r="BE2243" s="2" t="s">
        <v>55</v>
      </c>
      <c r="BF2243" s="2" t="s">
        <v>56</v>
      </c>
      <c r="BG2243" s="2">
        <v>3</v>
      </c>
      <c r="BH2243" s="2">
        <v>12</v>
      </c>
    </row>
    <row r="2244" spans="36:60" hidden="1" x14ac:dyDescent="0.25">
      <c r="AJ2244" s="12">
        <v>863</v>
      </c>
      <c r="AK2244" s="39" t="s">
        <v>333</v>
      </c>
      <c r="AL2244" s="13" t="s">
        <v>114</v>
      </c>
      <c r="AM2244" s="13" t="s">
        <v>28</v>
      </c>
      <c r="AN2244" s="13" t="s">
        <v>83</v>
      </c>
      <c r="AO2244" s="13" t="s">
        <v>44</v>
      </c>
      <c r="AP2244" s="13" t="s">
        <v>61</v>
      </c>
      <c r="AQ2244" s="13" t="s">
        <v>52</v>
      </c>
      <c r="AR2244" s="13" t="s">
        <v>53</v>
      </c>
      <c r="AS2244" s="13" t="s">
        <v>80</v>
      </c>
      <c r="AT2244" s="13">
        <v>266.20999999999998</v>
      </c>
      <c r="AU2244" s="13">
        <v>11</v>
      </c>
      <c r="AV2244" s="13">
        <v>0.02</v>
      </c>
      <c r="AW2244" s="13">
        <v>2869.74</v>
      </c>
      <c r="AX2244" s="13">
        <v>2272.9299999999998</v>
      </c>
      <c r="AY2244" s="13">
        <v>596.80999999999995</v>
      </c>
      <c r="AZ2244" s="13" t="s">
        <v>47</v>
      </c>
      <c r="BA2244" s="13" t="s">
        <v>54</v>
      </c>
      <c r="BB2244" s="13" t="s">
        <v>48</v>
      </c>
      <c r="BC2244" s="13">
        <v>49.85</v>
      </c>
      <c r="BD2244" s="13">
        <v>8</v>
      </c>
      <c r="BE2244" s="13" t="s">
        <v>97</v>
      </c>
      <c r="BF2244" s="13" t="s">
        <v>56</v>
      </c>
      <c r="BG2244" s="13">
        <v>4</v>
      </c>
      <c r="BH2244" s="13">
        <v>5</v>
      </c>
    </row>
    <row r="2245" spans="36:60" hidden="1" x14ac:dyDescent="0.25">
      <c r="AJ2245" s="11">
        <v>218</v>
      </c>
      <c r="AK2245" s="38" t="s">
        <v>271</v>
      </c>
      <c r="AL2245" s="2" t="s">
        <v>118</v>
      </c>
      <c r="AM2245" s="2" t="s">
        <v>28</v>
      </c>
      <c r="AN2245" s="2" t="s">
        <v>93</v>
      </c>
      <c r="AO2245" s="2" t="s">
        <v>100</v>
      </c>
      <c r="AP2245" s="2" t="s">
        <v>51</v>
      </c>
      <c r="AQ2245" s="2" t="s">
        <v>79</v>
      </c>
      <c r="AR2245" s="2" t="s">
        <v>45</v>
      </c>
      <c r="AS2245" s="2" t="s">
        <v>70</v>
      </c>
      <c r="AT2245" s="2">
        <v>421.27</v>
      </c>
      <c r="AU2245" s="2">
        <v>10</v>
      </c>
      <c r="AV2245" s="2">
        <v>0.12</v>
      </c>
      <c r="AW2245" s="2">
        <v>3707.18</v>
      </c>
      <c r="AX2245" s="2">
        <v>3111.49</v>
      </c>
      <c r="AY2245" s="2">
        <v>595.69000000000005</v>
      </c>
      <c r="AZ2245" s="2" t="s">
        <v>91</v>
      </c>
      <c r="BA2245" s="2" t="s">
        <v>36</v>
      </c>
      <c r="BB2245" s="2" t="s">
        <v>48</v>
      </c>
      <c r="BC2245" s="2">
        <v>44.92</v>
      </c>
      <c r="BD2245" s="2">
        <v>6</v>
      </c>
      <c r="BE2245" s="2" t="s">
        <v>38</v>
      </c>
      <c r="BF2245" s="2" t="s">
        <v>39</v>
      </c>
      <c r="BG2245" s="2">
        <v>4</v>
      </c>
      <c r="BH2245" s="2">
        <v>6</v>
      </c>
    </row>
    <row r="2246" spans="36:60" hidden="1" x14ac:dyDescent="0.25">
      <c r="AJ2246" s="11">
        <v>670</v>
      </c>
      <c r="AK2246" s="38" t="s">
        <v>533</v>
      </c>
      <c r="AL2246" s="2" t="s">
        <v>41</v>
      </c>
      <c r="AM2246" s="2" t="s">
        <v>66</v>
      </c>
      <c r="AN2246" s="2" t="s">
        <v>93</v>
      </c>
      <c r="AO2246" s="2" t="s">
        <v>30</v>
      </c>
      <c r="AP2246" s="2" t="s">
        <v>68</v>
      </c>
      <c r="AQ2246" s="2" t="s">
        <v>52</v>
      </c>
      <c r="AR2246" s="2" t="s">
        <v>33</v>
      </c>
      <c r="AS2246" s="2" t="s">
        <v>34</v>
      </c>
      <c r="AT2246" s="2">
        <v>917.56</v>
      </c>
      <c r="AU2246" s="2">
        <v>2</v>
      </c>
      <c r="AV2246" s="2">
        <v>0.25</v>
      </c>
      <c r="AW2246" s="2">
        <v>1376.34</v>
      </c>
      <c r="AX2246" s="2">
        <v>782.48</v>
      </c>
      <c r="AY2246" s="2">
        <v>593.86</v>
      </c>
      <c r="AZ2246" s="2" t="s">
        <v>47</v>
      </c>
      <c r="BA2246" s="2" t="s">
        <v>88</v>
      </c>
      <c r="BB2246" s="2" t="s">
        <v>37</v>
      </c>
      <c r="BC2246" s="2">
        <v>44.76</v>
      </c>
      <c r="BD2246" s="2">
        <v>2</v>
      </c>
      <c r="BE2246" s="2" t="s">
        <v>55</v>
      </c>
      <c r="BF2246" s="2" t="s">
        <v>39</v>
      </c>
      <c r="BG2246" s="2">
        <v>3</v>
      </c>
      <c r="BH2246" s="2">
        <v>2</v>
      </c>
    </row>
    <row r="2247" spans="36:60" hidden="1" x14ac:dyDescent="0.25">
      <c r="AJ2247" s="11">
        <v>868</v>
      </c>
      <c r="AK2247" s="38" t="s">
        <v>430</v>
      </c>
      <c r="AL2247" s="2" t="s">
        <v>114</v>
      </c>
      <c r="AM2247" s="2" t="s">
        <v>66</v>
      </c>
      <c r="AN2247" s="2" t="s">
        <v>59</v>
      </c>
      <c r="AO2247" s="2" t="s">
        <v>30</v>
      </c>
      <c r="AP2247" s="2" t="s">
        <v>31</v>
      </c>
      <c r="AQ2247" s="2" t="s">
        <v>69</v>
      </c>
      <c r="AR2247" s="2" t="s">
        <v>53</v>
      </c>
      <c r="AS2247" s="2" t="s">
        <v>70</v>
      </c>
      <c r="AT2247" s="2">
        <v>911.44</v>
      </c>
      <c r="AU2247" s="2">
        <v>4</v>
      </c>
      <c r="AV2247" s="2">
        <v>0.1</v>
      </c>
      <c r="AW2247" s="2">
        <v>3281.18</v>
      </c>
      <c r="AX2247" s="2">
        <v>2689.33</v>
      </c>
      <c r="AY2247" s="2">
        <v>591.85</v>
      </c>
      <c r="AZ2247" s="2" t="s">
        <v>47</v>
      </c>
      <c r="BA2247" s="2" t="s">
        <v>88</v>
      </c>
      <c r="BB2247" s="2" t="s">
        <v>37</v>
      </c>
      <c r="BC2247" s="2">
        <v>46.32</v>
      </c>
      <c r="BD2247" s="2">
        <v>5</v>
      </c>
      <c r="BE2247" s="2" t="s">
        <v>38</v>
      </c>
      <c r="BF2247" s="2" t="s">
        <v>56</v>
      </c>
      <c r="BG2247" s="2">
        <v>4</v>
      </c>
      <c r="BH2247" s="2">
        <v>9</v>
      </c>
    </row>
    <row r="2248" spans="36:60" hidden="1" x14ac:dyDescent="0.25">
      <c r="AJ2248" s="11">
        <v>538</v>
      </c>
      <c r="AK2248" s="38" t="s">
        <v>239</v>
      </c>
      <c r="AL2248" s="2" t="s">
        <v>96</v>
      </c>
      <c r="AM2248" s="2" t="s">
        <v>28</v>
      </c>
      <c r="AN2248" s="2" t="s">
        <v>90</v>
      </c>
      <c r="AO2248" s="2" t="s">
        <v>60</v>
      </c>
      <c r="AP2248" s="2" t="s">
        <v>51</v>
      </c>
      <c r="AQ2248" s="2" t="s">
        <v>102</v>
      </c>
      <c r="AR2248" s="2" t="s">
        <v>53</v>
      </c>
      <c r="AS2248" s="2" t="s">
        <v>34</v>
      </c>
      <c r="AT2248" s="2">
        <v>143.49</v>
      </c>
      <c r="AU2248" s="2">
        <v>15</v>
      </c>
      <c r="AV2248" s="2">
        <v>0.03</v>
      </c>
      <c r="AW2248" s="2">
        <v>2087.7800000000002</v>
      </c>
      <c r="AX2248" s="2">
        <v>1497.05</v>
      </c>
      <c r="AY2248" s="2">
        <v>590.73</v>
      </c>
      <c r="AZ2248" s="2" t="s">
        <v>91</v>
      </c>
      <c r="BA2248" s="2" t="s">
        <v>88</v>
      </c>
      <c r="BB2248" s="2" t="s">
        <v>37</v>
      </c>
      <c r="BC2248" s="2">
        <v>15.48</v>
      </c>
      <c r="BD2248" s="2">
        <v>3</v>
      </c>
      <c r="BE2248" s="2" t="s">
        <v>55</v>
      </c>
      <c r="BF2248" s="2" t="s">
        <v>56</v>
      </c>
      <c r="BG2248" s="2">
        <v>3</v>
      </c>
      <c r="BH2248" s="2">
        <v>2</v>
      </c>
    </row>
    <row r="2249" spans="36:60" hidden="1" x14ac:dyDescent="0.25">
      <c r="AJ2249" s="12">
        <v>669</v>
      </c>
      <c r="AK2249" s="39" t="s">
        <v>40</v>
      </c>
      <c r="AL2249" s="13" t="s">
        <v>99</v>
      </c>
      <c r="AM2249" s="13" t="s">
        <v>82</v>
      </c>
      <c r="AN2249" s="13" t="s">
        <v>43</v>
      </c>
      <c r="AO2249" s="13" t="s">
        <v>30</v>
      </c>
      <c r="AP2249" s="13" t="s">
        <v>31</v>
      </c>
      <c r="AQ2249" s="13" t="s">
        <v>52</v>
      </c>
      <c r="AR2249" s="13" t="s">
        <v>45</v>
      </c>
      <c r="AS2249" s="13" t="s">
        <v>80</v>
      </c>
      <c r="AT2249" s="13">
        <v>138.59</v>
      </c>
      <c r="AU2249" s="13">
        <v>12</v>
      </c>
      <c r="AV2249" s="13">
        <v>0.05</v>
      </c>
      <c r="AW2249" s="13">
        <v>1579.93</v>
      </c>
      <c r="AX2249" s="13">
        <v>990.09</v>
      </c>
      <c r="AY2249" s="13">
        <v>589.84</v>
      </c>
      <c r="AZ2249" s="13" t="s">
        <v>47</v>
      </c>
      <c r="BA2249" s="13" t="s">
        <v>36</v>
      </c>
      <c r="BB2249" s="13" t="s">
        <v>48</v>
      </c>
      <c r="BC2249" s="13">
        <v>33.82</v>
      </c>
      <c r="BD2249" s="13">
        <v>4</v>
      </c>
      <c r="BE2249" s="13" t="s">
        <v>55</v>
      </c>
      <c r="BF2249" s="13" t="s">
        <v>39</v>
      </c>
      <c r="BG2249" s="13">
        <v>1</v>
      </c>
      <c r="BH2249" s="13">
        <v>10</v>
      </c>
    </row>
    <row r="2250" spans="36:60" hidden="1" x14ac:dyDescent="0.25">
      <c r="AJ2250" s="12">
        <v>449</v>
      </c>
      <c r="AK2250" s="39" t="s">
        <v>380</v>
      </c>
      <c r="AL2250" s="13" t="s">
        <v>99</v>
      </c>
      <c r="AM2250" s="13" t="s">
        <v>28</v>
      </c>
      <c r="AN2250" s="13" t="s">
        <v>29</v>
      </c>
      <c r="AO2250" s="13" t="s">
        <v>94</v>
      </c>
      <c r="AP2250" s="13" t="s">
        <v>75</v>
      </c>
      <c r="AQ2250" s="13" t="s">
        <v>62</v>
      </c>
      <c r="AR2250" s="13" t="s">
        <v>45</v>
      </c>
      <c r="AS2250" s="13" t="s">
        <v>85</v>
      </c>
      <c r="AT2250" s="13">
        <v>131.04</v>
      </c>
      <c r="AU2250" s="13">
        <v>16</v>
      </c>
      <c r="AV2250" s="13">
        <v>0.1</v>
      </c>
      <c r="AW2250" s="13">
        <v>1886.98</v>
      </c>
      <c r="AX2250" s="13">
        <v>1299.08</v>
      </c>
      <c r="AY2250" s="13">
        <v>587.9</v>
      </c>
      <c r="AZ2250" s="13" t="s">
        <v>91</v>
      </c>
      <c r="BA2250" s="13" t="s">
        <v>88</v>
      </c>
      <c r="BB2250" s="13" t="s">
        <v>37</v>
      </c>
      <c r="BC2250" s="13">
        <v>44.09</v>
      </c>
      <c r="BD2250" s="13">
        <v>7</v>
      </c>
      <c r="BE2250" s="13" t="s">
        <v>55</v>
      </c>
      <c r="BF2250" s="13" t="s">
        <v>39</v>
      </c>
      <c r="BG2250" s="13">
        <v>1</v>
      </c>
      <c r="BH2250" s="13">
        <v>6</v>
      </c>
    </row>
    <row r="2251" spans="36:60" hidden="1" x14ac:dyDescent="0.25">
      <c r="AJ2251" s="11">
        <v>214</v>
      </c>
      <c r="AK2251" s="38" t="s">
        <v>280</v>
      </c>
      <c r="AL2251" s="2" t="s">
        <v>127</v>
      </c>
      <c r="AM2251" s="2" t="s">
        <v>82</v>
      </c>
      <c r="AN2251" s="2" t="s">
        <v>90</v>
      </c>
      <c r="AO2251" s="2" t="s">
        <v>60</v>
      </c>
      <c r="AP2251" s="2" t="s">
        <v>68</v>
      </c>
      <c r="AQ2251" s="2" t="s">
        <v>134</v>
      </c>
      <c r="AR2251" s="2" t="s">
        <v>45</v>
      </c>
      <c r="AS2251" s="2" t="s">
        <v>80</v>
      </c>
      <c r="AT2251" s="2">
        <v>770.35</v>
      </c>
      <c r="AU2251" s="2">
        <v>4</v>
      </c>
      <c r="AV2251" s="2">
        <v>0.26</v>
      </c>
      <c r="AW2251" s="2">
        <v>2280.2399999999998</v>
      </c>
      <c r="AX2251" s="2">
        <v>1695.59</v>
      </c>
      <c r="AY2251" s="2">
        <v>584.65</v>
      </c>
      <c r="AZ2251" s="2" t="s">
        <v>91</v>
      </c>
      <c r="BA2251" s="2" t="s">
        <v>36</v>
      </c>
      <c r="BB2251" s="2" t="s">
        <v>37</v>
      </c>
      <c r="BC2251" s="2">
        <v>17.190000000000001</v>
      </c>
      <c r="BD2251" s="2">
        <v>2</v>
      </c>
      <c r="BE2251" s="2" t="s">
        <v>97</v>
      </c>
      <c r="BF2251" s="2" t="s">
        <v>39</v>
      </c>
      <c r="BG2251" s="2">
        <v>5</v>
      </c>
      <c r="BH2251" s="2">
        <v>3</v>
      </c>
    </row>
    <row r="2252" spans="36:60" hidden="1" x14ac:dyDescent="0.25">
      <c r="AJ2252" s="11">
        <v>428</v>
      </c>
      <c r="AK2252" s="38" t="s">
        <v>426</v>
      </c>
      <c r="AL2252" s="2" t="s">
        <v>41</v>
      </c>
      <c r="AM2252" s="2" t="s">
        <v>28</v>
      </c>
      <c r="AN2252" s="2" t="s">
        <v>83</v>
      </c>
      <c r="AO2252" s="2" t="s">
        <v>94</v>
      </c>
      <c r="AP2252" s="2" t="s">
        <v>75</v>
      </c>
      <c r="AQ2252" s="2" t="s">
        <v>134</v>
      </c>
      <c r="AR2252" s="2" t="s">
        <v>53</v>
      </c>
      <c r="AS2252" s="2" t="s">
        <v>85</v>
      </c>
      <c r="AT2252" s="2">
        <v>126.87</v>
      </c>
      <c r="AU2252" s="2">
        <v>17</v>
      </c>
      <c r="AV2252" s="2">
        <v>0.24</v>
      </c>
      <c r="AW2252" s="2">
        <v>1639.16</v>
      </c>
      <c r="AX2252" s="2">
        <v>1072.44</v>
      </c>
      <c r="AY2252" s="2">
        <v>566.72</v>
      </c>
      <c r="AZ2252" s="2" t="s">
        <v>47</v>
      </c>
      <c r="BA2252" s="2" t="s">
        <v>54</v>
      </c>
      <c r="BB2252" s="2" t="s">
        <v>37</v>
      </c>
      <c r="BC2252" s="2">
        <v>42.98</v>
      </c>
      <c r="BD2252" s="2">
        <v>5</v>
      </c>
      <c r="BE2252" s="2" t="s">
        <v>97</v>
      </c>
      <c r="BF2252" s="2" t="s">
        <v>56</v>
      </c>
      <c r="BG2252" s="2">
        <v>4</v>
      </c>
      <c r="BH2252" s="2">
        <v>4</v>
      </c>
    </row>
    <row r="2253" spans="36:60" hidden="1" x14ac:dyDescent="0.25">
      <c r="AJ2253" s="12">
        <v>131</v>
      </c>
      <c r="AK2253" s="39" t="s">
        <v>110</v>
      </c>
      <c r="AL2253" s="13" t="s">
        <v>127</v>
      </c>
      <c r="AM2253" s="13" t="s">
        <v>66</v>
      </c>
      <c r="AN2253" s="13" t="s">
        <v>29</v>
      </c>
      <c r="AO2253" s="13" t="s">
        <v>60</v>
      </c>
      <c r="AP2253" s="13" t="s">
        <v>75</v>
      </c>
      <c r="AQ2253" s="13" t="s">
        <v>84</v>
      </c>
      <c r="AR2253" s="13" t="s">
        <v>33</v>
      </c>
      <c r="AS2253" s="13" t="s">
        <v>70</v>
      </c>
      <c r="AT2253" s="13">
        <v>826.72</v>
      </c>
      <c r="AU2253" s="13">
        <v>5</v>
      </c>
      <c r="AV2253" s="13">
        <v>0.2</v>
      </c>
      <c r="AW2253" s="13">
        <v>3306.88</v>
      </c>
      <c r="AX2253" s="13">
        <v>2745.46</v>
      </c>
      <c r="AY2253" s="13">
        <v>561.41999999999996</v>
      </c>
      <c r="AZ2253" s="13" t="s">
        <v>35</v>
      </c>
      <c r="BA2253" s="13" t="s">
        <v>88</v>
      </c>
      <c r="BB2253" s="13" t="s">
        <v>72</v>
      </c>
      <c r="BC2253" s="13">
        <v>5.26</v>
      </c>
      <c r="BD2253" s="13">
        <v>3</v>
      </c>
      <c r="BE2253" s="13" t="s">
        <v>55</v>
      </c>
      <c r="BF2253" s="13" t="s">
        <v>56</v>
      </c>
      <c r="BG2253" s="13">
        <v>5</v>
      </c>
      <c r="BH2253" s="13">
        <v>8</v>
      </c>
    </row>
    <row r="2254" spans="36:60" hidden="1" x14ac:dyDescent="0.25">
      <c r="AJ2254" s="11">
        <v>624</v>
      </c>
      <c r="AK2254" s="38" t="s">
        <v>349</v>
      </c>
      <c r="AL2254" s="2" t="s">
        <v>96</v>
      </c>
      <c r="AM2254" s="2" t="s">
        <v>66</v>
      </c>
      <c r="AN2254" s="2" t="s">
        <v>90</v>
      </c>
      <c r="AO2254" s="2" t="s">
        <v>44</v>
      </c>
      <c r="AP2254" s="2" t="s">
        <v>68</v>
      </c>
      <c r="AQ2254" s="2" t="s">
        <v>32</v>
      </c>
      <c r="AR2254" s="2" t="s">
        <v>45</v>
      </c>
      <c r="AS2254" s="2" t="s">
        <v>70</v>
      </c>
      <c r="AT2254" s="2">
        <v>424.31</v>
      </c>
      <c r="AU2254" s="2">
        <v>4</v>
      </c>
      <c r="AV2254" s="2">
        <v>0.17</v>
      </c>
      <c r="AW2254" s="2">
        <v>1408.71</v>
      </c>
      <c r="AX2254" s="2">
        <v>851.42</v>
      </c>
      <c r="AY2254" s="2">
        <v>557.29</v>
      </c>
      <c r="AZ2254" s="2" t="s">
        <v>63</v>
      </c>
      <c r="BA2254" s="2" t="s">
        <v>71</v>
      </c>
      <c r="BB2254" s="2" t="s">
        <v>48</v>
      </c>
      <c r="BC2254" s="2">
        <v>46.09</v>
      </c>
      <c r="BD2254" s="2">
        <v>5</v>
      </c>
      <c r="BE2254" s="2" t="s">
        <v>97</v>
      </c>
      <c r="BF2254" s="2" t="s">
        <v>56</v>
      </c>
      <c r="BG2254" s="2">
        <v>2</v>
      </c>
      <c r="BH2254" s="2">
        <v>9</v>
      </c>
    </row>
    <row r="2255" spans="36:60" hidden="1" x14ac:dyDescent="0.25">
      <c r="AJ2255" s="12">
        <v>271</v>
      </c>
      <c r="AK2255" s="39" t="s">
        <v>214</v>
      </c>
      <c r="AL2255" s="13" t="s">
        <v>99</v>
      </c>
      <c r="AM2255" s="13" t="s">
        <v>66</v>
      </c>
      <c r="AN2255" s="13" t="s">
        <v>83</v>
      </c>
      <c r="AO2255" s="13" t="s">
        <v>44</v>
      </c>
      <c r="AP2255" s="13" t="s">
        <v>51</v>
      </c>
      <c r="AQ2255" s="13" t="s">
        <v>84</v>
      </c>
      <c r="AR2255" s="13" t="s">
        <v>53</v>
      </c>
      <c r="AS2255" s="13" t="s">
        <v>70</v>
      </c>
      <c r="AT2255" s="13">
        <v>598.25</v>
      </c>
      <c r="AU2255" s="13">
        <v>3</v>
      </c>
      <c r="AV2255" s="13">
        <v>0.16</v>
      </c>
      <c r="AW2255" s="13">
        <v>1507.59</v>
      </c>
      <c r="AX2255" s="13">
        <v>952.69</v>
      </c>
      <c r="AY2255" s="13">
        <v>554.9</v>
      </c>
      <c r="AZ2255" s="13" t="s">
        <v>63</v>
      </c>
      <c r="BA2255" s="13" t="s">
        <v>36</v>
      </c>
      <c r="BB2255" s="13" t="s">
        <v>48</v>
      </c>
      <c r="BC2255" s="13">
        <v>8.14</v>
      </c>
      <c r="BD2255" s="13">
        <v>4</v>
      </c>
      <c r="BE2255" s="13" t="s">
        <v>55</v>
      </c>
      <c r="BF2255" s="13" t="s">
        <v>56</v>
      </c>
      <c r="BG2255" s="13">
        <v>1</v>
      </c>
      <c r="BH2255" s="13">
        <v>10</v>
      </c>
    </row>
    <row r="2256" spans="36:60" hidden="1" x14ac:dyDescent="0.25">
      <c r="AJ2256" s="12">
        <v>937</v>
      </c>
      <c r="AK2256" s="39" t="s">
        <v>158</v>
      </c>
      <c r="AL2256" s="13" t="s">
        <v>120</v>
      </c>
      <c r="AM2256" s="13" t="s">
        <v>28</v>
      </c>
      <c r="AN2256" s="13" t="s">
        <v>29</v>
      </c>
      <c r="AO2256" s="13" t="s">
        <v>30</v>
      </c>
      <c r="AP2256" s="13" t="s">
        <v>68</v>
      </c>
      <c r="AQ2256" s="13" t="s">
        <v>69</v>
      </c>
      <c r="AR2256" s="13" t="s">
        <v>45</v>
      </c>
      <c r="AS2256" s="13" t="s">
        <v>80</v>
      </c>
      <c r="AT2256" s="13">
        <v>239.48</v>
      </c>
      <c r="AU2256" s="13">
        <v>6</v>
      </c>
      <c r="AV2256" s="13">
        <v>0.1</v>
      </c>
      <c r="AW2256" s="13">
        <v>1293.19</v>
      </c>
      <c r="AX2256" s="13">
        <v>741.28</v>
      </c>
      <c r="AY2256" s="13">
        <v>551.91</v>
      </c>
      <c r="AZ2256" s="13" t="s">
        <v>47</v>
      </c>
      <c r="BA2256" s="13" t="s">
        <v>71</v>
      </c>
      <c r="BB2256" s="13" t="s">
        <v>72</v>
      </c>
      <c r="BC2256" s="13">
        <v>40.950000000000003</v>
      </c>
      <c r="BD2256" s="13">
        <v>1</v>
      </c>
      <c r="BE2256" s="13" t="s">
        <v>55</v>
      </c>
      <c r="BF2256" s="13" t="s">
        <v>56</v>
      </c>
      <c r="BG2256" s="13">
        <v>1</v>
      </c>
      <c r="BH2256" s="13">
        <v>2</v>
      </c>
    </row>
    <row r="2257" spans="36:60" hidden="1" x14ac:dyDescent="0.25">
      <c r="AJ2257" s="12">
        <v>141</v>
      </c>
      <c r="AK2257" s="39" t="s">
        <v>224</v>
      </c>
      <c r="AL2257" s="13" t="s">
        <v>58</v>
      </c>
      <c r="AM2257" s="13" t="s">
        <v>28</v>
      </c>
      <c r="AN2257" s="13" t="s">
        <v>59</v>
      </c>
      <c r="AO2257" s="13" t="s">
        <v>100</v>
      </c>
      <c r="AP2257" s="13" t="s">
        <v>51</v>
      </c>
      <c r="AQ2257" s="13" t="s">
        <v>134</v>
      </c>
      <c r="AR2257" s="13" t="s">
        <v>33</v>
      </c>
      <c r="AS2257" s="13" t="s">
        <v>85</v>
      </c>
      <c r="AT2257" s="13">
        <v>184.79</v>
      </c>
      <c r="AU2257" s="13">
        <v>15</v>
      </c>
      <c r="AV2257" s="13">
        <v>0.01</v>
      </c>
      <c r="AW2257" s="13">
        <v>2744.13</v>
      </c>
      <c r="AX2257" s="13">
        <v>2192.89</v>
      </c>
      <c r="AY2257" s="13">
        <v>551.24</v>
      </c>
      <c r="AZ2257" s="13" t="s">
        <v>47</v>
      </c>
      <c r="BA2257" s="13" t="s">
        <v>88</v>
      </c>
      <c r="BB2257" s="13" t="s">
        <v>37</v>
      </c>
      <c r="BC2257" s="13">
        <v>5.89</v>
      </c>
      <c r="BD2257" s="13">
        <v>8</v>
      </c>
      <c r="BE2257" s="13" t="s">
        <v>38</v>
      </c>
      <c r="BF2257" s="13" t="s">
        <v>39</v>
      </c>
      <c r="BG2257" s="13">
        <v>5</v>
      </c>
      <c r="BH2257" s="13">
        <v>9</v>
      </c>
    </row>
    <row r="2258" spans="36:60" hidden="1" x14ac:dyDescent="0.25">
      <c r="AJ2258" s="11">
        <v>470</v>
      </c>
      <c r="AK2258" s="38" t="s">
        <v>223</v>
      </c>
      <c r="AL2258" s="2" t="s">
        <v>114</v>
      </c>
      <c r="AM2258" s="2" t="s">
        <v>66</v>
      </c>
      <c r="AN2258" s="2" t="s">
        <v>90</v>
      </c>
      <c r="AO2258" s="2" t="s">
        <v>67</v>
      </c>
      <c r="AP2258" s="2" t="s">
        <v>51</v>
      </c>
      <c r="AQ2258" s="2" t="s">
        <v>84</v>
      </c>
      <c r="AR2258" s="2" t="s">
        <v>45</v>
      </c>
      <c r="AS2258" s="2" t="s">
        <v>80</v>
      </c>
      <c r="AT2258" s="2">
        <v>283.08999999999997</v>
      </c>
      <c r="AU2258" s="2">
        <v>12</v>
      </c>
      <c r="AV2258" s="2">
        <v>0.25</v>
      </c>
      <c r="AW2258" s="2">
        <v>2547.81</v>
      </c>
      <c r="AX2258" s="2">
        <v>1996.99</v>
      </c>
      <c r="AY2258" s="2">
        <v>550.82000000000005</v>
      </c>
      <c r="AZ2258" s="2" t="s">
        <v>47</v>
      </c>
      <c r="BA2258" s="2" t="s">
        <v>54</v>
      </c>
      <c r="BB2258" s="2" t="s">
        <v>72</v>
      </c>
      <c r="BC2258" s="2">
        <v>40.35</v>
      </c>
      <c r="BD2258" s="2">
        <v>3</v>
      </c>
      <c r="BE2258" s="2" t="s">
        <v>55</v>
      </c>
      <c r="BF2258" s="2" t="s">
        <v>56</v>
      </c>
      <c r="BG2258" s="2">
        <v>5</v>
      </c>
      <c r="BH2258" s="2">
        <v>1</v>
      </c>
    </row>
    <row r="2259" spans="36:60" hidden="1" x14ac:dyDescent="0.25">
      <c r="AJ2259" s="11">
        <v>142</v>
      </c>
      <c r="AK2259" s="38" t="s">
        <v>225</v>
      </c>
      <c r="AL2259" s="2" t="s">
        <v>129</v>
      </c>
      <c r="AM2259" s="2" t="s">
        <v>42</v>
      </c>
      <c r="AN2259" s="2" t="s">
        <v>29</v>
      </c>
      <c r="AO2259" s="2" t="s">
        <v>94</v>
      </c>
      <c r="AP2259" s="2" t="s">
        <v>68</v>
      </c>
      <c r="AQ2259" s="2" t="s">
        <v>79</v>
      </c>
      <c r="AR2259" s="2" t="s">
        <v>33</v>
      </c>
      <c r="AS2259" s="2" t="s">
        <v>85</v>
      </c>
      <c r="AT2259" s="2">
        <v>711.71</v>
      </c>
      <c r="AU2259" s="2">
        <v>2</v>
      </c>
      <c r="AV2259" s="2">
        <v>0.04</v>
      </c>
      <c r="AW2259" s="2">
        <v>1366.48</v>
      </c>
      <c r="AX2259" s="2">
        <v>815.69</v>
      </c>
      <c r="AY2259" s="2">
        <v>550.79</v>
      </c>
      <c r="AZ2259" s="2" t="s">
        <v>63</v>
      </c>
      <c r="BA2259" s="2" t="s">
        <v>36</v>
      </c>
      <c r="BB2259" s="2" t="s">
        <v>37</v>
      </c>
      <c r="BC2259" s="2">
        <v>16.170000000000002</v>
      </c>
      <c r="BD2259" s="2">
        <v>8</v>
      </c>
      <c r="BE2259" s="2" t="s">
        <v>38</v>
      </c>
      <c r="BF2259" s="2" t="s">
        <v>39</v>
      </c>
      <c r="BG2259" s="2">
        <v>2</v>
      </c>
      <c r="BH2259" s="2">
        <v>10</v>
      </c>
    </row>
    <row r="2260" spans="36:60" hidden="1" x14ac:dyDescent="0.25">
      <c r="AJ2260" s="11">
        <v>558</v>
      </c>
      <c r="AK2260" s="38" t="s">
        <v>280</v>
      </c>
      <c r="AL2260" s="2" t="s">
        <v>27</v>
      </c>
      <c r="AM2260" s="2" t="s">
        <v>82</v>
      </c>
      <c r="AN2260" s="2" t="s">
        <v>90</v>
      </c>
      <c r="AO2260" s="2" t="s">
        <v>30</v>
      </c>
      <c r="AP2260" s="2" t="s">
        <v>51</v>
      </c>
      <c r="AQ2260" s="2" t="s">
        <v>84</v>
      </c>
      <c r="AR2260" s="2" t="s">
        <v>45</v>
      </c>
      <c r="AS2260" s="2" t="s">
        <v>46</v>
      </c>
      <c r="AT2260" s="2">
        <v>733.56</v>
      </c>
      <c r="AU2260" s="2">
        <v>4</v>
      </c>
      <c r="AV2260" s="2">
        <v>0.14000000000000001</v>
      </c>
      <c r="AW2260" s="2">
        <v>2523.4499999999998</v>
      </c>
      <c r="AX2260" s="2">
        <v>1975.51</v>
      </c>
      <c r="AY2260" s="2">
        <v>547.94000000000005</v>
      </c>
      <c r="AZ2260" s="2" t="s">
        <v>35</v>
      </c>
      <c r="BA2260" s="2" t="s">
        <v>54</v>
      </c>
      <c r="BB2260" s="2" t="s">
        <v>37</v>
      </c>
      <c r="BC2260" s="2">
        <v>8.66</v>
      </c>
      <c r="BD2260" s="2">
        <v>2</v>
      </c>
      <c r="BE2260" s="2" t="s">
        <v>55</v>
      </c>
      <c r="BF2260" s="2" t="s">
        <v>39</v>
      </c>
      <c r="BG2260" s="2">
        <v>1</v>
      </c>
      <c r="BH2260" s="2">
        <v>3</v>
      </c>
    </row>
    <row r="2261" spans="36:60" hidden="1" x14ac:dyDescent="0.25">
      <c r="AJ2261" s="12">
        <v>789</v>
      </c>
      <c r="AK2261" s="39" t="s">
        <v>574</v>
      </c>
      <c r="AL2261" s="13" t="s">
        <v>114</v>
      </c>
      <c r="AM2261" s="13" t="s">
        <v>82</v>
      </c>
      <c r="AN2261" s="13" t="s">
        <v>43</v>
      </c>
      <c r="AO2261" s="13" t="s">
        <v>60</v>
      </c>
      <c r="AP2261" s="13" t="s">
        <v>51</v>
      </c>
      <c r="AQ2261" s="13" t="s">
        <v>32</v>
      </c>
      <c r="AR2261" s="13" t="s">
        <v>53</v>
      </c>
      <c r="AS2261" s="13" t="s">
        <v>46</v>
      </c>
      <c r="AT2261" s="13">
        <v>642.1</v>
      </c>
      <c r="AU2261" s="13">
        <v>3</v>
      </c>
      <c r="AV2261" s="13">
        <v>0.25</v>
      </c>
      <c r="AW2261" s="13">
        <v>1444.73</v>
      </c>
      <c r="AX2261" s="13">
        <v>902.79</v>
      </c>
      <c r="AY2261" s="13">
        <v>541.94000000000005</v>
      </c>
      <c r="AZ2261" s="13" t="s">
        <v>35</v>
      </c>
      <c r="BA2261" s="13" t="s">
        <v>71</v>
      </c>
      <c r="BB2261" s="13" t="s">
        <v>37</v>
      </c>
      <c r="BC2261" s="13">
        <v>14.45</v>
      </c>
      <c r="BD2261" s="13">
        <v>5</v>
      </c>
      <c r="BE2261" s="13" t="s">
        <v>55</v>
      </c>
      <c r="BF2261" s="13" t="s">
        <v>56</v>
      </c>
      <c r="BG2261" s="13">
        <v>1</v>
      </c>
      <c r="BH2261" s="13">
        <v>12</v>
      </c>
    </row>
    <row r="2262" spans="36:60" hidden="1" x14ac:dyDescent="0.25">
      <c r="AJ2262" s="12">
        <v>275</v>
      </c>
      <c r="AK2262" s="39" t="s">
        <v>318</v>
      </c>
      <c r="AL2262" s="13" t="s">
        <v>27</v>
      </c>
      <c r="AM2262" s="13" t="s">
        <v>82</v>
      </c>
      <c r="AN2262" s="13" t="s">
        <v>59</v>
      </c>
      <c r="AO2262" s="13" t="s">
        <v>78</v>
      </c>
      <c r="AP2262" s="13" t="s">
        <v>31</v>
      </c>
      <c r="AQ2262" s="13" t="s">
        <v>87</v>
      </c>
      <c r="AR2262" s="13" t="s">
        <v>45</v>
      </c>
      <c r="AS2262" s="13" t="s">
        <v>85</v>
      </c>
      <c r="AT2262" s="13">
        <v>120.79</v>
      </c>
      <c r="AU2262" s="13">
        <v>20</v>
      </c>
      <c r="AV2262" s="13">
        <v>0.21</v>
      </c>
      <c r="AW2262" s="13">
        <v>1908.48</v>
      </c>
      <c r="AX2262" s="13">
        <v>1372.21</v>
      </c>
      <c r="AY2262" s="13">
        <v>536.27</v>
      </c>
      <c r="AZ2262" s="13" t="s">
        <v>47</v>
      </c>
      <c r="BA2262" s="13" t="s">
        <v>71</v>
      </c>
      <c r="BB2262" s="13" t="s">
        <v>37</v>
      </c>
      <c r="BC2262" s="13">
        <v>9.6300000000000008</v>
      </c>
      <c r="BD2262" s="13">
        <v>1</v>
      </c>
      <c r="BE2262" s="13" t="s">
        <v>38</v>
      </c>
      <c r="BF2262" s="13" t="s">
        <v>56</v>
      </c>
      <c r="BG2262" s="13">
        <v>3</v>
      </c>
      <c r="BH2262" s="13">
        <v>5</v>
      </c>
    </row>
    <row r="2263" spans="36:60" hidden="1" x14ac:dyDescent="0.25">
      <c r="AJ2263" s="11">
        <v>568</v>
      </c>
      <c r="AK2263" s="38" t="s">
        <v>490</v>
      </c>
      <c r="AL2263" s="2" t="s">
        <v>65</v>
      </c>
      <c r="AM2263" s="2" t="s">
        <v>66</v>
      </c>
      <c r="AN2263" s="2" t="s">
        <v>93</v>
      </c>
      <c r="AO2263" s="2" t="s">
        <v>94</v>
      </c>
      <c r="AP2263" s="2" t="s">
        <v>61</v>
      </c>
      <c r="AQ2263" s="2" t="s">
        <v>69</v>
      </c>
      <c r="AR2263" s="2" t="s">
        <v>53</v>
      </c>
      <c r="AS2263" s="2" t="s">
        <v>46</v>
      </c>
      <c r="AT2263" s="2">
        <v>101.84</v>
      </c>
      <c r="AU2263" s="2">
        <v>12</v>
      </c>
      <c r="AV2263" s="2">
        <v>0.03</v>
      </c>
      <c r="AW2263" s="2">
        <v>1185.42</v>
      </c>
      <c r="AX2263" s="2">
        <v>649.39</v>
      </c>
      <c r="AY2263" s="2">
        <v>536.03</v>
      </c>
      <c r="AZ2263" s="2" t="s">
        <v>63</v>
      </c>
      <c r="BA2263" s="2" t="s">
        <v>88</v>
      </c>
      <c r="BB2263" s="2" t="s">
        <v>48</v>
      </c>
      <c r="BC2263" s="2">
        <v>44.2</v>
      </c>
      <c r="BD2263" s="2">
        <v>6</v>
      </c>
      <c r="BE2263" s="2" t="s">
        <v>38</v>
      </c>
      <c r="BF2263" s="2" t="s">
        <v>39</v>
      </c>
      <c r="BG2263" s="2">
        <v>1</v>
      </c>
      <c r="BH2263" s="2">
        <v>12</v>
      </c>
    </row>
    <row r="2264" spans="36:60" hidden="1" x14ac:dyDescent="0.25">
      <c r="AJ2264" s="11">
        <v>126</v>
      </c>
      <c r="AK2264" s="38" t="s">
        <v>212</v>
      </c>
      <c r="AL2264" s="2" t="s">
        <v>27</v>
      </c>
      <c r="AM2264" s="2" t="s">
        <v>82</v>
      </c>
      <c r="AN2264" s="2" t="s">
        <v>83</v>
      </c>
      <c r="AO2264" s="2" t="s">
        <v>30</v>
      </c>
      <c r="AP2264" s="2" t="s">
        <v>68</v>
      </c>
      <c r="AQ2264" s="2" t="s">
        <v>102</v>
      </c>
      <c r="AR2264" s="2" t="s">
        <v>33</v>
      </c>
      <c r="AS2264" s="2" t="s">
        <v>34</v>
      </c>
      <c r="AT2264" s="2">
        <v>465.83</v>
      </c>
      <c r="AU2264" s="2">
        <v>4</v>
      </c>
      <c r="AV2264" s="2">
        <v>0.22</v>
      </c>
      <c r="AW2264" s="2">
        <v>1453.39</v>
      </c>
      <c r="AX2264" s="2">
        <v>917.74</v>
      </c>
      <c r="AY2264" s="2">
        <v>535.65</v>
      </c>
      <c r="AZ2264" s="2" t="s">
        <v>47</v>
      </c>
      <c r="BA2264" s="2" t="s">
        <v>88</v>
      </c>
      <c r="BB2264" s="2" t="s">
        <v>72</v>
      </c>
      <c r="BC2264" s="2">
        <v>7.67</v>
      </c>
      <c r="BD2264" s="2">
        <v>6</v>
      </c>
      <c r="BE2264" s="2" t="s">
        <v>97</v>
      </c>
      <c r="BF2264" s="2" t="s">
        <v>39</v>
      </c>
      <c r="BG2264" s="2">
        <v>2</v>
      </c>
      <c r="BH2264" s="2">
        <v>10</v>
      </c>
    </row>
    <row r="2265" spans="36:60" hidden="1" x14ac:dyDescent="0.25">
      <c r="AJ2265" s="11">
        <v>6</v>
      </c>
      <c r="AK2265" s="38" t="s">
        <v>73</v>
      </c>
      <c r="AL2265" s="2" t="s">
        <v>58</v>
      </c>
      <c r="AM2265" s="2" t="s">
        <v>66</v>
      </c>
      <c r="AN2265" s="2" t="s">
        <v>59</v>
      </c>
      <c r="AO2265" s="2" t="s">
        <v>74</v>
      </c>
      <c r="AP2265" s="2" t="s">
        <v>75</v>
      </c>
      <c r="AQ2265" s="2" t="s">
        <v>32</v>
      </c>
      <c r="AR2265" s="2" t="s">
        <v>53</v>
      </c>
      <c r="AS2265" s="2" t="s">
        <v>70</v>
      </c>
      <c r="AT2265" s="2">
        <v>956.16</v>
      </c>
      <c r="AU2265" s="2">
        <v>2</v>
      </c>
      <c r="AV2265" s="2">
        <v>0</v>
      </c>
      <c r="AW2265" s="2">
        <v>1912.32</v>
      </c>
      <c r="AX2265" s="2">
        <v>1376.98</v>
      </c>
      <c r="AY2265" s="2">
        <v>535.34</v>
      </c>
      <c r="AZ2265" s="2" t="s">
        <v>76</v>
      </c>
      <c r="BA2265" s="2" t="s">
        <v>71</v>
      </c>
      <c r="BB2265" s="2" t="s">
        <v>72</v>
      </c>
      <c r="BC2265" s="2">
        <v>7.77</v>
      </c>
      <c r="BD2265" s="2">
        <v>2</v>
      </c>
      <c r="BE2265" s="2" t="s">
        <v>55</v>
      </c>
      <c r="BF2265" s="2" t="s">
        <v>56</v>
      </c>
      <c r="BG2265" s="2">
        <v>4</v>
      </c>
      <c r="BH2265" s="2">
        <v>5</v>
      </c>
    </row>
    <row r="2266" spans="36:60" hidden="1" x14ac:dyDescent="0.25">
      <c r="AJ2266" s="11">
        <v>754</v>
      </c>
      <c r="AK2266" s="38" t="s">
        <v>559</v>
      </c>
      <c r="AL2266" s="2" t="s">
        <v>58</v>
      </c>
      <c r="AM2266" s="2" t="s">
        <v>42</v>
      </c>
      <c r="AN2266" s="2" t="s">
        <v>29</v>
      </c>
      <c r="AO2266" s="2" t="s">
        <v>30</v>
      </c>
      <c r="AP2266" s="2" t="s">
        <v>75</v>
      </c>
      <c r="AQ2266" s="2" t="s">
        <v>79</v>
      </c>
      <c r="AR2266" s="2" t="s">
        <v>45</v>
      </c>
      <c r="AS2266" s="2" t="s">
        <v>85</v>
      </c>
      <c r="AT2266" s="2">
        <v>565.37</v>
      </c>
      <c r="AU2266" s="2">
        <v>3</v>
      </c>
      <c r="AV2266" s="2">
        <v>0.14000000000000001</v>
      </c>
      <c r="AW2266" s="2">
        <v>1458.65</v>
      </c>
      <c r="AX2266" s="2">
        <v>927.35</v>
      </c>
      <c r="AY2266" s="2">
        <v>531.29999999999995</v>
      </c>
      <c r="AZ2266" s="2" t="s">
        <v>63</v>
      </c>
      <c r="BA2266" s="2" t="s">
        <v>54</v>
      </c>
      <c r="BB2266" s="2" t="s">
        <v>37</v>
      </c>
      <c r="BC2266" s="2">
        <v>7.06</v>
      </c>
      <c r="BD2266" s="2">
        <v>6</v>
      </c>
      <c r="BE2266" s="2" t="s">
        <v>38</v>
      </c>
      <c r="BF2266" s="2" t="s">
        <v>39</v>
      </c>
      <c r="BG2266" s="2">
        <v>5</v>
      </c>
      <c r="BH2266" s="2">
        <v>2</v>
      </c>
    </row>
    <row r="2267" spans="36:60" hidden="1" x14ac:dyDescent="0.25">
      <c r="AJ2267" s="11">
        <v>606</v>
      </c>
      <c r="AK2267" s="38" t="s">
        <v>507</v>
      </c>
      <c r="AL2267" s="2" t="s">
        <v>41</v>
      </c>
      <c r="AM2267" s="2" t="s">
        <v>42</v>
      </c>
      <c r="AN2267" s="2" t="s">
        <v>29</v>
      </c>
      <c r="AO2267" s="2" t="s">
        <v>67</v>
      </c>
      <c r="AP2267" s="2" t="s">
        <v>61</v>
      </c>
      <c r="AQ2267" s="2" t="s">
        <v>52</v>
      </c>
      <c r="AR2267" s="2" t="s">
        <v>33</v>
      </c>
      <c r="AS2267" s="2" t="s">
        <v>34</v>
      </c>
      <c r="AT2267" s="2">
        <v>571.41999999999996</v>
      </c>
      <c r="AU2267" s="2">
        <v>8</v>
      </c>
      <c r="AV2267" s="2">
        <v>0.28999999999999998</v>
      </c>
      <c r="AW2267" s="2">
        <v>3245.67</v>
      </c>
      <c r="AX2267" s="2">
        <v>2715.59</v>
      </c>
      <c r="AY2267" s="2">
        <v>530.08000000000004</v>
      </c>
      <c r="AZ2267" s="2" t="s">
        <v>76</v>
      </c>
      <c r="BA2267" s="2" t="s">
        <v>36</v>
      </c>
      <c r="BB2267" s="2" t="s">
        <v>48</v>
      </c>
      <c r="BC2267" s="2">
        <v>10.92</v>
      </c>
      <c r="BD2267" s="2">
        <v>9</v>
      </c>
      <c r="BE2267" s="2" t="s">
        <v>55</v>
      </c>
      <c r="BF2267" s="2" t="s">
        <v>56</v>
      </c>
      <c r="BG2267" s="2">
        <v>4</v>
      </c>
      <c r="BH2267" s="2">
        <v>8</v>
      </c>
    </row>
    <row r="2268" spans="36:60" hidden="1" x14ac:dyDescent="0.25">
      <c r="AJ2268" s="11">
        <v>832</v>
      </c>
      <c r="AK2268" s="38" t="s">
        <v>322</v>
      </c>
      <c r="AL2268" s="2" t="s">
        <v>120</v>
      </c>
      <c r="AM2268" s="2" t="s">
        <v>42</v>
      </c>
      <c r="AN2268" s="2" t="s">
        <v>43</v>
      </c>
      <c r="AO2268" s="2" t="s">
        <v>74</v>
      </c>
      <c r="AP2268" s="2" t="s">
        <v>75</v>
      </c>
      <c r="AQ2268" s="2" t="s">
        <v>69</v>
      </c>
      <c r="AR2268" s="2" t="s">
        <v>53</v>
      </c>
      <c r="AS2268" s="2" t="s">
        <v>70</v>
      </c>
      <c r="AT2268" s="2">
        <v>336.2</v>
      </c>
      <c r="AU2268" s="2">
        <v>5</v>
      </c>
      <c r="AV2268" s="2">
        <v>0</v>
      </c>
      <c r="AW2268" s="2">
        <v>1681</v>
      </c>
      <c r="AX2268" s="2">
        <v>1151</v>
      </c>
      <c r="AY2268" s="2">
        <v>530</v>
      </c>
      <c r="AZ2268" s="2" t="s">
        <v>47</v>
      </c>
      <c r="BA2268" s="2" t="s">
        <v>54</v>
      </c>
      <c r="BB2268" s="2" t="s">
        <v>72</v>
      </c>
      <c r="BC2268" s="2">
        <v>42.23</v>
      </c>
      <c r="BD2268" s="2">
        <v>5</v>
      </c>
      <c r="BE2268" s="2" t="s">
        <v>38</v>
      </c>
      <c r="BF2268" s="2" t="s">
        <v>39</v>
      </c>
      <c r="BG2268" s="2">
        <v>3</v>
      </c>
      <c r="BH2268" s="2">
        <v>12</v>
      </c>
    </row>
    <row r="2269" spans="36:60" hidden="1" x14ac:dyDescent="0.25">
      <c r="AJ2269" s="12">
        <v>365</v>
      </c>
      <c r="AK2269" s="39" t="s">
        <v>195</v>
      </c>
      <c r="AL2269" s="13" t="s">
        <v>41</v>
      </c>
      <c r="AM2269" s="13" t="s">
        <v>28</v>
      </c>
      <c r="AN2269" s="13" t="s">
        <v>59</v>
      </c>
      <c r="AO2269" s="13" t="s">
        <v>67</v>
      </c>
      <c r="AP2269" s="13" t="s">
        <v>31</v>
      </c>
      <c r="AQ2269" s="13" t="s">
        <v>52</v>
      </c>
      <c r="AR2269" s="13" t="s">
        <v>53</v>
      </c>
      <c r="AS2269" s="13" t="s">
        <v>70</v>
      </c>
      <c r="AT2269" s="13">
        <v>197.6</v>
      </c>
      <c r="AU2269" s="13">
        <v>11</v>
      </c>
      <c r="AV2269" s="13">
        <v>0.28999999999999998</v>
      </c>
      <c r="AW2269" s="13">
        <v>1543.26</v>
      </c>
      <c r="AX2269" s="13">
        <v>1021.02</v>
      </c>
      <c r="AY2269" s="13">
        <v>522.24</v>
      </c>
      <c r="AZ2269" s="13" t="s">
        <v>35</v>
      </c>
      <c r="BA2269" s="13" t="s">
        <v>71</v>
      </c>
      <c r="BB2269" s="13" t="s">
        <v>72</v>
      </c>
      <c r="BC2269" s="13">
        <v>15.31</v>
      </c>
      <c r="BD2269" s="13">
        <v>4</v>
      </c>
      <c r="BE2269" s="13" t="s">
        <v>38</v>
      </c>
      <c r="BF2269" s="13" t="s">
        <v>56</v>
      </c>
      <c r="BG2269" s="13">
        <v>3</v>
      </c>
      <c r="BH2269" s="13">
        <v>10</v>
      </c>
    </row>
    <row r="2270" spans="36:60" hidden="1" x14ac:dyDescent="0.25">
      <c r="AJ2270" s="12">
        <v>785</v>
      </c>
      <c r="AK2270" s="39" t="s">
        <v>571</v>
      </c>
      <c r="AL2270" s="13" t="s">
        <v>99</v>
      </c>
      <c r="AM2270" s="13" t="s">
        <v>82</v>
      </c>
      <c r="AN2270" s="13" t="s">
        <v>59</v>
      </c>
      <c r="AO2270" s="13" t="s">
        <v>60</v>
      </c>
      <c r="AP2270" s="13" t="s">
        <v>31</v>
      </c>
      <c r="AQ2270" s="13" t="s">
        <v>84</v>
      </c>
      <c r="AR2270" s="13" t="s">
        <v>33</v>
      </c>
      <c r="AS2270" s="13" t="s">
        <v>34</v>
      </c>
      <c r="AT2270" s="13">
        <v>119.47</v>
      </c>
      <c r="AU2270" s="13">
        <v>13</v>
      </c>
      <c r="AV2270" s="13">
        <v>0.19</v>
      </c>
      <c r="AW2270" s="13">
        <v>1258.02</v>
      </c>
      <c r="AX2270" s="13">
        <v>736.12</v>
      </c>
      <c r="AY2270" s="13">
        <v>521.9</v>
      </c>
      <c r="AZ2270" s="13" t="s">
        <v>35</v>
      </c>
      <c r="BA2270" s="13" t="s">
        <v>71</v>
      </c>
      <c r="BB2270" s="13" t="s">
        <v>37</v>
      </c>
      <c r="BC2270" s="13">
        <v>14.19</v>
      </c>
      <c r="BD2270" s="13">
        <v>9</v>
      </c>
      <c r="BE2270" s="13" t="s">
        <v>55</v>
      </c>
      <c r="BF2270" s="13" t="s">
        <v>39</v>
      </c>
      <c r="BG2270" s="13">
        <v>3</v>
      </c>
      <c r="BH2270" s="13">
        <v>6</v>
      </c>
    </row>
    <row r="2271" spans="36:60" hidden="1" x14ac:dyDescent="0.25">
      <c r="AJ2271" s="11">
        <v>194</v>
      </c>
      <c r="AK2271" s="38" t="s">
        <v>142</v>
      </c>
      <c r="AL2271" s="2" t="s">
        <v>41</v>
      </c>
      <c r="AM2271" s="2" t="s">
        <v>66</v>
      </c>
      <c r="AN2271" s="2" t="s">
        <v>29</v>
      </c>
      <c r="AO2271" s="2" t="s">
        <v>60</v>
      </c>
      <c r="AP2271" s="2" t="s">
        <v>75</v>
      </c>
      <c r="AQ2271" s="2" t="s">
        <v>52</v>
      </c>
      <c r="AR2271" s="2" t="s">
        <v>33</v>
      </c>
      <c r="AS2271" s="2" t="s">
        <v>46</v>
      </c>
      <c r="AT2271" s="2">
        <v>101.9</v>
      </c>
      <c r="AU2271" s="2">
        <v>14</v>
      </c>
      <c r="AV2271" s="2">
        <v>0.18</v>
      </c>
      <c r="AW2271" s="2">
        <v>1169.81</v>
      </c>
      <c r="AX2271" s="2">
        <v>652.41</v>
      </c>
      <c r="AY2271" s="2">
        <v>517.4</v>
      </c>
      <c r="AZ2271" s="2" t="s">
        <v>47</v>
      </c>
      <c r="BA2271" s="2" t="s">
        <v>71</v>
      </c>
      <c r="BB2271" s="2" t="s">
        <v>48</v>
      </c>
      <c r="BC2271" s="2">
        <v>21.73</v>
      </c>
      <c r="BD2271" s="2">
        <v>1</v>
      </c>
      <c r="BE2271" s="2" t="s">
        <v>97</v>
      </c>
      <c r="BF2271" s="2" t="s">
        <v>39</v>
      </c>
      <c r="BG2271" s="2">
        <v>5</v>
      </c>
      <c r="BH2271" s="2">
        <v>7</v>
      </c>
    </row>
    <row r="2272" spans="36:60" hidden="1" x14ac:dyDescent="0.25">
      <c r="AJ2272" s="11">
        <v>774</v>
      </c>
      <c r="AK2272" s="38" t="s">
        <v>176</v>
      </c>
      <c r="AL2272" s="2" t="s">
        <v>114</v>
      </c>
      <c r="AM2272" s="2" t="s">
        <v>28</v>
      </c>
      <c r="AN2272" s="2" t="s">
        <v>29</v>
      </c>
      <c r="AO2272" s="2" t="s">
        <v>78</v>
      </c>
      <c r="AP2272" s="2" t="s">
        <v>51</v>
      </c>
      <c r="AQ2272" s="2" t="s">
        <v>102</v>
      </c>
      <c r="AR2272" s="2" t="s">
        <v>45</v>
      </c>
      <c r="AS2272" s="2" t="s">
        <v>46</v>
      </c>
      <c r="AT2272" s="2">
        <v>545.16999999999996</v>
      </c>
      <c r="AU2272" s="2">
        <v>4</v>
      </c>
      <c r="AV2272" s="2">
        <v>0.1</v>
      </c>
      <c r="AW2272" s="2">
        <v>1962.61</v>
      </c>
      <c r="AX2272" s="2">
        <v>1446.41</v>
      </c>
      <c r="AY2272" s="2">
        <v>516.20000000000005</v>
      </c>
      <c r="AZ2272" s="2" t="s">
        <v>63</v>
      </c>
      <c r="BA2272" s="2" t="s">
        <v>71</v>
      </c>
      <c r="BB2272" s="2" t="s">
        <v>72</v>
      </c>
      <c r="BC2272" s="2">
        <v>37.07</v>
      </c>
      <c r="BD2272" s="2">
        <v>10</v>
      </c>
      <c r="BE2272" s="2" t="s">
        <v>55</v>
      </c>
      <c r="BF2272" s="2" t="s">
        <v>56</v>
      </c>
      <c r="BG2272" s="2">
        <v>4</v>
      </c>
      <c r="BH2272" s="2">
        <v>11</v>
      </c>
    </row>
    <row r="2273" spans="36:60" hidden="1" x14ac:dyDescent="0.25">
      <c r="AJ2273" s="11">
        <v>642</v>
      </c>
      <c r="AK2273" s="38" t="s">
        <v>525</v>
      </c>
      <c r="AL2273" s="2" t="s">
        <v>27</v>
      </c>
      <c r="AM2273" s="2" t="s">
        <v>82</v>
      </c>
      <c r="AN2273" s="2" t="s">
        <v>90</v>
      </c>
      <c r="AO2273" s="2" t="s">
        <v>94</v>
      </c>
      <c r="AP2273" s="2" t="s">
        <v>31</v>
      </c>
      <c r="AQ2273" s="2" t="s">
        <v>69</v>
      </c>
      <c r="AR2273" s="2" t="s">
        <v>33</v>
      </c>
      <c r="AS2273" s="2" t="s">
        <v>46</v>
      </c>
      <c r="AT2273" s="2">
        <v>737.92</v>
      </c>
      <c r="AU2273" s="2">
        <v>4</v>
      </c>
      <c r="AV2273" s="2">
        <v>0.15</v>
      </c>
      <c r="AW2273" s="2">
        <v>2508.9299999999998</v>
      </c>
      <c r="AX2273" s="2">
        <v>1996.24</v>
      </c>
      <c r="AY2273" s="2">
        <v>512.69000000000005</v>
      </c>
      <c r="AZ2273" s="2" t="s">
        <v>35</v>
      </c>
      <c r="BA2273" s="2" t="s">
        <v>71</v>
      </c>
      <c r="BB2273" s="2" t="s">
        <v>48</v>
      </c>
      <c r="BC2273" s="2">
        <v>13.98</v>
      </c>
      <c r="BD2273" s="2">
        <v>3</v>
      </c>
      <c r="BE2273" s="2" t="s">
        <v>38</v>
      </c>
      <c r="BF2273" s="2" t="s">
        <v>56</v>
      </c>
      <c r="BG2273" s="2">
        <v>2</v>
      </c>
      <c r="BH2273" s="2">
        <v>12</v>
      </c>
    </row>
    <row r="2274" spans="36:60" hidden="1" x14ac:dyDescent="0.25">
      <c r="AJ2274" s="11">
        <v>682</v>
      </c>
      <c r="AK2274" s="38" t="s">
        <v>436</v>
      </c>
      <c r="AL2274" s="2" t="s">
        <v>129</v>
      </c>
      <c r="AM2274" s="2" t="s">
        <v>66</v>
      </c>
      <c r="AN2274" s="2" t="s">
        <v>29</v>
      </c>
      <c r="AO2274" s="2" t="s">
        <v>94</v>
      </c>
      <c r="AP2274" s="2" t="s">
        <v>61</v>
      </c>
      <c r="AQ2274" s="2" t="s">
        <v>102</v>
      </c>
      <c r="AR2274" s="2" t="s">
        <v>53</v>
      </c>
      <c r="AS2274" s="2" t="s">
        <v>85</v>
      </c>
      <c r="AT2274" s="2">
        <v>376.66</v>
      </c>
      <c r="AU2274" s="2">
        <v>4</v>
      </c>
      <c r="AV2274" s="2">
        <v>0.24</v>
      </c>
      <c r="AW2274" s="2">
        <v>1145.05</v>
      </c>
      <c r="AX2274" s="2">
        <v>634.15</v>
      </c>
      <c r="AY2274" s="2">
        <v>510.9</v>
      </c>
      <c r="AZ2274" s="2" t="s">
        <v>35</v>
      </c>
      <c r="BA2274" s="2" t="s">
        <v>71</v>
      </c>
      <c r="BB2274" s="2" t="s">
        <v>72</v>
      </c>
      <c r="BC2274" s="2">
        <v>21.62</v>
      </c>
      <c r="BD2274" s="2">
        <v>3</v>
      </c>
      <c r="BE2274" s="2" t="s">
        <v>97</v>
      </c>
      <c r="BF2274" s="2" t="s">
        <v>39</v>
      </c>
      <c r="BG2274" s="2">
        <v>2</v>
      </c>
      <c r="BH2274" s="2">
        <v>4</v>
      </c>
    </row>
    <row r="2275" spans="36:60" hidden="1" x14ac:dyDescent="0.25">
      <c r="AJ2275" s="11">
        <v>278</v>
      </c>
      <c r="AK2275" s="38" t="s">
        <v>321</v>
      </c>
      <c r="AL2275" s="2" t="s">
        <v>129</v>
      </c>
      <c r="AM2275" s="2" t="s">
        <v>66</v>
      </c>
      <c r="AN2275" s="2" t="s">
        <v>90</v>
      </c>
      <c r="AO2275" s="2" t="s">
        <v>60</v>
      </c>
      <c r="AP2275" s="2" t="s">
        <v>31</v>
      </c>
      <c r="AQ2275" s="2" t="s">
        <v>102</v>
      </c>
      <c r="AR2275" s="2" t="s">
        <v>45</v>
      </c>
      <c r="AS2275" s="2" t="s">
        <v>34</v>
      </c>
      <c r="AT2275" s="2">
        <v>538.22</v>
      </c>
      <c r="AU2275" s="2">
        <v>8</v>
      </c>
      <c r="AV2275" s="2">
        <v>0.28000000000000003</v>
      </c>
      <c r="AW2275" s="2">
        <v>3100.15</v>
      </c>
      <c r="AX2275" s="2">
        <v>2590.7800000000002</v>
      </c>
      <c r="AY2275" s="2">
        <v>509.37</v>
      </c>
      <c r="AZ2275" s="2" t="s">
        <v>47</v>
      </c>
      <c r="BA2275" s="2" t="s">
        <v>54</v>
      </c>
      <c r="BB2275" s="2" t="s">
        <v>37</v>
      </c>
      <c r="BC2275" s="2">
        <v>18.91</v>
      </c>
      <c r="BD2275" s="2">
        <v>9</v>
      </c>
      <c r="BE2275" s="2" t="s">
        <v>38</v>
      </c>
      <c r="BF2275" s="2" t="s">
        <v>39</v>
      </c>
      <c r="BG2275" s="2">
        <v>5</v>
      </c>
      <c r="BH2275" s="2">
        <v>7</v>
      </c>
    </row>
    <row r="2276" spans="36:60" hidden="1" x14ac:dyDescent="0.25">
      <c r="AJ2276" s="12">
        <v>963</v>
      </c>
      <c r="AK2276" s="39" t="s">
        <v>232</v>
      </c>
      <c r="AL2276" s="13" t="s">
        <v>120</v>
      </c>
      <c r="AM2276" s="13" t="s">
        <v>66</v>
      </c>
      <c r="AN2276" s="13" t="s">
        <v>43</v>
      </c>
      <c r="AO2276" s="13" t="s">
        <v>44</v>
      </c>
      <c r="AP2276" s="13" t="s">
        <v>61</v>
      </c>
      <c r="AQ2276" s="13" t="s">
        <v>84</v>
      </c>
      <c r="AR2276" s="13" t="s">
        <v>53</v>
      </c>
      <c r="AS2276" s="13" t="s">
        <v>46</v>
      </c>
      <c r="AT2276" s="13">
        <v>106.04</v>
      </c>
      <c r="AU2276" s="13">
        <v>14</v>
      </c>
      <c r="AV2276" s="13">
        <v>0.11</v>
      </c>
      <c r="AW2276" s="13">
        <v>1321.26</v>
      </c>
      <c r="AX2276" s="13">
        <v>814.6</v>
      </c>
      <c r="AY2276" s="13">
        <v>506.66</v>
      </c>
      <c r="AZ2276" s="13" t="s">
        <v>91</v>
      </c>
      <c r="BA2276" s="13" t="s">
        <v>36</v>
      </c>
      <c r="BB2276" s="13" t="s">
        <v>72</v>
      </c>
      <c r="BC2276" s="13">
        <v>43.8</v>
      </c>
      <c r="BD2276" s="13">
        <v>2</v>
      </c>
      <c r="BE2276" s="13" t="s">
        <v>55</v>
      </c>
      <c r="BF2276" s="13" t="s">
        <v>39</v>
      </c>
      <c r="BG2276" s="13">
        <v>2</v>
      </c>
      <c r="BH2276" s="13">
        <v>9</v>
      </c>
    </row>
    <row r="2277" spans="36:60" hidden="1" x14ac:dyDescent="0.25">
      <c r="AJ2277" s="12">
        <v>627</v>
      </c>
      <c r="AK2277" s="39" t="s">
        <v>518</v>
      </c>
      <c r="AL2277" s="13" t="s">
        <v>129</v>
      </c>
      <c r="AM2277" s="13" t="s">
        <v>28</v>
      </c>
      <c r="AN2277" s="13" t="s">
        <v>90</v>
      </c>
      <c r="AO2277" s="13" t="s">
        <v>67</v>
      </c>
      <c r="AP2277" s="13" t="s">
        <v>31</v>
      </c>
      <c r="AQ2277" s="13" t="s">
        <v>32</v>
      </c>
      <c r="AR2277" s="13" t="s">
        <v>33</v>
      </c>
      <c r="AS2277" s="13" t="s">
        <v>85</v>
      </c>
      <c r="AT2277" s="13">
        <v>432.22</v>
      </c>
      <c r="AU2277" s="13">
        <v>7</v>
      </c>
      <c r="AV2277" s="13">
        <v>0.18</v>
      </c>
      <c r="AW2277" s="13">
        <v>2480.94</v>
      </c>
      <c r="AX2277" s="13">
        <v>1975.24</v>
      </c>
      <c r="AY2277" s="13">
        <v>505.7</v>
      </c>
      <c r="AZ2277" s="13" t="s">
        <v>63</v>
      </c>
      <c r="BA2277" s="13" t="s">
        <v>54</v>
      </c>
      <c r="BB2277" s="13" t="s">
        <v>72</v>
      </c>
      <c r="BC2277" s="13">
        <v>36.81</v>
      </c>
      <c r="BD2277" s="13">
        <v>3</v>
      </c>
      <c r="BE2277" s="13" t="s">
        <v>55</v>
      </c>
      <c r="BF2277" s="13" t="s">
        <v>56</v>
      </c>
      <c r="BG2277" s="13">
        <v>1</v>
      </c>
      <c r="BH2277" s="13">
        <v>10</v>
      </c>
    </row>
    <row r="2278" spans="36:60" hidden="1" x14ac:dyDescent="0.25">
      <c r="AJ2278" s="11">
        <v>356</v>
      </c>
      <c r="AK2278" s="38" t="s">
        <v>310</v>
      </c>
      <c r="AL2278" s="2" t="s">
        <v>118</v>
      </c>
      <c r="AM2278" s="2" t="s">
        <v>66</v>
      </c>
      <c r="AN2278" s="2" t="s">
        <v>93</v>
      </c>
      <c r="AO2278" s="2" t="s">
        <v>100</v>
      </c>
      <c r="AP2278" s="2" t="s">
        <v>31</v>
      </c>
      <c r="AQ2278" s="2" t="s">
        <v>32</v>
      </c>
      <c r="AR2278" s="2" t="s">
        <v>33</v>
      </c>
      <c r="AS2278" s="2" t="s">
        <v>70</v>
      </c>
      <c r="AT2278" s="2">
        <v>805.32</v>
      </c>
      <c r="AU2278" s="2">
        <v>3</v>
      </c>
      <c r="AV2278" s="2">
        <v>0.19</v>
      </c>
      <c r="AW2278" s="2">
        <v>1956.93</v>
      </c>
      <c r="AX2278" s="2">
        <v>1451.72</v>
      </c>
      <c r="AY2278" s="2">
        <v>505.21</v>
      </c>
      <c r="AZ2278" s="2" t="s">
        <v>35</v>
      </c>
      <c r="BA2278" s="2" t="s">
        <v>71</v>
      </c>
      <c r="BB2278" s="2" t="s">
        <v>37</v>
      </c>
      <c r="BC2278" s="2">
        <v>45.83</v>
      </c>
      <c r="BD2278" s="2">
        <v>7</v>
      </c>
      <c r="BE2278" s="2" t="s">
        <v>55</v>
      </c>
      <c r="BF2278" s="2" t="s">
        <v>56</v>
      </c>
      <c r="BG2278" s="2">
        <v>2</v>
      </c>
      <c r="BH2278" s="2">
        <v>1</v>
      </c>
    </row>
    <row r="2279" spans="36:60" hidden="1" x14ac:dyDescent="0.25">
      <c r="AJ2279" s="11">
        <v>578</v>
      </c>
      <c r="AK2279" s="38" t="s">
        <v>495</v>
      </c>
      <c r="AL2279" s="2" t="s">
        <v>41</v>
      </c>
      <c r="AM2279" s="2" t="s">
        <v>66</v>
      </c>
      <c r="AN2279" s="2" t="s">
        <v>29</v>
      </c>
      <c r="AO2279" s="2" t="s">
        <v>100</v>
      </c>
      <c r="AP2279" s="2" t="s">
        <v>75</v>
      </c>
      <c r="AQ2279" s="2" t="s">
        <v>69</v>
      </c>
      <c r="AR2279" s="2" t="s">
        <v>53</v>
      </c>
      <c r="AS2279" s="2" t="s">
        <v>46</v>
      </c>
      <c r="AT2279" s="2">
        <v>84.27</v>
      </c>
      <c r="AU2279" s="2">
        <v>18</v>
      </c>
      <c r="AV2279" s="2">
        <v>0.24</v>
      </c>
      <c r="AW2279" s="2">
        <v>1152.81</v>
      </c>
      <c r="AX2279" s="2">
        <v>649.80999999999995</v>
      </c>
      <c r="AY2279" s="2">
        <v>503</v>
      </c>
      <c r="AZ2279" s="2" t="s">
        <v>76</v>
      </c>
      <c r="BA2279" s="2" t="s">
        <v>71</v>
      </c>
      <c r="BB2279" s="2" t="s">
        <v>72</v>
      </c>
      <c r="BC2279" s="2">
        <v>32.21</v>
      </c>
      <c r="BD2279" s="2">
        <v>6</v>
      </c>
      <c r="BE2279" s="2" t="s">
        <v>55</v>
      </c>
      <c r="BF2279" s="2" t="s">
        <v>56</v>
      </c>
      <c r="BG2279" s="2">
        <v>4</v>
      </c>
      <c r="BH2279" s="2">
        <v>5</v>
      </c>
    </row>
    <row r="2280" spans="36:60" hidden="1" x14ac:dyDescent="0.25">
      <c r="AJ2280" s="11">
        <v>638</v>
      </c>
      <c r="AK2280" s="38" t="s">
        <v>524</v>
      </c>
      <c r="AL2280" s="2" t="s">
        <v>120</v>
      </c>
      <c r="AM2280" s="2" t="s">
        <v>66</v>
      </c>
      <c r="AN2280" s="2" t="s">
        <v>90</v>
      </c>
      <c r="AO2280" s="2" t="s">
        <v>78</v>
      </c>
      <c r="AP2280" s="2" t="s">
        <v>31</v>
      </c>
      <c r="AQ2280" s="2" t="s">
        <v>52</v>
      </c>
      <c r="AR2280" s="2" t="s">
        <v>33</v>
      </c>
      <c r="AS2280" s="2" t="s">
        <v>34</v>
      </c>
      <c r="AT2280" s="2">
        <v>515.23</v>
      </c>
      <c r="AU2280" s="2">
        <v>3</v>
      </c>
      <c r="AV2280" s="2">
        <v>0.14000000000000001</v>
      </c>
      <c r="AW2280" s="2">
        <v>1329.29</v>
      </c>
      <c r="AX2280" s="2">
        <v>827.2</v>
      </c>
      <c r="AY2280" s="2">
        <v>502.09</v>
      </c>
      <c r="AZ2280" s="2" t="s">
        <v>47</v>
      </c>
      <c r="BA2280" s="2" t="s">
        <v>54</v>
      </c>
      <c r="BB2280" s="2" t="s">
        <v>72</v>
      </c>
      <c r="BC2280" s="2">
        <v>29.34</v>
      </c>
      <c r="BD2280" s="2">
        <v>3</v>
      </c>
      <c r="BE2280" s="2" t="s">
        <v>97</v>
      </c>
      <c r="BF2280" s="2" t="s">
        <v>39</v>
      </c>
      <c r="BG2280" s="2">
        <v>4</v>
      </c>
      <c r="BH2280" s="2">
        <v>1</v>
      </c>
    </row>
    <row r="2281" spans="36:60" hidden="1" x14ac:dyDescent="0.25">
      <c r="AJ2281" s="11">
        <v>806</v>
      </c>
      <c r="AK2281" s="38" t="s">
        <v>417</v>
      </c>
      <c r="AL2281" s="2" t="s">
        <v>65</v>
      </c>
      <c r="AM2281" s="2" t="s">
        <v>82</v>
      </c>
      <c r="AN2281" s="2" t="s">
        <v>90</v>
      </c>
      <c r="AO2281" s="2" t="s">
        <v>100</v>
      </c>
      <c r="AP2281" s="2" t="s">
        <v>68</v>
      </c>
      <c r="AQ2281" s="2" t="s">
        <v>52</v>
      </c>
      <c r="AR2281" s="2" t="s">
        <v>45</v>
      </c>
      <c r="AS2281" s="2" t="s">
        <v>70</v>
      </c>
      <c r="AT2281" s="2">
        <v>922.14</v>
      </c>
      <c r="AU2281" s="2">
        <v>2</v>
      </c>
      <c r="AV2281" s="2">
        <v>0.26</v>
      </c>
      <c r="AW2281" s="2">
        <v>1364.77</v>
      </c>
      <c r="AX2281" s="2">
        <v>881.38</v>
      </c>
      <c r="AY2281" s="2">
        <v>483.39</v>
      </c>
      <c r="AZ2281" s="2" t="s">
        <v>35</v>
      </c>
      <c r="BA2281" s="2" t="s">
        <v>71</v>
      </c>
      <c r="BB2281" s="2" t="s">
        <v>48</v>
      </c>
      <c r="BC2281" s="2">
        <v>36.54</v>
      </c>
      <c r="BD2281" s="2">
        <v>10</v>
      </c>
      <c r="BE2281" s="2" t="s">
        <v>97</v>
      </c>
      <c r="BF2281" s="2" t="s">
        <v>56</v>
      </c>
      <c r="BG2281" s="2">
        <v>4</v>
      </c>
      <c r="BH2281" s="2">
        <v>10</v>
      </c>
    </row>
    <row r="2282" spans="36:60" hidden="1" x14ac:dyDescent="0.25">
      <c r="AJ2282" s="11">
        <v>260</v>
      </c>
      <c r="AK2282" s="38" t="s">
        <v>104</v>
      </c>
      <c r="AL2282" s="2" t="s">
        <v>129</v>
      </c>
      <c r="AM2282" s="2" t="s">
        <v>82</v>
      </c>
      <c r="AN2282" s="2" t="s">
        <v>29</v>
      </c>
      <c r="AO2282" s="2" t="s">
        <v>78</v>
      </c>
      <c r="AP2282" s="2" t="s">
        <v>61</v>
      </c>
      <c r="AQ2282" s="2" t="s">
        <v>79</v>
      </c>
      <c r="AR2282" s="2" t="s">
        <v>33</v>
      </c>
      <c r="AS2282" s="2" t="s">
        <v>34</v>
      </c>
      <c r="AT2282" s="2">
        <v>200.41</v>
      </c>
      <c r="AU2282" s="2">
        <v>7</v>
      </c>
      <c r="AV2282" s="2">
        <v>0.22</v>
      </c>
      <c r="AW2282" s="2">
        <v>1094.24</v>
      </c>
      <c r="AX2282" s="2">
        <v>612.11</v>
      </c>
      <c r="AY2282" s="2">
        <v>482.13</v>
      </c>
      <c r="AZ2282" s="2" t="s">
        <v>63</v>
      </c>
      <c r="BA2282" s="2" t="s">
        <v>36</v>
      </c>
      <c r="BB2282" s="2" t="s">
        <v>37</v>
      </c>
      <c r="BC2282" s="2">
        <v>42.65</v>
      </c>
      <c r="BD2282" s="2">
        <v>10</v>
      </c>
      <c r="BE2282" s="2" t="s">
        <v>55</v>
      </c>
      <c r="BF2282" s="2" t="s">
        <v>56</v>
      </c>
      <c r="BG2282" s="2">
        <v>2</v>
      </c>
      <c r="BH2282" s="2">
        <v>12</v>
      </c>
    </row>
    <row r="2283" spans="36:60" hidden="1" x14ac:dyDescent="0.25">
      <c r="AJ2283" s="12">
        <v>551</v>
      </c>
      <c r="AK2283" s="39" t="s">
        <v>483</v>
      </c>
      <c r="AL2283" s="13" t="s">
        <v>114</v>
      </c>
      <c r="AM2283" s="13" t="s">
        <v>82</v>
      </c>
      <c r="AN2283" s="13" t="s">
        <v>59</v>
      </c>
      <c r="AO2283" s="13" t="s">
        <v>30</v>
      </c>
      <c r="AP2283" s="13" t="s">
        <v>31</v>
      </c>
      <c r="AQ2283" s="13" t="s">
        <v>102</v>
      </c>
      <c r="AR2283" s="13" t="s">
        <v>53</v>
      </c>
      <c r="AS2283" s="13" t="s">
        <v>70</v>
      </c>
      <c r="AT2283" s="13">
        <v>106.61</v>
      </c>
      <c r="AU2283" s="13">
        <v>11</v>
      </c>
      <c r="AV2283" s="13">
        <v>0.05</v>
      </c>
      <c r="AW2283" s="13">
        <v>1114.07</v>
      </c>
      <c r="AX2283" s="13">
        <v>636.32000000000005</v>
      </c>
      <c r="AY2283" s="13">
        <v>477.75</v>
      </c>
      <c r="AZ2283" s="13" t="s">
        <v>47</v>
      </c>
      <c r="BA2283" s="13" t="s">
        <v>71</v>
      </c>
      <c r="BB2283" s="13" t="s">
        <v>72</v>
      </c>
      <c r="BC2283" s="13">
        <v>40.89</v>
      </c>
      <c r="BD2283" s="13">
        <v>8</v>
      </c>
      <c r="BE2283" s="13" t="s">
        <v>97</v>
      </c>
      <c r="BF2283" s="13" t="s">
        <v>39</v>
      </c>
      <c r="BG2283" s="13">
        <v>3</v>
      </c>
      <c r="BH2283" s="13">
        <v>7</v>
      </c>
    </row>
    <row r="2284" spans="36:60" hidden="1" x14ac:dyDescent="0.25">
      <c r="AJ2284" s="11">
        <v>562</v>
      </c>
      <c r="AK2284" s="38" t="s">
        <v>487</v>
      </c>
      <c r="AL2284" s="2" t="s">
        <v>65</v>
      </c>
      <c r="AM2284" s="2" t="s">
        <v>28</v>
      </c>
      <c r="AN2284" s="2" t="s">
        <v>90</v>
      </c>
      <c r="AO2284" s="2" t="s">
        <v>100</v>
      </c>
      <c r="AP2284" s="2" t="s">
        <v>31</v>
      </c>
      <c r="AQ2284" s="2" t="s">
        <v>62</v>
      </c>
      <c r="AR2284" s="2" t="s">
        <v>45</v>
      </c>
      <c r="AS2284" s="2" t="s">
        <v>80</v>
      </c>
      <c r="AT2284" s="2">
        <v>675.37</v>
      </c>
      <c r="AU2284" s="2">
        <v>7</v>
      </c>
      <c r="AV2284" s="2">
        <v>0.28000000000000003</v>
      </c>
      <c r="AW2284" s="2">
        <v>3403.86</v>
      </c>
      <c r="AX2284" s="2">
        <v>2930.41</v>
      </c>
      <c r="AY2284" s="2">
        <v>473.45</v>
      </c>
      <c r="AZ2284" s="2" t="s">
        <v>63</v>
      </c>
      <c r="BA2284" s="2" t="s">
        <v>88</v>
      </c>
      <c r="BB2284" s="2" t="s">
        <v>37</v>
      </c>
      <c r="BC2284" s="2">
        <v>45.26</v>
      </c>
      <c r="BD2284" s="2">
        <v>7</v>
      </c>
      <c r="BE2284" s="2" t="s">
        <v>55</v>
      </c>
      <c r="BF2284" s="2" t="s">
        <v>56</v>
      </c>
      <c r="BG2284" s="2">
        <v>4</v>
      </c>
      <c r="BH2284" s="2">
        <v>1</v>
      </c>
    </row>
    <row r="2285" spans="36:60" hidden="1" x14ac:dyDescent="0.25">
      <c r="AJ2285" s="11">
        <v>896</v>
      </c>
      <c r="AK2285" s="38" t="s">
        <v>154</v>
      </c>
      <c r="AL2285" s="2" t="s">
        <v>120</v>
      </c>
      <c r="AM2285" s="2" t="s">
        <v>42</v>
      </c>
      <c r="AN2285" s="2" t="s">
        <v>29</v>
      </c>
      <c r="AO2285" s="2" t="s">
        <v>30</v>
      </c>
      <c r="AP2285" s="2" t="s">
        <v>31</v>
      </c>
      <c r="AQ2285" s="2" t="s">
        <v>134</v>
      </c>
      <c r="AR2285" s="2" t="s">
        <v>45</v>
      </c>
      <c r="AS2285" s="2" t="s">
        <v>70</v>
      </c>
      <c r="AT2285" s="2">
        <v>855.22</v>
      </c>
      <c r="AU2285" s="2">
        <v>3</v>
      </c>
      <c r="AV2285" s="2">
        <v>0.04</v>
      </c>
      <c r="AW2285" s="2">
        <v>2463.0300000000002</v>
      </c>
      <c r="AX2285" s="2">
        <v>1991.51</v>
      </c>
      <c r="AY2285" s="2">
        <v>471.52</v>
      </c>
      <c r="AZ2285" s="2" t="s">
        <v>76</v>
      </c>
      <c r="BA2285" s="2" t="s">
        <v>71</v>
      </c>
      <c r="BB2285" s="2" t="s">
        <v>48</v>
      </c>
      <c r="BC2285" s="2">
        <v>34.06</v>
      </c>
      <c r="BD2285" s="2">
        <v>5</v>
      </c>
      <c r="BE2285" s="2" t="s">
        <v>38</v>
      </c>
      <c r="BF2285" s="2" t="s">
        <v>56</v>
      </c>
      <c r="BG2285" s="2">
        <v>3</v>
      </c>
      <c r="BH2285" s="2">
        <v>1</v>
      </c>
    </row>
    <row r="2286" spans="36:60" hidden="1" x14ac:dyDescent="0.25">
      <c r="AJ2286" s="11">
        <v>902</v>
      </c>
      <c r="AK2286" s="38" t="s">
        <v>186</v>
      </c>
      <c r="AL2286" s="2" t="s">
        <v>99</v>
      </c>
      <c r="AM2286" s="2" t="s">
        <v>42</v>
      </c>
      <c r="AN2286" s="2" t="s">
        <v>29</v>
      </c>
      <c r="AO2286" s="2" t="s">
        <v>30</v>
      </c>
      <c r="AP2286" s="2" t="s">
        <v>75</v>
      </c>
      <c r="AQ2286" s="2" t="s">
        <v>87</v>
      </c>
      <c r="AR2286" s="2" t="s">
        <v>45</v>
      </c>
      <c r="AS2286" s="2" t="s">
        <v>80</v>
      </c>
      <c r="AT2286" s="2">
        <v>772.8</v>
      </c>
      <c r="AU2286" s="2">
        <v>2</v>
      </c>
      <c r="AV2286" s="2">
        <v>7.0000000000000007E-2</v>
      </c>
      <c r="AW2286" s="2">
        <v>1437.41</v>
      </c>
      <c r="AX2286" s="2">
        <v>968.38</v>
      </c>
      <c r="AY2286" s="2">
        <v>469.03</v>
      </c>
      <c r="AZ2286" s="2" t="s">
        <v>91</v>
      </c>
      <c r="BA2286" s="2" t="s">
        <v>71</v>
      </c>
      <c r="BB2286" s="2" t="s">
        <v>37</v>
      </c>
      <c r="BC2286" s="2">
        <v>43.62</v>
      </c>
      <c r="BD2286" s="2">
        <v>7</v>
      </c>
      <c r="BE2286" s="2" t="s">
        <v>38</v>
      </c>
      <c r="BF2286" s="2" t="s">
        <v>56</v>
      </c>
      <c r="BG2286" s="2">
        <v>5</v>
      </c>
      <c r="BH2286" s="2">
        <v>8</v>
      </c>
    </row>
    <row r="2287" spans="36:60" hidden="1" x14ac:dyDescent="0.25">
      <c r="AJ2287" s="12">
        <v>999</v>
      </c>
      <c r="AK2287" s="39" t="s">
        <v>411</v>
      </c>
      <c r="AL2287" s="13" t="s">
        <v>96</v>
      </c>
      <c r="AM2287" s="13" t="s">
        <v>42</v>
      </c>
      <c r="AN2287" s="13" t="s">
        <v>29</v>
      </c>
      <c r="AO2287" s="13" t="s">
        <v>44</v>
      </c>
      <c r="AP2287" s="13" t="s">
        <v>68</v>
      </c>
      <c r="AQ2287" s="13" t="s">
        <v>79</v>
      </c>
      <c r="AR2287" s="13" t="s">
        <v>45</v>
      </c>
      <c r="AS2287" s="13" t="s">
        <v>46</v>
      </c>
      <c r="AT2287" s="13">
        <v>120.97</v>
      </c>
      <c r="AU2287" s="13">
        <v>12</v>
      </c>
      <c r="AV2287" s="13">
        <v>0.13</v>
      </c>
      <c r="AW2287" s="13">
        <v>1262.93</v>
      </c>
      <c r="AX2287" s="13">
        <v>794.93</v>
      </c>
      <c r="AY2287" s="13">
        <v>468</v>
      </c>
      <c r="AZ2287" s="13" t="s">
        <v>63</v>
      </c>
      <c r="BA2287" s="13" t="s">
        <v>36</v>
      </c>
      <c r="BB2287" s="13" t="s">
        <v>72</v>
      </c>
      <c r="BC2287" s="13">
        <v>39.049999999999997</v>
      </c>
      <c r="BD2287" s="13">
        <v>3</v>
      </c>
      <c r="BE2287" s="13" t="s">
        <v>55</v>
      </c>
      <c r="BF2287" s="13" t="s">
        <v>39</v>
      </c>
      <c r="BG2287" s="13">
        <v>5</v>
      </c>
      <c r="BH2287" s="13">
        <v>6</v>
      </c>
    </row>
    <row r="2288" spans="36:60" hidden="1" x14ac:dyDescent="0.25">
      <c r="AJ2288" s="12">
        <v>879</v>
      </c>
      <c r="AK2288" s="39" t="s">
        <v>462</v>
      </c>
      <c r="AL2288" s="13" t="s">
        <v>50</v>
      </c>
      <c r="AM2288" s="13" t="s">
        <v>28</v>
      </c>
      <c r="AN2288" s="13" t="s">
        <v>43</v>
      </c>
      <c r="AO2288" s="13" t="s">
        <v>60</v>
      </c>
      <c r="AP2288" s="13" t="s">
        <v>31</v>
      </c>
      <c r="AQ2288" s="13" t="s">
        <v>69</v>
      </c>
      <c r="AR2288" s="13" t="s">
        <v>45</v>
      </c>
      <c r="AS2288" s="13" t="s">
        <v>46</v>
      </c>
      <c r="AT2288" s="13">
        <v>433.2</v>
      </c>
      <c r="AU2288" s="13">
        <v>4</v>
      </c>
      <c r="AV2288" s="13">
        <v>0.25</v>
      </c>
      <c r="AW2288" s="13">
        <v>1299.5999999999999</v>
      </c>
      <c r="AX2288" s="13">
        <v>832.72</v>
      </c>
      <c r="AY2288" s="13">
        <v>466.88</v>
      </c>
      <c r="AZ2288" s="13" t="s">
        <v>35</v>
      </c>
      <c r="BA2288" s="13" t="s">
        <v>71</v>
      </c>
      <c r="BB2288" s="13" t="s">
        <v>37</v>
      </c>
      <c r="BC2288" s="13">
        <v>33.76</v>
      </c>
      <c r="BD2288" s="13">
        <v>2</v>
      </c>
      <c r="BE2288" s="13" t="s">
        <v>55</v>
      </c>
      <c r="BF2288" s="13" t="s">
        <v>39</v>
      </c>
      <c r="BG2288" s="13">
        <v>3</v>
      </c>
      <c r="BH2288" s="13">
        <v>6</v>
      </c>
    </row>
    <row r="2289" spans="36:60" hidden="1" x14ac:dyDescent="0.25">
      <c r="AJ2289" s="11">
        <v>158</v>
      </c>
      <c r="AK2289" s="38" t="s">
        <v>241</v>
      </c>
      <c r="AL2289" s="2" t="s">
        <v>129</v>
      </c>
      <c r="AM2289" s="2" t="s">
        <v>28</v>
      </c>
      <c r="AN2289" s="2" t="s">
        <v>59</v>
      </c>
      <c r="AO2289" s="2" t="s">
        <v>74</v>
      </c>
      <c r="AP2289" s="2" t="s">
        <v>75</v>
      </c>
      <c r="AQ2289" s="2" t="s">
        <v>134</v>
      </c>
      <c r="AR2289" s="2" t="s">
        <v>45</v>
      </c>
      <c r="AS2289" s="2" t="s">
        <v>80</v>
      </c>
      <c r="AT2289" s="2">
        <v>438.84</v>
      </c>
      <c r="AU2289" s="2">
        <v>5</v>
      </c>
      <c r="AV2289" s="2">
        <v>0.2</v>
      </c>
      <c r="AW2289" s="2">
        <v>1755.36</v>
      </c>
      <c r="AX2289" s="2">
        <v>1289.01</v>
      </c>
      <c r="AY2289" s="2">
        <v>466.35</v>
      </c>
      <c r="AZ2289" s="2" t="s">
        <v>35</v>
      </c>
      <c r="BA2289" s="2" t="s">
        <v>54</v>
      </c>
      <c r="BB2289" s="2" t="s">
        <v>72</v>
      </c>
      <c r="BC2289" s="2">
        <v>9.24</v>
      </c>
      <c r="BD2289" s="2">
        <v>2</v>
      </c>
      <c r="BE2289" s="2" t="s">
        <v>38</v>
      </c>
      <c r="BF2289" s="2" t="s">
        <v>39</v>
      </c>
      <c r="BG2289" s="2">
        <v>5</v>
      </c>
      <c r="BH2289" s="2">
        <v>10</v>
      </c>
    </row>
    <row r="2290" spans="36:60" hidden="1" x14ac:dyDescent="0.25">
      <c r="AJ2290" s="12">
        <v>651</v>
      </c>
      <c r="AK2290" s="39" t="s">
        <v>343</v>
      </c>
      <c r="AL2290" s="13" t="s">
        <v>96</v>
      </c>
      <c r="AM2290" s="13" t="s">
        <v>66</v>
      </c>
      <c r="AN2290" s="13" t="s">
        <v>93</v>
      </c>
      <c r="AO2290" s="13" t="s">
        <v>67</v>
      </c>
      <c r="AP2290" s="13" t="s">
        <v>68</v>
      </c>
      <c r="AQ2290" s="13" t="s">
        <v>62</v>
      </c>
      <c r="AR2290" s="13" t="s">
        <v>45</v>
      </c>
      <c r="AS2290" s="13" t="s">
        <v>85</v>
      </c>
      <c r="AT2290" s="13">
        <v>294.91000000000003</v>
      </c>
      <c r="AU2290" s="13">
        <v>15</v>
      </c>
      <c r="AV2290" s="13">
        <v>0.13</v>
      </c>
      <c r="AW2290" s="13">
        <v>3848.58</v>
      </c>
      <c r="AX2290" s="13">
        <v>3382.63</v>
      </c>
      <c r="AY2290" s="13">
        <v>465.95</v>
      </c>
      <c r="AZ2290" s="13" t="s">
        <v>91</v>
      </c>
      <c r="BA2290" s="13" t="s">
        <v>71</v>
      </c>
      <c r="BB2290" s="13" t="s">
        <v>48</v>
      </c>
      <c r="BC2290" s="13">
        <v>13.69</v>
      </c>
      <c r="BD2290" s="13">
        <v>4</v>
      </c>
      <c r="BE2290" s="13" t="s">
        <v>55</v>
      </c>
      <c r="BF2290" s="13" t="s">
        <v>56</v>
      </c>
      <c r="BG2290" s="13">
        <v>5</v>
      </c>
      <c r="BH2290" s="13">
        <v>7</v>
      </c>
    </row>
    <row r="2291" spans="36:60" hidden="1" x14ac:dyDescent="0.25">
      <c r="AJ2291" s="12">
        <v>661</v>
      </c>
      <c r="AK2291" s="39" t="s">
        <v>429</v>
      </c>
      <c r="AL2291" s="13" t="s">
        <v>41</v>
      </c>
      <c r="AM2291" s="13" t="s">
        <v>82</v>
      </c>
      <c r="AN2291" s="13" t="s">
        <v>93</v>
      </c>
      <c r="AO2291" s="13" t="s">
        <v>67</v>
      </c>
      <c r="AP2291" s="13" t="s">
        <v>61</v>
      </c>
      <c r="AQ2291" s="13" t="s">
        <v>134</v>
      </c>
      <c r="AR2291" s="13" t="s">
        <v>45</v>
      </c>
      <c r="AS2291" s="13" t="s">
        <v>70</v>
      </c>
      <c r="AT2291" s="13">
        <v>121.57</v>
      </c>
      <c r="AU2291" s="13">
        <v>15</v>
      </c>
      <c r="AV2291" s="13">
        <v>0.01</v>
      </c>
      <c r="AW2291" s="13">
        <v>1805.31</v>
      </c>
      <c r="AX2291" s="13">
        <v>1340.82</v>
      </c>
      <c r="AY2291" s="13">
        <v>464.49</v>
      </c>
      <c r="AZ2291" s="13" t="s">
        <v>63</v>
      </c>
      <c r="BA2291" s="13" t="s">
        <v>36</v>
      </c>
      <c r="BB2291" s="13" t="s">
        <v>72</v>
      </c>
      <c r="BC2291" s="13">
        <v>25.42</v>
      </c>
      <c r="BD2291" s="13">
        <v>10</v>
      </c>
      <c r="BE2291" s="13" t="s">
        <v>38</v>
      </c>
      <c r="BF2291" s="13" t="s">
        <v>39</v>
      </c>
      <c r="BG2291" s="13">
        <v>5</v>
      </c>
      <c r="BH2291" s="13">
        <v>6</v>
      </c>
    </row>
    <row r="2292" spans="36:60" hidden="1" x14ac:dyDescent="0.25">
      <c r="AJ2292" s="12">
        <v>787</v>
      </c>
      <c r="AK2292" s="39" t="s">
        <v>293</v>
      </c>
      <c r="AL2292" s="13" t="s">
        <v>96</v>
      </c>
      <c r="AM2292" s="13" t="s">
        <v>42</v>
      </c>
      <c r="AN2292" s="13" t="s">
        <v>83</v>
      </c>
      <c r="AO2292" s="13" t="s">
        <v>60</v>
      </c>
      <c r="AP2292" s="13" t="s">
        <v>51</v>
      </c>
      <c r="AQ2292" s="13" t="s">
        <v>102</v>
      </c>
      <c r="AR2292" s="13" t="s">
        <v>33</v>
      </c>
      <c r="AS2292" s="13" t="s">
        <v>46</v>
      </c>
      <c r="AT2292" s="13">
        <v>246.48</v>
      </c>
      <c r="AU2292" s="13">
        <v>6</v>
      </c>
      <c r="AV2292" s="13">
        <v>0.22</v>
      </c>
      <c r="AW2292" s="13">
        <v>1153.53</v>
      </c>
      <c r="AX2292" s="13">
        <v>690.79</v>
      </c>
      <c r="AY2292" s="13">
        <v>462.74</v>
      </c>
      <c r="AZ2292" s="13" t="s">
        <v>76</v>
      </c>
      <c r="BA2292" s="13" t="s">
        <v>71</v>
      </c>
      <c r="BB2292" s="13" t="s">
        <v>48</v>
      </c>
      <c r="BC2292" s="13">
        <v>41.75</v>
      </c>
      <c r="BD2292" s="13">
        <v>9</v>
      </c>
      <c r="BE2292" s="13" t="s">
        <v>97</v>
      </c>
      <c r="BF2292" s="13" t="s">
        <v>39</v>
      </c>
      <c r="BG2292" s="13">
        <v>4</v>
      </c>
      <c r="BH2292" s="13">
        <v>3</v>
      </c>
    </row>
    <row r="2293" spans="36:60" hidden="1" x14ac:dyDescent="0.25">
      <c r="AJ2293" s="12">
        <v>709</v>
      </c>
      <c r="AK2293" s="39" t="s">
        <v>276</v>
      </c>
      <c r="AL2293" s="13" t="s">
        <v>118</v>
      </c>
      <c r="AM2293" s="13" t="s">
        <v>66</v>
      </c>
      <c r="AN2293" s="13" t="s">
        <v>29</v>
      </c>
      <c r="AO2293" s="13" t="s">
        <v>30</v>
      </c>
      <c r="AP2293" s="13" t="s">
        <v>61</v>
      </c>
      <c r="AQ2293" s="13" t="s">
        <v>102</v>
      </c>
      <c r="AR2293" s="13" t="s">
        <v>45</v>
      </c>
      <c r="AS2293" s="13" t="s">
        <v>70</v>
      </c>
      <c r="AT2293" s="13">
        <v>332.06</v>
      </c>
      <c r="AU2293" s="13">
        <v>10</v>
      </c>
      <c r="AV2293" s="13">
        <v>7.0000000000000007E-2</v>
      </c>
      <c r="AW2293" s="13">
        <v>3088.16</v>
      </c>
      <c r="AX2293" s="13">
        <v>2625.97</v>
      </c>
      <c r="AY2293" s="13">
        <v>462.19</v>
      </c>
      <c r="AZ2293" s="13" t="s">
        <v>35</v>
      </c>
      <c r="BA2293" s="13" t="s">
        <v>88</v>
      </c>
      <c r="BB2293" s="13" t="s">
        <v>72</v>
      </c>
      <c r="BC2293" s="13">
        <v>38.130000000000003</v>
      </c>
      <c r="BD2293" s="13">
        <v>6</v>
      </c>
      <c r="BE2293" s="13" t="s">
        <v>38</v>
      </c>
      <c r="BF2293" s="13" t="s">
        <v>56</v>
      </c>
      <c r="BG2293" s="13">
        <v>3</v>
      </c>
      <c r="BH2293" s="13">
        <v>2</v>
      </c>
    </row>
    <row r="2294" spans="36:60" hidden="1" x14ac:dyDescent="0.25">
      <c r="AJ2294" s="11">
        <v>36</v>
      </c>
      <c r="AK2294" s="38" t="s">
        <v>130</v>
      </c>
      <c r="AL2294" s="2" t="s">
        <v>27</v>
      </c>
      <c r="AM2294" s="2" t="s">
        <v>42</v>
      </c>
      <c r="AN2294" s="2" t="s">
        <v>43</v>
      </c>
      <c r="AO2294" s="2" t="s">
        <v>30</v>
      </c>
      <c r="AP2294" s="2" t="s">
        <v>51</v>
      </c>
      <c r="AQ2294" s="2" t="s">
        <v>52</v>
      </c>
      <c r="AR2294" s="2" t="s">
        <v>33</v>
      </c>
      <c r="AS2294" s="2" t="s">
        <v>34</v>
      </c>
      <c r="AT2294" s="2">
        <v>478.26</v>
      </c>
      <c r="AU2294" s="2">
        <v>8</v>
      </c>
      <c r="AV2294" s="2">
        <v>0.1</v>
      </c>
      <c r="AW2294" s="2">
        <v>3443.47</v>
      </c>
      <c r="AX2294" s="2">
        <v>2982.16</v>
      </c>
      <c r="AY2294" s="2">
        <v>461.31</v>
      </c>
      <c r="AZ2294" s="2" t="s">
        <v>35</v>
      </c>
      <c r="BA2294" s="2" t="s">
        <v>54</v>
      </c>
      <c r="BB2294" s="2" t="s">
        <v>72</v>
      </c>
      <c r="BC2294" s="2">
        <v>13.54</v>
      </c>
      <c r="BD2294" s="2">
        <v>7</v>
      </c>
      <c r="BE2294" s="2" t="s">
        <v>97</v>
      </c>
      <c r="BF2294" s="2" t="s">
        <v>39</v>
      </c>
      <c r="BG2294" s="2">
        <v>1</v>
      </c>
      <c r="BH2294" s="2">
        <v>3</v>
      </c>
    </row>
    <row r="2295" spans="36:60" hidden="1" x14ac:dyDescent="0.25">
      <c r="AJ2295" s="11">
        <v>756</v>
      </c>
      <c r="AK2295" s="38" t="s">
        <v>561</v>
      </c>
      <c r="AL2295" s="2" t="s">
        <v>99</v>
      </c>
      <c r="AM2295" s="2" t="s">
        <v>66</v>
      </c>
      <c r="AN2295" s="2" t="s">
        <v>90</v>
      </c>
      <c r="AO2295" s="2" t="s">
        <v>74</v>
      </c>
      <c r="AP2295" s="2" t="s">
        <v>68</v>
      </c>
      <c r="AQ2295" s="2" t="s">
        <v>52</v>
      </c>
      <c r="AR2295" s="2" t="s">
        <v>45</v>
      </c>
      <c r="AS2295" s="2" t="s">
        <v>80</v>
      </c>
      <c r="AT2295" s="2">
        <v>335.67</v>
      </c>
      <c r="AU2295" s="2">
        <v>10</v>
      </c>
      <c r="AV2295" s="2">
        <v>0.23</v>
      </c>
      <c r="AW2295" s="2">
        <v>2584.66</v>
      </c>
      <c r="AX2295" s="2">
        <v>2124.37</v>
      </c>
      <c r="AY2295" s="2">
        <v>460.29</v>
      </c>
      <c r="AZ2295" s="2" t="s">
        <v>63</v>
      </c>
      <c r="BA2295" s="2" t="s">
        <v>88</v>
      </c>
      <c r="BB2295" s="2" t="s">
        <v>37</v>
      </c>
      <c r="BC2295" s="2">
        <v>39.049999999999997</v>
      </c>
      <c r="BD2295" s="2">
        <v>4</v>
      </c>
      <c r="BE2295" s="2" t="s">
        <v>97</v>
      </c>
      <c r="BF2295" s="2" t="s">
        <v>56</v>
      </c>
      <c r="BG2295" s="2">
        <v>3</v>
      </c>
      <c r="BH2295" s="2">
        <v>5</v>
      </c>
    </row>
    <row r="2296" spans="36:60" hidden="1" x14ac:dyDescent="0.25">
      <c r="AJ2296" s="12">
        <v>5</v>
      </c>
      <c r="AK2296" s="39" t="s">
        <v>64</v>
      </c>
      <c r="AL2296" s="13" t="s">
        <v>65</v>
      </c>
      <c r="AM2296" s="13" t="s">
        <v>66</v>
      </c>
      <c r="AN2296" s="13" t="s">
        <v>59</v>
      </c>
      <c r="AO2296" s="13" t="s">
        <v>67</v>
      </c>
      <c r="AP2296" s="13" t="s">
        <v>68</v>
      </c>
      <c r="AQ2296" s="13" t="s">
        <v>69</v>
      </c>
      <c r="AR2296" s="13" t="s">
        <v>33</v>
      </c>
      <c r="AS2296" s="13" t="s">
        <v>70</v>
      </c>
      <c r="AT2296" s="13">
        <v>80.22</v>
      </c>
      <c r="AU2296" s="13">
        <v>15</v>
      </c>
      <c r="AV2296" s="13">
        <v>0</v>
      </c>
      <c r="AW2296" s="13">
        <v>1203.3</v>
      </c>
      <c r="AX2296" s="13">
        <v>745.46</v>
      </c>
      <c r="AY2296" s="13">
        <v>457.84</v>
      </c>
      <c r="AZ2296" s="13" t="s">
        <v>35</v>
      </c>
      <c r="BA2296" s="13" t="s">
        <v>71</v>
      </c>
      <c r="BB2296" s="13" t="s">
        <v>72</v>
      </c>
      <c r="BC2296" s="13">
        <v>29.52</v>
      </c>
      <c r="BD2296" s="13">
        <v>8</v>
      </c>
      <c r="BE2296" s="13" t="s">
        <v>38</v>
      </c>
      <c r="BF2296" s="13" t="s">
        <v>56</v>
      </c>
      <c r="BG2296" s="13">
        <v>1</v>
      </c>
      <c r="BH2296" s="13">
        <v>5</v>
      </c>
    </row>
    <row r="2297" spans="36:60" hidden="1" x14ac:dyDescent="0.25">
      <c r="AJ2297" s="12">
        <v>895</v>
      </c>
      <c r="AK2297" s="39" t="s">
        <v>522</v>
      </c>
      <c r="AL2297" s="13" t="s">
        <v>65</v>
      </c>
      <c r="AM2297" s="13" t="s">
        <v>66</v>
      </c>
      <c r="AN2297" s="13" t="s">
        <v>93</v>
      </c>
      <c r="AO2297" s="13" t="s">
        <v>74</v>
      </c>
      <c r="AP2297" s="13" t="s">
        <v>31</v>
      </c>
      <c r="AQ2297" s="13" t="s">
        <v>107</v>
      </c>
      <c r="AR2297" s="13" t="s">
        <v>33</v>
      </c>
      <c r="AS2297" s="13" t="s">
        <v>34</v>
      </c>
      <c r="AT2297" s="13">
        <v>281.33</v>
      </c>
      <c r="AU2297" s="13">
        <v>12</v>
      </c>
      <c r="AV2297" s="13">
        <v>0.06</v>
      </c>
      <c r="AW2297" s="13">
        <v>3173.4</v>
      </c>
      <c r="AX2297" s="13">
        <v>2716.35</v>
      </c>
      <c r="AY2297" s="13">
        <v>457.05</v>
      </c>
      <c r="AZ2297" s="13" t="s">
        <v>47</v>
      </c>
      <c r="BA2297" s="13" t="s">
        <v>36</v>
      </c>
      <c r="BB2297" s="13" t="s">
        <v>72</v>
      </c>
      <c r="BC2297" s="13">
        <v>28.31</v>
      </c>
      <c r="BD2297" s="13">
        <v>3</v>
      </c>
      <c r="BE2297" s="13" t="s">
        <v>38</v>
      </c>
      <c r="BF2297" s="13" t="s">
        <v>56</v>
      </c>
      <c r="BG2297" s="13">
        <v>3</v>
      </c>
      <c r="BH2297" s="13">
        <v>4</v>
      </c>
    </row>
    <row r="2298" spans="36:60" hidden="1" x14ac:dyDescent="0.25">
      <c r="AJ2298" s="11">
        <v>416</v>
      </c>
      <c r="AK2298" s="38" t="s">
        <v>187</v>
      </c>
      <c r="AL2298" s="2" t="s">
        <v>127</v>
      </c>
      <c r="AM2298" s="2" t="s">
        <v>42</v>
      </c>
      <c r="AN2298" s="2" t="s">
        <v>90</v>
      </c>
      <c r="AO2298" s="2" t="s">
        <v>100</v>
      </c>
      <c r="AP2298" s="2" t="s">
        <v>75</v>
      </c>
      <c r="AQ2298" s="2" t="s">
        <v>102</v>
      </c>
      <c r="AR2298" s="2" t="s">
        <v>33</v>
      </c>
      <c r="AS2298" s="2" t="s">
        <v>34</v>
      </c>
      <c r="AT2298" s="2">
        <v>106.96</v>
      </c>
      <c r="AU2298" s="2">
        <v>15</v>
      </c>
      <c r="AV2298" s="2">
        <v>0.28999999999999998</v>
      </c>
      <c r="AW2298" s="2">
        <v>1139.1199999999999</v>
      </c>
      <c r="AX2298" s="2">
        <v>684.16</v>
      </c>
      <c r="AY2298" s="2">
        <v>454.96</v>
      </c>
      <c r="AZ2298" s="2" t="s">
        <v>63</v>
      </c>
      <c r="BA2298" s="2" t="s">
        <v>88</v>
      </c>
      <c r="BB2298" s="2" t="s">
        <v>48</v>
      </c>
      <c r="BC2298" s="2">
        <v>17.170000000000002</v>
      </c>
      <c r="BD2298" s="2">
        <v>6</v>
      </c>
      <c r="BE2298" s="2" t="s">
        <v>38</v>
      </c>
      <c r="BF2298" s="2" t="s">
        <v>56</v>
      </c>
      <c r="BG2298" s="2">
        <v>3</v>
      </c>
      <c r="BH2298" s="2">
        <v>2</v>
      </c>
    </row>
    <row r="2299" spans="36:60" hidden="1" x14ac:dyDescent="0.25">
      <c r="AJ2299" s="12">
        <v>71</v>
      </c>
      <c r="AK2299" s="39" t="s">
        <v>164</v>
      </c>
      <c r="AL2299" s="13" t="s">
        <v>127</v>
      </c>
      <c r="AM2299" s="13" t="s">
        <v>66</v>
      </c>
      <c r="AN2299" s="13" t="s">
        <v>29</v>
      </c>
      <c r="AO2299" s="13" t="s">
        <v>30</v>
      </c>
      <c r="AP2299" s="13" t="s">
        <v>75</v>
      </c>
      <c r="AQ2299" s="13" t="s">
        <v>84</v>
      </c>
      <c r="AR2299" s="13" t="s">
        <v>53</v>
      </c>
      <c r="AS2299" s="13" t="s">
        <v>46</v>
      </c>
      <c r="AT2299" s="13">
        <v>296.69</v>
      </c>
      <c r="AU2299" s="13">
        <v>10</v>
      </c>
      <c r="AV2299" s="13">
        <v>0.08</v>
      </c>
      <c r="AW2299" s="13">
        <v>2729.55</v>
      </c>
      <c r="AX2299" s="13">
        <v>2274.7199999999998</v>
      </c>
      <c r="AY2299" s="13">
        <v>454.83</v>
      </c>
      <c r="AZ2299" s="13" t="s">
        <v>35</v>
      </c>
      <c r="BA2299" s="13" t="s">
        <v>54</v>
      </c>
      <c r="BB2299" s="13" t="s">
        <v>48</v>
      </c>
      <c r="BC2299" s="13">
        <v>18.53</v>
      </c>
      <c r="BD2299" s="13">
        <v>3</v>
      </c>
      <c r="BE2299" s="13" t="s">
        <v>97</v>
      </c>
      <c r="BF2299" s="13" t="s">
        <v>39</v>
      </c>
      <c r="BG2299" s="13">
        <v>1</v>
      </c>
      <c r="BH2299" s="13">
        <v>4</v>
      </c>
    </row>
    <row r="2300" spans="36:60" hidden="1" x14ac:dyDescent="0.25">
      <c r="AJ2300" s="12">
        <v>899</v>
      </c>
      <c r="AK2300" s="39" t="s">
        <v>607</v>
      </c>
      <c r="AL2300" s="13" t="s">
        <v>129</v>
      </c>
      <c r="AM2300" s="13" t="s">
        <v>42</v>
      </c>
      <c r="AN2300" s="13" t="s">
        <v>83</v>
      </c>
      <c r="AO2300" s="13" t="s">
        <v>74</v>
      </c>
      <c r="AP2300" s="13" t="s">
        <v>68</v>
      </c>
      <c r="AQ2300" s="13" t="s">
        <v>52</v>
      </c>
      <c r="AR2300" s="13" t="s">
        <v>33</v>
      </c>
      <c r="AS2300" s="13" t="s">
        <v>70</v>
      </c>
      <c r="AT2300" s="13">
        <v>244.83</v>
      </c>
      <c r="AU2300" s="13">
        <v>18</v>
      </c>
      <c r="AV2300" s="13">
        <v>0.06</v>
      </c>
      <c r="AW2300" s="13">
        <v>4142.5200000000004</v>
      </c>
      <c r="AX2300" s="13">
        <v>3692.61</v>
      </c>
      <c r="AY2300" s="13">
        <v>449.91</v>
      </c>
      <c r="AZ2300" s="13" t="s">
        <v>91</v>
      </c>
      <c r="BA2300" s="13" t="s">
        <v>36</v>
      </c>
      <c r="BB2300" s="13" t="s">
        <v>72</v>
      </c>
      <c r="BC2300" s="13">
        <v>10.48</v>
      </c>
      <c r="BD2300" s="13">
        <v>2</v>
      </c>
      <c r="BE2300" s="13" t="s">
        <v>97</v>
      </c>
      <c r="BF2300" s="13" t="s">
        <v>56</v>
      </c>
      <c r="BG2300" s="13">
        <v>3</v>
      </c>
      <c r="BH2300" s="13">
        <v>5</v>
      </c>
    </row>
    <row r="2301" spans="36:60" hidden="1" x14ac:dyDescent="0.25">
      <c r="AJ2301" s="11">
        <v>328</v>
      </c>
      <c r="AK2301" s="38" t="s">
        <v>354</v>
      </c>
      <c r="AL2301" s="2" t="s">
        <v>118</v>
      </c>
      <c r="AM2301" s="2" t="s">
        <v>42</v>
      </c>
      <c r="AN2301" s="2" t="s">
        <v>93</v>
      </c>
      <c r="AO2301" s="2" t="s">
        <v>44</v>
      </c>
      <c r="AP2301" s="2" t="s">
        <v>61</v>
      </c>
      <c r="AQ2301" s="2" t="s">
        <v>87</v>
      </c>
      <c r="AR2301" s="2" t="s">
        <v>53</v>
      </c>
      <c r="AS2301" s="2" t="s">
        <v>85</v>
      </c>
      <c r="AT2301" s="2">
        <v>187.1</v>
      </c>
      <c r="AU2301" s="2">
        <v>8</v>
      </c>
      <c r="AV2301" s="2">
        <v>0.03</v>
      </c>
      <c r="AW2301" s="2">
        <v>1451.9</v>
      </c>
      <c r="AX2301" s="2">
        <v>1005.3</v>
      </c>
      <c r="AY2301" s="2">
        <v>446.6</v>
      </c>
      <c r="AZ2301" s="2" t="s">
        <v>47</v>
      </c>
      <c r="BA2301" s="2" t="s">
        <v>71</v>
      </c>
      <c r="BB2301" s="2" t="s">
        <v>37</v>
      </c>
      <c r="BC2301" s="2">
        <v>30.75</v>
      </c>
      <c r="BD2301" s="2">
        <v>1</v>
      </c>
      <c r="BE2301" s="2" t="s">
        <v>55</v>
      </c>
      <c r="BF2301" s="2" t="s">
        <v>39</v>
      </c>
      <c r="BG2301" s="2">
        <v>3</v>
      </c>
      <c r="BH2301" s="2">
        <v>11</v>
      </c>
    </row>
    <row r="2302" spans="36:60" hidden="1" x14ac:dyDescent="0.25">
      <c r="AJ2302" s="11">
        <v>326</v>
      </c>
      <c r="AK2302" s="38" t="s">
        <v>157</v>
      </c>
      <c r="AL2302" s="2" t="s">
        <v>129</v>
      </c>
      <c r="AM2302" s="2" t="s">
        <v>28</v>
      </c>
      <c r="AN2302" s="2" t="s">
        <v>93</v>
      </c>
      <c r="AO2302" s="2" t="s">
        <v>74</v>
      </c>
      <c r="AP2302" s="2" t="s">
        <v>68</v>
      </c>
      <c r="AQ2302" s="2" t="s">
        <v>52</v>
      </c>
      <c r="AR2302" s="2" t="s">
        <v>33</v>
      </c>
      <c r="AS2302" s="2" t="s">
        <v>70</v>
      </c>
      <c r="AT2302" s="2">
        <v>325.95</v>
      </c>
      <c r="AU2302" s="2">
        <v>4</v>
      </c>
      <c r="AV2302" s="2">
        <v>0.06</v>
      </c>
      <c r="AW2302" s="2">
        <v>1225.57</v>
      </c>
      <c r="AX2302" s="2">
        <v>780.66</v>
      </c>
      <c r="AY2302" s="2">
        <v>444.91</v>
      </c>
      <c r="AZ2302" s="2" t="s">
        <v>76</v>
      </c>
      <c r="BA2302" s="2" t="s">
        <v>54</v>
      </c>
      <c r="BB2302" s="2" t="s">
        <v>72</v>
      </c>
      <c r="BC2302" s="2">
        <v>22.63</v>
      </c>
      <c r="BD2302" s="2">
        <v>9</v>
      </c>
      <c r="BE2302" s="2" t="s">
        <v>97</v>
      </c>
      <c r="BF2302" s="2" t="s">
        <v>39</v>
      </c>
      <c r="BG2302" s="2">
        <v>3</v>
      </c>
      <c r="BH2302" s="2">
        <v>6</v>
      </c>
    </row>
    <row r="2303" spans="36:60" hidden="1" x14ac:dyDescent="0.25">
      <c r="AJ2303" s="12">
        <v>917</v>
      </c>
      <c r="AK2303" s="39" t="s">
        <v>543</v>
      </c>
      <c r="AL2303" s="13" t="s">
        <v>27</v>
      </c>
      <c r="AM2303" s="13" t="s">
        <v>28</v>
      </c>
      <c r="AN2303" s="13" t="s">
        <v>59</v>
      </c>
      <c r="AO2303" s="13" t="s">
        <v>100</v>
      </c>
      <c r="AP2303" s="13" t="s">
        <v>31</v>
      </c>
      <c r="AQ2303" s="13" t="s">
        <v>87</v>
      </c>
      <c r="AR2303" s="13" t="s">
        <v>33</v>
      </c>
      <c r="AS2303" s="13" t="s">
        <v>85</v>
      </c>
      <c r="AT2303" s="13">
        <v>514.41</v>
      </c>
      <c r="AU2303" s="13">
        <v>9</v>
      </c>
      <c r="AV2303" s="13">
        <v>0.28999999999999998</v>
      </c>
      <c r="AW2303" s="13">
        <v>3287.08</v>
      </c>
      <c r="AX2303" s="13">
        <v>2846.23</v>
      </c>
      <c r="AY2303" s="13">
        <v>440.85</v>
      </c>
      <c r="AZ2303" s="13" t="s">
        <v>47</v>
      </c>
      <c r="BA2303" s="13" t="s">
        <v>71</v>
      </c>
      <c r="BB2303" s="13" t="s">
        <v>48</v>
      </c>
      <c r="BC2303" s="13">
        <v>29.27</v>
      </c>
      <c r="BD2303" s="13">
        <v>7</v>
      </c>
      <c r="BE2303" s="13" t="s">
        <v>97</v>
      </c>
      <c r="BF2303" s="13" t="s">
        <v>56</v>
      </c>
      <c r="BG2303" s="13">
        <v>4</v>
      </c>
      <c r="BH2303" s="13">
        <v>6</v>
      </c>
    </row>
    <row r="2304" spans="36:60" hidden="1" x14ac:dyDescent="0.25">
      <c r="AJ2304" s="11">
        <v>910</v>
      </c>
      <c r="AK2304" s="38" t="s">
        <v>611</v>
      </c>
      <c r="AL2304" s="2" t="s">
        <v>127</v>
      </c>
      <c r="AM2304" s="2" t="s">
        <v>42</v>
      </c>
      <c r="AN2304" s="2" t="s">
        <v>43</v>
      </c>
      <c r="AO2304" s="2" t="s">
        <v>67</v>
      </c>
      <c r="AP2304" s="2" t="s">
        <v>75</v>
      </c>
      <c r="AQ2304" s="2" t="s">
        <v>62</v>
      </c>
      <c r="AR2304" s="2" t="s">
        <v>53</v>
      </c>
      <c r="AS2304" s="2" t="s">
        <v>46</v>
      </c>
      <c r="AT2304" s="2">
        <v>142.32</v>
      </c>
      <c r="AU2304" s="2">
        <v>12</v>
      </c>
      <c r="AV2304" s="2">
        <v>0.03</v>
      </c>
      <c r="AW2304" s="2">
        <v>1656.6</v>
      </c>
      <c r="AX2304" s="2">
        <v>1215.97</v>
      </c>
      <c r="AY2304" s="2">
        <v>440.63</v>
      </c>
      <c r="AZ2304" s="2" t="s">
        <v>35</v>
      </c>
      <c r="BA2304" s="2" t="s">
        <v>54</v>
      </c>
      <c r="BB2304" s="2" t="s">
        <v>48</v>
      </c>
      <c r="BC2304" s="2">
        <v>42.99</v>
      </c>
      <c r="BD2304" s="2">
        <v>9</v>
      </c>
      <c r="BE2304" s="2" t="s">
        <v>97</v>
      </c>
      <c r="BF2304" s="2" t="s">
        <v>39</v>
      </c>
      <c r="BG2304" s="2">
        <v>3</v>
      </c>
      <c r="BH2304" s="2">
        <v>9</v>
      </c>
    </row>
    <row r="2305" spans="36:60" hidden="1" x14ac:dyDescent="0.25">
      <c r="AJ2305" s="11">
        <v>32</v>
      </c>
      <c r="AK2305" s="38" t="s">
        <v>124</v>
      </c>
      <c r="AL2305" s="2" t="s">
        <v>120</v>
      </c>
      <c r="AM2305" s="2" t="s">
        <v>82</v>
      </c>
      <c r="AN2305" s="2" t="s">
        <v>90</v>
      </c>
      <c r="AO2305" s="2" t="s">
        <v>100</v>
      </c>
      <c r="AP2305" s="2" t="s">
        <v>75</v>
      </c>
      <c r="AQ2305" s="2" t="s">
        <v>102</v>
      </c>
      <c r="AR2305" s="2" t="s">
        <v>33</v>
      </c>
      <c r="AS2305" s="2" t="s">
        <v>80</v>
      </c>
      <c r="AT2305" s="2">
        <v>108.96</v>
      </c>
      <c r="AU2305" s="2">
        <v>14</v>
      </c>
      <c r="AV2305" s="2">
        <v>0.14000000000000001</v>
      </c>
      <c r="AW2305" s="2">
        <v>1311.88</v>
      </c>
      <c r="AX2305" s="2">
        <v>872.57</v>
      </c>
      <c r="AY2305" s="2">
        <v>439.31</v>
      </c>
      <c r="AZ2305" s="2" t="s">
        <v>47</v>
      </c>
      <c r="BA2305" s="2" t="s">
        <v>71</v>
      </c>
      <c r="BB2305" s="2" t="s">
        <v>37</v>
      </c>
      <c r="BC2305" s="2">
        <v>14.45</v>
      </c>
      <c r="BD2305" s="2">
        <v>2</v>
      </c>
      <c r="BE2305" s="2" t="s">
        <v>97</v>
      </c>
      <c r="BF2305" s="2" t="s">
        <v>39</v>
      </c>
      <c r="BG2305" s="2">
        <v>5</v>
      </c>
      <c r="BH2305" s="2">
        <v>3</v>
      </c>
    </row>
    <row r="2306" spans="36:60" hidden="1" x14ac:dyDescent="0.25">
      <c r="AJ2306" s="12">
        <v>871</v>
      </c>
      <c r="AK2306" s="39" t="s">
        <v>559</v>
      </c>
      <c r="AL2306" s="13" t="s">
        <v>27</v>
      </c>
      <c r="AM2306" s="13" t="s">
        <v>28</v>
      </c>
      <c r="AN2306" s="13" t="s">
        <v>93</v>
      </c>
      <c r="AO2306" s="13" t="s">
        <v>44</v>
      </c>
      <c r="AP2306" s="13" t="s">
        <v>75</v>
      </c>
      <c r="AQ2306" s="13" t="s">
        <v>52</v>
      </c>
      <c r="AR2306" s="13" t="s">
        <v>53</v>
      </c>
      <c r="AS2306" s="13" t="s">
        <v>70</v>
      </c>
      <c r="AT2306" s="13">
        <v>502.86</v>
      </c>
      <c r="AU2306" s="13">
        <v>9</v>
      </c>
      <c r="AV2306" s="13">
        <v>0.2</v>
      </c>
      <c r="AW2306" s="13">
        <v>3620.59</v>
      </c>
      <c r="AX2306" s="13">
        <v>3182.38</v>
      </c>
      <c r="AY2306" s="13">
        <v>438.21</v>
      </c>
      <c r="AZ2306" s="13" t="s">
        <v>35</v>
      </c>
      <c r="BA2306" s="13" t="s">
        <v>88</v>
      </c>
      <c r="BB2306" s="13" t="s">
        <v>37</v>
      </c>
      <c r="BC2306" s="13">
        <v>45.07</v>
      </c>
      <c r="BD2306" s="13">
        <v>5</v>
      </c>
      <c r="BE2306" s="13" t="s">
        <v>97</v>
      </c>
      <c r="BF2306" s="13" t="s">
        <v>56</v>
      </c>
      <c r="BG2306" s="13">
        <v>3</v>
      </c>
      <c r="BH2306" s="13">
        <v>2</v>
      </c>
    </row>
    <row r="2307" spans="36:60" hidden="1" x14ac:dyDescent="0.25">
      <c r="AJ2307" s="11">
        <v>384</v>
      </c>
      <c r="AK2307" s="38" t="s">
        <v>394</v>
      </c>
      <c r="AL2307" s="2" t="s">
        <v>127</v>
      </c>
      <c r="AM2307" s="2" t="s">
        <v>82</v>
      </c>
      <c r="AN2307" s="2" t="s">
        <v>29</v>
      </c>
      <c r="AO2307" s="2" t="s">
        <v>74</v>
      </c>
      <c r="AP2307" s="2" t="s">
        <v>68</v>
      </c>
      <c r="AQ2307" s="2" t="s">
        <v>107</v>
      </c>
      <c r="AR2307" s="2" t="s">
        <v>53</v>
      </c>
      <c r="AS2307" s="2" t="s">
        <v>70</v>
      </c>
      <c r="AT2307" s="2">
        <v>135.91</v>
      </c>
      <c r="AU2307" s="2">
        <v>11</v>
      </c>
      <c r="AV2307" s="2">
        <v>0.05</v>
      </c>
      <c r="AW2307" s="2">
        <v>1420.26</v>
      </c>
      <c r="AX2307" s="2">
        <v>982.45</v>
      </c>
      <c r="AY2307" s="2">
        <v>437.81</v>
      </c>
      <c r="AZ2307" s="2" t="s">
        <v>47</v>
      </c>
      <c r="BA2307" s="2" t="s">
        <v>36</v>
      </c>
      <c r="BB2307" s="2" t="s">
        <v>37</v>
      </c>
      <c r="BC2307" s="2">
        <v>15.82</v>
      </c>
      <c r="BD2307" s="2">
        <v>4</v>
      </c>
      <c r="BE2307" s="2" t="s">
        <v>38</v>
      </c>
      <c r="BF2307" s="2" t="s">
        <v>56</v>
      </c>
      <c r="BG2307" s="2">
        <v>3</v>
      </c>
      <c r="BH2307" s="2">
        <v>12</v>
      </c>
    </row>
    <row r="2308" spans="36:60" hidden="1" x14ac:dyDescent="0.25">
      <c r="AJ2308" s="11">
        <v>264</v>
      </c>
      <c r="AK2308" s="38" t="s">
        <v>309</v>
      </c>
      <c r="AL2308" s="2" t="s">
        <v>114</v>
      </c>
      <c r="AM2308" s="2" t="s">
        <v>66</v>
      </c>
      <c r="AN2308" s="2" t="s">
        <v>43</v>
      </c>
      <c r="AO2308" s="2" t="s">
        <v>78</v>
      </c>
      <c r="AP2308" s="2" t="s">
        <v>68</v>
      </c>
      <c r="AQ2308" s="2" t="s">
        <v>69</v>
      </c>
      <c r="AR2308" s="2" t="s">
        <v>33</v>
      </c>
      <c r="AS2308" s="2" t="s">
        <v>46</v>
      </c>
      <c r="AT2308" s="2">
        <v>226.68</v>
      </c>
      <c r="AU2308" s="2">
        <v>7</v>
      </c>
      <c r="AV2308" s="2">
        <v>7.0000000000000007E-2</v>
      </c>
      <c r="AW2308" s="2">
        <v>1475.69</v>
      </c>
      <c r="AX2308" s="2">
        <v>1042.03</v>
      </c>
      <c r="AY2308" s="2">
        <v>433.66</v>
      </c>
      <c r="AZ2308" s="2" t="s">
        <v>35</v>
      </c>
      <c r="BA2308" s="2" t="s">
        <v>54</v>
      </c>
      <c r="BB2308" s="2" t="s">
        <v>48</v>
      </c>
      <c r="BC2308" s="2">
        <v>22.06</v>
      </c>
      <c r="BD2308" s="2">
        <v>2</v>
      </c>
      <c r="BE2308" s="2" t="s">
        <v>38</v>
      </c>
      <c r="BF2308" s="2" t="s">
        <v>56</v>
      </c>
      <c r="BG2308" s="2">
        <v>1</v>
      </c>
      <c r="BH2308" s="2">
        <v>7</v>
      </c>
    </row>
    <row r="2309" spans="36:60" hidden="1" x14ac:dyDescent="0.25">
      <c r="AJ2309" s="11">
        <v>778</v>
      </c>
      <c r="AK2309" s="38" t="s">
        <v>260</v>
      </c>
      <c r="AL2309" s="2" t="s">
        <v>120</v>
      </c>
      <c r="AM2309" s="2" t="s">
        <v>66</v>
      </c>
      <c r="AN2309" s="2" t="s">
        <v>29</v>
      </c>
      <c r="AO2309" s="2" t="s">
        <v>30</v>
      </c>
      <c r="AP2309" s="2" t="s">
        <v>51</v>
      </c>
      <c r="AQ2309" s="2" t="s">
        <v>107</v>
      </c>
      <c r="AR2309" s="2" t="s">
        <v>33</v>
      </c>
      <c r="AS2309" s="2" t="s">
        <v>80</v>
      </c>
      <c r="AT2309" s="2">
        <v>338.35</v>
      </c>
      <c r="AU2309" s="2">
        <v>9</v>
      </c>
      <c r="AV2309" s="2">
        <v>0.1</v>
      </c>
      <c r="AW2309" s="2">
        <v>2740.64</v>
      </c>
      <c r="AX2309" s="2">
        <v>2311.0300000000002</v>
      </c>
      <c r="AY2309" s="2">
        <v>429.61</v>
      </c>
      <c r="AZ2309" s="2" t="s">
        <v>76</v>
      </c>
      <c r="BA2309" s="2" t="s">
        <v>88</v>
      </c>
      <c r="BB2309" s="2" t="s">
        <v>48</v>
      </c>
      <c r="BC2309" s="2">
        <v>6.49</v>
      </c>
      <c r="BD2309" s="2">
        <v>10</v>
      </c>
      <c r="BE2309" s="2" t="s">
        <v>55</v>
      </c>
      <c r="BF2309" s="2" t="s">
        <v>39</v>
      </c>
      <c r="BG2309" s="2">
        <v>3</v>
      </c>
      <c r="BH2309" s="2">
        <v>8</v>
      </c>
    </row>
    <row r="2310" spans="36:60" hidden="1" x14ac:dyDescent="0.25">
      <c r="AJ2310" s="12">
        <v>493</v>
      </c>
      <c r="AK2310" s="39" t="s">
        <v>460</v>
      </c>
      <c r="AL2310" s="13" t="s">
        <v>120</v>
      </c>
      <c r="AM2310" s="13" t="s">
        <v>82</v>
      </c>
      <c r="AN2310" s="13" t="s">
        <v>29</v>
      </c>
      <c r="AO2310" s="13" t="s">
        <v>100</v>
      </c>
      <c r="AP2310" s="13" t="s">
        <v>75</v>
      </c>
      <c r="AQ2310" s="13" t="s">
        <v>107</v>
      </c>
      <c r="AR2310" s="13" t="s">
        <v>53</v>
      </c>
      <c r="AS2310" s="13" t="s">
        <v>34</v>
      </c>
      <c r="AT2310" s="13">
        <v>154.22</v>
      </c>
      <c r="AU2310" s="13">
        <v>7</v>
      </c>
      <c r="AV2310" s="13">
        <v>0</v>
      </c>
      <c r="AW2310" s="13">
        <v>1079.54</v>
      </c>
      <c r="AX2310" s="13">
        <v>650.72</v>
      </c>
      <c r="AY2310" s="13">
        <v>428.82</v>
      </c>
      <c r="AZ2310" s="13" t="s">
        <v>47</v>
      </c>
      <c r="BA2310" s="13" t="s">
        <v>54</v>
      </c>
      <c r="BB2310" s="13" t="s">
        <v>37</v>
      </c>
      <c r="BC2310" s="13">
        <v>9.01</v>
      </c>
      <c r="BD2310" s="13">
        <v>5</v>
      </c>
      <c r="BE2310" s="13" t="s">
        <v>55</v>
      </c>
      <c r="BF2310" s="13" t="s">
        <v>39</v>
      </c>
      <c r="BG2310" s="13">
        <v>4</v>
      </c>
      <c r="BH2310" s="13">
        <v>5</v>
      </c>
    </row>
    <row r="2311" spans="36:60" hidden="1" x14ac:dyDescent="0.25">
      <c r="AJ2311" s="11">
        <v>368</v>
      </c>
      <c r="AK2311" s="38" t="s">
        <v>381</v>
      </c>
      <c r="AL2311" s="2" t="s">
        <v>41</v>
      </c>
      <c r="AM2311" s="2" t="s">
        <v>66</v>
      </c>
      <c r="AN2311" s="2" t="s">
        <v>43</v>
      </c>
      <c r="AO2311" s="2" t="s">
        <v>30</v>
      </c>
      <c r="AP2311" s="2" t="s">
        <v>31</v>
      </c>
      <c r="AQ2311" s="2" t="s">
        <v>69</v>
      </c>
      <c r="AR2311" s="2" t="s">
        <v>45</v>
      </c>
      <c r="AS2311" s="2" t="s">
        <v>46</v>
      </c>
      <c r="AT2311" s="2">
        <v>437.82</v>
      </c>
      <c r="AU2311" s="2">
        <v>4</v>
      </c>
      <c r="AV2311" s="2">
        <v>0.02</v>
      </c>
      <c r="AW2311" s="2">
        <v>1716.25</v>
      </c>
      <c r="AX2311" s="2">
        <v>1287.94</v>
      </c>
      <c r="AY2311" s="2">
        <v>428.31</v>
      </c>
      <c r="AZ2311" s="2" t="s">
        <v>91</v>
      </c>
      <c r="BA2311" s="2" t="s">
        <v>54</v>
      </c>
      <c r="BB2311" s="2" t="s">
        <v>37</v>
      </c>
      <c r="BC2311" s="2">
        <v>30.47</v>
      </c>
      <c r="BD2311" s="2">
        <v>5</v>
      </c>
      <c r="BE2311" s="2" t="s">
        <v>55</v>
      </c>
      <c r="BF2311" s="2" t="s">
        <v>56</v>
      </c>
      <c r="BG2311" s="2">
        <v>5</v>
      </c>
      <c r="BH2311" s="2">
        <v>7</v>
      </c>
    </row>
    <row r="2312" spans="36:60" hidden="1" x14ac:dyDescent="0.25">
      <c r="AJ2312" s="12">
        <v>763</v>
      </c>
      <c r="AK2312" s="39" t="s">
        <v>192</v>
      </c>
      <c r="AL2312" s="13" t="s">
        <v>50</v>
      </c>
      <c r="AM2312" s="13" t="s">
        <v>82</v>
      </c>
      <c r="AN2312" s="13" t="s">
        <v>29</v>
      </c>
      <c r="AO2312" s="13" t="s">
        <v>44</v>
      </c>
      <c r="AP2312" s="13" t="s">
        <v>61</v>
      </c>
      <c r="AQ2312" s="13" t="s">
        <v>134</v>
      </c>
      <c r="AR2312" s="13" t="s">
        <v>33</v>
      </c>
      <c r="AS2312" s="13" t="s">
        <v>46</v>
      </c>
      <c r="AT2312" s="13">
        <v>283.01</v>
      </c>
      <c r="AU2312" s="13">
        <v>4</v>
      </c>
      <c r="AV2312" s="13">
        <v>0.03</v>
      </c>
      <c r="AW2312" s="13">
        <v>1098.08</v>
      </c>
      <c r="AX2312" s="13">
        <v>670.49</v>
      </c>
      <c r="AY2312" s="13">
        <v>427.59</v>
      </c>
      <c r="AZ2312" s="13" t="s">
        <v>63</v>
      </c>
      <c r="BA2312" s="13" t="s">
        <v>71</v>
      </c>
      <c r="BB2312" s="13" t="s">
        <v>72</v>
      </c>
      <c r="BC2312" s="13">
        <v>34.17</v>
      </c>
      <c r="BD2312" s="13">
        <v>5</v>
      </c>
      <c r="BE2312" s="13" t="s">
        <v>55</v>
      </c>
      <c r="BF2312" s="13" t="s">
        <v>39</v>
      </c>
      <c r="BG2312" s="13">
        <v>3</v>
      </c>
      <c r="BH2312" s="13">
        <v>3</v>
      </c>
    </row>
    <row r="2313" spans="36:60" hidden="1" x14ac:dyDescent="0.25">
      <c r="AJ2313" s="11">
        <v>840</v>
      </c>
      <c r="AK2313" s="38" t="s">
        <v>248</v>
      </c>
      <c r="AL2313" s="2" t="s">
        <v>65</v>
      </c>
      <c r="AM2313" s="2" t="s">
        <v>82</v>
      </c>
      <c r="AN2313" s="2" t="s">
        <v>83</v>
      </c>
      <c r="AO2313" s="2" t="s">
        <v>60</v>
      </c>
      <c r="AP2313" s="2" t="s">
        <v>68</v>
      </c>
      <c r="AQ2313" s="2" t="s">
        <v>87</v>
      </c>
      <c r="AR2313" s="2" t="s">
        <v>33</v>
      </c>
      <c r="AS2313" s="2" t="s">
        <v>85</v>
      </c>
      <c r="AT2313" s="2">
        <v>67.7</v>
      </c>
      <c r="AU2313" s="2">
        <v>17</v>
      </c>
      <c r="AV2313" s="2">
        <v>0.03</v>
      </c>
      <c r="AW2313" s="2">
        <v>1116.3699999999999</v>
      </c>
      <c r="AX2313" s="2">
        <v>689.31</v>
      </c>
      <c r="AY2313" s="2">
        <v>427.06</v>
      </c>
      <c r="AZ2313" s="2" t="s">
        <v>47</v>
      </c>
      <c r="BA2313" s="2" t="s">
        <v>71</v>
      </c>
      <c r="BB2313" s="2" t="s">
        <v>48</v>
      </c>
      <c r="BC2313" s="2">
        <v>32.71</v>
      </c>
      <c r="BD2313" s="2">
        <v>6</v>
      </c>
      <c r="BE2313" s="2" t="s">
        <v>38</v>
      </c>
      <c r="BF2313" s="2" t="s">
        <v>56</v>
      </c>
      <c r="BG2313" s="2">
        <v>1</v>
      </c>
      <c r="BH2313" s="2">
        <v>7</v>
      </c>
    </row>
    <row r="2314" spans="36:60" hidden="1" x14ac:dyDescent="0.25">
      <c r="AJ2314" s="11">
        <v>946</v>
      </c>
      <c r="AK2314" s="38" t="s">
        <v>399</v>
      </c>
      <c r="AL2314" s="2" t="s">
        <v>58</v>
      </c>
      <c r="AM2314" s="2" t="s">
        <v>28</v>
      </c>
      <c r="AN2314" s="2" t="s">
        <v>29</v>
      </c>
      <c r="AO2314" s="2" t="s">
        <v>94</v>
      </c>
      <c r="AP2314" s="2" t="s">
        <v>61</v>
      </c>
      <c r="AQ2314" s="2" t="s">
        <v>134</v>
      </c>
      <c r="AR2314" s="2" t="s">
        <v>45</v>
      </c>
      <c r="AS2314" s="2" t="s">
        <v>34</v>
      </c>
      <c r="AT2314" s="2">
        <v>391.86</v>
      </c>
      <c r="AU2314" s="2">
        <v>7</v>
      </c>
      <c r="AV2314" s="2">
        <v>0.3</v>
      </c>
      <c r="AW2314" s="2">
        <v>1920.11</v>
      </c>
      <c r="AX2314" s="2">
        <v>1494.28</v>
      </c>
      <c r="AY2314" s="2">
        <v>425.83</v>
      </c>
      <c r="AZ2314" s="2" t="s">
        <v>47</v>
      </c>
      <c r="BA2314" s="2" t="s">
        <v>71</v>
      </c>
      <c r="BB2314" s="2" t="s">
        <v>72</v>
      </c>
      <c r="BC2314" s="2">
        <v>41.98</v>
      </c>
      <c r="BD2314" s="2">
        <v>7</v>
      </c>
      <c r="BE2314" s="2" t="s">
        <v>97</v>
      </c>
      <c r="BF2314" s="2" t="s">
        <v>39</v>
      </c>
      <c r="BG2314" s="2">
        <v>3</v>
      </c>
      <c r="BH2314" s="2">
        <v>11</v>
      </c>
    </row>
    <row r="2315" spans="36:60" hidden="1" x14ac:dyDescent="0.25">
      <c r="AJ2315" s="11">
        <v>596</v>
      </c>
      <c r="AK2315" s="38" t="s">
        <v>412</v>
      </c>
      <c r="AL2315" s="2" t="s">
        <v>58</v>
      </c>
      <c r="AM2315" s="2" t="s">
        <v>28</v>
      </c>
      <c r="AN2315" s="2" t="s">
        <v>90</v>
      </c>
      <c r="AO2315" s="2" t="s">
        <v>30</v>
      </c>
      <c r="AP2315" s="2" t="s">
        <v>68</v>
      </c>
      <c r="AQ2315" s="2" t="s">
        <v>107</v>
      </c>
      <c r="AR2315" s="2" t="s">
        <v>53</v>
      </c>
      <c r="AS2315" s="2" t="s">
        <v>70</v>
      </c>
      <c r="AT2315" s="2">
        <v>537.05999999999995</v>
      </c>
      <c r="AU2315" s="2">
        <v>3</v>
      </c>
      <c r="AV2315" s="2">
        <v>0.08</v>
      </c>
      <c r="AW2315" s="2">
        <v>1482.29</v>
      </c>
      <c r="AX2315" s="2">
        <v>1062.75</v>
      </c>
      <c r="AY2315" s="2">
        <v>419.54</v>
      </c>
      <c r="AZ2315" s="2" t="s">
        <v>76</v>
      </c>
      <c r="BA2315" s="2" t="s">
        <v>54</v>
      </c>
      <c r="BB2315" s="2" t="s">
        <v>72</v>
      </c>
      <c r="BC2315" s="2">
        <v>32.64</v>
      </c>
      <c r="BD2315" s="2">
        <v>2</v>
      </c>
      <c r="BE2315" s="2" t="s">
        <v>38</v>
      </c>
      <c r="BF2315" s="2" t="s">
        <v>56</v>
      </c>
      <c r="BG2315" s="2">
        <v>3</v>
      </c>
      <c r="BH2315" s="2">
        <v>5</v>
      </c>
    </row>
    <row r="2316" spans="36:60" hidden="1" x14ac:dyDescent="0.25">
      <c r="AJ2316" s="12">
        <v>485</v>
      </c>
      <c r="AK2316" s="39" t="s">
        <v>155</v>
      </c>
      <c r="AL2316" s="13" t="s">
        <v>65</v>
      </c>
      <c r="AM2316" s="13" t="s">
        <v>28</v>
      </c>
      <c r="AN2316" s="13" t="s">
        <v>29</v>
      </c>
      <c r="AO2316" s="13" t="s">
        <v>94</v>
      </c>
      <c r="AP2316" s="13" t="s">
        <v>31</v>
      </c>
      <c r="AQ2316" s="13" t="s">
        <v>32</v>
      </c>
      <c r="AR2316" s="13" t="s">
        <v>33</v>
      </c>
      <c r="AS2316" s="13" t="s">
        <v>85</v>
      </c>
      <c r="AT2316" s="13">
        <v>991.32</v>
      </c>
      <c r="AU2316" s="13">
        <v>2</v>
      </c>
      <c r="AV2316" s="13">
        <v>0.19</v>
      </c>
      <c r="AW2316" s="13">
        <v>1605.94</v>
      </c>
      <c r="AX2316" s="13">
        <v>1187.52</v>
      </c>
      <c r="AY2316" s="13">
        <v>418.42</v>
      </c>
      <c r="AZ2316" s="13" t="s">
        <v>76</v>
      </c>
      <c r="BA2316" s="13" t="s">
        <v>71</v>
      </c>
      <c r="BB2316" s="13" t="s">
        <v>37</v>
      </c>
      <c r="BC2316" s="13">
        <v>32.47</v>
      </c>
      <c r="BD2316" s="13">
        <v>8</v>
      </c>
      <c r="BE2316" s="13" t="s">
        <v>97</v>
      </c>
      <c r="BF2316" s="13" t="s">
        <v>39</v>
      </c>
      <c r="BG2316" s="13">
        <v>4</v>
      </c>
      <c r="BH2316" s="13">
        <v>3</v>
      </c>
    </row>
    <row r="2317" spans="36:60" hidden="1" x14ac:dyDescent="0.25">
      <c r="AJ2317" s="12">
        <v>409</v>
      </c>
      <c r="AK2317" s="39" t="s">
        <v>414</v>
      </c>
      <c r="AL2317" s="13" t="s">
        <v>96</v>
      </c>
      <c r="AM2317" s="13" t="s">
        <v>82</v>
      </c>
      <c r="AN2317" s="13" t="s">
        <v>90</v>
      </c>
      <c r="AO2317" s="13" t="s">
        <v>74</v>
      </c>
      <c r="AP2317" s="13" t="s">
        <v>61</v>
      </c>
      <c r="AQ2317" s="13" t="s">
        <v>84</v>
      </c>
      <c r="AR2317" s="13" t="s">
        <v>33</v>
      </c>
      <c r="AS2317" s="13" t="s">
        <v>46</v>
      </c>
      <c r="AT2317" s="13">
        <v>122.7</v>
      </c>
      <c r="AU2317" s="13">
        <v>17</v>
      </c>
      <c r="AV2317" s="13">
        <v>0.2</v>
      </c>
      <c r="AW2317" s="13">
        <v>1668.72</v>
      </c>
      <c r="AX2317" s="13">
        <v>1251.6300000000001</v>
      </c>
      <c r="AY2317" s="13">
        <v>417.09</v>
      </c>
      <c r="AZ2317" s="13" t="s">
        <v>47</v>
      </c>
      <c r="BA2317" s="13" t="s">
        <v>54</v>
      </c>
      <c r="BB2317" s="13" t="s">
        <v>48</v>
      </c>
      <c r="BC2317" s="13">
        <v>19.670000000000002</v>
      </c>
      <c r="BD2317" s="13">
        <v>1</v>
      </c>
      <c r="BE2317" s="13" t="s">
        <v>55</v>
      </c>
      <c r="BF2317" s="13" t="s">
        <v>56</v>
      </c>
      <c r="BG2317" s="13">
        <v>3</v>
      </c>
      <c r="BH2317" s="13">
        <v>9</v>
      </c>
    </row>
    <row r="2318" spans="36:60" hidden="1" x14ac:dyDescent="0.25">
      <c r="AJ2318" s="12">
        <v>393</v>
      </c>
      <c r="AK2318" s="39" t="s">
        <v>401</v>
      </c>
      <c r="AL2318" s="13" t="s">
        <v>120</v>
      </c>
      <c r="AM2318" s="13" t="s">
        <v>42</v>
      </c>
      <c r="AN2318" s="13" t="s">
        <v>59</v>
      </c>
      <c r="AO2318" s="13" t="s">
        <v>60</v>
      </c>
      <c r="AP2318" s="13" t="s">
        <v>51</v>
      </c>
      <c r="AQ2318" s="13" t="s">
        <v>52</v>
      </c>
      <c r="AR2318" s="13" t="s">
        <v>33</v>
      </c>
      <c r="AS2318" s="13" t="s">
        <v>85</v>
      </c>
      <c r="AT2318" s="13">
        <v>473.37</v>
      </c>
      <c r="AU2318" s="13">
        <v>7</v>
      </c>
      <c r="AV2318" s="13">
        <v>0.21</v>
      </c>
      <c r="AW2318" s="13">
        <v>2617.7399999999998</v>
      </c>
      <c r="AX2318" s="13">
        <v>2202.1799999999998</v>
      </c>
      <c r="AY2318" s="13">
        <v>415.56</v>
      </c>
      <c r="AZ2318" s="13" t="s">
        <v>47</v>
      </c>
      <c r="BA2318" s="13" t="s">
        <v>36</v>
      </c>
      <c r="BB2318" s="13" t="s">
        <v>72</v>
      </c>
      <c r="BC2318" s="13">
        <v>20.91</v>
      </c>
      <c r="BD2318" s="13">
        <v>6</v>
      </c>
      <c r="BE2318" s="13" t="s">
        <v>97</v>
      </c>
      <c r="BF2318" s="13" t="s">
        <v>39</v>
      </c>
      <c r="BG2318" s="13">
        <v>4</v>
      </c>
      <c r="BH2318" s="13">
        <v>9</v>
      </c>
    </row>
    <row r="2319" spans="36:60" hidden="1" x14ac:dyDescent="0.25">
      <c r="AJ2319" s="11">
        <v>816</v>
      </c>
      <c r="AK2319" s="38" t="s">
        <v>388</v>
      </c>
      <c r="AL2319" s="2" t="s">
        <v>27</v>
      </c>
      <c r="AM2319" s="2" t="s">
        <v>82</v>
      </c>
      <c r="AN2319" s="2" t="s">
        <v>93</v>
      </c>
      <c r="AO2319" s="2" t="s">
        <v>67</v>
      </c>
      <c r="AP2319" s="2" t="s">
        <v>51</v>
      </c>
      <c r="AQ2319" s="2" t="s">
        <v>52</v>
      </c>
      <c r="AR2319" s="2" t="s">
        <v>45</v>
      </c>
      <c r="AS2319" s="2" t="s">
        <v>80</v>
      </c>
      <c r="AT2319" s="2">
        <v>252.98</v>
      </c>
      <c r="AU2319" s="2">
        <v>5</v>
      </c>
      <c r="AV2319" s="2">
        <v>0.12</v>
      </c>
      <c r="AW2319" s="2">
        <v>1113.1099999999999</v>
      </c>
      <c r="AX2319" s="2">
        <v>699.56</v>
      </c>
      <c r="AY2319" s="2">
        <v>413.55</v>
      </c>
      <c r="AZ2319" s="2" t="s">
        <v>63</v>
      </c>
      <c r="BA2319" s="2" t="s">
        <v>54</v>
      </c>
      <c r="BB2319" s="2" t="s">
        <v>37</v>
      </c>
      <c r="BC2319" s="2">
        <v>41.04</v>
      </c>
      <c r="BD2319" s="2">
        <v>4</v>
      </c>
      <c r="BE2319" s="2" t="s">
        <v>38</v>
      </c>
      <c r="BF2319" s="2" t="s">
        <v>39</v>
      </c>
      <c r="BG2319" s="2">
        <v>2</v>
      </c>
      <c r="BH2319" s="2">
        <v>7</v>
      </c>
    </row>
    <row r="2320" spans="36:60" hidden="1" x14ac:dyDescent="0.25">
      <c r="AJ2320" s="11">
        <v>750</v>
      </c>
      <c r="AK2320" s="38" t="s">
        <v>89</v>
      </c>
      <c r="AL2320" s="2" t="s">
        <v>127</v>
      </c>
      <c r="AM2320" s="2" t="s">
        <v>28</v>
      </c>
      <c r="AN2320" s="2" t="s">
        <v>43</v>
      </c>
      <c r="AO2320" s="2" t="s">
        <v>78</v>
      </c>
      <c r="AP2320" s="2" t="s">
        <v>61</v>
      </c>
      <c r="AQ2320" s="2" t="s">
        <v>87</v>
      </c>
      <c r="AR2320" s="2" t="s">
        <v>33</v>
      </c>
      <c r="AS2320" s="2" t="s">
        <v>70</v>
      </c>
      <c r="AT2320" s="2">
        <v>503.98</v>
      </c>
      <c r="AU2320" s="2">
        <v>3</v>
      </c>
      <c r="AV2320" s="2">
        <v>0.13</v>
      </c>
      <c r="AW2320" s="2">
        <v>1315.39</v>
      </c>
      <c r="AX2320" s="2">
        <v>905.88</v>
      </c>
      <c r="AY2320" s="2">
        <v>409.51</v>
      </c>
      <c r="AZ2320" s="2" t="s">
        <v>35</v>
      </c>
      <c r="BA2320" s="2" t="s">
        <v>54</v>
      </c>
      <c r="BB2320" s="2" t="s">
        <v>37</v>
      </c>
      <c r="BC2320" s="2">
        <v>14.6</v>
      </c>
      <c r="BD2320" s="2">
        <v>1</v>
      </c>
      <c r="BE2320" s="2" t="s">
        <v>55</v>
      </c>
      <c r="BF2320" s="2" t="s">
        <v>56</v>
      </c>
      <c r="BG2320" s="2">
        <v>3</v>
      </c>
      <c r="BH2320" s="2">
        <v>6</v>
      </c>
    </row>
    <row r="2321" spans="36:60" hidden="1" x14ac:dyDescent="0.25">
      <c r="AJ2321" s="12">
        <v>735</v>
      </c>
      <c r="AK2321" s="39" t="s">
        <v>232</v>
      </c>
      <c r="AL2321" s="13" t="s">
        <v>27</v>
      </c>
      <c r="AM2321" s="13" t="s">
        <v>82</v>
      </c>
      <c r="AN2321" s="13" t="s">
        <v>90</v>
      </c>
      <c r="AO2321" s="13" t="s">
        <v>67</v>
      </c>
      <c r="AP2321" s="13" t="s">
        <v>31</v>
      </c>
      <c r="AQ2321" s="13" t="s">
        <v>102</v>
      </c>
      <c r="AR2321" s="13" t="s">
        <v>53</v>
      </c>
      <c r="AS2321" s="13" t="s">
        <v>85</v>
      </c>
      <c r="AT2321" s="13">
        <v>213.12</v>
      </c>
      <c r="AU2321" s="13">
        <v>12</v>
      </c>
      <c r="AV2321" s="13">
        <v>0.04</v>
      </c>
      <c r="AW2321" s="13">
        <v>2455.14</v>
      </c>
      <c r="AX2321" s="13">
        <v>2046.89</v>
      </c>
      <c r="AY2321" s="13">
        <v>408.25</v>
      </c>
      <c r="AZ2321" s="13" t="s">
        <v>91</v>
      </c>
      <c r="BA2321" s="13" t="s">
        <v>36</v>
      </c>
      <c r="BB2321" s="13" t="s">
        <v>72</v>
      </c>
      <c r="BC2321" s="13">
        <v>31.44</v>
      </c>
      <c r="BD2321" s="13">
        <v>10</v>
      </c>
      <c r="BE2321" s="13" t="s">
        <v>55</v>
      </c>
      <c r="BF2321" s="13" t="s">
        <v>39</v>
      </c>
      <c r="BG2321" s="13">
        <v>5</v>
      </c>
      <c r="BH2321" s="13">
        <v>9</v>
      </c>
    </row>
    <row r="2322" spans="36:60" hidden="1" x14ac:dyDescent="0.25">
      <c r="AJ2322" s="11">
        <v>512</v>
      </c>
      <c r="AK2322" s="38" t="s">
        <v>49</v>
      </c>
      <c r="AL2322" s="2" t="s">
        <v>58</v>
      </c>
      <c r="AM2322" s="2" t="s">
        <v>82</v>
      </c>
      <c r="AN2322" s="2" t="s">
        <v>83</v>
      </c>
      <c r="AO2322" s="2" t="s">
        <v>44</v>
      </c>
      <c r="AP2322" s="2" t="s">
        <v>31</v>
      </c>
      <c r="AQ2322" s="2" t="s">
        <v>69</v>
      </c>
      <c r="AR2322" s="2" t="s">
        <v>33</v>
      </c>
      <c r="AS2322" s="2" t="s">
        <v>70</v>
      </c>
      <c r="AT2322" s="2">
        <v>90.7</v>
      </c>
      <c r="AU2322" s="2">
        <v>17</v>
      </c>
      <c r="AV2322" s="2">
        <v>0.23</v>
      </c>
      <c r="AW2322" s="2">
        <v>1187.26</v>
      </c>
      <c r="AX2322" s="2">
        <v>786.1</v>
      </c>
      <c r="AY2322" s="2">
        <v>401.16</v>
      </c>
      <c r="AZ2322" s="2" t="s">
        <v>63</v>
      </c>
      <c r="BA2322" s="2" t="s">
        <v>88</v>
      </c>
      <c r="BB2322" s="2" t="s">
        <v>48</v>
      </c>
      <c r="BC2322" s="2">
        <v>26.24</v>
      </c>
      <c r="BD2322" s="2">
        <v>5</v>
      </c>
      <c r="BE2322" s="2" t="s">
        <v>55</v>
      </c>
      <c r="BF2322" s="2" t="s">
        <v>39</v>
      </c>
      <c r="BG2322" s="2">
        <v>3</v>
      </c>
      <c r="BH2322" s="2">
        <v>12</v>
      </c>
    </row>
    <row r="2323" spans="36:60" hidden="1" x14ac:dyDescent="0.25">
      <c r="AJ2323" s="11">
        <v>634</v>
      </c>
      <c r="AK2323" s="38" t="s">
        <v>522</v>
      </c>
      <c r="AL2323" s="2" t="s">
        <v>27</v>
      </c>
      <c r="AM2323" s="2" t="s">
        <v>28</v>
      </c>
      <c r="AN2323" s="2" t="s">
        <v>29</v>
      </c>
      <c r="AO2323" s="2" t="s">
        <v>78</v>
      </c>
      <c r="AP2323" s="2" t="s">
        <v>31</v>
      </c>
      <c r="AQ2323" s="2" t="s">
        <v>87</v>
      </c>
      <c r="AR2323" s="2" t="s">
        <v>45</v>
      </c>
      <c r="AS2323" s="2" t="s">
        <v>80</v>
      </c>
      <c r="AT2323" s="2">
        <v>257.16000000000003</v>
      </c>
      <c r="AU2323" s="2">
        <v>14</v>
      </c>
      <c r="AV2323" s="2">
        <v>0.17</v>
      </c>
      <c r="AW2323" s="2">
        <v>2988.2</v>
      </c>
      <c r="AX2323" s="2">
        <v>2587.17</v>
      </c>
      <c r="AY2323" s="2">
        <v>401.03</v>
      </c>
      <c r="AZ2323" s="2" t="s">
        <v>91</v>
      </c>
      <c r="BA2323" s="2" t="s">
        <v>88</v>
      </c>
      <c r="BB2323" s="2" t="s">
        <v>48</v>
      </c>
      <c r="BC2323" s="2">
        <v>27.82</v>
      </c>
      <c r="BD2323" s="2">
        <v>4</v>
      </c>
      <c r="BE2323" s="2" t="s">
        <v>38</v>
      </c>
      <c r="BF2323" s="2" t="s">
        <v>56</v>
      </c>
      <c r="BG2323" s="2">
        <v>4</v>
      </c>
      <c r="BH2323" s="2">
        <v>4</v>
      </c>
    </row>
    <row r="2324" spans="36:60" hidden="1" x14ac:dyDescent="0.25">
      <c r="AJ2324" s="11">
        <v>72</v>
      </c>
      <c r="AK2324" s="38" t="s">
        <v>165</v>
      </c>
      <c r="AL2324" s="2" t="s">
        <v>127</v>
      </c>
      <c r="AM2324" s="2" t="s">
        <v>42</v>
      </c>
      <c r="AN2324" s="2" t="s">
        <v>29</v>
      </c>
      <c r="AO2324" s="2" t="s">
        <v>67</v>
      </c>
      <c r="AP2324" s="2" t="s">
        <v>68</v>
      </c>
      <c r="AQ2324" s="2" t="s">
        <v>62</v>
      </c>
      <c r="AR2324" s="2" t="s">
        <v>45</v>
      </c>
      <c r="AS2324" s="2" t="s">
        <v>46</v>
      </c>
      <c r="AT2324" s="2">
        <v>452.74</v>
      </c>
      <c r="AU2324" s="2">
        <v>4</v>
      </c>
      <c r="AV2324" s="2">
        <v>0.13</v>
      </c>
      <c r="AW2324" s="2">
        <v>1575.54</v>
      </c>
      <c r="AX2324" s="2">
        <v>1175.1199999999999</v>
      </c>
      <c r="AY2324" s="2">
        <v>400.42</v>
      </c>
      <c r="AZ2324" s="2" t="s">
        <v>35</v>
      </c>
      <c r="BA2324" s="2" t="s">
        <v>36</v>
      </c>
      <c r="BB2324" s="2" t="s">
        <v>48</v>
      </c>
      <c r="BC2324" s="2">
        <v>7.49</v>
      </c>
      <c r="BD2324" s="2">
        <v>2</v>
      </c>
      <c r="BE2324" s="2" t="s">
        <v>97</v>
      </c>
      <c r="BF2324" s="2" t="s">
        <v>56</v>
      </c>
      <c r="BG2324" s="2">
        <v>5</v>
      </c>
      <c r="BH2324" s="2">
        <v>9</v>
      </c>
    </row>
    <row r="2325" spans="36:60" hidden="1" x14ac:dyDescent="0.25">
      <c r="AJ2325" s="12">
        <v>167</v>
      </c>
      <c r="AK2325" s="39" t="s">
        <v>248</v>
      </c>
      <c r="AL2325" s="13" t="s">
        <v>129</v>
      </c>
      <c r="AM2325" s="13" t="s">
        <v>66</v>
      </c>
      <c r="AN2325" s="13" t="s">
        <v>59</v>
      </c>
      <c r="AO2325" s="13" t="s">
        <v>67</v>
      </c>
      <c r="AP2325" s="13" t="s">
        <v>75</v>
      </c>
      <c r="AQ2325" s="13" t="s">
        <v>32</v>
      </c>
      <c r="AR2325" s="13" t="s">
        <v>53</v>
      </c>
      <c r="AS2325" s="13" t="s">
        <v>80</v>
      </c>
      <c r="AT2325" s="13">
        <v>537.01</v>
      </c>
      <c r="AU2325" s="13">
        <v>6</v>
      </c>
      <c r="AV2325" s="13">
        <v>0.28999999999999998</v>
      </c>
      <c r="AW2325" s="13">
        <v>2287.66</v>
      </c>
      <c r="AX2325" s="13">
        <v>1888.29</v>
      </c>
      <c r="AY2325" s="13">
        <v>399.37</v>
      </c>
      <c r="AZ2325" s="13" t="s">
        <v>91</v>
      </c>
      <c r="BA2325" s="13" t="s">
        <v>36</v>
      </c>
      <c r="BB2325" s="13" t="s">
        <v>72</v>
      </c>
      <c r="BC2325" s="13">
        <v>20.440000000000001</v>
      </c>
      <c r="BD2325" s="13">
        <v>4</v>
      </c>
      <c r="BE2325" s="13" t="s">
        <v>55</v>
      </c>
      <c r="BF2325" s="13" t="s">
        <v>39</v>
      </c>
      <c r="BG2325" s="13">
        <v>4</v>
      </c>
      <c r="BH2325" s="13">
        <v>7</v>
      </c>
    </row>
    <row r="2326" spans="36:60" hidden="1" x14ac:dyDescent="0.25">
      <c r="AJ2326" s="11">
        <v>448</v>
      </c>
      <c r="AK2326" s="38" t="s">
        <v>438</v>
      </c>
      <c r="AL2326" s="2" t="s">
        <v>99</v>
      </c>
      <c r="AM2326" s="2" t="s">
        <v>28</v>
      </c>
      <c r="AN2326" s="2" t="s">
        <v>83</v>
      </c>
      <c r="AO2326" s="2" t="s">
        <v>100</v>
      </c>
      <c r="AP2326" s="2" t="s">
        <v>68</v>
      </c>
      <c r="AQ2326" s="2" t="s">
        <v>32</v>
      </c>
      <c r="AR2326" s="2" t="s">
        <v>33</v>
      </c>
      <c r="AS2326" s="2" t="s">
        <v>85</v>
      </c>
      <c r="AT2326" s="2">
        <v>513.16999999999996</v>
      </c>
      <c r="AU2326" s="2">
        <v>7</v>
      </c>
      <c r="AV2326" s="2">
        <v>0.1</v>
      </c>
      <c r="AW2326" s="2">
        <v>3232.97</v>
      </c>
      <c r="AX2326" s="2">
        <v>2835.85</v>
      </c>
      <c r="AY2326" s="2">
        <v>397.12</v>
      </c>
      <c r="AZ2326" s="2" t="s">
        <v>35</v>
      </c>
      <c r="BA2326" s="2" t="s">
        <v>88</v>
      </c>
      <c r="BB2326" s="2" t="s">
        <v>48</v>
      </c>
      <c r="BC2326" s="2">
        <v>32.22</v>
      </c>
      <c r="BD2326" s="2">
        <v>5</v>
      </c>
      <c r="BE2326" s="2" t="s">
        <v>38</v>
      </c>
      <c r="BF2326" s="2" t="s">
        <v>56</v>
      </c>
      <c r="BG2326" s="2">
        <v>5</v>
      </c>
      <c r="BH2326" s="2">
        <v>10</v>
      </c>
    </row>
    <row r="2327" spans="36:60" hidden="1" x14ac:dyDescent="0.25">
      <c r="AJ2327" s="12">
        <v>811</v>
      </c>
      <c r="AK2327" s="39" t="s">
        <v>284</v>
      </c>
      <c r="AL2327" s="13" t="s">
        <v>58</v>
      </c>
      <c r="AM2327" s="13" t="s">
        <v>28</v>
      </c>
      <c r="AN2327" s="13" t="s">
        <v>29</v>
      </c>
      <c r="AO2327" s="13" t="s">
        <v>44</v>
      </c>
      <c r="AP2327" s="13" t="s">
        <v>61</v>
      </c>
      <c r="AQ2327" s="13" t="s">
        <v>32</v>
      </c>
      <c r="AR2327" s="13" t="s">
        <v>45</v>
      </c>
      <c r="AS2327" s="13" t="s">
        <v>46</v>
      </c>
      <c r="AT2327" s="13">
        <v>496</v>
      </c>
      <c r="AU2327" s="13">
        <v>4</v>
      </c>
      <c r="AV2327" s="13">
        <v>7.0000000000000007E-2</v>
      </c>
      <c r="AW2327" s="13">
        <v>1845.12</v>
      </c>
      <c r="AX2327" s="13">
        <v>1448.95</v>
      </c>
      <c r="AY2327" s="13">
        <v>396.17</v>
      </c>
      <c r="AZ2327" s="13" t="s">
        <v>47</v>
      </c>
      <c r="BA2327" s="13" t="s">
        <v>88</v>
      </c>
      <c r="BB2327" s="13" t="s">
        <v>37</v>
      </c>
      <c r="BC2327" s="13">
        <v>5.83</v>
      </c>
      <c r="BD2327" s="13">
        <v>8</v>
      </c>
      <c r="BE2327" s="13" t="s">
        <v>97</v>
      </c>
      <c r="BF2327" s="13" t="s">
        <v>56</v>
      </c>
      <c r="BG2327" s="13">
        <v>5</v>
      </c>
      <c r="BH2327" s="13">
        <v>5</v>
      </c>
    </row>
    <row r="2328" spans="36:60" hidden="1" x14ac:dyDescent="0.25">
      <c r="AJ2328" s="11">
        <v>254</v>
      </c>
      <c r="AK2328" s="38" t="s">
        <v>304</v>
      </c>
      <c r="AL2328" s="2" t="s">
        <v>27</v>
      </c>
      <c r="AM2328" s="2" t="s">
        <v>42</v>
      </c>
      <c r="AN2328" s="2" t="s">
        <v>93</v>
      </c>
      <c r="AO2328" s="2" t="s">
        <v>60</v>
      </c>
      <c r="AP2328" s="2" t="s">
        <v>31</v>
      </c>
      <c r="AQ2328" s="2" t="s">
        <v>62</v>
      </c>
      <c r="AR2328" s="2" t="s">
        <v>45</v>
      </c>
      <c r="AS2328" s="2" t="s">
        <v>70</v>
      </c>
      <c r="AT2328" s="2">
        <v>131.55000000000001</v>
      </c>
      <c r="AU2328" s="2">
        <v>18</v>
      </c>
      <c r="AV2328" s="2">
        <v>0.19</v>
      </c>
      <c r="AW2328" s="2">
        <v>1918</v>
      </c>
      <c r="AX2328" s="2">
        <v>1523.69</v>
      </c>
      <c r="AY2328" s="2">
        <v>394.31</v>
      </c>
      <c r="AZ2328" s="2" t="s">
        <v>35</v>
      </c>
      <c r="BA2328" s="2" t="s">
        <v>36</v>
      </c>
      <c r="BB2328" s="2" t="s">
        <v>72</v>
      </c>
      <c r="BC2328" s="2">
        <v>20.94</v>
      </c>
      <c r="BD2328" s="2">
        <v>8</v>
      </c>
      <c r="BE2328" s="2" t="s">
        <v>97</v>
      </c>
      <c r="BF2328" s="2" t="s">
        <v>39</v>
      </c>
      <c r="BG2328" s="2">
        <v>2</v>
      </c>
      <c r="BH2328" s="2">
        <v>7</v>
      </c>
    </row>
    <row r="2329" spans="36:60" hidden="1" x14ac:dyDescent="0.25">
      <c r="AJ2329" s="12">
        <v>545</v>
      </c>
      <c r="AK2329" s="39" t="s">
        <v>184</v>
      </c>
      <c r="AL2329" s="13" t="s">
        <v>65</v>
      </c>
      <c r="AM2329" s="13" t="s">
        <v>42</v>
      </c>
      <c r="AN2329" s="13" t="s">
        <v>83</v>
      </c>
      <c r="AO2329" s="13" t="s">
        <v>30</v>
      </c>
      <c r="AP2329" s="13" t="s">
        <v>51</v>
      </c>
      <c r="AQ2329" s="13" t="s">
        <v>107</v>
      </c>
      <c r="AR2329" s="13" t="s">
        <v>33</v>
      </c>
      <c r="AS2329" s="13" t="s">
        <v>85</v>
      </c>
      <c r="AT2329" s="13">
        <v>260.81</v>
      </c>
      <c r="AU2329" s="13">
        <v>14</v>
      </c>
      <c r="AV2329" s="13">
        <v>0.03</v>
      </c>
      <c r="AW2329" s="13">
        <v>3541.8</v>
      </c>
      <c r="AX2329" s="13">
        <v>3147.96</v>
      </c>
      <c r="AY2329" s="13">
        <v>393.84</v>
      </c>
      <c r="AZ2329" s="13" t="s">
        <v>47</v>
      </c>
      <c r="BA2329" s="13" t="s">
        <v>54</v>
      </c>
      <c r="BB2329" s="13" t="s">
        <v>72</v>
      </c>
      <c r="BC2329" s="13">
        <v>24.56</v>
      </c>
      <c r="BD2329" s="13">
        <v>4</v>
      </c>
      <c r="BE2329" s="13" t="s">
        <v>55</v>
      </c>
      <c r="BF2329" s="13" t="s">
        <v>39</v>
      </c>
      <c r="BG2329" s="13">
        <v>3</v>
      </c>
      <c r="BH2329" s="13">
        <v>5</v>
      </c>
    </row>
    <row r="2330" spans="36:60" hidden="1" x14ac:dyDescent="0.25">
      <c r="AJ2330" s="11">
        <v>672</v>
      </c>
      <c r="AK2330" s="38" t="s">
        <v>534</v>
      </c>
      <c r="AL2330" s="2" t="s">
        <v>27</v>
      </c>
      <c r="AM2330" s="2" t="s">
        <v>82</v>
      </c>
      <c r="AN2330" s="2" t="s">
        <v>83</v>
      </c>
      <c r="AO2330" s="2" t="s">
        <v>94</v>
      </c>
      <c r="AP2330" s="2" t="s">
        <v>51</v>
      </c>
      <c r="AQ2330" s="2" t="s">
        <v>52</v>
      </c>
      <c r="AR2330" s="2" t="s">
        <v>53</v>
      </c>
      <c r="AS2330" s="2" t="s">
        <v>85</v>
      </c>
      <c r="AT2330" s="2">
        <v>267.39999999999998</v>
      </c>
      <c r="AU2330" s="2">
        <v>5</v>
      </c>
      <c r="AV2330" s="2">
        <v>0.14000000000000001</v>
      </c>
      <c r="AW2330" s="2">
        <v>1149.82</v>
      </c>
      <c r="AX2330" s="2">
        <v>757.22</v>
      </c>
      <c r="AY2330" s="2">
        <v>392.6</v>
      </c>
      <c r="AZ2330" s="2" t="s">
        <v>76</v>
      </c>
      <c r="BA2330" s="2" t="s">
        <v>36</v>
      </c>
      <c r="BB2330" s="2" t="s">
        <v>48</v>
      </c>
      <c r="BC2330" s="2">
        <v>11.11</v>
      </c>
      <c r="BD2330" s="2">
        <v>2</v>
      </c>
      <c r="BE2330" s="2" t="s">
        <v>38</v>
      </c>
      <c r="BF2330" s="2" t="s">
        <v>56</v>
      </c>
      <c r="BG2330" s="2">
        <v>5</v>
      </c>
      <c r="BH2330" s="2">
        <v>6</v>
      </c>
    </row>
    <row r="2331" spans="36:60" hidden="1" x14ac:dyDescent="0.25">
      <c r="AJ2331" s="11">
        <v>838</v>
      </c>
      <c r="AK2331" s="38" t="s">
        <v>204</v>
      </c>
      <c r="AL2331" s="2" t="s">
        <v>120</v>
      </c>
      <c r="AM2331" s="2" t="s">
        <v>82</v>
      </c>
      <c r="AN2331" s="2" t="s">
        <v>93</v>
      </c>
      <c r="AO2331" s="2" t="s">
        <v>78</v>
      </c>
      <c r="AP2331" s="2" t="s">
        <v>75</v>
      </c>
      <c r="AQ2331" s="2" t="s">
        <v>134</v>
      </c>
      <c r="AR2331" s="2" t="s">
        <v>53</v>
      </c>
      <c r="AS2331" s="2" t="s">
        <v>46</v>
      </c>
      <c r="AT2331" s="2">
        <v>156.26</v>
      </c>
      <c r="AU2331" s="2">
        <v>13</v>
      </c>
      <c r="AV2331" s="2">
        <v>0.01</v>
      </c>
      <c r="AW2331" s="2">
        <v>2011.07</v>
      </c>
      <c r="AX2331" s="2">
        <v>1618.93</v>
      </c>
      <c r="AY2331" s="2">
        <v>392.14</v>
      </c>
      <c r="AZ2331" s="2" t="s">
        <v>91</v>
      </c>
      <c r="BA2331" s="2" t="s">
        <v>71</v>
      </c>
      <c r="BB2331" s="2" t="s">
        <v>48</v>
      </c>
      <c r="BC2331" s="2">
        <v>8.7200000000000006</v>
      </c>
      <c r="BD2331" s="2">
        <v>8</v>
      </c>
      <c r="BE2331" s="2" t="s">
        <v>55</v>
      </c>
      <c r="BF2331" s="2" t="s">
        <v>56</v>
      </c>
      <c r="BG2331" s="2">
        <v>3</v>
      </c>
      <c r="BH2331" s="2">
        <v>8</v>
      </c>
    </row>
    <row r="2332" spans="36:60" hidden="1" x14ac:dyDescent="0.25">
      <c r="AJ2332" s="12">
        <v>101</v>
      </c>
      <c r="AK2332" s="39" t="s">
        <v>190</v>
      </c>
      <c r="AL2332" s="13" t="s">
        <v>96</v>
      </c>
      <c r="AM2332" s="13" t="s">
        <v>82</v>
      </c>
      <c r="AN2332" s="13" t="s">
        <v>29</v>
      </c>
      <c r="AO2332" s="13" t="s">
        <v>67</v>
      </c>
      <c r="AP2332" s="13" t="s">
        <v>75</v>
      </c>
      <c r="AQ2332" s="13" t="s">
        <v>87</v>
      </c>
      <c r="AR2332" s="13" t="s">
        <v>45</v>
      </c>
      <c r="AS2332" s="13" t="s">
        <v>85</v>
      </c>
      <c r="AT2332" s="13">
        <v>696.57</v>
      </c>
      <c r="AU2332" s="13">
        <v>2</v>
      </c>
      <c r="AV2332" s="13">
        <v>0.1</v>
      </c>
      <c r="AW2332" s="13">
        <v>1253.83</v>
      </c>
      <c r="AX2332" s="13">
        <v>862.01</v>
      </c>
      <c r="AY2332" s="13">
        <v>391.82</v>
      </c>
      <c r="AZ2332" s="13" t="s">
        <v>63</v>
      </c>
      <c r="BA2332" s="13" t="s">
        <v>36</v>
      </c>
      <c r="BB2332" s="13" t="s">
        <v>72</v>
      </c>
      <c r="BC2332" s="13">
        <v>10.43</v>
      </c>
      <c r="BD2332" s="13">
        <v>7</v>
      </c>
      <c r="BE2332" s="13" t="s">
        <v>55</v>
      </c>
      <c r="BF2332" s="13" t="s">
        <v>39</v>
      </c>
      <c r="BG2332" s="13">
        <v>1</v>
      </c>
      <c r="BH2332" s="13">
        <v>10</v>
      </c>
    </row>
    <row r="2333" spans="36:60" hidden="1" x14ac:dyDescent="0.25">
      <c r="AJ2333" s="12">
        <v>809</v>
      </c>
      <c r="AK2333" s="39" t="s">
        <v>582</v>
      </c>
      <c r="AL2333" s="13" t="s">
        <v>99</v>
      </c>
      <c r="AM2333" s="13" t="s">
        <v>42</v>
      </c>
      <c r="AN2333" s="13" t="s">
        <v>93</v>
      </c>
      <c r="AO2333" s="13" t="s">
        <v>100</v>
      </c>
      <c r="AP2333" s="13" t="s">
        <v>68</v>
      </c>
      <c r="AQ2333" s="13" t="s">
        <v>134</v>
      </c>
      <c r="AR2333" s="13" t="s">
        <v>33</v>
      </c>
      <c r="AS2333" s="13" t="s">
        <v>70</v>
      </c>
      <c r="AT2333" s="13">
        <v>166.25</v>
      </c>
      <c r="AU2333" s="13">
        <v>5</v>
      </c>
      <c r="AV2333" s="13">
        <v>0.02</v>
      </c>
      <c r="AW2333" s="13">
        <v>814.62</v>
      </c>
      <c r="AX2333" s="13">
        <v>422.84</v>
      </c>
      <c r="AY2333" s="13">
        <v>391.78</v>
      </c>
      <c r="AZ2333" s="13" t="s">
        <v>35</v>
      </c>
      <c r="BA2333" s="13" t="s">
        <v>36</v>
      </c>
      <c r="BB2333" s="13" t="s">
        <v>72</v>
      </c>
      <c r="BC2333" s="13">
        <v>46.52</v>
      </c>
      <c r="BD2333" s="13">
        <v>10</v>
      </c>
      <c r="BE2333" s="13" t="s">
        <v>97</v>
      </c>
      <c r="BF2333" s="13" t="s">
        <v>56</v>
      </c>
      <c r="BG2333" s="13">
        <v>4</v>
      </c>
      <c r="BH2333" s="13">
        <v>3</v>
      </c>
    </row>
    <row r="2334" spans="36:60" hidden="1" x14ac:dyDescent="0.25">
      <c r="AJ2334" s="12">
        <v>795</v>
      </c>
      <c r="AK2334" s="39" t="s">
        <v>369</v>
      </c>
      <c r="AL2334" s="13" t="s">
        <v>65</v>
      </c>
      <c r="AM2334" s="13" t="s">
        <v>82</v>
      </c>
      <c r="AN2334" s="13" t="s">
        <v>43</v>
      </c>
      <c r="AO2334" s="13" t="s">
        <v>94</v>
      </c>
      <c r="AP2334" s="13" t="s">
        <v>51</v>
      </c>
      <c r="AQ2334" s="13" t="s">
        <v>32</v>
      </c>
      <c r="AR2334" s="13" t="s">
        <v>53</v>
      </c>
      <c r="AS2334" s="13" t="s">
        <v>34</v>
      </c>
      <c r="AT2334" s="13">
        <v>408.05</v>
      </c>
      <c r="AU2334" s="13">
        <v>4</v>
      </c>
      <c r="AV2334" s="13">
        <v>0.13</v>
      </c>
      <c r="AW2334" s="13">
        <v>1420.01</v>
      </c>
      <c r="AX2334" s="13">
        <v>1029.69</v>
      </c>
      <c r="AY2334" s="13">
        <v>390.32</v>
      </c>
      <c r="AZ2334" s="13" t="s">
        <v>63</v>
      </c>
      <c r="BA2334" s="13" t="s">
        <v>54</v>
      </c>
      <c r="BB2334" s="13" t="s">
        <v>72</v>
      </c>
      <c r="BC2334" s="13">
        <v>39.44</v>
      </c>
      <c r="BD2334" s="13">
        <v>2</v>
      </c>
      <c r="BE2334" s="13" t="s">
        <v>55</v>
      </c>
      <c r="BF2334" s="13" t="s">
        <v>39</v>
      </c>
      <c r="BG2334" s="13">
        <v>4</v>
      </c>
      <c r="BH2334" s="13">
        <v>7</v>
      </c>
    </row>
    <row r="2335" spans="36:60" hidden="1" x14ac:dyDescent="0.25">
      <c r="AJ2335" s="11">
        <v>886</v>
      </c>
      <c r="AK2335" s="38" t="s">
        <v>600</v>
      </c>
      <c r="AL2335" s="2" t="s">
        <v>65</v>
      </c>
      <c r="AM2335" s="2" t="s">
        <v>42</v>
      </c>
      <c r="AN2335" s="2" t="s">
        <v>83</v>
      </c>
      <c r="AO2335" s="2" t="s">
        <v>100</v>
      </c>
      <c r="AP2335" s="2" t="s">
        <v>75</v>
      </c>
      <c r="AQ2335" s="2" t="s">
        <v>79</v>
      </c>
      <c r="AR2335" s="2" t="s">
        <v>45</v>
      </c>
      <c r="AS2335" s="2" t="s">
        <v>46</v>
      </c>
      <c r="AT2335" s="2">
        <v>709.46</v>
      </c>
      <c r="AU2335" s="2">
        <v>5</v>
      </c>
      <c r="AV2335" s="2">
        <v>0.2</v>
      </c>
      <c r="AW2335" s="2">
        <v>2837.84</v>
      </c>
      <c r="AX2335" s="2">
        <v>2448.52</v>
      </c>
      <c r="AY2335" s="2">
        <v>389.32</v>
      </c>
      <c r="AZ2335" s="2" t="s">
        <v>35</v>
      </c>
      <c r="BA2335" s="2" t="s">
        <v>54</v>
      </c>
      <c r="BB2335" s="2" t="s">
        <v>72</v>
      </c>
      <c r="BC2335" s="2">
        <v>23.75</v>
      </c>
      <c r="BD2335" s="2">
        <v>10</v>
      </c>
      <c r="BE2335" s="2" t="s">
        <v>55</v>
      </c>
      <c r="BF2335" s="2" t="s">
        <v>56</v>
      </c>
      <c r="BG2335" s="2">
        <v>3</v>
      </c>
      <c r="BH2335" s="2">
        <v>9</v>
      </c>
    </row>
    <row r="2336" spans="36:60" hidden="1" x14ac:dyDescent="0.25">
      <c r="AJ2336" s="11">
        <v>450</v>
      </c>
      <c r="AK2336" s="38" t="s">
        <v>306</v>
      </c>
      <c r="AL2336" s="2" t="s">
        <v>99</v>
      </c>
      <c r="AM2336" s="2" t="s">
        <v>82</v>
      </c>
      <c r="AN2336" s="2" t="s">
        <v>43</v>
      </c>
      <c r="AO2336" s="2" t="s">
        <v>94</v>
      </c>
      <c r="AP2336" s="2" t="s">
        <v>68</v>
      </c>
      <c r="AQ2336" s="2" t="s">
        <v>134</v>
      </c>
      <c r="AR2336" s="2" t="s">
        <v>53</v>
      </c>
      <c r="AS2336" s="2" t="s">
        <v>70</v>
      </c>
      <c r="AT2336" s="2">
        <v>174.84</v>
      </c>
      <c r="AU2336" s="2">
        <v>8</v>
      </c>
      <c r="AV2336" s="2">
        <v>0.05</v>
      </c>
      <c r="AW2336" s="2">
        <v>1328.78</v>
      </c>
      <c r="AX2336" s="2">
        <v>939.88</v>
      </c>
      <c r="AY2336" s="2">
        <v>388.9</v>
      </c>
      <c r="AZ2336" s="2" t="s">
        <v>76</v>
      </c>
      <c r="BA2336" s="2" t="s">
        <v>88</v>
      </c>
      <c r="BB2336" s="2" t="s">
        <v>37</v>
      </c>
      <c r="BC2336" s="2">
        <v>8.5399999999999991</v>
      </c>
      <c r="BD2336" s="2">
        <v>7</v>
      </c>
      <c r="BE2336" s="2" t="s">
        <v>38</v>
      </c>
      <c r="BF2336" s="2" t="s">
        <v>56</v>
      </c>
      <c r="BG2336" s="2">
        <v>2</v>
      </c>
      <c r="BH2336" s="2">
        <v>12</v>
      </c>
    </row>
    <row r="2337" spans="36:60" hidden="1" x14ac:dyDescent="0.25">
      <c r="AJ2337" s="12">
        <v>875</v>
      </c>
      <c r="AK2337" s="39" t="s">
        <v>337</v>
      </c>
      <c r="AL2337" s="13" t="s">
        <v>129</v>
      </c>
      <c r="AM2337" s="13" t="s">
        <v>42</v>
      </c>
      <c r="AN2337" s="13" t="s">
        <v>90</v>
      </c>
      <c r="AO2337" s="13" t="s">
        <v>67</v>
      </c>
      <c r="AP2337" s="13" t="s">
        <v>31</v>
      </c>
      <c r="AQ2337" s="13" t="s">
        <v>84</v>
      </c>
      <c r="AR2337" s="13" t="s">
        <v>53</v>
      </c>
      <c r="AS2337" s="13" t="s">
        <v>34</v>
      </c>
      <c r="AT2337" s="13">
        <v>240.54</v>
      </c>
      <c r="AU2337" s="13">
        <v>7</v>
      </c>
      <c r="AV2337" s="13">
        <v>0.21</v>
      </c>
      <c r="AW2337" s="13">
        <v>1330.19</v>
      </c>
      <c r="AX2337" s="13">
        <v>945.71</v>
      </c>
      <c r="AY2337" s="13">
        <v>384.48</v>
      </c>
      <c r="AZ2337" s="13" t="s">
        <v>76</v>
      </c>
      <c r="BA2337" s="13" t="s">
        <v>36</v>
      </c>
      <c r="BB2337" s="13" t="s">
        <v>37</v>
      </c>
      <c r="BC2337" s="13">
        <v>36.19</v>
      </c>
      <c r="BD2337" s="13">
        <v>6</v>
      </c>
      <c r="BE2337" s="13" t="s">
        <v>55</v>
      </c>
      <c r="BF2337" s="13" t="s">
        <v>56</v>
      </c>
      <c r="BG2337" s="13">
        <v>2</v>
      </c>
      <c r="BH2337" s="13">
        <v>12</v>
      </c>
    </row>
    <row r="2338" spans="36:60" hidden="1" x14ac:dyDescent="0.25">
      <c r="AJ2338" s="11">
        <v>742</v>
      </c>
      <c r="AK2338" s="38" t="s">
        <v>367</v>
      </c>
      <c r="AL2338" s="2" t="s">
        <v>114</v>
      </c>
      <c r="AM2338" s="2" t="s">
        <v>42</v>
      </c>
      <c r="AN2338" s="2" t="s">
        <v>83</v>
      </c>
      <c r="AO2338" s="2" t="s">
        <v>100</v>
      </c>
      <c r="AP2338" s="2" t="s">
        <v>75</v>
      </c>
      <c r="AQ2338" s="2" t="s">
        <v>69</v>
      </c>
      <c r="AR2338" s="2" t="s">
        <v>53</v>
      </c>
      <c r="AS2338" s="2" t="s">
        <v>46</v>
      </c>
      <c r="AT2338" s="2">
        <v>112.64</v>
      </c>
      <c r="AU2338" s="2">
        <v>10</v>
      </c>
      <c r="AV2338" s="2">
        <v>0.04</v>
      </c>
      <c r="AW2338" s="2">
        <v>1081.3399999999999</v>
      </c>
      <c r="AX2338" s="2">
        <v>696.88</v>
      </c>
      <c r="AY2338" s="2">
        <v>384.46</v>
      </c>
      <c r="AZ2338" s="2" t="s">
        <v>91</v>
      </c>
      <c r="BA2338" s="2" t="s">
        <v>36</v>
      </c>
      <c r="BB2338" s="2" t="s">
        <v>37</v>
      </c>
      <c r="BC2338" s="2">
        <v>39.9</v>
      </c>
      <c r="BD2338" s="2">
        <v>1</v>
      </c>
      <c r="BE2338" s="2" t="s">
        <v>55</v>
      </c>
      <c r="BF2338" s="2" t="s">
        <v>56</v>
      </c>
      <c r="BG2338" s="2">
        <v>4</v>
      </c>
      <c r="BH2338" s="2">
        <v>6</v>
      </c>
    </row>
    <row r="2339" spans="36:60" hidden="1" x14ac:dyDescent="0.25">
      <c r="AJ2339" s="11">
        <v>202</v>
      </c>
      <c r="AK2339" s="38" t="s">
        <v>252</v>
      </c>
      <c r="AL2339" s="2" t="s">
        <v>65</v>
      </c>
      <c r="AM2339" s="2" t="s">
        <v>82</v>
      </c>
      <c r="AN2339" s="2" t="s">
        <v>90</v>
      </c>
      <c r="AO2339" s="2" t="s">
        <v>60</v>
      </c>
      <c r="AP2339" s="2" t="s">
        <v>68</v>
      </c>
      <c r="AQ2339" s="2" t="s">
        <v>107</v>
      </c>
      <c r="AR2339" s="2" t="s">
        <v>45</v>
      </c>
      <c r="AS2339" s="2" t="s">
        <v>70</v>
      </c>
      <c r="AT2339" s="2">
        <v>309.08</v>
      </c>
      <c r="AU2339" s="2">
        <v>6</v>
      </c>
      <c r="AV2339" s="2">
        <v>0.15</v>
      </c>
      <c r="AW2339" s="2">
        <v>1576.31</v>
      </c>
      <c r="AX2339" s="2">
        <v>1197.18</v>
      </c>
      <c r="AY2339" s="2">
        <v>379.13</v>
      </c>
      <c r="AZ2339" s="2" t="s">
        <v>76</v>
      </c>
      <c r="BA2339" s="2" t="s">
        <v>88</v>
      </c>
      <c r="BB2339" s="2" t="s">
        <v>48</v>
      </c>
      <c r="BC2339" s="2">
        <v>13.25</v>
      </c>
      <c r="BD2339" s="2">
        <v>5</v>
      </c>
      <c r="BE2339" s="2" t="s">
        <v>38</v>
      </c>
      <c r="BF2339" s="2" t="s">
        <v>39</v>
      </c>
      <c r="BG2339" s="2">
        <v>1</v>
      </c>
      <c r="BH2339" s="2">
        <v>10</v>
      </c>
    </row>
    <row r="2340" spans="36:60" hidden="1" x14ac:dyDescent="0.25">
      <c r="AJ2340" s="12">
        <v>205</v>
      </c>
      <c r="AK2340" s="39" t="s">
        <v>174</v>
      </c>
      <c r="AL2340" s="13" t="s">
        <v>96</v>
      </c>
      <c r="AM2340" s="13" t="s">
        <v>82</v>
      </c>
      <c r="AN2340" s="13" t="s">
        <v>83</v>
      </c>
      <c r="AO2340" s="13" t="s">
        <v>78</v>
      </c>
      <c r="AP2340" s="13" t="s">
        <v>31</v>
      </c>
      <c r="AQ2340" s="13" t="s">
        <v>32</v>
      </c>
      <c r="AR2340" s="13" t="s">
        <v>33</v>
      </c>
      <c r="AS2340" s="13" t="s">
        <v>34</v>
      </c>
      <c r="AT2340" s="13">
        <v>726.13</v>
      </c>
      <c r="AU2340" s="13">
        <v>2</v>
      </c>
      <c r="AV2340" s="13">
        <v>0.12</v>
      </c>
      <c r="AW2340" s="13">
        <v>1277.99</v>
      </c>
      <c r="AX2340" s="13">
        <v>902.21</v>
      </c>
      <c r="AY2340" s="13">
        <v>375.78</v>
      </c>
      <c r="AZ2340" s="13" t="s">
        <v>91</v>
      </c>
      <c r="BA2340" s="13" t="s">
        <v>54</v>
      </c>
      <c r="BB2340" s="13" t="s">
        <v>72</v>
      </c>
      <c r="BC2340" s="13">
        <v>15.81</v>
      </c>
      <c r="BD2340" s="13">
        <v>7</v>
      </c>
      <c r="BE2340" s="13" t="s">
        <v>97</v>
      </c>
      <c r="BF2340" s="13" t="s">
        <v>39</v>
      </c>
      <c r="BG2340" s="13">
        <v>3</v>
      </c>
      <c r="BH2340" s="13">
        <v>8</v>
      </c>
    </row>
    <row r="2341" spans="36:60" hidden="1" x14ac:dyDescent="0.25">
      <c r="AJ2341" s="11">
        <v>916</v>
      </c>
      <c r="AK2341" s="38" t="s">
        <v>613</v>
      </c>
      <c r="AL2341" s="2" t="s">
        <v>120</v>
      </c>
      <c r="AM2341" s="2" t="s">
        <v>28</v>
      </c>
      <c r="AN2341" s="2" t="s">
        <v>83</v>
      </c>
      <c r="AO2341" s="2" t="s">
        <v>74</v>
      </c>
      <c r="AP2341" s="2" t="s">
        <v>61</v>
      </c>
      <c r="AQ2341" s="2" t="s">
        <v>102</v>
      </c>
      <c r="AR2341" s="2" t="s">
        <v>45</v>
      </c>
      <c r="AS2341" s="2" t="s">
        <v>70</v>
      </c>
      <c r="AT2341" s="2">
        <v>123.68</v>
      </c>
      <c r="AU2341" s="2">
        <v>13</v>
      </c>
      <c r="AV2341" s="2">
        <v>0.25</v>
      </c>
      <c r="AW2341" s="2">
        <v>1205.8800000000001</v>
      </c>
      <c r="AX2341" s="2">
        <v>833.09</v>
      </c>
      <c r="AY2341" s="2">
        <v>372.79</v>
      </c>
      <c r="AZ2341" s="2" t="s">
        <v>47</v>
      </c>
      <c r="BA2341" s="2" t="s">
        <v>36</v>
      </c>
      <c r="BB2341" s="2" t="s">
        <v>48</v>
      </c>
      <c r="BC2341" s="2">
        <v>27.22</v>
      </c>
      <c r="BD2341" s="2">
        <v>5</v>
      </c>
      <c r="BE2341" s="2" t="s">
        <v>55</v>
      </c>
      <c r="BF2341" s="2" t="s">
        <v>39</v>
      </c>
      <c r="BG2341" s="2">
        <v>3</v>
      </c>
      <c r="BH2341" s="2">
        <v>8</v>
      </c>
    </row>
    <row r="2342" spans="36:60" hidden="1" x14ac:dyDescent="0.25">
      <c r="AJ2342" s="11">
        <v>302</v>
      </c>
      <c r="AK2342" s="38" t="s">
        <v>338</v>
      </c>
      <c r="AL2342" s="2" t="s">
        <v>118</v>
      </c>
      <c r="AM2342" s="2" t="s">
        <v>28</v>
      </c>
      <c r="AN2342" s="2" t="s">
        <v>59</v>
      </c>
      <c r="AO2342" s="2" t="s">
        <v>100</v>
      </c>
      <c r="AP2342" s="2" t="s">
        <v>75</v>
      </c>
      <c r="AQ2342" s="2" t="s">
        <v>134</v>
      </c>
      <c r="AR2342" s="2" t="s">
        <v>45</v>
      </c>
      <c r="AS2342" s="2" t="s">
        <v>80</v>
      </c>
      <c r="AT2342" s="2">
        <v>592.91999999999996</v>
      </c>
      <c r="AU2342" s="2">
        <v>2</v>
      </c>
      <c r="AV2342" s="2">
        <v>0.15</v>
      </c>
      <c r="AW2342" s="2">
        <v>1007.96</v>
      </c>
      <c r="AX2342" s="2">
        <v>636.67999999999995</v>
      </c>
      <c r="AY2342" s="2">
        <v>371.28</v>
      </c>
      <c r="AZ2342" s="2" t="s">
        <v>63</v>
      </c>
      <c r="BA2342" s="2" t="s">
        <v>36</v>
      </c>
      <c r="BB2342" s="2" t="s">
        <v>48</v>
      </c>
      <c r="BC2342" s="2">
        <v>28.48</v>
      </c>
      <c r="BD2342" s="2">
        <v>1</v>
      </c>
      <c r="BE2342" s="2" t="s">
        <v>97</v>
      </c>
      <c r="BF2342" s="2" t="s">
        <v>39</v>
      </c>
      <c r="BG2342" s="2">
        <v>1</v>
      </c>
      <c r="BH2342" s="2">
        <v>11</v>
      </c>
    </row>
    <row r="2343" spans="36:60" hidden="1" x14ac:dyDescent="0.25">
      <c r="AJ2343" s="12">
        <v>367</v>
      </c>
      <c r="AK2343" s="39" t="s">
        <v>366</v>
      </c>
      <c r="AL2343" s="13" t="s">
        <v>99</v>
      </c>
      <c r="AM2343" s="13" t="s">
        <v>66</v>
      </c>
      <c r="AN2343" s="13" t="s">
        <v>29</v>
      </c>
      <c r="AO2343" s="13" t="s">
        <v>78</v>
      </c>
      <c r="AP2343" s="13" t="s">
        <v>68</v>
      </c>
      <c r="AQ2343" s="13" t="s">
        <v>87</v>
      </c>
      <c r="AR2343" s="13" t="s">
        <v>45</v>
      </c>
      <c r="AS2343" s="13" t="s">
        <v>70</v>
      </c>
      <c r="AT2343" s="13">
        <v>153</v>
      </c>
      <c r="AU2343" s="13">
        <v>9</v>
      </c>
      <c r="AV2343" s="13">
        <v>0.01</v>
      </c>
      <c r="AW2343" s="13">
        <v>1363.23</v>
      </c>
      <c r="AX2343" s="13">
        <v>993.06</v>
      </c>
      <c r="AY2343" s="13">
        <v>370.17</v>
      </c>
      <c r="AZ2343" s="13" t="s">
        <v>47</v>
      </c>
      <c r="BA2343" s="13" t="s">
        <v>71</v>
      </c>
      <c r="BB2343" s="13" t="s">
        <v>37</v>
      </c>
      <c r="BC2343" s="13">
        <v>7.91</v>
      </c>
      <c r="BD2343" s="13">
        <v>6</v>
      </c>
      <c r="BE2343" s="13" t="s">
        <v>38</v>
      </c>
      <c r="BF2343" s="13" t="s">
        <v>56</v>
      </c>
      <c r="BG2343" s="13">
        <v>4</v>
      </c>
      <c r="BH2343" s="13">
        <v>3</v>
      </c>
    </row>
    <row r="2344" spans="36:60" hidden="1" x14ac:dyDescent="0.25">
      <c r="AJ2344" s="11">
        <v>954</v>
      </c>
      <c r="AK2344" s="38" t="s">
        <v>625</v>
      </c>
      <c r="AL2344" s="2" t="s">
        <v>27</v>
      </c>
      <c r="AM2344" s="2" t="s">
        <v>42</v>
      </c>
      <c r="AN2344" s="2" t="s">
        <v>90</v>
      </c>
      <c r="AO2344" s="2" t="s">
        <v>67</v>
      </c>
      <c r="AP2344" s="2" t="s">
        <v>61</v>
      </c>
      <c r="AQ2344" s="2" t="s">
        <v>102</v>
      </c>
      <c r="AR2344" s="2" t="s">
        <v>45</v>
      </c>
      <c r="AS2344" s="2" t="s">
        <v>80</v>
      </c>
      <c r="AT2344" s="2">
        <v>733.09</v>
      </c>
      <c r="AU2344" s="2">
        <v>4</v>
      </c>
      <c r="AV2344" s="2">
        <v>0.17</v>
      </c>
      <c r="AW2344" s="2">
        <v>2433.86</v>
      </c>
      <c r="AX2344" s="2">
        <v>2063.84</v>
      </c>
      <c r="AY2344" s="2">
        <v>370.02</v>
      </c>
      <c r="AZ2344" s="2" t="s">
        <v>91</v>
      </c>
      <c r="BA2344" s="2" t="s">
        <v>54</v>
      </c>
      <c r="BB2344" s="2" t="s">
        <v>37</v>
      </c>
      <c r="BC2344" s="2">
        <v>48.62</v>
      </c>
      <c r="BD2344" s="2">
        <v>3</v>
      </c>
      <c r="BE2344" s="2" t="s">
        <v>55</v>
      </c>
      <c r="BF2344" s="2" t="s">
        <v>56</v>
      </c>
      <c r="BG2344" s="2">
        <v>2</v>
      </c>
      <c r="BH2344" s="2">
        <v>5</v>
      </c>
    </row>
    <row r="2345" spans="36:60" hidden="1" x14ac:dyDescent="0.25">
      <c r="AJ2345" s="12">
        <v>521</v>
      </c>
      <c r="AK2345" s="39" t="s">
        <v>261</v>
      </c>
      <c r="AL2345" s="13" t="s">
        <v>127</v>
      </c>
      <c r="AM2345" s="13" t="s">
        <v>66</v>
      </c>
      <c r="AN2345" s="13" t="s">
        <v>43</v>
      </c>
      <c r="AO2345" s="13" t="s">
        <v>60</v>
      </c>
      <c r="AP2345" s="13" t="s">
        <v>75</v>
      </c>
      <c r="AQ2345" s="13" t="s">
        <v>84</v>
      </c>
      <c r="AR2345" s="13" t="s">
        <v>45</v>
      </c>
      <c r="AS2345" s="13" t="s">
        <v>34</v>
      </c>
      <c r="AT2345" s="13">
        <v>470.98</v>
      </c>
      <c r="AU2345" s="13">
        <v>5</v>
      </c>
      <c r="AV2345" s="13">
        <v>0.01</v>
      </c>
      <c r="AW2345" s="13">
        <v>2331.35</v>
      </c>
      <c r="AX2345" s="13">
        <v>1961.39</v>
      </c>
      <c r="AY2345" s="13">
        <v>369.96</v>
      </c>
      <c r="AZ2345" s="13" t="s">
        <v>35</v>
      </c>
      <c r="BA2345" s="13" t="s">
        <v>88</v>
      </c>
      <c r="BB2345" s="13" t="s">
        <v>37</v>
      </c>
      <c r="BC2345" s="13">
        <v>45.54</v>
      </c>
      <c r="BD2345" s="13">
        <v>3</v>
      </c>
      <c r="BE2345" s="13" t="s">
        <v>55</v>
      </c>
      <c r="BF2345" s="13" t="s">
        <v>39</v>
      </c>
      <c r="BG2345" s="13">
        <v>5</v>
      </c>
      <c r="BH2345" s="13">
        <v>9</v>
      </c>
    </row>
    <row r="2346" spans="36:60" hidden="1" x14ac:dyDescent="0.25">
      <c r="AJ2346" s="12">
        <v>625</v>
      </c>
      <c r="AK2346" s="39" t="s">
        <v>399</v>
      </c>
      <c r="AL2346" s="13" t="s">
        <v>127</v>
      </c>
      <c r="AM2346" s="13" t="s">
        <v>66</v>
      </c>
      <c r="AN2346" s="13" t="s">
        <v>43</v>
      </c>
      <c r="AO2346" s="13" t="s">
        <v>60</v>
      </c>
      <c r="AP2346" s="13" t="s">
        <v>31</v>
      </c>
      <c r="AQ2346" s="13" t="s">
        <v>84</v>
      </c>
      <c r="AR2346" s="13" t="s">
        <v>45</v>
      </c>
      <c r="AS2346" s="13" t="s">
        <v>85</v>
      </c>
      <c r="AT2346" s="13">
        <v>900.13</v>
      </c>
      <c r="AU2346" s="13">
        <v>1</v>
      </c>
      <c r="AV2346" s="13">
        <v>0.1</v>
      </c>
      <c r="AW2346" s="13">
        <v>810.12</v>
      </c>
      <c r="AX2346" s="13">
        <v>440.29</v>
      </c>
      <c r="AY2346" s="13">
        <v>369.83</v>
      </c>
      <c r="AZ2346" s="13" t="s">
        <v>91</v>
      </c>
      <c r="BA2346" s="13" t="s">
        <v>71</v>
      </c>
      <c r="BB2346" s="13" t="s">
        <v>37</v>
      </c>
      <c r="BC2346" s="13">
        <v>49.32</v>
      </c>
      <c r="BD2346" s="13">
        <v>3</v>
      </c>
      <c r="BE2346" s="13" t="s">
        <v>55</v>
      </c>
      <c r="BF2346" s="13" t="s">
        <v>39</v>
      </c>
      <c r="BG2346" s="13">
        <v>3</v>
      </c>
      <c r="BH2346" s="13">
        <v>11</v>
      </c>
    </row>
    <row r="2347" spans="36:60" hidden="1" x14ac:dyDescent="0.25">
      <c r="AJ2347" s="11">
        <v>546</v>
      </c>
      <c r="AK2347" s="38" t="s">
        <v>479</v>
      </c>
      <c r="AL2347" s="2" t="s">
        <v>41</v>
      </c>
      <c r="AM2347" s="2" t="s">
        <v>28</v>
      </c>
      <c r="AN2347" s="2" t="s">
        <v>43</v>
      </c>
      <c r="AO2347" s="2" t="s">
        <v>74</v>
      </c>
      <c r="AP2347" s="2" t="s">
        <v>75</v>
      </c>
      <c r="AQ2347" s="2" t="s">
        <v>107</v>
      </c>
      <c r="AR2347" s="2" t="s">
        <v>33</v>
      </c>
      <c r="AS2347" s="2" t="s">
        <v>46</v>
      </c>
      <c r="AT2347" s="2">
        <v>197.99</v>
      </c>
      <c r="AU2347" s="2">
        <v>8</v>
      </c>
      <c r="AV2347" s="2">
        <v>0.02</v>
      </c>
      <c r="AW2347" s="2">
        <v>1552.24</v>
      </c>
      <c r="AX2347" s="2">
        <v>1182.95</v>
      </c>
      <c r="AY2347" s="2">
        <v>369.29</v>
      </c>
      <c r="AZ2347" s="2" t="s">
        <v>35</v>
      </c>
      <c r="BA2347" s="2" t="s">
        <v>54</v>
      </c>
      <c r="BB2347" s="2" t="s">
        <v>37</v>
      </c>
      <c r="BC2347" s="2">
        <v>19.18</v>
      </c>
      <c r="BD2347" s="2">
        <v>5</v>
      </c>
      <c r="BE2347" s="2" t="s">
        <v>97</v>
      </c>
      <c r="BF2347" s="2" t="s">
        <v>39</v>
      </c>
      <c r="BG2347" s="2">
        <v>5</v>
      </c>
      <c r="BH2347" s="2">
        <v>8</v>
      </c>
    </row>
    <row r="2348" spans="36:60" hidden="1" x14ac:dyDescent="0.25">
      <c r="AJ2348" s="12">
        <v>817</v>
      </c>
      <c r="AK2348" s="39" t="s">
        <v>525</v>
      </c>
      <c r="AL2348" s="13" t="s">
        <v>65</v>
      </c>
      <c r="AM2348" s="13" t="s">
        <v>66</v>
      </c>
      <c r="AN2348" s="13" t="s">
        <v>59</v>
      </c>
      <c r="AO2348" s="13" t="s">
        <v>67</v>
      </c>
      <c r="AP2348" s="13" t="s">
        <v>51</v>
      </c>
      <c r="AQ2348" s="13" t="s">
        <v>52</v>
      </c>
      <c r="AR2348" s="13" t="s">
        <v>45</v>
      </c>
      <c r="AS2348" s="13" t="s">
        <v>80</v>
      </c>
      <c r="AT2348" s="13">
        <v>794.96</v>
      </c>
      <c r="AU2348" s="13">
        <v>2</v>
      </c>
      <c r="AV2348" s="13">
        <v>0.25</v>
      </c>
      <c r="AW2348" s="13">
        <v>1192.44</v>
      </c>
      <c r="AX2348" s="13">
        <v>823.82</v>
      </c>
      <c r="AY2348" s="13">
        <v>368.62</v>
      </c>
      <c r="AZ2348" s="13" t="s">
        <v>47</v>
      </c>
      <c r="BA2348" s="13" t="s">
        <v>54</v>
      </c>
      <c r="BB2348" s="13" t="s">
        <v>72</v>
      </c>
      <c r="BC2348" s="13">
        <v>49.05</v>
      </c>
      <c r="BD2348" s="13">
        <v>8</v>
      </c>
      <c r="BE2348" s="13" t="s">
        <v>38</v>
      </c>
      <c r="BF2348" s="13" t="s">
        <v>39</v>
      </c>
      <c r="BG2348" s="13">
        <v>1</v>
      </c>
      <c r="BH2348" s="13">
        <v>12</v>
      </c>
    </row>
    <row r="2349" spans="36:60" hidden="1" x14ac:dyDescent="0.25">
      <c r="AJ2349" s="12">
        <v>643</v>
      </c>
      <c r="AK2349" s="39" t="s">
        <v>157</v>
      </c>
      <c r="AL2349" s="13" t="s">
        <v>118</v>
      </c>
      <c r="AM2349" s="13" t="s">
        <v>42</v>
      </c>
      <c r="AN2349" s="13" t="s">
        <v>59</v>
      </c>
      <c r="AO2349" s="13" t="s">
        <v>94</v>
      </c>
      <c r="AP2349" s="13" t="s">
        <v>31</v>
      </c>
      <c r="AQ2349" s="13" t="s">
        <v>134</v>
      </c>
      <c r="AR2349" s="13" t="s">
        <v>53</v>
      </c>
      <c r="AS2349" s="13" t="s">
        <v>70</v>
      </c>
      <c r="AT2349" s="13">
        <v>71.47</v>
      </c>
      <c r="AU2349" s="13">
        <v>13</v>
      </c>
      <c r="AV2349" s="13">
        <v>0.18</v>
      </c>
      <c r="AW2349" s="13">
        <v>761.87</v>
      </c>
      <c r="AX2349" s="13">
        <v>393.64</v>
      </c>
      <c r="AY2349" s="13">
        <v>368.23</v>
      </c>
      <c r="AZ2349" s="13" t="s">
        <v>91</v>
      </c>
      <c r="BA2349" s="13" t="s">
        <v>88</v>
      </c>
      <c r="BB2349" s="13" t="s">
        <v>48</v>
      </c>
      <c r="BC2349" s="13">
        <v>41.91</v>
      </c>
      <c r="BD2349" s="13">
        <v>6</v>
      </c>
      <c r="BE2349" s="13" t="s">
        <v>38</v>
      </c>
      <c r="BF2349" s="13" t="s">
        <v>56</v>
      </c>
      <c r="BG2349" s="13">
        <v>4</v>
      </c>
      <c r="BH2349" s="13">
        <v>6</v>
      </c>
    </row>
    <row r="2350" spans="36:60" hidden="1" x14ac:dyDescent="0.25">
      <c r="AJ2350" s="12">
        <v>579</v>
      </c>
      <c r="AK2350" s="39" t="s">
        <v>152</v>
      </c>
      <c r="AL2350" s="13" t="s">
        <v>118</v>
      </c>
      <c r="AM2350" s="13" t="s">
        <v>28</v>
      </c>
      <c r="AN2350" s="13" t="s">
        <v>59</v>
      </c>
      <c r="AO2350" s="13" t="s">
        <v>30</v>
      </c>
      <c r="AP2350" s="13" t="s">
        <v>61</v>
      </c>
      <c r="AQ2350" s="13" t="s">
        <v>134</v>
      </c>
      <c r="AR2350" s="13" t="s">
        <v>33</v>
      </c>
      <c r="AS2350" s="13" t="s">
        <v>46</v>
      </c>
      <c r="AT2350" s="13">
        <v>381.04</v>
      </c>
      <c r="AU2350" s="13">
        <v>3</v>
      </c>
      <c r="AV2350" s="13">
        <v>7.0000000000000007E-2</v>
      </c>
      <c r="AW2350" s="13">
        <v>1063.0999999999999</v>
      </c>
      <c r="AX2350" s="13">
        <v>705.97</v>
      </c>
      <c r="AY2350" s="13">
        <v>357.13</v>
      </c>
      <c r="AZ2350" s="13" t="s">
        <v>47</v>
      </c>
      <c r="BA2350" s="13" t="s">
        <v>88</v>
      </c>
      <c r="BB2350" s="13" t="s">
        <v>48</v>
      </c>
      <c r="BC2350" s="13">
        <v>8.44</v>
      </c>
      <c r="BD2350" s="13">
        <v>7</v>
      </c>
      <c r="BE2350" s="13" t="s">
        <v>38</v>
      </c>
      <c r="BF2350" s="13" t="s">
        <v>56</v>
      </c>
      <c r="BG2350" s="13">
        <v>5</v>
      </c>
      <c r="BH2350" s="13">
        <v>4</v>
      </c>
    </row>
    <row r="2351" spans="36:60" hidden="1" x14ac:dyDescent="0.25">
      <c r="AJ2351" s="11">
        <v>244</v>
      </c>
      <c r="AK2351" s="38" t="s">
        <v>280</v>
      </c>
      <c r="AL2351" s="2" t="s">
        <v>114</v>
      </c>
      <c r="AM2351" s="2" t="s">
        <v>42</v>
      </c>
      <c r="AN2351" s="2" t="s">
        <v>90</v>
      </c>
      <c r="AO2351" s="2" t="s">
        <v>74</v>
      </c>
      <c r="AP2351" s="2" t="s">
        <v>51</v>
      </c>
      <c r="AQ2351" s="2" t="s">
        <v>62</v>
      </c>
      <c r="AR2351" s="2" t="s">
        <v>33</v>
      </c>
      <c r="AS2351" s="2" t="s">
        <v>34</v>
      </c>
      <c r="AT2351" s="2">
        <v>77.23</v>
      </c>
      <c r="AU2351" s="2">
        <v>14</v>
      </c>
      <c r="AV2351" s="2">
        <v>0.22</v>
      </c>
      <c r="AW2351" s="2">
        <v>843.35</v>
      </c>
      <c r="AX2351" s="2">
        <v>488.82</v>
      </c>
      <c r="AY2351" s="2">
        <v>354.53</v>
      </c>
      <c r="AZ2351" s="2" t="s">
        <v>47</v>
      </c>
      <c r="BA2351" s="2" t="s">
        <v>36</v>
      </c>
      <c r="BB2351" s="2" t="s">
        <v>72</v>
      </c>
      <c r="BC2351" s="2">
        <v>5.77</v>
      </c>
      <c r="BD2351" s="2">
        <v>1</v>
      </c>
      <c r="BE2351" s="2" t="s">
        <v>97</v>
      </c>
      <c r="BF2351" s="2" t="s">
        <v>39</v>
      </c>
      <c r="BG2351" s="2">
        <v>5</v>
      </c>
      <c r="BH2351" s="2">
        <v>3</v>
      </c>
    </row>
    <row r="2352" spans="36:60" hidden="1" x14ac:dyDescent="0.25">
      <c r="AJ2352" s="11">
        <v>654</v>
      </c>
      <c r="AK2352" s="38" t="s">
        <v>528</v>
      </c>
      <c r="AL2352" s="2" t="s">
        <v>118</v>
      </c>
      <c r="AM2352" s="2" t="s">
        <v>42</v>
      </c>
      <c r="AN2352" s="2" t="s">
        <v>90</v>
      </c>
      <c r="AO2352" s="2" t="s">
        <v>74</v>
      </c>
      <c r="AP2352" s="2" t="s">
        <v>61</v>
      </c>
      <c r="AQ2352" s="2" t="s">
        <v>79</v>
      </c>
      <c r="AR2352" s="2" t="s">
        <v>45</v>
      </c>
      <c r="AS2352" s="2" t="s">
        <v>85</v>
      </c>
      <c r="AT2352" s="2">
        <v>347.82</v>
      </c>
      <c r="AU2352" s="2">
        <v>9</v>
      </c>
      <c r="AV2352" s="2">
        <v>0.14000000000000001</v>
      </c>
      <c r="AW2352" s="2">
        <v>2692.13</v>
      </c>
      <c r="AX2352" s="2">
        <v>2338.2800000000002</v>
      </c>
      <c r="AY2352" s="2">
        <v>353.85</v>
      </c>
      <c r="AZ2352" s="2" t="s">
        <v>47</v>
      </c>
      <c r="BA2352" s="2" t="s">
        <v>88</v>
      </c>
      <c r="BB2352" s="2" t="s">
        <v>48</v>
      </c>
      <c r="BC2352" s="2">
        <v>24.37</v>
      </c>
      <c r="BD2352" s="2">
        <v>10</v>
      </c>
      <c r="BE2352" s="2" t="s">
        <v>97</v>
      </c>
      <c r="BF2352" s="2" t="s">
        <v>39</v>
      </c>
      <c r="BG2352" s="2">
        <v>1</v>
      </c>
      <c r="BH2352" s="2">
        <v>2</v>
      </c>
    </row>
    <row r="2353" spans="36:60" hidden="1" x14ac:dyDescent="0.25">
      <c r="AJ2353" s="12">
        <v>259</v>
      </c>
      <c r="AK2353" s="39" t="s">
        <v>106</v>
      </c>
      <c r="AL2353" s="13" t="s">
        <v>120</v>
      </c>
      <c r="AM2353" s="13" t="s">
        <v>42</v>
      </c>
      <c r="AN2353" s="13" t="s">
        <v>29</v>
      </c>
      <c r="AO2353" s="13" t="s">
        <v>30</v>
      </c>
      <c r="AP2353" s="13" t="s">
        <v>31</v>
      </c>
      <c r="AQ2353" s="13" t="s">
        <v>62</v>
      </c>
      <c r="AR2353" s="13" t="s">
        <v>45</v>
      </c>
      <c r="AS2353" s="13" t="s">
        <v>46</v>
      </c>
      <c r="AT2353" s="13">
        <v>254.08</v>
      </c>
      <c r="AU2353" s="13">
        <v>8</v>
      </c>
      <c r="AV2353" s="13">
        <v>0.17</v>
      </c>
      <c r="AW2353" s="13">
        <v>1687.09</v>
      </c>
      <c r="AX2353" s="13">
        <v>1333.4</v>
      </c>
      <c r="AY2353" s="13">
        <v>353.69</v>
      </c>
      <c r="AZ2353" s="13" t="s">
        <v>91</v>
      </c>
      <c r="BA2353" s="13" t="s">
        <v>36</v>
      </c>
      <c r="BB2353" s="13" t="s">
        <v>37</v>
      </c>
      <c r="BC2353" s="13">
        <v>18.25</v>
      </c>
      <c r="BD2353" s="13">
        <v>1</v>
      </c>
      <c r="BE2353" s="13" t="s">
        <v>55</v>
      </c>
      <c r="BF2353" s="13" t="s">
        <v>39</v>
      </c>
      <c r="BG2353" s="13">
        <v>1</v>
      </c>
      <c r="BH2353" s="13">
        <v>11</v>
      </c>
    </row>
    <row r="2354" spans="36:60" hidden="1" x14ac:dyDescent="0.25">
      <c r="AJ2354" s="11">
        <v>382</v>
      </c>
      <c r="AK2354" s="38" t="s">
        <v>392</v>
      </c>
      <c r="AL2354" s="2" t="s">
        <v>50</v>
      </c>
      <c r="AM2354" s="2" t="s">
        <v>82</v>
      </c>
      <c r="AN2354" s="2" t="s">
        <v>93</v>
      </c>
      <c r="AO2354" s="2" t="s">
        <v>78</v>
      </c>
      <c r="AP2354" s="2" t="s">
        <v>61</v>
      </c>
      <c r="AQ2354" s="2" t="s">
        <v>87</v>
      </c>
      <c r="AR2354" s="2" t="s">
        <v>45</v>
      </c>
      <c r="AS2354" s="2" t="s">
        <v>46</v>
      </c>
      <c r="AT2354" s="2">
        <v>80.67</v>
      </c>
      <c r="AU2354" s="2">
        <v>12</v>
      </c>
      <c r="AV2354" s="2">
        <v>0.13</v>
      </c>
      <c r="AW2354" s="2">
        <v>842.19</v>
      </c>
      <c r="AX2354" s="2">
        <v>490.61</v>
      </c>
      <c r="AY2354" s="2">
        <v>351.58</v>
      </c>
      <c r="AZ2354" s="2" t="s">
        <v>47</v>
      </c>
      <c r="BA2354" s="2" t="s">
        <v>54</v>
      </c>
      <c r="BB2354" s="2" t="s">
        <v>37</v>
      </c>
      <c r="BC2354" s="2">
        <v>39.85</v>
      </c>
      <c r="BD2354" s="2">
        <v>6</v>
      </c>
      <c r="BE2354" s="2" t="s">
        <v>38</v>
      </c>
      <c r="BF2354" s="2" t="s">
        <v>39</v>
      </c>
      <c r="BG2354" s="2">
        <v>3</v>
      </c>
      <c r="BH2354" s="2">
        <v>1</v>
      </c>
    </row>
    <row r="2355" spans="36:60" hidden="1" x14ac:dyDescent="0.25">
      <c r="AJ2355" s="11">
        <v>824</v>
      </c>
      <c r="AK2355" s="38" t="s">
        <v>558</v>
      </c>
      <c r="AL2355" s="2" t="s">
        <v>114</v>
      </c>
      <c r="AM2355" s="2" t="s">
        <v>66</v>
      </c>
      <c r="AN2355" s="2" t="s">
        <v>93</v>
      </c>
      <c r="AO2355" s="2" t="s">
        <v>67</v>
      </c>
      <c r="AP2355" s="2" t="s">
        <v>75</v>
      </c>
      <c r="AQ2355" s="2" t="s">
        <v>32</v>
      </c>
      <c r="AR2355" s="2" t="s">
        <v>53</v>
      </c>
      <c r="AS2355" s="2" t="s">
        <v>34</v>
      </c>
      <c r="AT2355" s="2">
        <v>235.37</v>
      </c>
      <c r="AU2355" s="2">
        <v>11</v>
      </c>
      <c r="AV2355" s="2">
        <v>0.28000000000000003</v>
      </c>
      <c r="AW2355" s="2">
        <v>1864.13</v>
      </c>
      <c r="AX2355" s="2">
        <v>1513.34</v>
      </c>
      <c r="AY2355" s="2">
        <v>350.79</v>
      </c>
      <c r="AZ2355" s="2" t="s">
        <v>63</v>
      </c>
      <c r="BA2355" s="2" t="s">
        <v>88</v>
      </c>
      <c r="BB2355" s="2" t="s">
        <v>72</v>
      </c>
      <c r="BC2355" s="2">
        <v>42.22</v>
      </c>
      <c r="BD2355" s="2">
        <v>1</v>
      </c>
      <c r="BE2355" s="2" t="s">
        <v>97</v>
      </c>
      <c r="BF2355" s="2" t="s">
        <v>39</v>
      </c>
      <c r="BG2355" s="2">
        <v>3</v>
      </c>
      <c r="BH2355" s="2">
        <v>4</v>
      </c>
    </row>
    <row r="2356" spans="36:60" hidden="1" x14ac:dyDescent="0.25">
      <c r="AJ2356" s="12">
        <v>65</v>
      </c>
      <c r="AK2356" s="39" t="s">
        <v>158</v>
      </c>
      <c r="AL2356" s="13" t="s">
        <v>99</v>
      </c>
      <c r="AM2356" s="13" t="s">
        <v>28</v>
      </c>
      <c r="AN2356" s="13" t="s">
        <v>93</v>
      </c>
      <c r="AO2356" s="13" t="s">
        <v>67</v>
      </c>
      <c r="AP2356" s="13" t="s">
        <v>68</v>
      </c>
      <c r="AQ2356" s="13" t="s">
        <v>69</v>
      </c>
      <c r="AR2356" s="13" t="s">
        <v>53</v>
      </c>
      <c r="AS2356" s="13" t="s">
        <v>70</v>
      </c>
      <c r="AT2356" s="13">
        <v>263.92</v>
      </c>
      <c r="AU2356" s="13">
        <v>10</v>
      </c>
      <c r="AV2356" s="13">
        <v>0.01</v>
      </c>
      <c r="AW2356" s="13">
        <v>2612.81</v>
      </c>
      <c r="AX2356" s="13">
        <v>2262.9</v>
      </c>
      <c r="AY2356" s="13">
        <v>349.91</v>
      </c>
      <c r="AZ2356" s="13" t="s">
        <v>91</v>
      </c>
      <c r="BA2356" s="13" t="s">
        <v>88</v>
      </c>
      <c r="BB2356" s="13" t="s">
        <v>48</v>
      </c>
      <c r="BC2356" s="13">
        <v>7.49</v>
      </c>
      <c r="BD2356" s="13">
        <v>9</v>
      </c>
      <c r="BE2356" s="13" t="s">
        <v>55</v>
      </c>
      <c r="BF2356" s="13" t="s">
        <v>56</v>
      </c>
      <c r="BG2356" s="13">
        <v>4</v>
      </c>
      <c r="BH2356" s="13">
        <v>2</v>
      </c>
    </row>
    <row r="2357" spans="36:60" hidden="1" x14ac:dyDescent="0.25">
      <c r="AJ2357" s="12">
        <v>509</v>
      </c>
      <c r="AK2357" s="39" t="s">
        <v>146</v>
      </c>
      <c r="AL2357" s="13" t="s">
        <v>118</v>
      </c>
      <c r="AM2357" s="13" t="s">
        <v>42</v>
      </c>
      <c r="AN2357" s="13" t="s">
        <v>83</v>
      </c>
      <c r="AO2357" s="13" t="s">
        <v>100</v>
      </c>
      <c r="AP2357" s="13" t="s">
        <v>75</v>
      </c>
      <c r="AQ2357" s="13" t="s">
        <v>62</v>
      </c>
      <c r="AR2357" s="13" t="s">
        <v>33</v>
      </c>
      <c r="AS2357" s="13" t="s">
        <v>46</v>
      </c>
      <c r="AT2357" s="13">
        <v>178.47</v>
      </c>
      <c r="AU2357" s="13">
        <v>8</v>
      </c>
      <c r="AV2357" s="13">
        <v>0.04</v>
      </c>
      <c r="AW2357" s="13">
        <v>1370.65</v>
      </c>
      <c r="AX2357" s="13">
        <v>1022.5</v>
      </c>
      <c r="AY2357" s="13">
        <v>348.15</v>
      </c>
      <c r="AZ2357" s="13" t="s">
        <v>91</v>
      </c>
      <c r="BA2357" s="13" t="s">
        <v>71</v>
      </c>
      <c r="BB2357" s="13" t="s">
        <v>72</v>
      </c>
      <c r="BC2357" s="13">
        <v>37.299999999999997</v>
      </c>
      <c r="BD2357" s="13">
        <v>8</v>
      </c>
      <c r="BE2357" s="13" t="s">
        <v>38</v>
      </c>
      <c r="BF2357" s="13" t="s">
        <v>39</v>
      </c>
      <c r="BG2357" s="13">
        <v>1</v>
      </c>
      <c r="BH2357" s="13">
        <v>12</v>
      </c>
    </row>
    <row r="2358" spans="36:60" hidden="1" x14ac:dyDescent="0.25">
      <c r="AJ2358" s="12">
        <v>719</v>
      </c>
      <c r="AK2358" s="39" t="s">
        <v>429</v>
      </c>
      <c r="AL2358" s="13" t="s">
        <v>99</v>
      </c>
      <c r="AM2358" s="13" t="s">
        <v>82</v>
      </c>
      <c r="AN2358" s="13" t="s">
        <v>43</v>
      </c>
      <c r="AO2358" s="13" t="s">
        <v>60</v>
      </c>
      <c r="AP2358" s="13" t="s">
        <v>75</v>
      </c>
      <c r="AQ2358" s="13" t="s">
        <v>32</v>
      </c>
      <c r="AR2358" s="13" t="s">
        <v>53</v>
      </c>
      <c r="AS2358" s="13" t="s">
        <v>70</v>
      </c>
      <c r="AT2358" s="13">
        <v>754.82</v>
      </c>
      <c r="AU2358" s="13">
        <v>2</v>
      </c>
      <c r="AV2358" s="13">
        <v>0.14000000000000001</v>
      </c>
      <c r="AW2358" s="13">
        <v>1298.29</v>
      </c>
      <c r="AX2358" s="13">
        <v>951.03</v>
      </c>
      <c r="AY2358" s="13">
        <v>347.26</v>
      </c>
      <c r="AZ2358" s="13" t="s">
        <v>47</v>
      </c>
      <c r="BA2358" s="13" t="s">
        <v>71</v>
      </c>
      <c r="BB2358" s="13" t="s">
        <v>37</v>
      </c>
      <c r="BC2358" s="13">
        <v>47.56</v>
      </c>
      <c r="BD2358" s="13">
        <v>9</v>
      </c>
      <c r="BE2358" s="13" t="s">
        <v>38</v>
      </c>
      <c r="BF2358" s="13" t="s">
        <v>39</v>
      </c>
      <c r="BG2358" s="13">
        <v>3</v>
      </c>
      <c r="BH2358" s="13">
        <v>6</v>
      </c>
    </row>
    <row r="2359" spans="36:60" hidden="1" x14ac:dyDescent="0.25">
      <c r="AJ2359" s="11">
        <v>860</v>
      </c>
      <c r="AK2359" s="38" t="s">
        <v>104</v>
      </c>
      <c r="AL2359" s="2" t="s">
        <v>27</v>
      </c>
      <c r="AM2359" s="2" t="s">
        <v>66</v>
      </c>
      <c r="AN2359" s="2" t="s">
        <v>59</v>
      </c>
      <c r="AO2359" s="2" t="s">
        <v>74</v>
      </c>
      <c r="AP2359" s="2" t="s">
        <v>75</v>
      </c>
      <c r="AQ2359" s="2" t="s">
        <v>102</v>
      </c>
      <c r="AR2359" s="2" t="s">
        <v>53</v>
      </c>
      <c r="AS2359" s="2" t="s">
        <v>34</v>
      </c>
      <c r="AT2359" s="2">
        <v>649.25</v>
      </c>
      <c r="AU2359" s="2">
        <v>3</v>
      </c>
      <c r="AV2359" s="2">
        <v>0</v>
      </c>
      <c r="AW2359" s="2">
        <v>1947.75</v>
      </c>
      <c r="AX2359" s="2">
        <v>1602.04</v>
      </c>
      <c r="AY2359" s="2">
        <v>345.71</v>
      </c>
      <c r="AZ2359" s="2" t="s">
        <v>63</v>
      </c>
      <c r="BA2359" s="2" t="s">
        <v>71</v>
      </c>
      <c r="BB2359" s="2" t="s">
        <v>72</v>
      </c>
      <c r="BC2359" s="2">
        <v>25.34</v>
      </c>
      <c r="BD2359" s="2">
        <v>3</v>
      </c>
      <c r="BE2359" s="2" t="s">
        <v>55</v>
      </c>
      <c r="BF2359" s="2" t="s">
        <v>56</v>
      </c>
      <c r="BG2359" s="2">
        <v>1</v>
      </c>
      <c r="BH2359" s="2">
        <v>12</v>
      </c>
    </row>
    <row r="2360" spans="36:60" hidden="1" x14ac:dyDescent="0.25">
      <c r="AJ2360" s="11">
        <v>972</v>
      </c>
      <c r="AK2360" s="38" t="s">
        <v>631</v>
      </c>
      <c r="AL2360" s="2" t="s">
        <v>41</v>
      </c>
      <c r="AM2360" s="2" t="s">
        <v>28</v>
      </c>
      <c r="AN2360" s="2" t="s">
        <v>90</v>
      </c>
      <c r="AO2360" s="2" t="s">
        <v>94</v>
      </c>
      <c r="AP2360" s="2" t="s">
        <v>61</v>
      </c>
      <c r="AQ2360" s="2" t="s">
        <v>134</v>
      </c>
      <c r="AR2360" s="2" t="s">
        <v>33</v>
      </c>
      <c r="AS2360" s="2" t="s">
        <v>46</v>
      </c>
      <c r="AT2360" s="2">
        <v>983.12</v>
      </c>
      <c r="AU2360" s="2">
        <v>3</v>
      </c>
      <c r="AV2360" s="2">
        <v>0.08</v>
      </c>
      <c r="AW2360" s="2">
        <v>2713.41</v>
      </c>
      <c r="AX2360" s="2">
        <v>2371.2800000000002</v>
      </c>
      <c r="AY2360" s="2">
        <v>342.13</v>
      </c>
      <c r="AZ2360" s="2" t="s">
        <v>47</v>
      </c>
      <c r="BA2360" s="2" t="s">
        <v>54</v>
      </c>
      <c r="BB2360" s="2" t="s">
        <v>48</v>
      </c>
      <c r="BC2360" s="2">
        <v>43.73</v>
      </c>
      <c r="BD2360" s="2">
        <v>3</v>
      </c>
      <c r="BE2360" s="2" t="s">
        <v>97</v>
      </c>
      <c r="BF2360" s="2" t="s">
        <v>56</v>
      </c>
      <c r="BG2360" s="2">
        <v>1</v>
      </c>
      <c r="BH2360" s="2">
        <v>12</v>
      </c>
    </row>
    <row r="2361" spans="36:60" hidden="1" x14ac:dyDescent="0.25">
      <c r="AJ2361" s="11">
        <v>452</v>
      </c>
      <c r="AK2361" s="38" t="s">
        <v>439</v>
      </c>
      <c r="AL2361" s="2" t="s">
        <v>58</v>
      </c>
      <c r="AM2361" s="2" t="s">
        <v>82</v>
      </c>
      <c r="AN2361" s="2" t="s">
        <v>90</v>
      </c>
      <c r="AO2361" s="2" t="s">
        <v>100</v>
      </c>
      <c r="AP2361" s="2" t="s">
        <v>75</v>
      </c>
      <c r="AQ2361" s="2" t="s">
        <v>32</v>
      </c>
      <c r="AR2361" s="2" t="s">
        <v>33</v>
      </c>
      <c r="AS2361" s="2" t="s">
        <v>70</v>
      </c>
      <c r="AT2361" s="2">
        <v>64.19</v>
      </c>
      <c r="AU2361" s="2">
        <v>13</v>
      </c>
      <c r="AV2361" s="2">
        <v>0.1</v>
      </c>
      <c r="AW2361" s="2">
        <v>751.02</v>
      </c>
      <c r="AX2361" s="2">
        <v>409.04</v>
      </c>
      <c r="AY2361" s="2">
        <v>341.98</v>
      </c>
      <c r="AZ2361" s="2" t="s">
        <v>76</v>
      </c>
      <c r="BA2361" s="2" t="s">
        <v>54</v>
      </c>
      <c r="BB2361" s="2" t="s">
        <v>37</v>
      </c>
      <c r="BC2361" s="2">
        <v>42.96</v>
      </c>
      <c r="BD2361" s="2">
        <v>6</v>
      </c>
      <c r="BE2361" s="2" t="s">
        <v>55</v>
      </c>
      <c r="BF2361" s="2" t="s">
        <v>39</v>
      </c>
      <c r="BG2361" s="2">
        <v>3</v>
      </c>
      <c r="BH2361" s="2">
        <v>10</v>
      </c>
    </row>
    <row r="2362" spans="36:60" hidden="1" x14ac:dyDescent="0.25">
      <c r="AJ2362" s="12">
        <v>105</v>
      </c>
      <c r="AK2362" s="39" t="s">
        <v>194</v>
      </c>
      <c r="AL2362" s="13" t="s">
        <v>41</v>
      </c>
      <c r="AM2362" s="13" t="s">
        <v>66</v>
      </c>
      <c r="AN2362" s="13" t="s">
        <v>29</v>
      </c>
      <c r="AO2362" s="13" t="s">
        <v>100</v>
      </c>
      <c r="AP2362" s="13" t="s">
        <v>61</v>
      </c>
      <c r="AQ2362" s="13" t="s">
        <v>134</v>
      </c>
      <c r="AR2362" s="13" t="s">
        <v>33</v>
      </c>
      <c r="AS2362" s="13" t="s">
        <v>34</v>
      </c>
      <c r="AT2362" s="13">
        <v>582.25</v>
      </c>
      <c r="AU2362" s="13">
        <v>2</v>
      </c>
      <c r="AV2362" s="13">
        <v>0.28000000000000003</v>
      </c>
      <c r="AW2362" s="13">
        <v>838.44</v>
      </c>
      <c r="AX2362" s="13">
        <v>496.98</v>
      </c>
      <c r="AY2362" s="13">
        <v>341.46</v>
      </c>
      <c r="AZ2362" s="13" t="s">
        <v>91</v>
      </c>
      <c r="BA2362" s="13" t="s">
        <v>54</v>
      </c>
      <c r="BB2362" s="13" t="s">
        <v>48</v>
      </c>
      <c r="BC2362" s="13">
        <v>32.57</v>
      </c>
      <c r="BD2362" s="13">
        <v>1</v>
      </c>
      <c r="BE2362" s="13" t="s">
        <v>38</v>
      </c>
      <c r="BF2362" s="13" t="s">
        <v>39</v>
      </c>
      <c r="BG2362" s="13">
        <v>5</v>
      </c>
      <c r="BH2362" s="13">
        <v>1</v>
      </c>
    </row>
    <row r="2363" spans="36:60" hidden="1" x14ac:dyDescent="0.25">
      <c r="AJ2363" s="12">
        <v>657</v>
      </c>
      <c r="AK2363" s="39" t="s">
        <v>529</v>
      </c>
      <c r="AL2363" s="13" t="s">
        <v>58</v>
      </c>
      <c r="AM2363" s="13" t="s">
        <v>42</v>
      </c>
      <c r="AN2363" s="13" t="s">
        <v>83</v>
      </c>
      <c r="AO2363" s="13" t="s">
        <v>67</v>
      </c>
      <c r="AP2363" s="13" t="s">
        <v>75</v>
      </c>
      <c r="AQ2363" s="13" t="s">
        <v>87</v>
      </c>
      <c r="AR2363" s="13" t="s">
        <v>53</v>
      </c>
      <c r="AS2363" s="13" t="s">
        <v>46</v>
      </c>
      <c r="AT2363" s="13">
        <v>902.34</v>
      </c>
      <c r="AU2363" s="13">
        <v>2</v>
      </c>
      <c r="AV2363" s="13">
        <v>0.03</v>
      </c>
      <c r="AW2363" s="13">
        <v>1750.54</v>
      </c>
      <c r="AX2363" s="13">
        <v>1409.54</v>
      </c>
      <c r="AY2363" s="13">
        <v>341</v>
      </c>
      <c r="AZ2363" s="13" t="s">
        <v>63</v>
      </c>
      <c r="BA2363" s="13" t="s">
        <v>36</v>
      </c>
      <c r="BB2363" s="13" t="s">
        <v>48</v>
      </c>
      <c r="BC2363" s="13">
        <v>18.440000000000001</v>
      </c>
      <c r="BD2363" s="13">
        <v>6</v>
      </c>
      <c r="BE2363" s="13" t="s">
        <v>38</v>
      </c>
      <c r="BF2363" s="13" t="s">
        <v>56</v>
      </c>
      <c r="BG2363" s="13">
        <v>3</v>
      </c>
      <c r="BH2363" s="13">
        <v>10</v>
      </c>
    </row>
    <row r="2364" spans="36:60" hidden="1" x14ac:dyDescent="0.25">
      <c r="AJ2364" s="12">
        <v>483</v>
      </c>
      <c r="AK2364" s="39" t="s">
        <v>457</v>
      </c>
      <c r="AL2364" s="13" t="s">
        <v>129</v>
      </c>
      <c r="AM2364" s="13" t="s">
        <v>66</v>
      </c>
      <c r="AN2364" s="13" t="s">
        <v>83</v>
      </c>
      <c r="AO2364" s="13" t="s">
        <v>100</v>
      </c>
      <c r="AP2364" s="13" t="s">
        <v>51</v>
      </c>
      <c r="AQ2364" s="13" t="s">
        <v>102</v>
      </c>
      <c r="AR2364" s="13" t="s">
        <v>45</v>
      </c>
      <c r="AS2364" s="13" t="s">
        <v>70</v>
      </c>
      <c r="AT2364" s="13">
        <v>483.98</v>
      </c>
      <c r="AU2364" s="13">
        <v>2</v>
      </c>
      <c r="AV2364" s="13">
        <v>0.25</v>
      </c>
      <c r="AW2364" s="13">
        <v>725.97</v>
      </c>
      <c r="AX2364" s="13">
        <v>388.3</v>
      </c>
      <c r="AY2364" s="13">
        <v>337.67</v>
      </c>
      <c r="AZ2364" s="13" t="s">
        <v>91</v>
      </c>
      <c r="BA2364" s="13" t="s">
        <v>71</v>
      </c>
      <c r="BB2364" s="13" t="s">
        <v>48</v>
      </c>
      <c r="BC2364" s="13">
        <v>19.350000000000001</v>
      </c>
      <c r="BD2364" s="13">
        <v>7</v>
      </c>
      <c r="BE2364" s="13" t="s">
        <v>55</v>
      </c>
      <c r="BF2364" s="13" t="s">
        <v>56</v>
      </c>
      <c r="BG2364" s="13">
        <v>4</v>
      </c>
      <c r="BH2364" s="13">
        <v>4</v>
      </c>
    </row>
    <row r="2365" spans="36:60" hidden="1" x14ac:dyDescent="0.25">
      <c r="AJ2365" s="11">
        <v>652</v>
      </c>
      <c r="AK2365" s="38" t="s">
        <v>342</v>
      </c>
      <c r="AL2365" s="2" t="s">
        <v>99</v>
      </c>
      <c r="AM2365" s="2" t="s">
        <v>28</v>
      </c>
      <c r="AN2365" s="2" t="s">
        <v>43</v>
      </c>
      <c r="AO2365" s="2" t="s">
        <v>60</v>
      </c>
      <c r="AP2365" s="2" t="s">
        <v>68</v>
      </c>
      <c r="AQ2365" s="2" t="s">
        <v>32</v>
      </c>
      <c r="AR2365" s="2" t="s">
        <v>33</v>
      </c>
      <c r="AS2365" s="2" t="s">
        <v>34</v>
      </c>
      <c r="AT2365" s="2">
        <v>478.5</v>
      </c>
      <c r="AU2365" s="2">
        <v>2</v>
      </c>
      <c r="AV2365" s="2">
        <v>0.3</v>
      </c>
      <c r="AW2365" s="2">
        <v>669.9</v>
      </c>
      <c r="AX2365" s="2">
        <v>336.6</v>
      </c>
      <c r="AY2365" s="2">
        <v>333.3</v>
      </c>
      <c r="AZ2365" s="2" t="s">
        <v>47</v>
      </c>
      <c r="BA2365" s="2" t="s">
        <v>88</v>
      </c>
      <c r="BB2365" s="2" t="s">
        <v>72</v>
      </c>
      <c r="BC2365" s="2">
        <v>21.4</v>
      </c>
      <c r="BD2365" s="2">
        <v>7</v>
      </c>
      <c r="BE2365" s="2" t="s">
        <v>97</v>
      </c>
      <c r="BF2365" s="2" t="s">
        <v>39</v>
      </c>
      <c r="BG2365" s="2">
        <v>1</v>
      </c>
      <c r="BH2365" s="2">
        <v>3</v>
      </c>
    </row>
    <row r="2366" spans="36:60" hidden="1" x14ac:dyDescent="0.25">
      <c r="AJ2366" s="12">
        <v>337</v>
      </c>
      <c r="AK2366" s="39" t="s">
        <v>360</v>
      </c>
      <c r="AL2366" s="13" t="s">
        <v>99</v>
      </c>
      <c r="AM2366" s="13" t="s">
        <v>28</v>
      </c>
      <c r="AN2366" s="13" t="s">
        <v>29</v>
      </c>
      <c r="AO2366" s="13" t="s">
        <v>100</v>
      </c>
      <c r="AP2366" s="13" t="s">
        <v>61</v>
      </c>
      <c r="AQ2366" s="13" t="s">
        <v>69</v>
      </c>
      <c r="AR2366" s="13" t="s">
        <v>33</v>
      </c>
      <c r="AS2366" s="13" t="s">
        <v>85</v>
      </c>
      <c r="AT2366" s="13">
        <v>471.4</v>
      </c>
      <c r="AU2366" s="13">
        <v>3</v>
      </c>
      <c r="AV2366" s="13">
        <v>0.12</v>
      </c>
      <c r="AW2366" s="13">
        <v>1244.5</v>
      </c>
      <c r="AX2366" s="13">
        <v>912.76</v>
      </c>
      <c r="AY2366" s="13">
        <v>331.74</v>
      </c>
      <c r="AZ2366" s="13" t="s">
        <v>63</v>
      </c>
      <c r="BA2366" s="13" t="s">
        <v>36</v>
      </c>
      <c r="BB2366" s="13" t="s">
        <v>48</v>
      </c>
      <c r="BC2366" s="13">
        <v>43.37</v>
      </c>
      <c r="BD2366" s="13">
        <v>7</v>
      </c>
      <c r="BE2366" s="13" t="s">
        <v>55</v>
      </c>
      <c r="BF2366" s="13" t="s">
        <v>56</v>
      </c>
      <c r="BG2366" s="13">
        <v>3</v>
      </c>
      <c r="BH2366" s="13">
        <v>5</v>
      </c>
    </row>
    <row r="2367" spans="36:60" hidden="1" x14ac:dyDescent="0.25">
      <c r="AJ2367" s="12">
        <v>443</v>
      </c>
      <c r="AK2367" s="39" t="s">
        <v>434</v>
      </c>
      <c r="AL2367" s="13" t="s">
        <v>41</v>
      </c>
      <c r="AM2367" s="13" t="s">
        <v>66</v>
      </c>
      <c r="AN2367" s="13" t="s">
        <v>43</v>
      </c>
      <c r="AO2367" s="13" t="s">
        <v>44</v>
      </c>
      <c r="AP2367" s="13" t="s">
        <v>31</v>
      </c>
      <c r="AQ2367" s="13" t="s">
        <v>69</v>
      </c>
      <c r="AR2367" s="13" t="s">
        <v>33</v>
      </c>
      <c r="AS2367" s="13" t="s">
        <v>85</v>
      </c>
      <c r="AT2367" s="13">
        <v>997.9</v>
      </c>
      <c r="AU2367" s="13">
        <v>3</v>
      </c>
      <c r="AV2367" s="13">
        <v>0.16</v>
      </c>
      <c r="AW2367" s="13">
        <v>2514.71</v>
      </c>
      <c r="AX2367" s="13">
        <v>2186.37</v>
      </c>
      <c r="AY2367" s="13">
        <v>328.34</v>
      </c>
      <c r="AZ2367" s="13" t="s">
        <v>91</v>
      </c>
      <c r="BA2367" s="13" t="s">
        <v>88</v>
      </c>
      <c r="BB2367" s="13" t="s">
        <v>72</v>
      </c>
      <c r="BC2367" s="13">
        <v>49.04</v>
      </c>
      <c r="BD2367" s="13">
        <v>7</v>
      </c>
      <c r="BE2367" s="13" t="s">
        <v>97</v>
      </c>
      <c r="BF2367" s="13" t="s">
        <v>56</v>
      </c>
      <c r="BG2367" s="13">
        <v>5</v>
      </c>
      <c r="BH2367" s="13">
        <v>8</v>
      </c>
    </row>
    <row r="2368" spans="36:60" hidden="1" x14ac:dyDescent="0.25">
      <c r="AJ2368" s="12">
        <v>283</v>
      </c>
      <c r="AK2368" s="39" t="s">
        <v>325</v>
      </c>
      <c r="AL2368" s="13" t="s">
        <v>114</v>
      </c>
      <c r="AM2368" s="13" t="s">
        <v>42</v>
      </c>
      <c r="AN2368" s="13" t="s">
        <v>59</v>
      </c>
      <c r="AO2368" s="13" t="s">
        <v>60</v>
      </c>
      <c r="AP2368" s="13" t="s">
        <v>75</v>
      </c>
      <c r="AQ2368" s="13" t="s">
        <v>87</v>
      </c>
      <c r="AR2368" s="13" t="s">
        <v>45</v>
      </c>
      <c r="AS2368" s="13" t="s">
        <v>34</v>
      </c>
      <c r="AT2368" s="13">
        <v>101.88</v>
      </c>
      <c r="AU2368" s="13">
        <v>10</v>
      </c>
      <c r="AV2368" s="13">
        <v>0.08</v>
      </c>
      <c r="AW2368" s="13">
        <v>937.3</v>
      </c>
      <c r="AX2368" s="13">
        <v>609.02</v>
      </c>
      <c r="AY2368" s="13">
        <v>328.28</v>
      </c>
      <c r="AZ2368" s="13" t="s">
        <v>76</v>
      </c>
      <c r="BA2368" s="13" t="s">
        <v>36</v>
      </c>
      <c r="BB2368" s="13" t="s">
        <v>37</v>
      </c>
      <c r="BC2368" s="13">
        <v>10.76</v>
      </c>
      <c r="BD2368" s="13">
        <v>4</v>
      </c>
      <c r="BE2368" s="13" t="s">
        <v>55</v>
      </c>
      <c r="BF2368" s="13" t="s">
        <v>39</v>
      </c>
      <c r="BG2368" s="13">
        <v>4</v>
      </c>
      <c r="BH2368" s="13">
        <v>1</v>
      </c>
    </row>
    <row r="2369" spans="36:60" hidden="1" x14ac:dyDescent="0.25">
      <c r="AJ2369" s="12">
        <v>331</v>
      </c>
      <c r="AK2369" s="39" t="s">
        <v>217</v>
      </c>
      <c r="AL2369" s="13" t="s">
        <v>27</v>
      </c>
      <c r="AM2369" s="13" t="s">
        <v>42</v>
      </c>
      <c r="AN2369" s="13" t="s">
        <v>59</v>
      </c>
      <c r="AO2369" s="13" t="s">
        <v>60</v>
      </c>
      <c r="AP2369" s="13" t="s">
        <v>68</v>
      </c>
      <c r="AQ2369" s="13" t="s">
        <v>84</v>
      </c>
      <c r="AR2369" s="13" t="s">
        <v>45</v>
      </c>
      <c r="AS2369" s="13" t="s">
        <v>80</v>
      </c>
      <c r="AT2369" s="13">
        <v>464.78</v>
      </c>
      <c r="AU2369" s="13">
        <v>3</v>
      </c>
      <c r="AV2369" s="13">
        <v>7.0000000000000007E-2</v>
      </c>
      <c r="AW2369" s="13">
        <v>1296.74</v>
      </c>
      <c r="AX2369" s="13">
        <v>970.07</v>
      </c>
      <c r="AY2369" s="13">
        <v>326.67</v>
      </c>
      <c r="AZ2369" s="13" t="s">
        <v>47</v>
      </c>
      <c r="BA2369" s="13" t="s">
        <v>36</v>
      </c>
      <c r="BB2369" s="13" t="s">
        <v>37</v>
      </c>
      <c r="BC2369" s="13">
        <v>45.46</v>
      </c>
      <c r="BD2369" s="13">
        <v>5</v>
      </c>
      <c r="BE2369" s="13" t="s">
        <v>38</v>
      </c>
      <c r="BF2369" s="13" t="s">
        <v>56</v>
      </c>
      <c r="BG2369" s="13">
        <v>5</v>
      </c>
      <c r="BH2369" s="13">
        <v>9</v>
      </c>
    </row>
    <row r="2370" spans="36:60" hidden="1" x14ac:dyDescent="0.25">
      <c r="AJ2370" s="11">
        <v>548</v>
      </c>
      <c r="AK2370" s="38" t="s">
        <v>481</v>
      </c>
      <c r="AL2370" s="2" t="s">
        <v>96</v>
      </c>
      <c r="AM2370" s="2" t="s">
        <v>28</v>
      </c>
      <c r="AN2370" s="2" t="s">
        <v>43</v>
      </c>
      <c r="AO2370" s="2" t="s">
        <v>44</v>
      </c>
      <c r="AP2370" s="2" t="s">
        <v>68</v>
      </c>
      <c r="AQ2370" s="2" t="s">
        <v>62</v>
      </c>
      <c r="AR2370" s="2" t="s">
        <v>33</v>
      </c>
      <c r="AS2370" s="2" t="s">
        <v>80</v>
      </c>
      <c r="AT2370" s="2">
        <v>228.94</v>
      </c>
      <c r="AU2370" s="2">
        <v>8</v>
      </c>
      <c r="AV2370" s="2">
        <v>0.26</v>
      </c>
      <c r="AW2370" s="2">
        <v>1355.32</v>
      </c>
      <c r="AX2370" s="2">
        <v>1034.72</v>
      </c>
      <c r="AY2370" s="2">
        <v>320.60000000000002</v>
      </c>
      <c r="AZ2370" s="2" t="s">
        <v>35</v>
      </c>
      <c r="BA2370" s="2" t="s">
        <v>88</v>
      </c>
      <c r="BB2370" s="2" t="s">
        <v>48</v>
      </c>
      <c r="BC2370" s="2">
        <v>22.23</v>
      </c>
      <c r="BD2370" s="2">
        <v>3</v>
      </c>
      <c r="BE2370" s="2" t="s">
        <v>97</v>
      </c>
      <c r="BF2370" s="2" t="s">
        <v>56</v>
      </c>
      <c r="BG2370" s="2">
        <v>5</v>
      </c>
      <c r="BH2370" s="2">
        <v>9</v>
      </c>
    </row>
    <row r="2371" spans="36:60" hidden="1" x14ac:dyDescent="0.25">
      <c r="AJ2371" s="12">
        <v>931</v>
      </c>
      <c r="AK2371" s="39" t="s">
        <v>618</v>
      </c>
      <c r="AL2371" s="13" t="s">
        <v>127</v>
      </c>
      <c r="AM2371" s="13" t="s">
        <v>66</v>
      </c>
      <c r="AN2371" s="13" t="s">
        <v>90</v>
      </c>
      <c r="AO2371" s="13" t="s">
        <v>60</v>
      </c>
      <c r="AP2371" s="13" t="s">
        <v>61</v>
      </c>
      <c r="AQ2371" s="13" t="s">
        <v>62</v>
      </c>
      <c r="AR2371" s="13" t="s">
        <v>45</v>
      </c>
      <c r="AS2371" s="13" t="s">
        <v>70</v>
      </c>
      <c r="AT2371" s="13">
        <v>598.11</v>
      </c>
      <c r="AU2371" s="13">
        <v>2</v>
      </c>
      <c r="AV2371" s="13">
        <v>0.2</v>
      </c>
      <c r="AW2371" s="13">
        <v>956.98</v>
      </c>
      <c r="AX2371" s="13">
        <v>641.4</v>
      </c>
      <c r="AY2371" s="13">
        <v>315.58</v>
      </c>
      <c r="AZ2371" s="13" t="s">
        <v>76</v>
      </c>
      <c r="BA2371" s="13" t="s">
        <v>71</v>
      </c>
      <c r="BB2371" s="13" t="s">
        <v>48</v>
      </c>
      <c r="BC2371" s="13">
        <v>30.81</v>
      </c>
      <c r="BD2371" s="13">
        <v>7</v>
      </c>
      <c r="BE2371" s="13" t="s">
        <v>38</v>
      </c>
      <c r="BF2371" s="13" t="s">
        <v>39</v>
      </c>
      <c r="BG2371" s="13">
        <v>3</v>
      </c>
      <c r="BH2371" s="13">
        <v>11</v>
      </c>
    </row>
    <row r="2372" spans="36:60" hidden="1" x14ac:dyDescent="0.25">
      <c r="AJ2372" s="12">
        <v>691</v>
      </c>
      <c r="AK2372" s="39" t="s">
        <v>342</v>
      </c>
      <c r="AL2372" s="13" t="s">
        <v>50</v>
      </c>
      <c r="AM2372" s="13" t="s">
        <v>42</v>
      </c>
      <c r="AN2372" s="13" t="s">
        <v>43</v>
      </c>
      <c r="AO2372" s="13" t="s">
        <v>44</v>
      </c>
      <c r="AP2372" s="13" t="s">
        <v>75</v>
      </c>
      <c r="AQ2372" s="13" t="s">
        <v>87</v>
      </c>
      <c r="AR2372" s="13" t="s">
        <v>33</v>
      </c>
      <c r="AS2372" s="13" t="s">
        <v>70</v>
      </c>
      <c r="AT2372" s="13">
        <v>321.93</v>
      </c>
      <c r="AU2372" s="13">
        <v>2</v>
      </c>
      <c r="AV2372" s="13">
        <v>0.01</v>
      </c>
      <c r="AW2372" s="13">
        <v>637.41999999999996</v>
      </c>
      <c r="AX2372" s="13">
        <v>323.7</v>
      </c>
      <c r="AY2372" s="13">
        <v>313.72000000000003</v>
      </c>
      <c r="AZ2372" s="13" t="s">
        <v>63</v>
      </c>
      <c r="BA2372" s="13" t="s">
        <v>88</v>
      </c>
      <c r="BB2372" s="13" t="s">
        <v>37</v>
      </c>
      <c r="BC2372" s="13">
        <v>32.1</v>
      </c>
      <c r="BD2372" s="13">
        <v>8</v>
      </c>
      <c r="BE2372" s="13" t="s">
        <v>97</v>
      </c>
      <c r="BF2372" s="13" t="s">
        <v>56</v>
      </c>
      <c r="BG2372" s="13">
        <v>2</v>
      </c>
      <c r="BH2372" s="13">
        <v>3</v>
      </c>
    </row>
    <row r="2373" spans="36:60" hidden="1" x14ac:dyDescent="0.25">
      <c r="AJ2373" s="12">
        <v>341</v>
      </c>
      <c r="AK2373" s="39" t="s">
        <v>130</v>
      </c>
      <c r="AL2373" s="13" t="s">
        <v>127</v>
      </c>
      <c r="AM2373" s="13" t="s">
        <v>66</v>
      </c>
      <c r="AN2373" s="13" t="s">
        <v>90</v>
      </c>
      <c r="AO2373" s="13" t="s">
        <v>94</v>
      </c>
      <c r="AP2373" s="13" t="s">
        <v>68</v>
      </c>
      <c r="AQ2373" s="13" t="s">
        <v>62</v>
      </c>
      <c r="AR2373" s="13" t="s">
        <v>53</v>
      </c>
      <c r="AS2373" s="13" t="s">
        <v>85</v>
      </c>
      <c r="AT2373" s="13">
        <v>99.13</v>
      </c>
      <c r="AU2373" s="13">
        <v>11</v>
      </c>
      <c r="AV2373" s="13">
        <v>0.04</v>
      </c>
      <c r="AW2373" s="13">
        <v>1046.81</v>
      </c>
      <c r="AX2373" s="13">
        <v>733.29</v>
      </c>
      <c r="AY2373" s="13">
        <v>313.52</v>
      </c>
      <c r="AZ2373" s="13" t="s">
        <v>47</v>
      </c>
      <c r="BA2373" s="13" t="s">
        <v>88</v>
      </c>
      <c r="BB2373" s="13" t="s">
        <v>48</v>
      </c>
      <c r="BC2373" s="13">
        <v>9.59</v>
      </c>
      <c r="BD2373" s="13">
        <v>5</v>
      </c>
      <c r="BE2373" s="13" t="s">
        <v>97</v>
      </c>
      <c r="BF2373" s="13" t="s">
        <v>39</v>
      </c>
      <c r="BG2373" s="13">
        <v>4</v>
      </c>
      <c r="BH2373" s="13">
        <v>3</v>
      </c>
    </row>
    <row r="2374" spans="36:60" hidden="1" x14ac:dyDescent="0.25">
      <c r="AJ2374" s="12">
        <v>255</v>
      </c>
      <c r="AK2374" s="39" t="s">
        <v>133</v>
      </c>
      <c r="AL2374" s="13" t="s">
        <v>65</v>
      </c>
      <c r="AM2374" s="13" t="s">
        <v>28</v>
      </c>
      <c r="AN2374" s="13" t="s">
        <v>43</v>
      </c>
      <c r="AO2374" s="13" t="s">
        <v>60</v>
      </c>
      <c r="AP2374" s="13" t="s">
        <v>68</v>
      </c>
      <c r="AQ2374" s="13" t="s">
        <v>52</v>
      </c>
      <c r="AR2374" s="13" t="s">
        <v>53</v>
      </c>
      <c r="AS2374" s="13" t="s">
        <v>46</v>
      </c>
      <c r="AT2374" s="13">
        <v>186.02</v>
      </c>
      <c r="AU2374" s="13">
        <v>16</v>
      </c>
      <c r="AV2374" s="13">
        <v>0.27</v>
      </c>
      <c r="AW2374" s="13">
        <v>2172.71</v>
      </c>
      <c r="AX2374" s="13">
        <v>1861.63</v>
      </c>
      <c r="AY2374" s="13">
        <v>311.08</v>
      </c>
      <c r="AZ2374" s="13" t="s">
        <v>91</v>
      </c>
      <c r="BA2374" s="13" t="s">
        <v>88</v>
      </c>
      <c r="BB2374" s="13" t="s">
        <v>37</v>
      </c>
      <c r="BC2374" s="13">
        <v>6.38</v>
      </c>
      <c r="BD2374" s="13">
        <v>3</v>
      </c>
      <c r="BE2374" s="13" t="s">
        <v>55</v>
      </c>
      <c r="BF2374" s="13" t="s">
        <v>56</v>
      </c>
      <c r="BG2374" s="13">
        <v>3</v>
      </c>
      <c r="BH2374" s="13">
        <v>6</v>
      </c>
    </row>
    <row r="2375" spans="36:60" hidden="1" x14ac:dyDescent="0.25">
      <c r="AJ2375" s="11">
        <v>12</v>
      </c>
      <c r="AK2375" s="38" t="s">
        <v>95</v>
      </c>
      <c r="AL2375" s="2" t="s">
        <v>96</v>
      </c>
      <c r="AM2375" s="2" t="s">
        <v>66</v>
      </c>
      <c r="AN2375" s="2" t="s">
        <v>93</v>
      </c>
      <c r="AO2375" s="2" t="s">
        <v>60</v>
      </c>
      <c r="AP2375" s="2" t="s">
        <v>51</v>
      </c>
      <c r="AQ2375" s="2" t="s">
        <v>62</v>
      </c>
      <c r="AR2375" s="2" t="s">
        <v>45</v>
      </c>
      <c r="AS2375" s="2" t="s">
        <v>34</v>
      </c>
      <c r="AT2375" s="2">
        <v>89.82</v>
      </c>
      <c r="AU2375" s="2">
        <v>12</v>
      </c>
      <c r="AV2375" s="2">
        <v>0.16</v>
      </c>
      <c r="AW2375" s="2">
        <v>905.39</v>
      </c>
      <c r="AX2375" s="2">
        <v>594.91</v>
      </c>
      <c r="AY2375" s="2">
        <v>310.48</v>
      </c>
      <c r="AZ2375" s="2" t="s">
        <v>35</v>
      </c>
      <c r="BA2375" s="2" t="s">
        <v>36</v>
      </c>
      <c r="BB2375" s="2" t="s">
        <v>48</v>
      </c>
      <c r="BC2375" s="2">
        <v>13.9</v>
      </c>
      <c r="BD2375" s="2">
        <v>8</v>
      </c>
      <c r="BE2375" s="2" t="s">
        <v>97</v>
      </c>
      <c r="BF2375" s="2" t="s">
        <v>39</v>
      </c>
      <c r="BG2375" s="2">
        <v>4</v>
      </c>
      <c r="BH2375" s="2">
        <v>7</v>
      </c>
    </row>
    <row r="2376" spans="36:60" hidden="1" x14ac:dyDescent="0.25">
      <c r="AJ2376" s="12">
        <v>671</v>
      </c>
      <c r="AK2376" s="39" t="s">
        <v>428</v>
      </c>
      <c r="AL2376" s="13" t="s">
        <v>127</v>
      </c>
      <c r="AM2376" s="13" t="s">
        <v>66</v>
      </c>
      <c r="AN2376" s="13" t="s">
        <v>43</v>
      </c>
      <c r="AO2376" s="13" t="s">
        <v>44</v>
      </c>
      <c r="AP2376" s="13" t="s">
        <v>61</v>
      </c>
      <c r="AQ2376" s="13" t="s">
        <v>79</v>
      </c>
      <c r="AR2376" s="13" t="s">
        <v>45</v>
      </c>
      <c r="AS2376" s="13" t="s">
        <v>46</v>
      </c>
      <c r="AT2376" s="13">
        <v>238.64</v>
      </c>
      <c r="AU2376" s="13">
        <v>6</v>
      </c>
      <c r="AV2376" s="13">
        <v>0.11</v>
      </c>
      <c r="AW2376" s="13">
        <v>1274.3399999999999</v>
      </c>
      <c r="AX2376" s="13">
        <v>964.07</v>
      </c>
      <c r="AY2376" s="13">
        <v>310.27</v>
      </c>
      <c r="AZ2376" s="13" t="s">
        <v>47</v>
      </c>
      <c r="BA2376" s="13" t="s">
        <v>71</v>
      </c>
      <c r="BB2376" s="13" t="s">
        <v>48</v>
      </c>
      <c r="BC2376" s="13">
        <v>27.85</v>
      </c>
      <c r="BD2376" s="13">
        <v>1</v>
      </c>
      <c r="BE2376" s="13" t="s">
        <v>97</v>
      </c>
      <c r="BF2376" s="13" t="s">
        <v>39</v>
      </c>
      <c r="BG2376" s="13">
        <v>4</v>
      </c>
      <c r="BH2376" s="13">
        <v>1</v>
      </c>
    </row>
    <row r="2377" spans="36:60" hidden="1" x14ac:dyDescent="0.25">
      <c r="AJ2377" s="12">
        <v>801</v>
      </c>
      <c r="AK2377" s="39" t="s">
        <v>157</v>
      </c>
      <c r="AL2377" s="13" t="s">
        <v>120</v>
      </c>
      <c r="AM2377" s="13" t="s">
        <v>28</v>
      </c>
      <c r="AN2377" s="13" t="s">
        <v>59</v>
      </c>
      <c r="AO2377" s="13" t="s">
        <v>67</v>
      </c>
      <c r="AP2377" s="13" t="s">
        <v>61</v>
      </c>
      <c r="AQ2377" s="13" t="s">
        <v>134</v>
      </c>
      <c r="AR2377" s="13" t="s">
        <v>45</v>
      </c>
      <c r="AS2377" s="13" t="s">
        <v>46</v>
      </c>
      <c r="AT2377" s="13">
        <v>231.98</v>
      </c>
      <c r="AU2377" s="13">
        <v>12</v>
      </c>
      <c r="AV2377" s="13">
        <v>0.26</v>
      </c>
      <c r="AW2377" s="13">
        <v>2059.98</v>
      </c>
      <c r="AX2377" s="13">
        <v>1752.52</v>
      </c>
      <c r="AY2377" s="13">
        <v>307.45999999999998</v>
      </c>
      <c r="AZ2377" s="13" t="s">
        <v>91</v>
      </c>
      <c r="BA2377" s="13" t="s">
        <v>71</v>
      </c>
      <c r="BB2377" s="13" t="s">
        <v>72</v>
      </c>
      <c r="BC2377" s="13">
        <v>43.73</v>
      </c>
      <c r="BD2377" s="13">
        <v>8</v>
      </c>
      <c r="BE2377" s="13" t="s">
        <v>55</v>
      </c>
      <c r="BF2377" s="13" t="s">
        <v>39</v>
      </c>
      <c r="BG2377" s="13">
        <v>2</v>
      </c>
      <c r="BH2377" s="13">
        <v>6</v>
      </c>
    </row>
    <row r="2378" spans="36:60" hidden="1" x14ac:dyDescent="0.25">
      <c r="AJ2378" s="12">
        <v>467</v>
      </c>
      <c r="AK2378" s="39" t="s">
        <v>283</v>
      </c>
      <c r="AL2378" s="13" t="s">
        <v>65</v>
      </c>
      <c r="AM2378" s="13" t="s">
        <v>42</v>
      </c>
      <c r="AN2378" s="13" t="s">
        <v>90</v>
      </c>
      <c r="AO2378" s="13" t="s">
        <v>100</v>
      </c>
      <c r="AP2378" s="13" t="s">
        <v>51</v>
      </c>
      <c r="AQ2378" s="13" t="s">
        <v>107</v>
      </c>
      <c r="AR2378" s="13" t="s">
        <v>33</v>
      </c>
      <c r="AS2378" s="13" t="s">
        <v>46</v>
      </c>
      <c r="AT2378" s="13">
        <v>190.49</v>
      </c>
      <c r="AU2378" s="13">
        <v>10</v>
      </c>
      <c r="AV2378" s="13">
        <v>0.01</v>
      </c>
      <c r="AW2378" s="13">
        <v>1885.85</v>
      </c>
      <c r="AX2378" s="13">
        <v>1578.6</v>
      </c>
      <c r="AY2378" s="13">
        <v>307.25</v>
      </c>
      <c r="AZ2378" s="13" t="s">
        <v>91</v>
      </c>
      <c r="BA2378" s="13" t="s">
        <v>36</v>
      </c>
      <c r="BB2378" s="13" t="s">
        <v>37</v>
      </c>
      <c r="BC2378" s="13">
        <v>27.01</v>
      </c>
      <c r="BD2378" s="13">
        <v>10</v>
      </c>
      <c r="BE2378" s="13" t="s">
        <v>38</v>
      </c>
      <c r="BF2378" s="13" t="s">
        <v>39</v>
      </c>
      <c r="BG2378" s="13">
        <v>4</v>
      </c>
      <c r="BH2378" s="13">
        <v>5</v>
      </c>
    </row>
    <row r="2379" spans="36:60" hidden="1" x14ac:dyDescent="0.25">
      <c r="AJ2379" s="12">
        <v>767</v>
      </c>
      <c r="AK2379" s="39" t="s">
        <v>344</v>
      </c>
      <c r="AL2379" s="13" t="s">
        <v>127</v>
      </c>
      <c r="AM2379" s="13" t="s">
        <v>42</v>
      </c>
      <c r="AN2379" s="13" t="s">
        <v>93</v>
      </c>
      <c r="AO2379" s="13" t="s">
        <v>100</v>
      </c>
      <c r="AP2379" s="13" t="s">
        <v>31</v>
      </c>
      <c r="AQ2379" s="13" t="s">
        <v>32</v>
      </c>
      <c r="AR2379" s="13" t="s">
        <v>33</v>
      </c>
      <c r="AS2379" s="13" t="s">
        <v>34</v>
      </c>
      <c r="AT2379" s="13">
        <v>982.27</v>
      </c>
      <c r="AU2379" s="13">
        <v>1</v>
      </c>
      <c r="AV2379" s="13">
        <v>0.26</v>
      </c>
      <c r="AW2379" s="13">
        <v>726.88</v>
      </c>
      <c r="AX2379" s="13">
        <v>421.89</v>
      </c>
      <c r="AY2379" s="13">
        <v>304.99</v>
      </c>
      <c r="AZ2379" s="13" t="s">
        <v>47</v>
      </c>
      <c r="BA2379" s="13" t="s">
        <v>54</v>
      </c>
      <c r="BB2379" s="13" t="s">
        <v>48</v>
      </c>
      <c r="BC2379" s="13">
        <v>45.35</v>
      </c>
      <c r="BD2379" s="13">
        <v>1</v>
      </c>
      <c r="BE2379" s="13" t="s">
        <v>55</v>
      </c>
      <c r="BF2379" s="13" t="s">
        <v>56</v>
      </c>
      <c r="BG2379" s="13">
        <v>3</v>
      </c>
      <c r="BH2379" s="13">
        <v>10</v>
      </c>
    </row>
    <row r="2380" spans="36:60" hidden="1" x14ac:dyDescent="0.25">
      <c r="AJ2380" s="11">
        <v>290</v>
      </c>
      <c r="AK2380" s="38" t="s">
        <v>294</v>
      </c>
      <c r="AL2380" s="2" t="s">
        <v>27</v>
      </c>
      <c r="AM2380" s="2" t="s">
        <v>42</v>
      </c>
      <c r="AN2380" s="2" t="s">
        <v>29</v>
      </c>
      <c r="AO2380" s="2" t="s">
        <v>44</v>
      </c>
      <c r="AP2380" s="2" t="s">
        <v>31</v>
      </c>
      <c r="AQ2380" s="2" t="s">
        <v>69</v>
      </c>
      <c r="AR2380" s="2" t="s">
        <v>45</v>
      </c>
      <c r="AS2380" s="2" t="s">
        <v>70</v>
      </c>
      <c r="AT2380" s="2">
        <v>729.12</v>
      </c>
      <c r="AU2380" s="2">
        <v>1</v>
      </c>
      <c r="AV2380" s="2">
        <v>0</v>
      </c>
      <c r="AW2380" s="2">
        <v>729.12</v>
      </c>
      <c r="AX2380" s="2">
        <v>425.32</v>
      </c>
      <c r="AY2380" s="2">
        <v>303.8</v>
      </c>
      <c r="AZ2380" s="2" t="s">
        <v>76</v>
      </c>
      <c r="BA2380" s="2" t="s">
        <v>71</v>
      </c>
      <c r="BB2380" s="2" t="s">
        <v>48</v>
      </c>
      <c r="BC2380" s="2">
        <v>20.14</v>
      </c>
      <c r="BD2380" s="2">
        <v>9</v>
      </c>
      <c r="BE2380" s="2" t="s">
        <v>55</v>
      </c>
      <c r="BF2380" s="2" t="s">
        <v>39</v>
      </c>
      <c r="BG2380" s="2">
        <v>1</v>
      </c>
      <c r="BH2380" s="2">
        <v>10</v>
      </c>
    </row>
    <row r="2381" spans="36:60" hidden="1" x14ac:dyDescent="0.25">
      <c r="AJ2381" s="11">
        <v>966</v>
      </c>
      <c r="AK2381" s="38" t="s">
        <v>629</v>
      </c>
      <c r="AL2381" s="2" t="s">
        <v>127</v>
      </c>
      <c r="AM2381" s="2" t="s">
        <v>66</v>
      </c>
      <c r="AN2381" s="2" t="s">
        <v>59</v>
      </c>
      <c r="AO2381" s="2" t="s">
        <v>74</v>
      </c>
      <c r="AP2381" s="2" t="s">
        <v>31</v>
      </c>
      <c r="AQ2381" s="2" t="s">
        <v>32</v>
      </c>
      <c r="AR2381" s="2" t="s">
        <v>53</v>
      </c>
      <c r="AS2381" s="2" t="s">
        <v>85</v>
      </c>
      <c r="AT2381" s="2">
        <v>156.97</v>
      </c>
      <c r="AU2381" s="2">
        <v>19</v>
      </c>
      <c r="AV2381" s="2">
        <v>0.2</v>
      </c>
      <c r="AW2381" s="2">
        <v>2385.94</v>
      </c>
      <c r="AX2381" s="2">
        <v>2083.17</v>
      </c>
      <c r="AY2381" s="2">
        <v>302.77</v>
      </c>
      <c r="AZ2381" s="2" t="s">
        <v>35</v>
      </c>
      <c r="BA2381" s="2" t="s">
        <v>71</v>
      </c>
      <c r="BB2381" s="2" t="s">
        <v>37</v>
      </c>
      <c r="BC2381" s="2">
        <v>24.25</v>
      </c>
      <c r="BD2381" s="2">
        <v>4</v>
      </c>
      <c r="BE2381" s="2" t="s">
        <v>55</v>
      </c>
      <c r="BF2381" s="2" t="s">
        <v>56</v>
      </c>
      <c r="BG2381" s="2">
        <v>2</v>
      </c>
      <c r="BH2381" s="2">
        <v>12</v>
      </c>
    </row>
    <row r="2382" spans="36:60" hidden="1" x14ac:dyDescent="0.25">
      <c r="AJ2382" s="12">
        <v>221</v>
      </c>
      <c r="AK2382" s="39" t="s">
        <v>283</v>
      </c>
      <c r="AL2382" s="13" t="s">
        <v>27</v>
      </c>
      <c r="AM2382" s="13" t="s">
        <v>66</v>
      </c>
      <c r="AN2382" s="13" t="s">
        <v>43</v>
      </c>
      <c r="AO2382" s="13" t="s">
        <v>67</v>
      </c>
      <c r="AP2382" s="13" t="s">
        <v>75</v>
      </c>
      <c r="AQ2382" s="13" t="s">
        <v>32</v>
      </c>
      <c r="AR2382" s="13" t="s">
        <v>53</v>
      </c>
      <c r="AS2382" s="13" t="s">
        <v>80</v>
      </c>
      <c r="AT2382" s="13">
        <v>97.06</v>
      </c>
      <c r="AU2382" s="13">
        <v>15</v>
      </c>
      <c r="AV2382" s="13">
        <v>0.11</v>
      </c>
      <c r="AW2382" s="13">
        <v>1295.75</v>
      </c>
      <c r="AX2382" s="13">
        <v>992.99</v>
      </c>
      <c r="AY2382" s="13">
        <v>302.76</v>
      </c>
      <c r="AZ2382" s="13" t="s">
        <v>63</v>
      </c>
      <c r="BA2382" s="13" t="s">
        <v>88</v>
      </c>
      <c r="BB2382" s="13" t="s">
        <v>72</v>
      </c>
      <c r="BC2382" s="13">
        <v>24.78</v>
      </c>
      <c r="BD2382" s="13">
        <v>5</v>
      </c>
      <c r="BE2382" s="13" t="s">
        <v>38</v>
      </c>
      <c r="BF2382" s="13" t="s">
        <v>39</v>
      </c>
      <c r="BG2382" s="13">
        <v>2</v>
      </c>
      <c r="BH2382" s="13">
        <v>5</v>
      </c>
    </row>
    <row r="2383" spans="36:60" hidden="1" x14ac:dyDescent="0.25">
      <c r="AJ2383" s="11">
        <v>494</v>
      </c>
      <c r="AK2383" s="38" t="s">
        <v>461</v>
      </c>
      <c r="AL2383" s="2" t="s">
        <v>96</v>
      </c>
      <c r="AM2383" s="2" t="s">
        <v>42</v>
      </c>
      <c r="AN2383" s="2" t="s">
        <v>90</v>
      </c>
      <c r="AO2383" s="2" t="s">
        <v>78</v>
      </c>
      <c r="AP2383" s="2" t="s">
        <v>31</v>
      </c>
      <c r="AQ2383" s="2" t="s">
        <v>107</v>
      </c>
      <c r="AR2383" s="2" t="s">
        <v>33</v>
      </c>
      <c r="AS2383" s="2" t="s">
        <v>70</v>
      </c>
      <c r="AT2383" s="2">
        <v>116.19</v>
      </c>
      <c r="AU2383" s="2">
        <v>7</v>
      </c>
      <c r="AV2383" s="2">
        <v>0.21</v>
      </c>
      <c r="AW2383" s="2">
        <v>642.53</v>
      </c>
      <c r="AX2383" s="2">
        <v>345.48</v>
      </c>
      <c r="AY2383" s="2">
        <v>297.05</v>
      </c>
      <c r="AZ2383" s="2" t="s">
        <v>76</v>
      </c>
      <c r="BA2383" s="2" t="s">
        <v>71</v>
      </c>
      <c r="BB2383" s="2" t="s">
        <v>48</v>
      </c>
      <c r="BC2383" s="2">
        <v>7.43</v>
      </c>
      <c r="BD2383" s="2">
        <v>1</v>
      </c>
      <c r="BE2383" s="2" t="s">
        <v>97</v>
      </c>
      <c r="BF2383" s="2" t="s">
        <v>56</v>
      </c>
      <c r="BG2383" s="2">
        <v>1</v>
      </c>
      <c r="BH2383" s="2">
        <v>12</v>
      </c>
    </row>
    <row r="2384" spans="36:60" hidden="1" x14ac:dyDescent="0.25">
      <c r="AJ2384" s="12">
        <v>231</v>
      </c>
      <c r="AK2384" s="39" t="s">
        <v>206</v>
      </c>
      <c r="AL2384" s="13" t="s">
        <v>99</v>
      </c>
      <c r="AM2384" s="13" t="s">
        <v>66</v>
      </c>
      <c r="AN2384" s="13" t="s">
        <v>83</v>
      </c>
      <c r="AO2384" s="13" t="s">
        <v>30</v>
      </c>
      <c r="AP2384" s="13" t="s">
        <v>75</v>
      </c>
      <c r="AQ2384" s="13" t="s">
        <v>69</v>
      </c>
      <c r="AR2384" s="13" t="s">
        <v>45</v>
      </c>
      <c r="AS2384" s="13" t="s">
        <v>85</v>
      </c>
      <c r="AT2384" s="13">
        <v>738.98</v>
      </c>
      <c r="AU2384" s="13">
        <v>1</v>
      </c>
      <c r="AV2384" s="13">
        <v>0.09</v>
      </c>
      <c r="AW2384" s="13">
        <v>672.47</v>
      </c>
      <c r="AX2384" s="13">
        <v>377.77</v>
      </c>
      <c r="AY2384" s="13">
        <v>294.7</v>
      </c>
      <c r="AZ2384" s="13" t="s">
        <v>63</v>
      </c>
      <c r="BA2384" s="13" t="s">
        <v>54</v>
      </c>
      <c r="BB2384" s="13" t="s">
        <v>72</v>
      </c>
      <c r="BC2384" s="13">
        <v>15.41</v>
      </c>
      <c r="BD2384" s="13">
        <v>4</v>
      </c>
      <c r="BE2384" s="13" t="s">
        <v>55</v>
      </c>
      <c r="BF2384" s="13" t="s">
        <v>56</v>
      </c>
      <c r="BG2384" s="13">
        <v>2</v>
      </c>
      <c r="BH2384" s="13">
        <v>6</v>
      </c>
    </row>
    <row r="2385" spans="36:60" hidden="1" x14ac:dyDescent="0.25">
      <c r="AJ2385" s="12">
        <v>51</v>
      </c>
      <c r="AK2385" s="39" t="s">
        <v>145</v>
      </c>
      <c r="AL2385" s="13" t="s">
        <v>65</v>
      </c>
      <c r="AM2385" s="13" t="s">
        <v>82</v>
      </c>
      <c r="AN2385" s="13" t="s">
        <v>93</v>
      </c>
      <c r="AO2385" s="13" t="s">
        <v>67</v>
      </c>
      <c r="AP2385" s="13" t="s">
        <v>68</v>
      </c>
      <c r="AQ2385" s="13" t="s">
        <v>87</v>
      </c>
      <c r="AR2385" s="13" t="s">
        <v>45</v>
      </c>
      <c r="AS2385" s="13" t="s">
        <v>34</v>
      </c>
      <c r="AT2385" s="13">
        <v>568.98</v>
      </c>
      <c r="AU2385" s="13">
        <v>5</v>
      </c>
      <c r="AV2385" s="13">
        <v>0.01</v>
      </c>
      <c r="AW2385" s="13">
        <v>2816.45</v>
      </c>
      <c r="AX2385" s="13">
        <v>2523.41</v>
      </c>
      <c r="AY2385" s="13">
        <v>293.04000000000002</v>
      </c>
      <c r="AZ2385" s="13" t="s">
        <v>91</v>
      </c>
      <c r="BA2385" s="13" t="s">
        <v>71</v>
      </c>
      <c r="BB2385" s="13" t="s">
        <v>72</v>
      </c>
      <c r="BC2385" s="13">
        <v>47.87</v>
      </c>
      <c r="BD2385" s="13">
        <v>1</v>
      </c>
      <c r="BE2385" s="13" t="s">
        <v>97</v>
      </c>
      <c r="BF2385" s="13" t="s">
        <v>39</v>
      </c>
      <c r="BG2385" s="13">
        <v>1</v>
      </c>
      <c r="BH2385" s="13">
        <v>11</v>
      </c>
    </row>
    <row r="2386" spans="36:60" hidden="1" x14ac:dyDescent="0.25">
      <c r="AJ2386" s="11">
        <v>846</v>
      </c>
      <c r="AK2386" s="38" t="s">
        <v>509</v>
      </c>
      <c r="AL2386" s="2" t="s">
        <v>41</v>
      </c>
      <c r="AM2386" s="2" t="s">
        <v>42</v>
      </c>
      <c r="AN2386" s="2" t="s">
        <v>83</v>
      </c>
      <c r="AO2386" s="2" t="s">
        <v>78</v>
      </c>
      <c r="AP2386" s="2" t="s">
        <v>51</v>
      </c>
      <c r="AQ2386" s="2" t="s">
        <v>107</v>
      </c>
      <c r="AR2386" s="2" t="s">
        <v>53</v>
      </c>
      <c r="AS2386" s="2" t="s">
        <v>34</v>
      </c>
      <c r="AT2386" s="2">
        <v>724.57</v>
      </c>
      <c r="AU2386" s="2">
        <v>2</v>
      </c>
      <c r="AV2386" s="2">
        <v>0.13</v>
      </c>
      <c r="AW2386" s="2">
        <v>1260.75</v>
      </c>
      <c r="AX2386" s="2">
        <v>974.03</v>
      </c>
      <c r="AY2386" s="2">
        <v>286.72000000000003</v>
      </c>
      <c r="AZ2386" s="2" t="s">
        <v>63</v>
      </c>
      <c r="BA2386" s="2" t="s">
        <v>88</v>
      </c>
      <c r="BB2386" s="2" t="s">
        <v>72</v>
      </c>
      <c r="BC2386" s="2">
        <v>29.46</v>
      </c>
      <c r="BD2386" s="2">
        <v>8</v>
      </c>
      <c r="BE2386" s="2" t="s">
        <v>38</v>
      </c>
      <c r="BF2386" s="2" t="s">
        <v>39</v>
      </c>
      <c r="BG2386" s="2">
        <v>3</v>
      </c>
      <c r="BH2386" s="2">
        <v>6</v>
      </c>
    </row>
    <row r="2387" spans="36:60" hidden="1" x14ac:dyDescent="0.25">
      <c r="AJ2387" s="11">
        <v>464</v>
      </c>
      <c r="AK2387" s="38" t="s">
        <v>447</v>
      </c>
      <c r="AL2387" s="2" t="s">
        <v>65</v>
      </c>
      <c r="AM2387" s="2" t="s">
        <v>66</v>
      </c>
      <c r="AN2387" s="2" t="s">
        <v>93</v>
      </c>
      <c r="AO2387" s="2" t="s">
        <v>44</v>
      </c>
      <c r="AP2387" s="2" t="s">
        <v>31</v>
      </c>
      <c r="AQ2387" s="2" t="s">
        <v>69</v>
      </c>
      <c r="AR2387" s="2" t="s">
        <v>53</v>
      </c>
      <c r="AS2387" s="2" t="s">
        <v>70</v>
      </c>
      <c r="AT2387" s="2">
        <v>975.34</v>
      </c>
      <c r="AU2387" s="2">
        <v>3</v>
      </c>
      <c r="AV2387" s="2">
        <v>0.2</v>
      </c>
      <c r="AW2387" s="2">
        <v>2340.8200000000002</v>
      </c>
      <c r="AX2387" s="2">
        <v>2055.39</v>
      </c>
      <c r="AY2387" s="2">
        <v>285.43</v>
      </c>
      <c r="AZ2387" s="2" t="s">
        <v>35</v>
      </c>
      <c r="BA2387" s="2" t="s">
        <v>54</v>
      </c>
      <c r="BB2387" s="2" t="s">
        <v>48</v>
      </c>
      <c r="BC2387" s="2">
        <v>10.130000000000001</v>
      </c>
      <c r="BD2387" s="2">
        <v>1</v>
      </c>
      <c r="BE2387" s="2" t="s">
        <v>55</v>
      </c>
      <c r="BF2387" s="2" t="s">
        <v>39</v>
      </c>
      <c r="BG2387" s="2">
        <v>1</v>
      </c>
      <c r="BH2387" s="2">
        <v>7</v>
      </c>
    </row>
    <row r="2388" spans="36:60" hidden="1" x14ac:dyDescent="0.25">
      <c r="AJ2388" s="11">
        <v>80</v>
      </c>
      <c r="AK2388" s="38" t="s">
        <v>173</v>
      </c>
      <c r="AL2388" s="2" t="s">
        <v>99</v>
      </c>
      <c r="AM2388" s="2" t="s">
        <v>66</v>
      </c>
      <c r="AN2388" s="2" t="s">
        <v>93</v>
      </c>
      <c r="AO2388" s="2" t="s">
        <v>67</v>
      </c>
      <c r="AP2388" s="2" t="s">
        <v>61</v>
      </c>
      <c r="AQ2388" s="2" t="s">
        <v>69</v>
      </c>
      <c r="AR2388" s="2" t="s">
        <v>53</v>
      </c>
      <c r="AS2388" s="2" t="s">
        <v>34</v>
      </c>
      <c r="AT2388" s="2">
        <v>754.18</v>
      </c>
      <c r="AU2388" s="2">
        <v>1</v>
      </c>
      <c r="AV2388" s="2">
        <v>0.05</v>
      </c>
      <c r="AW2388" s="2">
        <v>716.47</v>
      </c>
      <c r="AX2388" s="2">
        <v>439.91</v>
      </c>
      <c r="AY2388" s="2">
        <v>276.56</v>
      </c>
      <c r="AZ2388" s="2" t="s">
        <v>47</v>
      </c>
      <c r="BA2388" s="2" t="s">
        <v>71</v>
      </c>
      <c r="BB2388" s="2" t="s">
        <v>48</v>
      </c>
      <c r="BC2388" s="2">
        <v>39.4</v>
      </c>
      <c r="BD2388" s="2">
        <v>3</v>
      </c>
      <c r="BE2388" s="2" t="s">
        <v>38</v>
      </c>
      <c r="BF2388" s="2" t="s">
        <v>56</v>
      </c>
      <c r="BG2388" s="2">
        <v>1</v>
      </c>
      <c r="BH2388" s="2">
        <v>1</v>
      </c>
    </row>
    <row r="2389" spans="36:60" hidden="1" x14ac:dyDescent="0.25">
      <c r="AJ2389" s="11">
        <v>740</v>
      </c>
      <c r="AK2389" s="38" t="s">
        <v>553</v>
      </c>
      <c r="AL2389" s="2" t="s">
        <v>127</v>
      </c>
      <c r="AM2389" s="2" t="s">
        <v>66</v>
      </c>
      <c r="AN2389" s="2" t="s">
        <v>83</v>
      </c>
      <c r="AO2389" s="2" t="s">
        <v>78</v>
      </c>
      <c r="AP2389" s="2" t="s">
        <v>68</v>
      </c>
      <c r="AQ2389" s="2" t="s">
        <v>107</v>
      </c>
      <c r="AR2389" s="2" t="s">
        <v>45</v>
      </c>
      <c r="AS2389" s="2" t="s">
        <v>70</v>
      </c>
      <c r="AT2389" s="2">
        <v>280.22000000000003</v>
      </c>
      <c r="AU2389" s="2">
        <v>6</v>
      </c>
      <c r="AV2389" s="2">
        <v>0.25</v>
      </c>
      <c r="AW2389" s="2">
        <v>1260.99</v>
      </c>
      <c r="AX2389" s="2">
        <v>984.55</v>
      </c>
      <c r="AY2389" s="2">
        <v>276.44</v>
      </c>
      <c r="AZ2389" s="2" t="s">
        <v>76</v>
      </c>
      <c r="BA2389" s="2" t="s">
        <v>71</v>
      </c>
      <c r="BB2389" s="2" t="s">
        <v>48</v>
      </c>
      <c r="BC2389" s="2">
        <v>14.87</v>
      </c>
      <c r="BD2389" s="2">
        <v>8</v>
      </c>
      <c r="BE2389" s="2" t="s">
        <v>97</v>
      </c>
      <c r="BF2389" s="2" t="s">
        <v>56</v>
      </c>
      <c r="BG2389" s="2">
        <v>3</v>
      </c>
      <c r="BH2389" s="2">
        <v>2</v>
      </c>
    </row>
    <row r="2390" spans="36:60" hidden="1" x14ac:dyDescent="0.25">
      <c r="AJ2390" s="11">
        <v>894</v>
      </c>
      <c r="AK2390" s="38" t="s">
        <v>242</v>
      </c>
      <c r="AL2390" s="2" t="s">
        <v>129</v>
      </c>
      <c r="AM2390" s="2" t="s">
        <v>42</v>
      </c>
      <c r="AN2390" s="2" t="s">
        <v>59</v>
      </c>
      <c r="AO2390" s="2" t="s">
        <v>30</v>
      </c>
      <c r="AP2390" s="2" t="s">
        <v>31</v>
      </c>
      <c r="AQ2390" s="2" t="s">
        <v>84</v>
      </c>
      <c r="AR2390" s="2" t="s">
        <v>33</v>
      </c>
      <c r="AS2390" s="2" t="s">
        <v>34</v>
      </c>
      <c r="AT2390" s="2">
        <v>193.52</v>
      </c>
      <c r="AU2390" s="2">
        <v>4</v>
      </c>
      <c r="AV2390" s="2">
        <v>0.28000000000000003</v>
      </c>
      <c r="AW2390" s="2">
        <v>557.34</v>
      </c>
      <c r="AX2390" s="2">
        <v>281.39</v>
      </c>
      <c r="AY2390" s="2">
        <v>275.95</v>
      </c>
      <c r="AZ2390" s="2" t="s">
        <v>47</v>
      </c>
      <c r="BA2390" s="2" t="s">
        <v>54</v>
      </c>
      <c r="BB2390" s="2" t="s">
        <v>48</v>
      </c>
      <c r="BC2390" s="2">
        <v>23.82</v>
      </c>
      <c r="BD2390" s="2">
        <v>3</v>
      </c>
      <c r="BE2390" s="2" t="s">
        <v>38</v>
      </c>
      <c r="BF2390" s="2" t="s">
        <v>39</v>
      </c>
      <c r="BG2390" s="2">
        <v>1</v>
      </c>
      <c r="BH2390" s="2">
        <v>6</v>
      </c>
    </row>
    <row r="2391" spans="36:60" hidden="1" x14ac:dyDescent="0.25">
      <c r="AJ2391" s="12">
        <v>421</v>
      </c>
      <c r="AK2391" s="39" t="s">
        <v>421</v>
      </c>
      <c r="AL2391" s="13" t="s">
        <v>114</v>
      </c>
      <c r="AM2391" s="13" t="s">
        <v>42</v>
      </c>
      <c r="AN2391" s="13" t="s">
        <v>59</v>
      </c>
      <c r="AO2391" s="13" t="s">
        <v>74</v>
      </c>
      <c r="AP2391" s="13" t="s">
        <v>75</v>
      </c>
      <c r="AQ2391" s="13" t="s">
        <v>107</v>
      </c>
      <c r="AR2391" s="13" t="s">
        <v>53</v>
      </c>
      <c r="AS2391" s="13" t="s">
        <v>80</v>
      </c>
      <c r="AT2391" s="13">
        <v>72.37</v>
      </c>
      <c r="AU2391" s="13">
        <v>10</v>
      </c>
      <c r="AV2391" s="13">
        <v>0.01</v>
      </c>
      <c r="AW2391" s="13">
        <v>716.46</v>
      </c>
      <c r="AX2391" s="13">
        <v>440.73</v>
      </c>
      <c r="AY2391" s="13">
        <v>275.73</v>
      </c>
      <c r="AZ2391" s="13" t="s">
        <v>91</v>
      </c>
      <c r="BA2391" s="13" t="s">
        <v>54</v>
      </c>
      <c r="BB2391" s="13" t="s">
        <v>72</v>
      </c>
      <c r="BC2391" s="13">
        <v>47.71</v>
      </c>
      <c r="BD2391" s="13">
        <v>4</v>
      </c>
      <c r="BE2391" s="13" t="s">
        <v>97</v>
      </c>
      <c r="BF2391" s="13" t="s">
        <v>39</v>
      </c>
      <c r="BG2391" s="13">
        <v>2</v>
      </c>
      <c r="BH2391" s="13">
        <v>7</v>
      </c>
    </row>
    <row r="2392" spans="36:60" hidden="1" x14ac:dyDescent="0.25">
      <c r="AJ2392" s="11">
        <v>68</v>
      </c>
      <c r="AK2392" s="38" t="s">
        <v>161</v>
      </c>
      <c r="AL2392" s="2" t="s">
        <v>129</v>
      </c>
      <c r="AM2392" s="2" t="s">
        <v>28</v>
      </c>
      <c r="AN2392" s="2" t="s">
        <v>93</v>
      </c>
      <c r="AO2392" s="2" t="s">
        <v>60</v>
      </c>
      <c r="AP2392" s="2" t="s">
        <v>51</v>
      </c>
      <c r="AQ2392" s="2" t="s">
        <v>79</v>
      </c>
      <c r="AR2392" s="2" t="s">
        <v>45</v>
      </c>
      <c r="AS2392" s="2" t="s">
        <v>46</v>
      </c>
      <c r="AT2392" s="2">
        <v>174.48</v>
      </c>
      <c r="AU2392" s="2">
        <v>10</v>
      </c>
      <c r="AV2392" s="2">
        <v>0.14000000000000001</v>
      </c>
      <c r="AW2392" s="2">
        <v>1500.53</v>
      </c>
      <c r="AX2392" s="2">
        <v>1225.3499999999999</v>
      </c>
      <c r="AY2392" s="2">
        <v>275.18</v>
      </c>
      <c r="AZ2392" s="2" t="s">
        <v>35</v>
      </c>
      <c r="BA2392" s="2" t="s">
        <v>54</v>
      </c>
      <c r="BB2392" s="2" t="s">
        <v>72</v>
      </c>
      <c r="BC2392" s="2">
        <v>34.29</v>
      </c>
      <c r="BD2392" s="2">
        <v>10</v>
      </c>
      <c r="BE2392" s="2" t="s">
        <v>97</v>
      </c>
      <c r="BF2392" s="2" t="s">
        <v>56</v>
      </c>
      <c r="BG2392" s="2">
        <v>4</v>
      </c>
      <c r="BH2392" s="2">
        <v>9</v>
      </c>
    </row>
    <row r="2393" spans="36:60" hidden="1" x14ac:dyDescent="0.25">
      <c r="AJ2393" s="12">
        <v>355</v>
      </c>
      <c r="AK2393" s="39" t="s">
        <v>372</v>
      </c>
      <c r="AL2393" s="13" t="s">
        <v>65</v>
      </c>
      <c r="AM2393" s="13" t="s">
        <v>42</v>
      </c>
      <c r="AN2393" s="13" t="s">
        <v>90</v>
      </c>
      <c r="AO2393" s="13" t="s">
        <v>60</v>
      </c>
      <c r="AP2393" s="13" t="s">
        <v>31</v>
      </c>
      <c r="AQ2393" s="13" t="s">
        <v>84</v>
      </c>
      <c r="AR2393" s="13" t="s">
        <v>45</v>
      </c>
      <c r="AS2393" s="13" t="s">
        <v>70</v>
      </c>
      <c r="AT2393" s="13">
        <v>594.4</v>
      </c>
      <c r="AU2393" s="13">
        <v>2</v>
      </c>
      <c r="AV2393" s="13">
        <v>0.09</v>
      </c>
      <c r="AW2393" s="13">
        <v>1081.81</v>
      </c>
      <c r="AX2393" s="13">
        <v>808.71</v>
      </c>
      <c r="AY2393" s="13">
        <v>273.10000000000002</v>
      </c>
      <c r="AZ2393" s="13" t="s">
        <v>76</v>
      </c>
      <c r="BA2393" s="13" t="s">
        <v>36</v>
      </c>
      <c r="BB2393" s="13" t="s">
        <v>37</v>
      </c>
      <c r="BC2393" s="13">
        <v>32.57</v>
      </c>
      <c r="BD2393" s="13">
        <v>8</v>
      </c>
      <c r="BE2393" s="13" t="s">
        <v>55</v>
      </c>
      <c r="BF2393" s="13" t="s">
        <v>56</v>
      </c>
      <c r="BG2393" s="13">
        <v>5</v>
      </c>
      <c r="BH2393" s="13">
        <v>4</v>
      </c>
    </row>
    <row r="2394" spans="36:60" hidden="1" x14ac:dyDescent="0.25">
      <c r="AJ2394" s="11">
        <v>720</v>
      </c>
      <c r="AK2394" s="38" t="s">
        <v>545</v>
      </c>
      <c r="AL2394" s="2" t="s">
        <v>114</v>
      </c>
      <c r="AM2394" s="2" t="s">
        <v>28</v>
      </c>
      <c r="AN2394" s="2" t="s">
        <v>43</v>
      </c>
      <c r="AO2394" s="2" t="s">
        <v>44</v>
      </c>
      <c r="AP2394" s="2" t="s">
        <v>31</v>
      </c>
      <c r="AQ2394" s="2" t="s">
        <v>62</v>
      </c>
      <c r="AR2394" s="2" t="s">
        <v>33</v>
      </c>
      <c r="AS2394" s="2" t="s">
        <v>85</v>
      </c>
      <c r="AT2394" s="2">
        <v>118.19</v>
      </c>
      <c r="AU2394" s="2">
        <v>6</v>
      </c>
      <c r="AV2394" s="2">
        <v>0.22</v>
      </c>
      <c r="AW2394" s="2">
        <v>553.13</v>
      </c>
      <c r="AX2394" s="2">
        <v>281.63</v>
      </c>
      <c r="AY2394" s="2">
        <v>271.5</v>
      </c>
      <c r="AZ2394" s="2" t="s">
        <v>63</v>
      </c>
      <c r="BA2394" s="2" t="s">
        <v>36</v>
      </c>
      <c r="BB2394" s="2" t="s">
        <v>48</v>
      </c>
      <c r="BC2394" s="2">
        <v>21.76</v>
      </c>
      <c r="BD2394" s="2">
        <v>1</v>
      </c>
      <c r="BE2394" s="2" t="s">
        <v>97</v>
      </c>
      <c r="BF2394" s="2" t="s">
        <v>56</v>
      </c>
      <c r="BG2394" s="2">
        <v>4</v>
      </c>
      <c r="BH2394" s="2">
        <v>1</v>
      </c>
    </row>
    <row r="2395" spans="36:60" hidden="1" x14ac:dyDescent="0.25">
      <c r="AJ2395" s="12">
        <v>641</v>
      </c>
      <c r="AK2395" s="39" t="s">
        <v>163</v>
      </c>
      <c r="AL2395" s="13" t="s">
        <v>50</v>
      </c>
      <c r="AM2395" s="13" t="s">
        <v>42</v>
      </c>
      <c r="AN2395" s="13" t="s">
        <v>43</v>
      </c>
      <c r="AO2395" s="13" t="s">
        <v>30</v>
      </c>
      <c r="AP2395" s="13" t="s">
        <v>75</v>
      </c>
      <c r="AQ2395" s="13" t="s">
        <v>32</v>
      </c>
      <c r="AR2395" s="13" t="s">
        <v>53</v>
      </c>
      <c r="AS2395" s="13" t="s">
        <v>34</v>
      </c>
      <c r="AT2395" s="13">
        <v>67.41</v>
      </c>
      <c r="AU2395" s="13">
        <v>13</v>
      </c>
      <c r="AV2395" s="13">
        <v>0.04</v>
      </c>
      <c r="AW2395" s="13">
        <v>841.28</v>
      </c>
      <c r="AX2395" s="13">
        <v>572</v>
      </c>
      <c r="AY2395" s="13">
        <v>269.27999999999997</v>
      </c>
      <c r="AZ2395" s="13" t="s">
        <v>76</v>
      </c>
      <c r="BA2395" s="13" t="s">
        <v>36</v>
      </c>
      <c r="BB2395" s="13" t="s">
        <v>37</v>
      </c>
      <c r="BC2395" s="13">
        <v>45.08</v>
      </c>
      <c r="BD2395" s="13">
        <v>3</v>
      </c>
      <c r="BE2395" s="13" t="s">
        <v>38</v>
      </c>
      <c r="BF2395" s="13" t="s">
        <v>56</v>
      </c>
      <c r="BG2395" s="13">
        <v>1</v>
      </c>
      <c r="BH2395" s="13">
        <v>3</v>
      </c>
    </row>
    <row r="2396" spans="36:60" hidden="1" x14ac:dyDescent="0.25">
      <c r="AJ2396" s="11">
        <v>228</v>
      </c>
      <c r="AK2396" s="38" t="s">
        <v>289</v>
      </c>
      <c r="AL2396" s="2" t="s">
        <v>99</v>
      </c>
      <c r="AM2396" s="2" t="s">
        <v>82</v>
      </c>
      <c r="AN2396" s="2" t="s">
        <v>29</v>
      </c>
      <c r="AO2396" s="2" t="s">
        <v>94</v>
      </c>
      <c r="AP2396" s="2" t="s">
        <v>31</v>
      </c>
      <c r="AQ2396" s="2" t="s">
        <v>84</v>
      </c>
      <c r="AR2396" s="2" t="s">
        <v>33</v>
      </c>
      <c r="AS2396" s="2" t="s">
        <v>46</v>
      </c>
      <c r="AT2396" s="2">
        <v>45.33</v>
      </c>
      <c r="AU2396" s="2">
        <v>20</v>
      </c>
      <c r="AV2396" s="2">
        <v>0.23</v>
      </c>
      <c r="AW2396" s="2">
        <v>698.08</v>
      </c>
      <c r="AX2396" s="2">
        <v>430.11</v>
      </c>
      <c r="AY2396" s="2">
        <v>267.97000000000003</v>
      </c>
      <c r="AZ2396" s="2" t="s">
        <v>47</v>
      </c>
      <c r="BA2396" s="2" t="s">
        <v>36</v>
      </c>
      <c r="BB2396" s="2" t="s">
        <v>48</v>
      </c>
      <c r="BC2396" s="2">
        <v>26.93</v>
      </c>
      <c r="BD2396" s="2">
        <v>8</v>
      </c>
      <c r="BE2396" s="2" t="s">
        <v>55</v>
      </c>
      <c r="BF2396" s="2" t="s">
        <v>39</v>
      </c>
      <c r="BG2396" s="2">
        <v>1</v>
      </c>
      <c r="BH2396" s="2">
        <v>11</v>
      </c>
    </row>
    <row r="2397" spans="36:60" hidden="1" x14ac:dyDescent="0.25">
      <c r="AJ2397" s="11">
        <v>84</v>
      </c>
      <c r="AK2397" s="38" t="s">
        <v>177</v>
      </c>
      <c r="AL2397" s="2" t="s">
        <v>114</v>
      </c>
      <c r="AM2397" s="2" t="s">
        <v>28</v>
      </c>
      <c r="AN2397" s="2" t="s">
        <v>43</v>
      </c>
      <c r="AO2397" s="2" t="s">
        <v>94</v>
      </c>
      <c r="AP2397" s="2" t="s">
        <v>75</v>
      </c>
      <c r="AQ2397" s="2" t="s">
        <v>134</v>
      </c>
      <c r="AR2397" s="2" t="s">
        <v>53</v>
      </c>
      <c r="AS2397" s="2" t="s">
        <v>80</v>
      </c>
      <c r="AT2397" s="2">
        <v>205.63</v>
      </c>
      <c r="AU2397" s="2">
        <v>3</v>
      </c>
      <c r="AV2397" s="2">
        <v>0.11</v>
      </c>
      <c r="AW2397" s="2">
        <v>549.03</v>
      </c>
      <c r="AX2397" s="2">
        <v>281.11</v>
      </c>
      <c r="AY2397" s="2">
        <v>267.92</v>
      </c>
      <c r="AZ2397" s="2" t="s">
        <v>63</v>
      </c>
      <c r="BA2397" s="2" t="s">
        <v>54</v>
      </c>
      <c r="BB2397" s="2" t="s">
        <v>72</v>
      </c>
      <c r="BC2397" s="2">
        <v>44.25</v>
      </c>
      <c r="BD2397" s="2">
        <v>3</v>
      </c>
      <c r="BE2397" s="2" t="s">
        <v>97</v>
      </c>
      <c r="BF2397" s="2" t="s">
        <v>56</v>
      </c>
      <c r="BG2397" s="2">
        <v>3</v>
      </c>
      <c r="BH2397" s="2">
        <v>12</v>
      </c>
    </row>
    <row r="2398" spans="36:60" hidden="1" x14ac:dyDescent="0.25">
      <c r="AJ2398" s="12">
        <v>369</v>
      </c>
      <c r="AK2398" s="39" t="s">
        <v>237</v>
      </c>
      <c r="AL2398" s="13" t="s">
        <v>114</v>
      </c>
      <c r="AM2398" s="13" t="s">
        <v>28</v>
      </c>
      <c r="AN2398" s="13" t="s">
        <v>29</v>
      </c>
      <c r="AO2398" s="13" t="s">
        <v>78</v>
      </c>
      <c r="AP2398" s="13" t="s">
        <v>51</v>
      </c>
      <c r="AQ2398" s="13" t="s">
        <v>87</v>
      </c>
      <c r="AR2398" s="13" t="s">
        <v>53</v>
      </c>
      <c r="AS2398" s="13" t="s">
        <v>70</v>
      </c>
      <c r="AT2398" s="13">
        <v>585.13</v>
      </c>
      <c r="AU2398" s="13">
        <v>1</v>
      </c>
      <c r="AV2398" s="13">
        <v>7.0000000000000007E-2</v>
      </c>
      <c r="AW2398" s="13">
        <v>544.16999999999996</v>
      </c>
      <c r="AX2398" s="13">
        <v>279.18</v>
      </c>
      <c r="AY2398" s="13">
        <v>264.99</v>
      </c>
      <c r="AZ2398" s="13" t="s">
        <v>35</v>
      </c>
      <c r="BA2398" s="13" t="s">
        <v>36</v>
      </c>
      <c r="BB2398" s="13" t="s">
        <v>72</v>
      </c>
      <c r="BC2398" s="13">
        <v>46.96</v>
      </c>
      <c r="BD2398" s="13">
        <v>2</v>
      </c>
      <c r="BE2398" s="13" t="s">
        <v>55</v>
      </c>
      <c r="BF2398" s="13" t="s">
        <v>56</v>
      </c>
      <c r="BG2398" s="13">
        <v>1</v>
      </c>
      <c r="BH2398" s="13">
        <v>6</v>
      </c>
    </row>
    <row r="2399" spans="36:60" hidden="1" x14ac:dyDescent="0.25">
      <c r="AJ2399" s="11">
        <v>10</v>
      </c>
      <c r="AK2399" s="38" t="s">
        <v>89</v>
      </c>
      <c r="AL2399" s="2" t="s">
        <v>58</v>
      </c>
      <c r="AM2399" s="2" t="s">
        <v>42</v>
      </c>
      <c r="AN2399" s="2" t="s">
        <v>90</v>
      </c>
      <c r="AO2399" s="2" t="s">
        <v>78</v>
      </c>
      <c r="AP2399" s="2" t="s">
        <v>68</v>
      </c>
      <c r="AQ2399" s="2" t="s">
        <v>32</v>
      </c>
      <c r="AR2399" s="2" t="s">
        <v>33</v>
      </c>
      <c r="AS2399" s="2" t="s">
        <v>70</v>
      </c>
      <c r="AT2399" s="2">
        <v>208.71</v>
      </c>
      <c r="AU2399" s="2">
        <v>9</v>
      </c>
      <c r="AV2399" s="2">
        <v>0.03</v>
      </c>
      <c r="AW2399" s="2">
        <v>1822.04</v>
      </c>
      <c r="AX2399" s="2">
        <v>1557.66</v>
      </c>
      <c r="AY2399" s="2">
        <v>264.38</v>
      </c>
      <c r="AZ2399" s="2" t="s">
        <v>91</v>
      </c>
      <c r="BA2399" s="2" t="s">
        <v>36</v>
      </c>
      <c r="BB2399" s="2" t="s">
        <v>37</v>
      </c>
      <c r="BC2399" s="2">
        <v>39.26</v>
      </c>
      <c r="BD2399" s="2">
        <v>2</v>
      </c>
      <c r="BE2399" s="2" t="s">
        <v>38</v>
      </c>
      <c r="BF2399" s="2" t="s">
        <v>39</v>
      </c>
      <c r="BG2399" s="2">
        <v>3</v>
      </c>
      <c r="BH2399" s="2">
        <v>6</v>
      </c>
    </row>
    <row r="2400" spans="36:60" hidden="1" x14ac:dyDescent="0.25">
      <c r="AJ2400" s="12">
        <v>43</v>
      </c>
      <c r="AK2400" s="39" t="s">
        <v>137</v>
      </c>
      <c r="AL2400" s="13" t="s">
        <v>118</v>
      </c>
      <c r="AM2400" s="13" t="s">
        <v>42</v>
      </c>
      <c r="AN2400" s="13" t="s">
        <v>83</v>
      </c>
      <c r="AO2400" s="13" t="s">
        <v>78</v>
      </c>
      <c r="AP2400" s="13" t="s">
        <v>31</v>
      </c>
      <c r="AQ2400" s="13" t="s">
        <v>134</v>
      </c>
      <c r="AR2400" s="13" t="s">
        <v>45</v>
      </c>
      <c r="AS2400" s="13" t="s">
        <v>85</v>
      </c>
      <c r="AT2400" s="13">
        <v>854.24</v>
      </c>
      <c r="AU2400" s="13">
        <v>2</v>
      </c>
      <c r="AV2400" s="13">
        <v>0.14000000000000001</v>
      </c>
      <c r="AW2400" s="13">
        <v>1469.29</v>
      </c>
      <c r="AX2400" s="13">
        <v>1206.28</v>
      </c>
      <c r="AY2400" s="13">
        <v>263.01</v>
      </c>
      <c r="AZ2400" s="13" t="s">
        <v>63</v>
      </c>
      <c r="BA2400" s="13" t="s">
        <v>54</v>
      </c>
      <c r="BB2400" s="13" t="s">
        <v>72</v>
      </c>
      <c r="BC2400" s="13">
        <v>25.79</v>
      </c>
      <c r="BD2400" s="13">
        <v>9</v>
      </c>
      <c r="BE2400" s="13" t="s">
        <v>38</v>
      </c>
      <c r="BF2400" s="13" t="s">
        <v>39</v>
      </c>
      <c r="BG2400" s="13">
        <v>5</v>
      </c>
      <c r="BH2400" s="13">
        <v>12</v>
      </c>
    </row>
    <row r="2401" spans="36:60" hidden="1" x14ac:dyDescent="0.25">
      <c r="AJ2401" s="12">
        <v>603</v>
      </c>
      <c r="AK2401" s="39" t="s">
        <v>374</v>
      </c>
      <c r="AL2401" s="13" t="s">
        <v>41</v>
      </c>
      <c r="AM2401" s="13" t="s">
        <v>28</v>
      </c>
      <c r="AN2401" s="13" t="s">
        <v>43</v>
      </c>
      <c r="AO2401" s="13" t="s">
        <v>60</v>
      </c>
      <c r="AP2401" s="13" t="s">
        <v>75</v>
      </c>
      <c r="AQ2401" s="13" t="s">
        <v>62</v>
      </c>
      <c r="AR2401" s="13" t="s">
        <v>33</v>
      </c>
      <c r="AS2401" s="13" t="s">
        <v>80</v>
      </c>
      <c r="AT2401" s="13">
        <v>97.1</v>
      </c>
      <c r="AU2401" s="13">
        <v>18</v>
      </c>
      <c r="AV2401" s="13">
        <v>0.24</v>
      </c>
      <c r="AW2401" s="13">
        <v>1328.33</v>
      </c>
      <c r="AX2401" s="13">
        <v>1065.8499999999999</v>
      </c>
      <c r="AY2401" s="13">
        <v>262.48</v>
      </c>
      <c r="AZ2401" s="13" t="s">
        <v>91</v>
      </c>
      <c r="BA2401" s="13" t="s">
        <v>88</v>
      </c>
      <c r="BB2401" s="13" t="s">
        <v>37</v>
      </c>
      <c r="BC2401" s="13">
        <v>9.89</v>
      </c>
      <c r="BD2401" s="13">
        <v>1</v>
      </c>
      <c r="BE2401" s="13" t="s">
        <v>55</v>
      </c>
      <c r="BF2401" s="13" t="s">
        <v>39</v>
      </c>
      <c r="BG2401" s="13">
        <v>1</v>
      </c>
      <c r="BH2401" s="13">
        <v>2</v>
      </c>
    </row>
    <row r="2402" spans="36:60" hidden="1" x14ac:dyDescent="0.25">
      <c r="AJ2402" s="11">
        <v>340</v>
      </c>
      <c r="AK2402" s="38" t="s">
        <v>362</v>
      </c>
      <c r="AL2402" s="2" t="s">
        <v>120</v>
      </c>
      <c r="AM2402" s="2" t="s">
        <v>42</v>
      </c>
      <c r="AN2402" s="2" t="s">
        <v>90</v>
      </c>
      <c r="AO2402" s="2" t="s">
        <v>44</v>
      </c>
      <c r="AP2402" s="2" t="s">
        <v>68</v>
      </c>
      <c r="AQ2402" s="2" t="s">
        <v>32</v>
      </c>
      <c r="AR2402" s="2" t="s">
        <v>45</v>
      </c>
      <c r="AS2402" s="2" t="s">
        <v>34</v>
      </c>
      <c r="AT2402" s="2">
        <v>480.84</v>
      </c>
      <c r="AU2402" s="2">
        <v>4</v>
      </c>
      <c r="AV2402" s="2">
        <v>0.03</v>
      </c>
      <c r="AW2402" s="2">
        <v>1865.66</v>
      </c>
      <c r="AX2402" s="2">
        <v>1607.27</v>
      </c>
      <c r="AY2402" s="2">
        <v>258.39</v>
      </c>
      <c r="AZ2402" s="2" t="s">
        <v>47</v>
      </c>
      <c r="BA2402" s="2" t="s">
        <v>88</v>
      </c>
      <c r="BB2402" s="2" t="s">
        <v>48</v>
      </c>
      <c r="BC2402" s="2">
        <v>47.46</v>
      </c>
      <c r="BD2402" s="2">
        <v>10</v>
      </c>
      <c r="BE2402" s="2" t="s">
        <v>38</v>
      </c>
      <c r="BF2402" s="2" t="s">
        <v>56</v>
      </c>
      <c r="BG2402" s="2">
        <v>2</v>
      </c>
      <c r="BH2402" s="2">
        <v>6</v>
      </c>
    </row>
    <row r="2403" spans="36:60" hidden="1" x14ac:dyDescent="0.25">
      <c r="AJ2403" s="12">
        <v>223</v>
      </c>
      <c r="AK2403" s="39" t="s">
        <v>285</v>
      </c>
      <c r="AL2403" s="13" t="s">
        <v>96</v>
      </c>
      <c r="AM2403" s="13" t="s">
        <v>66</v>
      </c>
      <c r="AN2403" s="13" t="s">
        <v>59</v>
      </c>
      <c r="AO2403" s="13" t="s">
        <v>30</v>
      </c>
      <c r="AP2403" s="13" t="s">
        <v>68</v>
      </c>
      <c r="AQ2403" s="13" t="s">
        <v>69</v>
      </c>
      <c r="AR2403" s="13" t="s">
        <v>33</v>
      </c>
      <c r="AS2403" s="13" t="s">
        <v>70</v>
      </c>
      <c r="AT2403" s="13">
        <v>219.97</v>
      </c>
      <c r="AU2403" s="13">
        <v>3</v>
      </c>
      <c r="AV2403" s="13">
        <v>0.19</v>
      </c>
      <c r="AW2403" s="13">
        <v>534.53</v>
      </c>
      <c r="AX2403" s="13">
        <v>277.02</v>
      </c>
      <c r="AY2403" s="13">
        <v>257.51</v>
      </c>
      <c r="AZ2403" s="13" t="s">
        <v>76</v>
      </c>
      <c r="BA2403" s="13" t="s">
        <v>71</v>
      </c>
      <c r="BB2403" s="13" t="s">
        <v>37</v>
      </c>
      <c r="BC2403" s="13">
        <v>41.99</v>
      </c>
      <c r="BD2403" s="13">
        <v>9</v>
      </c>
      <c r="BE2403" s="13" t="s">
        <v>38</v>
      </c>
      <c r="BF2403" s="13" t="s">
        <v>39</v>
      </c>
      <c r="BG2403" s="13">
        <v>2</v>
      </c>
      <c r="BH2403" s="13">
        <v>12</v>
      </c>
    </row>
    <row r="2404" spans="36:60" hidden="1" x14ac:dyDescent="0.25">
      <c r="AJ2404" s="12">
        <v>783</v>
      </c>
      <c r="AK2404" s="39" t="s">
        <v>258</v>
      </c>
      <c r="AL2404" s="13" t="s">
        <v>58</v>
      </c>
      <c r="AM2404" s="13" t="s">
        <v>82</v>
      </c>
      <c r="AN2404" s="13" t="s">
        <v>59</v>
      </c>
      <c r="AO2404" s="13" t="s">
        <v>60</v>
      </c>
      <c r="AP2404" s="13" t="s">
        <v>51</v>
      </c>
      <c r="AQ2404" s="13" t="s">
        <v>32</v>
      </c>
      <c r="AR2404" s="13" t="s">
        <v>53</v>
      </c>
      <c r="AS2404" s="13" t="s">
        <v>46</v>
      </c>
      <c r="AT2404" s="13">
        <v>94.73</v>
      </c>
      <c r="AU2404" s="13">
        <v>8</v>
      </c>
      <c r="AV2404" s="13">
        <v>0.08</v>
      </c>
      <c r="AW2404" s="13">
        <v>697.21</v>
      </c>
      <c r="AX2404" s="13">
        <v>439.95</v>
      </c>
      <c r="AY2404" s="13">
        <v>257.26</v>
      </c>
      <c r="AZ2404" s="13" t="s">
        <v>35</v>
      </c>
      <c r="BA2404" s="13" t="s">
        <v>88</v>
      </c>
      <c r="BB2404" s="13" t="s">
        <v>37</v>
      </c>
      <c r="BC2404" s="13">
        <v>7.99</v>
      </c>
      <c r="BD2404" s="13">
        <v>7</v>
      </c>
      <c r="BE2404" s="13" t="s">
        <v>55</v>
      </c>
      <c r="BF2404" s="13" t="s">
        <v>39</v>
      </c>
      <c r="BG2404" s="13">
        <v>4</v>
      </c>
      <c r="BH2404" s="13">
        <v>10</v>
      </c>
    </row>
    <row r="2405" spans="36:60" hidden="1" x14ac:dyDescent="0.25">
      <c r="AJ2405" s="11">
        <v>496</v>
      </c>
      <c r="AK2405" s="38" t="s">
        <v>462</v>
      </c>
      <c r="AL2405" s="2" t="s">
        <v>65</v>
      </c>
      <c r="AM2405" s="2" t="s">
        <v>42</v>
      </c>
      <c r="AN2405" s="2" t="s">
        <v>93</v>
      </c>
      <c r="AO2405" s="2" t="s">
        <v>100</v>
      </c>
      <c r="AP2405" s="2" t="s">
        <v>61</v>
      </c>
      <c r="AQ2405" s="2" t="s">
        <v>69</v>
      </c>
      <c r="AR2405" s="2" t="s">
        <v>45</v>
      </c>
      <c r="AS2405" s="2" t="s">
        <v>34</v>
      </c>
      <c r="AT2405" s="2">
        <v>246.44</v>
      </c>
      <c r="AU2405" s="2">
        <v>5</v>
      </c>
      <c r="AV2405" s="2">
        <v>0.28999999999999998</v>
      </c>
      <c r="AW2405" s="2">
        <v>874.86</v>
      </c>
      <c r="AX2405" s="2">
        <v>623.74</v>
      </c>
      <c r="AY2405" s="2">
        <v>251.12</v>
      </c>
      <c r="AZ2405" s="2" t="s">
        <v>63</v>
      </c>
      <c r="BA2405" s="2" t="s">
        <v>54</v>
      </c>
      <c r="BB2405" s="2" t="s">
        <v>37</v>
      </c>
      <c r="BC2405" s="2">
        <v>17.72</v>
      </c>
      <c r="BD2405" s="2">
        <v>6</v>
      </c>
      <c r="BE2405" s="2" t="s">
        <v>97</v>
      </c>
      <c r="BF2405" s="2" t="s">
        <v>39</v>
      </c>
      <c r="BG2405" s="2">
        <v>3</v>
      </c>
      <c r="BH2405" s="2">
        <v>6</v>
      </c>
    </row>
    <row r="2406" spans="36:60" hidden="1" x14ac:dyDescent="0.25">
      <c r="AJ2406" s="11">
        <v>536</v>
      </c>
      <c r="AK2406" s="38" t="s">
        <v>26</v>
      </c>
      <c r="AL2406" s="2" t="s">
        <v>127</v>
      </c>
      <c r="AM2406" s="2" t="s">
        <v>82</v>
      </c>
      <c r="AN2406" s="2" t="s">
        <v>93</v>
      </c>
      <c r="AO2406" s="2" t="s">
        <v>44</v>
      </c>
      <c r="AP2406" s="2" t="s">
        <v>31</v>
      </c>
      <c r="AQ2406" s="2" t="s">
        <v>69</v>
      </c>
      <c r="AR2406" s="2" t="s">
        <v>33</v>
      </c>
      <c r="AS2406" s="2" t="s">
        <v>85</v>
      </c>
      <c r="AT2406" s="2">
        <v>152.41999999999999</v>
      </c>
      <c r="AU2406" s="2">
        <v>10</v>
      </c>
      <c r="AV2406" s="2">
        <v>0.27</v>
      </c>
      <c r="AW2406" s="2">
        <v>1112.67</v>
      </c>
      <c r="AX2406" s="2">
        <v>862.21</v>
      </c>
      <c r="AY2406" s="2">
        <v>250.46</v>
      </c>
      <c r="AZ2406" s="2" t="s">
        <v>35</v>
      </c>
      <c r="BA2406" s="2" t="s">
        <v>88</v>
      </c>
      <c r="BB2406" s="2" t="s">
        <v>72</v>
      </c>
      <c r="BC2406" s="2">
        <v>15.06</v>
      </c>
      <c r="BD2406" s="2">
        <v>6</v>
      </c>
      <c r="BE2406" s="2" t="s">
        <v>97</v>
      </c>
      <c r="BF2406" s="2" t="s">
        <v>56</v>
      </c>
      <c r="BG2406" s="2">
        <v>2</v>
      </c>
      <c r="BH2406" s="2">
        <v>8</v>
      </c>
    </row>
    <row r="2407" spans="36:60" hidden="1" x14ac:dyDescent="0.25">
      <c r="AJ2407" s="11">
        <v>758</v>
      </c>
      <c r="AK2407" s="38" t="s">
        <v>148</v>
      </c>
      <c r="AL2407" s="2" t="s">
        <v>120</v>
      </c>
      <c r="AM2407" s="2" t="s">
        <v>42</v>
      </c>
      <c r="AN2407" s="2" t="s">
        <v>83</v>
      </c>
      <c r="AO2407" s="2" t="s">
        <v>44</v>
      </c>
      <c r="AP2407" s="2" t="s">
        <v>51</v>
      </c>
      <c r="AQ2407" s="2" t="s">
        <v>84</v>
      </c>
      <c r="AR2407" s="2" t="s">
        <v>53</v>
      </c>
      <c r="AS2407" s="2" t="s">
        <v>80</v>
      </c>
      <c r="AT2407" s="2">
        <v>126.56</v>
      </c>
      <c r="AU2407" s="2">
        <v>9</v>
      </c>
      <c r="AV2407" s="2">
        <v>0.12</v>
      </c>
      <c r="AW2407" s="2">
        <v>1002.36</v>
      </c>
      <c r="AX2407" s="2">
        <v>752.67</v>
      </c>
      <c r="AY2407" s="2">
        <v>249.69</v>
      </c>
      <c r="AZ2407" s="2" t="s">
        <v>76</v>
      </c>
      <c r="BA2407" s="2" t="s">
        <v>36</v>
      </c>
      <c r="BB2407" s="2" t="s">
        <v>48</v>
      </c>
      <c r="BC2407" s="2">
        <v>43.11</v>
      </c>
      <c r="BD2407" s="2">
        <v>1</v>
      </c>
      <c r="BE2407" s="2" t="s">
        <v>55</v>
      </c>
      <c r="BF2407" s="2" t="s">
        <v>56</v>
      </c>
      <c r="BG2407" s="2">
        <v>1</v>
      </c>
      <c r="BH2407" s="2">
        <v>3</v>
      </c>
    </row>
    <row r="2408" spans="36:60" hidden="1" x14ac:dyDescent="0.25">
      <c r="AJ2408" s="12">
        <v>955</v>
      </c>
      <c r="AK2408" s="39" t="s">
        <v>540</v>
      </c>
      <c r="AL2408" s="13" t="s">
        <v>120</v>
      </c>
      <c r="AM2408" s="13" t="s">
        <v>42</v>
      </c>
      <c r="AN2408" s="13" t="s">
        <v>43</v>
      </c>
      <c r="AO2408" s="13" t="s">
        <v>44</v>
      </c>
      <c r="AP2408" s="13" t="s">
        <v>61</v>
      </c>
      <c r="AQ2408" s="13" t="s">
        <v>32</v>
      </c>
      <c r="AR2408" s="13" t="s">
        <v>33</v>
      </c>
      <c r="AS2408" s="13" t="s">
        <v>80</v>
      </c>
      <c r="AT2408" s="13">
        <v>482.13</v>
      </c>
      <c r="AU2408" s="13">
        <v>2</v>
      </c>
      <c r="AV2408" s="13">
        <v>0.15</v>
      </c>
      <c r="AW2408" s="13">
        <v>819.62</v>
      </c>
      <c r="AX2408" s="13">
        <v>570.07000000000005</v>
      </c>
      <c r="AY2408" s="13">
        <v>249.55</v>
      </c>
      <c r="AZ2408" s="13" t="s">
        <v>35</v>
      </c>
      <c r="BA2408" s="13" t="s">
        <v>54</v>
      </c>
      <c r="BB2408" s="13" t="s">
        <v>48</v>
      </c>
      <c r="BC2408" s="13">
        <v>40.86</v>
      </c>
      <c r="BD2408" s="13">
        <v>1</v>
      </c>
      <c r="BE2408" s="13" t="s">
        <v>55</v>
      </c>
      <c r="BF2408" s="13" t="s">
        <v>56</v>
      </c>
      <c r="BG2408" s="13">
        <v>2</v>
      </c>
      <c r="BH2408" s="13">
        <v>1</v>
      </c>
    </row>
    <row r="2409" spans="36:60" hidden="1" x14ac:dyDescent="0.25">
      <c r="AJ2409" s="11">
        <v>514</v>
      </c>
      <c r="AK2409" s="38" t="s">
        <v>468</v>
      </c>
      <c r="AL2409" s="2" t="s">
        <v>27</v>
      </c>
      <c r="AM2409" s="2" t="s">
        <v>42</v>
      </c>
      <c r="AN2409" s="2" t="s">
        <v>93</v>
      </c>
      <c r="AO2409" s="2" t="s">
        <v>94</v>
      </c>
      <c r="AP2409" s="2" t="s">
        <v>61</v>
      </c>
      <c r="AQ2409" s="2" t="s">
        <v>87</v>
      </c>
      <c r="AR2409" s="2" t="s">
        <v>45</v>
      </c>
      <c r="AS2409" s="2" t="s">
        <v>34</v>
      </c>
      <c r="AT2409" s="2">
        <v>219.85</v>
      </c>
      <c r="AU2409" s="2">
        <v>4</v>
      </c>
      <c r="AV2409" s="2">
        <v>0.09</v>
      </c>
      <c r="AW2409" s="2">
        <v>800.25</v>
      </c>
      <c r="AX2409" s="2">
        <v>551.95000000000005</v>
      </c>
      <c r="AY2409" s="2">
        <v>248.3</v>
      </c>
      <c r="AZ2409" s="2" t="s">
        <v>76</v>
      </c>
      <c r="BA2409" s="2" t="s">
        <v>36</v>
      </c>
      <c r="BB2409" s="2" t="s">
        <v>72</v>
      </c>
      <c r="BC2409" s="2">
        <v>41.54</v>
      </c>
      <c r="BD2409" s="2">
        <v>3</v>
      </c>
      <c r="BE2409" s="2" t="s">
        <v>55</v>
      </c>
      <c r="BF2409" s="2" t="s">
        <v>56</v>
      </c>
      <c r="BG2409" s="2">
        <v>1</v>
      </c>
      <c r="BH2409" s="2">
        <v>9</v>
      </c>
    </row>
    <row r="2410" spans="36:60" hidden="1" x14ac:dyDescent="0.25">
      <c r="AJ2410" s="11">
        <v>474</v>
      </c>
      <c r="AK2410" s="38" t="s">
        <v>265</v>
      </c>
      <c r="AL2410" s="2" t="s">
        <v>27</v>
      </c>
      <c r="AM2410" s="2" t="s">
        <v>82</v>
      </c>
      <c r="AN2410" s="2" t="s">
        <v>29</v>
      </c>
      <c r="AO2410" s="2" t="s">
        <v>44</v>
      </c>
      <c r="AP2410" s="2" t="s">
        <v>61</v>
      </c>
      <c r="AQ2410" s="2" t="s">
        <v>32</v>
      </c>
      <c r="AR2410" s="2" t="s">
        <v>33</v>
      </c>
      <c r="AS2410" s="2" t="s">
        <v>85</v>
      </c>
      <c r="AT2410" s="2">
        <v>507.66</v>
      </c>
      <c r="AU2410" s="2">
        <v>3</v>
      </c>
      <c r="AV2410" s="2">
        <v>0.03</v>
      </c>
      <c r="AW2410" s="2">
        <v>1477.29</v>
      </c>
      <c r="AX2410" s="2">
        <v>1230.08</v>
      </c>
      <c r="AY2410" s="2">
        <v>247.21</v>
      </c>
      <c r="AZ2410" s="2" t="s">
        <v>91</v>
      </c>
      <c r="BA2410" s="2" t="s">
        <v>54</v>
      </c>
      <c r="BB2410" s="2" t="s">
        <v>37</v>
      </c>
      <c r="BC2410" s="2">
        <v>33.64</v>
      </c>
      <c r="BD2410" s="2">
        <v>8</v>
      </c>
      <c r="BE2410" s="2" t="s">
        <v>38</v>
      </c>
      <c r="BF2410" s="2" t="s">
        <v>39</v>
      </c>
      <c r="BG2410" s="2">
        <v>2</v>
      </c>
      <c r="BH2410" s="2">
        <v>6</v>
      </c>
    </row>
    <row r="2411" spans="36:60" hidden="1" x14ac:dyDescent="0.25">
      <c r="AJ2411" s="12">
        <v>451</v>
      </c>
      <c r="AK2411" s="39" t="s">
        <v>330</v>
      </c>
      <c r="AL2411" s="13" t="s">
        <v>99</v>
      </c>
      <c r="AM2411" s="13" t="s">
        <v>42</v>
      </c>
      <c r="AN2411" s="13" t="s">
        <v>59</v>
      </c>
      <c r="AO2411" s="13" t="s">
        <v>30</v>
      </c>
      <c r="AP2411" s="13" t="s">
        <v>68</v>
      </c>
      <c r="AQ2411" s="13" t="s">
        <v>62</v>
      </c>
      <c r="AR2411" s="13" t="s">
        <v>53</v>
      </c>
      <c r="AS2411" s="13" t="s">
        <v>46</v>
      </c>
      <c r="AT2411" s="13">
        <v>452.37</v>
      </c>
      <c r="AU2411" s="13">
        <v>6</v>
      </c>
      <c r="AV2411" s="13">
        <v>0.13</v>
      </c>
      <c r="AW2411" s="13">
        <v>2361.37</v>
      </c>
      <c r="AX2411" s="13">
        <v>2114.91</v>
      </c>
      <c r="AY2411" s="13">
        <v>246.46</v>
      </c>
      <c r="AZ2411" s="13" t="s">
        <v>35</v>
      </c>
      <c r="BA2411" s="13" t="s">
        <v>88</v>
      </c>
      <c r="BB2411" s="13" t="s">
        <v>72</v>
      </c>
      <c r="BC2411" s="13">
        <v>15.24</v>
      </c>
      <c r="BD2411" s="13">
        <v>2</v>
      </c>
      <c r="BE2411" s="13" t="s">
        <v>55</v>
      </c>
      <c r="BF2411" s="13" t="s">
        <v>56</v>
      </c>
      <c r="BG2411" s="13">
        <v>4</v>
      </c>
      <c r="BH2411" s="13">
        <v>4</v>
      </c>
    </row>
    <row r="2412" spans="36:60" hidden="1" x14ac:dyDescent="0.25">
      <c r="AJ2412" s="11">
        <v>180</v>
      </c>
      <c r="AK2412" s="38" t="s">
        <v>258</v>
      </c>
      <c r="AL2412" s="2" t="s">
        <v>127</v>
      </c>
      <c r="AM2412" s="2" t="s">
        <v>28</v>
      </c>
      <c r="AN2412" s="2" t="s">
        <v>29</v>
      </c>
      <c r="AO2412" s="2" t="s">
        <v>78</v>
      </c>
      <c r="AP2412" s="2" t="s">
        <v>68</v>
      </c>
      <c r="AQ2412" s="2" t="s">
        <v>107</v>
      </c>
      <c r="AR2412" s="2" t="s">
        <v>45</v>
      </c>
      <c r="AS2412" s="2" t="s">
        <v>85</v>
      </c>
      <c r="AT2412" s="2">
        <v>47.06</v>
      </c>
      <c r="AU2412" s="2">
        <v>14</v>
      </c>
      <c r="AV2412" s="2">
        <v>7.0000000000000007E-2</v>
      </c>
      <c r="AW2412" s="2">
        <v>612.72</v>
      </c>
      <c r="AX2412" s="2">
        <v>366.35</v>
      </c>
      <c r="AY2412" s="2">
        <v>246.37</v>
      </c>
      <c r="AZ2412" s="2" t="s">
        <v>91</v>
      </c>
      <c r="BA2412" s="2" t="s">
        <v>36</v>
      </c>
      <c r="BB2412" s="2" t="s">
        <v>48</v>
      </c>
      <c r="BC2412" s="2">
        <v>44.81</v>
      </c>
      <c r="BD2412" s="2">
        <v>8</v>
      </c>
      <c r="BE2412" s="2" t="s">
        <v>38</v>
      </c>
      <c r="BF2412" s="2" t="s">
        <v>39</v>
      </c>
      <c r="BG2412" s="2">
        <v>2</v>
      </c>
      <c r="BH2412" s="2">
        <v>10</v>
      </c>
    </row>
    <row r="2413" spans="36:60" hidden="1" x14ac:dyDescent="0.25">
      <c r="AJ2413" s="11">
        <v>888</v>
      </c>
      <c r="AK2413" s="38" t="s">
        <v>602</v>
      </c>
      <c r="AL2413" s="2" t="s">
        <v>96</v>
      </c>
      <c r="AM2413" s="2" t="s">
        <v>82</v>
      </c>
      <c r="AN2413" s="2" t="s">
        <v>83</v>
      </c>
      <c r="AO2413" s="2" t="s">
        <v>100</v>
      </c>
      <c r="AP2413" s="2" t="s">
        <v>51</v>
      </c>
      <c r="AQ2413" s="2" t="s">
        <v>134</v>
      </c>
      <c r="AR2413" s="2" t="s">
        <v>53</v>
      </c>
      <c r="AS2413" s="2" t="s">
        <v>80</v>
      </c>
      <c r="AT2413" s="2">
        <v>271.39</v>
      </c>
      <c r="AU2413" s="2">
        <v>4</v>
      </c>
      <c r="AV2413" s="2">
        <v>0.28999999999999998</v>
      </c>
      <c r="AW2413" s="2">
        <v>770.75</v>
      </c>
      <c r="AX2413" s="2">
        <v>524.61</v>
      </c>
      <c r="AY2413" s="2">
        <v>246.14</v>
      </c>
      <c r="AZ2413" s="2" t="s">
        <v>47</v>
      </c>
      <c r="BA2413" s="2" t="s">
        <v>88</v>
      </c>
      <c r="BB2413" s="2" t="s">
        <v>37</v>
      </c>
      <c r="BC2413" s="2">
        <v>40.29</v>
      </c>
      <c r="BD2413" s="2">
        <v>7</v>
      </c>
      <c r="BE2413" s="2" t="s">
        <v>38</v>
      </c>
      <c r="BF2413" s="2" t="s">
        <v>56</v>
      </c>
      <c r="BG2413" s="2">
        <v>4</v>
      </c>
      <c r="BH2413" s="2">
        <v>11</v>
      </c>
    </row>
    <row r="2414" spans="36:60" hidden="1" x14ac:dyDescent="0.25">
      <c r="AJ2414" s="12">
        <v>457</v>
      </c>
      <c r="AK2414" s="39" t="s">
        <v>358</v>
      </c>
      <c r="AL2414" s="13" t="s">
        <v>58</v>
      </c>
      <c r="AM2414" s="13" t="s">
        <v>82</v>
      </c>
      <c r="AN2414" s="13" t="s">
        <v>29</v>
      </c>
      <c r="AO2414" s="13" t="s">
        <v>94</v>
      </c>
      <c r="AP2414" s="13" t="s">
        <v>51</v>
      </c>
      <c r="AQ2414" s="13" t="s">
        <v>102</v>
      </c>
      <c r="AR2414" s="13" t="s">
        <v>53</v>
      </c>
      <c r="AS2414" s="13" t="s">
        <v>85</v>
      </c>
      <c r="AT2414" s="13">
        <v>72.650000000000006</v>
      </c>
      <c r="AU2414" s="13">
        <v>18</v>
      </c>
      <c r="AV2414" s="13">
        <v>0.11</v>
      </c>
      <c r="AW2414" s="13">
        <v>1163.8499999999999</v>
      </c>
      <c r="AX2414" s="13">
        <v>917.83</v>
      </c>
      <c r="AY2414" s="13">
        <v>246.02</v>
      </c>
      <c r="AZ2414" s="13" t="s">
        <v>63</v>
      </c>
      <c r="BA2414" s="13" t="s">
        <v>88</v>
      </c>
      <c r="BB2414" s="13" t="s">
        <v>37</v>
      </c>
      <c r="BC2414" s="13">
        <v>39.840000000000003</v>
      </c>
      <c r="BD2414" s="13">
        <v>3</v>
      </c>
      <c r="BE2414" s="13" t="s">
        <v>97</v>
      </c>
      <c r="BF2414" s="13" t="s">
        <v>56</v>
      </c>
      <c r="BG2414" s="13">
        <v>1</v>
      </c>
      <c r="BH2414" s="13">
        <v>8</v>
      </c>
    </row>
    <row r="2415" spans="36:60" hidden="1" x14ac:dyDescent="0.25">
      <c r="AJ2415" s="11">
        <v>82</v>
      </c>
      <c r="AK2415" s="38" t="s">
        <v>175</v>
      </c>
      <c r="AL2415" s="2" t="s">
        <v>58</v>
      </c>
      <c r="AM2415" s="2" t="s">
        <v>66</v>
      </c>
      <c r="AN2415" s="2" t="s">
        <v>43</v>
      </c>
      <c r="AO2415" s="2" t="s">
        <v>60</v>
      </c>
      <c r="AP2415" s="2" t="s">
        <v>75</v>
      </c>
      <c r="AQ2415" s="2" t="s">
        <v>84</v>
      </c>
      <c r="AR2415" s="2" t="s">
        <v>45</v>
      </c>
      <c r="AS2415" s="2" t="s">
        <v>70</v>
      </c>
      <c r="AT2415" s="2">
        <v>659.83</v>
      </c>
      <c r="AU2415" s="2">
        <v>1</v>
      </c>
      <c r="AV2415" s="2">
        <v>0.09</v>
      </c>
      <c r="AW2415" s="2">
        <v>600.45000000000005</v>
      </c>
      <c r="AX2415" s="2">
        <v>354.76</v>
      </c>
      <c r="AY2415" s="2">
        <v>245.69</v>
      </c>
      <c r="AZ2415" s="2" t="s">
        <v>76</v>
      </c>
      <c r="BA2415" s="2" t="s">
        <v>71</v>
      </c>
      <c r="BB2415" s="2" t="s">
        <v>37</v>
      </c>
      <c r="BC2415" s="2">
        <v>19.54</v>
      </c>
      <c r="BD2415" s="2">
        <v>9</v>
      </c>
      <c r="BE2415" s="2" t="s">
        <v>38</v>
      </c>
      <c r="BF2415" s="2" t="s">
        <v>56</v>
      </c>
      <c r="BG2415" s="2">
        <v>2</v>
      </c>
      <c r="BH2415" s="2">
        <v>12</v>
      </c>
    </row>
    <row r="2416" spans="36:60" hidden="1" x14ac:dyDescent="0.25">
      <c r="AJ2416" s="11">
        <v>936</v>
      </c>
      <c r="AK2416" s="38" t="s">
        <v>621</v>
      </c>
      <c r="AL2416" s="2" t="s">
        <v>58</v>
      </c>
      <c r="AM2416" s="2" t="s">
        <v>82</v>
      </c>
      <c r="AN2416" s="2" t="s">
        <v>43</v>
      </c>
      <c r="AO2416" s="2" t="s">
        <v>30</v>
      </c>
      <c r="AP2416" s="2" t="s">
        <v>31</v>
      </c>
      <c r="AQ2416" s="2" t="s">
        <v>87</v>
      </c>
      <c r="AR2416" s="2" t="s">
        <v>45</v>
      </c>
      <c r="AS2416" s="2" t="s">
        <v>70</v>
      </c>
      <c r="AT2416" s="2">
        <v>812.46</v>
      </c>
      <c r="AU2416" s="2">
        <v>2</v>
      </c>
      <c r="AV2416" s="2">
        <v>7.0000000000000007E-2</v>
      </c>
      <c r="AW2416" s="2">
        <v>1511.18</v>
      </c>
      <c r="AX2416" s="2">
        <v>1267.8499999999999</v>
      </c>
      <c r="AY2416" s="2">
        <v>243.33</v>
      </c>
      <c r="AZ2416" s="2" t="s">
        <v>63</v>
      </c>
      <c r="BA2416" s="2" t="s">
        <v>71</v>
      </c>
      <c r="BB2416" s="2" t="s">
        <v>72</v>
      </c>
      <c r="BC2416" s="2">
        <v>7.98</v>
      </c>
      <c r="BD2416" s="2">
        <v>6</v>
      </c>
      <c r="BE2416" s="2" t="s">
        <v>38</v>
      </c>
      <c r="BF2416" s="2" t="s">
        <v>56</v>
      </c>
      <c r="BG2416" s="2">
        <v>3</v>
      </c>
      <c r="BH2416" s="2">
        <v>9</v>
      </c>
    </row>
    <row r="2417" spans="36:60" hidden="1" x14ac:dyDescent="0.25">
      <c r="AJ2417" s="12">
        <v>97</v>
      </c>
      <c r="AK2417" s="39" t="s">
        <v>188</v>
      </c>
      <c r="AL2417" s="13" t="s">
        <v>127</v>
      </c>
      <c r="AM2417" s="13" t="s">
        <v>82</v>
      </c>
      <c r="AN2417" s="13" t="s">
        <v>29</v>
      </c>
      <c r="AO2417" s="13" t="s">
        <v>74</v>
      </c>
      <c r="AP2417" s="13" t="s">
        <v>61</v>
      </c>
      <c r="AQ2417" s="13" t="s">
        <v>84</v>
      </c>
      <c r="AR2417" s="13" t="s">
        <v>33</v>
      </c>
      <c r="AS2417" s="13" t="s">
        <v>70</v>
      </c>
      <c r="AT2417" s="13">
        <v>893.88</v>
      </c>
      <c r="AU2417" s="13">
        <v>1</v>
      </c>
      <c r="AV2417" s="13">
        <v>0.16</v>
      </c>
      <c r="AW2417" s="13">
        <v>750.86</v>
      </c>
      <c r="AX2417" s="13">
        <v>507.75</v>
      </c>
      <c r="AY2417" s="13">
        <v>243.11</v>
      </c>
      <c r="AZ2417" s="13" t="s">
        <v>63</v>
      </c>
      <c r="BA2417" s="13" t="s">
        <v>36</v>
      </c>
      <c r="BB2417" s="13" t="s">
        <v>37</v>
      </c>
      <c r="BC2417" s="13">
        <v>22.59</v>
      </c>
      <c r="BD2417" s="13">
        <v>9</v>
      </c>
      <c r="BE2417" s="13" t="s">
        <v>97</v>
      </c>
      <c r="BF2417" s="13" t="s">
        <v>39</v>
      </c>
      <c r="BG2417" s="13">
        <v>5</v>
      </c>
      <c r="BH2417" s="13">
        <v>7</v>
      </c>
    </row>
    <row r="2418" spans="36:60" hidden="1" x14ac:dyDescent="0.25">
      <c r="AJ2418" s="12">
        <v>979</v>
      </c>
      <c r="AK2418" s="39" t="s">
        <v>633</v>
      </c>
      <c r="AL2418" s="13" t="s">
        <v>99</v>
      </c>
      <c r="AM2418" s="13" t="s">
        <v>82</v>
      </c>
      <c r="AN2418" s="13" t="s">
        <v>59</v>
      </c>
      <c r="AO2418" s="13" t="s">
        <v>74</v>
      </c>
      <c r="AP2418" s="13" t="s">
        <v>68</v>
      </c>
      <c r="AQ2418" s="13" t="s">
        <v>32</v>
      </c>
      <c r="AR2418" s="13" t="s">
        <v>33</v>
      </c>
      <c r="AS2418" s="13" t="s">
        <v>85</v>
      </c>
      <c r="AT2418" s="13">
        <v>225.29</v>
      </c>
      <c r="AU2418" s="13">
        <v>6</v>
      </c>
      <c r="AV2418" s="13">
        <v>0.02</v>
      </c>
      <c r="AW2418" s="13">
        <v>1324.71</v>
      </c>
      <c r="AX2418" s="13">
        <v>1081.81</v>
      </c>
      <c r="AY2418" s="13">
        <v>242.9</v>
      </c>
      <c r="AZ2418" s="13" t="s">
        <v>35</v>
      </c>
      <c r="BA2418" s="13" t="s">
        <v>88</v>
      </c>
      <c r="BB2418" s="13" t="s">
        <v>72</v>
      </c>
      <c r="BC2418" s="13">
        <v>32.25</v>
      </c>
      <c r="BD2418" s="13">
        <v>1</v>
      </c>
      <c r="BE2418" s="13" t="s">
        <v>55</v>
      </c>
      <c r="BF2418" s="13" t="s">
        <v>56</v>
      </c>
      <c r="BG2418" s="13">
        <v>4</v>
      </c>
      <c r="BH2418" s="13">
        <v>8</v>
      </c>
    </row>
    <row r="2419" spans="36:60" hidden="1" x14ac:dyDescent="0.25">
      <c r="AJ2419" s="12">
        <v>349</v>
      </c>
      <c r="AK2419" s="39" t="s">
        <v>359</v>
      </c>
      <c r="AL2419" s="13" t="s">
        <v>65</v>
      </c>
      <c r="AM2419" s="13" t="s">
        <v>66</v>
      </c>
      <c r="AN2419" s="13" t="s">
        <v>43</v>
      </c>
      <c r="AO2419" s="13" t="s">
        <v>78</v>
      </c>
      <c r="AP2419" s="13" t="s">
        <v>68</v>
      </c>
      <c r="AQ2419" s="13" t="s">
        <v>87</v>
      </c>
      <c r="AR2419" s="13" t="s">
        <v>53</v>
      </c>
      <c r="AS2419" s="13" t="s">
        <v>70</v>
      </c>
      <c r="AT2419" s="13">
        <v>129.69</v>
      </c>
      <c r="AU2419" s="13">
        <v>14</v>
      </c>
      <c r="AV2419" s="13">
        <v>0.12</v>
      </c>
      <c r="AW2419" s="13">
        <v>1597.78</v>
      </c>
      <c r="AX2419" s="13">
        <v>1355.12</v>
      </c>
      <c r="AY2419" s="13">
        <v>242.66</v>
      </c>
      <c r="AZ2419" s="13" t="s">
        <v>91</v>
      </c>
      <c r="BA2419" s="13" t="s">
        <v>71</v>
      </c>
      <c r="BB2419" s="13" t="s">
        <v>37</v>
      </c>
      <c r="BC2419" s="13">
        <v>43.89</v>
      </c>
      <c r="BD2419" s="13">
        <v>6</v>
      </c>
      <c r="BE2419" s="13" t="s">
        <v>38</v>
      </c>
      <c r="BF2419" s="13" t="s">
        <v>56</v>
      </c>
      <c r="BG2419" s="13">
        <v>1</v>
      </c>
      <c r="BH2419" s="13">
        <v>4</v>
      </c>
    </row>
    <row r="2420" spans="36:60" hidden="1" x14ac:dyDescent="0.25">
      <c r="AJ2420" s="12">
        <v>459</v>
      </c>
      <c r="AK2420" s="39" t="s">
        <v>444</v>
      </c>
      <c r="AL2420" s="13" t="s">
        <v>114</v>
      </c>
      <c r="AM2420" s="13" t="s">
        <v>66</v>
      </c>
      <c r="AN2420" s="13" t="s">
        <v>93</v>
      </c>
      <c r="AO2420" s="13" t="s">
        <v>44</v>
      </c>
      <c r="AP2420" s="13" t="s">
        <v>75</v>
      </c>
      <c r="AQ2420" s="13" t="s">
        <v>87</v>
      </c>
      <c r="AR2420" s="13" t="s">
        <v>33</v>
      </c>
      <c r="AS2420" s="13" t="s">
        <v>80</v>
      </c>
      <c r="AT2420" s="13">
        <v>51.29</v>
      </c>
      <c r="AU2420" s="13">
        <v>19</v>
      </c>
      <c r="AV2420" s="13">
        <v>0.12</v>
      </c>
      <c r="AW2420" s="13">
        <v>857.57</v>
      </c>
      <c r="AX2420" s="13">
        <v>616.63</v>
      </c>
      <c r="AY2420" s="13">
        <v>240.94</v>
      </c>
      <c r="AZ2420" s="13" t="s">
        <v>91</v>
      </c>
      <c r="BA2420" s="13" t="s">
        <v>54</v>
      </c>
      <c r="BB2420" s="13" t="s">
        <v>72</v>
      </c>
      <c r="BC2420" s="13">
        <v>13.46</v>
      </c>
      <c r="BD2420" s="13">
        <v>3</v>
      </c>
      <c r="BE2420" s="13" t="s">
        <v>38</v>
      </c>
      <c r="BF2420" s="13" t="s">
        <v>39</v>
      </c>
      <c r="BG2420" s="13">
        <v>4</v>
      </c>
      <c r="BH2420" s="13">
        <v>3</v>
      </c>
    </row>
    <row r="2421" spans="36:60" hidden="1" x14ac:dyDescent="0.25">
      <c r="AJ2421" s="12">
        <v>313</v>
      </c>
      <c r="AK2421" s="39" t="s">
        <v>124</v>
      </c>
      <c r="AL2421" s="13" t="s">
        <v>65</v>
      </c>
      <c r="AM2421" s="13" t="s">
        <v>82</v>
      </c>
      <c r="AN2421" s="13" t="s">
        <v>93</v>
      </c>
      <c r="AO2421" s="13" t="s">
        <v>94</v>
      </c>
      <c r="AP2421" s="13" t="s">
        <v>51</v>
      </c>
      <c r="AQ2421" s="13" t="s">
        <v>84</v>
      </c>
      <c r="AR2421" s="13" t="s">
        <v>53</v>
      </c>
      <c r="AS2421" s="13" t="s">
        <v>80</v>
      </c>
      <c r="AT2421" s="13">
        <v>66.89</v>
      </c>
      <c r="AU2421" s="13">
        <v>12</v>
      </c>
      <c r="AV2421" s="13">
        <v>0.27</v>
      </c>
      <c r="AW2421" s="13">
        <v>585.96</v>
      </c>
      <c r="AX2421" s="13">
        <v>345.16</v>
      </c>
      <c r="AY2421" s="13">
        <v>240.8</v>
      </c>
      <c r="AZ2421" s="13" t="s">
        <v>76</v>
      </c>
      <c r="BA2421" s="13" t="s">
        <v>36</v>
      </c>
      <c r="BB2421" s="13" t="s">
        <v>48</v>
      </c>
      <c r="BC2421" s="13">
        <v>40.909999999999997</v>
      </c>
      <c r="BD2421" s="13">
        <v>4</v>
      </c>
      <c r="BE2421" s="13" t="s">
        <v>38</v>
      </c>
      <c r="BF2421" s="13" t="s">
        <v>39</v>
      </c>
      <c r="BG2421" s="13">
        <v>5</v>
      </c>
      <c r="BH2421" s="13">
        <v>3</v>
      </c>
    </row>
    <row r="2422" spans="36:60" hidden="1" x14ac:dyDescent="0.25">
      <c r="AJ2422" s="12">
        <v>479</v>
      </c>
      <c r="AK2422" s="39" t="s">
        <v>368</v>
      </c>
      <c r="AL2422" s="13" t="s">
        <v>41</v>
      </c>
      <c r="AM2422" s="13" t="s">
        <v>82</v>
      </c>
      <c r="AN2422" s="13" t="s">
        <v>83</v>
      </c>
      <c r="AO2422" s="13" t="s">
        <v>44</v>
      </c>
      <c r="AP2422" s="13" t="s">
        <v>31</v>
      </c>
      <c r="AQ2422" s="13" t="s">
        <v>79</v>
      </c>
      <c r="AR2422" s="13" t="s">
        <v>53</v>
      </c>
      <c r="AS2422" s="13" t="s">
        <v>80</v>
      </c>
      <c r="AT2422" s="13">
        <v>117.42</v>
      </c>
      <c r="AU2422" s="13">
        <v>9</v>
      </c>
      <c r="AV2422" s="13">
        <v>0.16</v>
      </c>
      <c r="AW2422" s="13">
        <v>887.7</v>
      </c>
      <c r="AX2422" s="13">
        <v>648.19000000000005</v>
      </c>
      <c r="AY2422" s="13">
        <v>239.51</v>
      </c>
      <c r="AZ2422" s="13" t="s">
        <v>35</v>
      </c>
      <c r="BA2422" s="13" t="s">
        <v>36</v>
      </c>
      <c r="BB2422" s="13" t="s">
        <v>37</v>
      </c>
      <c r="BC2422" s="13">
        <v>19.91</v>
      </c>
      <c r="BD2422" s="13">
        <v>3</v>
      </c>
      <c r="BE2422" s="13" t="s">
        <v>38</v>
      </c>
      <c r="BF2422" s="13" t="s">
        <v>56</v>
      </c>
      <c r="BG2422" s="13">
        <v>3</v>
      </c>
      <c r="BH2422" s="13">
        <v>5</v>
      </c>
    </row>
    <row r="2423" spans="36:60" hidden="1" x14ac:dyDescent="0.25">
      <c r="AJ2423" s="12">
        <v>755</v>
      </c>
      <c r="AK2423" s="39" t="s">
        <v>560</v>
      </c>
      <c r="AL2423" s="13" t="s">
        <v>118</v>
      </c>
      <c r="AM2423" s="13" t="s">
        <v>42</v>
      </c>
      <c r="AN2423" s="13" t="s">
        <v>93</v>
      </c>
      <c r="AO2423" s="13" t="s">
        <v>74</v>
      </c>
      <c r="AP2423" s="13" t="s">
        <v>51</v>
      </c>
      <c r="AQ2423" s="13" t="s">
        <v>79</v>
      </c>
      <c r="AR2423" s="13" t="s">
        <v>53</v>
      </c>
      <c r="AS2423" s="13" t="s">
        <v>34</v>
      </c>
      <c r="AT2423" s="13">
        <v>96.35</v>
      </c>
      <c r="AU2423" s="13">
        <v>7</v>
      </c>
      <c r="AV2423" s="13">
        <v>0.15</v>
      </c>
      <c r="AW2423" s="13">
        <v>573.28</v>
      </c>
      <c r="AX2423" s="13">
        <v>336.04</v>
      </c>
      <c r="AY2423" s="13">
        <v>237.24</v>
      </c>
      <c r="AZ2423" s="13" t="s">
        <v>35</v>
      </c>
      <c r="BA2423" s="13" t="s">
        <v>71</v>
      </c>
      <c r="BB2423" s="13" t="s">
        <v>48</v>
      </c>
      <c r="BC2423" s="13">
        <v>9.1999999999999993</v>
      </c>
      <c r="BD2423" s="13">
        <v>4</v>
      </c>
      <c r="BE2423" s="13" t="s">
        <v>38</v>
      </c>
      <c r="BF2423" s="13" t="s">
        <v>56</v>
      </c>
      <c r="BG2423" s="13">
        <v>1</v>
      </c>
      <c r="BH2423" s="13">
        <v>7</v>
      </c>
    </row>
    <row r="2424" spans="36:60" hidden="1" x14ac:dyDescent="0.25">
      <c r="AJ2424" s="12">
        <v>445</v>
      </c>
      <c r="AK2424" s="39" t="s">
        <v>435</v>
      </c>
      <c r="AL2424" s="13" t="s">
        <v>65</v>
      </c>
      <c r="AM2424" s="13" t="s">
        <v>42</v>
      </c>
      <c r="AN2424" s="13" t="s">
        <v>93</v>
      </c>
      <c r="AO2424" s="13" t="s">
        <v>44</v>
      </c>
      <c r="AP2424" s="13" t="s">
        <v>51</v>
      </c>
      <c r="AQ2424" s="13" t="s">
        <v>69</v>
      </c>
      <c r="AR2424" s="13" t="s">
        <v>53</v>
      </c>
      <c r="AS2424" s="13" t="s">
        <v>46</v>
      </c>
      <c r="AT2424" s="13">
        <v>348.69</v>
      </c>
      <c r="AU2424" s="13">
        <v>6</v>
      </c>
      <c r="AV2424" s="13">
        <v>0.24</v>
      </c>
      <c r="AW2424" s="13">
        <v>1590.03</v>
      </c>
      <c r="AX2424" s="13">
        <v>1354.79</v>
      </c>
      <c r="AY2424" s="13">
        <v>235.24</v>
      </c>
      <c r="AZ2424" s="13" t="s">
        <v>47</v>
      </c>
      <c r="BA2424" s="13" t="s">
        <v>88</v>
      </c>
      <c r="BB2424" s="13" t="s">
        <v>72</v>
      </c>
      <c r="BC2424" s="13">
        <v>32</v>
      </c>
      <c r="BD2424" s="13">
        <v>3</v>
      </c>
      <c r="BE2424" s="13" t="s">
        <v>38</v>
      </c>
      <c r="BF2424" s="13" t="s">
        <v>56</v>
      </c>
      <c r="BG2424" s="13">
        <v>1</v>
      </c>
      <c r="BH2424" s="13">
        <v>6</v>
      </c>
    </row>
    <row r="2425" spans="36:60" hidden="1" x14ac:dyDescent="0.25">
      <c r="AJ2425" s="11">
        <v>364</v>
      </c>
      <c r="AK2425" s="38" t="s">
        <v>379</v>
      </c>
      <c r="AL2425" s="2" t="s">
        <v>96</v>
      </c>
      <c r="AM2425" s="2" t="s">
        <v>66</v>
      </c>
      <c r="AN2425" s="2" t="s">
        <v>29</v>
      </c>
      <c r="AO2425" s="2" t="s">
        <v>100</v>
      </c>
      <c r="AP2425" s="2" t="s">
        <v>75</v>
      </c>
      <c r="AQ2425" s="2" t="s">
        <v>32</v>
      </c>
      <c r="AR2425" s="2" t="s">
        <v>53</v>
      </c>
      <c r="AS2425" s="2" t="s">
        <v>85</v>
      </c>
      <c r="AT2425" s="2">
        <v>80.39</v>
      </c>
      <c r="AU2425" s="2">
        <v>11</v>
      </c>
      <c r="AV2425" s="2">
        <v>0.15</v>
      </c>
      <c r="AW2425" s="2">
        <v>751.65</v>
      </c>
      <c r="AX2425" s="2">
        <v>516.73</v>
      </c>
      <c r="AY2425" s="2">
        <v>234.92</v>
      </c>
      <c r="AZ2425" s="2" t="s">
        <v>76</v>
      </c>
      <c r="BA2425" s="2" t="s">
        <v>71</v>
      </c>
      <c r="BB2425" s="2" t="s">
        <v>48</v>
      </c>
      <c r="BC2425" s="2">
        <v>44.58</v>
      </c>
      <c r="BD2425" s="2">
        <v>3</v>
      </c>
      <c r="BE2425" s="2" t="s">
        <v>55</v>
      </c>
      <c r="BF2425" s="2" t="s">
        <v>39</v>
      </c>
      <c r="BG2425" s="2">
        <v>2</v>
      </c>
      <c r="BH2425" s="2">
        <v>7</v>
      </c>
    </row>
    <row r="2426" spans="36:60" hidden="1" x14ac:dyDescent="0.25">
      <c r="AJ2426" s="12">
        <v>665</v>
      </c>
      <c r="AK2426" s="39" t="s">
        <v>188</v>
      </c>
      <c r="AL2426" s="13" t="s">
        <v>27</v>
      </c>
      <c r="AM2426" s="13" t="s">
        <v>42</v>
      </c>
      <c r="AN2426" s="13" t="s">
        <v>83</v>
      </c>
      <c r="AO2426" s="13" t="s">
        <v>60</v>
      </c>
      <c r="AP2426" s="13" t="s">
        <v>61</v>
      </c>
      <c r="AQ2426" s="13" t="s">
        <v>84</v>
      </c>
      <c r="AR2426" s="13" t="s">
        <v>33</v>
      </c>
      <c r="AS2426" s="13" t="s">
        <v>85</v>
      </c>
      <c r="AT2426" s="13">
        <v>56.51</v>
      </c>
      <c r="AU2426" s="13">
        <v>20</v>
      </c>
      <c r="AV2426" s="13">
        <v>0.06</v>
      </c>
      <c r="AW2426" s="13">
        <v>1062.3900000000001</v>
      </c>
      <c r="AX2426" s="13">
        <v>828.52</v>
      </c>
      <c r="AY2426" s="13">
        <v>233.87</v>
      </c>
      <c r="AZ2426" s="13" t="s">
        <v>63</v>
      </c>
      <c r="BA2426" s="13" t="s">
        <v>88</v>
      </c>
      <c r="BB2426" s="13" t="s">
        <v>37</v>
      </c>
      <c r="BC2426" s="13">
        <v>11.14</v>
      </c>
      <c r="BD2426" s="13">
        <v>1</v>
      </c>
      <c r="BE2426" s="13" t="s">
        <v>97</v>
      </c>
      <c r="BF2426" s="13" t="s">
        <v>39</v>
      </c>
      <c r="BG2426" s="13">
        <v>5</v>
      </c>
      <c r="BH2426" s="13">
        <v>7</v>
      </c>
    </row>
    <row r="2427" spans="36:60" hidden="1" x14ac:dyDescent="0.25">
      <c r="AJ2427" s="11">
        <v>656</v>
      </c>
      <c r="AK2427" s="38" t="s">
        <v>291</v>
      </c>
      <c r="AL2427" s="2" t="s">
        <v>41</v>
      </c>
      <c r="AM2427" s="2" t="s">
        <v>82</v>
      </c>
      <c r="AN2427" s="2" t="s">
        <v>83</v>
      </c>
      <c r="AO2427" s="2" t="s">
        <v>100</v>
      </c>
      <c r="AP2427" s="2" t="s">
        <v>31</v>
      </c>
      <c r="AQ2427" s="2" t="s">
        <v>134</v>
      </c>
      <c r="AR2427" s="2" t="s">
        <v>53</v>
      </c>
      <c r="AS2427" s="2" t="s">
        <v>70</v>
      </c>
      <c r="AT2427" s="2">
        <v>369.96</v>
      </c>
      <c r="AU2427" s="2">
        <v>7</v>
      </c>
      <c r="AV2427" s="2">
        <v>0.16</v>
      </c>
      <c r="AW2427" s="2">
        <v>2175.36</v>
      </c>
      <c r="AX2427" s="2">
        <v>1942.48</v>
      </c>
      <c r="AY2427" s="2">
        <v>232.88</v>
      </c>
      <c r="AZ2427" s="2" t="s">
        <v>63</v>
      </c>
      <c r="BA2427" s="2" t="s">
        <v>88</v>
      </c>
      <c r="BB2427" s="2" t="s">
        <v>37</v>
      </c>
      <c r="BC2427" s="2">
        <v>23.8</v>
      </c>
      <c r="BD2427" s="2">
        <v>4</v>
      </c>
      <c r="BE2427" s="2" t="s">
        <v>97</v>
      </c>
      <c r="BF2427" s="2" t="s">
        <v>39</v>
      </c>
      <c r="BG2427" s="2">
        <v>5</v>
      </c>
      <c r="BH2427" s="2">
        <v>4</v>
      </c>
    </row>
    <row r="2428" spans="36:60" hidden="1" x14ac:dyDescent="0.25">
      <c r="AJ2428" s="11">
        <v>250</v>
      </c>
      <c r="AK2428" s="38" t="s">
        <v>302</v>
      </c>
      <c r="AL2428" s="2" t="s">
        <v>96</v>
      </c>
      <c r="AM2428" s="2" t="s">
        <v>66</v>
      </c>
      <c r="AN2428" s="2" t="s">
        <v>90</v>
      </c>
      <c r="AO2428" s="2" t="s">
        <v>44</v>
      </c>
      <c r="AP2428" s="2" t="s">
        <v>68</v>
      </c>
      <c r="AQ2428" s="2" t="s">
        <v>32</v>
      </c>
      <c r="AR2428" s="2" t="s">
        <v>45</v>
      </c>
      <c r="AS2428" s="2" t="s">
        <v>46</v>
      </c>
      <c r="AT2428" s="2">
        <v>221.98</v>
      </c>
      <c r="AU2428" s="2">
        <v>11</v>
      </c>
      <c r="AV2428" s="2">
        <v>0.08</v>
      </c>
      <c r="AW2428" s="2">
        <v>2246.44</v>
      </c>
      <c r="AX2428" s="2">
        <v>2013.81</v>
      </c>
      <c r="AY2428" s="2">
        <v>232.63</v>
      </c>
      <c r="AZ2428" s="2" t="s">
        <v>47</v>
      </c>
      <c r="BA2428" s="2" t="s">
        <v>71</v>
      </c>
      <c r="BB2428" s="2" t="s">
        <v>72</v>
      </c>
      <c r="BC2428" s="2">
        <v>10.42</v>
      </c>
      <c r="BD2428" s="2">
        <v>7</v>
      </c>
      <c r="BE2428" s="2" t="s">
        <v>97</v>
      </c>
      <c r="BF2428" s="2" t="s">
        <v>56</v>
      </c>
      <c r="BG2428" s="2">
        <v>1</v>
      </c>
      <c r="BH2428" s="2">
        <v>3</v>
      </c>
    </row>
    <row r="2429" spans="36:60" hidden="1" x14ac:dyDescent="0.25">
      <c r="AJ2429" s="12">
        <v>39</v>
      </c>
      <c r="AK2429" s="39" t="s">
        <v>133</v>
      </c>
      <c r="AL2429" s="13" t="s">
        <v>27</v>
      </c>
      <c r="AM2429" s="13" t="s">
        <v>66</v>
      </c>
      <c r="AN2429" s="13" t="s">
        <v>29</v>
      </c>
      <c r="AO2429" s="13" t="s">
        <v>60</v>
      </c>
      <c r="AP2429" s="13" t="s">
        <v>61</v>
      </c>
      <c r="AQ2429" s="13" t="s">
        <v>134</v>
      </c>
      <c r="AR2429" s="13" t="s">
        <v>45</v>
      </c>
      <c r="AS2429" s="13" t="s">
        <v>70</v>
      </c>
      <c r="AT2429" s="13">
        <v>136.05000000000001</v>
      </c>
      <c r="AU2429" s="13">
        <v>4</v>
      </c>
      <c r="AV2429" s="13">
        <v>0.1</v>
      </c>
      <c r="AW2429" s="13">
        <v>489.78</v>
      </c>
      <c r="AX2429" s="13">
        <v>257.22000000000003</v>
      </c>
      <c r="AY2429" s="13">
        <v>232.56</v>
      </c>
      <c r="AZ2429" s="13" t="s">
        <v>47</v>
      </c>
      <c r="BA2429" s="13" t="s">
        <v>71</v>
      </c>
      <c r="BB2429" s="13" t="s">
        <v>37</v>
      </c>
      <c r="BC2429" s="13">
        <v>7.33</v>
      </c>
      <c r="BD2429" s="13">
        <v>6</v>
      </c>
      <c r="BE2429" s="13" t="s">
        <v>97</v>
      </c>
      <c r="BF2429" s="13" t="s">
        <v>56</v>
      </c>
      <c r="BG2429" s="13">
        <v>4</v>
      </c>
      <c r="BH2429" s="13">
        <v>6</v>
      </c>
    </row>
    <row r="2430" spans="36:60" hidden="1" x14ac:dyDescent="0.25">
      <c r="AJ2430" s="12">
        <v>993</v>
      </c>
      <c r="AK2430" s="39" t="s">
        <v>617</v>
      </c>
      <c r="AL2430" s="13" t="s">
        <v>114</v>
      </c>
      <c r="AM2430" s="13" t="s">
        <v>66</v>
      </c>
      <c r="AN2430" s="13" t="s">
        <v>83</v>
      </c>
      <c r="AO2430" s="13" t="s">
        <v>60</v>
      </c>
      <c r="AP2430" s="13" t="s">
        <v>51</v>
      </c>
      <c r="AQ2430" s="13" t="s">
        <v>52</v>
      </c>
      <c r="AR2430" s="13" t="s">
        <v>45</v>
      </c>
      <c r="AS2430" s="13" t="s">
        <v>85</v>
      </c>
      <c r="AT2430" s="13">
        <v>165.14</v>
      </c>
      <c r="AU2430" s="13">
        <v>17</v>
      </c>
      <c r="AV2430" s="13">
        <v>0.25</v>
      </c>
      <c r="AW2430" s="13">
        <v>2105.5300000000002</v>
      </c>
      <c r="AX2430" s="13">
        <v>1873.89</v>
      </c>
      <c r="AY2430" s="13">
        <v>231.64</v>
      </c>
      <c r="AZ2430" s="13" t="s">
        <v>47</v>
      </c>
      <c r="BA2430" s="13" t="s">
        <v>36</v>
      </c>
      <c r="BB2430" s="13" t="s">
        <v>48</v>
      </c>
      <c r="BC2430" s="13">
        <v>5.24</v>
      </c>
      <c r="BD2430" s="13">
        <v>6</v>
      </c>
      <c r="BE2430" s="13" t="s">
        <v>55</v>
      </c>
      <c r="BF2430" s="13" t="s">
        <v>39</v>
      </c>
      <c r="BG2430" s="13">
        <v>1</v>
      </c>
      <c r="BH2430" s="13">
        <v>4</v>
      </c>
    </row>
    <row r="2431" spans="36:60" hidden="1" x14ac:dyDescent="0.25">
      <c r="AJ2431" s="12">
        <v>159</v>
      </c>
      <c r="AK2431" s="39" t="s">
        <v>242</v>
      </c>
      <c r="AL2431" s="13" t="s">
        <v>99</v>
      </c>
      <c r="AM2431" s="13" t="s">
        <v>28</v>
      </c>
      <c r="AN2431" s="13" t="s">
        <v>90</v>
      </c>
      <c r="AO2431" s="13" t="s">
        <v>30</v>
      </c>
      <c r="AP2431" s="13" t="s">
        <v>75</v>
      </c>
      <c r="AQ2431" s="13" t="s">
        <v>69</v>
      </c>
      <c r="AR2431" s="13" t="s">
        <v>33</v>
      </c>
      <c r="AS2431" s="13" t="s">
        <v>70</v>
      </c>
      <c r="AT2431" s="13">
        <v>354.5</v>
      </c>
      <c r="AU2431" s="13">
        <v>5</v>
      </c>
      <c r="AV2431" s="13">
        <v>0.28000000000000003</v>
      </c>
      <c r="AW2431" s="13">
        <v>1276.2</v>
      </c>
      <c r="AX2431" s="13">
        <v>1046.97</v>
      </c>
      <c r="AY2431" s="13">
        <v>229.23</v>
      </c>
      <c r="AZ2431" s="13" t="s">
        <v>35</v>
      </c>
      <c r="BA2431" s="13" t="s">
        <v>71</v>
      </c>
      <c r="BB2431" s="13" t="s">
        <v>48</v>
      </c>
      <c r="BC2431" s="13">
        <v>5.59</v>
      </c>
      <c r="BD2431" s="13">
        <v>10</v>
      </c>
      <c r="BE2431" s="13" t="s">
        <v>55</v>
      </c>
      <c r="BF2431" s="13" t="s">
        <v>39</v>
      </c>
      <c r="BG2431" s="13">
        <v>3</v>
      </c>
      <c r="BH2431" s="13">
        <v>6</v>
      </c>
    </row>
    <row r="2432" spans="36:60" hidden="1" x14ac:dyDescent="0.25">
      <c r="AJ2432" s="12">
        <v>841</v>
      </c>
      <c r="AK2432" s="39" t="s">
        <v>503</v>
      </c>
      <c r="AL2432" s="13" t="s">
        <v>65</v>
      </c>
      <c r="AM2432" s="13" t="s">
        <v>82</v>
      </c>
      <c r="AN2432" s="13" t="s">
        <v>83</v>
      </c>
      <c r="AO2432" s="13" t="s">
        <v>30</v>
      </c>
      <c r="AP2432" s="13" t="s">
        <v>68</v>
      </c>
      <c r="AQ2432" s="13" t="s">
        <v>52</v>
      </c>
      <c r="AR2432" s="13" t="s">
        <v>53</v>
      </c>
      <c r="AS2432" s="13" t="s">
        <v>80</v>
      </c>
      <c r="AT2432" s="13">
        <v>225.11</v>
      </c>
      <c r="AU2432" s="13">
        <v>10</v>
      </c>
      <c r="AV2432" s="13">
        <v>0.13</v>
      </c>
      <c r="AW2432" s="13">
        <v>1958.46</v>
      </c>
      <c r="AX2432" s="13">
        <v>1730.99</v>
      </c>
      <c r="AY2432" s="13">
        <v>227.47</v>
      </c>
      <c r="AZ2432" s="13" t="s">
        <v>47</v>
      </c>
      <c r="BA2432" s="13" t="s">
        <v>88</v>
      </c>
      <c r="BB2432" s="13" t="s">
        <v>37</v>
      </c>
      <c r="BC2432" s="13">
        <v>16.190000000000001</v>
      </c>
      <c r="BD2432" s="13">
        <v>1</v>
      </c>
      <c r="BE2432" s="13" t="s">
        <v>97</v>
      </c>
      <c r="BF2432" s="13" t="s">
        <v>56</v>
      </c>
      <c r="BG2432" s="13">
        <v>5</v>
      </c>
      <c r="BH2432" s="13">
        <v>5</v>
      </c>
    </row>
    <row r="2433" spans="36:60" hidden="1" x14ac:dyDescent="0.25">
      <c r="AJ2433" s="11">
        <v>200</v>
      </c>
      <c r="AK2433" s="38" t="s">
        <v>273</v>
      </c>
      <c r="AL2433" s="2" t="s">
        <v>65</v>
      </c>
      <c r="AM2433" s="2" t="s">
        <v>66</v>
      </c>
      <c r="AN2433" s="2" t="s">
        <v>43</v>
      </c>
      <c r="AO2433" s="2" t="s">
        <v>94</v>
      </c>
      <c r="AP2433" s="2" t="s">
        <v>31</v>
      </c>
      <c r="AQ2433" s="2" t="s">
        <v>87</v>
      </c>
      <c r="AR2433" s="2" t="s">
        <v>45</v>
      </c>
      <c r="AS2433" s="2" t="s">
        <v>34</v>
      </c>
      <c r="AT2433" s="2">
        <v>256.14</v>
      </c>
      <c r="AU2433" s="2">
        <v>7</v>
      </c>
      <c r="AV2433" s="2">
        <v>0.3</v>
      </c>
      <c r="AW2433" s="2">
        <v>1255.0899999999999</v>
      </c>
      <c r="AX2433" s="2">
        <v>1027.6500000000001</v>
      </c>
      <c r="AY2433" s="2">
        <v>227.44</v>
      </c>
      <c r="AZ2433" s="2" t="s">
        <v>63</v>
      </c>
      <c r="BA2433" s="2" t="s">
        <v>88</v>
      </c>
      <c r="BB2433" s="2" t="s">
        <v>72</v>
      </c>
      <c r="BC2433" s="2">
        <v>25.31</v>
      </c>
      <c r="BD2433" s="2">
        <v>7</v>
      </c>
      <c r="BE2433" s="2" t="s">
        <v>55</v>
      </c>
      <c r="BF2433" s="2" t="s">
        <v>56</v>
      </c>
      <c r="BG2433" s="2">
        <v>2</v>
      </c>
      <c r="BH2433" s="2">
        <v>2</v>
      </c>
    </row>
    <row r="2434" spans="36:60" hidden="1" x14ac:dyDescent="0.25">
      <c r="AJ2434" s="11">
        <v>632</v>
      </c>
      <c r="AK2434" s="38" t="s">
        <v>520</v>
      </c>
      <c r="AL2434" s="2" t="s">
        <v>118</v>
      </c>
      <c r="AM2434" s="2" t="s">
        <v>82</v>
      </c>
      <c r="AN2434" s="2" t="s">
        <v>90</v>
      </c>
      <c r="AO2434" s="2" t="s">
        <v>60</v>
      </c>
      <c r="AP2434" s="2" t="s">
        <v>61</v>
      </c>
      <c r="AQ2434" s="2" t="s">
        <v>69</v>
      </c>
      <c r="AR2434" s="2" t="s">
        <v>53</v>
      </c>
      <c r="AS2434" s="2" t="s">
        <v>46</v>
      </c>
      <c r="AT2434" s="2">
        <v>94.54</v>
      </c>
      <c r="AU2434" s="2">
        <v>16</v>
      </c>
      <c r="AV2434" s="2">
        <v>0.03</v>
      </c>
      <c r="AW2434" s="2">
        <v>1467.26</v>
      </c>
      <c r="AX2434" s="2">
        <v>1240.78</v>
      </c>
      <c r="AY2434" s="2">
        <v>226.48</v>
      </c>
      <c r="AZ2434" s="2" t="s">
        <v>35</v>
      </c>
      <c r="BA2434" s="2" t="s">
        <v>36</v>
      </c>
      <c r="BB2434" s="2" t="s">
        <v>37</v>
      </c>
      <c r="BC2434" s="2">
        <v>23.8</v>
      </c>
      <c r="BD2434" s="2">
        <v>6</v>
      </c>
      <c r="BE2434" s="2" t="s">
        <v>38</v>
      </c>
      <c r="BF2434" s="2" t="s">
        <v>56</v>
      </c>
      <c r="BG2434" s="2">
        <v>1</v>
      </c>
      <c r="BH2434" s="2">
        <v>2</v>
      </c>
    </row>
    <row r="2435" spans="36:60" hidden="1" x14ac:dyDescent="0.25">
      <c r="AJ2435" s="12">
        <v>919</v>
      </c>
      <c r="AK2435" s="39" t="s">
        <v>602</v>
      </c>
      <c r="AL2435" s="13" t="s">
        <v>118</v>
      </c>
      <c r="AM2435" s="13" t="s">
        <v>28</v>
      </c>
      <c r="AN2435" s="13" t="s">
        <v>29</v>
      </c>
      <c r="AO2435" s="13" t="s">
        <v>74</v>
      </c>
      <c r="AP2435" s="13" t="s">
        <v>68</v>
      </c>
      <c r="AQ2435" s="13" t="s">
        <v>79</v>
      </c>
      <c r="AR2435" s="13" t="s">
        <v>33</v>
      </c>
      <c r="AS2435" s="13" t="s">
        <v>34</v>
      </c>
      <c r="AT2435" s="13">
        <v>326.74</v>
      </c>
      <c r="AU2435" s="13">
        <v>3</v>
      </c>
      <c r="AV2435" s="13">
        <v>0.28000000000000003</v>
      </c>
      <c r="AW2435" s="13">
        <v>705.76</v>
      </c>
      <c r="AX2435" s="13">
        <v>480.54</v>
      </c>
      <c r="AY2435" s="13">
        <v>225.22</v>
      </c>
      <c r="AZ2435" s="13" t="s">
        <v>91</v>
      </c>
      <c r="BA2435" s="13" t="s">
        <v>36</v>
      </c>
      <c r="BB2435" s="13" t="s">
        <v>48</v>
      </c>
      <c r="BC2435" s="13">
        <v>27.41</v>
      </c>
      <c r="BD2435" s="13">
        <v>8</v>
      </c>
      <c r="BE2435" s="13" t="s">
        <v>97</v>
      </c>
      <c r="BF2435" s="13" t="s">
        <v>56</v>
      </c>
      <c r="BG2435" s="13">
        <v>2</v>
      </c>
      <c r="BH2435" s="13">
        <v>11</v>
      </c>
    </row>
    <row r="2436" spans="36:60" hidden="1" x14ac:dyDescent="0.25">
      <c r="AJ2436" s="11">
        <v>322</v>
      </c>
      <c r="AK2436" s="38" t="s">
        <v>190</v>
      </c>
      <c r="AL2436" s="2" t="s">
        <v>27</v>
      </c>
      <c r="AM2436" s="2" t="s">
        <v>28</v>
      </c>
      <c r="AN2436" s="2" t="s">
        <v>83</v>
      </c>
      <c r="AO2436" s="2" t="s">
        <v>67</v>
      </c>
      <c r="AP2436" s="2" t="s">
        <v>31</v>
      </c>
      <c r="AQ2436" s="2" t="s">
        <v>134</v>
      </c>
      <c r="AR2436" s="2" t="s">
        <v>45</v>
      </c>
      <c r="AS2436" s="2" t="s">
        <v>34</v>
      </c>
      <c r="AT2436" s="2">
        <v>409.69</v>
      </c>
      <c r="AU2436" s="2">
        <v>3</v>
      </c>
      <c r="AV2436" s="2">
        <v>0.28999999999999998</v>
      </c>
      <c r="AW2436" s="2">
        <v>872.64</v>
      </c>
      <c r="AX2436" s="2">
        <v>649.35</v>
      </c>
      <c r="AY2436" s="2">
        <v>223.29</v>
      </c>
      <c r="AZ2436" s="2" t="s">
        <v>63</v>
      </c>
      <c r="BA2436" s="2" t="s">
        <v>71</v>
      </c>
      <c r="BB2436" s="2" t="s">
        <v>48</v>
      </c>
      <c r="BC2436" s="2">
        <v>24.01</v>
      </c>
      <c r="BD2436" s="2">
        <v>3</v>
      </c>
      <c r="BE2436" s="2" t="s">
        <v>55</v>
      </c>
      <c r="BF2436" s="2" t="s">
        <v>56</v>
      </c>
      <c r="BG2436" s="2">
        <v>2</v>
      </c>
      <c r="BH2436" s="2">
        <v>10</v>
      </c>
    </row>
    <row r="2437" spans="36:60" hidden="1" x14ac:dyDescent="0.25">
      <c r="AJ2437" s="12">
        <v>531</v>
      </c>
      <c r="AK2437" s="39" t="s">
        <v>209</v>
      </c>
      <c r="AL2437" s="13" t="s">
        <v>50</v>
      </c>
      <c r="AM2437" s="13" t="s">
        <v>66</v>
      </c>
      <c r="AN2437" s="13" t="s">
        <v>43</v>
      </c>
      <c r="AO2437" s="13" t="s">
        <v>60</v>
      </c>
      <c r="AP2437" s="13" t="s">
        <v>51</v>
      </c>
      <c r="AQ2437" s="13" t="s">
        <v>107</v>
      </c>
      <c r="AR2437" s="13" t="s">
        <v>33</v>
      </c>
      <c r="AS2437" s="13" t="s">
        <v>46</v>
      </c>
      <c r="AT2437" s="13">
        <v>385.94</v>
      </c>
      <c r="AU2437" s="13">
        <v>7</v>
      </c>
      <c r="AV2437" s="13">
        <v>0.25</v>
      </c>
      <c r="AW2437" s="13">
        <v>2026.18</v>
      </c>
      <c r="AX2437" s="13">
        <v>1803.2</v>
      </c>
      <c r="AY2437" s="13">
        <v>222.98</v>
      </c>
      <c r="AZ2437" s="13" t="s">
        <v>76</v>
      </c>
      <c r="BA2437" s="13" t="s">
        <v>88</v>
      </c>
      <c r="BB2437" s="13" t="s">
        <v>72</v>
      </c>
      <c r="BC2437" s="13">
        <v>11.81</v>
      </c>
      <c r="BD2437" s="13">
        <v>6</v>
      </c>
      <c r="BE2437" s="13" t="s">
        <v>97</v>
      </c>
      <c r="BF2437" s="13" t="s">
        <v>39</v>
      </c>
      <c r="BG2437" s="13">
        <v>3</v>
      </c>
      <c r="BH2437" s="13">
        <v>7</v>
      </c>
    </row>
    <row r="2438" spans="36:60" hidden="1" x14ac:dyDescent="0.25">
      <c r="AJ2438" s="11">
        <v>500</v>
      </c>
      <c r="AK2438" s="38" t="s">
        <v>367</v>
      </c>
      <c r="AL2438" s="2" t="s">
        <v>58</v>
      </c>
      <c r="AM2438" s="2" t="s">
        <v>82</v>
      </c>
      <c r="AN2438" s="2" t="s">
        <v>29</v>
      </c>
      <c r="AO2438" s="2" t="s">
        <v>60</v>
      </c>
      <c r="AP2438" s="2" t="s">
        <v>31</v>
      </c>
      <c r="AQ2438" s="2" t="s">
        <v>52</v>
      </c>
      <c r="AR2438" s="2" t="s">
        <v>33</v>
      </c>
      <c r="AS2438" s="2" t="s">
        <v>70</v>
      </c>
      <c r="AT2438" s="2">
        <v>115.56</v>
      </c>
      <c r="AU2438" s="2">
        <v>7</v>
      </c>
      <c r="AV2438" s="2">
        <v>0.21</v>
      </c>
      <c r="AW2438" s="2">
        <v>639.04999999999995</v>
      </c>
      <c r="AX2438" s="2">
        <v>417.85</v>
      </c>
      <c r="AY2438" s="2">
        <v>221.2</v>
      </c>
      <c r="AZ2438" s="2" t="s">
        <v>35</v>
      </c>
      <c r="BA2438" s="2" t="s">
        <v>71</v>
      </c>
      <c r="BB2438" s="2" t="s">
        <v>48</v>
      </c>
      <c r="BC2438" s="2">
        <v>30.12</v>
      </c>
      <c r="BD2438" s="2">
        <v>2</v>
      </c>
      <c r="BE2438" s="2" t="s">
        <v>38</v>
      </c>
      <c r="BF2438" s="2" t="s">
        <v>56</v>
      </c>
      <c r="BG2438" s="2">
        <v>1</v>
      </c>
      <c r="BH2438" s="2">
        <v>6</v>
      </c>
    </row>
    <row r="2439" spans="36:60" hidden="1" x14ac:dyDescent="0.25">
      <c r="AJ2439" s="12">
        <v>503</v>
      </c>
      <c r="AK2439" s="39" t="s">
        <v>170</v>
      </c>
      <c r="AL2439" s="13" t="s">
        <v>65</v>
      </c>
      <c r="AM2439" s="13" t="s">
        <v>28</v>
      </c>
      <c r="AN2439" s="13" t="s">
        <v>90</v>
      </c>
      <c r="AO2439" s="13" t="s">
        <v>60</v>
      </c>
      <c r="AP2439" s="13" t="s">
        <v>31</v>
      </c>
      <c r="AQ2439" s="13" t="s">
        <v>87</v>
      </c>
      <c r="AR2439" s="13" t="s">
        <v>33</v>
      </c>
      <c r="AS2439" s="13" t="s">
        <v>70</v>
      </c>
      <c r="AT2439" s="13">
        <v>892.86</v>
      </c>
      <c r="AU2439" s="13">
        <v>2</v>
      </c>
      <c r="AV2439" s="13">
        <v>0.21</v>
      </c>
      <c r="AW2439" s="13">
        <v>1410.72</v>
      </c>
      <c r="AX2439" s="13">
        <v>1191.75</v>
      </c>
      <c r="AY2439" s="13">
        <v>218.97</v>
      </c>
      <c r="AZ2439" s="13" t="s">
        <v>47</v>
      </c>
      <c r="BA2439" s="13" t="s">
        <v>36</v>
      </c>
      <c r="BB2439" s="13" t="s">
        <v>37</v>
      </c>
      <c r="BC2439" s="13">
        <v>6.15</v>
      </c>
      <c r="BD2439" s="13">
        <v>6</v>
      </c>
      <c r="BE2439" s="13" t="s">
        <v>38</v>
      </c>
      <c r="BF2439" s="13" t="s">
        <v>56</v>
      </c>
      <c r="BG2439" s="13">
        <v>4</v>
      </c>
      <c r="BH2439" s="13">
        <v>8</v>
      </c>
    </row>
    <row r="2440" spans="36:60" hidden="1" x14ac:dyDescent="0.25">
      <c r="AJ2440" s="12">
        <v>807</v>
      </c>
      <c r="AK2440" s="39" t="s">
        <v>423</v>
      </c>
      <c r="AL2440" s="13" t="s">
        <v>65</v>
      </c>
      <c r="AM2440" s="13" t="s">
        <v>28</v>
      </c>
      <c r="AN2440" s="13" t="s">
        <v>43</v>
      </c>
      <c r="AO2440" s="13" t="s">
        <v>94</v>
      </c>
      <c r="AP2440" s="13" t="s">
        <v>61</v>
      </c>
      <c r="AQ2440" s="13" t="s">
        <v>134</v>
      </c>
      <c r="AR2440" s="13" t="s">
        <v>33</v>
      </c>
      <c r="AS2440" s="13" t="s">
        <v>85</v>
      </c>
      <c r="AT2440" s="13">
        <v>290.56</v>
      </c>
      <c r="AU2440" s="13">
        <v>4</v>
      </c>
      <c r="AV2440" s="13">
        <v>0.21</v>
      </c>
      <c r="AW2440" s="13">
        <v>918.17</v>
      </c>
      <c r="AX2440" s="13">
        <v>699.37</v>
      </c>
      <c r="AY2440" s="13">
        <v>218.8</v>
      </c>
      <c r="AZ2440" s="13" t="s">
        <v>76</v>
      </c>
      <c r="BA2440" s="13" t="s">
        <v>36</v>
      </c>
      <c r="BB2440" s="13" t="s">
        <v>48</v>
      </c>
      <c r="BC2440" s="13">
        <v>40.97</v>
      </c>
      <c r="BD2440" s="13">
        <v>8</v>
      </c>
      <c r="BE2440" s="13" t="s">
        <v>55</v>
      </c>
      <c r="BF2440" s="13" t="s">
        <v>39</v>
      </c>
      <c r="BG2440" s="13">
        <v>4</v>
      </c>
      <c r="BH2440" s="13">
        <v>12</v>
      </c>
    </row>
    <row r="2441" spans="36:60" hidden="1" x14ac:dyDescent="0.25">
      <c r="AJ2441" s="11">
        <v>140</v>
      </c>
      <c r="AK2441" s="38" t="s">
        <v>223</v>
      </c>
      <c r="AL2441" s="2" t="s">
        <v>120</v>
      </c>
      <c r="AM2441" s="2" t="s">
        <v>66</v>
      </c>
      <c r="AN2441" s="2" t="s">
        <v>59</v>
      </c>
      <c r="AO2441" s="2" t="s">
        <v>74</v>
      </c>
      <c r="AP2441" s="2" t="s">
        <v>68</v>
      </c>
      <c r="AQ2441" s="2" t="s">
        <v>107</v>
      </c>
      <c r="AR2441" s="2" t="s">
        <v>45</v>
      </c>
      <c r="AS2441" s="2" t="s">
        <v>34</v>
      </c>
      <c r="AT2441" s="2">
        <v>83.31</v>
      </c>
      <c r="AU2441" s="2">
        <v>13</v>
      </c>
      <c r="AV2441" s="2">
        <v>0.22</v>
      </c>
      <c r="AW2441" s="2">
        <v>844.76</v>
      </c>
      <c r="AX2441" s="2">
        <v>625.96</v>
      </c>
      <c r="AY2441" s="2">
        <v>218.8</v>
      </c>
      <c r="AZ2441" s="2" t="s">
        <v>35</v>
      </c>
      <c r="BA2441" s="2" t="s">
        <v>88</v>
      </c>
      <c r="BB2441" s="2" t="s">
        <v>72</v>
      </c>
      <c r="BC2441" s="2">
        <v>28.64</v>
      </c>
      <c r="BD2441" s="2">
        <v>2</v>
      </c>
      <c r="BE2441" s="2" t="s">
        <v>55</v>
      </c>
      <c r="BF2441" s="2" t="s">
        <v>56</v>
      </c>
      <c r="BG2441" s="2">
        <v>2</v>
      </c>
      <c r="BH2441" s="2">
        <v>1</v>
      </c>
    </row>
    <row r="2442" spans="36:60" hidden="1" x14ac:dyDescent="0.25">
      <c r="AJ2442" s="12">
        <v>825</v>
      </c>
      <c r="AK2442" s="39" t="s">
        <v>407</v>
      </c>
      <c r="AL2442" s="13" t="s">
        <v>120</v>
      </c>
      <c r="AM2442" s="13" t="s">
        <v>82</v>
      </c>
      <c r="AN2442" s="13" t="s">
        <v>59</v>
      </c>
      <c r="AO2442" s="13" t="s">
        <v>67</v>
      </c>
      <c r="AP2442" s="13" t="s">
        <v>51</v>
      </c>
      <c r="AQ2442" s="13" t="s">
        <v>107</v>
      </c>
      <c r="AR2442" s="13" t="s">
        <v>53</v>
      </c>
      <c r="AS2442" s="13" t="s">
        <v>34</v>
      </c>
      <c r="AT2442" s="13">
        <v>888.87</v>
      </c>
      <c r="AU2442" s="13">
        <v>1</v>
      </c>
      <c r="AV2442" s="13">
        <v>0.16</v>
      </c>
      <c r="AW2442" s="13">
        <v>746.65</v>
      </c>
      <c r="AX2442" s="13">
        <v>529.25</v>
      </c>
      <c r="AY2442" s="13">
        <v>217.4</v>
      </c>
      <c r="AZ2442" s="13" t="s">
        <v>76</v>
      </c>
      <c r="BA2442" s="13" t="s">
        <v>36</v>
      </c>
      <c r="BB2442" s="13" t="s">
        <v>72</v>
      </c>
      <c r="BC2442" s="13">
        <v>23.82</v>
      </c>
      <c r="BD2442" s="13">
        <v>2</v>
      </c>
      <c r="BE2442" s="13" t="s">
        <v>38</v>
      </c>
      <c r="BF2442" s="13" t="s">
        <v>39</v>
      </c>
      <c r="BG2442" s="13">
        <v>5</v>
      </c>
      <c r="BH2442" s="13">
        <v>1</v>
      </c>
    </row>
    <row r="2443" spans="36:60" hidden="1" x14ac:dyDescent="0.25">
      <c r="AJ2443" s="11">
        <v>550</v>
      </c>
      <c r="AK2443" s="38" t="s">
        <v>482</v>
      </c>
      <c r="AL2443" s="2" t="s">
        <v>114</v>
      </c>
      <c r="AM2443" s="2" t="s">
        <v>66</v>
      </c>
      <c r="AN2443" s="2" t="s">
        <v>29</v>
      </c>
      <c r="AO2443" s="2" t="s">
        <v>94</v>
      </c>
      <c r="AP2443" s="2" t="s">
        <v>75</v>
      </c>
      <c r="AQ2443" s="2" t="s">
        <v>32</v>
      </c>
      <c r="AR2443" s="2" t="s">
        <v>33</v>
      </c>
      <c r="AS2443" s="2" t="s">
        <v>80</v>
      </c>
      <c r="AT2443" s="2">
        <v>83.18</v>
      </c>
      <c r="AU2443" s="2">
        <v>14</v>
      </c>
      <c r="AV2443" s="2">
        <v>0.15</v>
      </c>
      <c r="AW2443" s="2">
        <v>989.84</v>
      </c>
      <c r="AX2443" s="2">
        <v>773.05</v>
      </c>
      <c r="AY2443" s="2">
        <v>216.79</v>
      </c>
      <c r="AZ2443" s="2" t="s">
        <v>63</v>
      </c>
      <c r="BA2443" s="2" t="s">
        <v>54</v>
      </c>
      <c r="BB2443" s="2" t="s">
        <v>37</v>
      </c>
      <c r="BC2443" s="2">
        <v>40.61</v>
      </c>
      <c r="BD2443" s="2">
        <v>10</v>
      </c>
      <c r="BE2443" s="2" t="s">
        <v>55</v>
      </c>
      <c r="BF2443" s="2" t="s">
        <v>56</v>
      </c>
      <c r="BG2443" s="2">
        <v>4</v>
      </c>
      <c r="BH2443" s="2">
        <v>11</v>
      </c>
    </row>
    <row r="2444" spans="36:60" hidden="1" x14ac:dyDescent="0.25">
      <c r="AJ2444" s="11">
        <v>398</v>
      </c>
      <c r="AK2444" s="38" t="s">
        <v>405</v>
      </c>
      <c r="AL2444" s="2" t="s">
        <v>118</v>
      </c>
      <c r="AM2444" s="2" t="s">
        <v>28</v>
      </c>
      <c r="AN2444" s="2" t="s">
        <v>83</v>
      </c>
      <c r="AO2444" s="2" t="s">
        <v>100</v>
      </c>
      <c r="AP2444" s="2" t="s">
        <v>75</v>
      </c>
      <c r="AQ2444" s="2" t="s">
        <v>84</v>
      </c>
      <c r="AR2444" s="2" t="s">
        <v>53</v>
      </c>
      <c r="AS2444" s="2" t="s">
        <v>80</v>
      </c>
      <c r="AT2444" s="2">
        <v>166.77</v>
      </c>
      <c r="AU2444" s="2">
        <v>4</v>
      </c>
      <c r="AV2444" s="2">
        <v>0.23</v>
      </c>
      <c r="AW2444" s="2">
        <v>513.65</v>
      </c>
      <c r="AX2444" s="2">
        <v>303.02999999999997</v>
      </c>
      <c r="AY2444" s="2">
        <v>210.62</v>
      </c>
      <c r="AZ2444" s="2" t="s">
        <v>47</v>
      </c>
      <c r="BA2444" s="2" t="s">
        <v>36</v>
      </c>
      <c r="BB2444" s="2" t="s">
        <v>72</v>
      </c>
      <c r="BC2444" s="2">
        <v>10.93</v>
      </c>
      <c r="BD2444" s="2">
        <v>8</v>
      </c>
      <c r="BE2444" s="2" t="s">
        <v>97</v>
      </c>
      <c r="BF2444" s="2" t="s">
        <v>56</v>
      </c>
      <c r="BG2444" s="2">
        <v>5</v>
      </c>
      <c r="BH2444" s="2">
        <v>2</v>
      </c>
    </row>
    <row r="2445" spans="36:60" hidden="1" x14ac:dyDescent="0.25">
      <c r="AJ2445" s="12">
        <v>357</v>
      </c>
      <c r="AK2445" s="39" t="s">
        <v>373</v>
      </c>
      <c r="AL2445" s="13" t="s">
        <v>50</v>
      </c>
      <c r="AM2445" s="13" t="s">
        <v>42</v>
      </c>
      <c r="AN2445" s="13" t="s">
        <v>93</v>
      </c>
      <c r="AO2445" s="13" t="s">
        <v>78</v>
      </c>
      <c r="AP2445" s="13" t="s">
        <v>75</v>
      </c>
      <c r="AQ2445" s="13" t="s">
        <v>69</v>
      </c>
      <c r="AR2445" s="13" t="s">
        <v>33</v>
      </c>
      <c r="AS2445" s="13" t="s">
        <v>34</v>
      </c>
      <c r="AT2445" s="13">
        <v>167.67</v>
      </c>
      <c r="AU2445" s="13">
        <v>5</v>
      </c>
      <c r="AV2445" s="13">
        <v>0.3</v>
      </c>
      <c r="AW2445" s="13">
        <v>586.84</v>
      </c>
      <c r="AX2445" s="13">
        <v>376.7</v>
      </c>
      <c r="AY2445" s="13">
        <v>210.14</v>
      </c>
      <c r="AZ2445" s="13" t="s">
        <v>47</v>
      </c>
      <c r="BA2445" s="13" t="s">
        <v>54</v>
      </c>
      <c r="BB2445" s="13" t="s">
        <v>48</v>
      </c>
      <c r="BC2445" s="13">
        <v>47.98</v>
      </c>
      <c r="BD2445" s="13">
        <v>8</v>
      </c>
      <c r="BE2445" s="13" t="s">
        <v>55</v>
      </c>
      <c r="BF2445" s="13" t="s">
        <v>39</v>
      </c>
      <c r="BG2445" s="13">
        <v>4</v>
      </c>
      <c r="BH2445" s="13">
        <v>4</v>
      </c>
    </row>
    <row r="2446" spans="36:60" hidden="1" x14ac:dyDescent="0.25">
      <c r="AJ2446" s="12">
        <v>343</v>
      </c>
      <c r="AK2446" s="39" t="s">
        <v>364</v>
      </c>
      <c r="AL2446" s="13" t="s">
        <v>99</v>
      </c>
      <c r="AM2446" s="13" t="s">
        <v>66</v>
      </c>
      <c r="AN2446" s="13" t="s">
        <v>59</v>
      </c>
      <c r="AO2446" s="13" t="s">
        <v>74</v>
      </c>
      <c r="AP2446" s="13" t="s">
        <v>68</v>
      </c>
      <c r="AQ2446" s="13" t="s">
        <v>69</v>
      </c>
      <c r="AR2446" s="13" t="s">
        <v>45</v>
      </c>
      <c r="AS2446" s="13" t="s">
        <v>34</v>
      </c>
      <c r="AT2446" s="13">
        <v>666.26</v>
      </c>
      <c r="AU2446" s="13">
        <v>1</v>
      </c>
      <c r="AV2446" s="13">
        <v>7.0000000000000007E-2</v>
      </c>
      <c r="AW2446" s="13">
        <v>619.62</v>
      </c>
      <c r="AX2446" s="13">
        <v>409.51</v>
      </c>
      <c r="AY2446" s="13">
        <v>210.11</v>
      </c>
      <c r="AZ2446" s="13" t="s">
        <v>47</v>
      </c>
      <c r="BA2446" s="13" t="s">
        <v>54</v>
      </c>
      <c r="BB2446" s="13" t="s">
        <v>48</v>
      </c>
      <c r="BC2446" s="13">
        <v>38.590000000000003</v>
      </c>
      <c r="BD2446" s="13">
        <v>7</v>
      </c>
      <c r="BE2446" s="13" t="s">
        <v>55</v>
      </c>
      <c r="BF2446" s="13" t="s">
        <v>39</v>
      </c>
      <c r="BG2446" s="13">
        <v>2</v>
      </c>
      <c r="BH2446" s="13">
        <v>9</v>
      </c>
    </row>
    <row r="2447" spans="36:60" hidden="1" x14ac:dyDescent="0.25">
      <c r="AJ2447" s="11">
        <v>904</v>
      </c>
      <c r="AK2447" s="38" t="s">
        <v>609</v>
      </c>
      <c r="AL2447" s="2" t="s">
        <v>96</v>
      </c>
      <c r="AM2447" s="2" t="s">
        <v>28</v>
      </c>
      <c r="AN2447" s="2" t="s">
        <v>93</v>
      </c>
      <c r="AO2447" s="2" t="s">
        <v>67</v>
      </c>
      <c r="AP2447" s="2" t="s">
        <v>68</v>
      </c>
      <c r="AQ2447" s="2" t="s">
        <v>102</v>
      </c>
      <c r="AR2447" s="2" t="s">
        <v>53</v>
      </c>
      <c r="AS2447" s="2" t="s">
        <v>85</v>
      </c>
      <c r="AT2447" s="2">
        <v>640.12</v>
      </c>
      <c r="AU2447" s="2">
        <v>2</v>
      </c>
      <c r="AV2447" s="2">
        <v>0.24</v>
      </c>
      <c r="AW2447" s="2">
        <v>972.98</v>
      </c>
      <c r="AX2447" s="2">
        <v>763.35</v>
      </c>
      <c r="AY2447" s="2">
        <v>209.63</v>
      </c>
      <c r="AZ2447" s="2" t="s">
        <v>63</v>
      </c>
      <c r="BA2447" s="2" t="s">
        <v>36</v>
      </c>
      <c r="BB2447" s="2" t="s">
        <v>37</v>
      </c>
      <c r="BC2447" s="2">
        <v>17.059999999999999</v>
      </c>
      <c r="BD2447" s="2">
        <v>3</v>
      </c>
      <c r="BE2447" s="2" t="s">
        <v>55</v>
      </c>
      <c r="BF2447" s="2" t="s">
        <v>39</v>
      </c>
      <c r="BG2447" s="2">
        <v>4</v>
      </c>
      <c r="BH2447" s="2">
        <v>11</v>
      </c>
    </row>
    <row r="2448" spans="36:60" hidden="1" x14ac:dyDescent="0.25">
      <c r="AJ2448" s="11">
        <v>98</v>
      </c>
      <c r="AK2448" s="38" t="s">
        <v>189</v>
      </c>
      <c r="AL2448" s="2" t="s">
        <v>58</v>
      </c>
      <c r="AM2448" s="2" t="s">
        <v>42</v>
      </c>
      <c r="AN2448" s="2" t="s">
        <v>90</v>
      </c>
      <c r="AO2448" s="2" t="s">
        <v>74</v>
      </c>
      <c r="AP2448" s="2" t="s">
        <v>61</v>
      </c>
      <c r="AQ2448" s="2" t="s">
        <v>32</v>
      </c>
      <c r="AR2448" s="2" t="s">
        <v>53</v>
      </c>
      <c r="AS2448" s="2" t="s">
        <v>70</v>
      </c>
      <c r="AT2448" s="2">
        <v>148.97999999999999</v>
      </c>
      <c r="AU2448" s="2">
        <v>7</v>
      </c>
      <c r="AV2448" s="2">
        <v>0.18</v>
      </c>
      <c r="AW2448" s="2">
        <v>855.15</v>
      </c>
      <c r="AX2448" s="2">
        <v>646.59</v>
      </c>
      <c r="AY2448" s="2">
        <v>208.56</v>
      </c>
      <c r="AZ2448" s="2" t="s">
        <v>91</v>
      </c>
      <c r="BA2448" s="2" t="s">
        <v>71</v>
      </c>
      <c r="BB2448" s="2" t="s">
        <v>37</v>
      </c>
      <c r="BC2448" s="2">
        <v>16.850000000000001</v>
      </c>
      <c r="BD2448" s="2">
        <v>2</v>
      </c>
      <c r="BE2448" s="2" t="s">
        <v>55</v>
      </c>
      <c r="BF2448" s="2" t="s">
        <v>39</v>
      </c>
      <c r="BG2448" s="2">
        <v>2</v>
      </c>
      <c r="BH2448" s="2">
        <v>3</v>
      </c>
    </row>
    <row r="2449" spans="36:60" hidden="1" x14ac:dyDescent="0.25">
      <c r="AJ2449" s="11">
        <v>992</v>
      </c>
      <c r="AK2449" s="38" t="s">
        <v>414</v>
      </c>
      <c r="AL2449" s="2" t="s">
        <v>27</v>
      </c>
      <c r="AM2449" s="2" t="s">
        <v>66</v>
      </c>
      <c r="AN2449" s="2" t="s">
        <v>93</v>
      </c>
      <c r="AO2449" s="2" t="s">
        <v>94</v>
      </c>
      <c r="AP2449" s="2" t="s">
        <v>75</v>
      </c>
      <c r="AQ2449" s="2" t="s">
        <v>84</v>
      </c>
      <c r="AR2449" s="2" t="s">
        <v>53</v>
      </c>
      <c r="AS2449" s="2" t="s">
        <v>85</v>
      </c>
      <c r="AT2449" s="2">
        <v>118.2</v>
      </c>
      <c r="AU2449" s="2">
        <v>9</v>
      </c>
      <c r="AV2449" s="2">
        <v>0.23</v>
      </c>
      <c r="AW2449" s="2">
        <v>819.13</v>
      </c>
      <c r="AX2449" s="2">
        <v>611.04</v>
      </c>
      <c r="AY2449" s="2">
        <v>208.09</v>
      </c>
      <c r="AZ2449" s="2" t="s">
        <v>63</v>
      </c>
      <c r="BA2449" s="2" t="s">
        <v>71</v>
      </c>
      <c r="BB2449" s="2" t="s">
        <v>72</v>
      </c>
      <c r="BC2449" s="2">
        <v>33.89</v>
      </c>
      <c r="BD2449" s="2">
        <v>5</v>
      </c>
      <c r="BE2449" s="2" t="s">
        <v>97</v>
      </c>
      <c r="BF2449" s="2" t="s">
        <v>39</v>
      </c>
      <c r="BG2449" s="2">
        <v>1</v>
      </c>
      <c r="BH2449" s="2">
        <v>9</v>
      </c>
    </row>
    <row r="2450" spans="36:60" hidden="1" x14ac:dyDescent="0.25">
      <c r="AJ2450" s="11">
        <v>518</v>
      </c>
      <c r="AK2450" s="38" t="s">
        <v>471</v>
      </c>
      <c r="AL2450" s="2" t="s">
        <v>120</v>
      </c>
      <c r="AM2450" s="2" t="s">
        <v>28</v>
      </c>
      <c r="AN2450" s="2" t="s">
        <v>93</v>
      </c>
      <c r="AO2450" s="2" t="s">
        <v>60</v>
      </c>
      <c r="AP2450" s="2" t="s">
        <v>31</v>
      </c>
      <c r="AQ2450" s="2" t="s">
        <v>32</v>
      </c>
      <c r="AR2450" s="2" t="s">
        <v>45</v>
      </c>
      <c r="AS2450" s="2" t="s">
        <v>46</v>
      </c>
      <c r="AT2450" s="2">
        <v>498.04</v>
      </c>
      <c r="AU2450" s="2">
        <v>2</v>
      </c>
      <c r="AV2450" s="2">
        <v>0.04</v>
      </c>
      <c r="AW2450" s="2">
        <v>956.24</v>
      </c>
      <c r="AX2450" s="2">
        <v>748.45</v>
      </c>
      <c r="AY2450" s="2">
        <v>207.79</v>
      </c>
      <c r="AZ2450" s="2" t="s">
        <v>91</v>
      </c>
      <c r="BA2450" s="2" t="s">
        <v>71</v>
      </c>
      <c r="BB2450" s="2" t="s">
        <v>72</v>
      </c>
      <c r="BC2450" s="2">
        <v>49.21</v>
      </c>
      <c r="BD2450" s="2">
        <v>6</v>
      </c>
      <c r="BE2450" s="2" t="s">
        <v>55</v>
      </c>
      <c r="BF2450" s="2" t="s">
        <v>56</v>
      </c>
      <c r="BG2450" s="2">
        <v>1</v>
      </c>
      <c r="BH2450" s="2">
        <v>12</v>
      </c>
    </row>
    <row r="2451" spans="36:60" hidden="1" x14ac:dyDescent="0.25">
      <c r="AJ2451" s="11">
        <v>94</v>
      </c>
      <c r="AK2451" s="38" t="s">
        <v>159</v>
      </c>
      <c r="AL2451" s="2" t="s">
        <v>114</v>
      </c>
      <c r="AM2451" s="2" t="s">
        <v>28</v>
      </c>
      <c r="AN2451" s="2" t="s">
        <v>59</v>
      </c>
      <c r="AO2451" s="2" t="s">
        <v>94</v>
      </c>
      <c r="AP2451" s="2" t="s">
        <v>51</v>
      </c>
      <c r="AQ2451" s="2" t="s">
        <v>87</v>
      </c>
      <c r="AR2451" s="2" t="s">
        <v>45</v>
      </c>
      <c r="AS2451" s="2" t="s">
        <v>34</v>
      </c>
      <c r="AT2451" s="2">
        <v>914.19</v>
      </c>
      <c r="AU2451" s="2">
        <v>1</v>
      </c>
      <c r="AV2451" s="2">
        <v>0.27</v>
      </c>
      <c r="AW2451" s="2">
        <v>667.36</v>
      </c>
      <c r="AX2451" s="2">
        <v>460.6</v>
      </c>
      <c r="AY2451" s="2">
        <v>206.76</v>
      </c>
      <c r="AZ2451" s="2" t="s">
        <v>76</v>
      </c>
      <c r="BA2451" s="2" t="s">
        <v>71</v>
      </c>
      <c r="BB2451" s="2" t="s">
        <v>37</v>
      </c>
      <c r="BC2451" s="2">
        <v>21.87</v>
      </c>
      <c r="BD2451" s="2">
        <v>5</v>
      </c>
      <c r="BE2451" s="2" t="s">
        <v>38</v>
      </c>
      <c r="BF2451" s="2" t="s">
        <v>39</v>
      </c>
      <c r="BG2451" s="2">
        <v>1</v>
      </c>
      <c r="BH2451" s="2">
        <v>12</v>
      </c>
    </row>
    <row r="2452" spans="36:60" hidden="1" x14ac:dyDescent="0.25">
      <c r="AJ2452" s="12">
        <v>311</v>
      </c>
      <c r="AK2452" s="39" t="s">
        <v>261</v>
      </c>
      <c r="AL2452" s="13" t="s">
        <v>27</v>
      </c>
      <c r="AM2452" s="13" t="s">
        <v>82</v>
      </c>
      <c r="AN2452" s="13" t="s">
        <v>83</v>
      </c>
      <c r="AO2452" s="13" t="s">
        <v>100</v>
      </c>
      <c r="AP2452" s="13" t="s">
        <v>31</v>
      </c>
      <c r="AQ2452" s="13" t="s">
        <v>102</v>
      </c>
      <c r="AR2452" s="13" t="s">
        <v>45</v>
      </c>
      <c r="AS2452" s="13" t="s">
        <v>46</v>
      </c>
      <c r="AT2452" s="13">
        <v>632.36</v>
      </c>
      <c r="AU2452" s="13">
        <v>1</v>
      </c>
      <c r="AV2452" s="13">
        <v>0.23</v>
      </c>
      <c r="AW2452" s="13">
        <v>486.92</v>
      </c>
      <c r="AX2452" s="13">
        <v>282.07</v>
      </c>
      <c r="AY2452" s="13">
        <v>204.85</v>
      </c>
      <c r="AZ2452" s="13" t="s">
        <v>91</v>
      </c>
      <c r="BA2452" s="13" t="s">
        <v>36</v>
      </c>
      <c r="BB2452" s="13" t="s">
        <v>37</v>
      </c>
      <c r="BC2452" s="13">
        <v>12.8</v>
      </c>
      <c r="BD2452" s="13">
        <v>3</v>
      </c>
      <c r="BE2452" s="13" t="s">
        <v>97</v>
      </c>
      <c r="BF2452" s="13" t="s">
        <v>56</v>
      </c>
      <c r="BG2452" s="13">
        <v>4</v>
      </c>
      <c r="BH2452" s="13">
        <v>9</v>
      </c>
    </row>
    <row r="2453" spans="36:60" hidden="1" x14ac:dyDescent="0.25">
      <c r="AJ2453" s="12">
        <v>291</v>
      </c>
      <c r="AK2453" s="39" t="s">
        <v>330</v>
      </c>
      <c r="AL2453" s="13" t="s">
        <v>129</v>
      </c>
      <c r="AM2453" s="13" t="s">
        <v>82</v>
      </c>
      <c r="AN2453" s="13" t="s">
        <v>90</v>
      </c>
      <c r="AO2453" s="13" t="s">
        <v>100</v>
      </c>
      <c r="AP2453" s="13" t="s">
        <v>51</v>
      </c>
      <c r="AQ2453" s="13" t="s">
        <v>107</v>
      </c>
      <c r="AR2453" s="13" t="s">
        <v>45</v>
      </c>
      <c r="AS2453" s="13" t="s">
        <v>80</v>
      </c>
      <c r="AT2453" s="13">
        <v>184.06</v>
      </c>
      <c r="AU2453" s="13">
        <v>4</v>
      </c>
      <c r="AV2453" s="13">
        <v>0.03</v>
      </c>
      <c r="AW2453" s="13">
        <v>714.15</v>
      </c>
      <c r="AX2453" s="13">
        <v>510.61</v>
      </c>
      <c r="AY2453" s="13">
        <v>203.54</v>
      </c>
      <c r="AZ2453" s="13" t="s">
        <v>47</v>
      </c>
      <c r="BA2453" s="13" t="s">
        <v>88</v>
      </c>
      <c r="BB2453" s="13" t="s">
        <v>48</v>
      </c>
      <c r="BC2453" s="13">
        <v>8.93</v>
      </c>
      <c r="BD2453" s="13">
        <v>10</v>
      </c>
      <c r="BE2453" s="13" t="s">
        <v>38</v>
      </c>
      <c r="BF2453" s="13" t="s">
        <v>56</v>
      </c>
      <c r="BG2453" s="13">
        <v>3</v>
      </c>
      <c r="BH2453" s="13">
        <v>4</v>
      </c>
    </row>
    <row r="2454" spans="36:60" hidden="1" x14ac:dyDescent="0.25">
      <c r="AJ2454" s="11">
        <v>594</v>
      </c>
      <c r="AK2454" s="38" t="s">
        <v>315</v>
      </c>
      <c r="AL2454" s="2" t="s">
        <v>129</v>
      </c>
      <c r="AM2454" s="2" t="s">
        <v>82</v>
      </c>
      <c r="AN2454" s="2" t="s">
        <v>93</v>
      </c>
      <c r="AO2454" s="2" t="s">
        <v>78</v>
      </c>
      <c r="AP2454" s="2" t="s">
        <v>68</v>
      </c>
      <c r="AQ2454" s="2" t="s">
        <v>32</v>
      </c>
      <c r="AR2454" s="2" t="s">
        <v>45</v>
      </c>
      <c r="AS2454" s="2" t="s">
        <v>80</v>
      </c>
      <c r="AT2454" s="2">
        <v>679.27</v>
      </c>
      <c r="AU2454" s="2">
        <v>1</v>
      </c>
      <c r="AV2454" s="2">
        <v>0.17</v>
      </c>
      <c r="AW2454" s="2">
        <v>563.79</v>
      </c>
      <c r="AX2454" s="2">
        <v>360.57</v>
      </c>
      <c r="AY2454" s="2">
        <v>203.22</v>
      </c>
      <c r="AZ2454" s="2" t="s">
        <v>35</v>
      </c>
      <c r="BA2454" s="2" t="s">
        <v>54</v>
      </c>
      <c r="BB2454" s="2" t="s">
        <v>48</v>
      </c>
      <c r="BC2454" s="2">
        <v>11.51</v>
      </c>
      <c r="BD2454" s="2">
        <v>3</v>
      </c>
      <c r="BE2454" s="2" t="s">
        <v>97</v>
      </c>
      <c r="BF2454" s="2" t="s">
        <v>39</v>
      </c>
      <c r="BG2454" s="2">
        <v>4</v>
      </c>
      <c r="BH2454" s="2">
        <v>9</v>
      </c>
    </row>
    <row r="2455" spans="36:60" hidden="1" x14ac:dyDescent="0.25">
      <c r="AJ2455" s="11">
        <v>684</v>
      </c>
      <c r="AK2455" s="38" t="s">
        <v>512</v>
      </c>
      <c r="AL2455" s="2" t="s">
        <v>129</v>
      </c>
      <c r="AM2455" s="2" t="s">
        <v>66</v>
      </c>
      <c r="AN2455" s="2" t="s">
        <v>59</v>
      </c>
      <c r="AO2455" s="2" t="s">
        <v>44</v>
      </c>
      <c r="AP2455" s="2" t="s">
        <v>75</v>
      </c>
      <c r="AQ2455" s="2" t="s">
        <v>102</v>
      </c>
      <c r="AR2455" s="2" t="s">
        <v>33</v>
      </c>
      <c r="AS2455" s="2" t="s">
        <v>70</v>
      </c>
      <c r="AT2455" s="2">
        <v>777.29</v>
      </c>
      <c r="AU2455" s="2">
        <v>3</v>
      </c>
      <c r="AV2455" s="2">
        <v>0.21</v>
      </c>
      <c r="AW2455" s="2">
        <v>1842.18</v>
      </c>
      <c r="AX2455" s="2">
        <v>1639.37</v>
      </c>
      <c r="AY2455" s="2">
        <v>202.81</v>
      </c>
      <c r="AZ2455" s="2" t="s">
        <v>63</v>
      </c>
      <c r="BA2455" s="2" t="s">
        <v>88</v>
      </c>
      <c r="BB2455" s="2" t="s">
        <v>72</v>
      </c>
      <c r="BC2455" s="2">
        <v>32.86</v>
      </c>
      <c r="BD2455" s="2">
        <v>6</v>
      </c>
      <c r="BE2455" s="2" t="s">
        <v>97</v>
      </c>
      <c r="BF2455" s="2" t="s">
        <v>39</v>
      </c>
      <c r="BG2455" s="2">
        <v>1</v>
      </c>
      <c r="BH2455" s="2">
        <v>4</v>
      </c>
    </row>
    <row r="2456" spans="36:60" hidden="1" x14ac:dyDescent="0.25">
      <c r="AJ2456" s="12">
        <v>689</v>
      </c>
      <c r="AK2456" s="39" t="s">
        <v>104</v>
      </c>
      <c r="AL2456" s="13" t="s">
        <v>127</v>
      </c>
      <c r="AM2456" s="13" t="s">
        <v>66</v>
      </c>
      <c r="AN2456" s="13" t="s">
        <v>90</v>
      </c>
      <c r="AO2456" s="13" t="s">
        <v>74</v>
      </c>
      <c r="AP2456" s="13" t="s">
        <v>61</v>
      </c>
      <c r="AQ2456" s="13" t="s">
        <v>102</v>
      </c>
      <c r="AR2456" s="13" t="s">
        <v>45</v>
      </c>
      <c r="AS2456" s="13" t="s">
        <v>70</v>
      </c>
      <c r="AT2456" s="13">
        <v>36.380000000000003</v>
      </c>
      <c r="AU2456" s="13">
        <v>15</v>
      </c>
      <c r="AV2456" s="13">
        <v>0.2</v>
      </c>
      <c r="AW2456" s="13">
        <v>436.56</v>
      </c>
      <c r="AX2456" s="13">
        <v>234.17</v>
      </c>
      <c r="AY2456" s="13">
        <v>202.39</v>
      </c>
      <c r="AZ2456" s="13" t="s">
        <v>63</v>
      </c>
      <c r="BA2456" s="13" t="s">
        <v>36</v>
      </c>
      <c r="BB2456" s="13" t="s">
        <v>48</v>
      </c>
      <c r="BC2456" s="13">
        <v>39.83</v>
      </c>
      <c r="BD2456" s="13">
        <v>6</v>
      </c>
      <c r="BE2456" s="13" t="s">
        <v>97</v>
      </c>
      <c r="BF2456" s="13" t="s">
        <v>56</v>
      </c>
      <c r="BG2456" s="13">
        <v>1</v>
      </c>
      <c r="BH2456" s="13">
        <v>12</v>
      </c>
    </row>
    <row r="2457" spans="36:60" hidden="1" x14ac:dyDescent="0.25">
      <c r="AJ2457" s="11">
        <v>338</v>
      </c>
      <c r="AK2457" s="38" t="s">
        <v>361</v>
      </c>
      <c r="AL2457" s="2" t="s">
        <v>129</v>
      </c>
      <c r="AM2457" s="2" t="s">
        <v>82</v>
      </c>
      <c r="AN2457" s="2" t="s">
        <v>59</v>
      </c>
      <c r="AO2457" s="2" t="s">
        <v>44</v>
      </c>
      <c r="AP2457" s="2" t="s">
        <v>75</v>
      </c>
      <c r="AQ2457" s="2" t="s">
        <v>134</v>
      </c>
      <c r="AR2457" s="2" t="s">
        <v>53</v>
      </c>
      <c r="AS2457" s="2" t="s">
        <v>80</v>
      </c>
      <c r="AT2457" s="2">
        <v>298.45999999999998</v>
      </c>
      <c r="AU2457" s="2">
        <v>2</v>
      </c>
      <c r="AV2457" s="2">
        <v>0.06</v>
      </c>
      <c r="AW2457" s="2">
        <v>561.1</v>
      </c>
      <c r="AX2457" s="2">
        <v>358.81</v>
      </c>
      <c r="AY2457" s="2">
        <v>202.29</v>
      </c>
      <c r="AZ2457" s="2" t="s">
        <v>63</v>
      </c>
      <c r="BA2457" s="2" t="s">
        <v>88</v>
      </c>
      <c r="BB2457" s="2" t="s">
        <v>72</v>
      </c>
      <c r="BC2457" s="2">
        <v>17.350000000000001</v>
      </c>
      <c r="BD2457" s="2">
        <v>7</v>
      </c>
      <c r="BE2457" s="2" t="s">
        <v>55</v>
      </c>
      <c r="BF2457" s="2" t="s">
        <v>56</v>
      </c>
      <c r="BG2457" s="2">
        <v>5</v>
      </c>
      <c r="BH2457" s="2">
        <v>8</v>
      </c>
    </row>
    <row r="2458" spans="36:60" hidden="1" x14ac:dyDescent="0.25">
      <c r="AJ2458" s="12">
        <v>539</v>
      </c>
      <c r="AK2458" s="39" t="s">
        <v>475</v>
      </c>
      <c r="AL2458" s="13" t="s">
        <v>41</v>
      </c>
      <c r="AM2458" s="13" t="s">
        <v>42</v>
      </c>
      <c r="AN2458" s="13" t="s">
        <v>43</v>
      </c>
      <c r="AO2458" s="13" t="s">
        <v>100</v>
      </c>
      <c r="AP2458" s="13" t="s">
        <v>51</v>
      </c>
      <c r="AQ2458" s="13" t="s">
        <v>102</v>
      </c>
      <c r="AR2458" s="13" t="s">
        <v>53</v>
      </c>
      <c r="AS2458" s="13" t="s">
        <v>34</v>
      </c>
      <c r="AT2458" s="13">
        <v>773.2</v>
      </c>
      <c r="AU2458" s="13">
        <v>1</v>
      </c>
      <c r="AV2458" s="13">
        <v>0.02</v>
      </c>
      <c r="AW2458" s="13">
        <v>757.74</v>
      </c>
      <c r="AX2458" s="13">
        <v>556.04999999999995</v>
      </c>
      <c r="AY2458" s="13">
        <v>201.69</v>
      </c>
      <c r="AZ2458" s="13" t="s">
        <v>47</v>
      </c>
      <c r="BA2458" s="13" t="s">
        <v>88</v>
      </c>
      <c r="BB2458" s="13" t="s">
        <v>72</v>
      </c>
      <c r="BC2458" s="13">
        <v>41.2</v>
      </c>
      <c r="BD2458" s="13">
        <v>10</v>
      </c>
      <c r="BE2458" s="13" t="s">
        <v>55</v>
      </c>
      <c r="BF2458" s="13" t="s">
        <v>56</v>
      </c>
      <c r="BG2458" s="13">
        <v>4</v>
      </c>
      <c r="BH2458" s="13">
        <v>4</v>
      </c>
    </row>
    <row r="2459" spans="36:60" hidden="1" x14ac:dyDescent="0.25">
      <c r="AJ2459" s="12">
        <v>997</v>
      </c>
      <c r="AK2459" s="39" t="s">
        <v>639</v>
      </c>
      <c r="AL2459" s="13" t="s">
        <v>41</v>
      </c>
      <c r="AM2459" s="13" t="s">
        <v>28</v>
      </c>
      <c r="AN2459" s="13" t="s">
        <v>43</v>
      </c>
      <c r="AO2459" s="13" t="s">
        <v>74</v>
      </c>
      <c r="AP2459" s="13" t="s">
        <v>61</v>
      </c>
      <c r="AQ2459" s="13" t="s">
        <v>69</v>
      </c>
      <c r="AR2459" s="13" t="s">
        <v>45</v>
      </c>
      <c r="AS2459" s="13" t="s">
        <v>46</v>
      </c>
      <c r="AT2459" s="13">
        <v>556.35</v>
      </c>
      <c r="AU2459" s="13">
        <v>1</v>
      </c>
      <c r="AV2459" s="13">
        <v>0.2</v>
      </c>
      <c r="AW2459" s="13">
        <v>445.08</v>
      </c>
      <c r="AX2459" s="13">
        <v>244.21</v>
      </c>
      <c r="AY2459" s="13">
        <v>200.87</v>
      </c>
      <c r="AZ2459" s="13" t="s">
        <v>91</v>
      </c>
      <c r="BA2459" s="13" t="s">
        <v>88</v>
      </c>
      <c r="BB2459" s="13" t="s">
        <v>72</v>
      </c>
      <c r="BC2459" s="13">
        <v>21.56</v>
      </c>
      <c r="BD2459" s="13">
        <v>9</v>
      </c>
      <c r="BE2459" s="13" t="s">
        <v>38</v>
      </c>
      <c r="BF2459" s="13" t="s">
        <v>56</v>
      </c>
      <c r="BG2459" s="13">
        <v>5</v>
      </c>
      <c r="BH2459" s="13">
        <v>3</v>
      </c>
    </row>
    <row r="2460" spans="36:60" hidden="1" x14ac:dyDescent="0.25">
      <c r="AJ2460" s="11">
        <v>950</v>
      </c>
      <c r="AK2460" s="38" t="s">
        <v>160</v>
      </c>
      <c r="AL2460" s="2" t="s">
        <v>127</v>
      </c>
      <c r="AM2460" s="2" t="s">
        <v>66</v>
      </c>
      <c r="AN2460" s="2" t="s">
        <v>59</v>
      </c>
      <c r="AO2460" s="2" t="s">
        <v>30</v>
      </c>
      <c r="AP2460" s="2" t="s">
        <v>68</v>
      </c>
      <c r="AQ2460" s="2" t="s">
        <v>62</v>
      </c>
      <c r="AR2460" s="2" t="s">
        <v>45</v>
      </c>
      <c r="AS2460" s="2" t="s">
        <v>34</v>
      </c>
      <c r="AT2460" s="2">
        <v>207.4</v>
      </c>
      <c r="AU2460" s="2">
        <v>6</v>
      </c>
      <c r="AV2460" s="2">
        <v>0.24</v>
      </c>
      <c r="AW2460" s="2">
        <v>945.74</v>
      </c>
      <c r="AX2460" s="2">
        <v>745.76</v>
      </c>
      <c r="AY2460" s="2">
        <v>199.98</v>
      </c>
      <c r="AZ2460" s="2" t="s">
        <v>63</v>
      </c>
      <c r="BA2460" s="2" t="s">
        <v>36</v>
      </c>
      <c r="BB2460" s="2" t="s">
        <v>48</v>
      </c>
      <c r="BC2460" s="2">
        <v>12.04</v>
      </c>
      <c r="BD2460" s="2">
        <v>9</v>
      </c>
      <c r="BE2460" s="2" t="s">
        <v>97</v>
      </c>
      <c r="BF2460" s="2" t="s">
        <v>39</v>
      </c>
      <c r="BG2460" s="2">
        <v>3</v>
      </c>
      <c r="BH2460" s="2">
        <v>4</v>
      </c>
    </row>
    <row r="2461" spans="36:60" hidden="1" x14ac:dyDescent="0.25">
      <c r="AJ2461" s="11">
        <v>784</v>
      </c>
      <c r="AK2461" s="38" t="s">
        <v>365</v>
      </c>
      <c r="AL2461" s="2" t="s">
        <v>129</v>
      </c>
      <c r="AM2461" s="2" t="s">
        <v>82</v>
      </c>
      <c r="AN2461" s="2" t="s">
        <v>90</v>
      </c>
      <c r="AO2461" s="2" t="s">
        <v>74</v>
      </c>
      <c r="AP2461" s="2" t="s">
        <v>51</v>
      </c>
      <c r="AQ2461" s="2" t="s">
        <v>102</v>
      </c>
      <c r="AR2461" s="2" t="s">
        <v>53</v>
      </c>
      <c r="AS2461" s="2" t="s">
        <v>70</v>
      </c>
      <c r="AT2461" s="2">
        <v>242.3</v>
      </c>
      <c r="AU2461" s="2">
        <v>8</v>
      </c>
      <c r="AV2461" s="2">
        <v>0.12</v>
      </c>
      <c r="AW2461" s="2">
        <v>1705.79</v>
      </c>
      <c r="AX2461" s="2">
        <v>1507.62</v>
      </c>
      <c r="AY2461" s="2">
        <v>198.17</v>
      </c>
      <c r="AZ2461" s="2" t="s">
        <v>91</v>
      </c>
      <c r="BA2461" s="2" t="s">
        <v>88</v>
      </c>
      <c r="BB2461" s="2" t="s">
        <v>72</v>
      </c>
      <c r="BC2461" s="2">
        <v>45</v>
      </c>
      <c r="BD2461" s="2">
        <v>3</v>
      </c>
      <c r="BE2461" s="2" t="s">
        <v>38</v>
      </c>
      <c r="BF2461" s="2" t="s">
        <v>56</v>
      </c>
      <c r="BG2461" s="2">
        <v>2</v>
      </c>
      <c r="BH2461" s="2">
        <v>6</v>
      </c>
    </row>
    <row r="2462" spans="36:60" hidden="1" x14ac:dyDescent="0.25">
      <c r="AJ2462" s="11">
        <v>262</v>
      </c>
      <c r="AK2462" s="38" t="s">
        <v>237</v>
      </c>
      <c r="AL2462" s="2" t="s">
        <v>118</v>
      </c>
      <c r="AM2462" s="2" t="s">
        <v>66</v>
      </c>
      <c r="AN2462" s="2" t="s">
        <v>43</v>
      </c>
      <c r="AO2462" s="2" t="s">
        <v>94</v>
      </c>
      <c r="AP2462" s="2" t="s">
        <v>61</v>
      </c>
      <c r="AQ2462" s="2" t="s">
        <v>69</v>
      </c>
      <c r="AR2462" s="2" t="s">
        <v>53</v>
      </c>
      <c r="AS2462" s="2" t="s">
        <v>34</v>
      </c>
      <c r="AT2462" s="2">
        <v>561.09</v>
      </c>
      <c r="AU2462" s="2">
        <v>1</v>
      </c>
      <c r="AV2462" s="2">
        <v>0.27</v>
      </c>
      <c r="AW2462" s="2">
        <v>409.6</v>
      </c>
      <c r="AX2462" s="2">
        <v>217.35</v>
      </c>
      <c r="AY2462" s="2">
        <v>192.25</v>
      </c>
      <c r="AZ2462" s="2" t="s">
        <v>91</v>
      </c>
      <c r="BA2462" s="2" t="s">
        <v>71</v>
      </c>
      <c r="BB2462" s="2" t="s">
        <v>72</v>
      </c>
      <c r="BC2462" s="2">
        <v>27.89</v>
      </c>
      <c r="BD2462" s="2">
        <v>7</v>
      </c>
      <c r="BE2462" s="2" t="s">
        <v>38</v>
      </c>
      <c r="BF2462" s="2" t="s">
        <v>39</v>
      </c>
      <c r="BG2462" s="2">
        <v>1</v>
      </c>
      <c r="BH2462" s="2">
        <v>6</v>
      </c>
    </row>
    <row r="2463" spans="36:60" hidden="1" x14ac:dyDescent="0.25">
      <c r="AJ2463" s="11">
        <v>248</v>
      </c>
      <c r="AK2463" s="38" t="s">
        <v>300</v>
      </c>
      <c r="AL2463" s="2" t="s">
        <v>114</v>
      </c>
      <c r="AM2463" s="2" t="s">
        <v>66</v>
      </c>
      <c r="AN2463" s="2" t="s">
        <v>59</v>
      </c>
      <c r="AO2463" s="2" t="s">
        <v>30</v>
      </c>
      <c r="AP2463" s="2" t="s">
        <v>61</v>
      </c>
      <c r="AQ2463" s="2" t="s">
        <v>87</v>
      </c>
      <c r="AR2463" s="2" t="s">
        <v>53</v>
      </c>
      <c r="AS2463" s="2" t="s">
        <v>85</v>
      </c>
      <c r="AT2463" s="2">
        <v>355.28</v>
      </c>
      <c r="AU2463" s="2">
        <v>3</v>
      </c>
      <c r="AV2463" s="2">
        <v>0.25</v>
      </c>
      <c r="AW2463" s="2">
        <v>799.38</v>
      </c>
      <c r="AX2463" s="2">
        <v>607.36</v>
      </c>
      <c r="AY2463" s="2">
        <v>192.02</v>
      </c>
      <c r="AZ2463" s="2" t="s">
        <v>35</v>
      </c>
      <c r="BA2463" s="2" t="s">
        <v>36</v>
      </c>
      <c r="BB2463" s="2" t="s">
        <v>48</v>
      </c>
      <c r="BC2463" s="2">
        <v>23.95</v>
      </c>
      <c r="BD2463" s="2">
        <v>3</v>
      </c>
      <c r="BE2463" s="2" t="s">
        <v>97</v>
      </c>
      <c r="BF2463" s="2" t="s">
        <v>56</v>
      </c>
      <c r="BG2463" s="2">
        <v>5</v>
      </c>
      <c r="BH2463" s="2">
        <v>8</v>
      </c>
    </row>
    <row r="2464" spans="36:60" hidden="1" x14ac:dyDescent="0.25">
      <c r="AJ2464" s="11">
        <v>304</v>
      </c>
      <c r="AK2464" s="38" t="s">
        <v>335</v>
      </c>
      <c r="AL2464" s="2" t="s">
        <v>96</v>
      </c>
      <c r="AM2464" s="2" t="s">
        <v>42</v>
      </c>
      <c r="AN2464" s="2" t="s">
        <v>43</v>
      </c>
      <c r="AO2464" s="2" t="s">
        <v>44</v>
      </c>
      <c r="AP2464" s="2" t="s">
        <v>61</v>
      </c>
      <c r="AQ2464" s="2" t="s">
        <v>52</v>
      </c>
      <c r="AR2464" s="2" t="s">
        <v>33</v>
      </c>
      <c r="AS2464" s="2" t="s">
        <v>85</v>
      </c>
      <c r="AT2464" s="2">
        <v>43.47</v>
      </c>
      <c r="AU2464" s="2">
        <v>13</v>
      </c>
      <c r="AV2464" s="2">
        <v>0.03</v>
      </c>
      <c r="AW2464" s="2">
        <v>548.16</v>
      </c>
      <c r="AX2464" s="2">
        <v>356.34</v>
      </c>
      <c r="AY2464" s="2">
        <v>191.82</v>
      </c>
      <c r="AZ2464" s="2" t="s">
        <v>63</v>
      </c>
      <c r="BA2464" s="2" t="s">
        <v>54</v>
      </c>
      <c r="BB2464" s="2" t="s">
        <v>48</v>
      </c>
      <c r="BC2464" s="2">
        <v>47.4</v>
      </c>
      <c r="BD2464" s="2">
        <v>9</v>
      </c>
      <c r="BE2464" s="2" t="s">
        <v>38</v>
      </c>
      <c r="BF2464" s="2" t="s">
        <v>39</v>
      </c>
      <c r="BG2464" s="2">
        <v>1</v>
      </c>
      <c r="BH2464" s="2">
        <v>4</v>
      </c>
    </row>
    <row r="2465" spans="36:60" hidden="1" x14ac:dyDescent="0.25">
      <c r="AJ2465" s="12">
        <v>953</v>
      </c>
      <c r="AK2465" s="39" t="s">
        <v>304</v>
      </c>
      <c r="AL2465" s="13" t="s">
        <v>27</v>
      </c>
      <c r="AM2465" s="13" t="s">
        <v>66</v>
      </c>
      <c r="AN2465" s="13" t="s">
        <v>90</v>
      </c>
      <c r="AO2465" s="13" t="s">
        <v>100</v>
      </c>
      <c r="AP2465" s="13" t="s">
        <v>75</v>
      </c>
      <c r="AQ2465" s="13" t="s">
        <v>52</v>
      </c>
      <c r="AR2465" s="13" t="s">
        <v>45</v>
      </c>
      <c r="AS2465" s="13" t="s">
        <v>80</v>
      </c>
      <c r="AT2465" s="13">
        <v>218.23</v>
      </c>
      <c r="AU2465" s="13">
        <v>4</v>
      </c>
      <c r="AV2465" s="13">
        <v>0.17</v>
      </c>
      <c r="AW2465" s="13">
        <v>724.52</v>
      </c>
      <c r="AX2465" s="13">
        <v>533.05999999999995</v>
      </c>
      <c r="AY2465" s="13">
        <v>191.46</v>
      </c>
      <c r="AZ2465" s="13" t="s">
        <v>63</v>
      </c>
      <c r="BA2465" s="13" t="s">
        <v>54</v>
      </c>
      <c r="BB2465" s="13" t="s">
        <v>37</v>
      </c>
      <c r="BC2465" s="13">
        <v>49.25</v>
      </c>
      <c r="BD2465" s="13">
        <v>5</v>
      </c>
      <c r="BE2465" s="13" t="s">
        <v>55</v>
      </c>
      <c r="BF2465" s="13" t="s">
        <v>39</v>
      </c>
      <c r="BG2465" s="13">
        <v>5</v>
      </c>
      <c r="BH2465" s="13">
        <v>7</v>
      </c>
    </row>
    <row r="2466" spans="36:60" hidden="1" x14ac:dyDescent="0.25">
      <c r="AJ2466" s="11">
        <v>360</v>
      </c>
      <c r="AK2466" s="38" t="s">
        <v>375</v>
      </c>
      <c r="AL2466" s="2" t="s">
        <v>96</v>
      </c>
      <c r="AM2466" s="2" t="s">
        <v>82</v>
      </c>
      <c r="AN2466" s="2" t="s">
        <v>90</v>
      </c>
      <c r="AO2466" s="2" t="s">
        <v>100</v>
      </c>
      <c r="AP2466" s="2" t="s">
        <v>68</v>
      </c>
      <c r="AQ2466" s="2" t="s">
        <v>87</v>
      </c>
      <c r="AR2466" s="2" t="s">
        <v>45</v>
      </c>
      <c r="AS2466" s="2" t="s">
        <v>80</v>
      </c>
      <c r="AT2466" s="2">
        <v>434.11</v>
      </c>
      <c r="AU2466" s="2">
        <v>4</v>
      </c>
      <c r="AV2466" s="2">
        <v>0.06</v>
      </c>
      <c r="AW2466" s="2">
        <v>1632.25</v>
      </c>
      <c r="AX2466" s="2">
        <v>1442.94</v>
      </c>
      <c r="AY2466" s="2">
        <v>189.31</v>
      </c>
      <c r="AZ2466" s="2" t="s">
        <v>47</v>
      </c>
      <c r="BA2466" s="2" t="s">
        <v>54</v>
      </c>
      <c r="BB2466" s="2" t="s">
        <v>48</v>
      </c>
      <c r="BC2466" s="2">
        <v>15.06</v>
      </c>
      <c r="BD2466" s="2">
        <v>6</v>
      </c>
      <c r="BE2466" s="2" t="s">
        <v>55</v>
      </c>
      <c r="BF2466" s="2" t="s">
        <v>56</v>
      </c>
      <c r="BG2466" s="2">
        <v>5</v>
      </c>
      <c r="BH2466" s="2">
        <v>6</v>
      </c>
    </row>
    <row r="2467" spans="36:60" hidden="1" x14ac:dyDescent="0.25">
      <c r="AJ2467" s="11">
        <v>564</v>
      </c>
      <c r="AK2467" s="38" t="s">
        <v>488</v>
      </c>
      <c r="AL2467" s="2" t="s">
        <v>114</v>
      </c>
      <c r="AM2467" s="2" t="s">
        <v>28</v>
      </c>
      <c r="AN2467" s="2" t="s">
        <v>43</v>
      </c>
      <c r="AO2467" s="2" t="s">
        <v>44</v>
      </c>
      <c r="AP2467" s="2" t="s">
        <v>75</v>
      </c>
      <c r="AQ2467" s="2" t="s">
        <v>134</v>
      </c>
      <c r="AR2467" s="2" t="s">
        <v>53</v>
      </c>
      <c r="AS2467" s="2" t="s">
        <v>80</v>
      </c>
      <c r="AT2467" s="2">
        <v>784.93</v>
      </c>
      <c r="AU2467" s="2">
        <v>1</v>
      </c>
      <c r="AV2467" s="2">
        <v>0.3</v>
      </c>
      <c r="AW2467" s="2">
        <v>549.45000000000005</v>
      </c>
      <c r="AX2467" s="2">
        <v>363.57</v>
      </c>
      <c r="AY2467" s="2">
        <v>185.88</v>
      </c>
      <c r="AZ2467" s="2" t="s">
        <v>47</v>
      </c>
      <c r="BA2467" s="2" t="s">
        <v>71</v>
      </c>
      <c r="BB2467" s="2" t="s">
        <v>37</v>
      </c>
      <c r="BC2467" s="2">
        <v>34.799999999999997</v>
      </c>
      <c r="BD2467" s="2">
        <v>5</v>
      </c>
      <c r="BE2467" s="2" t="s">
        <v>97</v>
      </c>
      <c r="BF2467" s="2" t="s">
        <v>56</v>
      </c>
      <c r="BG2467" s="2">
        <v>1</v>
      </c>
      <c r="BH2467" s="2">
        <v>11</v>
      </c>
    </row>
    <row r="2468" spans="36:60" hidden="1" x14ac:dyDescent="0.25">
      <c r="AJ2468" s="11">
        <v>134</v>
      </c>
      <c r="AK2468" s="38" t="s">
        <v>217</v>
      </c>
      <c r="AL2468" s="2" t="s">
        <v>65</v>
      </c>
      <c r="AM2468" s="2" t="s">
        <v>82</v>
      </c>
      <c r="AN2468" s="2" t="s">
        <v>83</v>
      </c>
      <c r="AO2468" s="2" t="s">
        <v>44</v>
      </c>
      <c r="AP2468" s="2" t="s">
        <v>75</v>
      </c>
      <c r="AQ2468" s="2" t="s">
        <v>69</v>
      </c>
      <c r="AR2468" s="2" t="s">
        <v>45</v>
      </c>
      <c r="AS2468" s="2" t="s">
        <v>70</v>
      </c>
      <c r="AT2468" s="2">
        <v>951.39</v>
      </c>
      <c r="AU2468" s="2">
        <v>1</v>
      </c>
      <c r="AV2468" s="2">
        <v>0.06</v>
      </c>
      <c r="AW2468" s="2">
        <v>894.31</v>
      </c>
      <c r="AX2468" s="2">
        <v>712.42</v>
      </c>
      <c r="AY2468" s="2">
        <v>181.89</v>
      </c>
      <c r="AZ2468" s="2" t="s">
        <v>47</v>
      </c>
      <c r="BA2468" s="2" t="s">
        <v>71</v>
      </c>
      <c r="BB2468" s="2" t="s">
        <v>48</v>
      </c>
      <c r="BC2468" s="2">
        <v>42.63</v>
      </c>
      <c r="BD2468" s="2">
        <v>4</v>
      </c>
      <c r="BE2468" s="2" t="s">
        <v>38</v>
      </c>
      <c r="BF2468" s="2" t="s">
        <v>56</v>
      </c>
      <c r="BG2468" s="2">
        <v>4</v>
      </c>
      <c r="BH2468" s="2">
        <v>9</v>
      </c>
    </row>
    <row r="2469" spans="36:60" hidden="1" x14ac:dyDescent="0.25">
      <c r="AJ2469" s="11">
        <v>962</v>
      </c>
      <c r="AK2469" s="38" t="s">
        <v>135</v>
      </c>
      <c r="AL2469" s="2" t="s">
        <v>65</v>
      </c>
      <c r="AM2469" s="2" t="s">
        <v>42</v>
      </c>
      <c r="AN2469" s="2" t="s">
        <v>43</v>
      </c>
      <c r="AO2469" s="2" t="s">
        <v>100</v>
      </c>
      <c r="AP2469" s="2" t="s">
        <v>75</v>
      </c>
      <c r="AQ2469" s="2" t="s">
        <v>62</v>
      </c>
      <c r="AR2469" s="2" t="s">
        <v>53</v>
      </c>
      <c r="AS2469" s="2" t="s">
        <v>70</v>
      </c>
      <c r="AT2469" s="2">
        <v>548.13</v>
      </c>
      <c r="AU2469" s="2">
        <v>1</v>
      </c>
      <c r="AV2469" s="2">
        <v>0.12</v>
      </c>
      <c r="AW2469" s="2">
        <v>482.35</v>
      </c>
      <c r="AX2469" s="2">
        <v>302.92</v>
      </c>
      <c r="AY2469" s="2">
        <v>179.43</v>
      </c>
      <c r="AZ2469" s="2" t="s">
        <v>76</v>
      </c>
      <c r="BA2469" s="2" t="s">
        <v>36</v>
      </c>
      <c r="BB2469" s="2" t="s">
        <v>48</v>
      </c>
      <c r="BC2469" s="2">
        <v>14.65</v>
      </c>
      <c r="BD2469" s="2">
        <v>4</v>
      </c>
      <c r="BE2469" s="2" t="s">
        <v>38</v>
      </c>
      <c r="BF2469" s="2" t="s">
        <v>39</v>
      </c>
      <c r="BG2469" s="2">
        <v>1</v>
      </c>
      <c r="BH2469" s="2">
        <v>6</v>
      </c>
    </row>
    <row r="2470" spans="36:60" hidden="1" x14ac:dyDescent="0.25">
      <c r="AJ2470" s="11">
        <v>560</v>
      </c>
      <c r="AK2470" s="38" t="s">
        <v>128</v>
      </c>
      <c r="AL2470" s="2" t="s">
        <v>50</v>
      </c>
      <c r="AM2470" s="2" t="s">
        <v>28</v>
      </c>
      <c r="AN2470" s="2" t="s">
        <v>29</v>
      </c>
      <c r="AO2470" s="2" t="s">
        <v>94</v>
      </c>
      <c r="AP2470" s="2" t="s">
        <v>31</v>
      </c>
      <c r="AQ2470" s="2" t="s">
        <v>107</v>
      </c>
      <c r="AR2470" s="2" t="s">
        <v>33</v>
      </c>
      <c r="AS2470" s="2" t="s">
        <v>85</v>
      </c>
      <c r="AT2470" s="2">
        <v>46.52</v>
      </c>
      <c r="AU2470" s="2">
        <v>14</v>
      </c>
      <c r="AV2470" s="2">
        <v>0.06</v>
      </c>
      <c r="AW2470" s="2">
        <v>612.20000000000005</v>
      </c>
      <c r="AX2470" s="2">
        <v>434.6</v>
      </c>
      <c r="AY2470" s="2">
        <v>177.6</v>
      </c>
      <c r="AZ2470" s="2" t="s">
        <v>63</v>
      </c>
      <c r="BA2470" s="2" t="s">
        <v>36</v>
      </c>
      <c r="BB2470" s="2" t="s">
        <v>72</v>
      </c>
      <c r="BC2470" s="2">
        <v>47.34</v>
      </c>
      <c r="BD2470" s="2">
        <v>8</v>
      </c>
      <c r="BE2470" s="2" t="s">
        <v>97</v>
      </c>
      <c r="BF2470" s="2" t="s">
        <v>56</v>
      </c>
      <c r="BG2470" s="2">
        <v>3</v>
      </c>
      <c r="BH2470" s="2">
        <v>12</v>
      </c>
    </row>
    <row r="2471" spans="36:60" hidden="1" x14ac:dyDescent="0.25">
      <c r="AJ2471" s="11">
        <v>486</v>
      </c>
      <c r="AK2471" s="38" t="s">
        <v>123</v>
      </c>
      <c r="AL2471" s="2" t="s">
        <v>50</v>
      </c>
      <c r="AM2471" s="2" t="s">
        <v>42</v>
      </c>
      <c r="AN2471" s="2" t="s">
        <v>93</v>
      </c>
      <c r="AO2471" s="2" t="s">
        <v>94</v>
      </c>
      <c r="AP2471" s="2" t="s">
        <v>68</v>
      </c>
      <c r="AQ2471" s="2" t="s">
        <v>107</v>
      </c>
      <c r="AR2471" s="2" t="s">
        <v>45</v>
      </c>
      <c r="AS2471" s="2" t="s">
        <v>46</v>
      </c>
      <c r="AT2471" s="2">
        <v>355.03</v>
      </c>
      <c r="AU2471" s="2">
        <v>2</v>
      </c>
      <c r="AV2471" s="2">
        <v>0.04</v>
      </c>
      <c r="AW2471" s="2">
        <v>681.66</v>
      </c>
      <c r="AX2471" s="2">
        <v>505.59</v>
      </c>
      <c r="AY2471" s="2">
        <v>176.07</v>
      </c>
      <c r="AZ2471" s="2" t="s">
        <v>35</v>
      </c>
      <c r="BA2471" s="2" t="s">
        <v>54</v>
      </c>
      <c r="BB2471" s="2" t="s">
        <v>37</v>
      </c>
      <c r="BC2471" s="2">
        <v>8.23</v>
      </c>
      <c r="BD2471" s="2">
        <v>10</v>
      </c>
      <c r="BE2471" s="2" t="s">
        <v>55</v>
      </c>
      <c r="BF2471" s="2" t="s">
        <v>56</v>
      </c>
      <c r="BG2471" s="2">
        <v>3</v>
      </c>
      <c r="BH2471" s="2">
        <v>9</v>
      </c>
    </row>
    <row r="2472" spans="36:60" hidden="1" x14ac:dyDescent="0.25">
      <c r="AJ2472" s="11">
        <v>498</v>
      </c>
      <c r="AK2472" s="38" t="s">
        <v>464</v>
      </c>
      <c r="AL2472" s="2" t="s">
        <v>127</v>
      </c>
      <c r="AM2472" s="2" t="s">
        <v>82</v>
      </c>
      <c r="AN2472" s="2" t="s">
        <v>59</v>
      </c>
      <c r="AO2472" s="2" t="s">
        <v>60</v>
      </c>
      <c r="AP2472" s="2" t="s">
        <v>51</v>
      </c>
      <c r="AQ2472" s="2" t="s">
        <v>69</v>
      </c>
      <c r="AR2472" s="2" t="s">
        <v>33</v>
      </c>
      <c r="AS2472" s="2" t="s">
        <v>80</v>
      </c>
      <c r="AT2472" s="2">
        <v>52.18</v>
      </c>
      <c r="AU2472" s="2">
        <v>17</v>
      </c>
      <c r="AV2472" s="2">
        <v>0.28000000000000003</v>
      </c>
      <c r="AW2472" s="2">
        <v>638.67999999999995</v>
      </c>
      <c r="AX2472" s="2">
        <v>462.77</v>
      </c>
      <c r="AY2472" s="2">
        <v>175.91</v>
      </c>
      <c r="AZ2472" s="2" t="s">
        <v>35</v>
      </c>
      <c r="BA2472" s="2" t="s">
        <v>88</v>
      </c>
      <c r="BB2472" s="2" t="s">
        <v>72</v>
      </c>
      <c r="BC2472" s="2">
        <v>42.12</v>
      </c>
      <c r="BD2472" s="2">
        <v>9</v>
      </c>
      <c r="BE2472" s="2" t="s">
        <v>55</v>
      </c>
      <c r="BF2472" s="2" t="s">
        <v>39</v>
      </c>
      <c r="BG2472" s="2">
        <v>2</v>
      </c>
      <c r="BH2472" s="2">
        <v>1</v>
      </c>
    </row>
    <row r="2473" spans="36:60" hidden="1" x14ac:dyDescent="0.25">
      <c r="AJ2473" s="11">
        <v>970</v>
      </c>
      <c r="AK2473" s="38" t="s">
        <v>262</v>
      </c>
      <c r="AL2473" s="2" t="s">
        <v>129</v>
      </c>
      <c r="AM2473" s="2" t="s">
        <v>28</v>
      </c>
      <c r="AN2473" s="2" t="s">
        <v>43</v>
      </c>
      <c r="AO2473" s="2" t="s">
        <v>60</v>
      </c>
      <c r="AP2473" s="2" t="s">
        <v>31</v>
      </c>
      <c r="AQ2473" s="2" t="s">
        <v>102</v>
      </c>
      <c r="AR2473" s="2" t="s">
        <v>53</v>
      </c>
      <c r="AS2473" s="2" t="s">
        <v>80</v>
      </c>
      <c r="AT2473" s="2">
        <v>591.79</v>
      </c>
      <c r="AU2473" s="2">
        <v>1</v>
      </c>
      <c r="AV2473" s="2">
        <v>0.24</v>
      </c>
      <c r="AW2473" s="2">
        <v>449.76</v>
      </c>
      <c r="AX2473" s="2">
        <v>274.23</v>
      </c>
      <c r="AY2473" s="2">
        <v>175.53</v>
      </c>
      <c r="AZ2473" s="2" t="s">
        <v>47</v>
      </c>
      <c r="BA2473" s="2" t="s">
        <v>71</v>
      </c>
      <c r="BB2473" s="2" t="s">
        <v>48</v>
      </c>
      <c r="BC2473" s="2">
        <v>47.46</v>
      </c>
      <c r="BD2473" s="2">
        <v>5</v>
      </c>
      <c r="BE2473" s="2" t="s">
        <v>38</v>
      </c>
      <c r="BF2473" s="2" t="s">
        <v>56</v>
      </c>
      <c r="BG2473" s="2">
        <v>1</v>
      </c>
      <c r="BH2473" s="2">
        <v>12</v>
      </c>
    </row>
    <row r="2474" spans="36:60" hidden="1" x14ac:dyDescent="0.25">
      <c r="AJ2474" s="12">
        <v>517</v>
      </c>
      <c r="AK2474" s="39" t="s">
        <v>470</v>
      </c>
      <c r="AL2474" s="13" t="s">
        <v>99</v>
      </c>
      <c r="AM2474" s="13" t="s">
        <v>66</v>
      </c>
      <c r="AN2474" s="13" t="s">
        <v>59</v>
      </c>
      <c r="AO2474" s="13" t="s">
        <v>94</v>
      </c>
      <c r="AP2474" s="13" t="s">
        <v>61</v>
      </c>
      <c r="AQ2474" s="13" t="s">
        <v>84</v>
      </c>
      <c r="AR2474" s="13" t="s">
        <v>33</v>
      </c>
      <c r="AS2474" s="13" t="s">
        <v>34</v>
      </c>
      <c r="AT2474" s="13">
        <v>175.31</v>
      </c>
      <c r="AU2474" s="13">
        <v>9</v>
      </c>
      <c r="AV2474" s="13">
        <v>0.09</v>
      </c>
      <c r="AW2474" s="13">
        <v>1435.79</v>
      </c>
      <c r="AX2474" s="13">
        <v>1263.7</v>
      </c>
      <c r="AY2474" s="13">
        <v>172.09</v>
      </c>
      <c r="AZ2474" s="13" t="s">
        <v>91</v>
      </c>
      <c r="BA2474" s="13" t="s">
        <v>88</v>
      </c>
      <c r="BB2474" s="13" t="s">
        <v>37</v>
      </c>
      <c r="BC2474" s="13">
        <v>7.03</v>
      </c>
      <c r="BD2474" s="13">
        <v>6</v>
      </c>
      <c r="BE2474" s="13" t="s">
        <v>38</v>
      </c>
      <c r="BF2474" s="13" t="s">
        <v>56</v>
      </c>
      <c r="BG2474" s="13">
        <v>1</v>
      </c>
      <c r="BH2474" s="13">
        <v>1</v>
      </c>
    </row>
    <row r="2475" spans="36:60" hidden="1" x14ac:dyDescent="0.25">
      <c r="AJ2475" s="12">
        <v>119</v>
      </c>
      <c r="AK2475" s="39" t="s">
        <v>207</v>
      </c>
      <c r="AL2475" s="13" t="s">
        <v>127</v>
      </c>
      <c r="AM2475" s="13" t="s">
        <v>28</v>
      </c>
      <c r="AN2475" s="13" t="s">
        <v>29</v>
      </c>
      <c r="AO2475" s="13" t="s">
        <v>30</v>
      </c>
      <c r="AP2475" s="13" t="s">
        <v>51</v>
      </c>
      <c r="AQ2475" s="13" t="s">
        <v>134</v>
      </c>
      <c r="AR2475" s="13" t="s">
        <v>53</v>
      </c>
      <c r="AS2475" s="13" t="s">
        <v>70</v>
      </c>
      <c r="AT2475" s="13">
        <v>47.2</v>
      </c>
      <c r="AU2475" s="13">
        <v>15</v>
      </c>
      <c r="AV2475" s="13">
        <v>0.23</v>
      </c>
      <c r="AW2475" s="13">
        <v>545.16</v>
      </c>
      <c r="AX2475" s="13">
        <v>375.57</v>
      </c>
      <c r="AY2475" s="13">
        <v>169.59</v>
      </c>
      <c r="AZ2475" s="13" t="s">
        <v>47</v>
      </c>
      <c r="BA2475" s="13" t="s">
        <v>36</v>
      </c>
      <c r="BB2475" s="13" t="s">
        <v>72</v>
      </c>
      <c r="BC2475" s="13">
        <v>20.190000000000001</v>
      </c>
      <c r="BD2475" s="13">
        <v>9</v>
      </c>
      <c r="BE2475" s="13" t="s">
        <v>38</v>
      </c>
      <c r="BF2475" s="13" t="s">
        <v>39</v>
      </c>
      <c r="BG2475" s="13">
        <v>2</v>
      </c>
      <c r="BH2475" s="13">
        <v>1</v>
      </c>
    </row>
    <row r="2476" spans="36:60" hidden="1" x14ac:dyDescent="0.25">
      <c r="AJ2476" s="11">
        <v>284</v>
      </c>
      <c r="AK2476" s="38" t="s">
        <v>231</v>
      </c>
      <c r="AL2476" s="2" t="s">
        <v>27</v>
      </c>
      <c r="AM2476" s="2" t="s">
        <v>66</v>
      </c>
      <c r="AN2476" s="2" t="s">
        <v>43</v>
      </c>
      <c r="AO2476" s="2" t="s">
        <v>94</v>
      </c>
      <c r="AP2476" s="2" t="s">
        <v>75</v>
      </c>
      <c r="AQ2476" s="2" t="s">
        <v>134</v>
      </c>
      <c r="AR2476" s="2" t="s">
        <v>33</v>
      </c>
      <c r="AS2476" s="2" t="s">
        <v>34</v>
      </c>
      <c r="AT2476" s="2">
        <v>245.33</v>
      </c>
      <c r="AU2476" s="2">
        <v>3</v>
      </c>
      <c r="AV2476" s="2">
        <v>0.13</v>
      </c>
      <c r="AW2476" s="2">
        <v>640.30999999999995</v>
      </c>
      <c r="AX2476" s="2">
        <v>476.98</v>
      </c>
      <c r="AY2476" s="2">
        <v>163.33000000000001</v>
      </c>
      <c r="AZ2476" s="2" t="s">
        <v>63</v>
      </c>
      <c r="BA2476" s="2" t="s">
        <v>71</v>
      </c>
      <c r="BB2476" s="2" t="s">
        <v>37</v>
      </c>
      <c r="BC2476" s="2">
        <v>20.440000000000001</v>
      </c>
      <c r="BD2476" s="2">
        <v>4</v>
      </c>
      <c r="BE2476" s="2" t="s">
        <v>55</v>
      </c>
      <c r="BF2476" s="2" t="s">
        <v>39</v>
      </c>
      <c r="BG2476" s="2">
        <v>2</v>
      </c>
      <c r="BH2476" s="2">
        <v>11</v>
      </c>
    </row>
    <row r="2477" spans="36:60" hidden="1" x14ac:dyDescent="0.25">
      <c r="AJ2477" s="12">
        <v>69</v>
      </c>
      <c r="AK2477" s="39" t="s">
        <v>162</v>
      </c>
      <c r="AL2477" s="13" t="s">
        <v>129</v>
      </c>
      <c r="AM2477" s="13" t="s">
        <v>42</v>
      </c>
      <c r="AN2477" s="13" t="s">
        <v>59</v>
      </c>
      <c r="AO2477" s="13" t="s">
        <v>100</v>
      </c>
      <c r="AP2477" s="13" t="s">
        <v>75</v>
      </c>
      <c r="AQ2477" s="13" t="s">
        <v>79</v>
      </c>
      <c r="AR2477" s="13" t="s">
        <v>53</v>
      </c>
      <c r="AS2477" s="13" t="s">
        <v>34</v>
      </c>
      <c r="AT2477" s="13">
        <v>70.099999999999994</v>
      </c>
      <c r="AU2477" s="13">
        <v>13</v>
      </c>
      <c r="AV2477" s="13">
        <v>0.23</v>
      </c>
      <c r="AW2477" s="13">
        <v>701.7</v>
      </c>
      <c r="AX2477" s="13">
        <v>539.09</v>
      </c>
      <c r="AY2477" s="13">
        <v>162.61000000000001</v>
      </c>
      <c r="AZ2477" s="13" t="s">
        <v>76</v>
      </c>
      <c r="BA2477" s="13" t="s">
        <v>71</v>
      </c>
      <c r="BB2477" s="13" t="s">
        <v>37</v>
      </c>
      <c r="BC2477" s="13">
        <v>41.41</v>
      </c>
      <c r="BD2477" s="13">
        <v>1</v>
      </c>
      <c r="BE2477" s="13" t="s">
        <v>38</v>
      </c>
      <c r="BF2477" s="13" t="s">
        <v>39</v>
      </c>
      <c r="BG2477" s="13">
        <v>1</v>
      </c>
      <c r="BH2477" s="13">
        <v>6</v>
      </c>
    </row>
    <row r="2478" spans="36:60" hidden="1" x14ac:dyDescent="0.25">
      <c r="AJ2478" s="12">
        <v>829</v>
      </c>
      <c r="AK2478" s="39" t="s">
        <v>491</v>
      </c>
      <c r="AL2478" s="13" t="s">
        <v>129</v>
      </c>
      <c r="AM2478" s="13" t="s">
        <v>42</v>
      </c>
      <c r="AN2478" s="13" t="s">
        <v>83</v>
      </c>
      <c r="AO2478" s="13" t="s">
        <v>78</v>
      </c>
      <c r="AP2478" s="13" t="s">
        <v>75</v>
      </c>
      <c r="AQ2478" s="13" t="s">
        <v>107</v>
      </c>
      <c r="AR2478" s="13" t="s">
        <v>53</v>
      </c>
      <c r="AS2478" s="13" t="s">
        <v>80</v>
      </c>
      <c r="AT2478" s="13">
        <v>53.68</v>
      </c>
      <c r="AU2478" s="13">
        <v>17</v>
      </c>
      <c r="AV2478" s="13">
        <v>0.27</v>
      </c>
      <c r="AW2478" s="13">
        <v>666.17</v>
      </c>
      <c r="AX2478" s="13">
        <v>504.23</v>
      </c>
      <c r="AY2478" s="13">
        <v>161.94</v>
      </c>
      <c r="AZ2478" s="13" t="s">
        <v>35</v>
      </c>
      <c r="BA2478" s="13" t="s">
        <v>71</v>
      </c>
      <c r="BB2478" s="13" t="s">
        <v>72</v>
      </c>
      <c r="BC2478" s="13">
        <v>19.54</v>
      </c>
      <c r="BD2478" s="13">
        <v>6</v>
      </c>
      <c r="BE2478" s="13" t="s">
        <v>38</v>
      </c>
      <c r="BF2478" s="13" t="s">
        <v>39</v>
      </c>
      <c r="BG2478" s="13">
        <v>2</v>
      </c>
      <c r="BH2478" s="13">
        <v>2</v>
      </c>
    </row>
    <row r="2479" spans="36:60" hidden="1" x14ac:dyDescent="0.25">
      <c r="AJ2479" s="11">
        <v>796</v>
      </c>
      <c r="AK2479" s="38" t="s">
        <v>447</v>
      </c>
      <c r="AL2479" s="2" t="s">
        <v>129</v>
      </c>
      <c r="AM2479" s="2" t="s">
        <v>42</v>
      </c>
      <c r="AN2479" s="2" t="s">
        <v>59</v>
      </c>
      <c r="AO2479" s="2" t="s">
        <v>74</v>
      </c>
      <c r="AP2479" s="2" t="s">
        <v>68</v>
      </c>
      <c r="AQ2479" s="2" t="s">
        <v>62</v>
      </c>
      <c r="AR2479" s="2" t="s">
        <v>53</v>
      </c>
      <c r="AS2479" s="2" t="s">
        <v>80</v>
      </c>
      <c r="AT2479" s="2">
        <v>335.62</v>
      </c>
      <c r="AU2479" s="2">
        <v>2</v>
      </c>
      <c r="AV2479" s="2">
        <v>0.05</v>
      </c>
      <c r="AW2479" s="2">
        <v>637.67999999999995</v>
      </c>
      <c r="AX2479" s="2">
        <v>476</v>
      </c>
      <c r="AY2479" s="2">
        <v>161.68</v>
      </c>
      <c r="AZ2479" s="2" t="s">
        <v>35</v>
      </c>
      <c r="BA2479" s="2" t="s">
        <v>54</v>
      </c>
      <c r="BB2479" s="2" t="s">
        <v>48</v>
      </c>
      <c r="BC2479" s="2">
        <v>20.149999999999999</v>
      </c>
      <c r="BD2479" s="2">
        <v>1</v>
      </c>
      <c r="BE2479" s="2" t="s">
        <v>55</v>
      </c>
      <c r="BF2479" s="2" t="s">
        <v>56</v>
      </c>
      <c r="BG2479" s="2">
        <v>5</v>
      </c>
      <c r="BH2479" s="2">
        <v>7</v>
      </c>
    </row>
    <row r="2480" spans="36:60" hidden="1" x14ac:dyDescent="0.25">
      <c r="AJ2480" s="11">
        <v>598</v>
      </c>
      <c r="AK2480" s="38" t="s">
        <v>362</v>
      </c>
      <c r="AL2480" s="2" t="s">
        <v>50</v>
      </c>
      <c r="AM2480" s="2" t="s">
        <v>66</v>
      </c>
      <c r="AN2480" s="2" t="s">
        <v>83</v>
      </c>
      <c r="AO2480" s="2" t="s">
        <v>60</v>
      </c>
      <c r="AP2480" s="2" t="s">
        <v>51</v>
      </c>
      <c r="AQ2480" s="2" t="s">
        <v>79</v>
      </c>
      <c r="AR2480" s="2" t="s">
        <v>33</v>
      </c>
      <c r="AS2480" s="2" t="s">
        <v>85</v>
      </c>
      <c r="AT2480" s="2">
        <v>689.7</v>
      </c>
      <c r="AU2480" s="2">
        <v>2</v>
      </c>
      <c r="AV2480" s="2">
        <v>0.13</v>
      </c>
      <c r="AW2480" s="2">
        <v>1200.08</v>
      </c>
      <c r="AX2480" s="2">
        <v>1040.57</v>
      </c>
      <c r="AY2480" s="2">
        <v>159.51</v>
      </c>
      <c r="AZ2480" s="2" t="s">
        <v>47</v>
      </c>
      <c r="BA2480" s="2" t="s">
        <v>88</v>
      </c>
      <c r="BB2480" s="2" t="s">
        <v>72</v>
      </c>
      <c r="BC2480" s="2">
        <v>30.59</v>
      </c>
      <c r="BD2480" s="2">
        <v>8</v>
      </c>
      <c r="BE2480" s="2" t="s">
        <v>97</v>
      </c>
      <c r="BF2480" s="2" t="s">
        <v>39</v>
      </c>
      <c r="BG2480" s="2">
        <v>5</v>
      </c>
      <c r="BH2480" s="2">
        <v>6</v>
      </c>
    </row>
    <row r="2481" spans="36:60" hidden="1" x14ac:dyDescent="0.25">
      <c r="AJ2481" s="12">
        <v>743</v>
      </c>
      <c r="AK2481" s="39" t="s">
        <v>175</v>
      </c>
      <c r="AL2481" s="13" t="s">
        <v>65</v>
      </c>
      <c r="AM2481" s="13" t="s">
        <v>82</v>
      </c>
      <c r="AN2481" s="13" t="s">
        <v>83</v>
      </c>
      <c r="AO2481" s="13" t="s">
        <v>74</v>
      </c>
      <c r="AP2481" s="13" t="s">
        <v>51</v>
      </c>
      <c r="AQ2481" s="13" t="s">
        <v>52</v>
      </c>
      <c r="AR2481" s="13" t="s">
        <v>45</v>
      </c>
      <c r="AS2481" s="13" t="s">
        <v>46</v>
      </c>
      <c r="AT2481" s="13">
        <v>30.98</v>
      </c>
      <c r="AU2481" s="13">
        <v>18</v>
      </c>
      <c r="AV2481" s="13">
        <v>0.27</v>
      </c>
      <c r="AW2481" s="13">
        <v>407.08</v>
      </c>
      <c r="AX2481" s="13">
        <v>248.36</v>
      </c>
      <c r="AY2481" s="13">
        <v>158.72</v>
      </c>
      <c r="AZ2481" s="13" t="s">
        <v>63</v>
      </c>
      <c r="BA2481" s="13" t="s">
        <v>88</v>
      </c>
      <c r="BB2481" s="13" t="s">
        <v>37</v>
      </c>
      <c r="BC2481" s="13">
        <v>8.52</v>
      </c>
      <c r="BD2481" s="13">
        <v>7</v>
      </c>
      <c r="BE2481" s="13" t="s">
        <v>38</v>
      </c>
      <c r="BF2481" s="13" t="s">
        <v>56</v>
      </c>
      <c r="BG2481" s="13">
        <v>5</v>
      </c>
      <c r="BH2481" s="13">
        <v>12</v>
      </c>
    </row>
    <row r="2482" spans="36:60" hidden="1" x14ac:dyDescent="0.25">
      <c r="AJ2482" s="11">
        <v>182</v>
      </c>
      <c r="AK2482" s="38" t="s">
        <v>260</v>
      </c>
      <c r="AL2482" s="2" t="s">
        <v>99</v>
      </c>
      <c r="AM2482" s="2" t="s">
        <v>82</v>
      </c>
      <c r="AN2482" s="2" t="s">
        <v>59</v>
      </c>
      <c r="AO2482" s="2" t="s">
        <v>100</v>
      </c>
      <c r="AP2482" s="2" t="s">
        <v>31</v>
      </c>
      <c r="AQ2482" s="2" t="s">
        <v>102</v>
      </c>
      <c r="AR2482" s="2" t="s">
        <v>45</v>
      </c>
      <c r="AS2482" s="2" t="s">
        <v>46</v>
      </c>
      <c r="AT2482" s="2">
        <v>752.44</v>
      </c>
      <c r="AU2482" s="2">
        <v>2</v>
      </c>
      <c r="AV2482" s="2">
        <v>0.01</v>
      </c>
      <c r="AW2482" s="2">
        <v>1489.83</v>
      </c>
      <c r="AX2482" s="2">
        <v>1331.4</v>
      </c>
      <c r="AY2482" s="2">
        <v>158.43</v>
      </c>
      <c r="AZ2482" s="2" t="s">
        <v>76</v>
      </c>
      <c r="BA2482" s="2" t="s">
        <v>88</v>
      </c>
      <c r="BB2482" s="2" t="s">
        <v>72</v>
      </c>
      <c r="BC2482" s="2">
        <v>27.1</v>
      </c>
      <c r="BD2482" s="2">
        <v>3</v>
      </c>
      <c r="BE2482" s="2" t="s">
        <v>38</v>
      </c>
      <c r="BF2482" s="2" t="s">
        <v>56</v>
      </c>
      <c r="BG2482" s="2">
        <v>2</v>
      </c>
      <c r="BH2482" s="2">
        <v>8</v>
      </c>
    </row>
    <row r="2483" spans="36:60" hidden="1" x14ac:dyDescent="0.25">
      <c r="AJ2483" s="11">
        <v>752</v>
      </c>
      <c r="AK2483" s="38" t="s">
        <v>446</v>
      </c>
      <c r="AL2483" s="2" t="s">
        <v>41</v>
      </c>
      <c r="AM2483" s="2" t="s">
        <v>82</v>
      </c>
      <c r="AN2483" s="2" t="s">
        <v>90</v>
      </c>
      <c r="AO2483" s="2" t="s">
        <v>44</v>
      </c>
      <c r="AP2483" s="2" t="s">
        <v>61</v>
      </c>
      <c r="AQ2483" s="2" t="s">
        <v>102</v>
      </c>
      <c r="AR2483" s="2" t="s">
        <v>53</v>
      </c>
      <c r="AS2483" s="2" t="s">
        <v>70</v>
      </c>
      <c r="AT2483" s="2">
        <v>305.33</v>
      </c>
      <c r="AU2483" s="2">
        <v>2</v>
      </c>
      <c r="AV2483" s="2">
        <v>0.24</v>
      </c>
      <c r="AW2483" s="2">
        <v>464.1</v>
      </c>
      <c r="AX2483" s="2">
        <v>306.05</v>
      </c>
      <c r="AY2483" s="2">
        <v>158.05000000000001</v>
      </c>
      <c r="AZ2483" s="2" t="s">
        <v>91</v>
      </c>
      <c r="BA2483" s="2" t="s">
        <v>71</v>
      </c>
      <c r="BB2483" s="2" t="s">
        <v>72</v>
      </c>
      <c r="BC2483" s="2">
        <v>25.7</v>
      </c>
      <c r="BD2483" s="2">
        <v>2</v>
      </c>
      <c r="BE2483" s="2" t="s">
        <v>55</v>
      </c>
      <c r="BF2483" s="2" t="s">
        <v>39</v>
      </c>
      <c r="BG2483" s="2">
        <v>1</v>
      </c>
      <c r="BH2483" s="2">
        <v>5</v>
      </c>
    </row>
    <row r="2484" spans="36:60" hidden="1" x14ac:dyDescent="0.25">
      <c r="AJ2484" s="12">
        <v>129</v>
      </c>
      <c r="AK2484" s="39" t="s">
        <v>215</v>
      </c>
      <c r="AL2484" s="13" t="s">
        <v>41</v>
      </c>
      <c r="AM2484" s="13" t="s">
        <v>82</v>
      </c>
      <c r="AN2484" s="13" t="s">
        <v>90</v>
      </c>
      <c r="AO2484" s="13" t="s">
        <v>94</v>
      </c>
      <c r="AP2484" s="13" t="s">
        <v>68</v>
      </c>
      <c r="AQ2484" s="13" t="s">
        <v>62</v>
      </c>
      <c r="AR2484" s="13" t="s">
        <v>45</v>
      </c>
      <c r="AS2484" s="13" t="s">
        <v>46</v>
      </c>
      <c r="AT2484" s="13">
        <v>85.7</v>
      </c>
      <c r="AU2484" s="13">
        <v>9</v>
      </c>
      <c r="AV2484" s="13">
        <v>7.0000000000000007E-2</v>
      </c>
      <c r="AW2484" s="13">
        <v>717.31</v>
      </c>
      <c r="AX2484" s="13">
        <v>561.38</v>
      </c>
      <c r="AY2484" s="13">
        <v>155.93</v>
      </c>
      <c r="AZ2484" s="13" t="s">
        <v>91</v>
      </c>
      <c r="BA2484" s="13" t="s">
        <v>36</v>
      </c>
      <c r="BB2484" s="13" t="s">
        <v>37</v>
      </c>
      <c r="BC2484" s="13">
        <v>28.45</v>
      </c>
      <c r="BD2484" s="13">
        <v>10</v>
      </c>
      <c r="BE2484" s="13" t="s">
        <v>38</v>
      </c>
      <c r="BF2484" s="13" t="s">
        <v>39</v>
      </c>
      <c r="BG2484" s="13">
        <v>5</v>
      </c>
      <c r="BH2484" s="13">
        <v>3</v>
      </c>
    </row>
    <row r="2485" spans="36:60" hidden="1" x14ac:dyDescent="0.25">
      <c r="AJ2485" s="12">
        <v>861</v>
      </c>
      <c r="AK2485" s="39" t="s">
        <v>596</v>
      </c>
      <c r="AL2485" s="13" t="s">
        <v>65</v>
      </c>
      <c r="AM2485" s="13" t="s">
        <v>82</v>
      </c>
      <c r="AN2485" s="13" t="s">
        <v>93</v>
      </c>
      <c r="AO2485" s="13" t="s">
        <v>94</v>
      </c>
      <c r="AP2485" s="13" t="s">
        <v>61</v>
      </c>
      <c r="AQ2485" s="13" t="s">
        <v>134</v>
      </c>
      <c r="AR2485" s="13" t="s">
        <v>33</v>
      </c>
      <c r="AS2485" s="13" t="s">
        <v>70</v>
      </c>
      <c r="AT2485" s="13">
        <v>124.7</v>
      </c>
      <c r="AU2485" s="13">
        <v>3</v>
      </c>
      <c r="AV2485" s="13">
        <v>0.13</v>
      </c>
      <c r="AW2485" s="13">
        <v>325.47000000000003</v>
      </c>
      <c r="AX2485" s="13">
        <v>170.73</v>
      </c>
      <c r="AY2485" s="13">
        <v>154.74</v>
      </c>
      <c r="AZ2485" s="13" t="s">
        <v>76</v>
      </c>
      <c r="BA2485" s="13" t="s">
        <v>36</v>
      </c>
      <c r="BB2485" s="13" t="s">
        <v>37</v>
      </c>
      <c r="BC2485" s="13">
        <v>29.35</v>
      </c>
      <c r="BD2485" s="13">
        <v>1</v>
      </c>
      <c r="BE2485" s="13" t="s">
        <v>97</v>
      </c>
      <c r="BF2485" s="13" t="s">
        <v>39</v>
      </c>
      <c r="BG2485" s="13">
        <v>4</v>
      </c>
      <c r="BH2485" s="13">
        <v>10</v>
      </c>
    </row>
    <row r="2486" spans="36:60" hidden="1" x14ac:dyDescent="0.25">
      <c r="AJ2486" s="11">
        <v>204</v>
      </c>
      <c r="AK2486" s="38" t="s">
        <v>275</v>
      </c>
      <c r="AL2486" s="2" t="s">
        <v>96</v>
      </c>
      <c r="AM2486" s="2" t="s">
        <v>82</v>
      </c>
      <c r="AN2486" s="2" t="s">
        <v>83</v>
      </c>
      <c r="AO2486" s="2" t="s">
        <v>94</v>
      </c>
      <c r="AP2486" s="2" t="s">
        <v>68</v>
      </c>
      <c r="AQ2486" s="2" t="s">
        <v>102</v>
      </c>
      <c r="AR2486" s="2" t="s">
        <v>45</v>
      </c>
      <c r="AS2486" s="2" t="s">
        <v>70</v>
      </c>
      <c r="AT2486" s="2">
        <v>79.56</v>
      </c>
      <c r="AU2486" s="2">
        <v>18</v>
      </c>
      <c r="AV2486" s="2">
        <v>0.11</v>
      </c>
      <c r="AW2486" s="2">
        <v>1274.55</v>
      </c>
      <c r="AX2486" s="2">
        <v>1121.47</v>
      </c>
      <c r="AY2486" s="2">
        <v>153.08000000000001</v>
      </c>
      <c r="AZ2486" s="2" t="s">
        <v>63</v>
      </c>
      <c r="BA2486" s="2" t="s">
        <v>88</v>
      </c>
      <c r="BB2486" s="2" t="s">
        <v>72</v>
      </c>
      <c r="BC2486" s="2">
        <v>13.76</v>
      </c>
      <c r="BD2486" s="2">
        <v>9</v>
      </c>
      <c r="BE2486" s="2" t="s">
        <v>38</v>
      </c>
      <c r="BF2486" s="2" t="s">
        <v>39</v>
      </c>
      <c r="BG2486" s="2">
        <v>2</v>
      </c>
      <c r="BH2486" s="2">
        <v>1</v>
      </c>
    </row>
    <row r="2487" spans="36:60" hidden="1" x14ac:dyDescent="0.25">
      <c r="AJ2487" s="12">
        <v>55</v>
      </c>
      <c r="AK2487" s="39" t="s">
        <v>149</v>
      </c>
      <c r="AL2487" s="13" t="s">
        <v>96</v>
      </c>
      <c r="AM2487" s="13" t="s">
        <v>28</v>
      </c>
      <c r="AN2487" s="13" t="s">
        <v>83</v>
      </c>
      <c r="AO2487" s="13" t="s">
        <v>60</v>
      </c>
      <c r="AP2487" s="13" t="s">
        <v>61</v>
      </c>
      <c r="AQ2487" s="13" t="s">
        <v>69</v>
      </c>
      <c r="AR2487" s="13" t="s">
        <v>45</v>
      </c>
      <c r="AS2487" s="13" t="s">
        <v>46</v>
      </c>
      <c r="AT2487" s="13">
        <v>112.94</v>
      </c>
      <c r="AU2487" s="13">
        <v>4</v>
      </c>
      <c r="AV2487" s="13">
        <v>0.18</v>
      </c>
      <c r="AW2487" s="13">
        <v>370.44</v>
      </c>
      <c r="AX2487" s="13">
        <v>219.05</v>
      </c>
      <c r="AY2487" s="13">
        <v>151.38999999999999</v>
      </c>
      <c r="AZ2487" s="13" t="s">
        <v>63</v>
      </c>
      <c r="BA2487" s="13" t="s">
        <v>71</v>
      </c>
      <c r="BB2487" s="13" t="s">
        <v>72</v>
      </c>
      <c r="BC2487" s="13">
        <v>9.18</v>
      </c>
      <c r="BD2487" s="13">
        <v>7</v>
      </c>
      <c r="BE2487" s="13" t="s">
        <v>55</v>
      </c>
      <c r="BF2487" s="13" t="s">
        <v>39</v>
      </c>
      <c r="BG2487" s="13">
        <v>5</v>
      </c>
      <c r="BH2487" s="13">
        <v>5</v>
      </c>
    </row>
    <row r="2488" spans="36:60" hidden="1" x14ac:dyDescent="0.25">
      <c r="AJ2488" s="12">
        <v>137</v>
      </c>
      <c r="AK2488" s="39" t="s">
        <v>220</v>
      </c>
      <c r="AL2488" s="13" t="s">
        <v>65</v>
      </c>
      <c r="AM2488" s="13" t="s">
        <v>82</v>
      </c>
      <c r="AN2488" s="13" t="s">
        <v>93</v>
      </c>
      <c r="AO2488" s="13" t="s">
        <v>100</v>
      </c>
      <c r="AP2488" s="13" t="s">
        <v>75</v>
      </c>
      <c r="AQ2488" s="13" t="s">
        <v>69</v>
      </c>
      <c r="AR2488" s="13" t="s">
        <v>45</v>
      </c>
      <c r="AS2488" s="13" t="s">
        <v>85</v>
      </c>
      <c r="AT2488" s="13">
        <v>186.24</v>
      </c>
      <c r="AU2488" s="13">
        <v>4</v>
      </c>
      <c r="AV2488" s="13">
        <v>0.13</v>
      </c>
      <c r="AW2488" s="13">
        <v>648.12</v>
      </c>
      <c r="AX2488" s="13">
        <v>497.29</v>
      </c>
      <c r="AY2488" s="13">
        <v>150.83000000000001</v>
      </c>
      <c r="AZ2488" s="13" t="s">
        <v>76</v>
      </c>
      <c r="BA2488" s="13" t="s">
        <v>88</v>
      </c>
      <c r="BB2488" s="13" t="s">
        <v>48</v>
      </c>
      <c r="BC2488" s="13">
        <v>19.489999999999998</v>
      </c>
      <c r="BD2488" s="13">
        <v>3</v>
      </c>
      <c r="BE2488" s="13" t="s">
        <v>55</v>
      </c>
      <c r="BF2488" s="13" t="s">
        <v>56</v>
      </c>
      <c r="BG2488" s="13">
        <v>3</v>
      </c>
      <c r="BH2488" s="13">
        <v>3</v>
      </c>
    </row>
    <row r="2489" spans="36:60" hidden="1" x14ac:dyDescent="0.25">
      <c r="AJ2489" s="12">
        <v>213</v>
      </c>
      <c r="AK2489" s="39" t="s">
        <v>101</v>
      </c>
      <c r="AL2489" s="13" t="s">
        <v>96</v>
      </c>
      <c r="AM2489" s="13" t="s">
        <v>66</v>
      </c>
      <c r="AN2489" s="13" t="s">
        <v>43</v>
      </c>
      <c r="AO2489" s="13" t="s">
        <v>60</v>
      </c>
      <c r="AP2489" s="13" t="s">
        <v>51</v>
      </c>
      <c r="AQ2489" s="13" t="s">
        <v>107</v>
      </c>
      <c r="AR2489" s="13" t="s">
        <v>33</v>
      </c>
      <c r="AS2489" s="13" t="s">
        <v>34</v>
      </c>
      <c r="AT2489" s="13">
        <v>123.94</v>
      </c>
      <c r="AU2489" s="13">
        <v>8</v>
      </c>
      <c r="AV2489" s="13">
        <v>0.26</v>
      </c>
      <c r="AW2489" s="13">
        <v>733.72</v>
      </c>
      <c r="AX2489" s="13">
        <v>583.74</v>
      </c>
      <c r="AY2489" s="13">
        <v>149.97999999999999</v>
      </c>
      <c r="AZ2489" s="13" t="s">
        <v>47</v>
      </c>
      <c r="BA2489" s="13" t="s">
        <v>54</v>
      </c>
      <c r="BB2489" s="13" t="s">
        <v>37</v>
      </c>
      <c r="BC2489" s="13">
        <v>9.5</v>
      </c>
      <c r="BD2489" s="13">
        <v>8</v>
      </c>
      <c r="BE2489" s="13" t="s">
        <v>38</v>
      </c>
      <c r="BF2489" s="13" t="s">
        <v>39</v>
      </c>
      <c r="BG2489" s="13">
        <v>4</v>
      </c>
      <c r="BH2489" s="13">
        <v>3</v>
      </c>
    </row>
    <row r="2490" spans="36:60" hidden="1" x14ac:dyDescent="0.25">
      <c r="AJ2490" s="11">
        <v>856</v>
      </c>
      <c r="AK2490" s="38" t="s">
        <v>595</v>
      </c>
      <c r="AL2490" s="2" t="s">
        <v>114</v>
      </c>
      <c r="AM2490" s="2" t="s">
        <v>42</v>
      </c>
      <c r="AN2490" s="2" t="s">
        <v>29</v>
      </c>
      <c r="AO2490" s="2" t="s">
        <v>60</v>
      </c>
      <c r="AP2490" s="2" t="s">
        <v>51</v>
      </c>
      <c r="AQ2490" s="2" t="s">
        <v>107</v>
      </c>
      <c r="AR2490" s="2" t="s">
        <v>53</v>
      </c>
      <c r="AS2490" s="2" t="s">
        <v>80</v>
      </c>
      <c r="AT2490" s="2">
        <v>667.89</v>
      </c>
      <c r="AU2490" s="2">
        <v>1</v>
      </c>
      <c r="AV2490" s="2">
        <v>0.08</v>
      </c>
      <c r="AW2490" s="2">
        <v>614.46</v>
      </c>
      <c r="AX2490" s="2">
        <v>465.96</v>
      </c>
      <c r="AY2490" s="2">
        <v>148.5</v>
      </c>
      <c r="AZ2490" s="2" t="s">
        <v>47</v>
      </c>
      <c r="BA2490" s="2" t="s">
        <v>71</v>
      </c>
      <c r="BB2490" s="2" t="s">
        <v>72</v>
      </c>
      <c r="BC2490" s="2">
        <v>39.049999999999997</v>
      </c>
      <c r="BD2490" s="2">
        <v>3</v>
      </c>
      <c r="BE2490" s="2" t="s">
        <v>55</v>
      </c>
      <c r="BF2490" s="2" t="s">
        <v>56</v>
      </c>
      <c r="BG2490" s="2">
        <v>4</v>
      </c>
      <c r="BH2490" s="2">
        <v>10</v>
      </c>
    </row>
    <row r="2491" spans="36:60" hidden="1" x14ac:dyDescent="0.25">
      <c r="AJ2491" s="11">
        <v>312</v>
      </c>
      <c r="AK2491" s="38" t="s">
        <v>345</v>
      </c>
      <c r="AL2491" s="2" t="s">
        <v>50</v>
      </c>
      <c r="AM2491" s="2" t="s">
        <v>66</v>
      </c>
      <c r="AN2491" s="2" t="s">
        <v>43</v>
      </c>
      <c r="AO2491" s="2" t="s">
        <v>67</v>
      </c>
      <c r="AP2491" s="2" t="s">
        <v>75</v>
      </c>
      <c r="AQ2491" s="2" t="s">
        <v>52</v>
      </c>
      <c r="AR2491" s="2" t="s">
        <v>33</v>
      </c>
      <c r="AS2491" s="2" t="s">
        <v>70</v>
      </c>
      <c r="AT2491" s="2">
        <v>206</v>
      </c>
      <c r="AU2491" s="2">
        <v>3</v>
      </c>
      <c r="AV2491" s="2">
        <v>0.03</v>
      </c>
      <c r="AW2491" s="2">
        <v>599.46</v>
      </c>
      <c r="AX2491" s="2">
        <v>451.41</v>
      </c>
      <c r="AY2491" s="2">
        <v>148.05000000000001</v>
      </c>
      <c r="AZ2491" s="2" t="s">
        <v>35</v>
      </c>
      <c r="BA2491" s="2" t="s">
        <v>36</v>
      </c>
      <c r="BB2491" s="2" t="s">
        <v>37</v>
      </c>
      <c r="BC2491" s="2">
        <v>38.72</v>
      </c>
      <c r="BD2491" s="2">
        <v>6</v>
      </c>
      <c r="BE2491" s="2" t="s">
        <v>38</v>
      </c>
      <c r="BF2491" s="2" t="s">
        <v>39</v>
      </c>
      <c r="BG2491" s="2">
        <v>4</v>
      </c>
      <c r="BH2491" s="2">
        <v>9</v>
      </c>
    </row>
    <row r="2492" spans="36:60" hidden="1" x14ac:dyDescent="0.25">
      <c r="AJ2492" s="12">
        <v>33</v>
      </c>
      <c r="AK2492" s="39" t="s">
        <v>125</v>
      </c>
      <c r="AL2492" s="13" t="s">
        <v>118</v>
      </c>
      <c r="AM2492" s="13" t="s">
        <v>82</v>
      </c>
      <c r="AN2492" s="13" t="s">
        <v>59</v>
      </c>
      <c r="AO2492" s="13" t="s">
        <v>78</v>
      </c>
      <c r="AP2492" s="13" t="s">
        <v>61</v>
      </c>
      <c r="AQ2492" s="13" t="s">
        <v>32</v>
      </c>
      <c r="AR2492" s="13" t="s">
        <v>53</v>
      </c>
      <c r="AS2492" s="13" t="s">
        <v>34</v>
      </c>
      <c r="AT2492" s="13">
        <v>103.94</v>
      </c>
      <c r="AU2492" s="13">
        <v>4</v>
      </c>
      <c r="AV2492" s="13">
        <v>0.15</v>
      </c>
      <c r="AW2492" s="13">
        <v>353.4</v>
      </c>
      <c r="AX2492" s="13">
        <v>206.51</v>
      </c>
      <c r="AY2492" s="13">
        <v>146.88999999999999</v>
      </c>
      <c r="AZ2492" s="13" t="s">
        <v>47</v>
      </c>
      <c r="BA2492" s="13" t="s">
        <v>71</v>
      </c>
      <c r="BB2492" s="13" t="s">
        <v>48</v>
      </c>
      <c r="BC2492" s="13">
        <v>29.93</v>
      </c>
      <c r="BD2492" s="13">
        <v>3</v>
      </c>
      <c r="BE2492" s="13" t="s">
        <v>55</v>
      </c>
      <c r="BF2492" s="13" t="s">
        <v>56</v>
      </c>
      <c r="BG2492" s="13">
        <v>5</v>
      </c>
      <c r="BH2492" s="13">
        <v>3</v>
      </c>
    </row>
    <row r="2493" spans="36:60" hidden="1" x14ac:dyDescent="0.25">
      <c r="AJ2493" s="11">
        <v>866</v>
      </c>
      <c r="AK2493" s="38" t="s">
        <v>573</v>
      </c>
      <c r="AL2493" s="2" t="s">
        <v>96</v>
      </c>
      <c r="AM2493" s="2" t="s">
        <v>42</v>
      </c>
      <c r="AN2493" s="2" t="s">
        <v>59</v>
      </c>
      <c r="AO2493" s="2" t="s">
        <v>94</v>
      </c>
      <c r="AP2493" s="2" t="s">
        <v>51</v>
      </c>
      <c r="AQ2493" s="2" t="s">
        <v>32</v>
      </c>
      <c r="AR2493" s="2" t="s">
        <v>53</v>
      </c>
      <c r="AS2493" s="2" t="s">
        <v>80</v>
      </c>
      <c r="AT2493" s="2">
        <v>209.63</v>
      </c>
      <c r="AU2493" s="2">
        <v>7</v>
      </c>
      <c r="AV2493" s="2">
        <v>0.25</v>
      </c>
      <c r="AW2493" s="2">
        <v>1100.56</v>
      </c>
      <c r="AX2493" s="2">
        <v>957.89</v>
      </c>
      <c r="AY2493" s="2">
        <v>142.66999999999999</v>
      </c>
      <c r="AZ2493" s="2" t="s">
        <v>76</v>
      </c>
      <c r="BA2493" s="2" t="s">
        <v>36</v>
      </c>
      <c r="BB2493" s="2" t="s">
        <v>72</v>
      </c>
      <c r="BC2493" s="2">
        <v>47.2</v>
      </c>
      <c r="BD2493" s="2">
        <v>5</v>
      </c>
      <c r="BE2493" s="2" t="s">
        <v>55</v>
      </c>
      <c r="BF2493" s="2" t="s">
        <v>56</v>
      </c>
      <c r="BG2493" s="2">
        <v>5</v>
      </c>
      <c r="BH2493" s="2">
        <v>10</v>
      </c>
    </row>
    <row r="2494" spans="36:60" hidden="1" x14ac:dyDescent="0.25">
      <c r="AJ2494" s="12">
        <v>153</v>
      </c>
      <c r="AK2494" s="39" t="s">
        <v>236</v>
      </c>
      <c r="AL2494" s="13" t="s">
        <v>27</v>
      </c>
      <c r="AM2494" s="13" t="s">
        <v>66</v>
      </c>
      <c r="AN2494" s="13" t="s">
        <v>29</v>
      </c>
      <c r="AO2494" s="13" t="s">
        <v>44</v>
      </c>
      <c r="AP2494" s="13" t="s">
        <v>61</v>
      </c>
      <c r="AQ2494" s="13" t="s">
        <v>79</v>
      </c>
      <c r="AR2494" s="13" t="s">
        <v>33</v>
      </c>
      <c r="AS2494" s="13" t="s">
        <v>80</v>
      </c>
      <c r="AT2494" s="13">
        <v>432.7</v>
      </c>
      <c r="AU2494" s="13">
        <v>1</v>
      </c>
      <c r="AV2494" s="13">
        <v>0.28000000000000003</v>
      </c>
      <c r="AW2494" s="13">
        <v>311.54000000000002</v>
      </c>
      <c r="AX2494" s="13">
        <v>168.98</v>
      </c>
      <c r="AY2494" s="13">
        <v>142.56</v>
      </c>
      <c r="AZ2494" s="13" t="s">
        <v>35</v>
      </c>
      <c r="BA2494" s="13" t="s">
        <v>88</v>
      </c>
      <c r="BB2494" s="13" t="s">
        <v>72</v>
      </c>
      <c r="BC2494" s="13">
        <v>32.090000000000003</v>
      </c>
      <c r="BD2494" s="13">
        <v>10</v>
      </c>
      <c r="BE2494" s="13" t="s">
        <v>38</v>
      </c>
      <c r="BF2494" s="13" t="s">
        <v>39</v>
      </c>
      <c r="BG2494" s="13">
        <v>5</v>
      </c>
      <c r="BH2494" s="13">
        <v>2</v>
      </c>
    </row>
    <row r="2495" spans="36:60" hidden="1" x14ac:dyDescent="0.25">
      <c r="AJ2495" s="11">
        <v>734</v>
      </c>
      <c r="AK2495" s="38" t="s">
        <v>551</v>
      </c>
      <c r="AL2495" s="2" t="s">
        <v>96</v>
      </c>
      <c r="AM2495" s="2" t="s">
        <v>28</v>
      </c>
      <c r="AN2495" s="2" t="s">
        <v>83</v>
      </c>
      <c r="AO2495" s="2" t="s">
        <v>78</v>
      </c>
      <c r="AP2495" s="2" t="s">
        <v>31</v>
      </c>
      <c r="AQ2495" s="2" t="s">
        <v>62</v>
      </c>
      <c r="AR2495" s="2" t="s">
        <v>33</v>
      </c>
      <c r="AS2495" s="2" t="s">
        <v>85</v>
      </c>
      <c r="AT2495" s="2">
        <v>111.84</v>
      </c>
      <c r="AU2495" s="2">
        <v>12</v>
      </c>
      <c r="AV2495" s="2">
        <v>0.27</v>
      </c>
      <c r="AW2495" s="2">
        <v>979.72</v>
      </c>
      <c r="AX2495" s="2">
        <v>838.02</v>
      </c>
      <c r="AY2495" s="2">
        <v>141.69999999999999</v>
      </c>
      <c r="AZ2495" s="2" t="s">
        <v>47</v>
      </c>
      <c r="BA2495" s="2" t="s">
        <v>54</v>
      </c>
      <c r="BB2495" s="2" t="s">
        <v>37</v>
      </c>
      <c r="BC2495" s="2">
        <v>6.74</v>
      </c>
      <c r="BD2495" s="2">
        <v>7</v>
      </c>
      <c r="BE2495" s="2" t="s">
        <v>97</v>
      </c>
      <c r="BF2495" s="2" t="s">
        <v>56</v>
      </c>
      <c r="BG2495" s="2">
        <v>1</v>
      </c>
      <c r="BH2495" s="2">
        <v>3</v>
      </c>
    </row>
    <row r="2496" spans="36:60" hidden="1" x14ac:dyDescent="0.25">
      <c r="AJ2496" s="11">
        <v>630</v>
      </c>
      <c r="AK2496" s="38" t="s">
        <v>153</v>
      </c>
      <c r="AL2496" s="2" t="s">
        <v>27</v>
      </c>
      <c r="AM2496" s="2" t="s">
        <v>82</v>
      </c>
      <c r="AN2496" s="2" t="s">
        <v>90</v>
      </c>
      <c r="AO2496" s="2" t="s">
        <v>94</v>
      </c>
      <c r="AP2496" s="2" t="s">
        <v>68</v>
      </c>
      <c r="AQ2496" s="2" t="s">
        <v>79</v>
      </c>
      <c r="AR2496" s="2" t="s">
        <v>33</v>
      </c>
      <c r="AS2496" s="2" t="s">
        <v>85</v>
      </c>
      <c r="AT2496" s="2">
        <v>115.16</v>
      </c>
      <c r="AU2496" s="2">
        <v>3</v>
      </c>
      <c r="AV2496" s="2">
        <v>0.12</v>
      </c>
      <c r="AW2496" s="2">
        <v>304.02</v>
      </c>
      <c r="AX2496" s="2">
        <v>163.16</v>
      </c>
      <c r="AY2496" s="2">
        <v>140.86000000000001</v>
      </c>
      <c r="AZ2496" s="2" t="s">
        <v>63</v>
      </c>
      <c r="BA2496" s="2" t="s">
        <v>54</v>
      </c>
      <c r="BB2496" s="2" t="s">
        <v>48</v>
      </c>
      <c r="BC2496" s="2">
        <v>34.04</v>
      </c>
      <c r="BD2496" s="2">
        <v>2</v>
      </c>
      <c r="BE2496" s="2" t="s">
        <v>55</v>
      </c>
      <c r="BF2496" s="2" t="s">
        <v>56</v>
      </c>
      <c r="BG2496" s="2">
        <v>3</v>
      </c>
      <c r="BH2496" s="2">
        <v>3</v>
      </c>
    </row>
    <row r="2497" spans="36:60" hidden="1" x14ac:dyDescent="0.25">
      <c r="AJ2497" s="11">
        <v>718</v>
      </c>
      <c r="AK2497" s="38" t="s">
        <v>283</v>
      </c>
      <c r="AL2497" s="2" t="s">
        <v>96</v>
      </c>
      <c r="AM2497" s="2" t="s">
        <v>28</v>
      </c>
      <c r="AN2497" s="2" t="s">
        <v>93</v>
      </c>
      <c r="AO2497" s="2" t="s">
        <v>67</v>
      </c>
      <c r="AP2497" s="2" t="s">
        <v>31</v>
      </c>
      <c r="AQ2497" s="2" t="s">
        <v>79</v>
      </c>
      <c r="AR2497" s="2" t="s">
        <v>33</v>
      </c>
      <c r="AS2497" s="2" t="s">
        <v>34</v>
      </c>
      <c r="AT2497" s="2">
        <v>72.34</v>
      </c>
      <c r="AU2497" s="2">
        <v>8</v>
      </c>
      <c r="AV2497" s="2">
        <v>0.2</v>
      </c>
      <c r="AW2497" s="2">
        <v>462.98</v>
      </c>
      <c r="AX2497" s="2">
        <v>325.49</v>
      </c>
      <c r="AY2497" s="2">
        <v>137.49</v>
      </c>
      <c r="AZ2497" s="2" t="s">
        <v>35</v>
      </c>
      <c r="BA2497" s="2" t="s">
        <v>71</v>
      </c>
      <c r="BB2497" s="2" t="s">
        <v>72</v>
      </c>
      <c r="BC2497" s="2">
        <v>39.950000000000003</v>
      </c>
      <c r="BD2497" s="2">
        <v>10</v>
      </c>
      <c r="BE2497" s="2" t="s">
        <v>97</v>
      </c>
      <c r="BF2497" s="2" t="s">
        <v>56</v>
      </c>
      <c r="BG2497" s="2">
        <v>1</v>
      </c>
      <c r="BH2497" s="2">
        <v>5</v>
      </c>
    </row>
    <row r="2498" spans="36:60" hidden="1" x14ac:dyDescent="0.25">
      <c r="AJ2498" s="11">
        <v>20</v>
      </c>
      <c r="AK2498" s="38" t="s">
        <v>109</v>
      </c>
      <c r="AL2498" s="2" t="s">
        <v>58</v>
      </c>
      <c r="AM2498" s="2" t="s">
        <v>66</v>
      </c>
      <c r="AN2498" s="2" t="s">
        <v>90</v>
      </c>
      <c r="AO2498" s="2" t="s">
        <v>60</v>
      </c>
      <c r="AP2498" s="2" t="s">
        <v>51</v>
      </c>
      <c r="AQ2498" s="2" t="s">
        <v>32</v>
      </c>
      <c r="AR2498" s="2" t="s">
        <v>33</v>
      </c>
      <c r="AS2498" s="2" t="s">
        <v>46</v>
      </c>
      <c r="AT2498" s="2">
        <v>548.16</v>
      </c>
      <c r="AU2498" s="2">
        <v>1</v>
      </c>
      <c r="AV2498" s="2">
        <v>0.21</v>
      </c>
      <c r="AW2498" s="2">
        <v>433.05</v>
      </c>
      <c r="AX2498" s="2">
        <v>297.44</v>
      </c>
      <c r="AY2498" s="2">
        <v>135.61000000000001</v>
      </c>
      <c r="AZ2498" s="2" t="s">
        <v>47</v>
      </c>
      <c r="BA2498" s="2" t="s">
        <v>36</v>
      </c>
      <c r="BB2498" s="2" t="s">
        <v>48</v>
      </c>
      <c r="BC2498" s="2">
        <v>33.450000000000003</v>
      </c>
      <c r="BD2498" s="2">
        <v>7</v>
      </c>
      <c r="BE2498" s="2" t="s">
        <v>55</v>
      </c>
      <c r="BF2498" s="2" t="s">
        <v>56</v>
      </c>
      <c r="BG2498" s="2">
        <v>3</v>
      </c>
      <c r="BH2498" s="2">
        <v>12</v>
      </c>
    </row>
    <row r="2499" spans="36:60" hidden="1" x14ac:dyDescent="0.25">
      <c r="AJ2499" s="12">
        <v>591</v>
      </c>
      <c r="AK2499" s="39" t="s">
        <v>500</v>
      </c>
      <c r="AL2499" s="13" t="s">
        <v>58</v>
      </c>
      <c r="AM2499" s="13" t="s">
        <v>66</v>
      </c>
      <c r="AN2499" s="13" t="s">
        <v>90</v>
      </c>
      <c r="AO2499" s="13" t="s">
        <v>100</v>
      </c>
      <c r="AP2499" s="13" t="s">
        <v>75</v>
      </c>
      <c r="AQ2499" s="13" t="s">
        <v>52</v>
      </c>
      <c r="AR2499" s="13" t="s">
        <v>53</v>
      </c>
      <c r="AS2499" s="13" t="s">
        <v>46</v>
      </c>
      <c r="AT2499" s="13">
        <v>99.83</v>
      </c>
      <c r="AU2499" s="13">
        <v>7</v>
      </c>
      <c r="AV2499" s="13">
        <v>0.17</v>
      </c>
      <c r="AW2499" s="13">
        <v>580.01</v>
      </c>
      <c r="AX2499" s="13">
        <v>446.42</v>
      </c>
      <c r="AY2499" s="13">
        <v>133.59</v>
      </c>
      <c r="AZ2499" s="13" t="s">
        <v>76</v>
      </c>
      <c r="BA2499" s="13" t="s">
        <v>36</v>
      </c>
      <c r="BB2499" s="13" t="s">
        <v>72</v>
      </c>
      <c r="BC2499" s="13">
        <v>46.22</v>
      </c>
      <c r="BD2499" s="13">
        <v>8</v>
      </c>
      <c r="BE2499" s="13" t="s">
        <v>38</v>
      </c>
      <c r="BF2499" s="13" t="s">
        <v>39</v>
      </c>
      <c r="BG2499" s="13">
        <v>3</v>
      </c>
      <c r="BH2499" s="13">
        <v>4</v>
      </c>
    </row>
    <row r="2500" spans="36:60" hidden="1" x14ac:dyDescent="0.25">
      <c r="AJ2500" s="12">
        <v>959</v>
      </c>
      <c r="AK2500" s="39" t="s">
        <v>122</v>
      </c>
      <c r="AL2500" s="13" t="s">
        <v>99</v>
      </c>
      <c r="AM2500" s="13" t="s">
        <v>66</v>
      </c>
      <c r="AN2500" s="13" t="s">
        <v>83</v>
      </c>
      <c r="AO2500" s="13" t="s">
        <v>100</v>
      </c>
      <c r="AP2500" s="13" t="s">
        <v>61</v>
      </c>
      <c r="AQ2500" s="13" t="s">
        <v>87</v>
      </c>
      <c r="AR2500" s="13" t="s">
        <v>53</v>
      </c>
      <c r="AS2500" s="13" t="s">
        <v>46</v>
      </c>
      <c r="AT2500" s="13">
        <v>574.66</v>
      </c>
      <c r="AU2500" s="13">
        <v>2</v>
      </c>
      <c r="AV2500" s="13">
        <v>0.05</v>
      </c>
      <c r="AW2500" s="13">
        <v>1091.8499999999999</v>
      </c>
      <c r="AX2500" s="13">
        <v>959.05</v>
      </c>
      <c r="AY2500" s="13">
        <v>132.80000000000001</v>
      </c>
      <c r="AZ2500" s="13" t="s">
        <v>91</v>
      </c>
      <c r="BA2500" s="13" t="s">
        <v>71</v>
      </c>
      <c r="BB2500" s="13" t="s">
        <v>37</v>
      </c>
      <c r="BC2500" s="13">
        <v>19.25</v>
      </c>
      <c r="BD2500" s="13">
        <v>1</v>
      </c>
      <c r="BE2500" s="13" t="s">
        <v>97</v>
      </c>
      <c r="BF2500" s="13" t="s">
        <v>56</v>
      </c>
      <c r="BG2500" s="13">
        <v>5</v>
      </c>
      <c r="BH2500" s="13">
        <v>4</v>
      </c>
    </row>
    <row r="2501" spans="36:60" hidden="1" x14ac:dyDescent="0.25">
      <c r="AJ2501" s="11">
        <v>680</v>
      </c>
      <c r="AK2501" s="38" t="s">
        <v>538</v>
      </c>
      <c r="AL2501" s="2" t="s">
        <v>129</v>
      </c>
      <c r="AM2501" s="2" t="s">
        <v>28</v>
      </c>
      <c r="AN2501" s="2" t="s">
        <v>90</v>
      </c>
      <c r="AO2501" s="2" t="s">
        <v>94</v>
      </c>
      <c r="AP2501" s="2" t="s">
        <v>68</v>
      </c>
      <c r="AQ2501" s="2" t="s">
        <v>84</v>
      </c>
      <c r="AR2501" s="2" t="s">
        <v>53</v>
      </c>
      <c r="AS2501" s="2" t="s">
        <v>34</v>
      </c>
      <c r="AT2501" s="2">
        <v>607.65</v>
      </c>
      <c r="AU2501" s="2">
        <v>2</v>
      </c>
      <c r="AV2501" s="2">
        <v>0.16</v>
      </c>
      <c r="AW2501" s="2">
        <v>1020.85</v>
      </c>
      <c r="AX2501" s="2">
        <v>889.76</v>
      </c>
      <c r="AY2501" s="2">
        <v>131.09</v>
      </c>
      <c r="AZ2501" s="2" t="s">
        <v>91</v>
      </c>
      <c r="BA2501" s="2" t="s">
        <v>54</v>
      </c>
      <c r="BB2501" s="2" t="s">
        <v>72</v>
      </c>
      <c r="BC2501" s="2">
        <v>24.64</v>
      </c>
      <c r="BD2501" s="2">
        <v>4</v>
      </c>
      <c r="BE2501" s="2" t="s">
        <v>97</v>
      </c>
      <c r="BF2501" s="2" t="s">
        <v>56</v>
      </c>
      <c r="BG2501" s="2">
        <v>4</v>
      </c>
      <c r="BH2501" s="2">
        <v>7</v>
      </c>
    </row>
    <row r="2502" spans="36:60" hidden="1" x14ac:dyDescent="0.25">
      <c r="AJ2502" s="11">
        <v>334</v>
      </c>
      <c r="AK2502" s="38" t="s">
        <v>359</v>
      </c>
      <c r="AL2502" s="2" t="s">
        <v>96</v>
      </c>
      <c r="AM2502" s="2" t="s">
        <v>82</v>
      </c>
      <c r="AN2502" s="2" t="s">
        <v>43</v>
      </c>
      <c r="AO2502" s="2" t="s">
        <v>67</v>
      </c>
      <c r="AP2502" s="2" t="s">
        <v>68</v>
      </c>
      <c r="AQ2502" s="2" t="s">
        <v>87</v>
      </c>
      <c r="AR2502" s="2" t="s">
        <v>33</v>
      </c>
      <c r="AS2502" s="2" t="s">
        <v>46</v>
      </c>
      <c r="AT2502" s="2">
        <v>803.57</v>
      </c>
      <c r="AU2502" s="2">
        <v>1</v>
      </c>
      <c r="AV2502" s="2">
        <v>0.14000000000000001</v>
      </c>
      <c r="AW2502" s="2">
        <v>691.07</v>
      </c>
      <c r="AX2502" s="2">
        <v>561.41</v>
      </c>
      <c r="AY2502" s="2">
        <v>129.66</v>
      </c>
      <c r="AZ2502" s="2" t="s">
        <v>76</v>
      </c>
      <c r="BA2502" s="2" t="s">
        <v>54</v>
      </c>
      <c r="BB2502" s="2" t="s">
        <v>48</v>
      </c>
      <c r="BC2502" s="2">
        <v>36.25</v>
      </c>
      <c r="BD2502" s="2">
        <v>9</v>
      </c>
      <c r="BE2502" s="2" t="s">
        <v>97</v>
      </c>
      <c r="BF2502" s="2" t="s">
        <v>56</v>
      </c>
      <c r="BG2502" s="2">
        <v>2</v>
      </c>
      <c r="BH2502" s="2">
        <v>4</v>
      </c>
    </row>
    <row r="2503" spans="36:60" hidden="1" x14ac:dyDescent="0.25">
      <c r="AJ2503" s="12">
        <v>947</v>
      </c>
      <c r="AK2503" s="39" t="s">
        <v>190</v>
      </c>
      <c r="AL2503" s="13" t="s">
        <v>50</v>
      </c>
      <c r="AM2503" s="13" t="s">
        <v>28</v>
      </c>
      <c r="AN2503" s="13" t="s">
        <v>83</v>
      </c>
      <c r="AO2503" s="13" t="s">
        <v>74</v>
      </c>
      <c r="AP2503" s="13" t="s">
        <v>51</v>
      </c>
      <c r="AQ2503" s="13" t="s">
        <v>62</v>
      </c>
      <c r="AR2503" s="13" t="s">
        <v>53</v>
      </c>
      <c r="AS2503" s="13" t="s">
        <v>34</v>
      </c>
      <c r="AT2503" s="13">
        <v>458.63</v>
      </c>
      <c r="AU2503" s="13">
        <v>1</v>
      </c>
      <c r="AV2503" s="13">
        <v>0.15</v>
      </c>
      <c r="AW2503" s="13">
        <v>389.84</v>
      </c>
      <c r="AX2503" s="13">
        <v>261.04000000000002</v>
      </c>
      <c r="AY2503" s="13">
        <v>128.80000000000001</v>
      </c>
      <c r="AZ2503" s="13" t="s">
        <v>91</v>
      </c>
      <c r="BA2503" s="13" t="s">
        <v>54</v>
      </c>
      <c r="BB2503" s="13" t="s">
        <v>37</v>
      </c>
      <c r="BC2503" s="13">
        <v>42.73</v>
      </c>
      <c r="BD2503" s="13">
        <v>9</v>
      </c>
      <c r="BE2503" s="13" t="s">
        <v>38</v>
      </c>
      <c r="BF2503" s="13" t="s">
        <v>56</v>
      </c>
      <c r="BG2503" s="13">
        <v>4</v>
      </c>
      <c r="BH2503" s="13">
        <v>10</v>
      </c>
    </row>
    <row r="2504" spans="36:60" hidden="1" x14ac:dyDescent="0.25">
      <c r="AJ2504" s="12">
        <v>529</v>
      </c>
      <c r="AK2504" s="39" t="s">
        <v>453</v>
      </c>
      <c r="AL2504" s="13" t="s">
        <v>58</v>
      </c>
      <c r="AM2504" s="13" t="s">
        <v>28</v>
      </c>
      <c r="AN2504" s="13" t="s">
        <v>93</v>
      </c>
      <c r="AO2504" s="13" t="s">
        <v>100</v>
      </c>
      <c r="AP2504" s="13" t="s">
        <v>75</v>
      </c>
      <c r="AQ2504" s="13" t="s">
        <v>52</v>
      </c>
      <c r="AR2504" s="13" t="s">
        <v>33</v>
      </c>
      <c r="AS2504" s="13" t="s">
        <v>70</v>
      </c>
      <c r="AT2504" s="13">
        <v>510.26</v>
      </c>
      <c r="AU2504" s="13">
        <v>1</v>
      </c>
      <c r="AV2504" s="13">
        <v>0.03</v>
      </c>
      <c r="AW2504" s="13">
        <v>494.95</v>
      </c>
      <c r="AX2504" s="13">
        <v>368.45</v>
      </c>
      <c r="AY2504" s="13">
        <v>126.5</v>
      </c>
      <c r="AZ2504" s="13" t="s">
        <v>91</v>
      </c>
      <c r="BA2504" s="13" t="s">
        <v>88</v>
      </c>
      <c r="BB2504" s="13" t="s">
        <v>72</v>
      </c>
      <c r="BC2504" s="13">
        <v>24.64</v>
      </c>
      <c r="BD2504" s="13">
        <v>5</v>
      </c>
      <c r="BE2504" s="13" t="s">
        <v>97</v>
      </c>
      <c r="BF2504" s="13" t="s">
        <v>39</v>
      </c>
      <c r="BG2504" s="13">
        <v>1</v>
      </c>
      <c r="BH2504" s="13">
        <v>7</v>
      </c>
    </row>
    <row r="2505" spans="36:60" hidden="1" x14ac:dyDescent="0.25">
      <c r="AJ2505" s="11">
        <v>556</v>
      </c>
      <c r="AK2505" s="38" t="s">
        <v>275</v>
      </c>
      <c r="AL2505" s="2" t="s">
        <v>96</v>
      </c>
      <c r="AM2505" s="2" t="s">
        <v>66</v>
      </c>
      <c r="AN2505" s="2" t="s">
        <v>90</v>
      </c>
      <c r="AO2505" s="2" t="s">
        <v>30</v>
      </c>
      <c r="AP2505" s="2" t="s">
        <v>61</v>
      </c>
      <c r="AQ2505" s="2" t="s">
        <v>134</v>
      </c>
      <c r="AR2505" s="2" t="s">
        <v>45</v>
      </c>
      <c r="AS2505" s="2" t="s">
        <v>34</v>
      </c>
      <c r="AT2505" s="2">
        <v>322.83999999999997</v>
      </c>
      <c r="AU2505" s="2">
        <v>2</v>
      </c>
      <c r="AV2505" s="2">
        <v>0.13</v>
      </c>
      <c r="AW2505" s="2">
        <v>561.74</v>
      </c>
      <c r="AX2505" s="2">
        <v>435.51</v>
      </c>
      <c r="AY2505" s="2">
        <v>126.23</v>
      </c>
      <c r="AZ2505" s="2" t="s">
        <v>47</v>
      </c>
      <c r="BA2505" s="2" t="s">
        <v>36</v>
      </c>
      <c r="BB2505" s="2" t="s">
        <v>37</v>
      </c>
      <c r="BC2505" s="2">
        <v>42.55</v>
      </c>
      <c r="BD2505" s="2">
        <v>1</v>
      </c>
      <c r="BE2505" s="2" t="s">
        <v>55</v>
      </c>
      <c r="BF2505" s="2" t="s">
        <v>56</v>
      </c>
      <c r="BG2505" s="2">
        <v>1</v>
      </c>
      <c r="BH2505" s="2">
        <v>1</v>
      </c>
    </row>
    <row r="2506" spans="36:60" hidden="1" x14ac:dyDescent="0.25">
      <c r="AJ2506" s="11">
        <v>176</v>
      </c>
      <c r="AK2506" s="38" t="s">
        <v>255</v>
      </c>
      <c r="AL2506" s="2" t="s">
        <v>41</v>
      </c>
      <c r="AM2506" s="2" t="s">
        <v>82</v>
      </c>
      <c r="AN2506" s="2" t="s">
        <v>83</v>
      </c>
      <c r="AO2506" s="2" t="s">
        <v>100</v>
      </c>
      <c r="AP2506" s="2" t="s">
        <v>31</v>
      </c>
      <c r="AQ2506" s="2" t="s">
        <v>134</v>
      </c>
      <c r="AR2506" s="2" t="s">
        <v>53</v>
      </c>
      <c r="AS2506" s="2" t="s">
        <v>34</v>
      </c>
      <c r="AT2506" s="2">
        <v>461.68</v>
      </c>
      <c r="AU2506" s="2">
        <v>1</v>
      </c>
      <c r="AV2506" s="2">
        <v>0.13</v>
      </c>
      <c r="AW2506" s="2">
        <v>401.66</v>
      </c>
      <c r="AX2506" s="2">
        <v>276.08</v>
      </c>
      <c r="AY2506" s="2">
        <v>125.58</v>
      </c>
      <c r="AZ2506" s="2" t="s">
        <v>35</v>
      </c>
      <c r="BA2506" s="2" t="s">
        <v>88</v>
      </c>
      <c r="BB2506" s="2" t="s">
        <v>37</v>
      </c>
      <c r="BC2506" s="2">
        <v>39.85</v>
      </c>
      <c r="BD2506" s="2">
        <v>3</v>
      </c>
      <c r="BE2506" s="2" t="s">
        <v>97</v>
      </c>
      <c r="BF2506" s="2" t="s">
        <v>56</v>
      </c>
      <c r="BG2506" s="2">
        <v>1</v>
      </c>
      <c r="BH2506" s="2">
        <v>1</v>
      </c>
    </row>
    <row r="2507" spans="36:60" hidden="1" x14ac:dyDescent="0.25">
      <c r="AJ2507" s="12">
        <v>519</v>
      </c>
      <c r="AK2507" s="39" t="s">
        <v>122</v>
      </c>
      <c r="AL2507" s="13" t="s">
        <v>50</v>
      </c>
      <c r="AM2507" s="13" t="s">
        <v>66</v>
      </c>
      <c r="AN2507" s="13" t="s">
        <v>29</v>
      </c>
      <c r="AO2507" s="13" t="s">
        <v>74</v>
      </c>
      <c r="AP2507" s="13" t="s">
        <v>61</v>
      </c>
      <c r="AQ2507" s="13" t="s">
        <v>32</v>
      </c>
      <c r="AR2507" s="13" t="s">
        <v>53</v>
      </c>
      <c r="AS2507" s="13" t="s">
        <v>34</v>
      </c>
      <c r="AT2507" s="13">
        <v>15.7</v>
      </c>
      <c r="AU2507" s="13">
        <v>19</v>
      </c>
      <c r="AV2507" s="13">
        <v>0.06</v>
      </c>
      <c r="AW2507" s="13">
        <v>280.39999999999998</v>
      </c>
      <c r="AX2507" s="13">
        <v>154.99</v>
      </c>
      <c r="AY2507" s="13">
        <v>125.41</v>
      </c>
      <c r="AZ2507" s="13" t="s">
        <v>35</v>
      </c>
      <c r="BA2507" s="13" t="s">
        <v>71</v>
      </c>
      <c r="BB2507" s="13" t="s">
        <v>48</v>
      </c>
      <c r="BC2507" s="13">
        <v>36.049999999999997</v>
      </c>
      <c r="BD2507" s="13">
        <v>9</v>
      </c>
      <c r="BE2507" s="13" t="s">
        <v>38</v>
      </c>
      <c r="BF2507" s="13" t="s">
        <v>39</v>
      </c>
      <c r="BG2507" s="13">
        <v>2</v>
      </c>
      <c r="BH2507" s="13">
        <v>4</v>
      </c>
    </row>
    <row r="2508" spans="36:60" hidden="1" x14ac:dyDescent="0.25">
      <c r="AJ2508" s="11">
        <v>446</v>
      </c>
      <c r="AK2508" s="38" t="s">
        <v>436</v>
      </c>
      <c r="AL2508" s="2" t="s">
        <v>118</v>
      </c>
      <c r="AM2508" s="2" t="s">
        <v>82</v>
      </c>
      <c r="AN2508" s="2" t="s">
        <v>43</v>
      </c>
      <c r="AO2508" s="2" t="s">
        <v>94</v>
      </c>
      <c r="AP2508" s="2" t="s">
        <v>31</v>
      </c>
      <c r="AQ2508" s="2" t="s">
        <v>52</v>
      </c>
      <c r="AR2508" s="2" t="s">
        <v>53</v>
      </c>
      <c r="AS2508" s="2" t="s">
        <v>80</v>
      </c>
      <c r="AT2508" s="2">
        <v>581.55999999999995</v>
      </c>
      <c r="AU2508" s="2">
        <v>1</v>
      </c>
      <c r="AV2508" s="2">
        <v>0.27</v>
      </c>
      <c r="AW2508" s="2">
        <v>424.54</v>
      </c>
      <c r="AX2508" s="2">
        <v>301.61</v>
      </c>
      <c r="AY2508" s="2">
        <v>122.93</v>
      </c>
      <c r="AZ2508" s="2" t="s">
        <v>47</v>
      </c>
      <c r="BA2508" s="2" t="s">
        <v>71</v>
      </c>
      <c r="BB2508" s="2" t="s">
        <v>37</v>
      </c>
      <c r="BC2508" s="2">
        <v>44.72</v>
      </c>
      <c r="BD2508" s="2">
        <v>10</v>
      </c>
      <c r="BE2508" s="2" t="s">
        <v>55</v>
      </c>
      <c r="BF2508" s="2" t="s">
        <v>56</v>
      </c>
      <c r="BG2508" s="2">
        <v>4</v>
      </c>
      <c r="BH2508" s="2">
        <v>4</v>
      </c>
    </row>
    <row r="2509" spans="36:60" hidden="1" x14ac:dyDescent="0.25">
      <c r="AJ2509" s="12">
        <v>109</v>
      </c>
      <c r="AK2509" s="39" t="s">
        <v>198</v>
      </c>
      <c r="AL2509" s="13" t="s">
        <v>99</v>
      </c>
      <c r="AM2509" s="13" t="s">
        <v>66</v>
      </c>
      <c r="AN2509" s="13" t="s">
        <v>29</v>
      </c>
      <c r="AO2509" s="13" t="s">
        <v>67</v>
      </c>
      <c r="AP2509" s="13" t="s">
        <v>75</v>
      </c>
      <c r="AQ2509" s="13" t="s">
        <v>134</v>
      </c>
      <c r="AR2509" s="13" t="s">
        <v>33</v>
      </c>
      <c r="AS2509" s="13" t="s">
        <v>70</v>
      </c>
      <c r="AT2509" s="13">
        <v>218.75</v>
      </c>
      <c r="AU2509" s="13">
        <v>5</v>
      </c>
      <c r="AV2509" s="13">
        <v>0.19</v>
      </c>
      <c r="AW2509" s="13">
        <v>885.94</v>
      </c>
      <c r="AX2509" s="13">
        <v>765.33</v>
      </c>
      <c r="AY2509" s="13">
        <v>120.61</v>
      </c>
      <c r="AZ2509" s="13" t="s">
        <v>63</v>
      </c>
      <c r="BA2509" s="13" t="s">
        <v>36</v>
      </c>
      <c r="BB2509" s="13" t="s">
        <v>72</v>
      </c>
      <c r="BC2509" s="13">
        <v>26.87</v>
      </c>
      <c r="BD2509" s="13">
        <v>2</v>
      </c>
      <c r="BE2509" s="13" t="s">
        <v>55</v>
      </c>
      <c r="BF2509" s="13" t="s">
        <v>39</v>
      </c>
      <c r="BG2509" s="13">
        <v>4</v>
      </c>
      <c r="BH2509" s="13">
        <v>12</v>
      </c>
    </row>
    <row r="2510" spans="36:60" hidden="1" x14ac:dyDescent="0.25">
      <c r="AJ2510" s="12">
        <v>929</v>
      </c>
      <c r="AK2510" s="39" t="s">
        <v>561</v>
      </c>
      <c r="AL2510" s="13" t="s">
        <v>114</v>
      </c>
      <c r="AM2510" s="13" t="s">
        <v>82</v>
      </c>
      <c r="AN2510" s="13" t="s">
        <v>93</v>
      </c>
      <c r="AO2510" s="13" t="s">
        <v>94</v>
      </c>
      <c r="AP2510" s="13" t="s">
        <v>51</v>
      </c>
      <c r="AQ2510" s="13" t="s">
        <v>87</v>
      </c>
      <c r="AR2510" s="13" t="s">
        <v>45</v>
      </c>
      <c r="AS2510" s="13" t="s">
        <v>70</v>
      </c>
      <c r="AT2510" s="13">
        <v>46.05</v>
      </c>
      <c r="AU2510" s="13">
        <v>17</v>
      </c>
      <c r="AV2510" s="13">
        <v>0.08</v>
      </c>
      <c r="AW2510" s="13">
        <v>720.22</v>
      </c>
      <c r="AX2510" s="13">
        <v>601.84</v>
      </c>
      <c r="AY2510" s="13">
        <v>118.38</v>
      </c>
      <c r="AZ2510" s="13" t="s">
        <v>63</v>
      </c>
      <c r="BA2510" s="13" t="s">
        <v>54</v>
      </c>
      <c r="BB2510" s="13" t="s">
        <v>72</v>
      </c>
      <c r="BC2510" s="13">
        <v>38.25</v>
      </c>
      <c r="BD2510" s="13">
        <v>8</v>
      </c>
      <c r="BE2510" s="13" t="s">
        <v>38</v>
      </c>
      <c r="BF2510" s="13" t="s">
        <v>39</v>
      </c>
      <c r="BG2510" s="13">
        <v>3</v>
      </c>
      <c r="BH2510" s="13">
        <v>5</v>
      </c>
    </row>
    <row r="2511" spans="36:60" hidden="1" x14ac:dyDescent="0.25">
      <c r="AJ2511" s="12">
        <v>175</v>
      </c>
      <c r="AK2511" s="39" t="s">
        <v>254</v>
      </c>
      <c r="AL2511" s="13" t="s">
        <v>127</v>
      </c>
      <c r="AM2511" s="13" t="s">
        <v>82</v>
      </c>
      <c r="AN2511" s="13" t="s">
        <v>29</v>
      </c>
      <c r="AO2511" s="13" t="s">
        <v>67</v>
      </c>
      <c r="AP2511" s="13" t="s">
        <v>51</v>
      </c>
      <c r="AQ2511" s="13" t="s">
        <v>62</v>
      </c>
      <c r="AR2511" s="13" t="s">
        <v>33</v>
      </c>
      <c r="AS2511" s="13" t="s">
        <v>34</v>
      </c>
      <c r="AT2511" s="13">
        <v>360.37</v>
      </c>
      <c r="AU2511" s="13">
        <v>2</v>
      </c>
      <c r="AV2511" s="13">
        <v>0.04</v>
      </c>
      <c r="AW2511" s="13">
        <v>691.91</v>
      </c>
      <c r="AX2511" s="13">
        <v>573.98</v>
      </c>
      <c r="AY2511" s="13">
        <v>117.93</v>
      </c>
      <c r="AZ2511" s="13" t="s">
        <v>63</v>
      </c>
      <c r="BA2511" s="13" t="s">
        <v>36</v>
      </c>
      <c r="BB2511" s="13" t="s">
        <v>72</v>
      </c>
      <c r="BC2511" s="13">
        <v>25.69</v>
      </c>
      <c r="BD2511" s="13">
        <v>10</v>
      </c>
      <c r="BE2511" s="13" t="s">
        <v>55</v>
      </c>
      <c r="BF2511" s="13" t="s">
        <v>56</v>
      </c>
      <c r="BG2511" s="13">
        <v>2</v>
      </c>
      <c r="BH2511" s="13">
        <v>3</v>
      </c>
    </row>
    <row r="2512" spans="36:60" hidden="1" x14ac:dyDescent="0.25">
      <c r="AJ2512" s="11">
        <v>354</v>
      </c>
      <c r="AK2512" s="38" t="s">
        <v>137</v>
      </c>
      <c r="AL2512" s="2" t="s">
        <v>129</v>
      </c>
      <c r="AM2512" s="2" t="s">
        <v>66</v>
      </c>
      <c r="AN2512" s="2" t="s">
        <v>93</v>
      </c>
      <c r="AO2512" s="2" t="s">
        <v>60</v>
      </c>
      <c r="AP2512" s="2" t="s">
        <v>75</v>
      </c>
      <c r="AQ2512" s="2" t="s">
        <v>69</v>
      </c>
      <c r="AR2512" s="2" t="s">
        <v>45</v>
      </c>
      <c r="AS2512" s="2" t="s">
        <v>80</v>
      </c>
      <c r="AT2512" s="2">
        <v>506.34</v>
      </c>
      <c r="AU2512" s="2">
        <v>1</v>
      </c>
      <c r="AV2512" s="2">
        <v>0.23</v>
      </c>
      <c r="AW2512" s="2">
        <v>389.88</v>
      </c>
      <c r="AX2512" s="2">
        <v>273.12</v>
      </c>
      <c r="AY2512" s="2">
        <v>116.76</v>
      </c>
      <c r="AZ2512" s="2" t="s">
        <v>35</v>
      </c>
      <c r="BA2512" s="2" t="s">
        <v>71</v>
      </c>
      <c r="BB2512" s="2" t="s">
        <v>37</v>
      </c>
      <c r="BC2512" s="2">
        <v>11.87</v>
      </c>
      <c r="BD2512" s="2">
        <v>10</v>
      </c>
      <c r="BE2512" s="2" t="s">
        <v>55</v>
      </c>
      <c r="BF2512" s="2" t="s">
        <v>39</v>
      </c>
      <c r="BG2512" s="2">
        <v>5</v>
      </c>
      <c r="BH2512" s="2">
        <v>12</v>
      </c>
    </row>
    <row r="2513" spans="36:60" hidden="1" x14ac:dyDescent="0.25">
      <c r="AJ2513" s="11">
        <v>54</v>
      </c>
      <c r="AK2513" s="38" t="s">
        <v>148</v>
      </c>
      <c r="AL2513" s="2" t="s">
        <v>114</v>
      </c>
      <c r="AM2513" s="2" t="s">
        <v>42</v>
      </c>
      <c r="AN2513" s="2" t="s">
        <v>59</v>
      </c>
      <c r="AO2513" s="2" t="s">
        <v>67</v>
      </c>
      <c r="AP2513" s="2" t="s">
        <v>31</v>
      </c>
      <c r="AQ2513" s="2" t="s">
        <v>87</v>
      </c>
      <c r="AR2513" s="2" t="s">
        <v>45</v>
      </c>
      <c r="AS2513" s="2" t="s">
        <v>70</v>
      </c>
      <c r="AT2513" s="2">
        <v>288.68</v>
      </c>
      <c r="AU2513" s="2">
        <v>2</v>
      </c>
      <c r="AV2513" s="2">
        <v>0.02</v>
      </c>
      <c r="AW2513" s="2">
        <v>565.80999999999995</v>
      </c>
      <c r="AX2513" s="2">
        <v>451.49</v>
      </c>
      <c r="AY2513" s="2">
        <v>114.32</v>
      </c>
      <c r="AZ2513" s="2" t="s">
        <v>35</v>
      </c>
      <c r="BA2513" s="2" t="s">
        <v>88</v>
      </c>
      <c r="BB2513" s="2" t="s">
        <v>37</v>
      </c>
      <c r="BC2513" s="2">
        <v>36.450000000000003</v>
      </c>
      <c r="BD2513" s="2">
        <v>7</v>
      </c>
      <c r="BE2513" s="2" t="s">
        <v>38</v>
      </c>
      <c r="BF2513" s="2" t="s">
        <v>56</v>
      </c>
      <c r="BG2513" s="2">
        <v>5</v>
      </c>
      <c r="BH2513" s="2">
        <v>3</v>
      </c>
    </row>
    <row r="2514" spans="36:60" hidden="1" x14ac:dyDescent="0.25">
      <c r="AJ2514" s="11">
        <v>760</v>
      </c>
      <c r="AK2514" s="38" t="s">
        <v>453</v>
      </c>
      <c r="AL2514" s="2" t="s">
        <v>120</v>
      </c>
      <c r="AM2514" s="2" t="s">
        <v>28</v>
      </c>
      <c r="AN2514" s="2" t="s">
        <v>83</v>
      </c>
      <c r="AO2514" s="2" t="s">
        <v>100</v>
      </c>
      <c r="AP2514" s="2" t="s">
        <v>68</v>
      </c>
      <c r="AQ2514" s="2" t="s">
        <v>84</v>
      </c>
      <c r="AR2514" s="2" t="s">
        <v>33</v>
      </c>
      <c r="AS2514" s="2" t="s">
        <v>80</v>
      </c>
      <c r="AT2514" s="2">
        <v>64.16</v>
      </c>
      <c r="AU2514" s="2">
        <v>5</v>
      </c>
      <c r="AV2514" s="2">
        <v>0.08</v>
      </c>
      <c r="AW2514" s="2">
        <v>295.14</v>
      </c>
      <c r="AX2514" s="2">
        <v>181.92</v>
      </c>
      <c r="AY2514" s="2">
        <v>113.22</v>
      </c>
      <c r="AZ2514" s="2" t="s">
        <v>91</v>
      </c>
      <c r="BA2514" s="2" t="s">
        <v>54</v>
      </c>
      <c r="BB2514" s="2" t="s">
        <v>48</v>
      </c>
      <c r="BC2514" s="2">
        <v>28.47</v>
      </c>
      <c r="BD2514" s="2">
        <v>4</v>
      </c>
      <c r="BE2514" s="2" t="s">
        <v>97</v>
      </c>
      <c r="BF2514" s="2" t="s">
        <v>39</v>
      </c>
      <c r="BG2514" s="2">
        <v>4</v>
      </c>
      <c r="BH2514" s="2">
        <v>7</v>
      </c>
    </row>
    <row r="2515" spans="36:60" hidden="1" x14ac:dyDescent="0.25">
      <c r="AJ2515" s="11">
        <v>226</v>
      </c>
      <c r="AK2515" s="38" t="s">
        <v>263</v>
      </c>
      <c r="AL2515" s="2" t="s">
        <v>65</v>
      </c>
      <c r="AM2515" s="2" t="s">
        <v>66</v>
      </c>
      <c r="AN2515" s="2" t="s">
        <v>83</v>
      </c>
      <c r="AO2515" s="2" t="s">
        <v>94</v>
      </c>
      <c r="AP2515" s="2" t="s">
        <v>61</v>
      </c>
      <c r="AQ2515" s="2" t="s">
        <v>102</v>
      </c>
      <c r="AR2515" s="2" t="s">
        <v>33</v>
      </c>
      <c r="AS2515" s="2" t="s">
        <v>46</v>
      </c>
      <c r="AT2515" s="2">
        <v>38.82</v>
      </c>
      <c r="AU2515" s="2">
        <v>9</v>
      </c>
      <c r="AV2515" s="2">
        <v>0.27</v>
      </c>
      <c r="AW2515" s="2">
        <v>255.05</v>
      </c>
      <c r="AX2515" s="2">
        <v>142.22999999999999</v>
      </c>
      <c r="AY2515" s="2">
        <v>112.82</v>
      </c>
      <c r="AZ2515" s="2" t="s">
        <v>91</v>
      </c>
      <c r="BA2515" s="2" t="s">
        <v>88</v>
      </c>
      <c r="BB2515" s="2" t="s">
        <v>48</v>
      </c>
      <c r="BC2515" s="2">
        <v>44.52</v>
      </c>
      <c r="BD2515" s="2">
        <v>3</v>
      </c>
      <c r="BE2515" s="2" t="s">
        <v>55</v>
      </c>
      <c r="BF2515" s="2" t="s">
        <v>56</v>
      </c>
      <c r="BG2515" s="2">
        <v>1</v>
      </c>
      <c r="BH2515" s="2">
        <v>2</v>
      </c>
    </row>
    <row r="2516" spans="36:60" hidden="1" x14ac:dyDescent="0.25">
      <c r="AJ2516" s="11">
        <v>830</v>
      </c>
      <c r="AK2516" s="38" t="s">
        <v>587</v>
      </c>
      <c r="AL2516" s="2" t="s">
        <v>96</v>
      </c>
      <c r="AM2516" s="2" t="s">
        <v>66</v>
      </c>
      <c r="AN2516" s="2" t="s">
        <v>59</v>
      </c>
      <c r="AO2516" s="2" t="s">
        <v>100</v>
      </c>
      <c r="AP2516" s="2" t="s">
        <v>51</v>
      </c>
      <c r="AQ2516" s="2" t="s">
        <v>107</v>
      </c>
      <c r="AR2516" s="2" t="s">
        <v>53</v>
      </c>
      <c r="AS2516" s="2" t="s">
        <v>70</v>
      </c>
      <c r="AT2516" s="2">
        <v>143.54</v>
      </c>
      <c r="AU2516" s="2">
        <v>2</v>
      </c>
      <c r="AV2516" s="2">
        <v>7.0000000000000007E-2</v>
      </c>
      <c r="AW2516" s="2">
        <v>266.98</v>
      </c>
      <c r="AX2516" s="2">
        <v>154.88999999999999</v>
      </c>
      <c r="AY2516" s="2">
        <v>112.09</v>
      </c>
      <c r="AZ2516" s="2" t="s">
        <v>47</v>
      </c>
      <c r="BA2516" s="2" t="s">
        <v>54</v>
      </c>
      <c r="BB2516" s="2" t="s">
        <v>37</v>
      </c>
      <c r="BC2516" s="2">
        <v>36.61</v>
      </c>
      <c r="BD2516" s="2">
        <v>5</v>
      </c>
      <c r="BE2516" s="2" t="s">
        <v>55</v>
      </c>
      <c r="BF2516" s="2" t="s">
        <v>39</v>
      </c>
      <c r="BG2516" s="2">
        <v>1</v>
      </c>
      <c r="BH2516" s="2">
        <v>4</v>
      </c>
    </row>
    <row r="2517" spans="36:60" hidden="1" x14ac:dyDescent="0.25">
      <c r="AJ2517" s="12">
        <v>351</v>
      </c>
      <c r="AK2517" s="39" t="s">
        <v>86</v>
      </c>
      <c r="AL2517" s="13" t="s">
        <v>27</v>
      </c>
      <c r="AM2517" s="13" t="s">
        <v>66</v>
      </c>
      <c r="AN2517" s="13" t="s">
        <v>29</v>
      </c>
      <c r="AO2517" s="13" t="s">
        <v>30</v>
      </c>
      <c r="AP2517" s="13" t="s">
        <v>61</v>
      </c>
      <c r="AQ2517" s="13" t="s">
        <v>79</v>
      </c>
      <c r="AR2517" s="13" t="s">
        <v>53</v>
      </c>
      <c r="AS2517" s="13" t="s">
        <v>85</v>
      </c>
      <c r="AT2517" s="13">
        <v>62.89</v>
      </c>
      <c r="AU2517" s="13">
        <v>6</v>
      </c>
      <c r="AV2517" s="13">
        <v>0.11</v>
      </c>
      <c r="AW2517" s="13">
        <v>335.83</v>
      </c>
      <c r="AX2517" s="13">
        <v>223.91</v>
      </c>
      <c r="AY2517" s="13">
        <v>111.92</v>
      </c>
      <c r="AZ2517" s="13" t="s">
        <v>76</v>
      </c>
      <c r="BA2517" s="13" t="s">
        <v>54</v>
      </c>
      <c r="BB2517" s="13" t="s">
        <v>48</v>
      </c>
      <c r="BC2517" s="13">
        <v>40.799999999999997</v>
      </c>
      <c r="BD2517" s="13">
        <v>4</v>
      </c>
      <c r="BE2517" s="13" t="s">
        <v>38</v>
      </c>
      <c r="BF2517" s="13" t="s">
        <v>39</v>
      </c>
      <c r="BG2517" s="13">
        <v>1</v>
      </c>
      <c r="BH2517" s="13">
        <v>7</v>
      </c>
    </row>
    <row r="2518" spans="36:60" hidden="1" x14ac:dyDescent="0.25">
      <c r="AJ2518" s="11">
        <v>116</v>
      </c>
      <c r="AK2518" s="38" t="s">
        <v>204</v>
      </c>
      <c r="AL2518" s="2" t="s">
        <v>50</v>
      </c>
      <c r="AM2518" s="2" t="s">
        <v>42</v>
      </c>
      <c r="AN2518" s="2" t="s">
        <v>59</v>
      </c>
      <c r="AO2518" s="2" t="s">
        <v>67</v>
      </c>
      <c r="AP2518" s="2" t="s">
        <v>31</v>
      </c>
      <c r="AQ2518" s="2" t="s">
        <v>84</v>
      </c>
      <c r="AR2518" s="2" t="s">
        <v>45</v>
      </c>
      <c r="AS2518" s="2" t="s">
        <v>70</v>
      </c>
      <c r="AT2518" s="2">
        <v>201.44</v>
      </c>
      <c r="AU2518" s="2">
        <v>2</v>
      </c>
      <c r="AV2518" s="2">
        <v>0.15</v>
      </c>
      <c r="AW2518" s="2">
        <v>342.45</v>
      </c>
      <c r="AX2518" s="2">
        <v>230.54</v>
      </c>
      <c r="AY2518" s="2">
        <v>111.91</v>
      </c>
      <c r="AZ2518" s="2" t="s">
        <v>76</v>
      </c>
      <c r="BA2518" s="2" t="s">
        <v>36</v>
      </c>
      <c r="BB2518" s="2" t="s">
        <v>72</v>
      </c>
      <c r="BC2518" s="2">
        <v>11.08</v>
      </c>
      <c r="BD2518" s="2">
        <v>3</v>
      </c>
      <c r="BE2518" s="2" t="s">
        <v>55</v>
      </c>
      <c r="BF2518" s="2" t="s">
        <v>56</v>
      </c>
      <c r="BG2518" s="2">
        <v>3</v>
      </c>
      <c r="BH2518" s="2">
        <v>8</v>
      </c>
    </row>
    <row r="2519" spans="36:60" hidden="1" x14ac:dyDescent="0.25">
      <c r="AJ2519" s="12">
        <v>391</v>
      </c>
      <c r="AK2519" s="39" t="s">
        <v>399</v>
      </c>
      <c r="AL2519" s="13" t="s">
        <v>127</v>
      </c>
      <c r="AM2519" s="13" t="s">
        <v>66</v>
      </c>
      <c r="AN2519" s="13" t="s">
        <v>90</v>
      </c>
      <c r="AO2519" s="13" t="s">
        <v>74</v>
      </c>
      <c r="AP2519" s="13" t="s">
        <v>61</v>
      </c>
      <c r="AQ2519" s="13" t="s">
        <v>84</v>
      </c>
      <c r="AR2519" s="13" t="s">
        <v>45</v>
      </c>
      <c r="AS2519" s="13" t="s">
        <v>70</v>
      </c>
      <c r="AT2519" s="13">
        <v>343.99</v>
      </c>
      <c r="AU2519" s="13">
        <v>1</v>
      </c>
      <c r="AV2519" s="13">
        <v>0.02</v>
      </c>
      <c r="AW2519" s="13">
        <v>337.11</v>
      </c>
      <c r="AX2519" s="13">
        <v>227.91</v>
      </c>
      <c r="AY2519" s="13">
        <v>109.2</v>
      </c>
      <c r="AZ2519" s="13" t="s">
        <v>76</v>
      </c>
      <c r="BA2519" s="13" t="s">
        <v>36</v>
      </c>
      <c r="BB2519" s="13" t="s">
        <v>48</v>
      </c>
      <c r="BC2519" s="13">
        <v>33.1</v>
      </c>
      <c r="BD2519" s="13">
        <v>1</v>
      </c>
      <c r="BE2519" s="13" t="s">
        <v>55</v>
      </c>
      <c r="BF2519" s="13" t="s">
        <v>56</v>
      </c>
      <c r="BG2519" s="13">
        <v>5</v>
      </c>
      <c r="BH2519" s="13">
        <v>11</v>
      </c>
    </row>
    <row r="2520" spans="36:60" hidden="1" x14ac:dyDescent="0.25">
      <c r="AJ2520" s="11">
        <v>530</v>
      </c>
      <c r="AK2520" s="38" t="s">
        <v>474</v>
      </c>
      <c r="AL2520" s="2" t="s">
        <v>58</v>
      </c>
      <c r="AM2520" s="2" t="s">
        <v>82</v>
      </c>
      <c r="AN2520" s="2" t="s">
        <v>93</v>
      </c>
      <c r="AO2520" s="2" t="s">
        <v>78</v>
      </c>
      <c r="AP2520" s="2" t="s">
        <v>31</v>
      </c>
      <c r="AQ2520" s="2" t="s">
        <v>79</v>
      </c>
      <c r="AR2520" s="2" t="s">
        <v>33</v>
      </c>
      <c r="AS2520" s="2" t="s">
        <v>34</v>
      </c>
      <c r="AT2520" s="2">
        <v>143.71</v>
      </c>
      <c r="AU2520" s="2">
        <v>4</v>
      </c>
      <c r="AV2520" s="2">
        <v>0.27</v>
      </c>
      <c r="AW2520" s="2">
        <v>419.63</v>
      </c>
      <c r="AX2520" s="2">
        <v>310.49</v>
      </c>
      <c r="AY2520" s="2">
        <v>109.14</v>
      </c>
      <c r="AZ2520" s="2" t="s">
        <v>76</v>
      </c>
      <c r="BA2520" s="2" t="s">
        <v>54</v>
      </c>
      <c r="BB2520" s="2" t="s">
        <v>48</v>
      </c>
      <c r="BC2520" s="2">
        <v>16.86</v>
      </c>
      <c r="BD2520" s="2">
        <v>5</v>
      </c>
      <c r="BE2520" s="2" t="s">
        <v>38</v>
      </c>
      <c r="BF2520" s="2" t="s">
        <v>56</v>
      </c>
      <c r="BG2520" s="2">
        <v>4</v>
      </c>
      <c r="BH2520" s="2">
        <v>3</v>
      </c>
    </row>
    <row r="2521" spans="36:60" hidden="1" x14ac:dyDescent="0.25">
      <c r="AJ2521" s="11">
        <v>482</v>
      </c>
      <c r="AK2521" s="38" t="s">
        <v>456</v>
      </c>
      <c r="AL2521" s="2" t="s">
        <v>118</v>
      </c>
      <c r="AM2521" s="2" t="s">
        <v>42</v>
      </c>
      <c r="AN2521" s="2" t="s">
        <v>43</v>
      </c>
      <c r="AO2521" s="2" t="s">
        <v>78</v>
      </c>
      <c r="AP2521" s="2" t="s">
        <v>51</v>
      </c>
      <c r="AQ2521" s="2" t="s">
        <v>52</v>
      </c>
      <c r="AR2521" s="2" t="s">
        <v>53</v>
      </c>
      <c r="AS2521" s="2" t="s">
        <v>85</v>
      </c>
      <c r="AT2521" s="2">
        <v>299.68</v>
      </c>
      <c r="AU2521" s="2">
        <v>1</v>
      </c>
      <c r="AV2521" s="2">
        <v>0.28999999999999998</v>
      </c>
      <c r="AW2521" s="2">
        <v>212.77</v>
      </c>
      <c r="AX2521" s="2">
        <v>109.07</v>
      </c>
      <c r="AY2521" s="2">
        <v>103.7</v>
      </c>
      <c r="AZ2521" s="2" t="s">
        <v>63</v>
      </c>
      <c r="BA2521" s="2" t="s">
        <v>54</v>
      </c>
      <c r="BB2521" s="2" t="s">
        <v>37</v>
      </c>
      <c r="BC2521" s="2">
        <v>20.38</v>
      </c>
      <c r="BD2521" s="2">
        <v>1</v>
      </c>
      <c r="BE2521" s="2" t="s">
        <v>97</v>
      </c>
      <c r="BF2521" s="2" t="s">
        <v>56</v>
      </c>
      <c r="BG2521" s="2">
        <v>5</v>
      </c>
      <c r="BH2521" s="2">
        <v>5</v>
      </c>
    </row>
    <row r="2522" spans="36:60" hidden="1" x14ac:dyDescent="0.25">
      <c r="AJ2522" s="12">
        <v>559</v>
      </c>
      <c r="AK2522" s="39" t="s">
        <v>467</v>
      </c>
      <c r="AL2522" s="13" t="s">
        <v>120</v>
      </c>
      <c r="AM2522" s="13" t="s">
        <v>42</v>
      </c>
      <c r="AN2522" s="13" t="s">
        <v>90</v>
      </c>
      <c r="AO2522" s="13" t="s">
        <v>100</v>
      </c>
      <c r="AP2522" s="13" t="s">
        <v>61</v>
      </c>
      <c r="AQ2522" s="13" t="s">
        <v>62</v>
      </c>
      <c r="AR2522" s="13" t="s">
        <v>33</v>
      </c>
      <c r="AS2522" s="13" t="s">
        <v>70</v>
      </c>
      <c r="AT2522" s="13">
        <v>187.66</v>
      </c>
      <c r="AU2522" s="13">
        <v>4</v>
      </c>
      <c r="AV2522" s="13">
        <v>0.28000000000000003</v>
      </c>
      <c r="AW2522" s="13">
        <v>540.46</v>
      </c>
      <c r="AX2522" s="13">
        <v>439.28</v>
      </c>
      <c r="AY2522" s="13">
        <v>101.18</v>
      </c>
      <c r="AZ2522" s="13" t="s">
        <v>63</v>
      </c>
      <c r="BA2522" s="13" t="s">
        <v>36</v>
      </c>
      <c r="BB2522" s="13" t="s">
        <v>37</v>
      </c>
      <c r="BC2522" s="13">
        <v>21.71</v>
      </c>
      <c r="BD2522" s="13">
        <v>5</v>
      </c>
      <c r="BE2522" s="13" t="s">
        <v>38</v>
      </c>
      <c r="BF2522" s="13" t="s">
        <v>56</v>
      </c>
      <c r="BG2522" s="13">
        <v>4</v>
      </c>
      <c r="BH2522" s="13">
        <v>7</v>
      </c>
    </row>
    <row r="2523" spans="36:60" hidden="1" x14ac:dyDescent="0.25">
      <c r="AJ2523" s="11">
        <v>926</v>
      </c>
      <c r="AK2523" s="38" t="s">
        <v>410</v>
      </c>
      <c r="AL2523" s="2" t="s">
        <v>27</v>
      </c>
      <c r="AM2523" s="2" t="s">
        <v>42</v>
      </c>
      <c r="AN2523" s="2" t="s">
        <v>43</v>
      </c>
      <c r="AO2523" s="2" t="s">
        <v>100</v>
      </c>
      <c r="AP2523" s="2" t="s">
        <v>31</v>
      </c>
      <c r="AQ2523" s="2" t="s">
        <v>62</v>
      </c>
      <c r="AR2523" s="2" t="s">
        <v>33</v>
      </c>
      <c r="AS2523" s="2" t="s">
        <v>85</v>
      </c>
      <c r="AT2523" s="2">
        <v>35.49</v>
      </c>
      <c r="AU2523" s="2">
        <v>11</v>
      </c>
      <c r="AV2523" s="2">
        <v>0.27</v>
      </c>
      <c r="AW2523" s="2">
        <v>284.98</v>
      </c>
      <c r="AX2523" s="2">
        <v>184.38</v>
      </c>
      <c r="AY2523" s="2">
        <v>100.6</v>
      </c>
      <c r="AZ2523" s="2" t="s">
        <v>91</v>
      </c>
      <c r="BA2523" s="2" t="s">
        <v>54</v>
      </c>
      <c r="BB2523" s="2" t="s">
        <v>48</v>
      </c>
      <c r="BC2523" s="2">
        <v>28.39</v>
      </c>
      <c r="BD2523" s="2">
        <v>8</v>
      </c>
      <c r="BE2523" s="2" t="s">
        <v>38</v>
      </c>
      <c r="BF2523" s="2" t="s">
        <v>56</v>
      </c>
      <c r="BG2523" s="2">
        <v>3</v>
      </c>
      <c r="BH2523" s="2">
        <v>2</v>
      </c>
    </row>
    <row r="2524" spans="36:60" hidden="1" x14ac:dyDescent="0.25">
      <c r="AJ2524" s="12">
        <v>191</v>
      </c>
      <c r="AK2524" s="39" t="s">
        <v>267</v>
      </c>
      <c r="AL2524" s="13" t="s">
        <v>58</v>
      </c>
      <c r="AM2524" s="13" t="s">
        <v>66</v>
      </c>
      <c r="AN2524" s="13" t="s">
        <v>59</v>
      </c>
      <c r="AO2524" s="13" t="s">
        <v>74</v>
      </c>
      <c r="AP2524" s="13" t="s">
        <v>68</v>
      </c>
      <c r="AQ2524" s="13" t="s">
        <v>134</v>
      </c>
      <c r="AR2524" s="13" t="s">
        <v>53</v>
      </c>
      <c r="AS2524" s="13" t="s">
        <v>70</v>
      </c>
      <c r="AT2524" s="13">
        <v>139.58000000000001</v>
      </c>
      <c r="AU2524" s="13">
        <v>4</v>
      </c>
      <c r="AV2524" s="13">
        <v>0.05</v>
      </c>
      <c r="AW2524" s="13">
        <v>530.4</v>
      </c>
      <c r="AX2524" s="13">
        <v>429.91</v>
      </c>
      <c r="AY2524" s="13">
        <v>100.49</v>
      </c>
      <c r="AZ2524" s="13" t="s">
        <v>63</v>
      </c>
      <c r="BA2524" s="13" t="s">
        <v>88</v>
      </c>
      <c r="BB2524" s="13" t="s">
        <v>37</v>
      </c>
      <c r="BC2524" s="13">
        <v>34.96</v>
      </c>
      <c r="BD2524" s="13">
        <v>1</v>
      </c>
      <c r="BE2524" s="13" t="s">
        <v>55</v>
      </c>
      <c r="BF2524" s="13" t="s">
        <v>39</v>
      </c>
      <c r="BG2524" s="13">
        <v>2</v>
      </c>
      <c r="BH2524" s="13">
        <v>9</v>
      </c>
    </row>
    <row r="2525" spans="36:60" hidden="1" x14ac:dyDescent="0.25">
      <c r="AJ2525" s="12">
        <v>261</v>
      </c>
      <c r="AK2525" s="39" t="s">
        <v>308</v>
      </c>
      <c r="AL2525" s="13" t="s">
        <v>127</v>
      </c>
      <c r="AM2525" s="13" t="s">
        <v>82</v>
      </c>
      <c r="AN2525" s="13" t="s">
        <v>43</v>
      </c>
      <c r="AO2525" s="13" t="s">
        <v>78</v>
      </c>
      <c r="AP2525" s="13" t="s">
        <v>75</v>
      </c>
      <c r="AQ2525" s="13" t="s">
        <v>69</v>
      </c>
      <c r="AR2525" s="13" t="s">
        <v>33</v>
      </c>
      <c r="AS2525" s="13" t="s">
        <v>80</v>
      </c>
      <c r="AT2525" s="13">
        <v>52.91</v>
      </c>
      <c r="AU2525" s="13">
        <v>16</v>
      </c>
      <c r="AV2525" s="13">
        <v>0.04</v>
      </c>
      <c r="AW2525" s="13">
        <v>812.7</v>
      </c>
      <c r="AX2525" s="13">
        <v>713.23</v>
      </c>
      <c r="AY2525" s="13">
        <v>99.47</v>
      </c>
      <c r="AZ2525" s="13" t="s">
        <v>63</v>
      </c>
      <c r="BA2525" s="13" t="s">
        <v>54</v>
      </c>
      <c r="BB2525" s="13" t="s">
        <v>48</v>
      </c>
      <c r="BC2525" s="13">
        <v>9.7799999999999994</v>
      </c>
      <c r="BD2525" s="13">
        <v>1</v>
      </c>
      <c r="BE2525" s="13" t="s">
        <v>38</v>
      </c>
      <c r="BF2525" s="13" t="s">
        <v>56</v>
      </c>
      <c r="BG2525" s="13">
        <v>4</v>
      </c>
      <c r="BH2525" s="13">
        <v>1</v>
      </c>
    </row>
    <row r="2526" spans="36:60" hidden="1" x14ac:dyDescent="0.25">
      <c r="AJ2526" s="11">
        <v>114</v>
      </c>
      <c r="AK2526" s="38" t="s">
        <v>151</v>
      </c>
      <c r="AL2526" s="2" t="s">
        <v>114</v>
      </c>
      <c r="AM2526" s="2" t="s">
        <v>66</v>
      </c>
      <c r="AN2526" s="2" t="s">
        <v>43</v>
      </c>
      <c r="AO2526" s="2" t="s">
        <v>78</v>
      </c>
      <c r="AP2526" s="2" t="s">
        <v>61</v>
      </c>
      <c r="AQ2526" s="2" t="s">
        <v>102</v>
      </c>
      <c r="AR2526" s="2" t="s">
        <v>33</v>
      </c>
      <c r="AS2526" s="2" t="s">
        <v>80</v>
      </c>
      <c r="AT2526" s="2">
        <v>17.73</v>
      </c>
      <c r="AU2526" s="2">
        <v>17</v>
      </c>
      <c r="AV2526" s="2">
        <v>0.16</v>
      </c>
      <c r="AW2526" s="2">
        <v>253.18</v>
      </c>
      <c r="AX2526" s="2">
        <v>156.28</v>
      </c>
      <c r="AY2526" s="2">
        <v>96.9</v>
      </c>
      <c r="AZ2526" s="2" t="s">
        <v>47</v>
      </c>
      <c r="BA2526" s="2" t="s">
        <v>71</v>
      </c>
      <c r="BB2526" s="2" t="s">
        <v>48</v>
      </c>
      <c r="BC2526" s="2">
        <v>8.08</v>
      </c>
      <c r="BD2526" s="2">
        <v>3</v>
      </c>
      <c r="BE2526" s="2" t="s">
        <v>97</v>
      </c>
      <c r="BF2526" s="2" t="s">
        <v>39</v>
      </c>
      <c r="BG2526" s="2">
        <v>2</v>
      </c>
      <c r="BH2526" s="2">
        <v>9</v>
      </c>
    </row>
    <row r="2527" spans="36:60" hidden="1" x14ac:dyDescent="0.25">
      <c r="AJ2527" s="11">
        <v>358</v>
      </c>
      <c r="AK2527" s="38" t="s">
        <v>374</v>
      </c>
      <c r="AL2527" s="2" t="s">
        <v>58</v>
      </c>
      <c r="AM2527" s="2" t="s">
        <v>28</v>
      </c>
      <c r="AN2527" s="2" t="s">
        <v>90</v>
      </c>
      <c r="AO2527" s="2" t="s">
        <v>78</v>
      </c>
      <c r="AP2527" s="2" t="s">
        <v>51</v>
      </c>
      <c r="AQ2527" s="2" t="s">
        <v>62</v>
      </c>
      <c r="AR2527" s="2" t="s">
        <v>45</v>
      </c>
      <c r="AS2527" s="2" t="s">
        <v>80</v>
      </c>
      <c r="AT2527" s="2">
        <v>55.62</v>
      </c>
      <c r="AU2527" s="2">
        <v>5</v>
      </c>
      <c r="AV2527" s="2">
        <v>0.23</v>
      </c>
      <c r="AW2527" s="2">
        <v>214.14</v>
      </c>
      <c r="AX2527" s="2">
        <v>118.01</v>
      </c>
      <c r="AY2527" s="2">
        <v>96.13</v>
      </c>
      <c r="AZ2527" s="2" t="s">
        <v>76</v>
      </c>
      <c r="BA2527" s="2" t="s">
        <v>88</v>
      </c>
      <c r="BB2527" s="2" t="s">
        <v>48</v>
      </c>
      <c r="BC2527" s="2">
        <v>15.58</v>
      </c>
      <c r="BD2527" s="2">
        <v>3</v>
      </c>
      <c r="BE2527" s="2" t="s">
        <v>38</v>
      </c>
      <c r="BF2527" s="2" t="s">
        <v>39</v>
      </c>
      <c r="BG2527" s="2">
        <v>1</v>
      </c>
      <c r="BH2527" s="2">
        <v>2</v>
      </c>
    </row>
    <row r="2528" spans="36:60" hidden="1" x14ac:dyDescent="0.25">
      <c r="AJ2528" s="12">
        <v>621</v>
      </c>
      <c r="AK2528" s="39" t="s">
        <v>515</v>
      </c>
      <c r="AL2528" s="13" t="s">
        <v>99</v>
      </c>
      <c r="AM2528" s="13" t="s">
        <v>82</v>
      </c>
      <c r="AN2528" s="13" t="s">
        <v>59</v>
      </c>
      <c r="AO2528" s="13" t="s">
        <v>44</v>
      </c>
      <c r="AP2528" s="13" t="s">
        <v>51</v>
      </c>
      <c r="AQ2528" s="13" t="s">
        <v>134</v>
      </c>
      <c r="AR2528" s="13" t="s">
        <v>45</v>
      </c>
      <c r="AS2528" s="13" t="s">
        <v>70</v>
      </c>
      <c r="AT2528" s="13">
        <v>928</v>
      </c>
      <c r="AU2528" s="13">
        <v>1</v>
      </c>
      <c r="AV2528" s="13">
        <v>0.22</v>
      </c>
      <c r="AW2528" s="13">
        <v>723.84</v>
      </c>
      <c r="AX2528" s="13">
        <v>627.89</v>
      </c>
      <c r="AY2528" s="13">
        <v>95.95</v>
      </c>
      <c r="AZ2528" s="13" t="s">
        <v>35</v>
      </c>
      <c r="BA2528" s="13" t="s">
        <v>36</v>
      </c>
      <c r="BB2528" s="13" t="s">
        <v>72</v>
      </c>
      <c r="BC2528" s="13">
        <v>37.799999999999997</v>
      </c>
      <c r="BD2528" s="13">
        <v>6</v>
      </c>
      <c r="BE2528" s="13" t="s">
        <v>38</v>
      </c>
      <c r="BF2528" s="13" t="s">
        <v>56</v>
      </c>
      <c r="BG2528" s="13">
        <v>3</v>
      </c>
      <c r="BH2528" s="13">
        <v>9</v>
      </c>
    </row>
    <row r="2529" spans="36:60" hidden="1" x14ac:dyDescent="0.25">
      <c r="AJ2529" s="12">
        <v>555</v>
      </c>
      <c r="AK2529" s="39" t="s">
        <v>484</v>
      </c>
      <c r="AL2529" s="13" t="s">
        <v>99</v>
      </c>
      <c r="AM2529" s="13" t="s">
        <v>28</v>
      </c>
      <c r="AN2529" s="13" t="s">
        <v>29</v>
      </c>
      <c r="AO2529" s="13" t="s">
        <v>44</v>
      </c>
      <c r="AP2529" s="13" t="s">
        <v>51</v>
      </c>
      <c r="AQ2529" s="13" t="s">
        <v>102</v>
      </c>
      <c r="AR2529" s="13" t="s">
        <v>33</v>
      </c>
      <c r="AS2529" s="13" t="s">
        <v>70</v>
      </c>
      <c r="AT2529" s="13">
        <v>81.87</v>
      </c>
      <c r="AU2529" s="13">
        <v>4</v>
      </c>
      <c r="AV2529" s="13">
        <v>0.15</v>
      </c>
      <c r="AW2529" s="13">
        <v>278.36</v>
      </c>
      <c r="AX2529" s="13">
        <v>184.01</v>
      </c>
      <c r="AY2529" s="13">
        <v>94.35</v>
      </c>
      <c r="AZ2529" s="13" t="s">
        <v>47</v>
      </c>
      <c r="BA2529" s="13" t="s">
        <v>71</v>
      </c>
      <c r="BB2529" s="13" t="s">
        <v>48</v>
      </c>
      <c r="BC2529" s="13">
        <v>29.75</v>
      </c>
      <c r="BD2529" s="13">
        <v>10</v>
      </c>
      <c r="BE2529" s="13" t="s">
        <v>38</v>
      </c>
      <c r="BF2529" s="13" t="s">
        <v>56</v>
      </c>
      <c r="BG2529" s="13">
        <v>1</v>
      </c>
      <c r="BH2529" s="13">
        <v>3</v>
      </c>
    </row>
    <row r="2530" spans="36:60" hidden="1" x14ac:dyDescent="0.25">
      <c r="AJ2530" s="11">
        <v>484</v>
      </c>
      <c r="AK2530" s="38" t="s">
        <v>384</v>
      </c>
      <c r="AL2530" s="2" t="s">
        <v>118</v>
      </c>
      <c r="AM2530" s="2" t="s">
        <v>82</v>
      </c>
      <c r="AN2530" s="2" t="s">
        <v>29</v>
      </c>
      <c r="AO2530" s="2" t="s">
        <v>78</v>
      </c>
      <c r="AP2530" s="2" t="s">
        <v>75</v>
      </c>
      <c r="AQ2530" s="2" t="s">
        <v>79</v>
      </c>
      <c r="AR2530" s="2" t="s">
        <v>45</v>
      </c>
      <c r="AS2530" s="2" t="s">
        <v>85</v>
      </c>
      <c r="AT2530" s="2">
        <v>74.77</v>
      </c>
      <c r="AU2530" s="2">
        <v>9</v>
      </c>
      <c r="AV2530" s="2">
        <v>0.23</v>
      </c>
      <c r="AW2530" s="2">
        <v>518.16</v>
      </c>
      <c r="AX2530" s="2">
        <v>424.22</v>
      </c>
      <c r="AY2530" s="2">
        <v>93.94</v>
      </c>
      <c r="AZ2530" s="2" t="s">
        <v>35</v>
      </c>
      <c r="BA2530" s="2" t="s">
        <v>36</v>
      </c>
      <c r="BB2530" s="2" t="s">
        <v>48</v>
      </c>
      <c r="BC2530" s="2">
        <v>26.98</v>
      </c>
      <c r="BD2530" s="2">
        <v>2</v>
      </c>
      <c r="BE2530" s="2" t="s">
        <v>97</v>
      </c>
      <c r="BF2530" s="2" t="s">
        <v>39</v>
      </c>
      <c r="BG2530" s="2">
        <v>2</v>
      </c>
      <c r="BH2530" s="2">
        <v>10</v>
      </c>
    </row>
    <row r="2531" spans="36:60" hidden="1" x14ac:dyDescent="0.25">
      <c r="AJ2531" s="12">
        <v>87</v>
      </c>
      <c r="AK2531" s="39" t="s">
        <v>179</v>
      </c>
      <c r="AL2531" s="13" t="s">
        <v>58</v>
      </c>
      <c r="AM2531" s="13" t="s">
        <v>42</v>
      </c>
      <c r="AN2531" s="13" t="s">
        <v>43</v>
      </c>
      <c r="AO2531" s="13" t="s">
        <v>30</v>
      </c>
      <c r="AP2531" s="13" t="s">
        <v>31</v>
      </c>
      <c r="AQ2531" s="13" t="s">
        <v>107</v>
      </c>
      <c r="AR2531" s="13" t="s">
        <v>33</v>
      </c>
      <c r="AS2531" s="13" t="s">
        <v>70</v>
      </c>
      <c r="AT2531" s="13">
        <v>100.67</v>
      </c>
      <c r="AU2531" s="13">
        <v>4</v>
      </c>
      <c r="AV2531" s="13">
        <v>0.09</v>
      </c>
      <c r="AW2531" s="13">
        <v>366.44</v>
      </c>
      <c r="AX2531" s="13">
        <v>273.29000000000002</v>
      </c>
      <c r="AY2531" s="13">
        <v>93.15</v>
      </c>
      <c r="AZ2531" s="13" t="s">
        <v>47</v>
      </c>
      <c r="BA2531" s="13" t="s">
        <v>54</v>
      </c>
      <c r="BB2531" s="13" t="s">
        <v>48</v>
      </c>
      <c r="BC2531" s="13">
        <v>34.71</v>
      </c>
      <c r="BD2531" s="13">
        <v>5</v>
      </c>
      <c r="BE2531" s="13" t="s">
        <v>97</v>
      </c>
      <c r="BF2531" s="13" t="s">
        <v>56</v>
      </c>
      <c r="BG2531" s="13">
        <v>5</v>
      </c>
      <c r="BH2531" s="13">
        <v>7</v>
      </c>
    </row>
    <row r="2532" spans="36:60" hidden="1" x14ac:dyDescent="0.25">
      <c r="AJ2532" s="11">
        <v>436</v>
      </c>
      <c r="AK2532" s="38" t="s">
        <v>293</v>
      </c>
      <c r="AL2532" s="2" t="s">
        <v>65</v>
      </c>
      <c r="AM2532" s="2" t="s">
        <v>66</v>
      </c>
      <c r="AN2532" s="2" t="s">
        <v>83</v>
      </c>
      <c r="AO2532" s="2" t="s">
        <v>94</v>
      </c>
      <c r="AP2532" s="2" t="s">
        <v>75</v>
      </c>
      <c r="AQ2532" s="2" t="s">
        <v>102</v>
      </c>
      <c r="AR2532" s="2" t="s">
        <v>45</v>
      </c>
      <c r="AS2532" s="2" t="s">
        <v>85</v>
      </c>
      <c r="AT2532" s="2">
        <v>37.42</v>
      </c>
      <c r="AU2532" s="2">
        <v>20</v>
      </c>
      <c r="AV2532" s="2">
        <v>0.25</v>
      </c>
      <c r="AW2532" s="2">
        <v>561.29999999999995</v>
      </c>
      <c r="AX2532" s="2">
        <v>468.24</v>
      </c>
      <c r="AY2532" s="2">
        <v>93.06</v>
      </c>
      <c r="AZ2532" s="2" t="s">
        <v>63</v>
      </c>
      <c r="BA2532" s="2" t="s">
        <v>36</v>
      </c>
      <c r="BB2532" s="2" t="s">
        <v>72</v>
      </c>
      <c r="BC2532" s="2">
        <v>47.27</v>
      </c>
      <c r="BD2532" s="2">
        <v>8</v>
      </c>
      <c r="BE2532" s="2" t="s">
        <v>55</v>
      </c>
      <c r="BF2532" s="2" t="s">
        <v>39</v>
      </c>
      <c r="BG2532" s="2">
        <v>1</v>
      </c>
      <c r="BH2532" s="2">
        <v>3</v>
      </c>
    </row>
    <row r="2533" spans="36:60" hidden="1" x14ac:dyDescent="0.25">
      <c r="AJ2533" s="11">
        <v>346</v>
      </c>
      <c r="AK2533" s="38" t="s">
        <v>366</v>
      </c>
      <c r="AL2533" s="2" t="s">
        <v>99</v>
      </c>
      <c r="AM2533" s="2" t="s">
        <v>66</v>
      </c>
      <c r="AN2533" s="2" t="s">
        <v>83</v>
      </c>
      <c r="AO2533" s="2" t="s">
        <v>78</v>
      </c>
      <c r="AP2533" s="2" t="s">
        <v>75</v>
      </c>
      <c r="AQ2533" s="2" t="s">
        <v>79</v>
      </c>
      <c r="AR2533" s="2" t="s">
        <v>45</v>
      </c>
      <c r="AS2533" s="2" t="s">
        <v>34</v>
      </c>
      <c r="AT2533" s="2">
        <v>24.06</v>
      </c>
      <c r="AU2533" s="2">
        <v>12</v>
      </c>
      <c r="AV2533" s="2">
        <v>0.25</v>
      </c>
      <c r="AW2533" s="2">
        <v>216.54</v>
      </c>
      <c r="AX2533" s="2">
        <v>125.62</v>
      </c>
      <c r="AY2533" s="2">
        <v>90.92</v>
      </c>
      <c r="AZ2533" s="2" t="s">
        <v>76</v>
      </c>
      <c r="BA2533" s="2" t="s">
        <v>71</v>
      </c>
      <c r="BB2533" s="2" t="s">
        <v>48</v>
      </c>
      <c r="BC2533" s="2">
        <v>36.21</v>
      </c>
      <c r="BD2533" s="2">
        <v>4</v>
      </c>
      <c r="BE2533" s="2" t="s">
        <v>97</v>
      </c>
      <c r="BF2533" s="2" t="s">
        <v>56</v>
      </c>
      <c r="BG2533" s="2">
        <v>5</v>
      </c>
      <c r="BH2533" s="2">
        <v>3</v>
      </c>
    </row>
    <row r="2534" spans="36:60" hidden="1" x14ac:dyDescent="0.25">
      <c r="AJ2534" s="11">
        <v>14</v>
      </c>
      <c r="AK2534" s="38" t="s">
        <v>101</v>
      </c>
      <c r="AL2534" s="2" t="s">
        <v>99</v>
      </c>
      <c r="AM2534" s="2" t="s">
        <v>28</v>
      </c>
      <c r="AN2534" s="2" t="s">
        <v>83</v>
      </c>
      <c r="AO2534" s="2" t="s">
        <v>100</v>
      </c>
      <c r="AP2534" s="2" t="s">
        <v>75</v>
      </c>
      <c r="AQ2534" s="2" t="s">
        <v>102</v>
      </c>
      <c r="AR2534" s="2" t="s">
        <v>33</v>
      </c>
      <c r="AS2534" s="2" t="s">
        <v>85</v>
      </c>
      <c r="AT2534" s="2">
        <v>49.49</v>
      </c>
      <c r="AU2534" s="2">
        <v>12</v>
      </c>
      <c r="AV2534" s="2">
        <v>0.18</v>
      </c>
      <c r="AW2534" s="2">
        <v>486.98</v>
      </c>
      <c r="AX2534" s="2">
        <v>396.26</v>
      </c>
      <c r="AY2534" s="2">
        <v>90.72</v>
      </c>
      <c r="AZ2534" s="2" t="s">
        <v>76</v>
      </c>
      <c r="BA2534" s="2" t="s">
        <v>71</v>
      </c>
      <c r="BB2534" s="2" t="s">
        <v>37</v>
      </c>
      <c r="BC2534" s="2">
        <v>28.4</v>
      </c>
      <c r="BD2534" s="2">
        <v>5</v>
      </c>
      <c r="BE2534" s="2" t="s">
        <v>38</v>
      </c>
      <c r="BF2534" s="2" t="s">
        <v>56</v>
      </c>
      <c r="BG2534" s="2">
        <v>3</v>
      </c>
      <c r="BH2534" s="2">
        <v>3</v>
      </c>
    </row>
    <row r="2535" spans="36:60" hidden="1" x14ac:dyDescent="0.25">
      <c r="AJ2535" s="12">
        <v>121</v>
      </c>
      <c r="AK2535" s="39" t="s">
        <v>208</v>
      </c>
      <c r="AL2535" s="13" t="s">
        <v>127</v>
      </c>
      <c r="AM2535" s="13" t="s">
        <v>82</v>
      </c>
      <c r="AN2535" s="13" t="s">
        <v>59</v>
      </c>
      <c r="AO2535" s="13" t="s">
        <v>94</v>
      </c>
      <c r="AP2535" s="13" t="s">
        <v>61</v>
      </c>
      <c r="AQ2535" s="13" t="s">
        <v>134</v>
      </c>
      <c r="AR2535" s="13" t="s">
        <v>33</v>
      </c>
      <c r="AS2535" s="13" t="s">
        <v>70</v>
      </c>
      <c r="AT2535" s="13">
        <v>739.06</v>
      </c>
      <c r="AU2535" s="13">
        <v>1</v>
      </c>
      <c r="AV2535" s="13">
        <v>7.0000000000000007E-2</v>
      </c>
      <c r="AW2535" s="13">
        <v>687.33</v>
      </c>
      <c r="AX2535" s="13">
        <v>598.77</v>
      </c>
      <c r="AY2535" s="13">
        <v>88.56</v>
      </c>
      <c r="AZ2535" s="13" t="s">
        <v>47</v>
      </c>
      <c r="BA2535" s="13" t="s">
        <v>71</v>
      </c>
      <c r="BB2535" s="13" t="s">
        <v>72</v>
      </c>
      <c r="BC2535" s="13">
        <v>23.41</v>
      </c>
      <c r="BD2535" s="13">
        <v>9</v>
      </c>
      <c r="BE2535" s="13" t="s">
        <v>97</v>
      </c>
      <c r="BF2535" s="13" t="s">
        <v>39</v>
      </c>
      <c r="BG2535" s="13">
        <v>2</v>
      </c>
      <c r="BH2535" s="13">
        <v>10</v>
      </c>
    </row>
    <row r="2536" spans="36:60" hidden="1" x14ac:dyDescent="0.25">
      <c r="AJ2536" s="12">
        <v>605</v>
      </c>
      <c r="AK2536" s="39" t="s">
        <v>506</v>
      </c>
      <c r="AL2536" s="13" t="s">
        <v>65</v>
      </c>
      <c r="AM2536" s="13" t="s">
        <v>66</v>
      </c>
      <c r="AN2536" s="13" t="s">
        <v>59</v>
      </c>
      <c r="AO2536" s="13" t="s">
        <v>60</v>
      </c>
      <c r="AP2536" s="13" t="s">
        <v>68</v>
      </c>
      <c r="AQ2536" s="13" t="s">
        <v>79</v>
      </c>
      <c r="AR2536" s="13" t="s">
        <v>45</v>
      </c>
      <c r="AS2536" s="13" t="s">
        <v>70</v>
      </c>
      <c r="AT2536" s="13">
        <v>245.68</v>
      </c>
      <c r="AU2536" s="13">
        <v>3</v>
      </c>
      <c r="AV2536" s="13">
        <v>0.25</v>
      </c>
      <c r="AW2536" s="13">
        <v>552.78</v>
      </c>
      <c r="AX2536" s="13">
        <v>466.03</v>
      </c>
      <c r="AY2536" s="13">
        <v>86.75</v>
      </c>
      <c r="AZ2536" s="13" t="s">
        <v>91</v>
      </c>
      <c r="BA2536" s="13" t="s">
        <v>88</v>
      </c>
      <c r="BB2536" s="13" t="s">
        <v>48</v>
      </c>
      <c r="BC2536" s="13">
        <v>33.049999999999997</v>
      </c>
      <c r="BD2536" s="13">
        <v>9</v>
      </c>
      <c r="BE2536" s="13" t="s">
        <v>97</v>
      </c>
      <c r="BF2536" s="13" t="s">
        <v>39</v>
      </c>
      <c r="BG2536" s="13">
        <v>1</v>
      </c>
      <c r="BH2536" s="13">
        <v>3</v>
      </c>
    </row>
    <row r="2537" spans="36:60" hidden="1" x14ac:dyDescent="0.25">
      <c r="AJ2537" s="12">
        <v>805</v>
      </c>
      <c r="AK2537" s="39" t="s">
        <v>580</v>
      </c>
      <c r="AL2537" s="13" t="s">
        <v>27</v>
      </c>
      <c r="AM2537" s="13" t="s">
        <v>66</v>
      </c>
      <c r="AN2537" s="13" t="s">
        <v>29</v>
      </c>
      <c r="AO2537" s="13" t="s">
        <v>67</v>
      </c>
      <c r="AP2537" s="13" t="s">
        <v>75</v>
      </c>
      <c r="AQ2537" s="13" t="s">
        <v>107</v>
      </c>
      <c r="AR2537" s="13" t="s">
        <v>53</v>
      </c>
      <c r="AS2537" s="13" t="s">
        <v>46</v>
      </c>
      <c r="AT2537" s="13">
        <v>18.05</v>
      </c>
      <c r="AU2537" s="13">
        <v>20</v>
      </c>
      <c r="AV2537" s="13">
        <v>0.14000000000000001</v>
      </c>
      <c r="AW2537" s="13">
        <v>310.45999999999998</v>
      </c>
      <c r="AX2537" s="13">
        <v>225.55</v>
      </c>
      <c r="AY2537" s="13">
        <v>84.91</v>
      </c>
      <c r="AZ2537" s="13" t="s">
        <v>35</v>
      </c>
      <c r="BA2537" s="13" t="s">
        <v>71</v>
      </c>
      <c r="BB2537" s="13" t="s">
        <v>72</v>
      </c>
      <c r="BC2537" s="13">
        <v>6.29</v>
      </c>
      <c r="BD2537" s="13">
        <v>1</v>
      </c>
      <c r="BE2537" s="13" t="s">
        <v>97</v>
      </c>
      <c r="BF2537" s="13" t="s">
        <v>56</v>
      </c>
      <c r="BG2537" s="13">
        <v>5</v>
      </c>
      <c r="BH2537" s="13">
        <v>5</v>
      </c>
    </row>
    <row r="2538" spans="36:60" hidden="1" x14ac:dyDescent="0.25">
      <c r="AJ2538" s="12">
        <v>299</v>
      </c>
      <c r="AK2538" s="39" t="s">
        <v>337</v>
      </c>
      <c r="AL2538" s="13" t="s">
        <v>27</v>
      </c>
      <c r="AM2538" s="13" t="s">
        <v>66</v>
      </c>
      <c r="AN2538" s="13" t="s">
        <v>29</v>
      </c>
      <c r="AO2538" s="13" t="s">
        <v>100</v>
      </c>
      <c r="AP2538" s="13" t="s">
        <v>68</v>
      </c>
      <c r="AQ2538" s="13" t="s">
        <v>79</v>
      </c>
      <c r="AR2538" s="13" t="s">
        <v>33</v>
      </c>
      <c r="AS2538" s="13" t="s">
        <v>46</v>
      </c>
      <c r="AT2538" s="13">
        <v>305.76</v>
      </c>
      <c r="AU2538" s="13">
        <v>3</v>
      </c>
      <c r="AV2538" s="13">
        <v>0.1</v>
      </c>
      <c r="AW2538" s="13">
        <v>825.55</v>
      </c>
      <c r="AX2538" s="13">
        <v>741.14</v>
      </c>
      <c r="AY2538" s="13">
        <v>84.41</v>
      </c>
      <c r="AZ2538" s="13" t="s">
        <v>63</v>
      </c>
      <c r="BA2538" s="13" t="s">
        <v>71</v>
      </c>
      <c r="BB2538" s="13" t="s">
        <v>48</v>
      </c>
      <c r="BC2538" s="13">
        <v>19.18</v>
      </c>
      <c r="BD2538" s="13">
        <v>1</v>
      </c>
      <c r="BE2538" s="13" t="s">
        <v>97</v>
      </c>
      <c r="BF2538" s="13" t="s">
        <v>39</v>
      </c>
      <c r="BG2538" s="13">
        <v>1</v>
      </c>
      <c r="BH2538" s="13">
        <v>12</v>
      </c>
    </row>
    <row r="2539" spans="36:60" hidden="1" x14ac:dyDescent="0.25">
      <c r="AJ2539" s="11">
        <v>506</v>
      </c>
      <c r="AK2539" s="38" t="s">
        <v>455</v>
      </c>
      <c r="AL2539" s="2" t="s">
        <v>120</v>
      </c>
      <c r="AM2539" s="2" t="s">
        <v>82</v>
      </c>
      <c r="AN2539" s="2" t="s">
        <v>90</v>
      </c>
      <c r="AO2539" s="2" t="s">
        <v>60</v>
      </c>
      <c r="AP2539" s="2" t="s">
        <v>61</v>
      </c>
      <c r="AQ2539" s="2" t="s">
        <v>69</v>
      </c>
      <c r="AR2539" s="2" t="s">
        <v>33</v>
      </c>
      <c r="AS2539" s="2" t="s">
        <v>80</v>
      </c>
      <c r="AT2539" s="2">
        <v>69.28</v>
      </c>
      <c r="AU2539" s="2">
        <v>4</v>
      </c>
      <c r="AV2539" s="2">
        <v>0.2</v>
      </c>
      <c r="AW2539" s="2">
        <v>221.7</v>
      </c>
      <c r="AX2539" s="2">
        <v>143.57</v>
      </c>
      <c r="AY2539" s="2">
        <v>78.13</v>
      </c>
      <c r="AZ2539" s="2" t="s">
        <v>35</v>
      </c>
      <c r="BA2539" s="2" t="s">
        <v>54</v>
      </c>
      <c r="BB2539" s="2" t="s">
        <v>48</v>
      </c>
      <c r="BC2539" s="2">
        <v>42.23</v>
      </c>
      <c r="BD2539" s="2">
        <v>4</v>
      </c>
      <c r="BE2539" s="2" t="s">
        <v>97</v>
      </c>
      <c r="BF2539" s="2" t="s">
        <v>56</v>
      </c>
      <c r="BG2539" s="2">
        <v>4</v>
      </c>
      <c r="BH2539" s="2">
        <v>4</v>
      </c>
    </row>
    <row r="2540" spans="36:60" hidden="1" x14ac:dyDescent="0.25">
      <c r="AJ2540" s="11">
        <v>730</v>
      </c>
      <c r="AK2540" s="38" t="s">
        <v>548</v>
      </c>
      <c r="AL2540" s="2" t="s">
        <v>120</v>
      </c>
      <c r="AM2540" s="2" t="s">
        <v>42</v>
      </c>
      <c r="AN2540" s="2" t="s">
        <v>59</v>
      </c>
      <c r="AO2540" s="2" t="s">
        <v>67</v>
      </c>
      <c r="AP2540" s="2" t="s">
        <v>75</v>
      </c>
      <c r="AQ2540" s="2" t="s">
        <v>102</v>
      </c>
      <c r="AR2540" s="2" t="s">
        <v>33</v>
      </c>
      <c r="AS2540" s="2" t="s">
        <v>34</v>
      </c>
      <c r="AT2540" s="2">
        <v>58.48</v>
      </c>
      <c r="AU2540" s="2">
        <v>4</v>
      </c>
      <c r="AV2540" s="2">
        <v>0.04</v>
      </c>
      <c r="AW2540" s="2">
        <v>224.56</v>
      </c>
      <c r="AX2540" s="2">
        <v>146.76</v>
      </c>
      <c r="AY2540" s="2">
        <v>77.8</v>
      </c>
      <c r="AZ2540" s="2" t="s">
        <v>47</v>
      </c>
      <c r="BA2540" s="2" t="s">
        <v>54</v>
      </c>
      <c r="BB2540" s="2" t="s">
        <v>48</v>
      </c>
      <c r="BC2540" s="2">
        <v>30.99</v>
      </c>
      <c r="BD2540" s="2">
        <v>7</v>
      </c>
      <c r="BE2540" s="2" t="s">
        <v>97</v>
      </c>
      <c r="BF2540" s="2" t="s">
        <v>56</v>
      </c>
      <c r="BG2540" s="2">
        <v>2</v>
      </c>
      <c r="BH2540" s="2">
        <v>10</v>
      </c>
    </row>
    <row r="2541" spans="36:60" hidden="1" x14ac:dyDescent="0.25">
      <c r="AJ2541" s="11">
        <v>648</v>
      </c>
      <c r="AK2541" s="38" t="s">
        <v>527</v>
      </c>
      <c r="AL2541" s="2" t="s">
        <v>127</v>
      </c>
      <c r="AM2541" s="2" t="s">
        <v>42</v>
      </c>
      <c r="AN2541" s="2" t="s">
        <v>29</v>
      </c>
      <c r="AO2541" s="2" t="s">
        <v>94</v>
      </c>
      <c r="AP2541" s="2" t="s">
        <v>68</v>
      </c>
      <c r="AQ2541" s="2" t="s">
        <v>102</v>
      </c>
      <c r="AR2541" s="2" t="s">
        <v>33</v>
      </c>
      <c r="AS2541" s="2" t="s">
        <v>70</v>
      </c>
      <c r="AT2541" s="2">
        <v>35.74</v>
      </c>
      <c r="AU2541" s="2">
        <v>19</v>
      </c>
      <c r="AV2541" s="2">
        <v>0.28000000000000003</v>
      </c>
      <c r="AW2541" s="2">
        <v>488.92</v>
      </c>
      <c r="AX2541" s="2">
        <v>412.23</v>
      </c>
      <c r="AY2541" s="2">
        <v>76.69</v>
      </c>
      <c r="AZ2541" s="2" t="s">
        <v>76</v>
      </c>
      <c r="BA2541" s="2" t="s">
        <v>54</v>
      </c>
      <c r="BB2541" s="2" t="s">
        <v>48</v>
      </c>
      <c r="BC2541" s="2">
        <v>49.07</v>
      </c>
      <c r="BD2541" s="2">
        <v>3</v>
      </c>
      <c r="BE2541" s="2" t="s">
        <v>38</v>
      </c>
      <c r="BF2541" s="2" t="s">
        <v>39</v>
      </c>
      <c r="BG2541" s="2">
        <v>4</v>
      </c>
      <c r="BH2541" s="2">
        <v>5</v>
      </c>
    </row>
    <row r="2542" spans="36:60" hidden="1" x14ac:dyDescent="0.25">
      <c r="AJ2542" s="12">
        <v>695</v>
      </c>
      <c r="AK2542" s="39" t="s">
        <v>534</v>
      </c>
      <c r="AL2542" s="13" t="s">
        <v>96</v>
      </c>
      <c r="AM2542" s="13" t="s">
        <v>42</v>
      </c>
      <c r="AN2542" s="13" t="s">
        <v>90</v>
      </c>
      <c r="AO2542" s="13" t="s">
        <v>60</v>
      </c>
      <c r="AP2542" s="13" t="s">
        <v>68</v>
      </c>
      <c r="AQ2542" s="13" t="s">
        <v>32</v>
      </c>
      <c r="AR2542" s="13" t="s">
        <v>53</v>
      </c>
      <c r="AS2542" s="13" t="s">
        <v>85</v>
      </c>
      <c r="AT2542" s="13">
        <v>185.5</v>
      </c>
      <c r="AU2542" s="13">
        <v>2</v>
      </c>
      <c r="AV2542" s="13">
        <v>0.27</v>
      </c>
      <c r="AW2542" s="13">
        <v>270.83</v>
      </c>
      <c r="AX2542" s="13">
        <v>194.87</v>
      </c>
      <c r="AY2542" s="13">
        <v>75.959999999999994</v>
      </c>
      <c r="AZ2542" s="13" t="s">
        <v>76</v>
      </c>
      <c r="BA2542" s="13" t="s">
        <v>88</v>
      </c>
      <c r="BB2542" s="13" t="s">
        <v>72</v>
      </c>
      <c r="BC2542" s="13">
        <v>16.690000000000001</v>
      </c>
      <c r="BD2542" s="13">
        <v>5</v>
      </c>
      <c r="BE2542" s="13" t="s">
        <v>97</v>
      </c>
      <c r="BF2542" s="13" t="s">
        <v>56</v>
      </c>
      <c r="BG2542" s="13">
        <v>1</v>
      </c>
      <c r="BH2542" s="13">
        <v>6</v>
      </c>
    </row>
    <row r="2543" spans="36:60" hidden="1" x14ac:dyDescent="0.25">
      <c r="AJ2543" s="11">
        <v>166</v>
      </c>
      <c r="AK2543" s="38" t="s">
        <v>241</v>
      </c>
      <c r="AL2543" s="2" t="s">
        <v>120</v>
      </c>
      <c r="AM2543" s="2" t="s">
        <v>66</v>
      </c>
      <c r="AN2543" s="2" t="s">
        <v>93</v>
      </c>
      <c r="AO2543" s="2" t="s">
        <v>67</v>
      </c>
      <c r="AP2543" s="2" t="s">
        <v>68</v>
      </c>
      <c r="AQ2543" s="2" t="s">
        <v>102</v>
      </c>
      <c r="AR2543" s="2" t="s">
        <v>45</v>
      </c>
      <c r="AS2543" s="2" t="s">
        <v>70</v>
      </c>
      <c r="AT2543" s="2">
        <v>30.54</v>
      </c>
      <c r="AU2543" s="2">
        <v>9</v>
      </c>
      <c r="AV2543" s="2">
        <v>0.27</v>
      </c>
      <c r="AW2543" s="2">
        <v>200.65</v>
      </c>
      <c r="AX2543" s="2">
        <v>125.19</v>
      </c>
      <c r="AY2543" s="2">
        <v>75.459999999999994</v>
      </c>
      <c r="AZ2543" s="2" t="s">
        <v>76</v>
      </c>
      <c r="BA2543" s="2" t="s">
        <v>54</v>
      </c>
      <c r="BB2543" s="2" t="s">
        <v>48</v>
      </c>
      <c r="BC2543" s="2">
        <v>48.23</v>
      </c>
      <c r="BD2543" s="2">
        <v>8</v>
      </c>
      <c r="BE2543" s="2" t="s">
        <v>97</v>
      </c>
      <c r="BF2543" s="2" t="s">
        <v>56</v>
      </c>
      <c r="BG2543" s="2">
        <v>5</v>
      </c>
      <c r="BH2543" s="2">
        <v>10</v>
      </c>
    </row>
    <row r="2544" spans="36:60" hidden="1" x14ac:dyDescent="0.25">
      <c r="AJ2544" s="11">
        <v>466</v>
      </c>
      <c r="AK2544" s="38" t="s">
        <v>110</v>
      </c>
      <c r="AL2544" s="2" t="s">
        <v>99</v>
      </c>
      <c r="AM2544" s="2" t="s">
        <v>82</v>
      </c>
      <c r="AN2544" s="2" t="s">
        <v>93</v>
      </c>
      <c r="AO2544" s="2" t="s">
        <v>94</v>
      </c>
      <c r="AP2544" s="2" t="s">
        <v>61</v>
      </c>
      <c r="AQ2544" s="2" t="s">
        <v>87</v>
      </c>
      <c r="AR2544" s="2" t="s">
        <v>33</v>
      </c>
      <c r="AS2544" s="2" t="s">
        <v>80</v>
      </c>
      <c r="AT2544" s="2">
        <v>65.59</v>
      </c>
      <c r="AU2544" s="2">
        <v>12</v>
      </c>
      <c r="AV2544" s="2">
        <v>0.15</v>
      </c>
      <c r="AW2544" s="2">
        <v>669.02</v>
      </c>
      <c r="AX2544" s="2">
        <v>593.96</v>
      </c>
      <c r="AY2544" s="2">
        <v>75.06</v>
      </c>
      <c r="AZ2544" s="2" t="s">
        <v>76</v>
      </c>
      <c r="BA2544" s="2" t="s">
        <v>54</v>
      </c>
      <c r="BB2544" s="2" t="s">
        <v>37</v>
      </c>
      <c r="BC2544" s="2">
        <v>49.88</v>
      </c>
      <c r="BD2544" s="2">
        <v>7</v>
      </c>
      <c r="BE2544" s="2" t="s">
        <v>38</v>
      </c>
      <c r="BF2544" s="2" t="s">
        <v>39</v>
      </c>
      <c r="BG2544" s="2">
        <v>2</v>
      </c>
      <c r="BH2544" s="2">
        <v>8</v>
      </c>
    </row>
    <row r="2545" spans="36:60" hidden="1" x14ac:dyDescent="0.25">
      <c r="AJ2545" s="12">
        <v>927</v>
      </c>
      <c r="AK2545" s="39" t="s">
        <v>164</v>
      </c>
      <c r="AL2545" s="13" t="s">
        <v>99</v>
      </c>
      <c r="AM2545" s="13" t="s">
        <v>28</v>
      </c>
      <c r="AN2545" s="13" t="s">
        <v>29</v>
      </c>
      <c r="AO2545" s="13" t="s">
        <v>74</v>
      </c>
      <c r="AP2545" s="13" t="s">
        <v>61</v>
      </c>
      <c r="AQ2545" s="13" t="s">
        <v>69</v>
      </c>
      <c r="AR2545" s="13" t="s">
        <v>33</v>
      </c>
      <c r="AS2545" s="13" t="s">
        <v>85</v>
      </c>
      <c r="AT2545" s="13">
        <v>207.95</v>
      </c>
      <c r="AU2545" s="13">
        <v>2</v>
      </c>
      <c r="AV2545" s="13">
        <v>0.3</v>
      </c>
      <c r="AW2545" s="13">
        <v>291.13</v>
      </c>
      <c r="AX2545" s="13">
        <v>216.74</v>
      </c>
      <c r="AY2545" s="13">
        <v>74.39</v>
      </c>
      <c r="AZ2545" s="13" t="s">
        <v>47</v>
      </c>
      <c r="BA2545" s="13" t="s">
        <v>71</v>
      </c>
      <c r="BB2545" s="13" t="s">
        <v>37</v>
      </c>
      <c r="BC2545" s="13">
        <v>30.75</v>
      </c>
      <c r="BD2545" s="13">
        <v>4</v>
      </c>
      <c r="BE2545" s="13" t="s">
        <v>55</v>
      </c>
      <c r="BF2545" s="13" t="s">
        <v>56</v>
      </c>
      <c r="BG2545" s="13">
        <v>2</v>
      </c>
      <c r="BH2545" s="13">
        <v>4</v>
      </c>
    </row>
    <row r="2546" spans="36:60" hidden="1" x14ac:dyDescent="0.25">
      <c r="AJ2546" s="12">
        <v>981</v>
      </c>
      <c r="AK2546" s="39" t="s">
        <v>376</v>
      </c>
      <c r="AL2546" s="13" t="s">
        <v>129</v>
      </c>
      <c r="AM2546" s="13" t="s">
        <v>42</v>
      </c>
      <c r="AN2546" s="13" t="s">
        <v>90</v>
      </c>
      <c r="AO2546" s="13" t="s">
        <v>67</v>
      </c>
      <c r="AP2546" s="13" t="s">
        <v>31</v>
      </c>
      <c r="AQ2546" s="13" t="s">
        <v>62</v>
      </c>
      <c r="AR2546" s="13" t="s">
        <v>45</v>
      </c>
      <c r="AS2546" s="13" t="s">
        <v>70</v>
      </c>
      <c r="AT2546" s="13">
        <v>108.82</v>
      </c>
      <c r="AU2546" s="13">
        <v>8</v>
      </c>
      <c r="AV2546" s="13">
        <v>0.26</v>
      </c>
      <c r="AW2546" s="13">
        <v>644.21</v>
      </c>
      <c r="AX2546" s="13">
        <v>571.59</v>
      </c>
      <c r="AY2546" s="13">
        <v>72.62</v>
      </c>
      <c r="AZ2546" s="13" t="s">
        <v>91</v>
      </c>
      <c r="BA2546" s="13" t="s">
        <v>71</v>
      </c>
      <c r="BB2546" s="13" t="s">
        <v>37</v>
      </c>
      <c r="BC2546" s="13">
        <v>12.09</v>
      </c>
      <c r="BD2546" s="13">
        <v>6</v>
      </c>
      <c r="BE2546" s="13" t="s">
        <v>38</v>
      </c>
      <c r="BF2546" s="13" t="s">
        <v>39</v>
      </c>
      <c r="BG2546" s="13">
        <v>2</v>
      </c>
      <c r="BH2546" s="13">
        <v>2</v>
      </c>
    </row>
    <row r="2547" spans="36:60" hidden="1" x14ac:dyDescent="0.25">
      <c r="AJ2547" s="11">
        <v>154</v>
      </c>
      <c r="AK2547" s="38" t="s">
        <v>237</v>
      </c>
      <c r="AL2547" s="2" t="s">
        <v>58</v>
      </c>
      <c r="AM2547" s="2" t="s">
        <v>28</v>
      </c>
      <c r="AN2547" s="2" t="s">
        <v>90</v>
      </c>
      <c r="AO2547" s="2" t="s">
        <v>67</v>
      </c>
      <c r="AP2547" s="2" t="s">
        <v>31</v>
      </c>
      <c r="AQ2547" s="2" t="s">
        <v>79</v>
      </c>
      <c r="AR2547" s="2" t="s">
        <v>53</v>
      </c>
      <c r="AS2547" s="2" t="s">
        <v>85</v>
      </c>
      <c r="AT2547" s="2">
        <v>47.92</v>
      </c>
      <c r="AU2547" s="2">
        <v>4</v>
      </c>
      <c r="AV2547" s="2">
        <v>0.2</v>
      </c>
      <c r="AW2547" s="2">
        <v>153.34</v>
      </c>
      <c r="AX2547" s="2">
        <v>80.91</v>
      </c>
      <c r="AY2547" s="2">
        <v>72.430000000000007</v>
      </c>
      <c r="AZ2547" s="2" t="s">
        <v>47</v>
      </c>
      <c r="BA2547" s="2" t="s">
        <v>71</v>
      </c>
      <c r="BB2547" s="2" t="s">
        <v>37</v>
      </c>
      <c r="BC2547" s="2">
        <v>11.4</v>
      </c>
      <c r="BD2547" s="2">
        <v>3</v>
      </c>
      <c r="BE2547" s="2" t="s">
        <v>38</v>
      </c>
      <c r="BF2547" s="2" t="s">
        <v>56</v>
      </c>
      <c r="BG2547" s="2">
        <v>5</v>
      </c>
      <c r="BH2547" s="2">
        <v>6</v>
      </c>
    </row>
    <row r="2548" spans="36:60" hidden="1" x14ac:dyDescent="0.25">
      <c r="AJ2548" s="11">
        <v>274</v>
      </c>
      <c r="AK2548" s="38" t="s">
        <v>317</v>
      </c>
      <c r="AL2548" s="2" t="s">
        <v>118</v>
      </c>
      <c r="AM2548" s="2" t="s">
        <v>42</v>
      </c>
      <c r="AN2548" s="2" t="s">
        <v>59</v>
      </c>
      <c r="AO2548" s="2" t="s">
        <v>67</v>
      </c>
      <c r="AP2548" s="2" t="s">
        <v>61</v>
      </c>
      <c r="AQ2548" s="2" t="s">
        <v>87</v>
      </c>
      <c r="AR2548" s="2" t="s">
        <v>53</v>
      </c>
      <c r="AS2548" s="2" t="s">
        <v>34</v>
      </c>
      <c r="AT2548" s="2">
        <v>40.19</v>
      </c>
      <c r="AU2548" s="2">
        <v>5</v>
      </c>
      <c r="AV2548" s="2">
        <v>0.18</v>
      </c>
      <c r="AW2548" s="2">
        <v>164.78</v>
      </c>
      <c r="AX2548" s="2">
        <v>93.52</v>
      </c>
      <c r="AY2548" s="2">
        <v>71.260000000000005</v>
      </c>
      <c r="AZ2548" s="2" t="s">
        <v>47</v>
      </c>
      <c r="BA2548" s="2" t="s">
        <v>71</v>
      </c>
      <c r="BB2548" s="2" t="s">
        <v>72</v>
      </c>
      <c r="BC2548" s="2">
        <v>24.01</v>
      </c>
      <c r="BD2548" s="2">
        <v>4</v>
      </c>
      <c r="BE2548" s="2" t="s">
        <v>55</v>
      </c>
      <c r="BF2548" s="2" t="s">
        <v>39</v>
      </c>
      <c r="BG2548" s="2">
        <v>2</v>
      </c>
      <c r="BH2548" s="2">
        <v>12</v>
      </c>
    </row>
    <row r="2549" spans="36:60" hidden="1" x14ac:dyDescent="0.25">
      <c r="AJ2549" s="11">
        <v>722</v>
      </c>
      <c r="AK2549" s="38" t="s">
        <v>57</v>
      </c>
      <c r="AL2549" s="2" t="s">
        <v>58</v>
      </c>
      <c r="AM2549" s="2" t="s">
        <v>28</v>
      </c>
      <c r="AN2549" s="2" t="s">
        <v>29</v>
      </c>
      <c r="AO2549" s="2" t="s">
        <v>30</v>
      </c>
      <c r="AP2549" s="2" t="s">
        <v>68</v>
      </c>
      <c r="AQ2549" s="2" t="s">
        <v>79</v>
      </c>
      <c r="AR2549" s="2" t="s">
        <v>53</v>
      </c>
      <c r="AS2549" s="2" t="s">
        <v>34</v>
      </c>
      <c r="AT2549" s="2">
        <v>36.4</v>
      </c>
      <c r="AU2549" s="2">
        <v>8</v>
      </c>
      <c r="AV2549" s="2">
        <v>7.0000000000000007E-2</v>
      </c>
      <c r="AW2549" s="2">
        <v>270.82</v>
      </c>
      <c r="AX2549" s="2">
        <v>199.85</v>
      </c>
      <c r="AY2549" s="2">
        <v>70.97</v>
      </c>
      <c r="AZ2549" s="2" t="s">
        <v>35</v>
      </c>
      <c r="BA2549" s="2" t="s">
        <v>36</v>
      </c>
      <c r="BB2549" s="2" t="s">
        <v>37</v>
      </c>
      <c r="BC2549" s="2">
        <v>11.96</v>
      </c>
      <c r="BD2549" s="2">
        <v>4</v>
      </c>
      <c r="BE2549" s="2" t="s">
        <v>97</v>
      </c>
      <c r="BF2549" s="2" t="s">
        <v>56</v>
      </c>
      <c r="BG2549" s="2">
        <v>1</v>
      </c>
      <c r="BH2549" s="2">
        <v>1</v>
      </c>
    </row>
    <row r="2550" spans="36:60" hidden="1" x14ac:dyDescent="0.25">
      <c r="AJ2550" s="12">
        <v>541</v>
      </c>
      <c r="AK2550" s="39" t="s">
        <v>476</v>
      </c>
      <c r="AL2550" s="13" t="s">
        <v>58</v>
      </c>
      <c r="AM2550" s="13" t="s">
        <v>66</v>
      </c>
      <c r="AN2550" s="13" t="s">
        <v>90</v>
      </c>
      <c r="AO2550" s="13" t="s">
        <v>44</v>
      </c>
      <c r="AP2550" s="13" t="s">
        <v>51</v>
      </c>
      <c r="AQ2550" s="13" t="s">
        <v>107</v>
      </c>
      <c r="AR2550" s="13" t="s">
        <v>33</v>
      </c>
      <c r="AS2550" s="13" t="s">
        <v>85</v>
      </c>
      <c r="AT2550" s="13">
        <v>53.98</v>
      </c>
      <c r="AU2550" s="13">
        <v>10</v>
      </c>
      <c r="AV2550" s="13">
        <v>0.14000000000000001</v>
      </c>
      <c r="AW2550" s="13">
        <v>464.23</v>
      </c>
      <c r="AX2550" s="13">
        <v>394.47</v>
      </c>
      <c r="AY2550" s="13">
        <v>69.760000000000005</v>
      </c>
      <c r="AZ2550" s="13" t="s">
        <v>35</v>
      </c>
      <c r="BA2550" s="13" t="s">
        <v>71</v>
      </c>
      <c r="BB2550" s="13" t="s">
        <v>72</v>
      </c>
      <c r="BC2550" s="13">
        <v>33.9</v>
      </c>
      <c r="BD2550" s="13">
        <v>6</v>
      </c>
      <c r="BE2550" s="13" t="s">
        <v>97</v>
      </c>
      <c r="BF2550" s="13" t="s">
        <v>39</v>
      </c>
      <c r="BG2550" s="13">
        <v>2</v>
      </c>
      <c r="BH2550" s="13">
        <v>5</v>
      </c>
    </row>
    <row r="2551" spans="36:60" hidden="1" x14ac:dyDescent="0.25">
      <c r="AJ2551" s="11">
        <v>212</v>
      </c>
      <c r="AK2551" s="38" t="s">
        <v>260</v>
      </c>
      <c r="AL2551" s="2" t="s">
        <v>127</v>
      </c>
      <c r="AM2551" s="2" t="s">
        <v>82</v>
      </c>
      <c r="AN2551" s="2" t="s">
        <v>83</v>
      </c>
      <c r="AO2551" s="2" t="s">
        <v>94</v>
      </c>
      <c r="AP2551" s="2" t="s">
        <v>31</v>
      </c>
      <c r="AQ2551" s="2" t="s">
        <v>79</v>
      </c>
      <c r="AR2551" s="2" t="s">
        <v>45</v>
      </c>
      <c r="AS2551" s="2" t="s">
        <v>80</v>
      </c>
      <c r="AT2551" s="2">
        <v>39.58</v>
      </c>
      <c r="AU2551" s="2">
        <v>11</v>
      </c>
      <c r="AV2551" s="2">
        <v>0.28000000000000003</v>
      </c>
      <c r="AW2551" s="2">
        <v>313.47000000000003</v>
      </c>
      <c r="AX2551" s="2">
        <v>245.1</v>
      </c>
      <c r="AY2551" s="2">
        <v>68.37</v>
      </c>
      <c r="AZ2551" s="2" t="s">
        <v>35</v>
      </c>
      <c r="BA2551" s="2" t="s">
        <v>36</v>
      </c>
      <c r="BB2551" s="2" t="s">
        <v>37</v>
      </c>
      <c r="BC2551" s="2">
        <v>30.03</v>
      </c>
      <c r="BD2551" s="2">
        <v>1</v>
      </c>
      <c r="BE2551" s="2" t="s">
        <v>55</v>
      </c>
      <c r="BF2551" s="2" t="s">
        <v>56</v>
      </c>
      <c r="BG2551" s="2">
        <v>4</v>
      </c>
      <c r="BH2551" s="2">
        <v>8</v>
      </c>
    </row>
    <row r="2552" spans="36:60" hidden="1" x14ac:dyDescent="0.25">
      <c r="AJ2552" s="12">
        <v>225</v>
      </c>
      <c r="AK2552" s="39" t="s">
        <v>287</v>
      </c>
      <c r="AL2552" s="13" t="s">
        <v>114</v>
      </c>
      <c r="AM2552" s="13" t="s">
        <v>82</v>
      </c>
      <c r="AN2552" s="13" t="s">
        <v>90</v>
      </c>
      <c r="AO2552" s="13" t="s">
        <v>74</v>
      </c>
      <c r="AP2552" s="13" t="s">
        <v>75</v>
      </c>
      <c r="AQ2552" s="13" t="s">
        <v>32</v>
      </c>
      <c r="AR2552" s="13" t="s">
        <v>53</v>
      </c>
      <c r="AS2552" s="13" t="s">
        <v>46</v>
      </c>
      <c r="AT2552" s="13">
        <v>543.08000000000004</v>
      </c>
      <c r="AU2552" s="13">
        <v>1</v>
      </c>
      <c r="AV2552" s="13">
        <v>0.17</v>
      </c>
      <c r="AW2552" s="13">
        <v>450.76</v>
      </c>
      <c r="AX2552" s="13">
        <v>382.61</v>
      </c>
      <c r="AY2552" s="13">
        <v>68.150000000000006</v>
      </c>
      <c r="AZ2552" s="13" t="s">
        <v>35</v>
      </c>
      <c r="BA2552" s="13" t="s">
        <v>71</v>
      </c>
      <c r="BB2552" s="13" t="s">
        <v>37</v>
      </c>
      <c r="BC2552" s="13">
        <v>21.4</v>
      </c>
      <c r="BD2552" s="13">
        <v>9</v>
      </c>
      <c r="BE2552" s="13" t="s">
        <v>55</v>
      </c>
      <c r="BF2552" s="13" t="s">
        <v>56</v>
      </c>
      <c r="BG2552" s="13">
        <v>1</v>
      </c>
      <c r="BH2552" s="13">
        <v>1</v>
      </c>
    </row>
    <row r="2553" spans="36:60" hidden="1" x14ac:dyDescent="0.25">
      <c r="AJ2553" s="12">
        <v>61</v>
      </c>
      <c r="AK2553" s="39" t="s">
        <v>154</v>
      </c>
      <c r="AL2553" s="13" t="s">
        <v>129</v>
      </c>
      <c r="AM2553" s="13" t="s">
        <v>82</v>
      </c>
      <c r="AN2553" s="13" t="s">
        <v>43</v>
      </c>
      <c r="AO2553" s="13" t="s">
        <v>100</v>
      </c>
      <c r="AP2553" s="13" t="s">
        <v>31</v>
      </c>
      <c r="AQ2553" s="13" t="s">
        <v>69</v>
      </c>
      <c r="AR2553" s="13" t="s">
        <v>45</v>
      </c>
      <c r="AS2553" s="13" t="s">
        <v>70</v>
      </c>
      <c r="AT2553" s="13">
        <v>101.53</v>
      </c>
      <c r="AU2553" s="13">
        <v>4</v>
      </c>
      <c r="AV2553" s="13">
        <v>0.08</v>
      </c>
      <c r="AW2553" s="13">
        <v>373.63</v>
      </c>
      <c r="AX2553" s="13">
        <v>306.17</v>
      </c>
      <c r="AY2553" s="13">
        <v>67.459999999999994</v>
      </c>
      <c r="AZ2553" s="13" t="s">
        <v>63</v>
      </c>
      <c r="BA2553" s="13" t="s">
        <v>54</v>
      </c>
      <c r="BB2553" s="13" t="s">
        <v>72</v>
      </c>
      <c r="BC2553" s="13">
        <v>16.559999999999999</v>
      </c>
      <c r="BD2553" s="13">
        <v>9</v>
      </c>
      <c r="BE2553" s="13" t="s">
        <v>55</v>
      </c>
      <c r="BF2553" s="13" t="s">
        <v>56</v>
      </c>
      <c r="BG2553" s="13">
        <v>2</v>
      </c>
      <c r="BH2553" s="13">
        <v>1</v>
      </c>
    </row>
    <row r="2554" spans="36:60" hidden="1" x14ac:dyDescent="0.25">
      <c r="AJ2554" s="12">
        <v>415</v>
      </c>
      <c r="AK2554" s="39" t="s">
        <v>419</v>
      </c>
      <c r="AL2554" s="13" t="s">
        <v>120</v>
      </c>
      <c r="AM2554" s="13" t="s">
        <v>66</v>
      </c>
      <c r="AN2554" s="13" t="s">
        <v>93</v>
      </c>
      <c r="AO2554" s="13" t="s">
        <v>100</v>
      </c>
      <c r="AP2554" s="13" t="s">
        <v>31</v>
      </c>
      <c r="AQ2554" s="13" t="s">
        <v>32</v>
      </c>
      <c r="AR2554" s="13" t="s">
        <v>33</v>
      </c>
      <c r="AS2554" s="13" t="s">
        <v>34</v>
      </c>
      <c r="AT2554" s="13">
        <v>506.11</v>
      </c>
      <c r="AU2554" s="13">
        <v>1</v>
      </c>
      <c r="AV2554" s="13">
        <v>0.02</v>
      </c>
      <c r="AW2554" s="13">
        <v>495.99</v>
      </c>
      <c r="AX2554" s="13">
        <v>428.68</v>
      </c>
      <c r="AY2554" s="13">
        <v>67.31</v>
      </c>
      <c r="AZ2554" s="13" t="s">
        <v>47</v>
      </c>
      <c r="BA2554" s="13" t="s">
        <v>88</v>
      </c>
      <c r="BB2554" s="13" t="s">
        <v>48</v>
      </c>
      <c r="BC2554" s="13">
        <v>42.41</v>
      </c>
      <c r="BD2554" s="13">
        <v>3</v>
      </c>
      <c r="BE2554" s="13" t="s">
        <v>97</v>
      </c>
      <c r="BF2554" s="13" t="s">
        <v>56</v>
      </c>
      <c r="BG2554" s="13">
        <v>2</v>
      </c>
      <c r="BH2554" s="13">
        <v>5</v>
      </c>
    </row>
    <row r="2555" spans="36:60" hidden="1" x14ac:dyDescent="0.25">
      <c r="AJ2555" s="11">
        <v>296</v>
      </c>
      <c r="AK2555" s="38" t="s">
        <v>302</v>
      </c>
      <c r="AL2555" s="2" t="s">
        <v>96</v>
      </c>
      <c r="AM2555" s="2" t="s">
        <v>82</v>
      </c>
      <c r="AN2555" s="2" t="s">
        <v>43</v>
      </c>
      <c r="AO2555" s="2" t="s">
        <v>30</v>
      </c>
      <c r="AP2555" s="2" t="s">
        <v>61</v>
      </c>
      <c r="AQ2555" s="2" t="s">
        <v>52</v>
      </c>
      <c r="AR2555" s="2" t="s">
        <v>53</v>
      </c>
      <c r="AS2555" s="2" t="s">
        <v>70</v>
      </c>
      <c r="AT2555" s="2">
        <v>232.07</v>
      </c>
      <c r="AU2555" s="2">
        <v>2</v>
      </c>
      <c r="AV2555" s="2">
        <v>0.05</v>
      </c>
      <c r="AW2555" s="2">
        <v>440.93</v>
      </c>
      <c r="AX2555" s="2">
        <v>375.95</v>
      </c>
      <c r="AY2555" s="2">
        <v>64.98</v>
      </c>
      <c r="AZ2555" s="2" t="s">
        <v>47</v>
      </c>
      <c r="BA2555" s="2" t="s">
        <v>71</v>
      </c>
      <c r="BB2555" s="2" t="s">
        <v>72</v>
      </c>
      <c r="BC2555" s="2">
        <v>24.9</v>
      </c>
      <c r="BD2555" s="2">
        <v>9</v>
      </c>
      <c r="BE2555" s="2" t="s">
        <v>38</v>
      </c>
      <c r="BF2555" s="2" t="s">
        <v>39</v>
      </c>
      <c r="BG2555" s="2">
        <v>4</v>
      </c>
      <c r="BH2555" s="2">
        <v>3</v>
      </c>
    </row>
    <row r="2556" spans="36:60" hidden="1" x14ac:dyDescent="0.25">
      <c r="AJ2556" s="12">
        <v>215</v>
      </c>
      <c r="AK2556" s="39" t="s">
        <v>281</v>
      </c>
      <c r="AL2556" s="13" t="s">
        <v>129</v>
      </c>
      <c r="AM2556" s="13" t="s">
        <v>42</v>
      </c>
      <c r="AN2556" s="13" t="s">
        <v>59</v>
      </c>
      <c r="AO2556" s="13" t="s">
        <v>44</v>
      </c>
      <c r="AP2556" s="13" t="s">
        <v>61</v>
      </c>
      <c r="AQ2556" s="13" t="s">
        <v>87</v>
      </c>
      <c r="AR2556" s="13" t="s">
        <v>33</v>
      </c>
      <c r="AS2556" s="13" t="s">
        <v>46</v>
      </c>
      <c r="AT2556" s="13">
        <v>13.17</v>
      </c>
      <c r="AU2556" s="13">
        <v>16</v>
      </c>
      <c r="AV2556" s="13">
        <v>0.21</v>
      </c>
      <c r="AW2556" s="13">
        <v>166.47</v>
      </c>
      <c r="AX2556" s="13">
        <v>101.78</v>
      </c>
      <c r="AY2556" s="13">
        <v>64.69</v>
      </c>
      <c r="AZ2556" s="13" t="s">
        <v>35</v>
      </c>
      <c r="BA2556" s="13" t="s">
        <v>36</v>
      </c>
      <c r="BB2556" s="13" t="s">
        <v>37</v>
      </c>
      <c r="BC2556" s="13">
        <v>38.479999999999997</v>
      </c>
      <c r="BD2556" s="13">
        <v>10</v>
      </c>
      <c r="BE2556" s="13" t="s">
        <v>55</v>
      </c>
      <c r="BF2556" s="13" t="s">
        <v>39</v>
      </c>
      <c r="BG2556" s="13">
        <v>5</v>
      </c>
      <c r="BH2556" s="13">
        <v>4</v>
      </c>
    </row>
    <row r="2557" spans="36:60" hidden="1" x14ac:dyDescent="0.25">
      <c r="AJ2557" s="11">
        <v>826</v>
      </c>
      <c r="AK2557" s="38" t="s">
        <v>267</v>
      </c>
      <c r="AL2557" s="2" t="s">
        <v>129</v>
      </c>
      <c r="AM2557" s="2" t="s">
        <v>42</v>
      </c>
      <c r="AN2557" s="2" t="s">
        <v>59</v>
      </c>
      <c r="AO2557" s="2" t="s">
        <v>44</v>
      </c>
      <c r="AP2557" s="2" t="s">
        <v>75</v>
      </c>
      <c r="AQ2557" s="2" t="s">
        <v>52</v>
      </c>
      <c r="AR2557" s="2" t="s">
        <v>33</v>
      </c>
      <c r="AS2557" s="2" t="s">
        <v>34</v>
      </c>
      <c r="AT2557" s="2">
        <v>157.28</v>
      </c>
      <c r="AU2557" s="2">
        <v>1</v>
      </c>
      <c r="AV2557" s="2">
        <v>0.05</v>
      </c>
      <c r="AW2557" s="2">
        <v>149.41999999999999</v>
      </c>
      <c r="AX2557" s="2">
        <v>86.12</v>
      </c>
      <c r="AY2557" s="2">
        <v>63.3</v>
      </c>
      <c r="AZ2557" s="2" t="s">
        <v>47</v>
      </c>
      <c r="BA2557" s="2" t="s">
        <v>71</v>
      </c>
      <c r="BB2557" s="2" t="s">
        <v>48</v>
      </c>
      <c r="BC2557" s="2">
        <v>29.25</v>
      </c>
      <c r="BD2557" s="2">
        <v>6</v>
      </c>
      <c r="BE2557" s="2" t="s">
        <v>38</v>
      </c>
      <c r="BF2557" s="2" t="s">
        <v>39</v>
      </c>
      <c r="BG2557" s="2">
        <v>4</v>
      </c>
      <c r="BH2557" s="2">
        <v>9</v>
      </c>
    </row>
    <row r="2558" spans="36:60" hidden="1" x14ac:dyDescent="0.25">
      <c r="AJ2558" s="12">
        <v>849</v>
      </c>
      <c r="AK2558" s="39" t="s">
        <v>408</v>
      </c>
      <c r="AL2558" s="13" t="s">
        <v>114</v>
      </c>
      <c r="AM2558" s="13" t="s">
        <v>66</v>
      </c>
      <c r="AN2558" s="13" t="s">
        <v>43</v>
      </c>
      <c r="AO2558" s="13" t="s">
        <v>67</v>
      </c>
      <c r="AP2558" s="13" t="s">
        <v>51</v>
      </c>
      <c r="AQ2558" s="13" t="s">
        <v>134</v>
      </c>
      <c r="AR2558" s="13" t="s">
        <v>45</v>
      </c>
      <c r="AS2558" s="13" t="s">
        <v>34</v>
      </c>
      <c r="AT2558" s="13">
        <v>76.53</v>
      </c>
      <c r="AU2558" s="13">
        <v>8</v>
      </c>
      <c r="AV2558" s="13">
        <v>0.01</v>
      </c>
      <c r="AW2558" s="13">
        <v>606.12</v>
      </c>
      <c r="AX2558" s="13">
        <v>543.27</v>
      </c>
      <c r="AY2558" s="13">
        <v>62.85</v>
      </c>
      <c r="AZ2558" s="13" t="s">
        <v>91</v>
      </c>
      <c r="BA2558" s="13" t="s">
        <v>54</v>
      </c>
      <c r="BB2558" s="13" t="s">
        <v>37</v>
      </c>
      <c r="BC2558" s="13">
        <v>22.89</v>
      </c>
      <c r="BD2558" s="13">
        <v>4</v>
      </c>
      <c r="BE2558" s="13" t="s">
        <v>55</v>
      </c>
      <c r="BF2558" s="13" t="s">
        <v>39</v>
      </c>
      <c r="BG2558" s="13">
        <v>1</v>
      </c>
      <c r="BH2558" s="13">
        <v>12</v>
      </c>
    </row>
    <row r="2559" spans="36:60" hidden="1" x14ac:dyDescent="0.25">
      <c r="AJ2559" s="11">
        <v>18</v>
      </c>
      <c r="AK2559" s="38" t="s">
        <v>106</v>
      </c>
      <c r="AL2559" s="2" t="s">
        <v>65</v>
      </c>
      <c r="AM2559" s="2" t="s">
        <v>42</v>
      </c>
      <c r="AN2559" s="2" t="s">
        <v>90</v>
      </c>
      <c r="AO2559" s="2" t="s">
        <v>94</v>
      </c>
      <c r="AP2559" s="2" t="s">
        <v>51</v>
      </c>
      <c r="AQ2559" s="2" t="s">
        <v>107</v>
      </c>
      <c r="AR2559" s="2" t="s">
        <v>33</v>
      </c>
      <c r="AS2559" s="2" t="s">
        <v>34</v>
      </c>
      <c r="AT2559" s="2">
        <v>370.13</v>
      </c>
      <c r="AU2559" s="2">
        <v>1</v>
      </c>
      <c r="AV2559" s="2">
        <v>0.12</v>
      </c>
      <c r="AW2559" s="2">
        <v>325.70999999999998</v>
      </c>
      <c r="AX2559" s="2">
        <v>263</v>
      </c>
      <c r="AY2559" s="2">
        <v>62.71</v>
      </c>
      <c r="AZ2559" s="2" t="s">
        <v>76</v>
      </c>
      <c r="BA2559" s="2" t="s">
        <v>54</v>
      </c>
      <c r="BB2559" s="2" t="s">
        <v>37</v>
      </c>
      <c r="BC2559" s="2">
        <v>40.28</v>
      </c>
      <c r="BD2559" s="2">
        <v>9</v>
      </c>
      <c r="BE2559" s="2" t="s">
        <v>55</v>
      </c>
      <c r="BF2559" s="2" t="s">
        <v>39</v>
      </c>
      <c r="BG2559" s="2">
        <v>4</v>
      </c>
      <c r="BH2559" s="2">
        <v>11</v>
      </c>
    </row>
    <row r="2560" spans="36:60" hidden="1" x14ac:dyDescent="0.25">
      <c r="AJ2560" s="12">
        <v>549</v>
      </c>
      <c r="AK2560" s="39" t="s">
        <v>208</v>
      </c>
      <c r="AL2560" s="13" t="s">
        <v>118</v>
      </c>
      <c r="AM2560" s="13" t="s">
        <v>66</v>
      </c>
      <c r="AN2560" s="13" t="s">
        <v>43</v>
      </c>
      <c r="AO2560" s="13" t="s">
        <v>100</v>
      </c>
      <c r="AP2560" s="13" t="s">
        <v>75</v>
      </c>
      <c r="AQ2560" s="13" t="s">
        <v>84</v>
      </c>
      <c r="AR2560" s="13" t="s">
        <v>33</v>
      </c>
      <c r="AS2560" s="13" t="s">
        <v>34</v>
      </c>
      <c r="AT2560" s="13">
        <v>134.49</v>
      </c>
      <c r="AU2560" s="13">
        <v>3</v>
      </c>
      <c r="AV2560" s="13">
        <v>0.03</v>
      </c>
      <c r="AW2560" s="13">
        <v>391.37</v>
      </c>
      <c r="AX2560" s="13">
        <v>329.27</v>
      </c>
      <c r="AY2560" s="13">
        <v>62.1</v>
      </c>
      <c r="AZ2560" s="13" t="s">
        <v>76</v>
      </c>
      <c r="BA2560" s="13" t="s">
        <v>36</v>
      </c>
      <c r="BB2560" s="13" t="s">
        <v>72</v>
      </c>
      <c r="BC2560" s="13">
        <v>33.83</v>
      </c>
      <c r="BD2560" s="13">
        <v>4</v>
      </c>
      <c r="BE2560" s="13" t="s">
        <v>97</v>
      </c>
      <c r="BF2560" s="13" t="s">
        <v>39</v>
      </c>
      <c r="BG2560" s="13">
        <v>2</v>
      </c>
      <c r="BH2560" s="13">
        <v>10</v>
      </c>
    </row>
    <row r="2561" spans="36:60" hidden="1" x14ac:dyDescent="0.25">
      <c r="AJ2561" s="11">
        <v>100</v>
      </c>
      <c r="AK2561" s="38" t="s">
        <v>157</v>
      </c>
      <c r="AL2561" s="2" t="s">
        <v>127</v>
      </c>
      <c r="AM2561" s="2" t="s">
        <v>28</v>
      </c>
      <c r="AN2561" s="2" t="s">
        <v>90</v>
      </c>
      <c r="AO2561" s="2" t="s">
        <v>74</v>
      </c>
      <c r="AP2561" s="2" t="s">
        <v>31</v>
      </c>
      <c r="AQ2561" s="2" t="s">
        <v>87</v>
      </c>
      <c r="AR2561" s="2" t="s">
        <v>33</v>
      </c>
      <c r="AS2561" s="2" t="s">
        <v>70</v>
      </c>
      <c r="AT2561" s="2">
        <v>213.53</v>
      </c>
      <c r="AU2561" s="2">
        <v>1</v>
      </c>
      <c r="AV2561" s="2">
        <v>0.05</v>
      </c>
      <c r="AW2561" s="2">
        <v>202.85</v>
      </c>
      <c r="AX2561" s="2">
        <v>140.91</v>
      </c>
      <c r="AY2561" s="2">
        <v>61.94</v>
      </c>
      <c r="AZ2561" s="2" t="s">
        <v>91</v>
      </c>
      <c r="BA2561" s="2" t="s">
        <v>88</v>
      </c>
      <c r="BB2561" s="2" t="s">
        <v>48</v>
      </c>
      <c r="BC2561" s="2">
        <v>23.86</v>
      </c>
      <c r="BD2561" s="2">
        <v>1</v>
      </c>
      <c r="BE2561" s="2" t="s">
        <v>38</v>
      </c>
      <c r="BF2561" s="2" t="s">
        <v>56</v>
      </c>
      <c r="BG2561" s="2">
        <v>3</v>
      </c>
      <c r="BH2561" s="2">
        <v>6</v>
      </c>
    </row>
    <row r="2562" spans="36:60" hidden="1" x14ac:dyDescent="0.25">
      <c r="AJ2562" s="12">
        <v>901</v>
      </c>
      <c r="AK2562" s="39" t="s">
        <v>608</v>
      </c>
      <c r="AL2562" s="13" t="s">
        <v>27</v>
      </c>
      <c r="AM2562" s="13" t="s">
        <v>66</v>
      </c>
      <c r="AN2562" s="13" t="s">
        <v>59</v>
      </c>
      <c r="AO2562" s="13" t="s">
        <v>94</v>
      </c>
      <c r="AP2562" s="13" t="s">
        <v>75</v>
      </c>
      <c r="AQ2562" s="13" t="s">
        <v>102</v>
      </c>
      <c r="AR2562" s="13" t="s">
        <v>45</v>
      </c>
      <c r="AS2562" s="13" t="s">
        <v>70</v>
      </c>
      <c r="AT2562" s="13">
        <v>87.51</v>
      </c>
      <c r="AU2562" s="13">
        <v>2</v>
      </c>
      <c r="AV2562" s="13">
        <v>0.18</v>
      </c>
      <c r="AW2562" s="13">
        <v>143.52000000000001</v>
      </c>
      <c r="AX2562" s="13">
        <v>82.22</v>
      </c>
      <c r="AY2562" s="13">
        <v>61.3</v>
      </c>
      <c r="AZ2562" s="13" t="s">
        <v>47</v>
      </c>
      <c r="BA2562" s="13" t="s">
        <v>54</v>
      </c>
      <c r="BB2562" s="13" t="s">
        <v>37</v>
      </c>
      <c r="BC2562" s="13">
        <v>7.07</v>
      </c>
      <c r="BD2562" s="13">
        <v>1</v>
      </c>
      <c r="BE2562" s="13" t="s">
        <v>55</v>
      </c>
      <c r="BF2562" s="13" t="s">
        <v>56</v>
      </c>
      <c r="BG2562" s="13">
        <v>4</v>
      </c>
      <c r="BH2562" s="13">
        <v>5</v>
      </c>
    </row>
    <row r="2563" spans="36:60" hidden="1" x14ac:dyDescent="0.25">
      <c r="AJ2563" s="12">
        <v>285</v>
      </c>
      <c r="AK2563" s="39" t="s">
        <v>123</v>
      </c>
      <c r="AL2563" s="13" t="s">
        <v>118</v>
      </c>
      <c r="AM2563" s="13" t="s">
        <v>82</v>
      </c>
      <c r="AN2563" s="13" t="s">
        <v>83</v>
      </c>
      <c r="AO2563" s="13" t="s">
        <v>67</v>
      </c>
      <c r="AP2563" s="13" t="s">
        <v>61</v>
      </c>
      <c r="AQ2563" s="13" t="s">
        <v>69</v>
      </c>
      <c r="AR2563" s="13" t="s">
        <v>33</v>
      </c>
      <c r="AS2563" s="13" t="s">
        <v>46</v>
      </c>
      <c r="AT2563" s="13">
        <v>318.68</v>
      </c>
      <c r="AU2563" s="13">
        <v>1</v>
      </c>
      <c r="AV2563" s="13">
        <v>0.08</v>
      </c>
      <c r="AW2563" s="13">
        <v>293.19</v>
      </c>
      <c r="AX2563" s="13">
        <v>232.84</v>
      </c>
      <c r="AY2563" s="13">
        <v>60.35</v>
      </c>
      <c r="AZ2563" s="13" t="s">
        <v>35</v>
      </c>
      <c r="BA2563" s="13" t="s">
        <v>88</v>
      </c>
      <c r="BB2563" s="13" t="s">
        <v>48</v>
      </c>
      <c r="BC2563" s="13">
        <v>49.04</v>
      </c>
      <c r="BD2563" s="13">
        <v>9</v>
      </c>
      <c r="BE2563" s="13" t="s">
        <v>55</v>
      </c>
      <c r="BF2563" s="13" t="s">
        <v>39</v>
      </c>
      <c r="BG2563" s="13">
        <v>3</v>
      </c>
      <c r="BH2563" s="13">
        <v>9</v>
      </c>
    </row>
    <row r="2564" spans="36:60" hidden="1" x14ac:dyDescent="0.25">
      <c r="AJ2564" s="12">
        <v>965</v>
      </c>
      <c r="AK2564" s="39" t="s">
        <v>162</v>
      </c>
      <c r="AL2564" s="13" t="s">
        <v>127</v>
      </c>
      <c r="AM2564" s="13" t="s">
        <v>66</v>
      </c>
      <c r="AN2564" s="13" t="s">
        <v>59</v>
      </c>
      <c r="AO2564" s="13" t="s">
        <v>67</v>
      </c>
      <c r="AP2564" s="13" t="s">
        <v>31</v>
      </c>
      <c r="AQ2564" s="13" t="s">
        <v>62</v>
      </c>
      <c r="AR2564" s="13" t="s">
        <v>53</v>
      </c>
      <c r="AS2564" s="13" t="s">
        <v>85</v>
      </c>
      <c r="AT2564" s="13">
        <v>39.85</v>
      </c>
      <c r="AU2564" s="13">
        <v>5</v>
      </c>
      <c r="AV2564" s="13">
        <v>7.0000000000000007E-2</v>
      </c>
      <c r="AW2564" s="13">
        <v>185.3</v>
      </c>
      <c r="AX2564" s="13">
        <v>125.47</v>
      </c>
      <c r="AY2564" s="13">
        <v>59.83</v>
      </c>
      <c r="AZ2564" s="13" t="s">
        <v>63</v>
      </c>
      <c r="BA2564" s="13" t="s">
        <v>71</v>
      </c>
      <c r="BB2564" s="13" t="s">
        <v>72</v>
      </c>
      <c r="BC2564" s="13">
        <v>34.07</v>
      </c>
      <c r="BD2564" s="13">
        <v>1</v>
      </c>
      <c r="BE2564" s="13" t="s">
        <v>38</v>
      </c>
      <c r="BF2564" s="13" t="s">
        <v>39</v>
      </c>
      <c r="BG2564" s="13">
        <v>5</v>
      </c>
      <c r="BH2564" s="13">
        <v>6</v>
      </c>
    </row>
    <row r="2565" spans="36:60" hidden="1" x14ac:dyDescent="0.25">
      <c r="AJ2565" s="11">
        <v>850</v>
      </c>
      <c r="AK2565" s="38" t="s">
        <v>593</v>
      </c>
      <c r="AL2565" s="2" t="s">
        <v>99</v>
      </c>
      <c r="AM2565" s="2" t="s">
        <v>66</v>
      </c>
      <c r="AN2565" s="2" t="s">
        <v>83</v>
      </c>
      <c r="AO2565" s="2" t="s">
        <v>74</v>
      </c>
      <c r="AP2565" s="2" t="s">
        <v>68</v>
      </c>
      <c r="AQ2565" s="2" t="s">
        <v>134</v>
      </c>
      <c r="AR2565" s="2" t="s">
        <v>53</v>
      </c>
      <c r="AS2565" s="2" t="s">
        <v>80</v>
      </c>
      <c r="AT2565" s="2">
        <v>515.55999999999995</v>
      </c>
      <c r="AU2565" s="2">
        <v>1</v>
      </c>
      <c r="AV2565" s="2">
        <v>0.24</v>
      </c>
      <c r="AW2565" s="2">
        <v>391.83</v>
      </c>
      <c r="AX2565" s="2">
        <v>332.22</v>
      </c>
      <c r="AY2565" s="2">
        <v>59.61</v>
      </c>
      <c r="AZ2565" s="2" t="s">
        <v>76</v>
      </c>
      <c r="BA2565" s="2" t="s">
        <v>71</v>
      </c>
      <c r="BB2565" s="2" t="s">
        <v>37</v>
      </c>
      <c r="BC2565" s="2">
        <v>31.05</v>
      </c>
      <c r="BD2565" s="2">
        <v>5</v>
      </c>
      <c r="BE2565" s="2" t="s">
        <v>38</v>
      </c>
      <c r="BF2565" s="2" t="s">
        <v>39</v>
      </c>
      <c r="BG2565" s="2">
        <v>1</v>
      </c>
      <c r="BH2565" s="2">
        <v>5</v>
      </c>
    </row>
    <row r="2566" spans="36:60" hidden="1" x14ac:dyDescent="0.25">
      <c r="AJ2566" s="11">
        <v>922</v>
      </c>
      <c r="AK2566" s="38" t="s">
        <v>615</v>
      </c>
      <c r="AL2566" s="2" t="s">
        <v>127</v>
      </c>
      <c r="AM2566" s="2" t="s">
        <v>66</v>
      </c>
      <c r="AN2566" s="2" t="s">
        <v>90</v>
      </c>
      <c r="AO2566" s="2" t="s">
        <v>74</v>
      </c>
      <c r="AP2566" s="2" t="s">
        <v>68</v>
      </c>
      <c r="AQ2566" s="2" t="s">
        <v>107</v>
      </c>
      <c r="AR2566" s="2" t="s">
        <v>45</v>
      </c>
      <c r="AS2566" s="2" t="s">
        <v>85</v>
      </c>
      <c r="AT2566" s="2">
        <v>152.31</v>
      </c>
      <c r="AU2566" s="2">
        <v>3</v>
      </c>
      <c r="AV2566" s="2">
        <v>0.28000000000000003</v>
      </c>
      <c r="AW2566" s="2">
        <v>328.99</v>
      </c>
      <c r="AX2566" s="2">
        <v>271.02999999999997</v>
      </c>
      <c r="AY2566" s="2">
        <v>57.96</v>
      </c>
      <c r="AZ2566" s="2" t="s">
        <v>91</v>
      </c>
      <c r="BA2566" s="2" t="s">
        <v>71</v>
      </c>
      <c r="BB2566" s="2" t="s">
        <v>48</v>
      </c>
      <c r="BC2566" s="2">
        <v>49.34</v>
      </c>
      <c r="BD2566" s="2">
        <v>9</v>
      </c>
      <c r="BE2566" s="2" t="s">
        <v>38</v>
      </c>
      <c r="BF2566" s="2" t="s">
        <v>39</v>
      </c>
      <c r="BG2566" s="2">
        <v>2</v>
      </c>
      <c r="BH2566" s="2">
        <v>4</v>
      </c>
    </row>
    <row r="2567" spans="36:60" hidden="1" x14ac:dyDescent="0.25">
      <c r="AJ2567" s="12">
        <v>779</v>
      </c>
      <c r="AK2567" s="39" t="s">
        <v>569</v>
      </c>
      <c r="AL2567" s="13" t="s">
        <v>41</v>
      </c>
      <c r="AM2567" s="13" t="s">
        <v>82</v>
      </c>
      <c r="AN2567" s="13" t="s">
        <v>29</v>
      </c>
      <c r="AO2567" s="13" t="s">
        <v>78</v>
      </c>
      <c r="AP2567" s="13" t="s">
        <v>75</v>
      </c>
      <c r="AQ2567" s="13" t="s">
        <v>84</v>
      </c>
      <c r="AR2567" s="13" t="s">
        <v>45</v>
      </c>
      <c r="AS2567" s="13" t="s">
        <v>80</v>
      </c>
      <c r="AT2567" s="13">
        <v>16.149999999999999</v>
      </c>
      <c r="AU2567" s="13">
        <v>13</v>
      </c>
      <c r="AV2567" s="13">
        <v>0.08</v>
      </c>
      <c r="AW2567" s="13">
        <v>193.15</v>
      </c>
      <c r="AX2567" s="13">
        <v>135.99</v>
      </c>
      <c r="AY2567" s="13">
        <v>57.16</v>
      </c>
      <c r="AZ2567" s="13" t="s">
        <v>76</v>
      </c>
      <c r="BA2567" s="13" t="s">
        <v>88</v>
      </c>
      <c r="BB2567" s="13" t="s">
        <v>72</v>
      </c>
      <c r="BC2567" s="13">
        <v>27.38</v>
      </c>
      <c r="BD2567" s="13">
        <v>7</v>
      </c>
      <c r="BE2567" s="13" t="s">
        <v>55</v>
      </c>
      <c r="BF2567" s="13" t="s">
        <v>56</v>
      </c>
      <c r="BG2567" s="13">
        <v>1</v>
      </c>
      <c r="BH2567" s="13">
        <v>11</v>
      </c>
    </row>
    <row r="2568" spans="36:60" hidden="1" x14ac:dyDescent="0.25">
      <c r="AJ2568" s="12">
        <v>163</v>
      </c>
      <c r="AK2568" s="39" t="s">
        <v>245</v>
      </c>
      <c r="AL2568" s="13" t="s">
        <v>96</v>
      </c>
      <c r="AM2568" s="13" t="s">
        <v>42</v>
      </c>
      <c r="AN2568" s="13" t="s">
        <v>93</v>
      </c>
      <c r="AO2568" s="13" t="s">
        <v>78</v>
      </c>
      <c r="AP2568" s="13" t="s">
        <v>51</v>
      </c>
      <c r="AQ2568" s="13" t="s">
        <v>134</v>
      </c>
      <c r="AR2568" s="13" t="s">
        <v>45</v>
      </c>
      <c r="AS2568" s="13" t="s">
        <v>34</v>
      </c>
      <c r="AT2568" s="13">
        <v>36.200000000000003</v>
      </c>
      <c r="AU2568" s="13">
        <v>14</v>
      </c>
      <c r="AV2568" s="13">
        <v>0.19</v>
      </c>
      <c r="AW2568" s="13">
        <v>410.51</v>
      </c>
      <c r="AX2568" s="13">
        <v>354.21</v>
      </c>
      <c r="AY2568" s="13">
        <v>56.3</v>
      </c>
      <c r="AZ2568" s="13" t="s">
        <v>35</v>
      </c>
      <c r="BA2568" s="13" t="s">
        <v>54</v>
      </c>
      <c r="BB2568" s="13" t="s">
        <v>37</v>
      </c>
      <c r="BC2568" s="13">
        <v>10.9</v>
      </c>
      <c r="BD2568" s="13">
        <v>8</v>
      </c>
      <c r="BE2568" s="13" t="s">
        <v>38</v>
      </c>
      <c r="BF2568" s="13" t="s">
        <v>56</v>
      </c>
      <c r="BG2568" s="13">
        <v>3</v>
      </c>
      <c r="BH2568" s="13">
        <v>6</v>
      </c>
    </row>
    <row r="2569" spans="36:60" hidden="1" x14ac:dyDescent="0.25">
      <c r="AJ2569" s="12">
        <v>103</v>
      </c>
      <c r="AK2569" s="39" t="s">
        <v>192</v>
      </c>
      <c r="AL2569" s="13" t="s">
        <v>58</v>
      </c>
      <c r="AM2569" s="13" t="s">
        <v>82</v>
      </c>
      <c r="AN2569" s="13" t="s">
        <v>93</v>
      </c>
      <c r="AO2569" s="13" t="s">
        <v>67</v>
      </c>
      <c r="AP2569" s="13" t="s">
        <v>61</v>
      </c>
      <c r="AQ2569" s="13" t="s">
        <v>107</v>
      </c>
      <c r="AR2569" s="13" t="s">
        <v>45</v>
      </c>
      <c r="AS2569" s="13" t="s">
        <v>46</v>
      </c>
      <c r="AT2569" s="13">
        <v>24.71</v>
      </c>
      <c r="AU2569" s="13">
        <v>15</v>
      </c>
      <c r="AV2569" s="13">
        <v>0.15</v>
      </c>
      <c r="AW2569" s="13">
        <v>315.05</v>
      </c>
      <c r="AX2569" s="13">
        <v>259.02</v>
      </c>
      <c r="AY2569" s="13">
        <v>56.03</v>
      </c>
      <c r="AZ2569" s="13" t="s">
        <v>63</v>
      </c>
      <c r="BA2569" s="13" t="s">
        <v>36</v>
      </c>
      <c r="BB2569" s="13" t="s">
        <v>48</v>
      </c>
      <c r="BC2569" s="13">
        <v>17.79</v>
      </c>
      <c r="BD2569" s="13">
        <v>5</v>
      </c>
      <c r="BE2569" s="13" t="s">
        <v>38</v>
      </c>
      <c r="BF2569" s="13" t="s">
        <v>39</v>
      </c>
      <c r="BG2569" s="13">
        <v>4</v>
      </c>
      <c r="BH2569" s="13">
        <v>3</v>
      </c>
    </row>
    <row r="2570" spans="36:60" hidden="1" x14ac:dyDescent="0.25">
      <c r="AJ2570" s="12">
        <v>447</v>
      </c>
      <c r="AK2570" s="39" t="s">
        <v>437</v>
      </c>
      <c r="AL2570" s="13" t="s">
        <v>120</v>
      </c>
      <c r="AM2570" s="13" t="s">
        <v>82</v>
      </c>
      <c r="AN2570" s="13" t="s">
        <v>83</v>
      </c>
      <c r="AO2570" s="13" t="s">
        <v>78</v>
      </c>
      <c r="AP2570" s="13" t="s">
        <v>75</v>
      </c>
      <c r="AQ2570" s="13" t="s">
        <v>79</v>
      </c>
      <c r="AR2570" s="13" t="s">
        <v>53</v>
      </c>
      <c r="AS2570" s="13" t="s">
        <v>34</v>
      </c>
      <c r="AT2570" s="13">
        <v>164.27</v>
      </c>
      <c r="AU2570" s="13">
        <v>1</v>
      </c>
      <c r="AV2570" s="13">
        <v>7.0000000000000007E-2</v>
      </c>
      <c r="AW2570" s="13">
        <v>152.77000000000001</v>
      </c>
      <c r="AX2570" s="13">
        <v>97.42</v>
      </c>
      <c r="AY2570" s="13">
        <v>55.35</v>
      </c>
      <c r="AZ2570" s="13" t="s">
        <v>35</v>
      </c>
      <c r="BA2570" s="13" t="s">
        <v>88</v>
      </c>
      <c r="BB2570" s="13" t="s">
        <v>37</v>
      </c>
      <c r="BC2570" s="13">
        <v>49.39</v>
      </c>
      <c r="BD2570" s="13">
        <v>2</v>
      </c>
      <c r="BE2570" s="13" t="s">
        <v>38</v>
      </c>
      <c r="BF2570" s="13" t="s">
        <v>56</v>
      </c>
      <c r="BG2570" s="13">
        <v>3</v>
      </c>
      <c r="BH2570" s="13">
        <v>4</v>
      </c>
    </row>
    <row r="2571" spans="36:60" hidden="1" x14ac:dyDescent="0.25">
      <c r="AJ2571" s="12">
        <v>891</v>
      </c>
      <c r="AK2571" s="39" t="s">
        <v>603</v>
      </c>
      <c r="AL2571" s="13" t="s">
        <v>114</v>
      </c>
      <c r="AM2571" s="13" t="s">
        <v>42</v>
      </c>
      <c r="AN2571" s="13" t="s">
        <v>93</v>
      </c>
      <c r="AO2571" s="13" t="s">
        <v>78</v>
      </c>
      <c r="AP2571" s="13" t="s">
        <v>68</v>
      </c>
      <c r="AQ2571" s="13" t="s">
        <v>69</v>
      </c>
      <c r="AR2571" s="13" t="s">
        <v>53</v>
      </c>
      <c r="AS2571" s="13" t="s">
        <v>70</v>
      </c>
      <c r="AT2571" s="13">
        <v>452.31</v>
      </c>
      <c r="AU2571" s="13">
        <v>1</v>
      </c>
      <c r="AV2571" s="13">
        <v>7.0000000000000007E-2</v>
      </c>
      <c r="AW2571" s="13">
        <v>420.65</v>
      </c>
      <c r="AX2571" s="13">
        <v>365.35</v>
      </c>
      <c r="AY2571" s="13">
        <v>55.3</v>
      </c>
      <c r="AZ2571" s="13" t="s">
        <v>91</v>
      </c>
      <c r="BA2571" s="13" t="s">
        <v>36</v>
      </c>
      <c r="BB2571" s="13" t="s">
        <v>72</v>
      </c>
      <c r="BC2571" s="13">
        <v>6.32</v>
      </c>
      <c r="BD2571" s="13">
        <v>5</v>
      </c>
      <c r="BE2571" s="13" t="s">
        <v>55</v>
      </c>
      <c r="BF2571" s="13" t="s">
        <v>39</v>
      </c>
      <c r="BG2571" s="13">
        <v>3</v>
      </c>
      <c r="BH2571" s="13">
        <v>9</v>
      </c>
    </row>
    <row r="2572" spans="36:60" hidden="1" x14ac:dyDescent="0.25">
      <c r="AJ2572" s="11">
        <v>174</v>
      </c>
      <c r="AK2572" s="38" t="s">
        <v>253</v>
      </c>
      <c r="AL2572" s="2" t="s">
        <v>58</v>
      </c>
      <c r="AM2572" s="2" t="s">
        <v>66</v>
      </c>
      <c r="AN2572" s="2" t="s">
        <v>90</v>
      </c>
      <c r="AO2572" s="2" t="s">
        <v>100</v>
      </c>
      <c r="AP2572" s="2" t="s">
        <v>68</v>
      </c>
      <c r="AQ2572" s="2" t="s">
        <v>134</v>
      </c>
      <c r="AR2572" s="2" t="s">
        <v>45</v>
      </c>
      <c r="AS2572" s="2" t="s">
        <v>34</v>
      </c>
      <c r="AT2572" s="2">
        <v>12.57</v>
      </c>
      <c r="AU2572" s="2">
        <v>9</v>
      </c>
      <c r="AV2572" s="2">
        <v>0.01</v>
      </c>
      <c r="AW2572" s="2">
        <v>112</v>
      </c>
      <c r="AX2572" s="2">
        <v>61.5</v>
      </c>
      <c r="AY2572" s="2">
        <v>50.5</v>
      </c>
      <c r="AZ2572" s="2" t="s">
        <v>47</v>
      </c>
      <c r="BA2572" s="2" t="s">
        <v>71</v>
      </c>
      <c r="BB2572" s="2" t="s">
        <v>72</v>
      </c>
      <c r="BC2572" s="2">
        <v>27.42</v>
      </c>
      <c r="BD2572" s="2">
        <v>3</v>
      </c>
      <c r="BE2572" s="2" t="s">
        <v>55</v>
      </c>
      <c r="BF2572" s="2" t="s">
        <v>56</v>
      </c>
      <c r="BG2572" s="2">
        <v>1</v>
      </c>
      <c r="BH2572" s="2">
        <v>11</v>
      </c>
    </row>
    <row r="2573" spans="36:60" hidden="1" x14ac:dyDescent="0.25">
      <c r="AJ2573" s="12">
        <v>839</v>
      </c>
      <c r="AK2573" s="39" t="s">
        <v>308</v>
      </c>
      <c r="AL2573" s="13" t="s">
        <v>96</v>
      </c>
      <c r="AM2573" s="13" t="s">
        <v>82</v>
      </c>
      <c r="AN2573" s="13" t="s">
        <v>93</v>
      </c>
      <c r="AO2573" s="13" t="s">
        <v>60</v>
      </c>
      <c r="AP2573" s="13" t="s">
        <v>51</v>
      </c>
      <c r="AQ2573" s="13" t="s">
        <v>32</v>
      </c>
      <c r="AR2573" s="13" t="s">
        <v>33</v>
      </c>
      <c r="AS2573" s="13" t="s">
        <v>70</v>
      </c>
      <c r="AT2573" s="13">
        <v>40.549999999999997</v>
      </c>
      <c r="AU2573" s="13">
        <v>11</v>
      </c>
      <c r="AV2573" s="13">
        <v>0.05</v>
      </c>
      <c r="AW2573" s="13">
        <v>423.75</v>
      </c>
      <c r="AX2573" s="13">
        <v>373.81</v>
      </c>
      <c r="AY2573" s="13">
        <v>49.94</v>
      </c>
      <c r="AZ2573" s="13" t="s">
        <v>63</v>
      </c>
      <c r="BA2573" s="13" t="s">
        <v>71</v>
      </c>
      <c r="BB2573" s="13" t="s">
        <v>48</v>
      </c>
      <c r="BC2573" s="13">
        <v>22.08</v>
      </c>
      <c r="BD2573" s="13">
        <v>7</v>
      </c>
      <c r="BE2573" s="13" t="s">
        <v>55</v>
      </c>
      <c r="BF2573" s="13" t="s">
        <v>39</v>
      </c>
      <c r="BG2573" s="13">
        <v>5</v>
      </c>
      <c r="BH2573" s="13">
        <v>1</v>
      </c>
    </row>
    <row r="2574" spans="36:60" hidden="1" x14ac:dyDescent="0.25">
      <c r="AJ2574" s="12">
        <v>967</v>
      </c>
      <c r="AK2574" s="39" t="s">
        <v>630</v>
      </c>
      <c r="AL2574" s="13" t="s">
        <v>58</v>
      </c>
      <c r="AM2574" s="13" t="s">
        <v>66</v>
      </c>
      <c r="AN2574" s="13" t="s">
        <v>59</v>
      </c>
      <c r="AO2574" s="13" t="s">
        <v>74</v>
      </c>
      <c r="AP2574" s="13" t="s">
        <v>68</v>
      </c>
      <c r="AQ2574" s="13" t="s">
        <v>32</v>
      </c>
      <c r="AR2574" s="13" t="s">
        <v>53</v>
      </c>
      <c r="AS2574" s="13" t="s">
        <v>80</v>
      </c>
      <c r="AT2574" s="13">
        <v>138.69999999999999</v>
      </c>
      <c r="AU2574" s="13">
        <v>1</v>
      </c>
      <c r="AV2574" s="13">
        <v>0.18</v>
      </c>
      <c r="AW2574" s="13">
        <v>113.73</v>
      </c>
      <c r="AX2574" s="13">
        <v>63.94</v>
      </c>
      <c r="AY2574" s="13">
        <v>49.79</v>
      </c>
      <c r="AZ2574" s="13" t="s">
        <v>91</v>
      </c>
      <c r="BA2574" s="13" t="s">
        <v>54</v>
      </c>
      <c r="BB2574" s="13" t="s">
        <v>48</v>
      </c>
      <c r="BC2574" s="13">
        <v>8.1</v>
      </c>
      <c r="BD2574" s="13">
        <v>6</v>
      </c>
      <c r="BE2574" s="13" t="s">
        <v>55</v>
      </c>
      <c r="BF2574" s="13" t="s">
        <v>39</v>
      </c>
      <c r="BG2574" s="13">
        <v>3</v>
      </c>
      <c r="BH2574" s="13">
        <v>8</v>
      </c>
    </row>
    <row r="2575" spans="36:60" hidden="1" x14ac:dyDescent="0.25">
      <c r="AJ2575" s="11">
        <v>64</v>
      </c>
      <c r="AK2575" s="38" t="s">
        <v>157</v>
      </c>
      <c r="AL2575" s="2" t="s">
        <v>27</v>
      </c>
      <c r="AM2575" s="2" t="s">
        <v>66</v>
      </c>
      <c r="AN2575" s="2" t="s">
        <v>90</v>
      </c>
      <c r="AO2575" s="2" t="s">
        <v>94</v>
      </c>
      <c r="AP2575" s="2" t="s">
        <v>68</v>
      </c>
      <c r="AQ2575" s="2" t="s">
        <v>102</v>
      </c>
      <c r="AR2575" s="2" t="s">
        <v>53</v>
      </c>
      <c r="AS2575" s="2" t="s">
        <v>80</v>
      </c>
      <c r="AT2575" s="2">
        <v>47.47</v>
      </c>
      <c r="AU2575" s="2">
        <v>5</v>
      </c>
      <c r="AV2575" s="2">
        <v>0.23</v>
      </c>
      <c r="AW2575" s="2">
        <v>182.76</v>
      </c>
      <c r="AX2575" s="2">
        <v>133.31</v>
      </c>
      <c r="AY2575" s="2">
        <v>49.45</v>
      </c>
      <c r="AZ2575" s="2" t="s">
        <v>76</v>
      </c>
      <c r="BA2575" s="2" t="s">
        <v>88</v>
      </c>
      <c r="BB2575" s="2" t="s">
        <v>48</v>
      </c>
      <c r="BC2575" s="2">
        <v>29.78</v>
      </c>
      <c r="BD2575" s="2">
        <v>5</v>
      </c>
      <c r="BE2575" s="2" t="s">
        <v>38</v>
      </c>
      <c r="BF2575" s="2" t="s">
        <v>56</v>
      </c>
      <c r="BG2575" s="2">
        <v>1</v>
      </c>
      <c r="BH2575" s="2">
        <v>6</v>
      </c>
    </row>
    <row r="2576" spans="36:60" hidden="1" x14ac:dyDescent="0.25">
      <c r="AJ2576" s="11">
        <v>844</v>
      </c>
      <c r="AK2576" s="38" t="s">
        <v>111</v>
      </c>
      <c r="AL2576" s="2" t="s">
        <v>120</v>
      </c>
      <c r="AM2576" s="2" t="s">
        <v>28</v>
      </c>
      <c r="AN2576" s="2" t="s">
        <v>90</v>
      </c>
      <c r="AO2576" s="2" t="s">
        <v>60</v>
      </c>
      <c r="AP2576" s="2" t="s">
        <v>61</v>
      </c>
      <c r="AQ2576" s="2" t="s">
        <v>84</v>
      </c>
      <c r="AR2576" s="2" t="s">
        <v>33</v>
      </c>
      <c r="AS2576" s="2" t="s">
        <v>46</v>
      </c>
      <c r="AT2576" s="2">
        <v>50.63</v>
      </c>
      <c r="AU2576" s="2">
        <v>3</v>
      </c>
      <c r="AV2576" s="2">
        <v>0.15</v>
      </c>
      <c r="AW2576" s="2">
        <v>129.11000000000001</v>
      </c>
      <c r="AX2576" s="2">
        <v>80.260000000000005</v>
      </c>
      <c r="AY2576" s="2">
        <v>48.85</v>
      </c>
      <c r="AZ2576" s="2" t="s">
        <v>63</v>
      </c>
      <c r="BA2576" s="2" t="s">
        <v>88</v>
      </c>
      <c r="BB2576" s="2" t="s">
        <v>37</v>
      </c>
      <c r="BC2576" s="2">
        <v>43.7</v>
      </c>
      <c r="BD2576" s="2">
        <v>2</v>
      </c>
      <c r="BE2576" s="2" t="s">
        <v>38</v>
      </c>
      <c r="BF2576" s="2" t="s">
        <v>39</v>
      </c>
      <c r="BG2576" s="2">
        <v>4</v>
      </c>
      <c r="BH2576" s="2">
        <v>11</v>
      </c>
    </row>
    <row r="2577" spans="36:60" hidden="1" x14ac:dyDescent="0.25">
      <c r="AJ2577" s="12">
        <v>347</v>
      </c>
      <c r="AK2577" s="39" t="s">
        <v>367</v>
      </c>
      <c r="AL2577" s="13" t="s">
        <v>58</v>
      </c>
      <c r="AM2577" s="13" t="s">
        <v>82</v>
      </c>
      <c r="AN2577" s="13" t="s">
        <v>90</v>
      </c>
      <c r="AO2577" s="13" t="s">
        <v>94</v>
      </c>
      <c r="AP2577" s="13" t="s">
        <v>75</v>
      </c>
      <c r="AQ2577" s="13" t="s">
        <v>87</v>
      </c>
      <c r="AR2577" s="13" t="s">
        <v>45</v>
      </c>
      <c r="AS2577" s="13" t="s">
        <v>46</v>
      </c>
      <c r="AT2577" s="13">
        <v>132.30000000000001</v>
      </c>
      <c r="AU2577" s="13">
        <v>2</v>
      </c>
      <c r="AV2577" s="13">
        <v>0.27</v>
      </c>
      <c r="AW2577" s="13">
        <v>193.16</v>
      </c>
      <c r="AX2577" s="13">
        <v>147.26</v>
      </c>
      <c r="AY2577" s="13">
        <v>45.9</v>
      </c>
      <c r="AZ2577" s="13" t="s">
        <v>47</v>
      </c>
      <c r="BA2577" s="13" t="s">
        <v>54</v>
      </c>
      <c r="BB2577" s="13" t="s">
        <v>48</v>
      </c>
      <c r="BC2577" s="13">
        <v>48.36</v>
      </c>
      <c r="BD2577" s="13">
        <v>1</v>
      </c>
      <c r="BE2577" s="13" t="s">
        <v>97</v>
      </c>
      <c r="BF2577" s="13" t="s">
        <v>56</v>
      </c>
      <c r="BG2577" s="13">
        <v>2</v>
      </c>
      <c r="BH2577" s="13">
        <v>6</v>
      </c>
    </row>
    <row r="2578" spans="36:60" hidden="1" x14ac:dyDescent="0.25">
      <c r="AJ2578" s="12">
        <v>511</v>
      </c>
      <c r="AK2578" s="39" t="s">
        <v>228</v>
      </c>
      <c r="AL2578" s="13" t="s">
        <v>127</v>
      </c>
      <c r="AM2578" s="13" t="s">
        <v>42</v>
      </c>
      <c r="AN2578" s="13" t="s">
        <v>93</v>
      </c>
      <c r="AO2578" s="13" t="s">
        <v>67</v>
      </c>
      <c r="AP2578" s="13" t="s">
        <v>68</v>
      </c>
      <c r="AQ2578" s="13" t="s">
        <v>52</v>
      </c>
      <c r="AR2578" s="13" t="s">
        <v>45</v>
      </c>
      <c r="AS2578" s="13" t="s">
        <v>80</v>
      </c>
      <c r="AT2578" s="13">
        <v>166.43</v>
      </c>
      <c r="AU2578" s="13">
        <v>1</v>
      </c>
      <c r="AV2578" s="13">
        <v>7.0000000000000007E-2</v>
      </c>
      <c r="AW2578" s="13">
        <v>154.78</v>
      </c>
      <c r="AX2578" s="13">
        <v>111.89</v>
      </c>
      <c r="AY2578" s="13">
        <v>42.89</v>
      </c>
      <c r="AZ2578" s="13" t="s">
        <v>35</v>
      </c>
      <c r="BA2578" s="13" t="s">
        <v>88</v>
      </c>
      <c r="BB2578" s="13" t="s">
        <v>72</v>
      </c>
      <c r="BC2578" s="13">
        <v>37.5</v>
      </c>
      <c r="BD2578" s="13">
        <v>8</v>
      </c>
      <c r="BE2578" s="13" t="s">
        <v>38</v>
      </c>
      <c r="BF2578" s="13" t="s">
        <v>56</v>
      </c>
      <c r="BG2578" s="13">
        <v>5</v>
      </c>
      <c r="BH2578" s="13">
        <v>5</v>
      </c>
    </row>
    <row r="2579" spans="36:60" hidden="1" x14ac:dyDescent="0.25">
      <c r="AJ2579" s="11">
        <v>162</v>
      </c>
      <c r="AK2579" s="38" t="s">
        <v>244</v>
      </c>
      <c r="AL2579" s="2" t="s">
        <v>58</v>
      </c>
      <c r="AM2579" s="2" t="s">
        <v>66</v>
      </c>
      <c r="AN2579" s="2" t="s">
        <v>29</v>
      </c>
      <c r="AO2579" s="2" t="s">
        <v>94</v>
      </c>
      <c r="AP2579" s="2" t="s">
        <v>31</v>
      </c>
      <c r="AQ2579" s="2" t="s">
        <v>52</v>
      </c>
      <c r="AR2579" s="2" t="s">
        <v>33</v>
      </c>
      <c r="AS2579" s="2" t="s">
        <v>34</v>
      </c>
      <c r="AT2579" s="2">
        <v>161.76</v>
      </c>
      <c r="AU2579" s="2">
        <v>1</v>
      </c>
      <c r="AV2579" s="2">
        <v>0.11</v>
      </c>
      <c r="AW2579" s="2">
        <v>143.97</v>
      </c>
      <c r="AX2579" s="2">
        <v>103.39</v>
      </c>
      <c r="AY2579" s="2">
        <v>40.58</v>
      </c>
      <c r="AZ2579" s="2" t="s">
        <v>47</v>
      </c>
      <c r="BA2579" s="2" t="s">
        <v>36</v>
      </c>
      <c r="BB2579" s="2" t="s">
        <v>48</v>
      </c>
      <c r="BC2579" s="2">
        <v>16.62</v>
      </c>
      <c r="BD2579" s="2">
        <v>5</v>
      </c>
      <c r="BE2579" s="2" t="s">
        <v>97</v>
      </c>
      <c r="BF2579" s="2" t="s">
        <v>56</v>
      </c>
      <c r="BG2579" s="2">
        <v>2</v>
      </c>
      <c r="BH2579" s="2">
        <v>2</v>
      </c>
    </row>
    <row r="2580" spans="36:60" hidden="1" x14ac:dyDescent="0.25">
      <c r="AJ2580" s="12">
        <v>911</v>
      </c>
      <c r="AK2580" s="39" t="s">
        <v>538</v>
      </c>
      <c r="AL2580" s="13" t="s">
        <v>65</v>
      </c>
      <c r="AM2580" s="13" t="s">
        <v>28</v>
      </c>
      <c r="AN2580" s="13" t="s">
        <v>29</v>
      </c>
      <c r="AO2580" s="13" t="s">
        <v>44</v>
      </c>
      <c r="AP2580" s="13" t="s">
        <v>31</v>
      </c>
      <c r="AQ2580" s="13" t="s">
        <v>134</v>
      </c>
      <c r="AR2580" s="13" t="s">
        <v>33</v>
      </c>
      <c r="AS2580" s="13" t="s">
        <v>70</v>
      </c>
      <c r="AT2580" s="13">
        <v>22.61</v>
      </c>
      <c r="AU2580" s="13">
        <v>8</v>
      </c>
      <c r="AV2580" s="13">
        <v>0.11</v>
      </c>
      <c r="AW2580" s="13">
        <v>160.97999999999999</v>
      </c>
      <c r="AX2580" s="13">
        <v>121.12</v>
      </c>
      <c r="AY2580" s="13">
        <v>39.86</v>
      </c>
      <c r="AZ2580" s="13" t="s">
        <v>63</v>
      </c>
      <c r="BA2580" s="13" t="s">
        <v>54</v>
      </c>
      <c r="BB2580" s="13" t="s">
        <v>37</v>
      </c>
      <c r="BC2580" s="13">
        <v>41.97</v>
      </c>
      <c r="BD2580" s="13">
        <v>2</v>
      </c>
      <c r="BE2580" s="13" t="s">
        <v>55</v>
      </c>
      <c r="BF2580" s="13" t="s">
        <v>39</v>
      </c>
      <c r="BG2580" s="13">
        <v>2</v>
      </c>
      <c r="BH2580" s="13">
        <v>7</v>
      </c>
    </row>
    <row r="2581" spans="36:60" hidden="1" x14ac:dyDescent="0.25">
      <c r="AJ2581" s="12">
        <v>573</v>
      </c>
      <c r="AK2581" s="39" t="s">
        <v>493</v>
      </c>
      <c r="AL2581" s="13" t="s">
        <v>58</v>
      </c>
      <c r="AM2581" s="13" t="s">
        <v>82</v>
      </c>
      <c r="AN2581" s="13" t="s">
        <v>59</v>
      </c>
      <c r="AO2581" s="13" t="s">
        <v>94</v>
      </c>
      <c r="AP2581" s="13" t="s">
        <v>31</v>
      </c>
      <c r="AQ2581" s="13" t="s">
        <v>79</v>
      </c>
      <c r="AR2581" s="13" t="s">
        <v>53</v>
      </c>
      <c r="AS2581" s="13" t="s">
        <v>46</v>
      </c>
      <c r="AT2581" s="13">
        <v>14.24</v>
      </c>
      <c r="AU2581" s="13">
        <v>13</v>
      </c>
      <c r="AV2581" s="13">
        <v>0.19</v>
      </c>
      <c r="AW2581" s="13">
        <v>149.94999999999999</v>
      </c>
      <c r="AX2581" s="13">
        <v>111.38</v>
      </c>
      <c r="AY2581" s="13">
        <v>38.57</v>
      </c>
      <c r="AZ2581" s="13" t="s">
        <v>76</v>
      </c>
      <c r="BA2581" s="13" t="s">
        <v>88</v>
      </c>
      <c r="BB2581" s="13" t="s">
        <v>48</v>
      </c>
      <c r="BC2581" s="13">
        <v>35.590000000000003</v>
      </c>
      <c r="BD2581" s="13">
        <v>2</v>
      </c>
      <c r="BE2581" s="13" t="s">
        <v>55</v>
      </c>
      <c r="BF2581" s="13" t="s">
        <v>56</v>
      </c>
      <c r="BG2581" s="13">
        <v>4</v>
      </c>
      <c r="BH2581" s="13">
        <v>12</v>
      </c>
    </row>
    <row r="2582" spans="36:60" hidden="1" x14ac:dyDescent="0.25">
      <c r="AJ2582" s="11">
        <v>352</v>
      </c>
      <c r="AK2582" s="38" t="s">
        <v>370</v>
      </c>
      <c r="AL2582" s="2" t="s">
        <v>118</v>
      </c>
      <c r="AM2582" s="2" t="s">
        <v>42</v>
      </c>
      <c r="AN2582" s="2" t="s">
        <v>29</v>
      </c>
      <c r="AO2582" s="2" t="s">
        <v>100</v>
      </c>
      <c r="AP2582" s="2" t="s">
        <v>75</v>
      </c>
      <c r="AQ2582" s="2" t="s">
        <v>62</v>
      </c>
      <c r="AR2582" s="2" t="s">
        <v>33</v>
      </c>
      <c r="AS2582" s="2" t="s">
        <v>34</v>
      </c>
      <c r="AT2582" s="2">
        <v>265.61</v>
      </c>
      <c r="AU2582" s="2">
        <v>1</v>
      </c>
      <c r="AV2582" s="2">
        <v>0.2</v>
      </c>
      <c r="AW2582" s="2">
        <v>212.49</v>
      </c>
      <c r="AX2582" s="2">
        <v>173.93</v>
      </c>
      <c r="AY2582" s="2">
        <v>38.56</v>
      </c>
      <c r="AZ2582" s="2" t="s">
        <v>63</v>
      </c>
      <c r="BA2582" s="2" t="s">
        <v>54</v>
      </c>
      <c r="BB2582" s="2" t="s">
        <v>72</v>
      </c>
      <c r="BC2582" s="2">
        <v>45.91</v>
      </c>
      <c r="BD2582" s="2">
        <v>5</v>
      </c>
      <c r="BE2582" s="2" t="s">
        <v>97</v>
      </c>
      <c r="BF2582" s="2" t="s">
        <v>56</v>
      </c>
      <c r="BG2582" s="2">
        <v>4</v>
      </c>
      <c r="BH2582" s="2">
        <v>11</v>
      </c>
    </row>
    <row r="2583" spans="36:60" hidden="1" x14ac:dyDescent="0.25">
      <c r="AJ2583" s="11">
        <v>292</v>
      </c>
      <c r="AK2583" s="38" t="s">
        <v>331</v>
      </c>
      <c r="AL2583" s="2" t="s">
        <v>99</v>
      </c>
      <c r="AM2583" s="2" t="s">
        <v>66</v>
      </c>
      <c r="AN2583" s="2" t="s">
        <v>83</v>
      </c>
      <c r="AO2583" s="2" t="s">
        <v>44</v>
      </c>
      <c r="AP2583" s="2" t="s">
        <v>31</v>
      </c>
      <c r="AQ2583" s="2" t="s">
        <v>32</v>
      </c>
      <c r="AR2583" s="2" t="s">
        <v>45</v>
      </c>
      <c r="AS2583" s="2" t="s">
        <v>85</v>
      </c>
      <c r="AT2583" s="2">
        <v>19.55</v>
      </c>
      <c r="AU2583" s="2">
        <v>13</v>
      </c>
      <c r="AV2583" s="2">
        <v>0.12</v>
      </c>
      <c r="AW2583" s="2">
        <v>223.65</v>
      </c>
      <c r="AX2583" s="2">
        <v>187.77</v>
      </c>
      <c r="AY2583" s="2">
        <v>35.880000000000003</v>
      </c>
      <c r="AZ2583" s="2" t="s">
        <v>47</v>
      </c>
      <c r="BA2583" s="2" t="s">
        <v>36</v>
      </c>
      <c r="BB2583" s="2" t="s">
        <v>72</v>
      </c>
      <c r="BC2583" s="2">
        <v>12.66</v>
      </c>
      <c r="BD2583" s="2">
        <v>1</v>
      </c>
      <c r="BE2583" s="2" t="s">
        <v>38</v>
      </c>
      <c r="BF2583" s="2" t="s">
        <v>56</v>
      </c>
      <c r="BG2583" s="2">
        <v>3</v>
      </c>
      <c r="BH2583" s="2">
        <v>10</v>
      </c>
    </row>
    <row r="2584" spans="36:60" hidden="1" x14ac:dyDescent="0.25">
      <c r="AJ2584" s="11">
        <v>726</v>
      </c>
      <c r="AK2584" s="38" t="s">
        <v>489</v>
      </c>
      <c r="AL2584" s="2" t="s">
        <v>129</v>
      </c>
      <c r="AM2584" s="2" t="s">
        <v>82</v>
      </c>
      <c r="AN2584" s="2" t="s">
        <v>83</v>
      </c>
      <c r="AO2584" s="2" t="s">
        <v>30</v>
      </c>
      <c r="AP2584" s="2" t="s">
        <v>68</v>
      </c>
      <c r="AQ2584" s="2" t="s">
        <v>52</v>
      </c>
      <c r="AR2584" s="2" t="s">
        <v>33</v>
      </c>
      <c r="AS2584" s="2" t="s">
        <v>70</v>
      </c>
      <c r="AT2584" s="2">
        <v>58.2</v>
      </c>
      <c r="AU2584" s="2">
        <v>2</v>
      </c>
      <c r="AV2584" s="2">
        <v>0.06</v>
      </c>
      <c r="AW2584" s="2">
        <v>109.42</v>
      </c>
      <c r="AX2584" s="2">
        <v>73.97</v>
      </c>
      <c r="AY2584" s="2">
        <v>35.450000000000003</v>
      </c>
      <c r="AZ2584" s="2" t="s">
        <v>35</v>
      </c>
      <c r="BA2584" s="2" t="s">
        <v>88</v>
      </c>
      <c r="BB2584" s="2" t="s">
        <v>72</v>
      </c>
      <c r="BC2584" s="2">
        <v>10.53</v>
      </c>
      <c r="BD2584" s="2">
        <v>5</v>
      </c>
      <c r="BE2584" s="2" t="s">
        <v>55</v>
      </c>
      <c r="BF2584" s="2" t="s">
        <v>56</v>
      </c>
      <c r="BG2584" s="2">
        <v>3</v>
      </c>
      <c r="BH2584" s="2">
        <v>5</v>
      </c>
    </row>
    <row r="2585" spans="36:60" hidden="1" x14ac:dyDescent="0.25">
      <c r="AJ2585" s="12">
        <v>583</v>
      </c>
      <c r="AK2585" s="39" t="s">
        <v>167</v>
      </c>
      <c r="AL2585" s="13" t="s">
        <v>118</v>
      </c>
      <c r="AM2585" s="13" t="s">
        <v>42</v>
      </c>
      <c r="AN2585" s="13" t="s">
        <v>93</v>
      </c>
      <c r="AO2585" s="13" t="s">
        <v>100</v>
      </c>
      <c r="AP2585" s="13" t="s">
        <v>61</v>
      </c>
      <c r="AQ2585" s="13" t="s">
        <v>107</v>
      </c>
      <c r="AR2585" s="13" t="s">
        <v>53</v>
      </c>
      <c r="AS2585" s="13" t="s">
        <v>34</v>
      </c>
      <c r="AT2585" s="13">
        <v>12.66</v>
      </c>
      <c r="AU2585" s="13">
        <v>7</v>
      </c>
      <c r="AV2585" s="13">
        <v>7.0000000000000007E-2</v>
      </c>
      <c r="AW2585" s="13">
        <v>82.42</v>
      </c>
      <c r="AX2585" s="13">
        <v>47.17</v>
      </c>
      <c r="AY2585" s="13">
        <v>35.25</v>
      </c>
      <c r="AZ2585" s="13" t="s">
        <v>47</v>
      </c>
      <c r="BA2585" s="13" t="s">
        <v>71</v>
      </c>
      <c r="BB2585" s="13" t="s">
        <v>72</v>
      </c>
      <c r="BC2585" s="13">
        <v>39.67</v>
      </c>
      <c r="BD2585" s="13">
        <v>8</v>
      </c>
      <c r="BE2585" s="13" t="s">
        <v>55</v>
      </c>
      <c r="BF2585" s="13" t="s">
        <v>56</v>
      </c>
      <c r="BG2585" s="13">
        <v>3</v>
      </c>
      <c r="BH2585" s="13">
        <v>4</v>
      </c>
    </row>
    <row r="2586" spans="36:60" hidden="1" x14ac:dyDescent="0.25">
      <c r="AJ2586" s="12">
        <v>117</v>
      </c>
      <c r="AK2586" s="39" t="s">
        <v>205</v>
      </c>
      <c r="AL2586" s="13" t="s">
        <v>58</v>
      </c>
      <c r="AM2586" s="13" t="s">
        <v>28</v>
      </c>
      <c r="AN2586" s="13" t="s">
        <v>29</v>
      </c>
      <c r="AO2586" s="13" t="s">
        <v>60</v>
      </c>
      <c r="AP2586" s="13" t="s">
        <v>68</v>
      </c>
      <c r="AQ2586" s="13" t="s">
        <v>134</v>
      </c>
      <c r="AR2586" s="13" t="s">
        <v>53</v>
      </c>
      <c r="AS2586" s="13" t="s">
        <v>85</v>
      </c>
      <c r="AT2586" s="13">
        <v>12.89</v>
      </c>
      <c r="AU2586" s="13">
        <v>7</v>
      </c>
      <c r="AV2586" s="13">
        <v>7.0000000000000007E-2</v>
      </c>
      <c r="AW2586" s="13">
        <v>83.91</v>
      </c>
      <c r="AX2586" s="13">
        <v>49.9</v>
      </c>
      <c r="AY2586" s="13">
        <v>34.01</v>
      </c>
      <c r="AZ2586" s="13" t="s">
        <v>63</v>
      </c>
      <c r="BA2586" s="13" t="s">
        <v>71</v>
      </c>
      <c r="BB2586" s="13" t="s">
        <v>48</v>
      </c>
      <c r="BC2586" s="13">
        <v>27.93</v>
      </c>
      <c r="BD2586" s="13">
        <v>4</v>
      </c>
      <c r="BE2586" s="13" t="s">
        <v>97</v>
      </c>
      <c r="BF2586" s="13" t="s">
        <v>56</v>
      </c>
      <c r="BG2586" s="13">
        <v>1</v>
      </c>
      <c r="BH2586" s="13">
        <v>11</v>
      </c>
    </row>
    <row r="2587" spans="36:60" hidden="1" x14ac:dyDescent="0.25">
      <c r="AJ2587" s="11">
        <v>864</v>
      </c>
      <c r="AK2587" s="38" t="s">
        <v>508</v>
      </c>
      <c r="AL2587" s="2" t="s">
        <v>96</v>
      </c>
      <c r="AM2587" s="2" t="s">
        <v>42</v>
      </c>
      <c r="AN2587" s="2" t="s">
        <v>29</v>
      </c>
      <c r="AO2587" s="2" t="s">
        <v>100</v>
      </c>
      <c r="AP2587" s="2" t="s">
        <v>61</v>
      </c>
      <c r="AQ2587" s="2" t="s">
        <v>102</v>
      </c>
      <c r="AR2587" s="2" t="s">
        <v>45</v>
      </c>
      <c r="AS2587" s="2" t="s">
        <v>46</v>
      </c>
      <c r="AT2587" s="2">
        <v>130.74</v>
      </c>
      <c r="AU2587" s="2">
        <v>1</v>
      </c>
      <c r="AV2587" s="2">
        <v>0.09</v>
      </c>
      <c r="AW2587" s="2">
        <v>118.97</v>
      </c>
      <c r="AX2587" s="2">
        <v>86.24</v>
      </c>
      <c r="AY2587" s="2">
        <v>32.729999999999997</v>
      </c>
      <c r="AZ2587" s="2" t="s">
        <v>35</v>
      </c>
      <c r="BA2587" s="2" t="s">
        <v>71</v>
      </c>
      <c r="BB2587" s="2" t="s">
        <v>72</v>
      </c>
      <c r="BC2587" s="2">
        <v>17.649999999999999</v>
      </c>
      <c r="BD2587" s="2">
        <v>5</v>
      </c>
      <c r="BE2587" s="2" t="s">
        <v>97</v>
      </c>
      <c r="BF2587" s="2" t="s">
        <v>56</v>
      </c>
      <c r="BG2587" s="2">
        <v>5</v>
      </c>
      <c r="BH2587" s="2">
        <v>6</v>
      </c>
    </row>
    <row r="2588" spans="36:60" hidden="1" x14ac:dyDescent="0.25">
      <c r="AJ2588" s="12">
        <v>243</v>
      </c>
      <c r="AK2588" s="39" t="s">
        <v>189</v>
      </c>
      <c r="AL2588" s="13" t="s">
        <v>50</v>
      </c>
      <c r="AM2588" s="13" t="s">
        <v>66</v>
      </c>
      <c r="AN2588" s="13" t="s">
        <v>43</v>
      </c>
      <c r="AO2588" s="13" t="s">
        <v>30</v>
      </c>
      <c r="AP2588" s="13" t="s">
        <v>75</v>
      </c>
      <c r="AQ2588" s="13" t="s">
        <v>134</v>
      </c>
      <c r="AR2588" s="13" t="s">
        <v>45</v>
      </c>
      <c r="AS2588" s="13" t="s">
        <v>80</v>
      </c>
      <c r="AT2588" s="13">
        <v>99.85</v>
      </c>
      <c r="AU2588" s="13">
        <v>2</v>
      </c>
      <c r="AV2588" s="13">
        <v>0.23</v>
      </c>
      <c r="AW2588" s="13">
        <v>153.77000000000001</v>
      </c>
      <c r="AX2588" s="13">
        <v>121.37</v>
      </c>
      <c r="AY2588" s="13">
        <v>32.4</v>
      </c>
      <c r="AZ2588" s="13" t="s">
        <v>76</v>
      </c>
      <c r="BA2588" s="13" t="s">
        <v>88</v>
      </c>
      <c r="BB2588" s="13" t="s">
        <v>72</v>
      </c>
      <c r="BC2588" s="13">
        <v>47.68</v>
      </c>
      <c r="BD2588" s="13">
        <v>7</v>
      </c>
      <c r="BE2588" s="13" t="s">
        <v>97</v>
      </c>
      <c r="BF2588" s="13" t="s">
        <v>56</v>
      </c>
      <c r="BG2588" s="13">
        <v>5</v>
      </c>
      <c r="BH2588" s="13">
        <v>3</v>
      </c>
    </row>
    <row r="2589" spans="36:60" hidden="1" x14ac:dyDescent="0.25">
      <c r="AJ2589" s="11">
        <v>424</v>
      </c>
      <c r="AK2589" s="38" t="s">
        <v>361</v>
      </c>
      <c r="AL2589" s="2" t="s">
        <v>127</v>
      </c>
      <c r="AM2589" s="2" t="s">
        <v>28</v>
      </c>
      <c r="AN2589" s="2" t="s">
        <v>83</v>
      </c>
      <c r="AO2589" s="2" t="s">
        <v>78</v>
      </c>
      <c r="AP2589" s="2" t="s">
        <v>75</v>
      </c>
      <c r="AQ2589" s="2" t="s">
        <v>87</v>
      </c>
      <c r="AR2589" s="2" t="s">
        <v>45</v>
      </c>
      <c r="AS2589" s="2" t="s">
        <v>70</v>
      </c>
      <c r="AT2589" s="2">
        <v>356.51</v>
      </c>
      <c r="AU2589" s="2">
        <v>1</v>
      </c>
      <c r="AV2589" s="2">
        <v>0.14000000000000001</v>
      </c>
      <c r="AW2589" s="2">
        <v>306.60000000000002</v>
      </c>
      <c r="AX2589" s="2">
        <v>275.63</v>
      </c>
      <c r="AY2589" s="2">
        <v>30.97</v>
      </c>
      <c r="AZ2589" s="2" t="s">
        <v>35</v>
      </c>
      <c r="BA2589" s="2" t="s">
        <v>71</v>
      </c>
      <c r="BB2589" s="2" t="s">
        <v>72</v>
      </c>
      <c r="BC2589" s="2">
        <v>11.89</v>
      </c>
      <c r="BD2589" s="2">
        <v>7</v>
      </c>
      <c r="BE2589" s="2" t="s">
        <v>55</v>
      </c>
      <c r="BF2589" s="2" t="s">
        <v>56</v>
      </c>
      <c r="BG2589" s="2">
        <v>2</v>
      </c>
      <c r="BH2589" s="2">
        <v>8</v>
      </c>
    </row>
    <row r="2590" spans="36:60" hidden="1" x14ac:dyDescent="0.25">
      <c r="AJ2590" s="12">
        <v>179</v>
      </c>
      <c r="AK2590" s="39" t="s">
        <v>257</v>
      </c>
      <c r="AL2590" s="13" t="s">
        <v>41</v>
      </c>
      <c r="AM2590" s="13" t="s">
        <v>28</v>
      </c>
      <c r="AN2590" s="13" t="s">
        <v>43</v>
      </c>
      <c r="AO2590" s="13" t="s">
        <v>67</v>
      </c>
      <c r="AP2590" s="13" t="s">
        <v>61</v>
      </c>
      <c r="AQ2590" s="13" t="s">
        <v>87</v>
      </c>
      <c r="AR2590" s="13" t="s">
        <v>33</v>
      </c>
      <c r="AS2590" s="13" t="s">
        <v>34</v>
      </c>
      <c r="AT2590" s="13">
        <v>116.56</v>
      </c>
      <c r="AU2590" s="13">
        <v>2</v>
      </c>
      <c r="AV2590" s="13">
        <v>0.1</v>
      </c>
      <c r="AW2590" s="13">
        <v>209.81</v>
      </c>
      <c r="AX2590" s="13">
        <v>179.18</v>
      </c>
      <c r="AY2590" s="13">
        <v>30.63</v>
      </c>
      <c r="AZ2590" s="13" t="s">
        <v>35</v>
      </c>
      <c r="BA2590" s="13" t="s">
        <v>54</v>
      </c>
      <c r="BB2590" s="13" t="s">
        <v>37</v>
      </c>
      <c r="BC2590" s="13">
        <v>30.54</v>
      </c>
      <c r="BD2590" s="13">
        <v>6</v>
      </c>
      <c r="BE2590" s="13" t="s">
        <v>38</v>
      </c>
      <c r="BF2590" s="13" t="s">
        <v>56</v>
      </c>
      <c r="BG2590" s="13">
        <v>5</v>
      </c>
      <c r="BH2590" s="13">
        <v>10</v>
      </c>
    </row>
    <row r="2591" spans="36:60" hidden="1" x14ac:dyDescent="0.25">
      <c r="AJ2591" s="12">
        <v>327</v>
      </c>
      <c r="AK2591" s="39" t="s">
        <v>353</v>
      </c>
      <c r="AL2591" s="13" t="s">
        <v>65</v>
      </c>
      <c r="AM2591" s="13" t="s">
        <v>42</v>
      </c>
      <c r="AN2591" s="13" t="s">
        <v>93</v>
      </c>
      <c r="AO2591" s="13" t="s">
        <v>94</v>
      </c>
      <c r="AP2591" s="13" t="s">
        <v>61</v>
      </c>
      <c r="AQ2591" s="13" t="s">
        <v>107</v>
      </c>
      <c r="AR2591" s="13" t="s">
        <v>53</v>
      </c>
      <c r="AS2591" s="13" t="s">
        <v>85</v>
      </c>
      <c r="AT2591" s="13">
        <v>207.15</v>
      </c>
      <c r="AU2591" s="13">
        <v>1</v>
      </c>
      <c r="AV2591" s="13">
        <v>0.24</v>
      </c>
      <c r="AW2591" s="13">
        <v>157.43</v>
      </c>
      <c r="AX2591" s="13">
        <v>127.57</v>
      </c>
      <c r="AY2591" s="13">
        <v>29.86</v>
      </c>
      <c r="AZ2591" s="13" t="s">
        <v>63</v>
      </c>
      <c r="BA2591" s="13" t="s">
        <v>71</v>
      </c>
      <c r="BB2591" s="13" t="s">
        <v>37</v>
      </c>
      <c r="BC2591" s="13">
        <v>38.24</v>
      </c>
      <c r="BD2591" s="13">
        <v>2</v>
      </c>
      <c r="BE2591" s="13" t="s">
        <v>55</v>
      </c>
      <c r="BF2591" s="13" t="s">
        <v>39</v>
      </c>
      <c r="BG2591" s="13">
        <v>1</v>
      </c>
      <c r="BH2591" s="13">
        <v>11</v>
      </c>
    </row>
    <row r="2592" spans="36:60" hidden="1" x14ac:dyDescent="0.25">
      <c r="AJ2592" s="11">
        <v>306</v>
      </c>
      <c r="AK2592" s="38" t="s">
        <v>341</v>
      </c>
      <c r="AL2592" s="2" t="s">
        <v>96</v>
      </c>
      <c r="AM2592" s="2" t="s">
        <v>66</v>
      </c>
      <c r="AN2592" s="2" t="s">
        <v>43</v>
      </c>
      <c r="AO2592" s="2" t="s">
        <v>94</v>
      </c>
      <c r="AP2592" s="2" t="s">
        <v>61</v>
      </c>
      <c r="AQ2592" s="2" t="s">
        <v>32</v>
      </c>
      <c r="AR2592" s="2" t="s">
        <v>33</v>
      </c>
      <c r="AS2592" s="2" t="s">
        <v>70</v>
      </c>
      <c r="AT2592" s="2">
        <v>42.5</v>
      </c>
      <c r="AU2592" s="2">
        <v>8</v>
      </c>
      <c r="AV2592" s="2">
        <v>0.21</v>
      </c>
      <c r="AW2592" s="2">
        <v>268.60000000000002</v>
      </c>
      <c r="AX2592" s="2">
        <v>239.13</v>
      </c>
      <c r="AY2592" s="2">
        <v>29.47</v>
      </c>
      <c r="AZ2592" s="2" t="s">
        <v>35</v>
      </c>
      <c r="BA2592" s="2" t="s">
        <v>71</v>
      </c>
      <c r="BB2592" s="2" t="s">
        <v>48</v>
      </c>
      <c r="BC2592" s="2">
        <v>42.55</v>
      </c>
      <c r="BD2592" s="2">
        <v>5</v>
      </c>
      <c r="BE2592" s="2" t="s">
        <v>55</v>
      </c>
      <c r="BF2592" s="2" t="s">
        <v>56</v>
      </c>
      <c r="BG2592" s="2">
        <v>5</v>
      </c>
      <c r="BH2592" s="2">
        <v>9</v>
      </c>
    </row>
    <row r="2593" spans="36:60" hidden="1" x14ac:dyDescent="0.25">
      <c r="AJ2593" s="11">
        <v>160</v>
      </c>
      <c r="AK2593" s="38" t="s">
        <v>243</v>
      </c>
      <c r="AL2593" s="2" t="s">
        <v>99</v>
      </c>
      <c r="AM2593" s="2" t="s">
        <v>42</v>
      </c>
      <c r="AN2593" s="2" t="s">
        <v>29</v>
      </c>
      <c r="AO2593" s="2" t="s">
        <v>74</v>
      </c>
      <c r="AP2593" s="2" t="s">
        <v>61</v>
      </c>
      <c r="AQ2593" s="2" t="s">
        <v>87</v>
      </c>
      <c r="AR2593" s="2" t="s">
        <v>45</v>
      </c>
      <c r="AS2593" s="2" t="s">
        <v>34</v>
      </c>
      <c r="AT2593" s="2">
        <v>104.45</v>
      </c>
      <c r="AU2593" s="2">
        <v>2</v>
      </c>
      <c r="AV2593" s="2">
        <v>0.15</v>
      </c>
      <c r="AW2593" s="2">
        <v>177.56</v>
      </c>
      <c r="AX2593" s="2">
        <v>148.96</v>
      </c>
      <c r="AY2593" s="2">
        <v>28.6</v>
      </c>
      <c r="AZ2593" s="2" t="s">
        <v>76</v>
      </c>
      <c r="BA2593" s="2" t="s">
        <v>88</v>
      </c>
      <c r="BB2593" s="2" t="s">
        <v>72</v>
      </c>
      <c r="BC2593" s="2">
        <v>45.88</v>
      </c>
      <c r="BD2593" s="2">
        <v>3</v>
      </c>
      <c r="BE2593" s="2" t="s">
        <v>55</v>
      </c>
      <c r="BF2593" s="2" t="s">
        <v>56</v>
      </c>
      <c r="BG2593" s="2">
        <v>3</v>
      </c>
      <c r="BH2593" s="2">
        <v>12</v>
      </c>
    </row>
    <row r="2594" spans="36:60" hidden="1" x14ac:dyDescent="0.25">
      <c r="AJ2594" s="11">
        <v>600</v>
      </c>
      <c r="AK2594" s="38" t="s">
        <v>494</v>
      </c>
      <c r="AL2594" s="2" t="s">
        <v>96</v>
      </c>
      <c r="AM2594" s="2" t="s">
        <v>42</v>
      </c>
      <c r="AN2594" s="2" t="s">
        <v>83</v>
      </c>
      <c r="AO2594" s="2" t="s">
        <v>100</v>
      </c>
      <c r="AP2594" s="2" t="s">
        <v>61</v>
      </c>
      <c r="AQ2594" s="2" t="s">
        <v>107</v>
      </c>
      <c r="AR2594" s="2" t="s">
        <v>53</v>
      </c>
      <c r="AS2594" s="2" t="s">
        <v>80</v>
      </c>
      <c r="AT2594" s="2">
        <v>228.52</v>
      </c>
      <c r="AU2594" s="2">
        <v>1</v>
      </c>
      <c r="AV2594" s="2">
        <v>0.2</v>
      </c>
      <c r="AW2594" s="2">
        <v>182.82</v>
      </c>
      <c r="AX2594" s="2">
        <v>154.59</v>
      </c>
      <c r="AY2594" s="2">
        <v>28.23</v>
      </c>
      <c r="AZ2594" s="2" t="s">
        <v>76</v>
      </c>
      <c r="BA2594" s="2" t="s">
        <v>88</v>
      </c>
      <c r="BB2594" s="2" t="s">
        <v>37</v>
      </c>
      <c r="BC2594" s="2">
        <v>10.85</v>
      </c>
      <c r="BD2594" s="2">
        <v>7</v>
      </c>
      <c r="BE2594" s="2" t="s">
        <v>97</v>
      </c>
      <c r="BF2594" s="2" t="s">
        <v>39</v>
      </c>
      <c r="BG2594" s="2">
        <v>3</v>
      </c>
      <c r="BH2594" s="2">
        <v>9</v>
      </c>
    </row>
    <row r="2595" spans="36:60" hidden="1" x14ac:dyDescent="0.25">
      <c r="AJ2595" s="12">
        <v>15</v>
      </c>
      <c r="AK2595" s="39" t="s">
        <v>103</v>
      </c>
      <c r="AL2595" s="13" t="s">
        <v>41</v>
      </c>
      <c r="AM2595" s="13" t="s">
        <v>42</v>
      </c>
      <c r="AN2595" s="13" t="s">
        <v>29</v>
      </c>
      <c r="AO2595" s="13" t="s">
        <v>94</v>
      </c>
      <c r="AP2595" s="13" t="s">
        <v>31</v>
      </c>
      <c r="AQ2595" s="13" t="s">
        <v>84</v>
      </c>
      <c r="AR2595" s="13" t="s">
        <v>53</v>
      </c>
      <c r="AS2595" s="13" t="s">
        <v>85</v>
      </c>
      <c r="AT2595" s="13">
        <v>66.03</v>
      </c>
      <c r="AU2595" s="13">
        <v>4</v>
      </c>
      <c r="AV2595" s="13">
        <v>0.03</v>
      </c>
      <c r="AW2595" s="13">
        <v>256.2</v>
      </c>
      <c r="AX2595" s="13">
        <v>228.6</v>
      </c>
      <c r="AY2595" s="13">
        <v>27.6</v>
      </c>
      <c r="AZ2595" s="13" t="s">
        <v>35</v>
      </c>
      <c r="BA2595" s="13" t="s">
        <v>71</v>
      </c>
      <c r="BB2595" s="13" t="s">
        <v>48</v>
      </c>
      <c r="BC2595" s="13">
        <v>18.989999999999998</v>
      </c>
      <c r="BD2595" s="13">
        <v>4</v>
      </c>
      <c r="BE2595" s="13" t="s">
        <v>97</v>
      </c>
      <c r="BF2595" s="13" t="s">
        <v>56</v>
      </c>
      <c r="BG2595" s="13">
        <v>3</v>
      </c>
      <c r="BH2595" s="13">
        <v>6</v>
      </c>
    </row>
    <row r="2596" spans="36:60" hidden="1" x14ac:dyDescent="0.25">
      <c r="AJ2596" s="11">
        <v>314</v>
      </c>
      <c r="AK2596" s="38" t="s">
        <v>283</v>
      </c>
      <c r="AL2596" s="2" t="s">
        <v>27</v>
      </c>
      <c r="AM2596" s="2" t="s">
        <v>28</v>
      </c>
      <c r="AN2596" s="2" t="s">
        <v>93</v>
      </c>
      <c r="AO2596" s="2" t="s">
        <v>67</v>
      </c>
      <c r="AP2596" s="2" t="s">
        <v>31</v>
      </c>
      <c r="AQ2596" s="2" t="s">
        <v>32</v>
      </c>
      <c r="AR2596" s="2" t="s">
        <v>53</v>
      </c>
      <c r="AS2596" s="2" t="s">
        <v>85</v>
      </c>
      <c r="AT2596" s="2">
        <v>318.62</v>
      </c>
      <c r="AU2596" s="2">
        <v>1</v>
      </c>
      <c r="AV2596" s="2">
        <v>0.28999999999999998</v>
      </c>
      <c r="AW2596" s="2">
        <v>226.22</v>
      </c>
      <c r="AX2596" s="2">
        <v>199.51</v>
      </c>
      <c r="AY2596" s="2">
        <v>26.71</v>
      </c>
      <c r="AZ2596" s="2" t="s">
        <v>35</v>
      </c>
      <c r="BA2596" s="2" t="s">
        <v>36</v>
      </c>
      <c r="BB2596" s="2" t="s">
        <v>72</v>
      </c>
      <c r="BC2596" s="2">
        <v>14.9</v>
      </c>
      <c r="BD2596" s="2">
        <v>9</v>
      </c>
      <c r="BE2596" s="2" t="s">
        <v>38</v>
      </c>
      <c r="BF2596" s="2" t="s">
        <v>56</v>
      </c>
      <c r="BG2596" s="2">
        <v>5</v>
      </c>
      <c r="BH2596" s="2">
        <v>5</v>
      </c>
    </row>
    <row r="2597" spans="36:60" hidden="1" x14ac:dyDescent="0.25">
      <c r="AJ2597" s="11">
        <v>618</v>
      </c>
      <c r="AK2597" s="38" t="s">
        <v>512</v>
      </c>
      <c r="AL2597" s="2" t="s">
        <v>96</v>
      </c>
      <c r="AM2597" s="2" t="s">
        <v>82</v>
      </c>
      <c r="AN2597" s="2" t="s">
        <v>29</v>
      </c>
      <c r="AO2597" s="2" t="s">
        <v>100</v>
      </c>
      <c r="AP2597" s="2" t="s">
        <v>68</v>
      </c>
      <c r="AQ2597" s="2" t="s">
        <v>32</v>
      </c>
      <c r="AR2597" s="2" t="s">
        <v>53</v>
      </c>
      <c r="AS2597" s="2" t="s">
        <v>34</v>
      </c>
      <c r="AT2597" s="2">
        <v>24.75</v>
      </c>
      <c r="AU2597" s="2">
        <v>13</v>
      </c>
      <c r="AV2597" s="2">
        <v>0.26</v>
      </c>
      <c r="AW2597" s="2">
        <v>238.09</v>
      </c>
      <c r="AX2597" s="2">
        <v>213.76</v>
      </c>
      <c r="AY2597" s="2">
        <v>24.33</v>
      </c>
      <c r="AZ2597" s="2" t="s">
        <v>35</v>
      </c>
      <c r="BA2597" s="2" t="s">
        <v>36</v>
      </c>
      <c r="BB2597" s="2" t="s">
        <v>72</v>
      </c>
      <c r="BC2597" s="2">
        <v>13.15</v>
      </c>
      <c r="BD2597" s="2">
        <v>7</v>
      </c>
      <c r="BE2597" s="2" t="s">
        <v>97</v>
      </c>
      <c r="BF2597" s="2" t="s">
        <v>56</v>
      </c>
      <c r="BG2597" s="2">
        <v>2</v>
      </c>
      <c r="BH2597" s="2">
        <v>4</v>
      </c>
    </row>
    <row r="2598" spans="36:60" hidden="1" x14ac:dyDescent="0.25">
      <c r="AJ2598" s="12">
        <v>413</v>
      </c>
      <c r="AK2598" s="39" t="s">
        <v>417</v>
      </c>
      <c r="AL2598" s="13" t="s">
        <v>65</v>
      </c>
      <c r="AM2598" s="13" t="s">
        <v>42</v>
      </c>
      <c r="AN2598" s="13" t="s">
        <v>29</v>
      </c>
      <c r="AO2598" s="13" t="s">
        <v>78</v>
      </c>
      <c r="AP2598" s="13" t="s">
        <v>31</v>
      </c>
      <c r="AQ2598" s="13" t="s">
        <v>69</v>
      </c>
      <c r="AR2598" s="13" t="s">
        <v>53</v>
      </c>
      <c r="AS2598" s="13" t="s">
        <v>85</v>
      </c>
      <c r="AT2598" s="13">
        <v>26.58</v>
      </c>
      <c r="AU2598" s="13">
        <v>6</v>
      </c>
      <c r="AV2598" s="13">
        <v>0.18</v>
      </c>
      <c r="AW2598" s="13">
        <v>130.77000000000001</v>
      </c>
      <c r="AX2598" s="13">
        <v>108.87</v>
      </c>
      <c r="AY2598" s="13">
        <v>21.9</v>
      </c>
      <c r="AZ2598" s="13" t="s">
        <v>35</v>
      </c>
      <c r="BA2598" s="13" t="s">
        <v>36</v>
      </c>
      <c r="BB2598" s="13" t="s">
        <v>48</v>
      </c>
      <c r="BC2598" s="13">
        <v>41.75</v>
      </c>
      <c r="BD2598" s="13">
        <v>3</v>
      </c>
      <c r="BE2598" s="13" t="s">
        <v>55</v>
      </c>
      <c r="BF2598" s="13" t="s">
        <v>39</v>
      </c>
      <c r="BG2598" s="13">
        <v>1</v>
      </c>
      <c r="BH2598" s="13">
        <v>10</v>
      </c>
    </row>
    <row r="2599" spans="36:60" hidden="1" x14ac:dyDescent="0.25">
      <c r="AJ2599" s="12">
        <v>123</v>
      </c>
      <c r="AK2599" s="39" t="s">
        <v>210</v>
      </c>
      <c r="AL2599" s="13" t="s">
        <v>58</v>
      </c>
      <c r="AM2599" s="13" t="s">
        <v>66</v>
      </c>
      <c r="AN2599" s="13" t="s">
        <v>43</v>
      </c>
      <c r="AO2599" s="13" t="s">
        <v>78</v>
      </c>
      <c r="AP2599" s="13" t="s">
        <v>75</v>
      </c>
      <c r="AQ2599" s="13" t="s">
        <v>62</v>
      </c>
      <c r="AR2599" s="13" t="s">
        <v>53</v>
      </c>
      <c r="AS2599" s="13" t="s">
        <v>46</v>
      </c>
      <c r="AT2599" s="13">
        <v>75.13</v>
      </c>
      <c r="AU2599" s="13">
        <v>2</v>
      </c>
      <c r="AV2599" s="13">
        <v>0.26</v>
      </c>
      <c r="AW2599" s="13">
        <v>111.19</v>
      </c>
      <c r="AX2599" s="13">
        <v>91.77</v>
      </c>
      <c r="AY2599" s="13">
        <v>19.420000000000002</v>
      </c>
      <c r="AZ2599" s="13" t="s">
        <v>63</v>
      </c>
      <c r="BA2599" s="13" t="s">
        <v>36</v>
      </c>
      <c r="BB2599" s="13" t="s">
        <v>37</v>
      </c>
      <c r="BC2599" s="13">
        <v>35.36</v>
      </c>
      <c r="BD2599" s="13">
        <v>10</v>
      </c>
      <c r="BE2599" s="13" t="s">
        <v>55</v>
      </c>
      <c r="BF2599" s="13" t="s">
        <v>39</v>
      </c>
      <c r="BG2599" s="13">
        <v>4</v>
      </c>
      <c r="BH2599" s="13">
        <v>8</v>
      </c>
    </row>
    <row r="2600" spans="36:60" hidden="1" x14ac:dyDescent="0.25">
      <c r="AJ2600" s="12">
        <v>403</v>
      </c>
      <c r="AK2600" s="39" t="s">
        <v>224</v>
      </c>
      <c r="AL2600" s="13" t="s">
        <v>65</v>
      </c>
      <c r="AM2600" s="13" t="s">
        <v>66</v>
      </c>
      <c r="AN2600" s="13" t="s">
        <v>90</v>
      </c>
      <c r="AO2600" s="13" t="s">
        <v>78</v>
      </c>
      <c r="AP2600" s="13" t="s">
        <v>61</v>
      </c>
      <c r="AQ2600" s="13" t="s">
        <v>102</v>
      </c>
      <c r="AR2600" s="13" t="s">
        <v>53</v>
      </c>
      <c r="AS2600" s="13" t="s">
        <v>80</v>
      </c>
      <c r="AT2600" s="13">
        <v>36.090000000000003</v>
      </c>
      <c r="AU2600" s="13">
        <v>5</v>
      </c>
      <c r="AV2600" s="13">
        <v>0.27</v>
      </c>
      <c r="AW2600" s="13">
        <v>131.72999999999999</v>
      </c>
      <c r="AX2600" s="13">
        <v>113.73</v>
      </c>
      <c r="AY2600" s="13">
        <v>18</v>
      </c>
      <c r="AZ2600" s="13" t="s">
        <v>47</v>
      </c>
      <c r="BA2600" s="13" t="s">
        <v>71</v>
      </c>
      <c r="BB2600" s="13" t="s">
        <v>48</v>
      </c>
      <c r="BC2600" s="13">
        <v>18.43</v>
      </c>
      <c r="BD2600" s="13">
        <v>10</v>
      </c>
      <c r="BE2600" s="13" t="s">
        <v>38</v>
      </c>
      <c r="BF2600" s="13" t="s">
        <v>39</v>
      </c>
      <c r="BG2600" s="13">
        <v>4</v>
      </c>
      <c r="BH2600" s="13">
        <v>9</v>
      </c>
    </row>
    <row r="2601" spans="36:60" hidden="1" x14ac:dyDescent="0.25">
      <c r="AJ2601" s="11">
        <v>708</v>
      </c>
      <c r="AK2601" s="38" t="s">
        <v>153</v>
      </c>
      <c r="AL2601" s="2" t="s">
        <v>41</v>
      </c>
      <c r="AM2601" s="2" t="s">
        <v>82</v>
      </c>
      <c r="AN2601" s="2" t="s">
        <v>93</v>
      </c>
      <c r="AO2601" s="2" t="s">
        <v>78</v>
      </c>
      <c r="AP2601" s="2" t="s">
        <v>61</v>
      </c>
      <c r="AQ2601" s="2" t="s">
        <v>32</v>
      </c>
      <c r="AR2601" s="2" t="s">
        <v>33</v>
      </c>
      <c r="AS2601" s="2" t="s">
        <v>80</v>
      </c>
      <c r="AT2601" s="2">
        <v>26.9</v>
      </c>
      <c r="AU2601" s="2">
        <v>3</v>
      </c>
      <c r="AV2601" s="2">
        <v>0.28000000000000003</v>
      </c>
      <c r="AW2601" s="2">
        <v>58.1</v>
      </c>
      <c r="AX2601" s="2">
        <v>42.43</v>
      </c>
      <c r="AY2601" s="2">
        <v>15.67</v>
      </c>
      <c r="AZ2601" s="2" t="s">
        <v>91</v>
      </c>
      <c r="BA2601" s="2" t="s">
        <v>54</v>
      </c>
      <c r="BB2601" s="2" t="s">
        <v>48</v>
      </c>
      <c r="BC2601" s="2">
        <v>27.47</v>
      </c>
      <c r="BD2601" s="2">
        <v>4</v>
      </c>
      <c r="BE2601" s="2" t="s">
        <v>55</v>
      </c>
      <c r="BF2601" s="2" t="s">
        <v>56</v>
      </c>
      <c r="BG2601" s="2">
        <v>4</v>
      </c>
      <c r="BH2601" s="2">
        <v>3</v>
      </c>
    </row>
    <row r="2602" spans="36:60" hidden="1" x14ac:dyDescent="0.25">
      <c r="AJ2602" s="12">
        <v>513</v>
      </c>
      <c r="AK2602" s="39" t="s">
        <v>106</v>
      </c>
      <c r="AL2602" s="13" t="s">
        <v>118</v>
      </c>
      <c r="AM2602" s="13" t="s">
        <v>66</v>
      </c>
      <c r="AN2602" s="13" t="s">
        <v>83</v>
      </c>
      <c r="AO2602" s="13" t="s">
        <v>94</v>
      </c>
      <c r="AP2602" s="13" t="s">
        <v>75</v>
      </c>
      <c r="AQ2602" s="13" t="s">
        <v>69</v>
      </c>
      <c r="AR2602" s="13" t="s">
        <v>33</v>
      </c>
      <c r="AS2602" s="13" t="s">
        <v>46</v>
      </c>
      <c r="AT2602" s="13">
        <v>55.19</v>
      </c>
      <c r="AU2602" s="13">
        <v>1</v>
      </c>
      <c r="AV2602" s="13">
        <v>0.28000000000000003</v>
      </c>
      <c r="AW2602" s="13">
        <v>39.74</v>
      </c>
      <c r="AX2602" s="13">
        <v>24.52</v>
      </c>
      <c r="AY2602" s="13">
        <v>15.22</v>
      </c>
      <c r="AZ2602" s="13" t="s">
        <v>35</v>
      </c>
      <c r="BA2602" s="13" t="s">
        <v>88</v>
      </c>
      <c r="BB2602" s="13" t="s">
        <v>37</v>
      </c>
      <c r="BC2602" s="13">
        <v>45.29</v>
      </c>
      <c r="BD2602" s="13">
        <v>1</v>
      </c>
      <c r="BE2602" s="13" t="s">
        <v>97</v>
      </c>
      <c r="BF2602" s="13" t="s">
        <v>39</v>
      </c>
      <c r="BG2602" s="13">
        <v>2</v>
      </c>
      <c r="BH2602" s="13">
        <v>11</v>
      </c>
    </row>
    <row r="2603" spans="36:60" hidden="1" x14ac:dyDescent="0.25">
      <c r="AJ2603" s="12">
        <v>463</v>
      </c>
      <c r="AK2603" s="39" t="s">
        <v>446</v>
      </c>
      <c r="AL2603" s="13" t="s">
        <v>99</v>
      </c>
      <c r="AM2603" s="13" t="s">
        <v>28</v>
      </c>
      <c r="AN2603" s="13" t="s">
        <v>93</v>
      </c>
      <c r="AO2603" s="13" t="s">
        <v>74</v>
      </c>
      <c r="AP2603" s="13" t="s">
        <v>61</v>
      </c>
      <c r="AQ2603" s="13" t="s">
        <v>52</v>
      </c>
      <c r="AR2603" s="13" t="s">
        <v>33</v>
      </c>
      <c r="AS2603" s="13" t="s">
        <v>70</v>
      </c>
      <c r="AT2603" s="13">
        <v>83.14</v>
      </c>
      <c r="AU2603" s="13">
        <v>2</v>
      </c>
      <c r="AV2603" s="13">
        <v>0.28999999999999998</v>
      </c>
      <c r="AW2603" s="13">
        <v>118.06</v>
      </c>
      <c r="AX2603" s="13">
        <v>104.04</v>
      </c>
      <c r="AY2603" s="13">
        <v>14.02</v>
      </c>
      <c r="AZ2603" s="13" t="s">
        <v>63</v>
      </c>
      <c r="BA2603" s="13" t="s">
        <v>36</v>
      </c>
      <c r="BB2603" s="13" t="s">
        <v>48</v>
      </c>
      <c r="BC2603" s="13">
        <v>43.42</v>
      </c>
      <c r="BD2603" s="13">
        <v>4</v>
      </c>
      <c r="BE2603" s="13" t="s">
        <v>97</v>
      </c>
      <c r="BF2603" s="13" t="s">
        <v>56</v>
      </c>
      <c r="BG2603" s="13">
        <v>4</v>
      </c>
      <c r="BH2603" s="13">
        <v>5</v>
      </c>
    </row>
    <row r="2604" spans="36:60" hidden="1" x14ac:dyDescent="0.25">
      <c r="AJ2604" s="11">
        <v>310</v>
      </c>
      <c r="AK2604" s="38" t="s">
        <v>200</v>
      </c>
      <c r="AL2604" s="2" t="s">
        <v>99</v>
      </c>
      <c r="AM2604" s="2" t="s">
        <v>82</v>
      </c>
      <c r="AN2604" s="2" t="s">
        <v>93</v>
      </c>
      <c r="AO2604" s="2" t="s">
        <v>67</v>
      </c>
      <c r="AP2604" s="2" t="s">
        <v>51</v>
      </c>
      <c r="AQ2604" s="2" t="s">
        <v>84</v>
      </c>
      <c r="AR2604" s="2" t="s">
        <v>45</v>
      </c>
      <c r="AS2604" s="2" t="s">
        <v>34</v>
      </c>
      <c r="AT2604" s="2">
        <v>30.29</v>
      </c>
      <c r="AU2604" s="2">
        <v>4</v>
      </c>
      <c r="AV2604" s="2">
        <v>0.18</v>
      </c>
      <c r="AW2604" s="2">
        <v>99.35</v>
      </c>
      <c r="AX2604" s="2">
        <v>86.47</v>
      </c>
      <c r="AY2604" s="2">
        <v>12.88</v>
      </c>
      <c r="AZ2604" s="2" t="s">
        <v>76</v>
      </c>
      <c r="BA2604" s="2" t="s">
        <v>36</v>
      </c>
      <c r="BB2604" s="2" t="s">
        <v>72</v>
      </c>
      <c r="BC2604" s="2">
        <v>30.69</v>
      </c>
      <c r="BD2604" s="2">
        <v>3</v>
      </c>
      <c r="BE2604" s="2" t="s">
        <v>38</v>
      </c>
      <c r="BF2604" s="2" t="s">
        <v>39</v>
      </c>
      <c r="BG2604" s="2">
        <v>5</v>
      </c>
      <c r="BH2604" s="2">
        <v>10</v>
      </c>
    </row>
    <row r="2605" spans="36:60" hidden="1" x14ac:dyDescent="0.25">
      <c r="AJ2605" s="11">
        <v>852</v>
      </c>
      <c r="AK2605" s="38" t="s">
        <v>594</v>
      </c>
      <c r="AL2605" s="2" t="s">
        <v>96</v>
      </c>
      <c r="AM2605" s="2" t="s">
        <v>42</v>
      </c>
      <c r="AN2605" s="2" t="s">
        <v>59</v>
      </c>
      <c r="AO2605" s="2" t="s">
        <v>67</v>
      </c>
      <c r="AP2605" s="2" t="s">
        <v>31</v>
      </c>
      <c r="AQ2605" s="2" t="s">
        <v>102</v>
      </c>
      <c r="AR2605" s="2" t="s">
        <v>45</v>
      </c>
      <c r="AS2605" s="2" t="s">
        <v>85</v>
      </c>
      <c r="AT2605" s="2">
        <v>57.65</v>
      </c>
      <c r="AU2605" s="2">
        <v>1</v>
      </c>
      <c r="AV2605" s="2">
        <v>0.26</v>
      </c>
      <c r="AW2605" s="2">
        <v>42.66</v>
      </c>
      <c r="AX2605" s="2">
        <v>30.4</v>
      </c>
      <c r="AY2605" s="2">
        <v>12.26</v>
      </c>
      <c r="AZ2605" s="2" t="s">
        <v>47</v>
      </c>
      <c r="BA2605" s="2" t="s">
        <v>36</v>
      </c>
      <c r="BB2605" s="2" t="s">
        <v>37</v>
      </c>
      <c r="BC2605" s="2">
        <v>35.86</v>
      </c>
      <c r="BD2605" s="2">
        <v>2</v>
      </c>
      <c r="BE2605" s="2" t="s">
        <v>55</v>
      </c>
      <c r="BF2605" s="2" t="s">
        <v>39</v>
      </c>
      <c r="BG2605" s="2">
        <v>1</v>
      </c>
      <c r="BH2605" s="2">
        <v>2</v>
      </c>
    </row>
    <row r="2606" spans="36:60" hidden="1" x14ac:dyDescent="0.25">
      <c r="AJ2606" s="11">
        <v>976</v>
      </c>
      <c r="AK2606" s="38" t="s">
        <v>532</v>
      </c>
      <c r="AL2606" s="2" t="s">
        <v>41</v>
      </c>
      <c r="AM2606" s="2" t="s">
        <v>42</v>
      </c>
      <c r="AN2606" s="2" t="s">
        <v>59</v>
      </c>
      <c r="AO2606" s="2" t="s">
        <v>78</v>
      </c>
      <c r="AP2606" s="2" t="s">
        <v>31</v>
      </c>
      <c r="AQ2606" s="2" t="s">
        <v>62</v>
      </c>
      <c r="AR2606" s="2" t="s">
        <v>45</v>
      </c>
      <c r="AS2606" s="2" t="s">
        <v>70</v>
      </c>
      <c r="AT2606" s="2">
        <v>41.64</v>
      </c>
      <c r="AU2606" s="2">
        <v>3</v>
      </c>
      <c r="AV2606" s="2">
        <v>0.25</v>
      </c>
      <c r="AW2606" s="2">
        <v>93.69</v>
      </c>
      <c r="AX2606" s="2">
        <v>81.62</v>
      </c>
      <c r="AY2606" s="2">
        <v>12.07</v>
      </c>
      <c r="AZ2606" s="2" t="s">
        <v>35</v>
      </c>
      <c r="BA2606" s="2" t="s">
        <v>54</v>
      </c>
      <c r="BB2606" s="2" t="s">
        <v>48</v>
      </c>
      <c r="BC2606" s="2">
        <v>5.05</v>
      </c>
      <c r="BD2606" s="2">
        <v>8</v>
      </c>
      <c r="BE2606" s="2" t="s">
        <v>55</v>
      </c>
      <c r="BF2606" s="2" t="s">
        <v>39</v>
      </c>
      <c r="BG2606" s="2">
        <v>3</v>
      </c>
      <c r="BH2606" s="2">
        <v>11</v>
      </c>
    </row>
    <row r="2607" spans="36:60" hidden="1" x14ac:dyDescent="0.25">
      <c r="AJ2607" s="11">
        <v>930</v>
      </c>
      <c r="AK2607" s="38" t="s">
        <v>617</v>
      </c>
      <c r="AL2607" s="2" t="s">
        <v>129</v>
      </c>
      <c r="AM2607" s="2" t="s">
        <v>82</v>
      </c>
      <c r="AN2607" s="2" t="s">
        <v>93</v>
      </c>
      <c r="AO2607" s="2" t="s">
        <v>78</v>
      </c>
      <c r="AP2607" s="2" t="s">
        <v>31</v>
      </c>
      <c r="AQ2607" s="2" t="s">
        <v>102</v>
      </c>
      <c r="AR2607" s="2" t="s">
        <v>53</v>
      </c>
      <c r="AS2607" s="2" t="s">
        <v>85</v>
      </c>
      <c r="AT2607" s="2">
        <v>23.94</v>
      </c>
      <c r="AU2607" s="2">
        <v>2</v>
      </c>
      <c r="AV2607" s="2">
        <v>0.28999999999999998</v>
      </c>
      <c r="AW2607" s="2">
        <v>33.99</v>
      </c>
      <c r="AX2607" s="2">
        <v>22.32</v>
      </c>
      <c r="AY2607" s="2">
        <v>11.67</v>
      </c>
      <c r="AZ2607" s="2" t="s">
        <v>76</v>
      </c>
      <c r="BA2607" s="2" t="s">
        <v>71</v>
      </c>
      <c r="BB2607" s="2" t="s">
        <v>72</v>
      </c>
      <c r="BC2607" s="2">
        <v>27.52</v>
      </c>
      <c r="BD2607" s="2">
        <v>4</v>
      </c>
      <c r="BE2607" s="2" t="s">
        <v>38</v>
      </c>
      <c r="BF2607" s="2" t="s">
        <v>56</v>
      </c>
      <c r="BG2607" s="2">
        <v>5</v>
      </c>
      <c r="BH2607" s="2">
        <v>4</v>
      </c>
    </row>
    <row r="2608" spans="36:60" hidden="1" x14ac:dyDescent="0.25">
      <c r="AJ2608" s="12">
        <v>757</v>
      </c>
      <c r="AK2608" s="39" t="s">
        <v>304</v>
      </c>
      <c r="AL2608" s="13" t="s">
        <v>127</v>
      </c>
      <c r="AM2608" s="13" t="s">
        <v>42</v>
      </c>
      <c r="AN2608" s="13" t="s">
        <v>93</v>
      </c>
      <c r="AO2608" s="13" t="s">
        <v>30</v>
      </c>
      <c r="AP2608" s="13" t="s">
        <v>75</v>
      </c>
      <c r="AQ2608" s="13" t="s">
        <v>84</v>
      </c>
      <c r="AR2608" s="13" t="s">
        <v>45</v>
      </c>
      <c r="AS2608" s="13" t="s">
        <v>34</v>
      </c>
      <c r="AT2608" s="13">
        <v>72.02</v>
      </c>
      <c r="AU2608" s="13">
        <v>1</v>
      </c>
      <c r="AV2608" s="13">
        <v>0.22</v>
      </c>
      <c r="AW2608" s="13">
        <v>56.18</v>
      </c>
      <c r="AX2608" s="13">
        <v>45.72</v>
      </c>
      <c r="AY2608" s="13">
        <v>10.46</v>
      </c>
      <c r="AZ2608" s="13" t="s">
        <v>91</v>
      </c>
      <c r="BA2608" s="13" t="s">
        <v>54</v>
      </c>
      <c r="BB2608" s="13" t="s">
        <v>72</v>
      </c>
      <c r="BC2608" s="13">
        <v>27.32</v>
      </c>
      <c r="BD2608" s="13">
        <v>5</v>
      </c>
      <c r="BE2608" s="13" t="s">
        <v>38</v>
      </c>
      <c r="BF2608" s="13" t="s">
        <v>56</v>
      </c>
      <c r="BG2608" s="13">
        <v>4</v>
      </c>
      <c r="BH2608" s="13">
        <v>7</v>
      </c>
    </row>
    <row r="2609" spans="36:60" hidden="1" x14ac:dyDescent="0.25">
      <c r="AJ2609" s="12">
        <v>557</v>
      </c>
      <c r="AK2609" s="39" t="s">
        <v>485</v>
      </c>
      <c r="AL2609" s="13" t="s">
        <v>41</v>
      </c>
      <c r="AM2609" s="13" t="s">
        <v>82</v>
      </c>
      <c r="AN2609" s="13" t="s">
        <v>93</v>
      </c>
      <c r="AO2609" s="13" t="s">
        <v>30</v>
      </c>
      <c r="AP2609" s="13" t="s">
        <v>61</v>
      </c>
      <c r="AQ2609" s="13" t="s">
        <v>87</v>
      </c>
      <c r="AR2609" s="13" t="s">
        <v>45</v>
      </c>
      <c r="AS2609" s="13" t="s">
        <v>85</v>
      </c>
      <c r="AT2609" s="13">
        <v>20.25</v>
      </c>
      <c r="AU2609" s="13">
        <v>3</v>
      </c>
      <c r="AV2609" s="13">
        <v>0.04</v>
      </c>
      <c r="AW2609" s="13">
        <v>58.32</v>
      </c>
      <c r="AX2609" s="13">
        <v>49.85</v>
      </c>
      <c r="AY2609" s="13">
        <v>8.4700000000000006</v>
      </c>
      <c r="AZ2609" s="13" t="s">
        <v>35</v>
      </c>
      <c r="BA2609" s="13" t="s">
        <v>71</v>
      </c>
      <c r="BB2609" s="13" t="s">
        <v>37</v>
      </c>
      <c r="BC2609" s="13">
        <v>19.25</v>
      </c>
      <c r="BD2609" s="13">
        <v>9</v>
      </c>
      <c r="BE2609" s="13" t="s">
        <v>38</v>
      </c>
      <c r="BF2609" s="13" t="s">
        <v>56</v>
      </c>
      <c r="BG2609" s="13">
        <v>3</v>
      </c>
      <c r="BH2609" s="13">
        <v>9</v>
      </c>
    </row>
    <row r="2610" spans="36:60" hidden="1" x14ac:dyDescent="0.25">
      <c r="AJ2610" s="12">
        <v>389</v>
      </c>
      <c r="AK2610" s="39" t="s">
        <v>397</v>
      </c>
      <c r="AL2610" s="13" t="s">
        <v>96</v>
      </c>
      <c r="AM2610" s="13" t="s">
        <v>82</v>
      </c>
      <c r="AN2610" s="13" t="s">
        <v>29</v>
      </c>
      <c r="AO2610" s="13" t="s">
        <v>78</v>
      </c>
      <c r="AP2610" s="13" t="s">
        <v>51</v>
      </c>
      <c r="AQ2610" s="13" t="s">
        <v>52</v>
      </c>
      <c r="AR2610" s="13" t="s">
        <v>45</v>
      </c>
      <c r="AS2610" s="13" t="s">
        <v>85</v>
      </c>
      <c r="AT2610" s="13">
        <v>13.79</v>
      </c>
      <c r="AU2610" s="13">
        <v>4</v>
      </c>
      <c r="AV2610" s="13">
        <v>0.03</v>
      </c>
      <c r="AW2610" s="13">
        <v>53.51</v>
      </c>
      <c r="AX2610" s="13">
        <v>45.69</v>
      </c>
      <c r="AY2610" s="13">
        <v>7.82</v>
      </c>
      <c r="AZ2610" s="13" t="s">
        <v>47</v>
      </c>
      <c r="BA2610" s="13" t="s">
        <v>88</v>
      </c>
      <c r="BB2610" s="13" t="s">
        <v>48</v>
      </c>
      <c r="BC2610" s="13">
        <v>43.89</v>
      </c>
      <c r="BD2610" s="13">
        <v>7</v>
      </c>
      <c r="BE2610" s="13" t="s">
        <v>38</v>
      </c>
      <c r="BF2610" s="13" t="s">
        <v>56</v>
      </c>
      <c r="BG2610" s="13">
        <v>4</v>
      </c>
      <c r="BH2610" s="13">
        <v>9</v>
      </c>
    </row>
    <row r="2611" spans="36:60" hidden="1" x14ac:dyDescent="0.25">
      <c r="AJ2611" s="11">
        <v>710</v>
      </c>
      <c r="AK2611" s="38" t="s">
        <v>539</v>
      </c>
      <c r="AL2611" s="2" t="s">
        <v>114</v>
      </c>
      <c r="AM2611" s="2" t="s">
        <v>66</v>
      </c>
      <c r="AN2611" s="2" t="s">
        <v>43</v>
      </c>
      <c r="AO2611" s="2" t="s">
        <v>74</v>
      </c>
      <c r="AP2611" s="2" t="s">
        <v>31</v>
      </c>
      <c r="AQ2611" s="2" t="s">
        <v>32</v>
      </c>
      <c r="AR2611" s="2" t="s">
        <v>53</v>
      </c>
      <c r="AS2611" s="2" t="s">
        <v>34</v>
      </c>
      <c r="AT2611" s="2">
        <v>13.12</v>
      </c>
      <c r="AU2611" s="2">
        <v>5</v>
      </c>
      <c r="AV2611" s="2">
        <v>0.28999999999999998</v>
      </c>
      <c r="AW2611" s="2">
        <v>46.58</v>
      </c>
      <c r="AX2611" s="2">
        <v>39.19</v>
      </c>
      <c r="AY2611" s="2">
        <v>7.39</v>
      </c>
      <c r="AZ2611" s="2" t="s">
        <v>91</v>
      </c>
      <c r="BA2611" s="2" t="s">
        <v>54</v>
      </c>
      <c r="BB2611" s="2" t="s">
        <v>37</v>
      </c>
      <c r="BC2611" s="2">
        <v>47.83</v>
      </c>
      <c r="BD2611" s="2">
        <v>10</v>
      </c>
      <c r="BE2611" s="2" t="s">
        <v>55</v>
      </c>
      <c r="BF2611" s="2" t="s">
        <v>39</v>
      </c>
      <c r="BG2611" s="2">
        <v>2</v>
      </c>
      <c r="BH2611" s="2">
        <v>2</v>
      </c>
    </row>
    <row r="2612" spans="36:60" ht="15.75" thickBot="1" x14ac:dyDescent="0.3"/>
    <row r="2613" spans="36:60" ht="15.75" thickBot="1" x14ac:dyDescent="0.3">
      <c r="AJ2613" s="125" t="s">
        <v>669</v>
      </c>
      <c r="AK2613" s="126"/>
      <c r="AL2613" s="126"/>
      <c r="AM2613" s="126"/>
      <c r="AN2613" s="126"/>
      <c r="AO2613" s="126"/>
      <c r="AP2613" s="127"/>
    </row>
    <row r="2614" spans="36:60" ht="15.75" thickBot="1" x14ac:dyDescent="0.3"/>
    <row r="2615" spans="36:60" x14ac:dyDescent="0.25">
      <c r="AJ2615" s="27" t="s">
        <v>16</v>
      </c>
    </row>
    <row r="2616" spans="36:60" ht="15.75" thickBot="1" x14ac:dyDescent="0.3">
      <c r="AJ2616" s="30" t="s">
        <v>670</v>
      </c>
    </row>
    <row r="2617" spans="36:60" ht="15.75" thickBot="1" x14ac:dyDescent="0.3"/>
    <row r="2618" spans="36:60" ht="15.75" thickBot="1" x14ac:dyDescent="0.3">
      <c r="AJ2618" s="40" t="s">
        <v>1</v>
      </c>
      <c r="AK2618" s="41" t="s">
        <v>2</v>
      </c>
      <c r="AL2618" s="41" t="s">
        <v>3</v>
      </c>
      <c r="AM2618" s="41" t="s">
        <v>4</v>
      </c>
      <c r="AN2618" s="41" t="s">
        <v>5</v>
      </c>
      <c r="AO2618" s="41" t="s">
        <v>6</v>
      </c>
      <c r="AP2618" s="41" t="s">
        <v>7</v>
      </c>
      <c r="AQ2618" s="41" t="s">
        <v>8</v>
      </c>
      <c r="AR2618" s="41" t="s">
        <v>9</v>
      </c>
      <c r="AS2618" s="41" t="s">
        <v>10</v>
      </c>
      <c r="AT2618" s="41" t="s">
        <v>11</v>
      </c>
      <c r="AU2618" s="41" t="s">
        <v>12</v>
      </c>
      <c r="AV2618" s="41" t="s">
        <v>13</v>
      </c>
      <c r="AW2618" s="41" t="s">
        <v>14</v>
      </c>
      <c r="AX2618" s="41" t="s">
        <v>15</v>
      </c>
      <c r="AY2618" s="41" t="s">
        <v>16</v>
      </c>
      <c r="AZ2618" s="41" t="s">
        <v>17</v>
      </c>
      <c r="BA2618" s="41" t="s">
        <v>18</v>
      </c>
      <c r="BB2618" s="41" t="s">
        <v>19</v>
      </c>
      <c r="BC2618" s="41" t="s">
        <v>20</v>
      </c>
      <c r="BD2618" s="41" t="s">
        <v>21</v>
      </c>
      <c r="BE2618" s="41" t="s">
        <v>22</v>
      </c>
      <c r="BF2618" s="41" t="s">
        <v>23</v>
      </c>
      <c r="BG2618" s="41" t="s">
        <v>24</v>
      </c>
      <c r="BH2618" s="42" t="s">
        <v>25</v>
      </c>
    </row>
    <row r="2619" spans="36:60" ht="15.75" thickBot="1" x14ac:dyDescent="0.3"/>
    <row r="2620" spans="36:60" ht="15.75" thickBot="1" x14ac:dyDescent="0.3">
      <c r="AJ2620" s="125" t="s">
        <v>671</v>
      </c>
      <c r="AK2620" s="126"/>
      <c r="AL2620" s="126"/>
      <c r="AM2620" s="126"/>
      <c r="AN2620" s="126"/>
      <c r="AO2620" s="126"/>
      <c r="AP2620" s="127"/>
    </row>
    <row r="2621" spans="36:60" ht="15.75" thickBot="1" x14ac:dyDescent="0.3">
      <c r="AJ2621" s="43" t="s">
        <v>13</v>
      </c>
    </row>
    <row r="2622" spans="36:60" ht="15.75" thickBot="1" x14ac:dyDescent="0.3">
      <c r="AJ2622" s="30" t="s">
        <v>672</v>
      </c>
    </row>
    <row r="2623" spans="36:60" ht="15.75" thickBot="1" x14ac:dyDescent="0.3"/>
    <row r="2624" spans="36:60" x14ac:dyDescent="0.25">
      <c r="AJ2624" s="15" t="s">
        <v>1</v>
      </c>
      <c r="AK2624" s="16" t="s">
        <v>2</v>
      </c>
      <c r="AL2624" s="16" t="s">
        <v>3</v>
      </c>
      <c r="AM2624" s="16" t="s">
        <v>4</v>
      </c>
      <c r="AN2624" s="16" t="s">
        <v>5</v>
      </c>
      <c r="AO2624" s="16" t="s">
        <v>6</v>
      </c>
      <c r="AP2624" s="16" t="s">
        <v>7</v>
      </c>
      <c r="AQ2624" s="16" t="s">
        <v>8</v>
      </c>
      <c r="AR2624" s="16" t="s">
        <v>9</v>
      </c>
      <c r="AS2624" s="16" t="s">
        <v>10</v>
      </c>
      <c r="AT2624" s="16" t="s">
        <v>11</v>
      </c>
      <c r="AU2624" s="16" t="s">
        <v>12</v>
      </c>
      <c r="AV2624" s="16" t="s">
        <v>13</v>
      </c>
      <c r="AW2624" s="16" t="s">
        <v>14</v>
      </c>
      <c r="AX2624" s="16" t="s">
        <v>15</v>
      </c>
      <c r="AY2624" s="16" t="s">
        <v>16</v>
      </c>
      <c r="AZ2624" s="16" t="s">
        <v>17</v>
      </c>
      <c r="BA2624" s="16" t="s">
        <v>18</v>
      </c>
      <c r="BB2624" s="16" t="s">
        <v>19</v>
      </c>
      <c r="BC2624" s="16" t="s">
        <v>20</v>
      </c>
      <c r="BD2624" s="16" t="s">
        <v>21</v>
      </c>
      <c r="BE2624" s="16" t="s">
        <v>22</v>
      </c>
      <c r="BF2624" s="16" t="s">
        <v>23</v>
      </c>
      <c r="BG2624" s="16" t="s">
        <v>24</v>
      </c>
      <c r="BH2624" s="17" t="s">
        <v>25</v>
      </c>
    </row>
    <row r="2625" spans="36:60" x14ac:dyDescent="0.25">
      <c r="AJ2625" s="20">
        <v>4</v>
      </c>
      <c r="AK2625" s="2" t="s">
        <v>57</v>
      </c>
      <c r="AL2625" s="2" t="s">
        <v>58</v>
      </c>
      <c r="AM2625" s="2" t="s">
        <v>42</v>
      </c>
      <c r="AN2625" s="2" t="s">
        <v>59</v>
      </c>
      <c r="AO2625" s="2" t="s">
        <v>60</v>
      </c>
      <c r="AP2625" s="2" t="s">
        <v>61</v>
      </c>
      <c r="AQ2625" s="2" t="s">
        <v>62</v>
      </c>
      <c r="AR2625" s="2" t="s">
        <v>33</v>
      </c>
      <c r="AS2625" s="2" t="s">
        <v>34</v>
      </c>
      <c r="AT2625" s="2">
        <v>438.12</v>
      </c>
      <c r="AU2625" s="2">
        <v>16</v>
      </c>
      <c r="AV2625" s="2">
        <v>0.28000000000000003</v>
      </c>
      <c r="AW2625" s="2">
        <v>5047.1400000000003</v>
      </c>
      <c r="AX2625" s="2">
        <v>2684.67</v>
      </c>
      <c r="AY2625" s="2">
        <v>2362.4699999999998</v>
      </c>
      <c r="AZ2625" s="2" t="s">
        <v>63</v>
      </c>
      <c r="BA2625" s="2" t="s">
        <v>54</v>
      </c>
      <c r="BB2625" s="2" t="s">
        <v>48</v>
      </c>
      <c r="BC2625" s="2">
        <v>23.41</v>
      </c>
      <c r="BD2625" s="2">
        <v>3</v>
      </c>
      <c r="BE2625" s="2" t="s">
        <v>38</v>
      </c>
      <c r="BF2625" s="2" t="s">
        <v>56</v>
      </c>
      <c r="BG2625" s="2">
        <v>1</v>
      </c>
      <c r="BH2625" s="21">
        <v>1</v>
      </c>
    </row>
    <row r="2626" spans="36:60" x14ac:dyDescent="0.25">
      <c r="AJ2626" s="20">
        <v>20</v>
      </c>
      <c r="AK2626" s="2" t="s">
        <v>109</v>
      </c>
      <c r="AL2626" s="2" t="s">
        <v>58</v>
      </c>
      <c r="AM2626" s="2" t="s">
        <v>66</v>
      </c>
      <c r="AN2626" s="2" t="s">
        <v>90</v>
      </c>
      <c r="AO2626" s="2" t="s">
        <v>60</v>
      </c>
      <c r="AP2626" s="2" t="s">
        <v>51</v>
      </c>
      <c r="AQ2626" s="2" t="s">
        <v>32</v>
      </c>
      <c r="AR2626" s="2" t="s">
        <v>33</v>
      </c>
      <c r="AS2626" s="2" t="s">
        <v>46</v>
      </c>
      <c r="AT2626" s="2">
        <v>548.16</v>
      </c>
      <c r="AU2626" s="2">
        <v>1</v>
      </c>
      <c r="AV2626" s="2">
        <v>0.21</v>
      </c>
      <c r="AW2626" s="2">
        <v>433.05</v>
      </c>
      <c r="AX2626" s="2">
        <v>297.44</v>
      </c>
      <c r="AY2626" s="2">
        <v>135.61000000000001</v>
      </c>
      <c r="AZ2626" s="2" t="s">
        <v>47</v>
      </c>
      <c r="BA2626" s="2" t="s">
        <v>36</v>
      </c>
      <c r="BB2626" s="2" t="s">
        <v>48</v>
      </c>
      <c r="BC2626" s="2">
        <v>33.450000000000003</v>
      </c>
      <c r="BD2626" s="2">
        <v>7</v>
      </c>
      <c r="BE2626" s="2" t="s">
        <v>55</v>
      </c>
      <c r="BF2626" s="2" t="s">
        <v>56</v>
      </c>
      <c r="BG2626" s="2">
        <v>3</v>
      </c>
      <c r="BH2626" s="21">
        <v>12</v>
      </c>
    </row>
    <row r="2627" spans="36:60" x14ac:dyDescent="0.25">
      <c r="AJ2627" s="22">
        <v>21</v>
      </c>
      <c r="AK2627" s="13" t="s">
        <v>110</v>
      </c>
      <c r="AL2627" s="13" t="s">
        <v>58</v>
      </c>
      <c r="AM2627" s="13" t="s">
        <v>82</v>
      </c>
      <c r="AN2627" s="13" t="s">
        <v>43</v>
      </c>
      <c r="AO2627" s="13" t="s">
        <v>60</v>
      </c>
      <c r="AP2627" s="13" t="s">
        <v>75</v>
      </c>
      <c r="AQ2627" s="13" t="s">
        <v>52</v>
      </c>
      <c r="AR2627" s="13" t="s">
        <v>33</v>
      </c>
      <c r="AS2627" s="13" t="s">
        <v>80</v>
      </c>
      <c r="AT2627" s="13">
        <v>839.45</v>
      </c>
      <c r="AU2627" s="13">
        <v>6</v>
      </c>
      <c r="AV2627" s="13">
        <v>0.3</v>
      </c>
      <c r="AW2627" s="13">
        <v>3525.69</v>
      </c>
      <c r="AX2627" s="13">
        <v>2289.81</v>
      </c>
      <c r="AY2627" s="13">
        <v>1235.8800000000001</v>
      </c>
      <c r="AZ2627" s="13" t="s">
        <v>76</v>
      </c>
      <c r="BA2627" s="13" t="s">
        <v>88</v>
      </c>
      <c r="BB2627" s="13" t="s">
        <v>48</v>
      </c>
      <c r="BC2627" s="13">
        <v>49.92</v>
      </c>
      <c r="BD2627" s="13">
        <v>1</v>
      </c>
      <c r="BE2627" s="13" t="s">
        <v>55</v>
      </c>
      <c r="BF2627" s="13" t="s">
        <v>39</v>
      </c>
      <c r="BG2627" s="13">
        <v>3</v>
      </c>
      <c r="BH2627" s="23">
        <v>8</v>
      </c>
    </row>
    <row r="2628" spans="36:60" x14ac:dyDescent="0.25">
      <c r="AJ2628" s="20">
        <v>30</v>
      </c>
      <c r="AK2628" s="2" t="s">
        <v>122</v>
      </c>
      <c r="AL2628" s="2" t="s">
        <v>99</v>
      </c>
      <c r="AM2628" s="2" t="s">
        <v>66</v>
      </c>
      <c r="AN2628" s="2" t="s">
        <v>59</v>
      </c>
      <c r="AO2628" s="2" t="s">
        <v>30</v>
      </c>
      <c r="AP2628" s="2" t="s">
        <v>61</v>
      </c>
      <c r="AQ2628" s="2" t="s">
        <v>84</v>
      </c>
      <c r="AR2628" s="2" t="s">
        <v>45</v>
      </c>
      <c r="AS2628" s="2" t="s">
        <v>85</v>
      </c>
      <c r="AT2628" s="2">
        <v>471.7</v>
      </c>
      <c r="AU2628" s="2">
        <v>14</v>
      </c>
      <c r="AV2628" s="2">
        <v>0.27</v>
      </c>
      <c r="AW2628" s="2">
        <v>4820.7700000000004</v>
      </c>
      <c r="AX2628" s="2">
        <v>3546.14</v>
      </c>
      <c r="AY2628" s="2">
        <v>1274.6300000000001</v>
      </c>
      <c r="AZ2628" s="2" t="s">
        <v>35</v>
      </c>
      <c r="BA2628" s="2" t="s">
        <v>36</v>
      </c>
      <c r="BB2628" s="2" t="s">
        <v>72</v>
      </c>
      <c r="BC2628" s="2">
        <v>29.81</v>
      </c>
      <c r="BD2628" s="2">
        <v>2</v>
      </c>
      <c r="BE2628" s="2" t="s">
        <v>97</v>
      </c>
      <c r="BF2628" s="2" t="s">
        <v>39</v>
      </c>
      <c r="BG2628" s="2">
        <v>5</v>
      </c>
      <c r="BH2628" s="21">
        <v>4</v>
      </c>
    </row>
    <row r="2629" spans="36:60" x14ac:dyDescent="0.25">
      <c r="AJ2629" s="22">
        <v>35</v>
      </c>
      <c r="AK2629" s="13" t="s">
        <v>128</v>
      </c>
      <c r="AL2629" s="13" t="s">
        <v>129</v>
      </c>
      <c r="AM2629" s="13" t="s">
        <v>42</v>
      </c>
      <c r="AN2629" s="13" t="s">
        <v>93</v>
      </c>
      <c r="AO2629" s="13" t="s">
        <v>67</v>
      </c>
      <c r="AP2629" s="13" t="s">
        <v>68</v>
      </c>
      <c r="AQ2629" s="13" t="s">
        <v>69</v>
      </c>
      <c r="AR2629" s="13" t="s">
        <v>33</v>
      </c>
      <c r="AS2629" s="13" t="s">
        <v>80</v>
      </c>
      <c r="AT2629" s="13">
        <v>320.13</v>
      </c>
      <c r="AU2629" s="13">
        <v>16</v>
      </c>
      <c r="AV2629" s="13">
        <v>0.28000000000000003</v>
      </c>
      <c r="AW2629" s="13">
        <v>3687.9</v>
      </c>
      <c r="AX2629" s="13">
        <v>2965.44</v>
      </c>
      <c r="AY2629" s="13">
        <v>722.46</v>
      </c>
      <c r="AZ2629" s="13" t="s">
        <v>63</v>
      </c>
      <c r="BA2629" s="13" t="s">
        <v>36</v>
      </c>
      <c r="BB2629" s="13" t="s">
        <v>37</v>
      </c>
      <c r="BC2629" s="13">
        <v>9.33</v>
      </c>
      <c r="BD2629" s="13">
        <v>8</v>
      </c>
      <c r="BE2629" s="13" t="s">
        <v>97</v>
      </c>
      <c r="BF2629" s="13" t="s">
        <v>56</v>
      </c>
      <c r="BG2629" s="13">
        <v>4</v>
      </c>
      <c r="BH2629" s="23">
        <v>12</v>
      </c>
    </row>
    <row r="2630" spans="36:60" x14ac:dyDescent="0.25">
      <c r="AJ2630" s="22">
        <v>37</v>
      </c>
      <c r="AK2630" s="13" t="s">
        <v>131</v>
      </c>
      <c r="AL2630" s="13" t="s">
        <v>118</v>
      </c>
      <c r="AM2630" s="13" t="s">
        <v>42</v>
      </c>
      <c r="AN2630" s="13" t="s">
        <v>43</v>
      </c>
      <c r="AO2630" s="13" t="s">
        <v>74</v>
      </c>
      <c r="AP2630" s="13" t="s">
        <v>31</v>
      </c>
      <c r="AQ2630" s="13" t="s">
        <v>84</v>
      </c>
      <c r="AR2630" s="13" t="s">
        <v>33</v>
      </c>
      <c r="AS2630" s="13" t="s">
        <v>34</v>
      </c>
      <c r="AT2630" s="13">
        <v>423.11</v>
      </c>
      <c r="AU2630" s="13">
        <v>20</v>
      </c>
      <c r="AV2630" s="13">
        <v>0.23</v>
      </c>
      <c r="AW2630" s="13">
        <v>6515.89</v>
      </c>
      <c r="AX2630" s="13">
        <v>4640.04</v>
      </c>
      <c r="AY2630" s="13">
        <v>1875.85</v>
      </c>
      <c r="AZ2630" s="13" t="s">
        <v>76</v>
      </c>
      <c r="BA2630" s="13" t="s">
        <v>36</v>
      </c>
      <c r="BB2630" s="13" t="s">
        <v>48</v>
      </c>
      <c r="BC2630" s="13">
        <v>31.13</v>
      </c>
      <c r="BD2630" s="13">
        <v>8</v>
      </c>
      <c r="BE2630" s="13" t="s">
        <v>38</v>
      </c>
      <c r="BF2630" s="13" t="s">
        <v>39</v>
      </c>
      <c r="BG2630" s="13">
        <v>5</v>
      </c>
      <c r="BH2630" s="23">
        <v>5</v>
      </c>
    </row>
    <row r="2631" spans="36:60" x14ac:dyDescent="0.25">
      <c r="AJ2631" s="20">
        <v>40</v>
      </c>
      <c r="AK2631" s="2" t="s">
        <v>135</v>
      </c>
      <c r="AL2631" s="2" t="s">
        <v>114</v>
      </c>
      <c r="AM2631" s="2" t="s">
        <v>66</v>
      </c>
      <c r="AN2631" s="2" t="s">
        <v>90</v>
      </c>
      <c r="AO2631" s="2" t="s">
        <v>78</v>
      </c>
      <c r="AP2631" s="2" t="s">
        <v>31</v>
      </c>
      <c r="AQ2631" s="2" t="s">
        <v>102</v>
      </c>
      <c r="AR2631" s="2" t="s">
        <v>33</v>
      </c>
      <c r="AS2631" s="2" t="s">
        <v>34</v>
      </c>
      <c r="AT2631" s="2">
        <v>552.36</v>
      </c>
      <c r="AU2631" s="2">
        <v>8</v>
      </c>
      <c r="AV2631" s="2">
        <v>0.25</v>
      </c>
      <c r="AW2631" s="2">
        <v>3314.16</v>
      </c>
      <c r="AX2631" s="2">
        <v>2498.48</v>
      </c>
      <c r="AY2631" s="2">
        <v>815.68</v>
      </c>
      <c r="AZ2631" s="2" t="s">
        <v>63</v>
      </c>
      <c r="BA2631" s="2" t="s">
        <v>88</v>
      </c>
      <c r="BB2631" s="2" t="s">
        <v>72</v>
      </c>
      <c r="BC2631" s="2">
        <v>39.93</v>
      </c>
      <c r="BD2631" s="2">
        <v>5</v>
      </c>
      <c r="BE2631" s="2" t="s">
        <v>97</v>
      </c>
      <c r="BF2631" s="2" t="s">
        <v>56</v>
      </c>
      <c r="BG2631" s="2">
        <v>3</v>
      </c>
      <c r="BH2631" s="21">
        <v>6</v>
      </c>
    </row>
    <row r="2632" spans="36:60" x14ac:dyDescent="0.25">
      <c r="AJ2632" s="22">
        <v>41</v>
      </c>
      <c r="AK2632" s="13" t="s">
        <v>136</v>
      </c>
      <c r="AL2632" s="13" t="s">
        <v>50</v>
      </c>
      <c r="AM2632" s="13" t="s">
        <v>42</v>
      </c>
      <c r="AN2632" s="13" t="s">
        <v>90</v>
      </c>
      <c r="AO2632" s="13" t="s">
        <v>44</v>
      </c>
      <c r="AP2632" s="13" t="s">
        <v>75</v>
      </c>
      <c r="AQ2632" s="13" t="s">
        <v>87</v>
      </c>
      <c r="AR2632" s="13" t="s">
        <v>53</v>
      </c>
      <c r="AS2632" s="13" t="s">
        <v>46</v>
      </c>
      <c r="AT2632" s="13">
        <v>452.08</v>
      </c>
      <c r="AU2632" s="13">
        <v>19</v>
      </c>
      <c r="AV2632" s="13">
        <v>0.24</v>
      </c>
      <c r="AW2632" s="13">
        <v>6528.04</v>
      </c>
      <c r="AX2632" s="13">
        <v>5864.42</v>
      </c>
      <c r="AY2632" s="13">
        <v>663.62</v>
      </c>
      <c r="AZ2632" s="13" t="s">
        <v>35</v>
      </c>
      <c r="BA2632" s="13" t="s">
        <v>71</v>
      </c>
      <c r="BB2632" s="13" t="s">
        <v>37</v>
      </c>
      <c r="BC2632" s="13">
        <v>15.25</v>
      </c>
      <c r="BD2632" s="13">
        <v>6</v>
      </c>
      <c r="BE2632" s="13" t="s">
        <v>55</v>
      </c>
      <c r="BF2632" s="13" t="s">
        <v>39</v>
      </c>
      <c r="BG2632" s="13">
        <v>1</v>
      </c>
      <c r="BH2632" s="23">
        <v>4</v>
      </c>
    </row>
    <row r="2633" spans="36:60" x14ac:dyDescent="0.25">
      <c r="AJ2633" s="20">
        <v>44</v>
      </c>
      <c r="AK2633" s="2" t="s">
        <v>138</v>
      </c>
      <c r="AL2633" s="2" t="s">
        <v>114</v>
      </c>
      <c r="AM2633" s="2" t="s">
        <v>82</v>
      </c>
      <c r="AN2633" s="2" t="s">
        <v>83</v>
      </c>
      <c r="AO2633" s="2" t="s">
        <v>30</v>
      </c>
      <c r="AP2633" s="2" t="s">
        <v>31</v>
      </c>
      <c r="AQ2633" s="2" t="s">
        <v>102</v>
      </c>
      <c r="AR2633" s="2" t="s">
        <v>45</v>
      </c>
      <c r="AS2633" s="2" t="s">
        <v>85</v>
      </c>
      <c r="AT2633" s="2">
        <v>613.92999999999995</v>
      </c>
      <c r="AU2633" s="2">
        <v>19</v>
      </c>
      <c r="AV2633" s="2">
        <v>0.22</v>
      </c>
      <c r="AW2633" s="2">
        <v>9098.44</v>
      </c>
      <c r="AX2633" s="2">
        <v>5865.98</v>
      </c>
      <c r="AY2633" s="2">
        <v>3232.46</v>
      </c>
      <c r="AZ2633" s="2" t="s">
        <v>91</v>
      </c>
      <c r="BA2633" s="2" t="s">
        <v>54</v>
      </c>
      <c r="BB2633" s="2" t="s">
        <v>37</v>
      </c>
      <c r="BC2633" s="2">
        <v>13.92</v>
      </c>
      <c r="BD2633" s="2">
        <v>2</v>
      </c>
      <c r="BE2633" s="2" t="s">
        <v>97</v>
      </c>
      <c r="BF2633" s="2" t="s">
        <v>39</v>
      </c>
      <c r="BG2633" s="2">
        <v>3</v>
      </c>
      <c r="BH2633" s="21">
        <v>6</v>
      </c>
    </row>
    <row r="2634" spans="36:60" x14ac:dyDescent="0.25">
      <c r="AJ2634" s="20">
        <v>46</v>
      </c>
      <c r="AK2634" s="2" t="s">
        <v>140</v>
      </c>
      <c r="AL2634" s="2" t="s">
        <v>27</v>
      </c>
      <c r="AM2634" s="2" t="s">
        <v>28</v>
      </c>
      <c r="AN2634" s="2" t="s">
        <v>59</v>
      </c>
      <c r="AO2634" s="2" t="s">
        <v>30</v>
      </c>
      <c r="AP2634" s="2" t="s">
        <v>61</v>
      </c>
      <c r="AQ2634" s="2" t="s">
        <v>107</v>
      </c>
      <c r="AR2634" s="2" t="s">
        <v>53</v>
      </c>
      <c r="AS2634" s="2" t="s">
        <v>34</v>
      </c>
      <c r="AT2634" s="2">
        <v>256.77</v>
      </c>
      <c r="AU2634" s="2">
        <v>16</v>
      </c>
      <c r="AV2634" s="2">
        <v>0.23</v>
      </c>
      <c r="AW2634" s="2">
        <v>3163.41</v>
      </c>
      <c r="AX2634" s="2">
        <v>1847.04</v>
      </c>
      <c r="AY2634" s="2">
        <v>1316.37</v>
      </c>
      <c r="AZ2634" s="2" t="s">
        <v>91</v>
      </c>
      <c r="BA2634" s="2" t="s">
        <v>88</v>
      </c>
      <c r="BB2634" s="2" t="s">
        <v>37</v>
      </c>
      <c r="BC2634" s="2">
        <v>49.27</v>
      </c>
      <c r="BD2634" s="2">
        <v>10</v>
      </c>
      <c r="BE2634" s="2" t="s">
        <v>97</v>
      </c>
      <c r="BF2634" s="2" t="s">
        <v>56</v>
      </c>
      <c r="BG2634" s="2">
        <v>2</v>
      </c>
      <c r="BH2634" s="21">
        <v>6</v>
      </c>
    </row>
    <row r="2635" spans="36:60" x14ac:dyDescent="0.25">
      <c r="AJ2635" s="22">
        <v>49</v>
      </c>
      <c r="AK2635" s="13" t="s">
        <v>143</v>
      </c>
      <c r="AL2635" s="13" t="s">
        <v>65</v>
      </c>
      <c r="AM2635" s="13" t="s">
        <v>42</v>
      </c>
      <c r="AN2635" s="13" t="s">
        <v>90</v>
      </c>
      <c r="AO2635" s="13" t="s">
        <v>67</v>
      </c>
      <c r="AP2635" s="13" t="s">
        <v>61</v>
      </c>
      <c r="AQ2635" s="13" t="s">
        <v>62</v>
      </c>
      <c r="AR2635" s="13" t="s">
        <v>33</v>
      </c>
      <c r="AS2635" s="13" t="s">
        <v>80</v>
      </c>
      <c r="AT2635" s="13">
        <v>813.99</v>
      </c>
      <c r="AU2635" s="13">
        <v>8</v>
      </c>
      <c r="AV2635" s="13">
        <v>0.25</v>
      </c>
      <c r="AW2635" s="13">
        <v>4883.9399999999996</v>
      </c>
      <c r="AX2635" s="13">
        <v>3293.32</v>
      </c>
      <c r="AY2635" s="13">
        <v>1590.62</v>
      </c>
      <c r="AZ2635" s="13" t="s">
        <v>63</v>
      </c>
      <c r="BA2635" s="13" t="s">
        <v>54</v>
      </c>
      <c r="BB2635" s="13" t="s">
        <v>48</v>
      </c>
      <c r="BC2635" s="13">
        <v>29.36</v>
      </c>
      <c r="BD2635" s="13">
        <v>1</v>
      </c>
      <c r="BE2635" s="13" t="s">
        <v>55</v>
      </c>
      <c r="BF2635" s="13" t="s">
        <v>56</v>
      </c>
      <c r="BG2635" s="13">
        <v>2</v>
      </c>
      <c r="BH2635" s="23">
        <v>7</v>
      </c>
    </row>
    <row r="2636" spans="36:60" x14ac:dyDescent="0.25">
      <c r="AJ2636" s="20">
        <v>52</v>
      </c>
      <c r="AK2636" s="2" t="s">
        <v>146</v>
      </c>
      <c r="AL2636" s="2" t="s">
        <v>65</v>
      </c>
      <c r="AM2636" s="2" t="s">
        <v>42</v>
      </c>
      <c r="AN2636" s="2" t="s">
        <v>83</v>
      </c>
      <c r="AO2636" s="2" t="s">
        <v>60</v>
      </c>
      <c r="AP2636" s="2" t="s">
        <v>75</v>
      </c>
      <c r="AQ2636" s="2" t="s">
        <v>69</v>
      </c>
      <c r="AR2636" s="2" t="s">
        <v>33</v>
      </c>
      <c r="AS2636" s="2" t="s">
        <v>34</v>
      </c>
      <c r="AT2636" s="2">
        <v>909.14</v>
      </c>
      <c r="AU2636" s="2">
        <v>16</v>
      </c>
      <c r="AV2636" s="2">
        <v>0.23</v>
      </c>
      <c r="AW2636" s="2">
        <v>11200.6</v>
      </c>
      <c r="AX2636" s="2">
        <v>9302.2099999999991</v>
      </c>
      <c r="AY2636" s="2">
        <v>1898.39</v>
      </c>
      <c r="AZ2636" s="2" t="s">
        <v>63</v>
      </c>
      <c r="BA2636" s="2" t="s">
        <v>71</v>
      </c>
      <c r="BB2636" s="2" t="s">
        <v>37</v>
      </c>
      <c r="BC2636" s="2">
        <v>27.97</v>
      </c>
      <c r="BD2636" s="2">
        <v>1</v>
      </c>
      <c r="BE2636" s="2" t="s">
        <v>97</v>
      </c>
      <c r="BF2636" s="2" t="s">
        <v>56</v>
      </c>
      <c r="BG2636" s="2">
        <v>4</v>
      </c>
      <c r="BH2636" s="21">
        <v>12</v>
      </c>
    </row>
    <row r="2637" spans="36:60" x14ac:dyDescent="0.25">
      <c r="AJ2637" s="22">
        <v>57</v>
      </c>
      <c r="AK2637" s="13" t="s">
        <v>141</v>
      </c>
      <c r="AL2637" s="13" t="s">
        <v>65</v>
      </c>
      <c r="AM2637" s="13" t="s">
        <v>28</v>
      </c>
      <c r="AN2637" s="13" t="s">
        <v>59</v>
      </c>
      <c r="AO2637" s="13" t="s">
        <v>30</v>
      </c>
      <c r="AP2637" s="13" t="s">
        <v>75</v>
      </c>
      <c r="AQ2637" s="13" t="s">
        <v>102</v>
      </c>
      <c r="AR2637" s="13" t="s">
        <v>53</v>
      </c>
      <c r="AS2637" s="13" t="s">
        <v>85</v>
      </c>
      <c r="AT2637" s="13">
        <v>985.44</v>
      </c>
      <c r="AU2637" s="13">
        <v>16</v>
      </c>
      <c r="AV2637" s="13">
        <v>0.27</v>
      </c>
      <c r="AW2637" s="13">
        <v>11509.94</v>
      </c>
      <c r="AX2637" s="13">
        <v>7544.45</v>
      </c>
      <c r="AY2637" s="13">
        <v>3965.49</v>
      </c>
      <c r="AZ2637" s="13" t="s">
        <v>63</v>
      </c>
      <c r="BA2637" s="13" t="s">
        <v>36</v>
      </c>
      <c r="BB2637" s="13" t="s">
        <v>48</v>
      </c>
      <c r="BC2637" s="13">
        <v>42.71</v>
      </c>
      <c r="BD2637" s="13">
        <v>1</v>
      </c>
      <c r="BE2637" s="13" t="s">
        <v>38</v>
      </c>
      <c r="BF2637" s="13" t="s">
        <v>39</v>
      </c>
      <c r="BG2637" s="13">
        <v>2</v>
      </c>
      <c r="BH2637" s="23">
        <v>2</v>
      </c>
    </row>
    <row r="2638" spans="36:60" x14ac:dyDescent="0.25">
      <c r="AJ2638" s="20">
        <v>62</v>
      </c>
      <c r="AK2638" s="2" t="s">
        <v>155</v>
      </c>
      <c r="AL2638" s="2" t="s">
        <v>96</v>
      </c>
      <c r="AM2638" s="2" t="s">
        <v>42</v>
      </c>
      <c r="AN2638" s="2" t="s">
        <v>93</v>
      </c>
      <c r="AO2638" s="2" t="s">
        <v>78</v>
      </c>
      <c r="AP2638" s="2" t="s">
        <v>61</v>
      </c>
      <c r="AQ2638" s="2" t="s">
        <v>79</v>
      </c>
      <c r="AR2638" s="2" t="s">
        <v>45</v>
      </c>
      <c r="AS2638" s="2" t="s">
        <v>46</v>
      </c>
      <c r="AT2638" s="2">
        <v>495.44</v>
      </c>
      <c r="AU2638" s="2">
        <v>17</v>
      </c>
      <c r="AV2638" s="2">
        <v>0.26</v>
      </c>
      <c r="AW2638" s="2">
        <v>6232.64</v>
      </c>
      <c r="AX2638" s="2">
        <v>4952.16</v>
      </c>
      <c r="AY2638" s="2">
        <v>1280.48</v>
      </c>
      <c r="AZ2638" s="2" t="s">
        <v>35</v>
      </c>
      <c r="BA2638" s="2" t="s">
        <v>36</v>
      </c>
      <c r="BB2638" s="2" t="s">
        <v>37</v>
      </c>
      <c r="BC2638" s="2">
        <v>45.6</v>
      </c>
      <c r="BD2638" s="2">
        <v>6</v>
      </c>
      <c r="BE2638" s="2" t="s">
        <v>97</v>
      </c>
      <c r="BF2638" s="2" t="s">
        <v>39</v>
      </c>
      <c r="BG2638" s="2">
        <v>2</v>
      </c>
      <c r="BH2638" s="21">
        <v>3</v>
      </c>
    </row>
    <row r="2639" spans="36:60" x14ac:dyDescent="0.25">
      <c r="AJ2639" s="20">
        <v>64</v>
      </c>
      <c r="AK2639" s="2" t="s">
        <v>157</v>
      </c>
      <c r="AL2639" s="2" t="s">
        <v>27</v>
      </c>
      <c r="AM2639" s="2" t="s">
        <v>66</v>
      </c>
      <c r="AN2639" s="2" t="s">
        <v>90</v>
      </c>
      <c r="AO2639" s="2" t="s">
        <v>94</v>
      </c>
      <c r="AP2639" s="2" t="s">
        <v>68</v>
      </c>
      <c r="AQ2639" s="2" t="s">
        <v>102</v>
      </c>
      <c r="AR2639" s="2" t="s">
        <v>53</v>
      </c>
      <c r="AS2639" s="2" t="s">
        <v>80</v>
      </c>
      <c r="AT2639" s="2">
        <v>47.47</v>
      </c>
      <c r="AU2639" s="2">
        <v>5</v>
      </c>
      <c r="AV2639" s="2">
        <v>0.23</v>
      </c>
      <c r="AW2639" s="2">
        <v>182.76</v>
      </c>
      <c r="AX2639" s="2">
        <v>133.31</v>
      </c>
      <c r="AY2639" s="2">
        <v>49.45</v>
      </c>
      <c r="AZ2639" s="2" t="s">
        <v>76</v>
      </c>
      <c r="BA2639" s="2" t="s">
        <v>88</v>
      </c>
      <c r="BB2639" s="2" t="s">
        <v>48</v>
      </c>
      <c r="BC2639" s="2">
        <v>29.78</v>
      </c>
      <c r="BD2639" s="2">
        <v>5</v>
      </c>
      <c r="BE2639" s="2" t="s">
        <v>38</v>
      </c>
      <c r="BF2639" s="2" t="s">
        <v>56</v>
      </c>
      <c r="BG2639" s="2">
        <v>1</v>
      </c>
      <c r="BH2639" s="21">
        <v>6</v>
      </c>
    </row>
    <row r="2640" spans="36:60" x14ac:dyDescent="0.25">
      <c r="AJ2640" s="20">
        <v>66</v>
      </c>
      <c r="AK2640" s="2" t="s">
        <v>159</v>
      </c>
      <c r="AL2640" s="2" t="s">
        <v>129</v>
      </c>
      <c r="AM2640" s="2" t="s">
        <v>66</v>
      </c>
      <c r="AN2640" s="2" t="s">
        <v>59</v>
      </c>
      <c r="AO2640" s="2" t="s">
        <v>30</v>
      </c>
      <c r="AP2640" s="2" t="s">
        <v>68</v>
      </c>
      <c r="AQ2640" s="2" t="s">
        <v>69</v>
      </c>
      <c r="AR2640" s="2" t="s">
        <v>45</v>
      </c>
      <c r="AS2640" s="2" t="s">
        <v>34</v>
      </c>
      <c r="AT2640" s="2">
        <v>363.44</v>
      </c>
      <c r="AU2640" s="2">
        <v>16</v>
      </c>
      <c r="AV2640" s="2">
        <v>0.24</v>
      </c>
      <c r="AW2640" s="2">
        <v>4419.43</v>
      </c>
      <c r="AX2640" s="2">
        <v>3371.74</v>
      </c>
      <c r="AY2640" s="2">
        <v>1047.69</v>
      </c>
      <c r="AZ2640" s="2" t="s">
        <v>63</v>
      </c>
      <c r="BA2640" s="2" t="s">
        <v>71</v>
      </c>
      <c r="BB2640" s="2" t="s">
        <v>48</v>
      </c>
      <c r="BC2640" s="2">
        <v>44.15</v>
      </c>
      <c r="BD2640" s="2">
        <v>5</v>
      </c>
      <c r="BE2640" s="2" t="s">
        <v>97</v>
      </c>
      <c r="BF2640" s="2" t="s">
        <v>39</v>
      </c>
      <c r="BG2640" s="2">
        <v>1</v>
      </c>
      <c r="BH2640" s="21">
        <v>12</v>
      </c>
    </row>
    <row r="2641" spans="36:60" x14ac:dyDescent="0.25">
      <c r="AJ2641" s="22">
        <v>69</v>
      </c>
      <c r="AK2641" s="13" t="s">
        <v>162</v>
      </c>
      <c r="AL2641" s="13" t="s">
        <v>129</v>
      </c>
      <c r="AM2641" s="13" t="s">
        <v>42</v>
      </c>
      <c r="AN2641" s="13" t="s">
        <v>59</v>
      </c>
      <c r="AO2641" s="13" t="s">
        <v>100</v>
      </c>
      <c r="AP2641" s="13" t="s">
        <v>75</v>
      </c>
      <c r="AQ2641" s="13" t="s">
        <v>79</v>
      </c>
      <c r="AR2641" s="13" t="s">
        <v>53</v>
      </c>
      <c r="AS2641" s="13" t="s">
        <v>34</v>
      </c>
      <c r="AT2641" s="13">
        <v>70.099999999999994</v>
      </c>
      <c r="AU2641" s="13">
        <v>13</v>
      </c>
      <c r="AV2641" s="13">
        <v>0.23</v>
      </c>
      <c r="AW2641" s="13">
        <v>701.7</v>
      </c>
      <c r="AX2641" s="13">
        <v>539.09</v>
      </c>
      <c r="AY2641" s="13">
        <v>162.61000000000001</v>
      </c>
      <c r="AZ2641" s="13" t="s">
        <v>76</v>
      </c>
      <c r="BA2641" s="13" t="s">
        <v>71</v>
      </c>
      <c r="BB2641" s="13" t="s">
        <v>37</v>
      </c>
      <c r="BC2641" s="13">
        <v>41.41</v>
      </c>
      <c r="BD2641" s="13">
        <v>1</v>
      </c>
      <c r="BE2641" s="13" t="s">
        <v>38</v>
      </c>
      <c r="BF2641" s="13" t="s">
        <v>39</v>
      </c>
      <c r="BG2641" s="13">
        <v>1</v>
      </c>
      <c r="BH2641" s="23">
        <v>6</v>
      </c>
    </row>
    <row r="2642" spans="36:60" x14ac:dyDescent="0.25">
      <c r="AJ2642" s="20">
        <v>70</v>
      </c>
      <c r="AK2642" s="2" t="s">
        <v>163</v>
      </c>
      <c r="AL2642" s="2" t="s">
        <v>27</v>
      </c>
      <c r="AM2642" s="2" t="s">
        <v>28</v>
      </c>
      <c r="AN2642" s="2" t="s">
        <v>43</v>
      </c>
      <c r="AO2642" s="2" t="s">
        <v>44</v>
      </c>
      <c r="AP2642" s="2" t="s">
        <v>31</v>
      </c>
      <c r="AQ2642" s="2" t="s">
        <v>107</v>
      </c>
      <c r="AR2642" s="2" t="s">
        <v>53</v>
      </c>
      <c r="AS2642" s="2" t="s">
        <v>70</v>
      </c>
      <c r="AT2642" s="2">
        <v>642.82000000000005</v>
      </c>
      <c r="AU2642" s="2">
        <v>14</v>
      </c>
      <c r="AV2642" s="2">
        <v>0.28000000000000003</v>
      </c>
      <c r="AW2642" s="2">
        <v>6479.63</v>
      </c>
      <c r="AX2642" s="2">
        <v>3693.45</v>
      </c>
      <c r="AY2642" s="2">
        <v>2786.18</v>
      </c>
      <c r="AZ2642" s="2" t="s">
        <v>76</v>
      </c>
      <c r="BA2642" s="2" t="s">
        <v>36</v>
      </c>
      <c r="BB2642" s="2" t="s">
        <v>37</v>
      </c>
      <c r="BC2642" s="2">
        <v>42.03</v>
      </c>
      <c r="BD2642" s="2">
        <v>9</v>
      </c>
      <c r="BE2642" s="2" t="s">
        <v>97</v>
      </c>
      <c r="BF2642" s="2" t="s">
        <v>39</v>
      </c>
      <c r="BG2642" s="2">
        <v>3</v>
      </c>
      <c r="BH2642" s="21">
        <v>3</v>
      </c>
    </row>
    <row r="2643" spans="36:60" x14ac:dyDescent="0.25">
      <c r="AJ2643" s="20">
        <v>76</v>
      </c>
      <c r="AK2643" s="2" t="s">
        <v>169</v>
      </c>
      <c r="AL2643" s="2" t="s">
        <v>118</v>
      </c>
      <c r="AM2643" s="2" t="s">
        <v>82</v>
      </c>
      <c r="AN2643" s="2" t="s">
        <v>83</v>
      </c>
      <c r="AO2643" s="2" t="s">
        <v>44</v>
      </c>
      <c r="AP2643" s="2" t="s">
        <v>61</v>
      </c>
      <c r="AQ2643" s="2" t="s">
        <v>102</v>
      </c>
      <c r="AR2643" s="2" t="s">
        <v>33</v>
      </c>
      <c r="AS2643" s="2" t="s">
        <v>80</v>
      </c>
      <c r="AT2643" s="2">
        <v>426.88</v>
      </c>
      <c r="AU2643" s="2">
        <v>17</v>
      </c>
      <c r="AV2643" s="2">
        <v>0.25</v>
      </c>
      <c r="AW2643" s="2">
        <v>5442.72</v>
      </c>
      <c r="AX2643" s="2">
        <v>3834.42</v>
      </c>
      <c r="AY2643" s="2">
        <v>1608.3</v>
      </c>
      <c r="AZ2643" s="2" t="s">
        <v>47</v>
      </c>
      <c r="BA2643" s="2" t="s">
        <v>54</v>
      </c>
      <c r="BB2643" s="2" t="s">
        <v>48</v>
      </c>
      <c r="BC2643" s="2">
        <v>44.75</v>
      </c>
      <c r="BD2643" s="2">
        <v>6</v>
      </c>
      <c r="BE2643" s="2" t="s">
        <v>38</v>
      </c>
      <c r="BF2643" s="2" t="s">
        <v>39</v>
      </c>
      <c r="BG2643" s="2">
        <v>2</v>
      </c>
      <c r="BH2643" s="21">
        <v>11</v>
      </c>
    </row>
    <row r="2644" spans="36:60" x14ac:dyDescent="0.25">
      <c r="AJ2644" s="22">
        <v>79</v>
      </c>
      <c r="AK2644" s="13" t="s">
        <v>172</v>
      </c>
      <c r="AL2644" s="13" t="s">
        <v>114</v>
      </c>
      <c r="AM2644" s="13" t="s">
        <v>66</v>
      </c>
      <c r="AN2644" s="13" t="s">
        <v>93</v>
      </c>
      <c r="AO2644" s="13" t="s">
        <v>100</v>
      </c>
      <c r="AP2644" s="13" t="s">
        <v>51</v>
      </c>
      <c r="AQ2644" s="13" t="s">
        <v>84</v>
      </c>
      <c r="AR2644" s="13" t="s">
        <v>33</v>
      </c>
      <c r="AS2644" s="13" t="s">
        <v>34</v>
      </c>
      <c r="AT2644" s="13">
        <v>810.1</v>
      </c>
      <c r="AU2644" s="13">
        <v>12</v>
      </c>
      <c r="AV2644" s="13">
        <v>0.28999999999999998</v>
      </c>
      <c r="AW2644" s="13">
        <v>6902.05</v>
      </c>
      <c r="AX2644" s="13">
        <v>6066.99</v>
      </c>
      <c r="AY2644" s="13">
        <v>835.06</v>
      </c>
      <c r="AZ2644" s="13" t="s">
        <v>76</v>
      </c>
      <c r="BA2644" s="13" t="s">
        <v>88</v>
      </c>
      <c r="BB2644" s="13" t="s">
        <v>72</v>
      </c>
      <c r="BC2644" s="13">
        <v>34.72</v>
      </c>
      <c r="BD2644" s="13">
        <v>2</v>
      </c>
      <c r="BE2644" s="13" t="s">
        <v>55</v>
      </c>
      <c r="BF2644" s="13" t="s">
        <v>56</v>
      </c>
      <c r="BG2644" s="13">
        <v>2</v>
      </c>
      <c r="BH2644" s="23">
        <v>12</v>
      </c>
    </row>
    <row r="2645" spans="36:60" x14ac:dyDescent="0.25">
      <c r="AJ2645" s="22">
        <v>81</v>
      </c>
      <c r="AK2645" s="13" t="s">
        <v>174</v>
      </c>
      <c r="AL2645" s="13" t="s">
        <v>96</v>
      </c>
      <c r="AM2645" s="13" t="s">
        <v>82</v>
      </c>
      <c r="AN2645" s="13" t="s">
        <v>43</v>
      </c>
      <c r="AO2645" s="13" t="s">
        <v>67</v>
      </c>
      <c r="AP2645" s="13" t="s">
        <v>61</v>
      </c>
      <c r="AQ2645" s="13" t="s">
        <v>32</v>
      </c>
      <c r="AR2645" s="13" t="s">
        <v>53</v>
      </c>
      <c r="AS2645" s="13" t="s">
        <v>34</v>
      </c>
      <c r="AT2645" s="13">
        <v>956.58</v>
      </c>
      <c r="AU2645" s="13">
        <v>16</v>
      </c>
      <c r="AV2645" s="13">
        <v>0.25</v>
      </c>
      <c r="AW2645" s="13">
        <v>11478.96</v>
      </c>
      <c r="AX2645" s="13">
        <v>7984.89</v>
      </c>
      <c r="AY2645" s="13">
        <v>3494.07</v>
      </c>
      <c r="AZ2645" s="13" t="s">
        <v>35</v>
      </c>
      <c r="BA2645" s="13" t="s">
        <v>88</v>
      </c>
      <c r="BB2645" s="13" t="s">
        <v>37</v>
      </c>
      <c r="BC2645" s="13">
        <v>47.92</v>
      </c>
      <c r="BD2645" s="13">
        <v>2</v>
      </c>
      <c r="BE2645" s="13" t="s">
        <v>97</v>
      </c>
      <c r="BF2645" s="13" t="s">
        <v>39</v>
      </c>
      <c r="BG2645" s="13">
        <v>3</v>
      </c>
      <c r="BH2645" s="23">
        <v>8</v>
      </c>
    </row>
    <row r="2646" spans="36:60" x14ac:dyDescent="0.25">
      <c r="AJ2646" s="22">
        <v>85</v>
      </c>
      <c r="AK2646" s="13" t="s">
        <v>178</v>
      </c>
      <c r="AL2646" s="13" t="s">
        <v>99</v>
      </c>
      <c r="AM2646" s="13" t="s">
        <v>66</v>
      </c>
      <c r="AN2646" s="13" t="s">
        <v>93</v>
      </c>
      <c r="AO2646" s="13" t="s">
        <v>67</v>
      </c>
      <c r="AP2646" s="13" t="s">
        <v>51</v>
      </c>
      <c r="AQ2646" s="13" t="s">
        <v>32</v>
      </c>
      <c r="AR2646" s="13" t="s">
        <v>45</v>
      </c>
      <c r="AS2646" s="13" t="s">
        <v>46</v>
      </c>
      <c r="AT2646" s="13">
        <v>328.69</v>
      </c>
      <c r="AU2646" s="13">
        <v>12</v>
      </c>
      <c r="AV2646" s="13">
        <v>0.24</v>
      </c>
      <c r="AW2646" s="13">
        <v>2997.65</v>
      </c>
      <c r="AX2646" s="13">
        <v>1908.05</v>
      </c>
      <c r="AY2646" s="13">
        <v>1089.5999999999999</v>
      </c>
      <c r="AZ2646" s="13" t="s">
        <v>47</v>
      </c>
      <c r="BA2646" s="13" t="s">
        <v>36</v>
      </c>
      <c r="BB2646" s="13" t="s">
        <v>37</v>
      </c>
      <c r="BC2646" s="13">
        <v>19.920000000000002</v>
      </c>
      <c r="BD2646" s="13">
        <v>2</v>
      </c>
      <c r="BE2646" s="13" t="s">
        <v>97</v>
      </c>
      <c r="BF2646" s="13" t="s">
        <v>39</v>
      </c>
      <c r="BG2646" s="13">
        <v>3</v>
      </c>
      <c r="BH2646" s="23">
        <v>8</v>
      </c>
    </row>
    <row r="2647" spans="36:60" x14ac:dyDescent="0.25">
      <c r="AJ2647" s="20">
        <v>90</v>
      </c>
      <c r="AK2647" s="2" t="s">
        <v>182</v>
      </c>
      <c r="AL2647" s="2" t="s">
        <v>120</v>
      </c>
      <c r="AM2647" s="2" t="s">
        <v>82</v>
      </c>
      <c r="AN2647" s="2" t="s">
        <v>59</v>
      </c>
      <c r="AO2647" s="2" t="s">
        <v>67</v>
      </c>
      <c r="AP2647" s="2" t="s">
        <v>75</v>
      </c>
      <c r="AQ2647" s="2" t="s">
        <v>69</v>
      </c>
      <c r="AR2647" s="2" t="s">
        <v>45</v>
      </c>
      <c r="AS2647" s="2" t="s">
        <v>85</v>
      </c>
      <c r="AT2647" s="2">
        <v>377.65</v>
      </c>
      <c r="AU2647" s="2">
        <v>11</v>
      </c>
      <c r="AV2647" s="2">
        <v>0.28999999999999998</v>
      </c>
      <c r="AW2647" s="2">
        <v>2949.45</v>
      </c>
      <c r="AX2647" s="2">
        <v>2162.5</v>
      </c>
      <c r="AY2647" s="2">
        <v>786.95</v>
      </c>
      <c r="AZ2647" s="2" t="s">
        <v>63</v>
      </c>
      <c r="BA2647" s="2" t="s">
        <v>36</v>
      </c>
      <c r="BB2647" s="2" t="s">
        <v>48</v>
      </c>
      <c r="BC2647" s="2">
        <v>31.69</v>
      </c>
      <c r="BD2647" s="2">
        <v>7</v>
      </c>
      <c r="BE2647" s="2" t="s">
        <v>55</v>
      </c>
      <c r="BF2647" s="2" t="s">
        <v>56</v>
      </c>
      <c r="BG2647" s="2">
        <v>2</v>
      </c>
      <c r="BH2647" s="21">
        <v>10</v>
      </c>
    </row>
    <row r="2648" spans="36:60" x14ac:dyDescent="0.25">
      <c r="AJ2648" s="22">
        <v>93</v>
      </c>
      <c r="AK2648" s="13" t="s">
        <v>185</v>
      </c>
      <c r="AL2648" s="13" t="s">
        <v>58</v>
      </c>
      <c r="AM2648" s="13" t="s">
        <v>66</v>
      </c>
      <c r="AN2648" s="13" t="s">
        <v>29</v>
      </c>
      <c r="AO2648" s="13" t="s">
        <v>44</v>
      </c>
      <c r="AP2648" s="13" t="s">
        <v>68</v>
      </c>
      <c r="AQ2648" s="13" t="s">
        <v>79</v>
      </c>
      <c r="AR2648" s="13" t="s">
        <v>33</v>
      </c>
      <c r="AS2648" s="13" t="s">
        <v>34</v>
      </c>
      <c r="AT2648" s="13">
        <v>897.65</v>
      </c>
      <c r="AU2648" s="13">
        <v>4</v>
      </c>
      <c r="AV2648" s="13">
        <v>0.23</v>
      </c>
      <c r="AW2648" s="13">
        <v>2764.76</v>
      </c>
      <c r="AX2648" s="13">
        <v>1471.65</v>
      </c>
      <c r="AY2648" s="13">
        <v>1293.1099999999999</v>
      </c>
      <c r="AZ2648" s="13" t="s">
        <v>91</v>
      </c>
      <c r="BA2648" s="13" t="s">
        <v>88</v>
      </c>
      <c r="BB2648" s="13" t="s">
        <v>48</v>
      </c>
      <c r="BC2648" s="13">
        <v>25</v>
      </c>
      <c r="BD2648" s="13">
        <v>7</v>
      </c>
      <c r="BE2648" s="13" t="s">
        <v>38</v>
      </c>
      <c r="BF2648" s="13" t="s">
        <v>39</v>
      </c>
      <c r="BG2648" s="13">
        <v>2</v>
      </c>
      <c r="BH2648" s="23">
        <v>2</v>
      </c>
    </row>
    <row r="2649" spans="36:60" x14ac:dyDescent="0.25">
      <c r="AJ2649" s="20">
        <v>94</v>
      </c>
      <c r="AK2649" s="2" t="s">
        <v>159</v>
      </c>
      <c r="AL2649" s="2" t="s">
        <v>114</v>
      </c>
      <c r="AM2649" s="2" t="s">
        <v>28</v>
      </c>
      <c r="AN2649" s="2" t="s">
        <v>59</v>
      </c>
      <c r="AO2649" s="2" t="s">
        <v>94</v>
      </c>
      <c r="AP2649" s="2" t="s">
        <v>51</v>
      </c>
      <c r="AQ2649" s="2" t="s">
        <v>87</v>
      </c>
      <c r="AR2649" s="2" t="s">
        <v>45</v>
      </c>
      <c r="AS2649" s="2" t="s">
        <v>34</v>
      </c>
      <c r="AT2649" s="2">
        <v>914.19</v>
      </c>
      <c r="AU2649" s="2">
        <v>1</v>
      </c>
      <c r="AV2649" s="2">
        <v>0.27</v>
      </c>
      <c r="AW2649" s="2">
        <v>667.36</v>
      </c>
      <c r="AX2649" s="2">
        <v>460.6</v>
      </c>
      <c r="AY2649" s="2">
        <v>206.76</v>
      </c>
      <c r="AZ2649" s="2" t="s">
        <v>76</v>
      </c>
      <c r="BA2649" s="2" t="s">
        <v>71</v>
      </c>
      <c r="BB2649" s="2" t="s">
        <v>37</v>
      </c>
      <c r="BC2649" s="2">
        <v>21.87</v>
      </c>
      <c r="BD2649" s="2">
        <v>5</v>
      </c>
      <c r="BE2649" s="2" t="s">
        <v>38</v>
      </c>
      <c r="BF2649" s="2" t="s">
        <v>39</v>
      </c>
      <c r="BG2649" s="2">
        <v>1</v>
      </c>
      <c r="BH2649" s="21">
        <v>12</v>
      </c>
    </row>
    <row r="2650" spans="36:60" x14ac:dyDescent="0.25">
      <c r="AJ2650" s="20">
        <v>96</v>
      </c>
      <c r="AK2650" s="2" t="s">
        <v>187</v>
      </c>
      <c r="AL2650" s="2" t="s">
        <v>127</v>
      </c>
      <c r="AM2650" s="2" t="s">
        <v>82</v>
      </c>
      <c r="AN2650" s="2" t="s">
        <v>59</v>
      </c>
      <c r="AO2650" s="2" t="s">
        <v>44</v>
      </c>
      <c r="AP2650" s="2" t="s">
        <v>51</v>
      </c>
      <c r="AQ2650" s="2" t="s">
        <v>84</v>
      </c>
      <c r="AR2650" s="2" t="s">
        <v>53</v>
      </c>
      <c r="AS2650" s="2" t="s">
        <v>80</v>
      </c>
      <c r="AT2650" s="2">
        <v>611.96</v>
      </c>
      <c r="AU2650" s="2">
        <v>9</v>
      </c>
      <c r="AV2650" s="2">
        <v>0.28999999999999998</v>
      </c>
      <c r="AW2650" s="2">
        <v>3910.42</v>
      </c>
      <c r="AX2650" s="2">
        <v>2957.38</v>
      </c>
      <c r="AY2650" s="2">
        <v>953.04</v>
      </c>
      <c r="AZ2650" s="2" t="s">
        <v>91</v>
      </c>
      <c r="BA2650" s="2" t="s">
        <v>36</v>
      </c>
      <c r="BB2650" s="2" t="s">
        <v>72</v>
      </c>
      <c r="BC2650" s="2">
        <v>14.11</v>
      </c>
      <c r="BD2650" s="2">
        <v>1</v>
      </c>
      <c r="BE2650" s="2" t="s">
        <v>97</v>
      </c>
      <c r="BF2650" s="2" t="s">
        <v>56</v>
      </c>
      <c r="BG2650" s="2">
        <v>3</v>
      </c>
      <c r="BH2650" s="21">
        <v>2</v>
      </c>
    </row>
    <row r="2651" spans="36:60" x14ac:dyDescent="0.25">
      <c r="AJ2651" s="22">
        <v>105</v>
      </c>
      <c r="AK2651" s="13" t="s">
        <v>194</v>
      </c>
      <c r="AL2651" s="13" t="s">
        <v>41</v>
      </c>
      <c r="AM2651" s="13" t="s">
        <v>66</v>
      </c>
      <c r="AN2651" s="13" t="s">
        <v>29</v>
      </c>
      <c r="AO2651" s="13" t="s">
        <v>100</v>
      </c>
      <c r="AP2651" s="13" t="s">
        <v>61</v>
      </c>
      <c r="AQ2651" s="13" t="s">
        <v>134</v>
      </c>
      <c r="AR2651" s="13" t="s">
        <v>33</v>
      </c>
      <c r="AS2651" s="13" t="s">
        <v>34</v>
      </c>
      <c r="AT2651" s="13">
        <v>582.25</v>
      </c>
      <c r="AU2651" s="13">
        <v>2</v>
      </c>
      <c r="AV2651" s="13">
        <v>0.28000000000000003</v>
      </c>
      <c r="AW2651" s="13">
        <v>838.44</v>
      </c>
      <c r="AX2651" s="13">
        <v>496.98</v>
      </c>
      <c r="AY2651" s="13">
        <v>341.46</v>
      </c>
      <c r="AZ2651" s="13" t="s">
        <v>91</v>
      </c>
      <c r="BA2651" s="13" t="s">
        <v>54</v>
      </c>
      <c r="BB2651" s="13" t="s">
        <v>48</v>
      </c>
      <c r="BC2651" s="13">
        <v>32.57</v>
      </c>
      <c r="BD2651" s="13">
        <v>1</v>
      </c>
      <c r="BE2651" s="13" t="s">
        <v>38</v>
      </c>
      <c r="BF2651" s="13" t="s">
        <v>39</v>
      </c>
      <c r="BG2651" s="13">
        <v>5</v>
      </c>
      <c r="BH2651" s="23">
        <v>1</v>
      </c>
    </row>
    <row r="2652" spans="36:60" x14ac:dyDescent="0.25">
      <c r="AJ2652" s="22">
        <v>107</v>
      </c>
      <c r="AK2652" s="13" t="s">
        <v>196</v>
      </c>
      <c r="AL2652" s="13" t="s">
        <v>127</v>
      </c>
      <c r="AM2652" s="13" t="s">
        <v>82</v>
      </c>
      <c r="AN2652" s="13" t="s">
        <v>83</v>
      </c>
      <c r="AO2652" s="13" t="s">
        <v>30</v>
      </c>
      <c r="AP2652" s="13" t="s">
        <v>61</v>
      </c>
      <c r="AQ2652" s="13" t="s">
        <v>62</v>
      </c>
      <c r="AR2652" s="13" t="s">
        <v>53</v>
      </c>
      <c r="AS2652" s="13" t="s">
        <v>70</v>
      </c>
      <c r="AT2652" s="13">
        <v>356.14</v>
      </c>
      <c r="AU2652" s="13">
        <v>13</v>
      </c>
      <c r="AV2652" s="13">
        <v>0.21</v>
      </c>
      <c r="AW2652" s="13">
        <v>3657.56</v>
      </c>
      <c r="AX2652" s="13">
        <v>2559.2399999999998</v>
      </c>
      <c r="AY2652" s="13">
        <v>1098.32</v>
      </c>
      <c r="AZ2652" s="13" t="s">
        <v>63</v>
      </c>
      <c r="BA2652" s="13" t="s">
        <v>71</v>
      </c>
      <c r="BB2652" s="13" t="s">
        <v>72</v>
      </c>
      <c r="BC2652" s="13">
        <v>26.67</v>
      </c>
      <c r="BD2652" s="13">
        <v>7</v>
      </c>
      <c r="BE2652" s="13" t="s">
        <v>38</v>
      </c>
      <c r="BF2652" s="13" t="s">
        <v>39</v>
      </c>
      <c r="BG2652" s="13">
        <v>3</v>
      </c>
      <c r="BH2652" s="23">
        <v>3</v>
      </c>
    </row>
    <row r="2653" spans="36:60" x14ac:dyDescent="0.25">
      <c r="AJ2653" s="20">
        <v>108</v>
      </c>
      <c r="AK2653" s="2" t="s">
        <v>197</v>
      </c>
      <c r="AL2653" s="2" t="s">
        <v>96</v>
      </c>
      <c r="AM2653" s="2" t="s">
        <v>66</v>
      </c>
      <c r="AN2653" s="2" t="s">
        <v>90</v>
      </c>
      <c r="AO2653" s="2" t="s">
        <v>30</v>
      </c>
      <c r="AP2653" s="2" t="s">
        <v>75</v>
      </c>
      <c r="AQ2653" s="2" t="s">
        <v>87</v>
      </c>
      <c r="AR2653" s="2" t="s">
        <v>45</v>
      </c>
      <c r="AS2653" s="2" t="s">
        <v>34</v>
      </c>
      <c r="AT2653" s="2">
        <v>434.05</v>
      </c>
      <c r="AU2653" s="2">
        <v>17</v>
      </c>
      <c r="AV2653" s="2">
        <v>0.3</v>
      </c>
      <c r="AW2653" s="2">
        <v>5165.1899999999996</v>
      </c>
      <c r="AX2653" s="2">
        <v>3088.87</v>
      </c>
      <c r="AY2653" s="2">
        <v>2076.3200000000002</v>
      </c>
      <c r="AZ2653" s="2" t="s">
        <v>63</v>
      </c>
      <c r="BA2653" s="2" t="s">
        <v>88</v>
      </c>
      <c r="BB2653" s="2" t="s">
        <v>37</v>
      </c>
      <c r="BC2653" s="2">
        <v>29.55</v>
      </c>
      <c r="BD2653" s="2">
        <v>10</v>
      </c>
      <c r="BE2653" s="2" t="s">
        <v>55</v>
      </c>
      <c r="BF2653" s="2" t="s">
        <v>39</v>
      </c>
      <c r="BG2653" s="2">
        <v>1</v>
      </c>
      <c r="BH2653" s="21">
        <v>10</v>
      </c>
    </row>
    <row r="2654" spans="36:60" x14ac:dyDescent="0.25">
      <c r="AJ2654" s="22">
        <v>111</v>
      </c>
      <c r="AK2654" s="13" t="s">
        <v>200</v>
      </c>
      <c r="AL2654" s="13" t="s">
        <v>41</v>
      </c>
      <c r="AM2654" s="13" t="s">
        <v>42</v>
      </c>
      <c r="AN2654" s="13" t="s">
        <v>29</v>
      </c>
      <c r="AO2654" s="13" t="s">
        <v>100</v>
      </c>
      <c r="AP2654" s="13" t="s">
        <v>51</v>
      </c>
      <c r="AQ2654" s="13" t="s">
        <v>52</v>
      </c>
      <c r="AR2654" s="13" t="s">
        <v>33</v>
      </c>
      <c r="AS2654" s="13" t="s">
        <v>80</v>
      </c>
      <c r="AT2654" s="13">
        <v>837.21</v>
      </c>
      <c r="AU2654" s="13">
        <v>7</v>
      </c>
      <c r="AV2654" s="13">
        <v>0.23</v>
      </c>
      <c r="AW2654" s="13">
        <v>4512.5600000000004</v>
      </c>
      <c r="AX2654" s="13">
        <v>2467.08</v>
      </c>
      <c r="AY2654" s="13">
        <v>2045.48</v>
      </c>
      <c r="AZ2654" s="13" t="s">
        <v>91</v>
      </c>
      <c r="BA2654" s="13" t="s">
        <v>88</v>
      </c>
      <c r="BB2654" s="13" t="s">
        <v>72</v>
      </c>
      <c r="BC2654" s="13">
        <v>12.87</v>
      </c>
      <c r="BD2654" s="13">
        <v>3</v>
      </c>
      <c r="BE2654" s="13" t="s">
        <v>55</v>
      </c>
      <c r="BF2654" s="13" t="s">
        <v>56</v>
      </c>
      <c r="BG2654" s="13">
        <v>3</v>
      </c>
      <c r="BH2654" s="23">
        <v>10</v>
      </c>
    </row>
    <row r="2655" spans="36:60" x14ac:dyDescent="0.25">
      <c r="AJ2655" s="22">
        <v>115</v>
      </c>
      <c r="AK2655" s="13" t="s">
        <v>203</v>
      </c>
      <c r="AL2655" s="13" t="s">
        <v>41</v>
      </c>
      <c r="AM2655" s="13" t="s">
        <v>66</v>
      </c>
      <c r="AN2655" s="13" t="s">
        <v>43</v>
      </c>
      <c r="AO2655" s="13" t="s">
        <v>30</v>
      </c>
      <c r="AP2655" s="13" t="s">
        <v>75</v>
      </c>
      <c r="AQ2655" s="13" t="s">
        <v>107</v>
      </c>
      <c r="AR2655" s="13" t="s">
        <v>53</v>
      </c>
      <c r="AS2655" s="13" t="s">
        <v>70</v>
      </c>
      <c r="AT2655" s="13">
        <v>779.95</v>
      </c>
      <c r="AU2655" s="13">
        <v>16</v>
      </c>
      <c r="AV2655" s="13">
        <v>0.26</v>
      </c>
      <c r="AW2655" s="13">
        <v>9234.61</v>
      </c>
      <c r="AX2655" s="13">
        <v>5262.88</v>
      </c>
      <c r="AY2655" s="13">
        <v>3971.73</v>
      </c>
      <c r="AZ2655" s="13" t="s">
        <v>63</v>
      </c>
      <c r="BA2655" s="13" t="s">
        <v>54</v>
      </c>
      <c r="BB2655" s="13" t="s">
        <v>48</v>
      </c>
      <c r="BC2655" s="13">
        <v>41.12</v>
      </c>
      <c r="BD2655" s="13">
        <v>6</v>
      </c>
      <c r="BE2655" s="13" t="s">
        <v>97</v>
      </c>
      <c r="BF2655" s="13" t="s">
        <v>56</v>
      </c>
      <c r="BG2655" s="13">
        <v>5</v>
      </c>
      <c r="BH2655" s="23">
        <v>2</v>
      </c>
    </row>
    <row r="2656" spans="36:60" x14ac:dyDescent="0.25">
      <c r="AJ2656" s="22">
        <v>119</v>
      </c>
      <c r="AK2656" s="13" t="s">
        <v>207</v>
      </c>
      <c r="AL2656" s="13" t="s">
        <v>127</v>
      </c>
      <c r="AM2656" s="13" t="s">
        <v>28</v>
      </c>
      <c r="AN2656" s="13" t="s">
        <v>29</v>
      </c>
      <c r="AO2656" s="13" t="s">
        <v>30</v>
      </c>
      <c r="AP2656" s="13" t="s">
        <v>51</v>
      </c>
      <c r="AQ2656" s="13" t="s">
        <v>134</v>
      </c>
      <c r="AR2656" s="13" t="s">
        <v>53</v>
      </c>
      <c r="AS2656" s="13" t="s">
        <v>70</v>
      </c>
      <c r="AT2656" s="13">
        <v>47.2</v>
      </c>
      <c r="AU2656" s="13">
        <v>15</v>
      </c>
      <c r="AV2656" s="13">
        <v>0.23</v>
      </c>
      <c r="AW2656" s="13">
        <v>545.16</v>
      </c>
      <c r="AX2656" s="13">
        <v>375.57</v>
      </c>
      <c r="AY2656" s="13">
        <v>169.59</v>
      </c>
      <c r="AZ2656" s="13" t="s">
        <v>47</v>
      </c>
      <c r="BA2656" s="13" t="s">
        <v>36</v>
      </c>
      <c r="BB2656" s="13" t="s">
        <v>72</v>
      </c>
      <c r="BC2656" s="13">
        <v>20.190000000000001</v>
      </c>
      <c r="BD2656" s="13">
        <v>9</v>
      </c>
      <c r="BE2656" s="13" t="s">
        <v>38</v>
      </c>
      <c r="BF2656" s="13" t="s">
        <v>39</v>
      </c>
      <c r="BG2656" s="13">
        <v>2</v>
      </c>
      <c r="BH2656" s="23">
        <v>1</v>
      </c>
    </row>
    <row r="2657" spans="36:60" x14ac:dyDescent="0.25">
      <c r="AJ2657" s="22">
        <v>123</v>
      </c>
      <c r="AK2657" s="13" t="s">
        <v>210</v>
      </c>
      <c r="AL2657" s="13" t="s">
        <v>58</v>
      </c>
      <c r="AM2657" s="13" t="s">
        <v>66</v>
      </c>
      <c r="AN2657" s="13" t="s">
        <v>43</v>
      </c>
      <c r="AO2657" s="13" t="s">
        <v>78</v>
      </c>
      <c r="AP2657" s="13" t="s">
        <v>75</v>
      </c>
      <c r="AQ2657" s="13" t="s">
        <v>62</v>
      </c>
      <c r="AR2657" s="13" t="s">
        <v>53</v>
      </c>
      <c r="AS2657" s="13" t="s">
        <v>46</v>
      </c>
      <c r="AT2657" s="13">
        <v>75.13</v>
      </c>
      <c r="AU2657" s="13">
        <v>2</v>
      </c>
      <c r="AV2657" s="13">
        <v>0.26</v>
      </c>
      <c r="AW2657" s="13">
        <v>111.19</v>
      </c>
      <c r="AX2657" s="13">
        <v>91.77</v>
      </c>
      <c r="AY2657" s="13">
        <v>19.420000000000002</v>
      </c>
      <c r="AZ2657" s="13" t="s">
        <v>63</v>
      </c>
      <c r="BA2657" s="13" t="s">
        <v>36</v>
      </c>
      <c r="BB2657" s="13" t="s">
        <v>37</v>
      </c>
      <c r="BC2657" s="13">
        <v>35.36</v>
      </c>
      <c r="BD2657" s="13">
        <v>10</v>
      </c>
      <c r="BE2657" s="13" t="s">
        <v>55</v>
      </c>
      <c r="BF2657" s="13" t="s">
        <v>39</v>
      </c>
      <c r="BG2657" s="13">
        <v>4</v>
      </c>
      <c r="BH2657" s="23">
        <v>8</v>
      </c>
    </row>
    <row r="2658" spans="36:60" x14ac:dyDescent="0.25">
      <c r="AJ2658" s="20">
        <v>126</v>
      </c>
      <c r="AK2658" s="2" t="s">
        <v>212</v>
      </c>
      <c r="AL2658" s="2" t="s">
        <v>27</v>
      </c>
      <c r="AM2658" s="2" t="s">
        <v>82</v>
      </c>
      <c r="AN2658" s="2" t="s">
        <v>83</v>
      </c>
      <c r="AO2658" s="2" t="s">
        <v>30</v>
      </c>
      <c r="AP2658" s="2" t="s">
        <v>68</v>
      </c>
      <c r="AQ2658" s="2" t="s">
        <v>102</v>
      </c>
      <c r="AR2658" s="2" t="s">
        <v>33</v>
      </c>
      <c r="AS2658" s="2" t="s">
        <v>34</v>
      </c>
      <c r="AT2658" s="2">
        <v>465.83</v>
      </c>
      <c r="AU2658" s="2">
        <v>4</v>
      </c>
      <c r="AV2658" s="2">
        <v>0.22</v>
      </c>
      <c r="AW2658" s="2">
        <v>1453.39</v>
      </c>
      <c r="AX2658" s="2">
        <v>917.74</v>
      </c>
      <c r="AY2658" s="2">
        <v>535.65</v>
      </c>
      <c r="AZ2658" s="2" t="s">
        <v>47</v>
      </c>
      <c r="BA2658" s="2" t="s">
        <v>88</v>
      </c>
      <c r="BB2658" s="2" t="s">
        <v>72</v>
      </c>
      <c r="BC2658" s="2">
        <v>7.67</v>
      </c>
      <c r="BD2658" s="2">
        <v>6</v>
      </c>
      <c r="BE2658" s="2" t="s">
        <v>97</v>
      </c>
      <c r="BF2658" s="2" t="s">
        <v>39</v>
      </c>
      <c r="BG2658" s="2">
        <v>2</v>
      </c>
      <c r="BH2658" s="21">
        <v>10</v>
      </c>
    </row>
    <row r="2659" spans="36:60" x14ac:dyDescent="0.25">
      <c r="AJ2659" s="22">
        <v>127</v>
      </c>
      <c r="AK2659" s="13" t="s">
        <v>213</v>
      </c>
      <c r="AL2659" s="13" t="s">
        <v>127</v>
      </c>
      <c r="AM2659" s="13" t="s">
        <v>28</v>
      </c>
      <c r="AN2659" s="13" t="s">
        <v>29</v>
      </c>
      <c r="AO2659" s="13" t="s">
        <v>78</v>
      </c>
      <c r="AP2659" s="13" t="s">
        <v>68</v>
      </c>
      <c r="AQ2659" s="13" t="s">
        <v>69</v>
      </c>
      <c r="AR2659" s="13" t="s">
        <v>33</v>
      </c>
      <c r="AS2659" s="13" t="s">
        <v>70</v>
      </c>
      <c r="AT2659" s="13">
        <v>580.12</v>
      </c>
      <c r="AU2659" s="13">
        <v>19</v>
      </c>
      <c r="AV2659" s="13">
        <v>0.28999999999999998</v>
      </c>
      <c r="AW2659" s="13">
        <v>7825.82</v>
      </c>
      <c r="AX2659" s="13">
        <v>6973.21</v>
      </c>
      <c r="AY2659" s="13">
        <v>852.61</v>
      </c>
      <c r="AZ2659" s="13" t="s">
        <v>47</v>
      </c>
      <c r="BA2659" s="13" t="s">
        <v>54</v>
      </c>
      <c r="BB2659" s="13" t="s">
        <v>37</v>
      </c>
      <c r="BC2659" s="13">
        <v>35.81</v>
      </c>
      <c r="BD2659" s="13">
        <v>2</v>
      </c>
      <c r="BE2659" s="13" t="s">
        <v>38</v>
      </c>
      <c r="BF2659" s="13" t="s">
        <v>56</v>
      </c>
      <c r="BG2659" s="13">
        <v>4</v>
      </c>
      <c r="BH2659" s="23">
        <v>10</v>
      </c>
    </row>
    <row r="2660" spans="36:60" x14ac:dyDescent="0.25">
      <c r="AJ2660" s="20">
        <v>140</v>
      </c>
      <c r="AK2660" s="2" t="s">
        <v>223</v>
      </c>
      <c r="AL2660" s="2" t="s">
        <v>120</v>
      </c>
      <c r="AM2660" s="2" t="s">
        <v>66</v>
      </c>
      <c r="AN2660" s="2" t="s">
        <v>59</v>
      </c>
      <c r="AO2660" s="2" t="s">
        <v>74</v>
      </c>
      <c r="AP2660" s="2" t="s">
        <v>68</v>
      </c>
      <c r="AQ2660" s="2" t="s">
        <v>107</v>
      </c>
      <c r="AR2660" s="2" t="s">
        <v>45</v>
      </c>
      <c r="AS2660" s="2" t="s">
        <v>34</v>
      </c>
      <c r="AT2660" s="2">
        <v>83.31</v>
      </c>
      <c r="AU2660" s="2">
        <v>13</v>
      </c>
      <c r="AV2660" s="2">
        <v>0.22</v>
      </c>
      <c r="AW2660" s="2">
        <v>844.76</v>
      </c>
      <c r="AX2660" s="2">
        <v>625.96</v>
      </c>
      <c r="AY2660" s="2">
        <v>218.8</v>
      </c>
      <c r="AZ2660" s="2" t="s">
        <v>35</v>
      </c>
      <c r="BA2660" s="2" t="s">
        <v>88</v>
      </c>
      <c r="BB2660" s="2" t="s">
        <v>72</v>
      </c>
      <c r="BC2660" s="2">
        <v>28.64</v>
      </c>
      <c r="BD2660" s="2">
        <v>2</v>
      </c>
      <c r="BE2660" s="2" t="s">
        <v>55</v>
      </c>
      <c r="BF2660" s="2" t="s">
        <v>56</v>
      </c>
      <c r="BG2660" s="2">
        <v>2</v>
      </c>
      <c r="BH2660" s="21">
        <v>1</v>
      </c>
    </row>
    <row r="2661" spans="36:60" x14ac:dyDescent="0.25">
      <c r="AJ2661" s="22">
        <v>143</v>
      </c>
      <c r="AK2661" s="13" t="s">
        <v>226</v>
      </c>
      <c r="AL2661" s="13" t="s">
        <v>127</v>
      </c>
      <c r="AM2661" s="13" t="s">
        <v>42</v>
      </c>
      <c r="AN2661" s="13" t="s">
        <v>29</v>
      </c>
      <c r="AO2661" s="13" t="s">
        <v>94</v>
      </c>
      <c r="AP2661" s="13" t="s">
        <v>31</v>
      </c>
      <c r="AQ2661" s="13" t="s">
        <v>87</v>
      </c>
      <c r="AR2661" s="13" t="s">
        <v>45</v>
      </c>
      <c r="AS2661" s="13" t="s">
        <v>70</v>
      </c>
      <c r="AT2661" s="13">
        <v>606.5</v>
      </c>
      <c r="AU2661" s="13">
        <v>19</v>
      </c>
      <c r="AV2661" s="13">
        <v>0.23</v>
      </c>
      <c r="AW2661" s="13">
        <v>8873.09</v>
      </c>
      <c r="AX2661" s="13">
        <v>6520.93</v>
      </c>
      <c r="AY2661" s="13">
        <v>2352.16</v>
      </c>
      <c r="AZ2661" s="13" t="s">
        <v>91</v>
      </c>
      <c r="BA2661" s="13" t="s">
        <v>71</v>
      </c>
      <c r="BB2661" s="13" t="s">
        <v>37</v>
      </c>
      <c r="BC2661" s="13">
        <v>14.18</v>
      </c>
      <c r="BD2661" s="13">
        <v>8</v>
      </c>
      <c r="BE2661" s="13" t="s">
        <v>97</v>
      </c>
      <c r="BF2661" s="13" t="s">
        <v>39</v>
      </c>
      <c r="BG2661" s="13">
        <v>5</v>
      </c>
      <c r="BH2661" s="23">
        <v>10</v>
      </c>
    </row>
    <row r="2662" spans="36:60" x14ac:dyDescent="0.25">
      <c r="AJ2662" s="20">
        <v>146</v>
      </c>
      <c r="AK2662" s="2" t="s">
        <v>229</v>
      </c>
      <c r="AL2662" s="2" t="s">
        <v>129</v>
      </c>
      <c r="AM2662" s="2" t="s">
        <v>66</v>
      </c>
      <c r="AN2662" s="2" t="s">
        <v>59</v>
      </c>
      <c r="AO2662" s="2" t="s">
        <v>44</v>
      </c>
      <c r="AP2662" s="2" t="s">
        <v>31</v>
      </c>
      <c r="AQ2662" s="2" t="s">
        <v>69</v>
      </c>
      <c r="AR2662" s="2" t="s">
        <v>45</v>
      </c>
      <c r="AS2662" s="2" t="s">
        <v>85</v>
      </c>
      <c r="AT2662" s="2">
        <v>714.71</v>
      </c>
      <c r="AU2662" s="2">
        <v>19</v>
      </c>
      <c r="AV2662" s="2">
        <v>0.28999999999999998</v>
      </c>
      <c r="AW2662" s="2">
        <v>9641.44</v>
      </c>
      <c r="AX2662" s="2">
        <v>6530.69</v>
      </c>
      <c r="AY2662" s="2">
        <v>3110.75</v>
      </c>
      <c r="AZ2662" s="2" t="s">
        <v>35</v>
      </c>
      <c r="BA2662" s="2" t="s">
        <v>36</v>
      </c>
      <c r="BB2662" s="2" t="s">
        <v>72</v>
      </c>
      <c r="BC2662" s="2">
        <v>37.76</v>
      </c>
      <c r="BD2662" s="2">
        <v>5</v>
      </c>
      <c r="BE2662" s="2" t="s">
        <v>97</v>
      </c>
      <c r="BF2662" s="2" t="s">
        <v>56</v>
      </c>
      <c r="BG2662" s="2">
        <v>4</v>
      </c>
      <c r="BH2662" s="21">
        <v>8</v>
      </c>
    </row>
    <row r="2663" spans="36:60" x14ac:dyDescent="0.25">
      <c r="AJ2663" s="22">
        <v>149</v>
      </c>
      <c r="AK2663" s="13" t="s">
        <v>232</v>
      </c>
      <c r="AL2663" s="13" t="s">
        <v>58</v>
      </c>
      <c r="AM2663" s="13" t="s">
        <v>28</v>
      </c>
      <c r="AN2663" s="13" t="s">
        <v>83</v>
      </c>
      <c r="AO2663" s="13" t="s">
        <v>94</v>
      </c>
      <c r="AP2663" s="13" t="s">
        <v>68</v>
      </c>
      <c r="AQ2663" s="13" t="s">
        <v>62</v>
      </c>
      <c r="AR2663" s="13" t="s">
        <v>53</v>
      </c>
      <c r="AS2663" s="13" t="s">
        <v>70</v>
      </c>
      <c r="AT2663" s="13">
        <v>716.54</v>
      </c>
      <c r="AU2663" s="13">
        <v>13</v>
      </c>
      <c r="AV2663" s="13">
        <v>0.26</v>
      </c>
      <c r="AW2663" s="13">
        <v>6893.11</v>
      </c>
      <c r="AX2663" s="13">
        <v>4419.01</v>
      </c>
      <c r="AY2663" s="13">
        <v>2474.1</v>
      </c>
      <c r="AZ2663" s="13" t="s">
        <v>91</v>
      </c>
      <c r="BA2663" s="13" t="s">
        <v>36</v>
      </c>
      <c r="BB2663" s="13" t="s">
        <v>37</v>
      </c>
      <c r="BC2663" s="13">
        <v>21.91</v>
      </c>
      <c r="BD2663" s="13">
        <v>1</v>
      </c>
      <c r="BE2663" s="13" t="s">
        <v>55</v>
      </c>
      <c r="BF2663" s="13" t="s">
        <v>56</v>
      </c>
      <c r="BG2663" s="13">
        <v>2</v>
      </c>
      <c r="BH2663" s="23">
        <v>9</v>
      </c>
    </row>
    <row r="2664" spans="36:60" x14ac:dyDescent="0.25">
      <c r="AJ2664" s="20">
        <v>150</v>
      </c>
      <c r="AK2664" s="2" t="s">
        <v>233</v>
      </c>
      <c r="AL2664" s="2" t="s">
        <v>129</v>
      </c>
      <c r="AM2664" s="2" t="s">
        <v>82</v>
      </c>
      <c r="AN2664" s="2" t="s">
        <v>90</v>
      </c>
      <c r="AO2664" s="2" t="s">
        <v>44</v>
      </c>
      <c r="AP2664" s="2" t="s">
        <v>61</v>
      </c>
      <c r="AQ2664" s="2" t="s">
        <v>107</v>
      </c>
      <c r="AR2664" s="2" t="s">
        <v>45</v>
      </c>
      <c r="AS2664" s="2" t="s">
        <v>85</v>
      </c>
      <c r="AT2664" s="2">
        <v>505.7</v>
      </c>
      <c r="AU2664" s="2">
        <v>8</v>
      </c>
      <c r="AV2664" s="2">
        <v>0.22</v>
      </c>
      <c r="AW2664" s="2">
        <v>3155.57</v>
      </c>
      <c r="AX2664" s="2">
        <v>2262.5700000000002</v>
      </c>
      <c r="AY2664" s="2">
        <v>893</v>
      </c>
      <c r="AZ2664" s="2" t="s">
        <v>47</v>
      </c>
      <c r="BA2664" s="2" t="s">
        <v>71</v>
      </c>
      <c r="BB2664" s="2" t="s">
        <v>72</v>
      </c>
      <c r="BC2664" s="2">
        <v>10.86</v>
      </c>
      <c r="BD2664" s="2">
        <v>6</v>
      </c>
      <c r="BE2664" s="2" t="s">
        <v>97</v>
      </c>
      <c r="BF2664" s="2" t="s">
        <v>39</v>
      </c>
      <c r="BG2664" s="2">
        <v>1</v>
      </c>
      <c r="BH2664" s="21">
        <v>11</v>
      </c>
    </row>
    <row r="2665" spans="36:60" x14ac:dyDescent="0.25">
      <c r="AJ2665" s="22">
        <v>153</v>
      </c>
      <c r="AK2665" s="13" t="s">
        <v>236</v>
      </c>
      <c r="AL2665" s="13" t="s">
        <v>27</v>
      </c>
      <c r="AM2665" s="13" t="s">
        <v>66</v>
      </c>
      <c r="AN2665" s="13" t="s">
        <v>29</v>
      </c>
      <c r="AO2665" s="13" t="s">
        <v>44</v>
      </c>
      <c r="AP2665" s="13" t="s">
        <v>61</v>
      </c>
      <c r="AQ2665" s="13" t="s">
        <v>79</v>
      </c>
      <c r="AR2665" s="13" t="s">
        <v>33</v>
      </c>
      <c r="AS2665" s="13" t="s">
        <v>80</v>
      </c>
      <c r="AT2665" s="13">
        <v>432.7</v>
      </c>
      <c r="AU2665" s="13">
        <v>1</v>
      </c>
      <c r="AV2665" s="13">
        <v>0.28000000000000003</v>
      </c>
      <c r="AW2665" s="13">
        <v>311.54000000000002</v>
      </c>
      <c r="AX2665" s="13">
        <v>168.98</v>
      </c>
      <c r="AY2665" s="13">
        <v>142.56</v>
      </c>
      <c r="AZ2665" s="13" t="s">
        <v>35</v>
      </c>
      <c r="BA2665" s="13" t="s">
        <v>88</v>
      </c>
      <c r="BB2665" s="13" t="s">
        <v>72</v>
      </c>
      <c r="BC2665" s="13">
        <v>32.090000000000003</v>
      </c>
      <c r="BD2665" s="13">
        <v>10</v>
      </c>
      <c r="BE2665" s="13" t="s">
        <v>38</v>
      </c>
      <c r="BF2665" s="13" t="s">
        <v>39</v>
      </c>
      <c r="BG2665" s="13">
        <v>5</v>
      </c>
      <c r="BH2665" s="23">
        <v>2</v>
      </c>
    </row>
    <row r="2666" spans="36:60" x14ac:dyDescent="0.25">
      <c r="AJ2666" s="20">
        <v>156</v>
      </c>
      <c r="AK2666" s="2" t="s">
        <v>239</v>
      </c>
      <c r="AL2666" s="2" t="s">
        <v>118</v>
      </c>
      <c r="AM2666" s="2" t="s">
        <v>82</v>
      </c>
      <c r="AN2666" s="2" t="s">
        <v>59</v>
      </c>
      <c r="AO2666" s="2" t="s">
        <v>100</v>
      </c>
      <c r="AP2666" s="2" t="s">
        <v>51</v>
      </c>
      <c r="AQ2666" s="2" t="s">
        <v>134</v>
      </c>
      <c r="AR2666" s="2" t="s">
        <v>53</v>
      </c>
      <c r="AS2666" s="2" t="s">
        <v>46</v>
      </c>
      <c r="AT2666" s="2">
        <v>601.76</v>
      </c>
      <c r="AU2666" s="2">
        <v>20</v>
      </c>
      <c r="AV2666" s="2">
        <v>0.26</v>
      </c>
      <c r="AW2666" s="2">
        <v>8906.0499999999993</v>
      </c>
      <c r="AX2666" s="2">
        <v>5261</v>
      </c>
      <c r="AY2666" s="2">
        <v>3645.05</v>
      </c>
      <c r="AZ2666" s="2" t="s">
        <v>76</v>
      </c>
      <c r="BA2666" s="2" t="s">
        <v>88</v>
      </c>
      <c r="BB2666" s="2" t="s">
        <v>72</v>
      </c>
      <c r="BC2666" s="2">
        <v>30.94</v>
      </c>
      <c r="BD2666" s="2">
        <v>6</v>
      </c>
      <c r="BE2666" s="2" t="s">
        <v>55</v>
      </c>
      <c r="BF2666" s="2" t="s">
        <v>56</v>
      </c>
      <c r="BG2666" s="2">
        <v>2</v>
      </c>
      <c r="BH2666" s="21">
        <v>2</v>
      </c>
    </row>
    <row r="2667" spans="36:60" x14ac:dyDescent="0.25">
      <c r="AJ2667" s="22">
        <v>157</v>
      </c>
      <c r="AK2667" s="13" t="s">
        <v>240</v>
      </c>
      <c r="AL2667" s="13" t="s">
        <v>50</v>
      </c>
      <c r="AM2667" s="13" t="s">
        <v>28</v>
      </c>
      <c r="AN2667" s="13" t="s">
        <v>83</v>
      </c>
      <c r="AO2667" s="13" t="s">
        <v>100</v>
      </c>
      <c r="AP2667" s="13" t="s">
        <v>31</v>
      </c>
      <c r="AQ2667" s="13" t="s">
        <v>62</v>
      </c>
      <c r="AR2667" s="13" t="s">
        <v>45</v>
      </c>
      <c r="AS2667" s="13" t="s">
        <v>70</v>
      </c>
      <c r="AT2667" s="13">
        <v>982.37</v>
      </c>
      <c r="AU2667" s="13">
        <v>13</v>
      </c>
      <c r="AV2667" s="13">
        <v>0.28999999999999998</v>
      </c>
      <c r="AW2667" s="13">
        <v>9067.2800000000007</v>
      </c>
      <c r="AX2667" s="13">
        <v>6337.82</v>
      </c>
      <c r="AY2667" s="13">
        <v>2729.46</v>
      </c>
      <c r="AZ2667" s="13" t="s">
        <v>47</v>
      </c>
      <c r="BA2667" s="13" t="s">
        <v>36</v>
      </c>
      <c r="BB2667" s="13" t="s">
        <v>48</v>
      </c>
      <c r="BC2667" s="13">
        <v>31.4</v>
      </c>
      <c r="BD2667" s="13">
        <v>3</v>
      </c>
      <c r="BE2667" s="13" t="s">
        <v>97</v>
      </c>
      <c r="BF2667" s="13" t="s">
        <v>56</v>
      </c>
      <c r="BG2667" s="13">
        <v>1</v>
      </c>
      <c r="BH2667" s="23">
        <v>2</v>
      </c>
    </row>
    <row r="2668" spans="36:60" x14ac:dyDescent="0.25">
      <c r="AJ2668" s="22">
        <v>159</v>
      </c>
      <c r="AK2668" s="13" t="s">
        <v>242</v>
      </c>
      <c r="AL2668" s="13" t="s">
        <v>99</v>
      </c>
      <c r="AM2668" s="13" t="s">
        <v>28</v>
      </c>
      <c r="AN2668" s="13" t="s">
        <v>90</v>
      </c>
      <c r="AO2668" s="13" t="s">
        <v>30</v>
      </c>
      <c r="AP2668" s="13" t="s">
        <v>75</v>
      </c>
      <c r="AQ2668" s="13" t="s">
        <v>69</v>
      </c>
      <c r="AR2668" s="13" t="s">
        <v>33</v>
      </c>
      <c r="AS2668" s="13" t="s">
        <v>70</v>
      </c>
      <c r="AT2668" s="13">
        <v>354.5</v>
      </c>
      <c r="AU2668" s="13">
        <v>5</v>
      </c>
      <c r="AV2668" s="13">
        <v>0.28000000000000003</v>
      </c>
      <c r="AW2668" s="13">
        <v>1276.2</v>
      </c>
      <c r="AX2668" s="13">
        <v>1046.97</v>
      </c>
      <c r="AY2668" s="13">
        <v>229.23</v>
      </c>
      <c r="AZ2668" s="13" t="s">
        <v>35</v>
      </c>
      <c r="BA2668" s="13" t="s">
        <v>71</v>
      </c>
      <c r="BB2668" s="13" t="s">
        <v>48</v>
      </c>
      <c r="BC2668" s="13">
        <v>5.59</v>
      </c>
      <c r="BD2668" s="13">
        <v>10</v>
      </c>
      <c r="BE2668" s="13" t="s">
        <v>55</v>
      </c>
      <c r="BF2668" s="13" t="s">
        <v>39</v>
      </c>
      <c r="BG2668" s="13">
        <v>3</v>
      </c>
      <c r="BH2668" s="23">
        <v>6</v>
      </c>
    </row>
    <row r="2669" spans="36:60" x14ac:dyDescent="0.25">
      <c r="AJ2669" s="20">
        <v>164</v>
      </c>
      <c r="AK2669" s="2" t="s">
        <v>246</v>
      </c>
      <c r="AL2669" s="2" t="s">
        <v>129</v>
      </c>
      <c r="AM2669" s="2" t="s">
        <v>42</v>
      </c>
      <c r="AN2669" s="2" t="s">
        <v>90</v>
      </c>
      <c r="AO2669" s="2" t="s">
        <v>44</v>
      </c>
      <c r="AP2669" s="2" t="s">
        <v>31</v>
      </c>
      <c r="AQ2669" s="2" t="s">
        <v>79</v>
      </c>
      <c r="AR2669" s="2" t="s">
        <v>53</v>
      </c>
      <c r="AS2669" s="2" t="s">
        <v>70</v>
      </c>
      <c r="AT2669" s="2">
        <v>968.55</v>
      </c>
      <c r="AU2669" s="2">
        <v>12</v>
      </c>
      <c r="AV2669" s="2">
        <v>0.25</v>
      </c>
      <c r="AW2669" s="2">
        <v>8716.9500000000007</v>
      </c>
      <c r="AX2669" s="2">
        <v>4838.26</v>
      </c>
      <c r="AY2669" s="2">
        <v>3878.69</v>
      </c>
      <c r="AZ2669" s="2" t="s">
        <v>47</v>
      </c>
      <c r="BA2669" s="2" t="s">
        <v>88</v>
      </c>
      <c r="BB2669" s="2" t="s">
        <v>72</v>
      </c>
      <c r="BC2669" s="2">
        <v>25.71</v>
      </c>
      <c r="BD2669" s="2">
        <v>1</v>
      </c>
      <c r="BE2669" s="2" t="s">
        <v>38</v>
      </c>
      <c r="BF2669" s="2" t="s">
        <v>56</v>
      </c>
      <c r="BG2669" s="2">
        <v>3</v>
      </c>
      <c r="BH2669" s="21">
        <v>5</v>
      </c>
    </row>
    <row r="2670" spans="36:60" x14ac:dyDescent="0.25">
      <c r="AJ2670" s="22">
        <v>165</v>
      </c>
      <c r="AK2670" s="13" t="s">
        <v>247</v>
      </c>
      <c r="AL2670" s="13" t="s">
        <v>118</v>
      </c>
      <c r="AM2670" s="13" t="s">
        <v>66</v>
      </c>
      <c r="AN2670" s="13" t="s">
        <v>43</v>
      </c>
      <c r="AO2670" s="13" t="s">
        <v>67</v>
      </c>
      <c r="AP2670" s="13" t="s">
        <v>75</v>
      </c>
      <c r="AQ2670" s="13" t="s">
        <v>84</v>
      </c>
      <c r="AR2670" s="13" t="s">
        <v>45</v>
      </c>
      <c r="AS2670" s="13" t="s">
        <v>70</v>
      </c>
      <c r="AT2670" s="13">
        <v>817.33</v>
      </c>
      <c r="AU2670" s="13">
        <v>14</v>
      </c>
      <c r="AV2670" s="13">
        <v>0.28000000000000003</v>
      </c>
      <c r="AW2670" s="13">
        <v>8238.69</v>
      </c>
      <c r="AX2670" s="13">
        <v>4728.62</v>
      </c>
      <c r="AY2670" s="13">
        <v>3510.07</v>
      </c>
      <c r="AZ2670" s="13" t="s">
        <v>63</v>
      </c>
      <c r="BA2670" s="13" t="s">
        <v>88</v>
      </c>
      <c r="BB2670" s="13" t="s">
        <v>48</v>
      </c>
      <c r="BC2670" s="13">
        <v>14.01</v>
      </c>
      <c r="BD2670" s="13">
        <v>3</v>
      </c>
      <c r="BE2670" s="13" t="s">
        <v>97</v>
      </c>
      <c r="BF2670" s="13" t="s">
        <v>56</v>
      </c>
      <c r="BG2670" s="13">
        <v>3</v>
      </c>
      <c r="BH2670" s="23">
        <v>9</v>
      </c>
    </row>
    <row r="2671" spans="36:60" x14ac:dyDescent="0.25">
      <c r="AJ2671" s="20">
        <v>166</v>
      </c>
      <c r="AK2671" s="2" t="s">
        <v>241</v>
      </c>
      <c r="AL2671" s="2" t="s">
        <v>120</v>
      </c>
      <c r="AM2671" s="2" t="s">
        <v>66</v>
      </c>
      <c r="AN2671" s="2" t="s">
        <v>93</v>
      </c>
      <c r="AO2671" s="2" t="s">
        <v>67</v>
      </c>
      <c r="AP2671" s="2" t="s">
        <v>68</v>
      </c>
      <c r="AQ2671" s="2" t="s">
        <v>102</v>
      </c>
      <c r="AR2671" s="2" t="s">
        <v>45</v>
      </c>
      <c r="AS2671" s="2" t="s">
        <v>70</v>
      </c>
      <c r="AT2671" s="2">
        <v>30.54</v>
      </c>
      <c r="AU2671" s="2">
        <v>9</v>
      </c>
      <c r="AV2671" s="2">
        <v>0.27</v>
      </c>
      <c r="AW2671" s="2">
        <v>200.65</v>
      </c>
      <c r="AX2671" s="2">
        <v>125.19</v>
      </c>
      <c r="AY2671" s="2">
        <v>75.459999999999994</v>
      </c>
      <c r="AZ2671" s="2" t="s">
        <v>76</v>
      </c>
      <c r="BA2671" s="2" t="s">
        <v>54</v>
      </c>
      <c r="BB2671" s="2" t="s">
        <v>48</v>
      </c>
      <c r="BC2671" s="2">
        <v>48.23</v>
      </c>
      <c r="BD2671" s="2">
        <v>8</v>
      </c>
      <c r="BE2671" s="2" t="s">
        <v>97</v>
      </c>
      <c r="BF2671" s="2" t="s">
        <v>56</v>
      </c>
      <c r="BG2671" s="2">
        <v>5</v>
      </c>
      <c r="BH2671" s="21">
        <v>10</v>
      </c>
    </row>
    <row r="2672" spans="36:60" x14ac:dyDescent="0.25">
      <c r="AJ2672" s="22">
        <v>167</v>
      </c>
      <c r="AK2672" s="13" t="s">
        <v>248</v>
      </c>
      <c r="AL2672" s="13" t="s">
        <v>129</v>
      </c>
      <c r="AM2672" s="13" t="s">
        <v>66</v>
      </c>
      <c r="AN2672" s="13" t="s">
        <v>59</v>
      </c>
      <c r="AO2672" s="13" t="s">
        <v>67</v>
      </c>
      <c r="AP2672" s="13" t="s">
        <v>75</v>
      </c>
      <c r="AQ2672" s="13" t="s">
        <v>32</v>
      </c>
      <c r="AR2672" s="13" t="s">
        <v>53</v>
      </c>
      <c r="AS2672" s="13" t="s">
        <v>80</v>
      </c>
      <c r="AT2672" s="13">
        <v>537.01</v>
      </c>
      <c r="AU2672" s="13">
        <v>6</v>
      </c>
      <c r="AV2672" s="13">
        <v>0.28999999999999998</v>
      </c>
      <c r="AW2672" s="13">
        <v>2287.66</v>
      </c>
      <c r="AX2672" s="13">
        <v>1888.29</v>
      </c>
      <c r="AY2672" s="13">
        <v>399.37</v>
      </c>
      <c r="AZ2672" s="13" t="s">
        <v>91</v>
      </c>
      <c r="BA2672" s="13" t="s">
        <v>36</v>
      </c>
      <c r="BB2672" s="13" t="s">
        <v>72</v>
      </c>
      <c r="BC2672" s="13">
        <v>20.440000000000001</v>
      </c>
      <c r="BD2672" s="13">
        <v>4</v>
      </c>
      <c r="BE2672" s="13" t="s">
        <v>55</v>
      </c>
      <c r="BF2672" s="13" t="s">
        <v>39</v>
      </c>
      <c r="BG2672" s="13">
        <v>4</v>
      </c>
      <c r="BH2672" s="23">
        <v>7</v>
      </c>
    </row>
    <row r="2673" spans="36:60" x14ac:dyDescent="0.25">
      <c r="AJ2673" s="20">
        <v>172</v>
      </c>
      <c r="AK2673" s="2" t="s">
        <v>251</v>
      </c>
      <c r="AL2673" s="2" t="s">
        <v>50</v>
      </c>
      <c r="AM2673" s="2" t="s">
        <v>82</v>
      </c>
      <c r="AN2673" s="2" t="s">
        <v>93</v>
      </c>
      <c r="AO2673" s="2" t="s">
        <v>94</v>
      </c>
      <c r="AP2673" s="2" t="s">
        <v>68</v>
      </c>
      <c r="AQ2673" s="2" t="s">
        <v>102</v>
      </c>
      <c r="AR2673" s="2" t="s">
        <v>53</v>
      </c>
      <c r="AS2673" s="2" t="s">
        <v>85</v>
      </c>
      <c r="AT2673" s="2">
        <v>857.7</v>
      </c>
      <c r="AU2673" s="2">
        <v>5</v>
      </c>
      <c r="AV2673" s="2">
        <v>0.22</v>
      </c>
      <c r="AW2673" s="2">
        <v>3345.03</v>
      </c>
      <c r="AX2673" s="2">
        <v>1702.5</v>
      </c>
      <c r="AY2673" s="2">
        <v>1642.53</v>
      </c>
      <c r="AZ2673" s="2" t="s">
        <v>63</v>
      </c>
      <c r="BA2673" s="2" t="s">
        <v>54</v>
      </c>
      <c r="BB2673" s="2" t="s">
        <v>37</v>
      </c>
      <c r="BC2673" s="2">
        <v>24.85</v>
      </c>
      <c r="BD2673" s="2">
        <v>7</v>
      </c>
      <c r="BE2673" s="2" t="s">
        <v>38</v>
      </c>
      <c r="BF2673" s="2" t="s">
        <v>56</v>
      </c>
      <c r="BG2673" s="2">
        <v>3</v>
      </c>
      <c r="BH2673" s="21">
        <v>1</v>
      </c>
    </row>
    <row r="2674" spans="36:60" x14ac:dyDescent="0.25">
      <c r="AJ2674" s="22">
        <v>183</v>
      </c>
      <c r="AK2674" s="13" t="s">
        <v>261</v>
      </c>
      <c r="AL2674" s="13" t="s">
        <v>58</v>
      </c>
      <c r="AM2674" s="13" t="s">
        <v>82</v>
      </c>
      <c r="AN2674" s="13" t="s">
        <v>59</v>
      </c>
      <c r="AO2674" s="13" t="s">
        <v>78</v>
      </c>
      <c r="AP2674" s="13" t="s">
        <v>75</v>
      </c>
      <c r="AQ2674" s="13" t="s">
        <v>84</v>
      </c>
      <c r="AR2674" s="13" t="s">
        <v>53</v>
      </c>
      <c r="AS2674" s="13" t="s">
        <v>85</v>
      </c>
      <c r="AT2674" s="13">
        <v>154.13</v>
      </c>
      <c r="AU2674" s="13">
        <v>15</v>
      </c>
      <c r="AV2674" s="13">
        <v>0.28999999999999998</v>
      </c>
      <c r="AW2674" s="13">
        <v>1641.48</v>
      </c>
      <c r="AX2674" s="13">
        <v>925.7</v>
      </c>
      <c r="AY2674" s="13">
        <v>715.78</v>
      </c>
      <c r="AZ2674" s="13" t="s">
        <v>91</v>
      </c>
      <c r="BA2674" s="13" t="s">
        <v>88</v>
      </c>
      <c r="BB2674" s="13" t="s">
        <v>37</v>
      </c>
      <c r="BC2674" s="13">
        <v>49.56</v>
      </c>
      <c r="BD2674" s="13">
        <v>5</v>
      </c>
      <c r="BE2674" s="13" t="s">
        <v>97</v>
      </c>
      <c r="BF2674" s="13" t="s">
        <v>56</v>
      </c>
      <c r="BG2674" s="13">
        <v>2</v>
      </c>
      <c r="BH2674" s="23">
        <v>9</v>
      </c>
    </row>
    <row r="2675" spans="36:60" x14ac:dyDescent="0.25">
      <c r="AJ2675" s="20">
        <v>184</v>
      </c>
      <c r="AK2675" s="2" t="s">
        <v>262</v>
      </c>
      <c r="AL2675" s="2" t="s">
        <v>118</v>
      </c>
      <c r="AM2675" s="2" t="s">
        <v>66</v>
      </c>
      <c r="AN2675" s="2" t="s">
        <v>59</v>
      </c>
      <c r="AO2675" s="2" t="s">
        <v>67</v>
      </c>
      <c r="AP2675" s="2" t="s">
        <v>68</v>
      </c>
      <c r="AQ2675" s="2" t="s">
        <v>79</v>
      </c>
      <c r="AR2675" s="2" t="s">
        <v>53</v>
      </c>
      <c r="AS2675" s="2" t="s">
        <v>80</v>
      </c>
      <c r="AT2675" s="2">
        <v>763.21</v>
      </c>
      <c r="AU2675" s="2">
        <v>6</v>
      </c>
      <c r="AV2675" s="2">
        <v>0.27</v>
      </c>
      <c r="AW2675" s="2">
        <v>3342.86</v>
      </c>
      <c r="AX2675" s="2">
        <v>2416.5</v>
      </c>
      <c r="AY2675" s="2">
        <v>926.36</v>
      </c>
      <c r="AZ2675" s="2" t="s">
        <v>76</v>
      </c>
      <c r="BA2675" s="2" t="s">
        <v>54</v>
      </c>
      <c r="BB2675" s="2" t="s">
        <v>37</v>
      </c>
      <c r="BC2675" s="2">
        <v>24.04</v>
      </c>
      <c r="BD2675" s="2">
        <v>7</v>
      </c>
      <c r="BE2675" s="2" t="s">
        <v>97</v>
      </c>
      <c r="BF2675" s="2" t="s">
        <v>39</v>
      </c>
      <c r="BG2675" s="2">
        <v>1</v>
      </c>
      <c r="BH2675" s="21">
        <v>12</v>
      </c>
    </row>
    <row r="2676" spans="36:60" x14ac:dyDescent="0.25">
      <c r="AJ2676" s="20">
        <v>186</v>
      </c>
      <c r="AK2676" s="2" t="s">
        <v>119</v>
      </c>
      <c r="AL2676" s="2" t="s">
        <v>65</v>
      </c>
      <c r="AM2676" s="2" t="s">
        <v>42</v>
      </c>
      <c r="AN2676" s="2" t="s">
        <v>83</v>
      </c>
      <c r="AO2676" s="2" t="s">
        <v>94</v>
      </c>
      <c r="AP2676" s="2" t="s">
        <v>75</v>
      </c>
      <c r="AQ2676" s="2" t="s">
        <v>52</v>
      </c>
      <c r="AR2676" s="2" t="s">
        <v>53</v>
      </c>
      <c r="AS2676" s="2" t="s">
        <v>80</v>
      </c>
      <c r="AT2676" s="2">
        <v>838.97</v>
      </c>
      <c r="AU2676" s="2">
        <v>3</v>
      </c>
      <c r="AV2676" s="2">
        <v>0.21</v>
      </c>
      <c r="AW2676" s="2">
        <v>1988.36</v>
      </c>
      <c r="AX2676" s="2">
        <v>1348.52</v>
      </c>
      <c r="AY2676" s="2">
        <v>639.84</v>
      </c>
      <c r="AZ2676" s="2" t="s">
        <v>76</v>
      </c>
      <c r="BA2676" s="2" t="s">
        <v>88</v>
      </c>
      <c r="BB2676" s="2" t="s">
        <v>72</v>
      </c>
      <c r="BC2676" s="2">
        <v>22.88</v>
      </c>
      <c r="BD2676" s="2">
        <v>3</v>
      </c>
      <c r="BE2676" s="2" t="s">
        <v>97</v>
      </c>
      <c r="BF2676" s="2" t="s">
        <v>56</v>
      </c>
      <c r="BG2676" s="2">
        <v>4</v>
      </c>
      <c r="BH2676" s="21">
        <v>5</v>
      </c>
    </row>
    <row r="2677" spans="36:60" x14ac:dyDescent="0.25">
      <c r="AJ2677" s="20">
        <v>188</v>
      </c>
      <c r="AK2677" s="2" t="s">
        <v>136</v>
      </c>
      <c r="AL2677" s="2" t="s">
        <v>127</v>
      </c>
      <c r="AM2677" s="2" t="s">
        <v>28</v>
      </c>
      <c r="AN2677" s="2" t="s">
        <v>93</v>
      </c>
      <c r="AO2677" s="2" t="s">
        <v>60</v>
      </c>
      <c r="AP2677" s="2" t="s">
        <v>61</v>
      </c>
      <c r="AQ2677" s="2" t="s">
        <v>69</v>
      </c>
      <c r="AR2677" s="2" t="s">
        <v>53</v>
      </c>
      <c r="AS2677" s="2" t="s">
        <v>34</v>
      </c>
      <c r="AT2677" s="2">
        <v>792.42</v>
      </c>
      <c r="AU2677" s="2">
        <v>7</v>
      </c>
      <c r="AV2677" s="2">
        <v>0.23</v>
      </c>
      <c r="AW2677" s="2">
        <v>4271.1400000000003</v>
      </c>
      <c r="AX2677" s="2">
        <v>2395.09</v>
      </c>
      <c r="AY2677" s="2">
        <v>1876.05</v>
      </c>
      <c r="AZ2677" s="2" t="s">
        <v>63</v>
      </c>
      <c r="BA2677" s="2" t="s">
        <v>71</v>
      </c>
      <c r="BB2677" s="2" t="s">
        <v>37</v>
      </c>
      <c r="BC2677" s="2">
        <v>47.79</v>
      </c>
      <c r="BD2677" s="2">
        <v>2</v>
      </c>
      <c r="BE2677" s="2" t="s">
        <v>97</v>
      </c>
      <c r="BF2677" s="2" t="s">
        <v>39</v>
      </c>
      <c r="BG2677" s="2">
        <v>1</v>
      </c>
      <c r="BH2677" s="21">
        <v>4</v>
      </c>
    </row>
    <row r="2678" spans="36:60" x14ac:dyDescent="0.25">
      <c r="AJ2678" s="22">
        <v>189</v>
      </c>
      <c r="AK2678" s="13" t="s">
        <v>265</v>
      </c>
      <c r="AL2678" s="13" t="s">
        <v>27</v>
      </c>
      <c r="AM2678" s="13" t="s">
        <v>82</v>
      </c>
      <c r="AN2678" s="13" t="s">
        <v>90</v>
      </c>
      <c r="AO2678" s="13" t="s">
        <v>94</v>
      </c>
      <c r="AP2678" s="13" t="s">
        <v>61</v>
      </c>
      <c r="AQ2678" s="13" t="s">
        <v>102</v>
      </c>
      <c r="AR2678" s="13" t="s">
        <v>45</v>
      </c>
      <c r="AS2678" s="13" t="s">
        <v>34</v>
      </c>
      <c r="AT2678" s="13">
        <v>268.98</v>
      </c>
      <c r="AU2678" s="13">
        <v>7</v>
      </c>
      <c r="AV2678" s="13">
        <v>0.24</v>
      </c>
      <c r="AW2678" s="13">
        <v>1430.97</v>
      </c>
      <c r="AX2678" s="13">
        <v>764.32</v>
      </c>
      <c r="AY2678" s="13">
        <v>666.65</v>
      </c>
      <c r="AZ2678" s="13" t="s">
        <v>91</v>
      </c>
      <c r="BA2678" s="13" t="s">
        <v>54</v>
      </c>
      <c r="BB2678" s="13" t="s">
        <v>37</v>
      </c>
      <c r="BC2678" s="13">
        <v>48.75</v>
      </c>
      <c r="BD2678" s="13">
        <v>7</v>
      </c>
      <c r="BE2678" s="13" t="s">
        <v>97</v>
      </c>
      <c r="BF2678" s="13" t="s">
        <v>56</v>
      </c>
      <c r="BG2678" s="13">
        <v>5</v>
      </c>
      <c r="BH2678" s="23">
        <v>6</v>
      </c>
    </row>
    <row r="2679" spans="36:60" x14ac:dyDescent="0.25">
      <c r="AJ2679" s="20">
        <v>196</v>
      </c>
      <c r="AK2679" s="2" t="s">
        <v>270</v>
      </c>
      <c r="AL2679" s="2" t="s">
        <v>127</v>
      </c>
      <c r="AM2679" s="2" t="s">
        <v>42</v>
      </c>
      <c r="AN2679" s="2" t="s">
        <v>29</v>
      </c>
      <c r="AO2679" s="2" t="s">
        <v>60</v>
      </c>
      <c r="AP2679" s="2" t="s">
        <v>61</v>
      </c>
      <c r="AQ2679" s="2" t="s">
        <v>87</v>
      </c>
      <c r="AR2679" s="2" t="s">
        <v>45</v>
      </c>
      <c r="AS2679" s="2" t="s">
        <v>85</v>
      </c>
      <c r="AT2679" s="2">
        <v>339.2</v>
      </c>
      <c r="AU2679" s="2">
        <v>19</v>
      </c>
      <c r="AV2679" s="2">
        <v>0.22</v>
      </c>
      <c r="AW2679" s="2">
        <v>5026.9399999999996</v>
      </c>
      <c r="AX2679" s="2">
        <v>4001.15</v>
      </c>
      <c r="AY2679" s="2">
        <v>1025.79</v>
      </c>
      <c r="AZ2679" s="2" t="s">
        <v>47</v>
      </c>
      <c r="BA2679" s="2" t="s">
        <v>54</v>
      </c>
      <c r="BB2679" s="2" t="s">
        <v>72</v>
      </c>
      <c r="BC2679" s="2">
        <v>23.78</v>
      </c>
      <c r="BD2679" s="2">
        <v>7</v>
      </c>
      <c r="BE2679" s="2" t="s">
        <v>55</v>
      </c>
      <c r="BF2679" s="2" t="s">
        <v>39</v>
      </c>
      <c r="BG2679" s="2">
        <v>5</v>
      </c>
      <c r="BH2679" s="21">
        <v>9</v>
      </c>
    </row>
    <row r="2680" spans="36:60" x14ac:dyDescent="0.25">
      <c r="AJ2680" s="20">
        <v>198</v>
      </c>
      <c r="AK2680" s="2" t="s">
        <v>207</v>
      </c>
      <c r="AL2680" s="2" t="s">
        <v>27</v>
      </c>
      <c r="AM2680" s="2" t="s">
        <v>66</v>
      </c>
      <c r="AN2680" s="2" t="s">
        <v>59</v>
      </c>
      <c r="AO2680" s="2" t="s">
        <v>30</v>
      </c>
      <c r="AP2680" s="2" t="s">
        <v>68</v>
      </c>
      <c r="AQ2680" s="2" t="s">
        <v>134</v>
      </c>
      <c r="AR2680" s="2" t="s">
        <v>33</v>
      </c>
      <c r="AS2680" s="2" t="s">
        <v>34</v>
      </c>
      <c r="AT2680" s="2">
        <v>770.08</v>
      </c>
      <c r="AU2680" s="2">
        <v>10</v>
      </c>
      <c r="AV2680" s="2">
        <v>0.28000000000000003</v>
      </c>
      <c r="AW2680" s="2">
        <v>5544.58</v>
      </c>
      <c r="AX2680" s="2">
        <v>3131.07</v>
      </c>
      <c r="AY2680" s="2">
        <v>2413.5100000000002</v>
      </c>
      <c r="AZ2680" s="2" t="s">
        <v>63</v>
      </c>
      <c r="BA2680" s="2" t="s">
        <v>88</v>
      </c>
      <c r="BB2680" s="2" t="s">
        <v>72</v>
      </c>
      <c r="BC2680" s="2">
        <v>25.05</v>
      </c>
      <c r="BD2680" s="2">
        <v>1</v>
      </c>
      <c r="BE2680" s="2" t="s">
        <v>97</v>
      </c>
      <c r="BF2680" s="2" t="s">
        <v>56</v>
      </c>
      <c r="BG2680" s="2">
        <v>2</v>
      </c>
      <c r="BH2680" s="21">
        <v>1</v>
      </c>
    </row>
    <row r="2681" spans="36:60" x14ac:dyDescent="0.25">
      <c r="AJ2681" s="22">
        <v>199</v>
      </c>
      <c r="AK2681" s="13" t="s">
        <v>272</v>
      </c>
      <c r="AL2681" s="13" t="s">
        <v>65</v>
      </c>
      <c r="AM2681" s="13" t="s">
        <v>66</v>
      </c>
      <c r="AN2681" s="13" t="s">
        <v>83</v>
      </c>
      <c r="AO2681" s="13" t="s">
        <v>74</v>
      </c>
      <c r="AP2681" s="13" t="s">
        <v>75</v>
      </c>
      <c r="AQ2681" s="13" t="s">
        <v>69</v>
      </c>
      <c r="AR2681" s="13" t="s">
        <v>53</v>
      </c>
      <c r="AS2681" s="13" t="s">
        <v>70</v>
      </c>
      <c r="AT2681" s="13">
        <v>313.20999999999998</v>
      </c>
      <c r="AU2681" s="13">
        <v>12</v>
      </c>
      <c r="AV2681" s="13">
        <v>0.25</v>
      </c>
      <c r="AW2681" s="13">
        <v>2818.89</v>
      </c>
      <c r="AX2681" s="13">
        <v>1586.1</v>
      </c>
      <c r="AY2681" s="13">
        <v>1232.79</v>
      </c>
      <c r="AZ2681" s="13" t="s">
        <v>63</v>
      </c>
      <c r="BA2681" s="13" t="s">
        <v>88</v>
      </c>
      <c r="BB2681" s="13" t="s">
        <v>37</v>
      </c>
      <c r="BC2681" s="13">
        <v>9.3000000000000007</v>
      </c>
      <c r="BD2681" s="13">
        <v>6</v>
      </c>
      <c r="BE2681" s="13" t="s">
        <v>55</v>
      </c>
      <c r="BF2681" s="13" t="s">
        <v>39</v>
      </c>
      <c r="BG2681" s="13">
        <v>4</v>
      </c>
      <c r="BH2681" s="23">
        <v>2</v>
      </c>
    </row>
    <row r="2682" spans="36:60" x14ac:dyDescent="0.25">
      <c r="AJ2682" s="20">
        <v>200</v>
      </c>
      <c r="AK2682" s="2" t="s">
        <v>273</v>
      </c>
      <c r="AL2682" s="2" t="s">
        <v>65</v>
      </c>
      <c r="AM2682" s="2" t="s">
        <v>66</v>
      </c>
      <c r="AN2682" s="2" t="s">
        <v>43</v>
      </c>
      <c r="AO2682" s="2" t="s">
        <v>94</v>
      </c>
      <c r="AP2682" s="2" t="s">
        <v>31</v>
      </c>
      <c r="AQ2682" s="2" t="s">
        <v>87</v>
      </c>
      <c r="AR2682" s="2" t="s">
        <v>45</v>
      </c>
      <c r="AS2682" s="2" t="s">
        <v>34</v>
      </c>
      <c r="AT2682" s="2">
        <v>256.14</v>
      </c>
      <c r="AU2682" s="2">
        <v>7</v>
      </c>
      <c r="AV2682" s="2">
        <v>0.3</v>
      </c>
      <c r="AW2682" s="2">
        <v>1255.0899999999999</v>
      </c>
      <c r="AX2682" s="2">
        <v>1027.6500000000001</v>
      </c>
      <c r="AY2682" s="2">
        <v>227.44</v>
      </c>
      <c r="AZ2682" s="2" t="s">
        <v>63</v>
      </c>
      <c r="BA2682" s="2" t="s">
        <v>88</v>
      </c>
      <c r="BB2682" s="2" t="s">
        <v>72</v>
      </c>
      <c r="BC2682" s="2">
        <v>25.31</v>
      </c>
      <c r="BD2682" s="2">
        <v>7</v>
      </c>
      <c r="BE2682" s="2" t="s">
        <v>55</v>
      </c>
      <c r="BF2682" s="2" t="s">
        <v>56</v>
      </c>
      <c r="BG2682" s="2">
        <v>2</v>
      </c>
      <c r="BH2682" s="21">
        <v>2</v>
      </c>
    </row>
    <row r="2683" spans="36:60" x14ac:dyDescent="0.25">
      <c r="AJ2683" s="22">
        <v>209</v>
      </c>
      <c r="AK2683" s="13" t="s">
        <v>278</v>
      </c>
      <c r="AL2683" s="13" t="s">
        <v>50</v>
      </c>
      <c r="AM2683" s="13" t="s">
        <v>42</v>
      </c>
      <c r="AN2683" s="13" t="s">
        <v>43</v>
      </c>
      <c r="AO2683" s="13" t="s">
        <v>30</v>
      </c>
      <c r="AP2683" s="13" t="s">
        <v>75</v>
      </c>
      <c r="AQ2683" s="13" t="s">
        <v>107</v>
      </c>
      <c r="AR2683" s="13" t="s">
        <v>45</v>
      </c>
      <c r="AS2683" s="13" t="s">
        <v>46</v>
      </c>
      <c r="AT2683" s="13">
        <v>759.23</v>
      </c>
      <c r="AU2683" s="13">
        <v>7</v>
      </c>
      <c r="AV2683" s="13">
        <v>0.23</v>
      </c>
      <c r="AW2683" s="13">
        <v>4092.25</v>
      </c>
      <c r="AX2683" s="13">
        <v>3372.94</v>
      </c>
      <c r="AY2683" s="13">
        <v>719.31</v>
      </c>
      <c r="AZ2683" s="13" t="s">
        <v>35</v>
      </c>
      <c r="BA2683" s="13" t="s">
        <v>36</v>
      </c>
      <c r="BB2683" s="13" t="s">
        <v>72</v>
      </c>
      <c r="BC2683" s="13">
        <v>37.799999999999997</v>
      </c>
      <c r="BD2683" s="13">
        <v>9</v>
      </c>
      <c r="BE2683" s="13" t="s">
        <v>38</v>
      </c>
      <c r="BF2683" s="13" t="s">
        <v>39</v>
      </c>
      <c r="BG2683" s="13">
        <v>4</v>
      </c>
      <c r="BH2683" s="23">
        <v>4</v>
      </c>
    </row>
    <row r="2684" spans="36:60" x14ac:dyDescent="0.25">
      <c r="AJ2684" s="22">
        <v>211</v>
      </c>
      <c r="AK2684" s="13" t="s">
        <v>279</v>
      </c>
      <c r="AL2684" s="13" t="s">
        <v>118</v>
      </c>
      <c r="AM2684" s="13" t="s">
        <v>42</v>
      </c>
      <c r="AN2684" s="13" t="s">
        <v>93</v>
      </c>
      <c r="AO2684" s="13" t="s">
        <v>78</v>
      </c>
      <c r="AP2684" s="13" t="s">
        <v>51</v>
      </c>
      <c r="AQ2684" s="13" t="s">
        <v>32</v>
      </c>
      <c r="AR2684" s="13" t="s">
        <v>33</v>
      </c>
      <c r="AS2684" s="13" t="s">
        <v>70</v>
      </c>
      <c r="AT2684" s="13">
        <v>673.68</v>
      </c>
      <c r="AU2684" s="13">
        <v>9</v>
      </c>
      <c r="AV2684" s="13">
        <v>0.25</v>
      </c>
      <c r="AW2684" s="13">
        <v>4547.34</v>
      </c>
      <c r="AX2684" s="13">
        <v>3293.78</v>
      </c>
      <c r="AY2684" s="13">
        <v>1253.56</v>
      </c>
      <c r="AZ2684" s="13" t="s">
        <v>63</v>
      </c>
      <c r="BA2684" s="13" t="s">
        <v>36</v>
      </c>
      <c r="BB2684" s="13" t="s">
        <v>48</v>
      </c>
      <c r="BC2684" s="13">
        <v>38.04</v>
      </c>
      <c r="BD2684" s="13">
        <v>1</v>
      </c>
      <c r="BE2684" s="13" t="s">
        <v>97</v>
      </c>
      <c r="BF2684" s="13" t="s">
        <v>56</v>
      </c>
      <c r="BG2684" s="13">
        <v>5</v>
      </c>
      <c r="BH2684" s="23">
        <v>3</v>
      </c>
    </row>
    <row r="2685" spans="36:60" x14ac:dyDescent="0.25">
      <c r="AJ2685" s="20">
        <v>212</v>
      </c>
      <c r="AK2685" s="2" t="s">
        <v>260</v>
      </c>
      <c r="AL2685" s="2" t="s">
        <v>127</v>
      </c>
      <c r="AM2685" s="2" t="s">
        <v>82</v>
      </c>
      <c r="AN2685" s="2" t="s">
        <v>83</v>
      </c>
      <c r="AO2685" s="2" t="s">
        <v>94</v>
      </c>
      <c r="AP2685" s="2" t="s">
        <v>31</v>
      </c>
      <c r="AQ2685" s="2" t="s">
        <v>79</v>
      </c>
      <c r="AR2685" s="2" t="s">
        <v>45</v>
      </c>
      <c r="AS2685" s="2" t="s">
        <v>80</v>
      </c>
      <c r="AT2685" s="2">
        <v>39.58</v>
      </c>
      <c r="AU2685" s="2">
        <v>11</v>
      </c>
      <c r="AV2685" s="2">
        <v>0.28000000000000003</v>
      </c>
      <c r="AW2685" s="2">
        <v>313.47000000000003</v>
      </c>
      <c r="AX2685" s="2">
        <v>245.1</v>
      </c>
      <c r="AY2685" s="2">
        <v>68.37</v>
      </c>
      <c r="AZ2685" s="2" t="s">
        <v>35</v>
      </c>
      <c r="BA2685" s="2" t="s">
        <v>36</v>
      </c>
      <c r="BB2685" s="2" t="s">
        <v>37</v>
      </c>
      <c r="BC2685" s="2">
        <v>30.03</v>
      </c>
      <c r="BD2685" s="2">
        <v>1</v>
      </c>
      <c r="BE2685" s="2" t="s">
        <v>55</v>
      </c>
      <c r="BF2685" s="2" t="s">
        <v>56</v>
      </c>
      <c r="BG2685" s="2">
        <v>4</v>
      </c>
      <c r="BH2685" s="21">
        <v>8</v>
      </c>
    </row>
    <row r="2686" spans="36:60" x14ac:dyDescent="0.25">
      <c r="AJ2686" s="22">
        <v>213</v>
      </c>
      <c r="AK2686" s="13" t="s">
        <v>101</v>
      </c>
      <c r="AL2686" s="13" t="s">
        <v>96</v>
      </c>
      <c r="AM2686" s="13" t="s">
        <v>66</v>
      </c>
      <c r="AN2686" s="13" t="s">
        <v>43</v>
      </c>
      <c r="AO2686" s="13" t="s">
        <v>60</v>
      </c>
      <c r="AP2686" s="13" t="s">
        <v>51</v>
      </c>
      <c r="AQ2686" s="13" t="s">
        <v>107</v>
      </c>
      <c r="AR2686" s="13" t="s">
        <v>33</v>
      </c>
      <c r="AS2686" s="13" t="s">
        <v>34</v>
      </c>
      <c r="AT2686" s="13">
        <v>123.94</v>
      </c>
      <c r="AU2686" s="13">
        <v>8</v>
      </c>
      <c r="AV2686" s="13">
        <v>0.26</v>
      </c>
      <c r="AW2686" s="13">
        <v>733.72</v>
      </c>
      <c r="AX2686" s="13">
        <v>583.74</v>
      </c>
      <c r="AY2686" s="13">
        <v>149.97999999999999</v>
      </c>
      <c r="AZ2686" s="13" t="s">
        <v>47</v>
      </c>
      <c r="BA2686" s="13" t="s">
        <v>54</v>
      </c>
      <c r="BB2686" s="13" t="s">
        <v>37</v>
      </c>
      <c r="BC2686" s="13">
        <v>9.5</v>
      </c>
      <c r="BD2686" s="13">
        <v>8</v>
      </c>
      <c r="BE2686" s="13" t="s">
        <v>38</v>
      </c>
      <c r="BF2686" s="13" t="s">
        <v>39</v>
      </c>
      <c r="BG2686" s="13">
        <v>4</v>
      </c>
      <c r="BH2686" s="23">
        <v>3</v>
      </c>
    </row>
    <row r="2687" spans="36:60" x14ac:dyDescent="0.25">
      <c r="AJ2687" s="20">
        <v>214</v>
      </c>
      <c r="AK2687" s="2" t="s">
        <v>280</v>
      </c>
      <c r="AL2687" s="2" t="s">
        <v>127</v>
      </c>
      <c r="AM2687" s="2" t="s">
        <v>82</v>
      </c>
      <c r="AN2687" s="2" t="s">
        <v>90</v>
      </c>
      <c r="AO2687" s="2" t="s">
        <v>60</v>
      </c>
      <c r="AP2687" s="2" t="s">
        <v>68</v>
      </c>
      <c r="AQ2687" s="2" t="s">
        <v>134</v>
      </c>
      <c r="AR2687" s="2" t="s">
        <v>45</v>
      </c>
      <c r="AS2687" s="2" t="s">
        <v>80</v>
      </c>
      <c r="AT2687" s="2">
        <v>770.35</v>
      </c>
      <c r="AU2687" s="2">
        <v>4</v>
      </c>
      <c r="AV2687" s="2">
        <v>0.26</v>
      </c>
      <c r="AW2687" s="2">
        <v>2280.2399999999998</v>
      </c>
      <c r="AX2687" s="2">
        <v>1695.59</v>
      </c>
      <c r="AY2687" s="2">
        <v>584.65</v>
      </c>
      <c r="AZ2687" s="2" t="s">
        <v>91</v>
      </c>
      <c r="BA2687" s="2" t="s">
        <v>36</v>
      </c>
      <c r="BB2687" s="2" t="s">
        <v>37</v>
      </c>
      <c r="BC2687" s="2">
        <v>17.190000000000001</v>
      </c>
      <c r="BD2687" s="2">
        <v>2</v>
      </c>
      <c r="BE2687" s="2" t="s">
        <v>97</v>
      </c>
      <c r="BF2687" s="2" t="s">
        <v>39</v>
      </c>
      <c r="BG2687" s="2">
        <v>5</v>
      </c>
      <c r="BH2687" s="21">
        <v>3</v>
      </c>
    </row>
    <row r="2688" spans="36:60" x14ac:dyDescent="0.25">
      <c r="AJ2688" s="22">
        <v>215</v>
      </c>
      <c r="AK2688" s="13" t="s">
        <v>281</v>
      </c>
      <c r="AL2688" s="13" t="s">
        <v>129</v>
      </c>
      <c r="AM2688" s="13" t="s">
        <v>42</v>
      </c>
      <c r="AN2688" s="13" t="s">
        <v>59</v>
      </c>
      <c r="AO2688" s="13" t="s">
        <v>44</v>
      </c>
      <c r="AP2688" s="13" t="s">
        <v>61</v>
      </c>
      <c r="AQ2688" s="13" t="s">
        <v>87</v>
      </c>
      <c r="AR2688" s="13" t="s">
        <v>33</v>
      </c>
      <c r="AS2688" s="13" t="s">
        <v>46</v>
      </c>
      <c r="AT2688" s="13">
        <v>13.17</v>
      </c>
      <c r="AU2688" s="13">
        <v>16</v>
      </c>
      <c r="AV2688" s="13">
        <v>0.21</v>
      </c>
      <c r="AW2688" s="13">
        <v>166.47</v>
      </c>
      <c r="AX2688" s="13">
        <v>101.78</v>
      </c>
      <c r="AY2688" s="13">
        <v>64.69</v>
      </c>
      <c r="AZ2688" s="13" t="s">
        <v>35</v>
      </c>
      <c r="BA2688" s="13" t="s">
        <v>36</v>
      </c>
      <c r="BB2688" s="13" t="s">
        <v>37</v>
      </c>
      <c r="BC2688" s="13">
        <v>38.479999999999997</v>
      </c>
      <c r="BD2688" s="13">
        <v>10</v>
      </c>
      <c r="BE2688" s="13" t="s">
        <v>55</v>
      </c>
      <c r="BF2688" s="13" t="s">
        <v>39</v>
      </c>
      <c r="BG2688" s="13">
        <v>5</v>
      </c>
      <c r="BH2688" s="23">
        <v>4</v>
      </c>
    </row>
    <row r="2689" spans="36:60" x14ac:dyDescent="0.25">
      <c r="AJ2689" s="20">
        <v>216</v>
      </c>
      <c r="AK2689" s="2" t="s">
        <v>233</v>
      </c>
      <c r="AL2689" s="2" t="s">
        <v>50</v>
      </c>
      <c r="AM2689" s="2" t="s">
        <v>28</v>
      </c>
      <c r="AN2689" s="2" t="s">
        <v>43</v>
      </c>
      <c r="AO2689" s="2" t="s">
        <v>74</v>
      </c>
      <c r="AP2689" s="2" t="s">
        <v>75</v>
      </c>
      <c r="AQ2689" s="2" t="s">
        <v>107</v>
      </c>
      <c r="AR2689" s="2" t="s">
        <v>33</v>
      </c>
      <c r="AS2689" s="2" t="s">
        <v>85</v>
      </c>
      <c r="AT2689" s="2">
        <v>829.56</v>
      </c>
      <c r="AU2689" s="2">
        <v>17</v>
      </c>
      <c r="AV2689" s="2">
        <v>0.28000000000000003</v>
      </c>
      <c r="AW2689" s="2">
        <v>10153.81</v>
      </c>
      <c r="AX2689" s="2">
        <v>8905.2099999999991</v>
      </c>
      <c r="AY2689" s="2">
        <v>1248.5999999999999</v>
      </c>
      <c r="AZ2689" s="2" t="s">
        <v>63</v>
      </c>
      <c r="BA2689" s="2" t="s">
        <v>71</v>
      </c>
      <c r="BB2689" s="2" t="s">
        <v>48</v>
      </c>
      <c r="BC2689" s="2">
        <v>8</v>
      </c>
      <c r="BD2689" s="2">
        <v>1</v>
      </c>
      <c r="BE2689" s="2" t="s">
        <v>97</v>
      </c>
      <c r="BF2689" s="2" t="s">
        <v>56</v>
      </c>
      <c r="BG2689" s="2">
        <v>3</v>
      </c>
      <c r="BH2689" s="21">
        <v>11</v>
      </c>
    </row>
    <row r="2690" spans="36:60" x14ac:dyDescent="0.25">
      <c r="AJ2690" s="22">
        <v>219</v>
      </c>
      <c r="AK2690" s="13" t="s">
        <v>119</v>
      </c>
      <c r="AL2690" s="13" t="s">
        <v>41</v>
      </c>
      <c r="AM2690" s="13" t="s">
        <v>82</v>
      </c>
      <c r="AN2690" s="13" t="s">
        <v>83</v>
      </c>
      <c r="AO2690" s="13" t="s">
        <v>67</v>
      </c>
      <c r="AP2690" s="13" t="s">
        <v>75</v>
      </c>
      <c r="AQ2690" s="13" t="s">
        <v>102</v>
      </c>
      <c r="AR2690" s="13" t="s">
        <v>45</v>
      </c>
      <c r="AS2690" s="13" t="s">
        <v>34</v>
      </c>
      <c r="AT2690" s="13">
        <v>931.21</v>
      </c>
      <c r="AU2690" s="13">
        <v>11</v>
      </c>
      <c r="AV2690" s="13">
        <v>0.26</v>
      </c>
      <c r="AW2690" s="13">
        <v>7580.05</v>
      </c>
      <c r="AX2690" s="13">
        <v>6662.4</v>
      </c>
      <c r="AY2690" s="13">
        <v>917.65</v>
      </c>
      <c r="AZ2690" s="13" t="s">
        <v>63</v>
      </c>
      <c r="BA2690" s="13" t="s">
        <v>88</v>
      </c>
      <c r="BB2690" s="13" t="s">
        <v>72</v>
      </c>
      <c r="BC2690" s="13">
        <v>6.83</v>
      </c>
      <c r="BD2690" s="13">
        <v>8</v>
      </c>
      <c r="BE2690" s="13" t="s">
        <v>97</v>
      </c>
      <c r="BF2690" s="13" t="s">
        <v>39</v>
      </c>
      <c r="BG2690" s="13">
        <v>2</v>
      </c>
      <c r="BH2690" s="23">
        <v>5</v>
      </c>
    </row>
    <row r="2691" spans="36:60" x14ac:dyDescent="0.25">
      <c r="AJ2691" s="20">
        <v>222</v>
      </c>
      <c r="AK2691" s="2" t="s">
        <v>284</v>
      </c>
      <c r="AL2691" s="2" t="s">
        <v>120</v>
      </c>
      <c r="AM2691" s="2" t="s">
        <v>42</v>
      </c>
      <c r="AN2691" s="2" t="s">
        <v>90</v>
      </c>
      <c r="AO2691" s="2" t="s">
        <v>44</v>
      </c>
      <c r="AP2691" s="2" t="s">
        <v>31</v>
      </c>
      <c r="AQ2691" s="2" t="s">
        <v>32</v>
      </c>
      <c r="AR2691" s="2" t="s">
        <v>33</v>
      </c>
      <c r="AS2691" s="2" t="s">
        <v>80</v>
      </c>
      <c r="AT2691" s="2">
        <v>712.23</v>
      </c>
      <c r="AU2691" s="2">
        <v>5</v>
      </c>
      <c r="AV2691" s="2">
        <v>0.27</v>
      </c>
      <c r="AW2691" s="2">
        <v>2599.64</v>
      </c>
      <c r="AX2691" s="2">
        <v>1735.91</v>
      </c>
      <c r="AY2691" s="2">
        <v>863.73</v>
      </c>
      <c r="AZ2691" s="2" t="s">
        <v>63</v>
      </c>
      <c r="BA2691" s="2" t="s">
        <v>54</v>
      </c>
      <c r="BB2691" s="2" t="s">
        <v>48</v>
      </c>
      <c r="BC2691" s="2">
        <v>16.3</v>
      </c>
      <c r="BD2691" s="2">
        <v>10</v>
      </c>
      <c r="BE2691" s="2" t="s">
        <v>55</v>
      </c>
      <c r="BF2691" s="2" t="s">
        <v>56</v>
      </c>
      <c r="BG2691" s="2">
        <v>5</v>
      </c>
      <c r="BH2691" s="21">
        <v>5</v>
      </c>
    </row>
    <row r="2692" spans="36:60" x14ac:dyDescent="0.25">
      <c r="AJ2692" s="20">
        <v>226</v>
      </c>
      <c r="AK2692" s="2" t="s">
        <v>263</v>
      </c>
      <c r="AL2692" s="2" t="s">
        <v>65</v>
      </c>
      <c r="AM2692" s="2" t="s">
        <v>66</v>
      </c>
      <c r="AN2692" s="2" t="s">
        <v>83</v>
      </c>
      <c r="AO2692" s="2" t="s">
        <v>94</v>
      </c>
      <c r="AP2692" s="2" t="s">
        <v>61</v>
      </c>
      <c r="AQ2692" s="2" t="s">
        <v>102</v>
      </c>
      <c r="AR2692" s="2" t="s">
        <v>33</v>
      </c>
      <c r="AS2692" s="2" t="s">
        <v>46</v>
      </c>
      <c r="AT2692" s="2">
        <v>38.82</v>
      </c>
      <c r="AU2692" s="2">
        <v>9</v>
      </c>
      <c r="AV2692" s="2">
        <v>0.27</v>
      </c>
      <c r="AW2692" s="2">
        <v>255.05</v>
      </c>
      <c r="AX2692" s="2">
        <v>142.22999999999999</v>
      </c>
      <c r="AY2692" s="2">
        <v>112.82</v>
      </c>
      <c r="AZ2692" s="2" t="s">
        <v>91</v>
      </c>
      <c r="BA2692" s="2" t="s">
        <v>88</v>
      </c>
      <c r="BB2692" s="2" t="s">
        <v>48</v>
      </c>
      <c r="BC2692" s="2">
        <v>44.52</v>
      </c>
      <c r="BD2692" s="2">
        <v>3</v>
      </c>
      <c r="BE2692" s="2" t="s">
        <v>55</v>
      </c>
      <c r="BF2692" s="2" t="s">
        <v>56</v>
      </c>
      <c r="BG2692" s="2">
        <v>1</v>
      </c>
      <c r="BH2692" s="21">
        <v>2</v>
      </c>
    </row>
    <row r="2693" spans="36:60" x14ac:dyDescent="0.25">
      <c r="AJ2693" s="20">
        <v>228</v>
      </c>
      <c r="AK2693" s="2" t="s">
        <v>289</v>
      </c>
      <c r="AL2693" s="2" t="s">
        <v>99</v>
      </c>
      <c r="AM2693" s="2" t="s">
        <v>82</v>
      </c>
      <c r="AN2693" s="2" t="s">
        <v>29</v>
      </c>
      <c r="AO2693" s="2" t="s">
        <v>94</v>
      </c>
      <c r="AP2693" s="2" t="s">
        <v>31</v>
      </c>
      <c r="AQ2693" s="2" t="s">
        <v>84</v>
      </c>
      <c r="AR2693" s="2" t="s">
        <v>33</v>
      </c>
      <c r="AS2693" s="2" t="s">
        <v>46</v>
      </c>
      <c r="AT2693" s="2">
        <v>45.33</v>
      </c>
      <c r="AU2693" s="2">
        <v>20</v>
      </c>
      <c r="AV2693" s="2">
        <v>0.23</v>
      </c>
      <c r="AW2693" s="2">
        <v>698.08</v>
      </c>
      <c r="AX2693" s="2">
        <v>430.11</v>
      </c>
      <c r="AY2693" s="2">
        <v>267.97000000000003</v>
      </c>
      <c r="AZ2693" s="2" t="s">
        <v>47</v>
      </c>
      <c r="BA2693" s="2" t="s">
        <v>36</v>
      </c>
      <c r="BB2693" s="2" t="s">
        <v>48</v>
      </c>
      <c r="BC2693" s="2">
        <v>26.93</v>
      </c>
      <c r="BD2693" s="2">
        <v>8</v>
      </c>
      <c r="BE2693" s="2" t="s">
        <v>55</v>
      </c>
      <c r="BF2693" s="2" t="s">
        <v>39</v>
      </c>
      <c r="BG2693" s="2">
        <v>1</v>
      </c>
      <c r="BH2693" s="21">
        <v>11</v>
      </c>
    </row>
    <row r="2694" spans="36:60" x14ac:dyDescent="0.25">
      <c r="AJ2694" s="22">
        <v>229</v>
      </c>
      <c r="AK2694" s="13" t="s">
        <v>290</v>
      </c>
      <c r="AL2694" s="13" t="s">
        <v>96</v>
      </c>
      <c r="AM2694" s="13" t="s">
        <v>28</v>
      </c>
      <c r="AN2694" s="13" t="s">
        <v>43</v>
      </c>
      <c r="AO2694" s="13" t="s">
        <v>74</v>
      </c>
      <c r="AP2694" s="13" t="s">
        <v>31</v>
      </c>
      <c r="AQ2694" s="13" t="s">
        <v>32</v>
      </c>
      <c r="AR2694" s="13" t="s">
        <v>45</v>
      </c>
      <c r="AS2694" s="13" t="s">
        <v>80</v>
      </c>
      <c r="AT2694" s="13">
        <v>969.17</v>
      </c>
      <c r="AU2694" s="13">
        <v>6</v>
      </c>
      <c r="AV2694" s="13">
        <v>0.24</v>
      </c>
      <c r="AW2694" s="13">
        <v>4419.42</v>
      </c>
      <c r="AX2694" s="13">
        <v>2953.63</v>
      </c>
      <c r="AY2694" s="13">
        <v>1465.79</v>
      </c>
      <c r="AZ2694" s="13" t="s">
        <v>47</v>
      </c>
      <c r="BA2694" s="13" t="s">
        <v>88</v>
      </c>
      <c r="BB2694" s="13" t="s">
        <v>72</v>
      </c>
      <c r="BC2694" s="13">
        <v>47.44</v>
      </c>
      <c r="BD2694" s="13">
        <v>10</v>
      </c>
      <c r="BE2694" s="13" t="s">
        <v>38</v>
      </c>
      <c r="BF2694" s="13" t="s">
        <v>39</v>
      </c>
      <c r="BG2694" s="13">
        <v>3</v>
      </c>
      <c r="BH2694" s="23">
        <v>3</v>
      </c>
    </row>
    <row r="2695" spans="36:60" x14ac:dyDescent="0.25">
      <c r="AJ2695" s="20">
        <v>230</v>
      </c>
      <c r="AK2695" s="2" t="s">
        <v>291</v>
      </c>
      <c r="AL2695" s="2" t="s">
        <v>41</v>
      </c>
      <c r="AM2695" s="2" t="s">
        <v>42</v>
      </c>
      <c r="AN2695" s="2" t="s">
        <v>83</v>
      </c>
      <c r="AO2695" s="2" t="s">
        <v>94</v>
      </c>
      <c r="AP2695" s="2" t="s">
        <v>75</v>
      </c>
      <c r="AQ2695" s="2" t="s">
        <v>84</v>
      </c>
      <c r="AR2695" s="2" t="s">
        <v>53</v>
      </c>
      <c r="AS2695" s="2" t="s">
        <v>70</v>
      </c>
      <c r="AT2695" s="2">
        <v>213.75</v>
      </c>
      <c r="AU2695" s="2">
        <v>12</v>
      </c>
      <c r="AV2695" s="2">
        <v>0.22</v>
      </c>
      <c r="AW2695" s="2">
        <v>2000.7</v>
      </c>
      <c r="AX2695" s="2">
        <v>1400.57</v>
      </c>
      <c r="AY2695" s="2">
        <v>600.13</v>
      </c>
      <c r="AZ2695" s="2" t="s">
        <v>76</v>
      </c>
      <c r="BA2695" s="2" t="s">
        <v>36</v>
      </c>
      <c r="BB2695" s="2" t="s">
        <v>37</v>
      </c>
      <c r="BC2695" s="2">
        <v>19.39</v>
      </c>
      <c r="BD2695" s="2">
        <v>10</v>
      </c>
      <c r="BE2695" s="2" t="s">
        <v>55</v>
      </c>
      <c r="BF2695" s="2" t="s">
        <v>39</v>
      </c>
      <c r="BG2695" s="2">
        <v>2</v>
      </c>
      <c r="BH2695" s="21">
        <v>4</v>
      </c>
    </row>
    <row r="2696" spans="36:60" x14ac:dyDescent="0.25">
      <c r="AJ2696" s="22">
        <v>233</v>
      </c>
      <c r="AK2696" s="13" t="s">
        <v>292</v>
      </c>
      <c r="AL2696" s="13" t="s">
        <v>50</v>
      </c>
      <c r="AM2696" s="13" t="s">
        <v>66</v>
      </c>
      <c r="AN2696" s="13" t="s">
        <v>83</v>
      </c>
      <c r="AO2696" s="13" t="s">
        <v>100</v>
      </c>
      <c r="AP2696" s="13" t="s">
        <v>51</v>
      </c>
      <c r="AQ2696" s="13" t="s">
        <v>79</v>
      </c>
      <c r="AR2696" s="13" t="s">
        <v>53</v>
      </c>
      <c r="AS2696" s="13" t="s">
        <v>34</v>
      </c>
      <c r="AT2696" s="13">
        <v>442.49</v>
      </c>
      <c r="AU2696" s="13">
        <v>8</v>
      </c>
      <c r="AV2696" s="13">
        <v>0.26</v>
      </c>
      <c r="AW2696" s="13">
        <v>2619.54</v>
      </c>
      <c r="AX2696" s="13">
        <v>1885.92</v>
      </c>
      <c r="AY2696" s="13">
        <v>733.62</v>
      </c>
      <c r="AZ2696" s="13" t="s">
        <v>91</v>
      </c>
      <c r="BA2696" s="13" t="s">
        <v>36</v>
      </c>
      <c r="BB2696" s="13" t="s">
        <v>37</v>
      </c>
      <c r="BC2696" s="13">
        <v>32.549999999999997</v>
      </c>
      <c r="BD2696" s="13">
        <v>3</v>
      </c>
      <c r="BE2696" s="13" t="s">
        <v>55</v>
      </c>
      <c r="BF2696" s="13" t="s">
        <v>56</v>
      </c>
      <c r="BG2696" s="13">
        <v>3</v>
      </c>
      <c r="BH2696" s="23">
        <v>10</v>
      </c>
    </row>
    <row r="2697" spans="36:60" x14ac:dyDescent="0.25">
      <c r="AJ2697" s="20">
        <v>234</v>
      </c>
      <c r="AK2697" s="2" t="s">
        <v>293</v>
      </c>
      <c r="AL2697" s="2" t="s">
        <v>99</v>
      </c>
      <c r="AM2697" s="2" t="s">
        <v>66</v>
      </c>
      <c r="AN2697" s="2" t="s">
        <v>83</v>
      </c>
      <c r="AO2697" s="2" t="s">
        <v>67</v>
      </c>
      <c r="AP2697" s="2" t="s">
        <v>61</v>
      </c>
      <c r="AQ2697" s="2" t="s">
        <v>52</v>
      </c>
      <c r="AR2697" s="2" t="s">
        <v>33</v>
      </c>
      <c r="AS2697" s="2" t="s">
        <v>85</v>
      </c>
      <c r="AT2697" s="2">
        <v>993.06</v>
      </c>
      <c r="AU2697" s="2">
        <v>6</v>
      </c>
      <c r="AV2697" s="2">
        <v>0.24</v>
      </c>
      <c r="AW2697" s="2">
        <v>4528.3500000000004</v>
      </c>
      <c r="AX2697" s="2">
        <v>2287.0100000000002</v>
      </c>
      <c r="AY2697" s="2">
        <v>2241.34</v>
      </c>
      <c r="AZ2697" s="2" t="s">
        <v>63</v>
      </c>
      <c r="BA2697" s="2" t="s">
        <v>88</v>
      </c>
      <c r="BB2697" s="2" t="s">
        <v>72</v>
      </c>
      <c r="BC2697" s="2">
        <v>41.33</v>
      </c>
      <c r="BD2697" s="2">
        <v>7</v>
      </c>
      <c r="BE2697" s="2" t="s">
        <v>38</v>
      </c>
      <c r="BF2697" s="2" t="s">
        <v>56</v>
      </c>
      <c r="BG2697" s="2">
        <v>2</v>
      </c>
      <c r="BH2697" s="21">
        <v>3</v>
      </c>
    </row>
    <row r="2698" spans="36:60" x14ac:dyDescent="0.25">
      <c r="AJ2698" s="20">
        <v>236</v>
      </c>
      <c r="AK2698" s="2" t="s">
        <v>224</v>
      </c>
      <c r="AL2698" s="2" t="s">
        <v>127</v>
      </c>
      <c r="AM2698" s="2" t="s">
        <v>82</v>
      </c>
      <c r="AN2698" s="2" t="s">
        <v>83</v>
      </c>
      <c r="AO2698" s="2" t="s">
        <v>74</v>
      </c>
      <c r="AP2698" s="2" t="s">
        <v>31</v>
      </c>
      <c r="AQ2698" s="2" t="s">
        <v>134</v>
      </c>
      <c r="AR2698" s="2" t="s">
        <v>45</v>
      </c>
      <c r="AS2698" s="2" t="s">
        <v>34</v>
      </c>
      <c r="AT2698" s="2">
        <v>725.75</v>
      </c>
      <c r="AU2698" s="2">
        <v>5</v>
      </c>
      <c r="AV2698" s="2">
        <v>0.3</v>
      </c>
      <c r="AW2698" s="2">
        <v>2540.12</v>
      </c>
      <c r="AX2698" s="2">
        <v>1834.91</v>
      </c>
      <c r="AY2698" s="2">
        <v>705.21</v>
      </c>
      <c r="AZ2698" s="2" t="s">
        <v>76</v>
      </c>
      <c r="BA2698" s="2" t="s">
        <v>36</v>
      </c>
      <c r="BB2698" s="2" t="s">
        <v>48</v>
      </c>
      <c r="BC2698" s="2">
        <v>23.12</v>
      </c>
      <c r="BD2698" s="2">
        <v>4</v>
      </c>
      <c r="BE2698" s="2" t="s">
        <v>55</v>
      </c>
      <c r="BF2698" s="2" t="s">
        <v>56</v>
      </c>
      <c r="BG2698" s="2">
        <v>1</v>
      </c>
      <c r="BH2698" s="21">
        <v>9</v>
      </c>
    </row>
    <row r="2699" spans="36:60" x14ac:dyDescent="0.25">
      <c r="AJ2699" s="22">
        <v>239</v>
      </c>
      <c r="AK2699" s="13" t="s">
        <v>295</v>
      </c>
      <c r="AL2699" s="13" t="s">
        <v>50</v>
      </c>
      <c r="AM2699" s="13" t="s">
        <v>82</v>
      </c>
      <c r="AN2699" s="13" t="s">
        <v>83</v>
      </c>
      <c r="AO2699" s="13" t="s">
        <v>44</v>
      </c>
      <c r="AP2699" s="13" t="s">
        <v>68</v>
      </c>
      <c r="AQ2699" s="13" t="s">
        <v>102</v>
      </c>
      <c r="AR2699" s="13" t="s">
        <v>53</v>
      </c>
      <c r="AS2699" s="13" t="s">
        <v>80</v>
      </c>
      <c r="AT2699" s="13">
        <v>288.3</v>
      </c>
      <c r="AU2699" s="13">
        <v>20</v>
      </c>
      <c r="AV2699" s="13">
        <v>0.25</v>
      </c>
      <c r="AW2699" s="13">
        <v>4324.5</v>
      </c>
      <c r="AX2699" s="13">
        <v>2356.69</v>
      </c>
      <c r="AY2699" s="13">
        <v>1967.81</v>
      </c>
      <c r="AZ2699" s="13" t="s">
        <v>47</v>
      </c>
      <c r="BA2699" s="13" t="s">
        <v>71</v>
      </c>
      <c r="BB2699" s="13" t="s">
        <v>72</v>
      </c>
      <c r="BC2699" s="13">
        <v>38.97</v>
      </c>
      <c r="BD2699" s="13">
        <v>1</v>
      </c>
      <c r="BE2699" s="13" t="s">
        <v>97</v>
      </c>
      <c r="BF2699" s="13" t="s">
        <v>56</v>
      </c>
      <c r="BG2699" s="13">
        <v>4</v>
      </c>
      <c r="BH2699" s="23">
        <v>12</v>
      </c>
    </row>
    <row r="2700" spans="36:60" x14ac:dyDescent="0.25">
      <c r="AJ2700" s="22">
        <v>243</v>
      </c>
      <c r="AK2700" s="13" t="s">
        <v>189</v>
      </c>
      <c r="AL2700" s="13" t="s">
        <v>50</v>
      </c>
      <c r="AM2700" s="13" t="s">
        <v>66</v>
      </c>
      <c r="AN2700" s="13" t="s">
        <v>43</v>
      </c>
      <c r="AO2700" s="13" t="s">
        <v>30</v>
      </c>
      <c r="AP2700" s="13" t="s">
        <v>75</v>
      </c>
      <c r="AQ2700" s="13" t="s">
        <v>134</v>
      </c>
      <c r="AR2700" s="13" t="s">
        <v>45</v>
      </c>
      <c r="AS2700" s="13" t="s">
        <v>80</v>
      </c>
      <c r="AT2700" s="13">
        <v>99.85</v>
      </c>
      <c r="AU2700" s="13">
        <v>2</v>
      </c>
      <c r="AV2700" s="13">
        <v>0.23</v>
      </c>
      <c r="AW2700" s="13">
        <v>153.77000000000001</v>
      </c>
      <c r="AX2700" s="13">
        <v>121.37</v>
      </c>
      <c r="AY2700" s="13">
        <v>32.4</v>
      </c>
      <c r="AZ2700" s="13" t="s">
        <v>76</v>
      </c>
      <c r="BA2700" s="13" t="s">
        <v>88</v>
      </c>
      <c r="BB2700" s="13" t="s">
        <v>72</v>
      </c>
      <c r="BC2700" s="13">
        <v>47.68</v>
      </c>
      <c r="BD2700" s="13">
        <v>7</v>
      </c>
      <c r="BE2700" s="13" t="s">
        <v>97</v>
      </c>
      <c r="BF2700" s="13" t="s">
        <v>56</v>
      </c>
      <c r="BG2700" s="13">
        <v>5</v>
      </c>
      <c r="BH2700" s="23">
        <v>3</v>
      </c>
    </row>
    <row r="2701" spans="36:60" x14ac:dyDescent="0.25">
      <c r="AJ2701" s="20">
        <v>244</v>
      </c>
      <c r="AK2701" s="2" t="s">
        <v>280</v>
      </c>
      <c r="AL2701" s="2" t="s">
        <v>114</v>
      </c>
      <c r="AM2701" s="2" t="s">
        <v>42</v>
      </c>
      <c r="AN2701" s="2" t="s">
        <v>90</v>
      </c>
      <c r="AO2701" s="2" t="s">
        <v>74</v>
      </c>
      <c r="AP2701" s="2" t="s">
        <v>51</v>
      </c>
      <c r="AQ2701" s="2" t="s">
        <v>62</v>
      </c>
      <c r="AR2701" s="2" t="s">
        <v>33</v>
      </c>
      <c r="AS2701" s="2" t="s">
        <v>34</v>
      </c>
      <c r="AT2701" s="2">
        <v>77.23</v>
      </c>
      <c r="AU2701" s="2">
        <v>14</v>
      </c>
      <c r="AV2701" s="2">
        <v>0.22</v>
      </c>
      <c r="AW2701" s="2">
        <v>843.35</v>
      </c>
      <c r="AX2701" s="2">
        <v>488.82</v>
      </c>
      <c r="AY2701" s="2">
        <v>354.53</v>
      </c>
      <c r="AZ2701" s="2" t="s">
        <v>47</v>
      </c>
      <c r="BA2701" s="2" t="s">
        <v>36</v>
      </c>
      <c r="BB2701" s="2" t="s">
        <v>72</v>
      </c>
      <c r="BC2701" s="2">
        <v>5.77</v>
      </c>
      <c r="BD2701" s="2">
        <v>1</v>
      </c>
      <c r="BE2701" s="2" t="s">
        <v>97</v>
      </c>
      <c r="BF2701" s="2" t="s">
        <v>39</v>
      </c>
      <c r="BG2701" s="2">
        <v>5</v>
      </c>
      <c r="BH2701" s="21">
        <v>3</v>
      </c>
    </row>
    <row r="2702" spans="36:60" x14ac:dyDescent="0.25">
      <c r="AJ2702" s="20">
        <v>246</v>
      </c>
      <c r="AK2702" s="2" t="s">
        <v>298</v>
      </c>
      <c r="AL2702" s="2" t="s">
        <v>120</v>
      </c>
      <c r="AM2702" s="2" t="s">
        <v>42</v>
      </c>
      <c r="AN2702" s="2" t="s">
        <v>29</v>
      </c>
      <c r="AO2702" s="2" t="s">
        <v>30</v>
      </c>
      <c r="AP2702" s="2" t="s">
        <v>31</v>
      </c>
      <c r="AQ2702" s="2" t="s">
        <v>84</v>
      </c>
      <c r="AR2702" s="2" t="s">
        <v>53</v>
      </c>
      <c r="AS2702" s="2" t="s">
        <v>34</v>
      </c>
      <c r="AT2702" s="2">
        <v>175.54</v>
      </c>
      <c r="AU2702" s="2">
        <v>12</v>
      </c>
      <c r="AV2702" s="2">
        <v>0.27</v>
      </c>
      <c r="AW2702" s="2">
        <v>1537.73</v>
      </c>
      <c r="AX2702" s="2">
        <v>854.29</v>
      </c>
      <c r="AY2702" s="2">
        <v>683.44</v>
      </c>
      <c r="AZ2702" s="2" t="s">
        <v>63</v>
      </c>
      <c r="BA2702" s="2" t="s">
        <v>71</v>
      </c>
      <c r="BB2702" s="2" t="s">
        <v>37</v>
      </c>
      <c r="BC2702" s="2">
        <v>42.86</v>
      </c>
      <c r="BD2702" s="2">
        <v>7</v>
      </c>
      <c r="BE2702" s="2" t="s">
        <v>55</v>
      </c>
      <c r="BF2702" s="2" t="s">
        <v>56</v>
      </c>
      <c r="BG2702" s="2">
        <v>1</v>
      </c>
      <c r="BH2702" s="21">
        <v>12</v>
      </c>
    </row>
    <row r="2703" spans="36:60" x14ac:dyDescent="0.25">
      <c r="AJ2703" s="20">
        <v>248</v>
      </c>
      <c r="AK2703" s="2" t="s">
        <v>300</v>
      </c>
      <c r="AL2703" s="2" t="s">
        <v>114</v>
      </c>
      <c r="AM2703" s="2" t="s">
        <v>66</v>
      </c>
      <c r="AN2703" s="2" t="s">
        <v>59</v>
      </c>
      <c r="AO2703" s="2" t="s">
        <v>30</v>
      </c>
      <c r="AP2703" s="2" t="s">
        <v>61</v>
      </c>
      <c r="AQ2703" s="2" t="s">
        <v>87</v>
      </c>
      <c r="AR2703" s="2" t="s">
        <v>53</v>
      </c>
      <c r="AS2703" s="2" t="s">
        <v>85</v>
      </c>
      <c r="AT2703" s="2">
        <v>355.28</v>
      </c>
      <c r="AU2703" s="2">
        <v>3</v>
      </c>
      <c r="AV2703" s="2">
        <v>0.25</v>
      </c>
      <c r="AW2703" s="2">
        <v>799.38</v>
      </c>
      <c r="AX2703" s="2">
        <v>607.36</v>
      </c>
      <c r="AY2703" s="2">
        <v>192.02</v>
      </c>
      <c r="AZ2703" s="2" t="s">
        <v>35</v>
      </c>
      <c r="BA2703" s="2" t="s">
        <v>36</v>
      </c>
      <c r="BB2703" s="2" t="s">
        <v>48</v>
      </c>
      <c r="BC2703" s="2">
        <v>23.95</v>
      </c>
      <c r="BD2703" s="2">
        <v>3</v>
      </c>
      <c r="BE2703" s="2" t="s">
        <v>97</v>
      </c>
      <c r="BF2703" s="2" t="s">
        <v>56</v>
      </c>
      <c r="BG2703" s="2">
        <v>5</v>
      </c>
      <c r="BH2703" s="21">
        <v>8</v>
      </c>
    </row>
    <row r="2704" spans="36:60" x14ac:dyDescent="0.25">
      <c r="AJ2704" s="20">
        <v>252</v>
      </c>
      <c r="AK2704" s="2" t="s">
        <v>303</v>
      </c>
      <c r="AL2704" s="2" t="s">
        <v>114</v>
      </c>
      <c r="AM2704" s="2" t="s">
        <v>42</v>
      </c>
      <c r="AN2704" s="2" t="s">
        <v>29</v>
      </c>
      <c r="AO2704" s="2" t="s">
        <v>44</v>
      </c>
      <c r="AP2704" s="2" t="s">
        <v>31</v>
      </c>
      <c r="AQ2704" s="2" t="s">
        <v>102</v>
      </c>
      <c r="AR2704" s="2" t="s">
        <v>45</v>
      </c>
      <c r="AS2704" s="2" t="s">
        <v>85</v>
      </c>
      <c r="AT2704" s="2">
        <v>345.15</v>
      </c>
      <c r="AU2704" s="2">
        <v>19</v>
      </c>
      <c r="AV2704" s="2">
        <v>0.22</v>
      </c>
      <c r="AW2704" s="2">
        <v>5115.12</v>
      </c>
      <c r="AX2704" s="2">
        <v>3453.11</v>
      </c>
      <c r="AY2704" s="2">
        <v>1662.01</v>
      </c>
      <c r="AZ2704" s="2" t="s">
        <v>47</v>
      </c>
      <c r="BA2704" s="2" t="s">
        <v>54</v>
      </c>
      <c r="BB2704" s="2" t="s">
        <v>37</v>
      </c>
      <c r="BC2704" s="2">
        <v>11.58</v>
      </c>
      <c r="BD2704" s="2">
        <v>2</v>
      </c>
      <c r="BE2704" s="2" t="s">
        <v>38</v>
      </c>
      <c r="BF2704" s="2" t="s">
        <v>56</v>
      </c>
      <c r="BG2704" s="2">
        <v>2</v>
      </c>
      <c r="BH2704" s="21">
        <v>12</v>
      </c>
    </row>
    <row r="2705" spans="36:60" x14ac:dyDescent="0.25">
      <c r="AJ2705" s="22">
        <v>255</v>
      </c>
      <c r="AK2705" s="13" t="s">
        <v>133</v>
      </c>
      <c r="AL2705" s="13" t="s">
        <v>65</v>
      </c>
      <c r="AM2705" s="13" t="s">
        <v>28</v>
      </c>
      <c r="AN2705" s="13" t="s">
        <v>43</v>
      </c>
      <c r="AO2705" s="13" t="s">
        <v>60</v>
      </c>
      <c r="AP2705" s="13" t="s">
        <v>68</v>
      </c>
      <c r="AQ2705" s="13" t="s">
        <v>52</v>
      </c>
      <c r="AR2705" s="13" t="s">
        <v>53</v>
      </c>
      <c r="AS2705" s="13" t="s">
        <v>46</v>
      </c>
      <c r="AT2705" s="13">
        <v>186.02</v>
      </c>
      <c r="AU2705" s="13">
        <v>16</v>
      </c>
      <c r="AV2705" s="13">
        <v>0.27</v>
      </c>
      <c r="AW2705" s="13">
        <v>2172.71</v>
      </c>
      <c r="AX2705" s="13">
        <v>1861.63</v>
      </c>
      <c r="AY2705" s="13">
        <v>311.08</v>
      </c>
      <c r="AZ2705" s="13" t="s">
        <v>91</v>
      </c>
      <c r="BA2705" s="13" t="s">
        <v>88</v>
      </c>
      <c r="BB2705" s="13" t="s">
        <v>37</v>
      </c>
      <c r="BC2705" s="13">
        <v>6.38</v>
      </c>
      <c r="BD2705" s="13">
        <v>3</v>
      </c>
      <c r="BE2705" s="13" t="s">
        <v>55</v>
      </c>
      <c r="BF2705" s="13" t="s">
        <v>56</v>
      </c>
      <c r="BG2705" s="13">
        <v>3</v>
      </c>
      <c r="BH2705" s="23">
        <v>6</v>
      </c>
    </row>
    <row r="2706" spans="36:60" x14ac:dyDescent="0.25">
      <c r="AJ2706" s="20">
        <v>260</v>
      </c>
      <c r="AK2706" s="2" t="s">
        <v>104</v>
      </c>
      <c r="AL2706" s="2" t="s">
        <v>129</v>
      </c>
      <c r="AM2706" s="2" t="s">
        <v>82</v>
      </c>
      <c r="AN2706" s="2" t="s">
        <v>29</v>
      </c>
      <c r="AO2706" s="2" t="s">
        <v>78</v>
      </c>
      <c r="AP2706" s="2" t="s">
        <v>61</v>
      </c>
      <c r="AQ2706" s="2" t="s">
        <v>79</v>
      </c>
      <c r="AR2706" s="2" t="s">
        <v>33</v>
      </c>
      <c r="AS2706" s="2" t="s">
        <v>34</v>
      </c>
      <c r="AT2706" s="2">
        <v>200.41</v>
      </c>
      <c r="AU2706" s="2">
        <v>7</v>
      </c>
      <c r="AV2706" s="2">
        <v>0.22</v>
      </c>
      <c r="AW2706" s="2">
        <v>1094.24</v>
      </c>
      <c r="AX2706" s="2">
        <v>612.11</v>
      </c>
      <c r="AY2706" s="2">
        <v>482.13</v>
      </c>
      <c r="AZ2706" s="2" t="s">
        <v>63</v>
      </c>
      <c r="BA2706" s="2" t="s">
        <v>36</v>
      </c>
      <c r="BB2706" s="2" t="s">
        <v>37</v>
      </c>
      <c r="BC2706" s="2">
        <v>42.65</v>
      </c>
      <c r="BD2706" s="2">
        <v>10</v>
      </c>
      <c r="BE2706" s="2" t="s">
        <v>55</v>
      </c>
      <c r="BF2706" s="2" t="s">
        <v>56</v>
      </c>
      <c r="BG2706" s="2">
        <v>2</v>
      </c>
      <c r="BH2706" s="21">
        <v>12</v>
      </c>
    </row>
    <row r="2707" spans="36:60" x14ac:dyDescent="0.25">
      <c r="AJ2707" s="20">
        <v>262</v>
      </c>
      <c r="AK2707" s="2" t="s">
        <v>237</v>
      </c>
      <c r="AL2707" s="2" t="s">
        <v>118</v>
      </c>
      <c r="AM2707" s="2" t="s">
        <v>66</v>
      </c>
      <c r="AN2707" s="2" t="s">
        <v>43</v>
      </c>
      <c r="AO2707" s="2" t="s">
        <v>94</v>
      </c>
      <c r="AP2707" s="2" t="s">
        <v>61</v>
      </c>
      <c r="AQ2707" s="2" t="s">
        <v>69</v>
      </c>
      <c r="AR2707" s="2" t="s">
        <v>53</v>
      </c>
      <c r="AS2707" s="2" t="s">
        <v>34</v>
      </c>
      <c r="AT2707" s="2">
        <v>561.09</v>
      </c>
      <c r="AU2707" s="2">
        <v>1</v>
      </c>
      <c r="AV2707" s="2">
        <v>0.27</v>
      </c>
      <c r="AW2707" s="2">
        <v>409.6</v>
      </c>
      <c r="AX2707" s="2">
        <v>217.35</v>
      </c>
      <c r="AY2707" s="2">
        <v>192.25</v>
      </c>
      <c r="AZ2707" s="2" t="s">
        <v>91</v>
      </c>
      <c r="BA2707" s="2" t="s">
        <v>71</v>
      </c>
      <c r="BB2707" s="2" t="s">
        <v>72</v>
      </c>
      <c r="BC2707" s="2">
        <v>27.89</v>
      </c>
      <c r="BD2707" s="2">
        <v>7</v>
      </c>
      <c r="BE2707" s="2" t="s">
        <v>38</v>
      </c>
      <c r="BF2707" s="2" t="s">
        <v>39</v>
      </c>
      <c r="BG2707" s="2">
        <v>1</v>
      </c>
      <c r="BH2707" s="21">
        <v>6</v>
      </c>
    </row>
    <row r="2708" spans="36:60" x14ac:dyDescent="0.25">
      <c r="AJ2708" s="22">
        <v>263</v>
      </c>
      <c r="AK2708" s="13" t="s">
        <v>112</v>
      </c>
      <c r="AL2708" s="13" t="s">
        <v>118</v>
      </c>
      <c r="AM2708" s="13" t="s">
        <v>42</v>
      </c>
      <c r="AN2708" s="13" t="s">
        <v>59</v>
      </c>
      <c r="AO2708" s="13" t="s">
        <v>100</v>
      </c>
      <c r="AP2708" s="13" t="s">
        <v>61</v>
      </c>
      <c r="AQ2708" s="13" t="s">
        <v>79</v>
      </c>
      <c r="AR2708" s="13" t="s">
        <v>33</v>
      </c>
      <c r="AS2708" s="13" t="s">
        <v>46</v>
      </c>
      <c r="AT2708" s="13">
        <v>856.69</v>
      </c>
      <c r="AU2708" s="13">
        <v>6</v>
      </c>
      <c r="AV2708" s="13">
        <v>0.28000000000000003</v>
      </c>
      <c r="AW2708" s="13">
        <v>3700.9</v>
      </c>
      <c r="AX2708" s="13">
        <v>3071.54</v>
      </c>
      <c r="AY2708" s="13">
        <v>629.36</v>
      </c>
      <c r="AZ2708" s="13" t="s">
        <v>63</v>
      </c>
      <c r="BA2708" s="13" t="s">
        <v>71</v>
      </c>
      <c r="BB2708" s="13" t="s">
        <v>72</v>
      </c>
      <c r="BC2708" s="13">
        <v>47.14</v>
      </c>
      <c r="BD2708" s="13">
        <v>10</v>
      </c>
      <c r="BE2708" s="13" t="s">
        <v>97</v>
      </c>
      <c r="BF2708" s="13" t="s">
        <v>56</v>
      </c>
      <c r="BG2708" s="13">
        <v>3</v>
      </c>
      <c r="BH2708" s="23">
        <v>1</v>
      </c>
    </row>
    <row r="2709" spans="36:60" x14ac:dyDescent="0.25">
      <c r="AJ2709" s="22">
        <v>265</v>
      </c>
      <c r="AK2709" s="13" t="s">
        <v>182</v>
      </c>
      <c r="AL2709" s="13" t="s">
        <v>118</v>
      </c>
      <c r="AM2709" s="13" t="s">
        <v>82</v>
      </c>
      <c r="AN2709" s="13" t="s">
        <v>90</v>
      </c>
      <c r="AO2709" s="13" t="s">
        <v>78</v>
      </c>
      <c r="AP2709" s="13" t="s">
        <v>61</v>
      </c>
      <c r="AQ2709" s="13" t="s">
        <v>102</v>
      </c>
      <c r="AR2709" s="13" t="s">
        <v>53</v>
      </c>
      <c r="AS2709" s="13" t="s">
        <v>80</v>
      </c>
      <c r="AT2709" s="13">
        <v>806</v>
      </c>
      <c r="AU2709" s="13">
        <v>15</v>
      </c>
      <c r="AV2709" s="13">
        <v>0.25</v>
      </c>
      <c r="AW2709" s="13">
        <v>9067.5</v>
      </c>
      <c r="AX2709" s="13">
        <v>6825.04</v>
      </c>
      <c r="AY2709" s="13">
        <v>2242.46</v>
      </c>
      <c r="AZ2709" s="13" t="s">
        <v>35</v>
      </c>
      <c r="BA2709" s="13" t="s">
        <v>54</v>
      </c>
      <c r="BB2709" s="13" t="s">
        <v>37</v>
      </c>
      <c r="BC2709" s="13">
        <v>42.73</v>
      </c>
      <c r="BD2709" s="13">
        <v>7</v>
      </c>
      <c r="BE2709" s="13" t="s">
        <v>97</v>
      </c>
      <c r="BF2709" s="13" t="s">
        <v>39</v>
      </c>
      <c r="BG2709" s="13">
        <v>2</v>
      </c>
      <c r="BH2709" s="23">
        <v>10</v>
      </c>
    </row>
    <row r="2710" spans="36:60" x14ac:dyDescent="0.25">
      <c r="AJ2710" s="22">
        <v>273</v>
      </c>
      <c r="AK2710" s="13" t="s">
        <v>316</v>
      </c>
      <c r="AL2710" s="13" t="s">
        <v>129</v>
      </c>
      <c r="AM2710" s="13" t="s">
        <v>42</v>
      </c>
      <c r="AN2710" s="13" t="s">
        <v>83</v>
      </c>
      <c r="AO2710" s="13" t="s">
        <v>60</v>
      </c>
      <c r="AP2710" s="13" t="s">
        <v>31</v>
      </c>
      <c r="AQ2710" s="13" t="s">
        <v>79</v>
      </c>
      <c r="AR2710" s="13" t="s">
        <v>33</v>
      </c>
      <c r="AS2710" s="13" t="s">
        <v>46</v>
      </c>
      <c r="AT2710" s="13">
        <v>994.82</v>
      </c>
      <c r="AU2710" s="13">
        <v>18</v>
      </c>
      <c r="AV2710" s="13">
        <v>0.21</v>
      </c>
      <c r="AW2710" s="13">
        <v>14146.34</v>
      </c>
      <c r="AX2710" s="13">
        <v>8729.67</v>
      </c>
      <c r="AY2710" s="13">
        <v>5416.67</v>
      </c>
      <c r="AZ2710" s="13" t="s">
        <v>63</v>
      </c>
      <c r="BA2710" s="13" t="s">
        <v>54</v>
      </c>
      <c r="BB2710" s="13" t="s">
        <v>72</v>
      </c>
      <c r="BC2710" s="13">
        <v>24.07</v>
      </c>
      <c r="BD2710" s="13">
        <v>5</v>
      </c>
      <c r="BE2710" s="13" t="s">
        <v>55</v>
      </c>
      <c r="BF2710" s="13" t="s">
        <v>56</v>
      </c>
      <c r="BG2710" s="13">
        <v>1</v>
      </c>
      <c r="BH2710" s="23">
        <v>8</v>
      </c>
    </row>
    <row r="2711" spans="36:60" x14ac:dyDescent="0.25">
      <c r="AJ2711" s="22">
        <v>275</v>
      </c>
      <c r="AK2711" s="13" t="s">
        <v>318</v>
      </c>
      <c r="AL2711" s="13" t="s">
        <v>27</v>
      </c>
      <c r="AM2711" s="13" t="s">
        <v>82</v>
      </c>
      <c r="AN2711" s="13" t="s">
        <v>59</v>
      </c>
      <c r="AO2711" s="13" t="s">
        <v>78</v>
      </c>
      <c r="AP2711" s="13" t="s">
        <v>31</v>
      </c>
      <c r="AQ2711" s="13" t="s">
        <v>87</v>
      </c>
      <c r="AR2711" s="13" t="s">
        <v>45</v>
      </c>
      <c r="AS2711" s="13" t="s">
        <v>85</v>
      </c>
      <c r="AT2711" s="13">
        <v>120.79</v>
      </c>
      <c r="AU2711" s="13">
        <v>20</v>
      </c>
      <c r="AV2711" s="13">
        <v>0.21</v>
      </c>
      <c r="AW2711" s="13">
        <v>1908.48</v>
      </c>
      <c r="AX2711" s="13">
        <v>1372.21</v>
      </c>
      <c r="AY2711" s="13">
        <v>536.27</v>
      </c>
      <c r="AZ2711" s="13" t="s">
        <v>47</v>
      </c>
      <c r="BA2711" s="13" t="s">
        <v>71</v>
      </c>
      <c r="BB2711" s="13" t="s">
        <v>37</v>
      </c>
      <c r="BC2711" s="13">
        <v>9.6300000000000008</v>
      </c>
      <c r="BD2711" s="13">
        <v>1</v>
      </c>
      <c r="BE2711" s="13" t="s">
        <v>38</v>
      </c>
      <c r="BF2711" s="13" t="s">
        <v>56</v>
      </c>
      <c r="BG2711" s="13">
        <v>3</v>
      </c>
      <c r="BH2711" s="23">
        <v>5</v>
      </c>
    </row>
    <row r="2712" spans="36:60" x14ac:dyDescent="0.25">
      <c r="AJ2712" s="20">
        <v>276</v>
      </c>
      <c r="AK2712" s="2" t="s">
        <v>319</v>
      </c>
      <c r="AL2712" s="2" t="s">
        <v>50</v>
      </c>
      <c r="AM2712" s="2" t="s">
        <v>82</v>
      </c>
      <c r="AN2712" s="2" t="s">
        <v>83</v>
      </c>
      <c r="AO2712" s="2" t="s">
        <v>74</v>
      </c>
      <c r="AP2712" s="2" t="s">
        <v>31</v>
      </c>
      <c r="AQ2712" s="2" t="s">
        <v>32</v>
      </c>
      <c r="AR2712" s="2" t="s">
        <v>53</v>
      </c>
      <c r="AS2712" s="2" t="s">
        <v>85</v>
      </c>
      <c r="AT2712" s="2">
        <v>337.39</v>
      </c>
      <c r="AU2712" s="2">
        <v>20</v>
      </c>
      <c r="AV2712" s="2">
        <v>0.27</v>
      </c>
      <c r="AW2712" s="2">
        <v>4925.8900000000003</v>
      </c>
      <c r="AX2712" s="2">
        <v>4326.71</v>
      </c>
      <c r="AY2712" s="2">
        <v>599.17999999999995</v>
      </c>
      <c r="AZ2712" s="2" t="s">
        <v>63</v>
      </c>
      <c r="BA2712" s="2" t="s">
        <v>36</v>
      </c>
      <c r="BB2712" s="2" t="s">
        <v>72</v>
      </c>
      <c r="BC2712" s="2">
        <v>20.260000000000002</v>
      </c>
      <c r="BD2712" s="2">
        <v>8</v>
      </c>
      <c r="BE2712" s="2" t="s">
        <v>38</v>
      </c>
      <c r="BF2712" s="2" t="s">
        <v>56</v>
      </c>
      <c r="BG2712" s="2">
        <v>4</v>
      </c>
      <c r="BH2712" s="21">
        <v>8</v>
      </c>
    </row>
    <row r="2713" spans="36:60" x14ac:dyDescent="0.25">
      <c r="AJ2713" s="20">
        <v>278</v>
      </c>
      <c r="AK2713" s="2" t="s">
        <v>321</v>
      </c>
      <c r="AL2713" s="2" t="s">
        <v>129</v>
      </c>
      <c r="AM2713" s="2" t="s">
        <v>66</v>
      </c>
      <c r="AN2713" s="2" t="s">
        <v>90</v>
      </c>
      <c r="AO2713" s="2" t="s">
        <v>60</v>
      </c>
      <c r="AP2713" s="2" t="s">
        <v>31</v>
      </c>
      <c r="AQ2713" s="2" t="s">
        <v>102</v>
      </c>
      <c r="AR2713" s="2" t="s">
        <v>45</v>
      </c>
      <c r="AS2713" s="2" t="s">
        <v>34</v>
      </c>
      <c r="AT2713" s="2">
        <v>538.22</v>
      </c>
      <c r="AU2713" s="2">
        <v>8</v>
      </c>
      <c r="AV2713" s="2">
        <v>0.28000000000000003</v>
      </c>
      <c r="AW2713" s="2">
        <v>3100.15</v>
      </c>
      <c r="AX2713" s="2">
        <v>2590.7800000000002</v>
      </c>
      <c r="AY2713" s="2">
        <v>509.37</v>
      </c>
      <c r="AZ2713" s="2" t="s">
        <v>47</v>
      </c>
      <c r="BA2713" s="2" t="s">
        <v>54</v>
      </c>
      <c r="BB2713" s="2" t="s">
        <v>37</v>
      </c>
      <c r="BC2713" s="2">
        <v>18.91</v>
      </c>
      <c r="BD2713" s="2">
        <v>9</v>
      </c>
      <c r="BE2713" s="2" t="s">
        <v>38</v>
      </c>
      <c r="BF2713" s="2" t="s">
        <v>39</v>
      </c>
      <c r="BG2713" s="2">
        <v>5</v>
      </c>
      <c r="BH2713" s="21">
        <v>7</v>
      </c>
    </row>
    <row r="2714" spans="36:60" x14ac:dyDescent="0.25">
      <c r="AJ2714" s="20">
        <v>286</v>
      </c>
      <c r="AK2714" s="2" t="s">
        <v>326</v>
      </c>
      <c r="AL2714" s="2" t="s">
        <v>58</v>
      </c>
      <c r="AM2714" s="2" t="s">
        <v>42</v>
      </c>
      <c r="AN2714" s="2" t="s">
        <v>83</v>
      </c>
      <c r="AO2714" s="2" t="s">
        <v>78</v>
      </c>
      <c r="AP2714" s="2" t="s">
        <v>31</v>
      </c>
      <c r="AQ2714" s="2" t="s">
        <v>134</v>
      </c>
      <c r="AR2714" s="2" t="s">
        <v>33</v>
      </c>
      <c r="AS2714" s="2" t="s">
        <v>34</v>
      </c>
      <c r="AT2714" s="2">
        <v>863.68</v>
      </c>
      <c r="AU2714" s="2">
        <v>12</v>
      </c>
      <c r="AV2714" s="2">
        <v>0.25</v>
      </c>
      <c r="AW2714" s="2">
        <v>7773.12</v>
      </c>
      <c r="AX2714" s="2">
        <v>5330</v>
      </c>
      <c r="AY2714" s="2">
        <v>2443.12</v>
      </c>
      <c r="AZ2714" s="2" t="s">
        <v>63</v>
      </c>
      <c r="BA2714" s="2" t="s">
        <v>36</v>
      </c>
      <c r="BB2714" s="2" t="s">
        <v>48</v>
      </c>
      <c r="BC2714" s="2">
        <v>20.68</v>
      </c>
      <c r="BD2714" s="2">
        <v>1</v>
      </c>
      <c r="BE2714" s="2" t="s">
        <v>38</v>
      </c>
      <c r="BF2714" s="2" t="s">
        <v>39</v>
      </c>
      <c r="BG2714" s="2">
        <v>4</v>
      </c>
      <c r="BH2714" s="21">
        <v>2</v>
      </c>
    </row>
    <row r="2715" spans="36:60" x14ac:dyDescent="0.25">
      <c r="AJ2715" s="22">
        <v>287</v>
      </c>
      <c r="AK2715" s="13" t="s">
        <v>327</v>
      </c>
      <c r="AL2715" s="13" t="s">
        <v>129</v>
      </c>
      <c r="AM2715" s="13" t="s">
        <v>66</v>
      </c>
      <c r="AN2715" s="13" t="s">
        <v>59</v>
      </c>
      <c r="AO2715" s="13" t="s">
        <v>78</v>
      </c>
      <c r="AP2715" s="13" t="s">
        <v>61</v>
      </c>
      <c r="AQ2715" s="13" t="s">
        <v>102</v>
      </c>
      <c r="AR2715" s="13" t="s">
        <v>53</v>
      </c>
      <c r="AS2715" s="13" t="s">
        <v>46</v>
      </c>
      <c r="AT2715" s="13">
        <v>812.16</v>
      </c>
      <c r="AU2715" s="13">
        <v>5</v>
      </c>
      <c r="AV2715" s="13">
        <v>0.26</v>
      </c>
      <c r="AW2715" s="13">
        <v>3004.99</v>
      </c>
      <c r="AX2715" s="13">
        <v>2367.2800000000002</v>
      </c>
      <c r="AY2715" s="13">
        <v>637.71</v>
      </c>
      <c r="AZ2715" s="13" t="s">
        <v>91</v>
      </c>
      <c r="BA2715" s="13" t="s">
        <v>88</v>
      </c>
      <c r="BB2715" s="13" t="s">
        <v>37</v>
      </c>
      <c r="BC2715" s="13">
        <v>46.54</v>
      </c>
      <c r="BD2715" s="13">
        <v>4</v>
      </c>
      <c r="BE2715" s="13" t="s">
        <v>38</v>
      </c>
      <c r="BF2715" s="13" t="s">
        <v>39</v>
      </c>
      <c r="BG2715" s="13">
        <v>1</v>
      </c>
      <c r="BH2715" s="23">
        <v>6</v>
      </c>
    </row>
    <row r="2716" spans="36:60" x14ac:dyDescent="0.25">
      <c r="AJ2716" s="22">
        <v>297</v>
      </c>
      <c r="AK2716" s="13" t="s">
        <v>335</v>
      </c>
      <c r="AL2716" s="13" t="s">
        <v>114</v>
      </c>
      <c r="AM2716" s="13" t="s">
        <v>82</v>
      </c>
      <c r="AN2716" s="13" t="s">
        <v>83</v>
      </c>
      <c r="AO2716" s="13" t="s">
        <v>60</v>
      </c>
      <c r="AP2716" s="13" t="s">
        <v>68</v>
      </c>
      <c r="AQ2716" s="13" t="s">
        <v>52</v>
      </c>
      <c r="AR2716" s="13" t="s">
        <v>53</v>
      </c>
      <c r="AS2716" s="13" t="s">
        <v>46</v>
      </c>
      <c r="AT2716" s="13">
        <v>875.81</v>
      </c>
      <c r="AU2716" s="13">
        <v>14</v>
      </c>
      <c r="AV2716" s="13">
        <v>0.26</v>
      </c>
      <c r="AW2716" s="13">
        <v>9073.39</v>
      </c>
      <c r="AX2716" s="13">
        <v>6372.52</v>
      </c>
      <c r="AY2716" s="13">
        <v>2700.87</v>
      </c>
      <c r="AZ2716" s="13" t="s">
        <v>47</v>
      </c>
      <c r="BA2716" s="13" t="s">
        <v>54</v>
      </c>
      <c r="BB2716" s="13" t="s">
        <v>37</v>
      </c>
      <c r="BC2716" s="13">
        <v>15.87</v>
      </c>
      <c r="BD2716" s="13">
        <v>1</v>
      </c>
      <c r="BE2716" s="13" t="s">
        <v>38</v>
      </c>
      <c r="BF2716" s="13" t="s">
        <v>39</v>
      </c>
      <c r="BG2716" s="13">
        <v>1</v>
      </c>
      <c r="BH2716" s="23">
        <v>4</v>
      </c>
    </row>
    <row r="2717" spans="36:60" x14ac:dyDescent="0.25">
      <c r="AJ2717" s="20">
        <v>300</v>
      </c>
      <c r="AK2717" s="2" t="s">
        <v>144</v>
      </c>
      <c r="AL2717" s="2" t="s">
        <v>118</v>
      </c>
      <c r="AM2717" s="2" t="s">
        <v>42</v>
      </c>
      <c r="AN2717" s="2" t="s">
        <v>83</v>
      </c>
      <c r="AO2717" s="2" t="s">
        <v>60</v>
      </c>
      <c r="AP2717" s="2" t="s">
        <v>68</v>
      </c>
      <c r="AQ2717" s="2" t="s">
        <v>52</v>
      </c>
      <c r="AR2717" s="2" t="s">
        <v>33</v>
      </c>
      <c r="AS2717" s="2" t="s">
        <v>85</v>
      </c>
      <c r="AT2717" s="2">
        <v>754.45</v>
      </c>
      <c r="AU2717" s="2">
        <v>15</v>
      </c>
      <c r="AV2717" s="2">
        <v>0.28000000000000003</v>
      </c>
      <c r="AW2717" s="2">
        <v>8148.06</v>
      </c>
      <c r="AX2717" s="2">
        <v>4632.55</v>
      </c>
      <c r="AY2717" s="2">
        <v>3515.51</v>
      </c>
      <c r="AZ2717" s="2" t="s">
        <v>35</v>
      </c>
      <c r="BA2717" s="2" t="s">
        <v>54</v>
      </c>
      <c r="BB2717" s="2" t="s">
        <v>72</v>
      </c>
      <c r="BC2717" s="2">
        <v>27.92</v>
      </c>
      <c r="BD2717" s="2">
        <v>7</v>
      </c>
      <c r="BE2717" s="2" t="s">
        <v>97</v>
      </c>
      <c r="BF2717" s="2" t="s">
        <v>56</v>
      </c>
      <c r="BG2717" s="2">
        <v>4</v>
      </c>
      <c r="BH2717" s="21">
        <v>7</v>
      </c>
    </row>
    <row r="2718" spans="36:60" x14ac:dyDescent="0.25">
      <c r="AJ2718" s="20">
        <v>306</v>
      </c>
      <c r="AK2718" s="2" t="s">
        <v>341</v>
      </c>
      <c r="AL2718" s="2" t="s">
        <v>96</v>
      </c>
      <c r="AM2718" s="2" t="s">
        <v>66</v>
      </c>
      <c r="AN2718" s="2" t="s">
        <v>43</v>
      </c>
      <c r="AO2718" s="2" t="s">
        <v>94</v>
      </c>
      <c r="AP2718" s="2" t="s">
        <v>61</v>
      </c>
      <c r="AQ2718" s="2" t="s">
        <v>32</v>
      </c>
      <c r="AR2718" s="2" t="s">
        <v>33</v>
      </c>
      <c r="AS2718" s="2" t="s">
        <v>70</v>
      </c>
      <c r="AT2718" s="2">
        <v>42.5</v>
      </c>
      <c r="AU2718" s="2">
        <v>8</v>
      </c>
      <c r="AV2718" s="2">
        <v>0.21</v>
      </c>
      <c r="AW2718" s="2">
        <v>268.60000000000002</v>
      </c>
      <c r="AX2718" s="2">
        <v>239.13</v>
      </c>
      <c r="AY2718" s="2">
        <v>29.47</v>
      </c>
      <c r="AZ2718" s="2" t="s">
        <v>35</v>
      </c>
      <c r="BA2718" s="2" t="s">
        <v>71</v>
      </c>
      <c r="BB2718" s="2" t="s">
        <v>48</v>
      </c>
      <c r="BC2718" s="2">
        <v>42.55</v>
      </c>
      <c r="BD2718" s="2">
        <v>5</v>
      </c>
      <c r="BE2718" s="2" t="s">
        <v>55</v>
      </c>
      <c r="BF2718" s="2" t="s">
        <v>56</v>
      </c>
      <c r="BG2718" s="2">
        <v>5</v>
      </c>
      <c r="BH2718" s="21">
        <v>9</v>
      </c>
    </row>
    <row r="2719" spans="36:60" x14ac:dyDescent="0.25">
      <c r="AJ2719" s="22">
        <v>311</v>
      </c>
      <c r="AK2719" s="13" t="s">
        <v>261</v>
      </c>
      <c r="AL2719" s="13" t="s">
        <v>27</v>
      </c>
      <c r="AM2719" s="13" t="s">
        <v>82</v>
      </c>
      <c r="AN2719" s="13" t="s">
        <v>83</v>
      </c>
      <c r="AO2719" s="13" t="s">
        <v>100</v>
      </c>
      <c r="AP2719" s="13" t="s">
        <v>31</v>
      </c>
      <c r="AQ2719" s="13" t="s">
        <v>102</v>
      </c>
      <c r="AR2719" s="13" t="s">
        <v>45</v>
      </c>
      <c r="AS2719" s="13" t="s">
        <v>46</v>
      </c>
      <c r="AT2719" s="13">
        <v>632.36</v>
      </c>
      <c r="AU2719" s="13">
        <v>1</v>
      </c>
      <c r="AV2719" s="13">
        <v>0.23</v>
      </c>
      <c r="AW2719" s="13">
        <v>486.92</v>
      </c>
      <c r="AX2719" s="13">
        <v>282.07</v>
      </c>
      <c r="AY2719" s="13">
        <v>204.85</v>
      </c>
      <c r="AZ2719" s="13" t="s">
        <v>91</v>
      </c>
      <c r="BA2719" s="13" t="s">
        <v>36</v>
      </c>
      <c r="BB2719" s="13" t="s">
        <v>37</v>
      </c>
      <c r="BC2719" s="13">
        <v>12.8</v>
      </c>
      <c r="BD2719" s="13">
        <v>3</v>
      </c>
      <c r="BE2719" s="13" t="s">
        <v>97</v>
      </c>
      <c r="BF2719" s="13" t="s">
        <v>56</v>
      </c>
      <c r="BG2719" s="13">
        <v>4</v>
      </c>
      <c r="BH2719" s="23">
        <v>9</v>
      </c>
    </row>
    <row r="2720" spans="36:60" x14ac:dyDescent="0.25">
      <c r="AJ2720" s="22">
        <v>313</v>
      </c>
      <c r="AK2720" s="13" t="s">
        <v>124</v>
      </c>
      <c r="AL2720" s="13" t="s">
        <v>65</v>
      </c>
      <c r="AM2720" s="13" t="s">
        <v>82</v>
      </c>
      <c r="AN2720" s="13" t="s">
        <v>93</v>
      </c>
      <c r="AO2720" s="13" t="s">
        <v>94</v>
      </c>
      <c r="AP2720" s="13" t="s">
        <v>51</v>
      </c>
      <c r="AQ2720" s="13" t="s">
        <v>84</v>
      </c>
      <c r="AR2720" s="13" t="s">
        <v>53</v>
      </c>
      <c r="AS2720" s="13" t="s">
        <v>80</v>
      </c>
      <c r="AT2720" s="13">
        <v>66.89</v>
      </c>
      <c r="AU2720" s="13">
        <v>12</v>
      </c>
      <c r="AV2720" s="13">
        <v>0.27</v>
      </c>
      <c r="AW2720" s="13">
        <v>585.96</v>
      </c>
      <c r="AX2720" s="13">
        <v>345.16</v>
      </c>
      <c r="AY2720" s="13">
        <v>240.8</v>
      </c>
      <c r="AZ2720" s="13" t="s">
        <v>76</v>
      </c>
      <c r="BA2720" s="13" t="s">
        <v>36</v>
      </c>
      <c r="BB2720" s="13" t="s">
        <v>48</v>
      </c>
      <c r="BC2720" s="13">
        <v>40.909999999999997</v>
      </c>
      <c r="BD2720" s="13">
        <v>4</v>
      </c>
      <c r="BE2720" s="13" t="s">
        <v>38</v>
      </c>
      <c r="BF2720" s="13" t="s">
        <v>39</v>
      </c>
      <c r="BG2720" s="13">
        <v>5</v>
      </c>
      <c r="BH2720" s="23">
        <v>3</v>
      </c>
    </row>
    <row r="2721" spans="36:60" x14ac:dyDescent="0.25">
      <c r="AJ2721" s="20">
        <v>314</v>
      </c>
      <c r="AK2721" s="2" t="s">
        <v>283</v>
      </c>
      <c r="AL2721" s="2" t="s">
        <v>27</v>
      </c>
      <c r="AM2721" s="2" t="s">
        <v>28</v>
      </c>
      <c r="AN2721" s="2" t="s">
        <v>93</v>
      </c>
      <c r="AO2721" s="2" t="s">
        <v>67</v>
      </c>
      <c r="AP2721" s="2" t="s">
        <v>31</v>
      </c>
      <c r="AQ2721" s="2" t="s">
        <v>32</v>
      </c>
      <c r="AR2721" s="2" t="s">
        <v>53</v>
      </c>
      <c r="AS2721" s="2" t="s">
        <v>85</v>
      </c>
      <c r="AT2721" s="2">
        <v>318.62</v>
      </c>
      <c r="AU2721" s="2">
        <v>1</v>
      </c>
      <c r="AV2721" s="2">
        <v>0.28999999999999998</v>
      </c>
      <c r="AW2721" s="2">
        <v>226.22</v>
      </c>
      <c r="AX2721" s="2">
        <v>199.51</v>
      </c>
      <c r="AY2721" s="2">
        <v>26.71</v>
      </c>
      <c r="AZ2721" s="2" t="s">
        <v>35</v>
      </c>
      <c r="BA2721" s="2" t="s">
        <v>36</v>
      </c>
      <c r="BB2721" s="2" t="s">
        <v>72</v>
      </c>
      <c r="BC2721" s="2">
        <v>14.9</v>
      </c>
      <c r="BD2721" s="2">
        <v>9</v>
      </c>
      <c r="BE2721" s="2" t="s">
        <v>38</v>
      </c>
      <c r="BF2721" s="2" t="s">
        <v>56</v>
      </c>
      <c r="BG2721" s="2">
        <v>5</v>
      </c>
      <c r="BH2721" s="21">
        <v>5</v>
      </c>
    </row>
    <row r="2722" spans="36:60" x14ac:dyDescent="0.25">
      <c r="AJ2722" s="22">
        <v>315</v>
      </c>
      <c r="AK2722" s="13" t="s">
        <v>346</v>
      </c>
      <c r="AL2722" s="13" t="s">
        <v>58</v>
      </c>
      <c r="AM2722" s="13" t="s">
        <v>28</v>
      </c>
      <c r="AN2722" s="13" t="s">
        <v>93</v>
      </c>
      <c r="AO2722" s="13" t="s">
        <v>78</v>
      </c>
      <c r="AP2722" s="13" t="s">
        <v>61</v>
      </c>
      <c r="AQ2722" s="13" t="s">
        <v>107</v>
      </c>
      <c r="AR2722" s="13" t="s">
        <v>53</v>
      </c>
      <c r="AS2722" s="13" t="s">
        <v>85</v>
      </c>
      <c r="AT2722" s="13">
        <v>936</v>
      </c>
      <c r="AU2722" s="13">
        <v>15</v>
      </c>
      <c r="AV2722" s="13">
        <v>0.27</v>
      </c>
      <c r="AW2722" s="13">
        <v>10249.200000000001</v>
      </c>
      <c r="AX2722" s="13">
        <v>6058.63</v>
      </c>
      <c r="AY2722" s="13">
        <v>4190.57</v>
      </c>
      <c r="AZ2722" s="13" t="s">
        <v>47</v>
      </c>
      <c r="BA2722" s="13" t="s">
        <v>54</v>
      </c>
      <c r="BB2722" s="13" t="s">
        <v>37</v>
      </c>
      <c r="BC2722" s="13">
        <v>35.56</v>
      </c>
      <c r="BD2722" s="13">
        <v>7</v>
      </c>
      <c r="BE2722" s="13" t="s">
        <v>55</v>
      </c>
      <c r="BF2722" s="13" t="s">
        <v>39</v>
      </c>
      <c r="BG2722" s="13">
        <v>4</v>
      </c>
      <c r="BH2722" s="23">
        <v>12</v>
      </c>
    </row>
    <row r="2723" spans="36:60" x14ac:dyDescent="0.25">
      <c r="AJ2723" s="22">
        <v>317</v>
      </c>
      <c r="AK2723" s="13" t="s">
        <v>347</v>
      </c>
      <c r="AL2723" s="13" t="s">
        <v>41</v>
      </c>
      <c r="AM2723" s="13" t="s">
        <v>28</v>
      </c>
      <c r="AN2723" s="13" t="s">
        <v>29</v>
      </c>
      <c r="AO2723" s="13" t="s">
        <v>94</v>
      </c>
      <c r="AP2723" s="13" t="s">
        <v>61</v>
      </c>
      <c r="AQ2723" s="13" t="s">
        <v>52</v>
      </c>
      <c r="AR2723" s="13" t="s">
        <v>45</v>
      </c>
      <c r="AS2723" s="13" t="s">
        <v>85</v>
      </c>
      <c r="AT2723" s="13">
        <v>944.83</v>
      </c>
      <c r="AU2723" s="13">
        <v>7</v>
      </c>
      <c r="AV2723" s="13">
        <v>0.25</v>
      </c>
      <c r="AW2723" s="13">
        <v>4960.3599999999997</v>
      </c>
      <c r="AX2723" s="13">
        <v>2813.76</v>
      </c>
      <c r="AY2723" s="13">
        <v>2146.6</v>
      </c>
      <c r="AZ2723" s="13" t="s">
        <v>35</v>
      </c>
      <c r="BA2723" s="13" t="s">
        <v>54</v>
      </c>
      <c r="BB2723" s="13" t="s">
        <v>72</v>
      </c>
      <c r="BC2723" s="13">
        <v>46.89</v>
      </c>
      <c r="BD2723" s="13">
        <v>6</v>
      </c>
      <c r="BE2723" s="13" t="s">
        <v>97</v>
      </c>
      <c r="BF2723" s="13" t="s">
        <v>56</v>
      </c>
      <c r="BG2723" s="13">
        <v>1</v>
      </c>
      <c r="BH2723" s="23">
        <v>5</v>
      </c>
    </row>
    <row r="2724" spans="36:60" x14ac:dyDescent="0.25">
      <c r="AJ2724" s="20">
        <v>318</v>
      </c>
      <c r="AK2724" s="2" t="s">
        <v>128</v>
      </c>
      <c r="AL2724" s="2" t="s">
        <v>27</v>
      </c>
      <c r="AM2724" s="2" t="s">
        <v>66</v>
      </c>
      <c r="AN2724" s="2" t="s">
        <v>83</v>
      </c>
      <c r="AO2724" s="2" t="s">
        <v>60</v>
      </c>
      <c r="AP2724" s="2" t="s">
        <v>61</v>
      </c>
      <c r="AQ2724" s="2" t="s">
        <v>134</v>
      </c>
      <c r="AR2724" s="2" t="s">
        <v>33</v>
      </c>
      <c r="AS2724" s="2" t="s">
        <v>70</v>
      </c>
      <c r="AT2724" s="2">
        <v>194.24</v>
      </c>
      <c r="AU2724" s="2">
        <v>14</v>
      </c>
      <c r="AV2724" s="2">
        <v>0.21</v>
      </c>
      <c r="AW2724" s="2">
        <v>2148.29</v>
      </c>
      <c r="AX2724" s="2">
        <v>1493.62</v>
      </c>
      <c r="AY2724" s="2">
        <v>654.66999999999996</v>
      </c>
      <c r="AZ2724" s="2" t="s">
        <v>63</v>
      </c>
      <c r="BA2724" s="2" t="s">
        <v>36</v>
      </c>
      <c r="BB2724" s="2" t="s">
        <v>48</v>
      </c>
      <c r="BC2724" s="2">
        <v>25.29</v>
      </c>
      <c r="BD2724" s="2">
        <v>2</v>
      </c>
      <c r="BE2724" s="2" t="s">
        <v>38</v>
      </c>
      <c r="BF2724" s="2" t="s">
        <v>56</v>
      </c>
      <c r="BG2724" s="2">
        <v>3</v>
      </c>
      <c r="BH2724" s="21">
        <v>12</v>
      </c>
    </row>
    <row r="2725" spans="36:60" x14ac:dyDescent="0.25">
      <c r="AJ2725" s="22">
        <v>321</v>
      </c>
      <c r="AK2725" s="13" t="s">
        <v>350</v>
      </c>
      <c r="AL2725" s="13" t="s">
        <v>58</v>
      </c>
      <c r="AM2725" s="13" t="s">
        <v>82</v>
      </c>
      <c r="AN2725" s="13" t="s">
        <v>90</v>
      </c>
      <c r="AO2725" s="13" t="s">
        <v>30</v>
      </c>
      <c r="AP2725" s="13" t="s">
        <v>51</v>
      </c>
      <c r="AQ2725" s="13" t="s">
        <v>52</v>
      </c>
      <c r="AR2725" s="13" t="s">
        <v>33</v>
      </c>
      <c r="AS2725" s="13" t="s">
        <v>80</v>
      </c>
      <c r="AT2725" s="13">
        <v>987.15</v>
      </c>
      <c r="AU2725" s="13">
        <v>4</v>
      </c>
      <c r="AV2725" s="13">
        <v>0.22</v>
      </c>
      <c r="AW2725" s="13">
        <v>3079.91</v>
      </c>
      <c r="AX2725" s="13">
        <v>2103.94</v>
      </c>
      <c r="AY2725" s="13">
        <v>975.97</v>
      </c>
      <c r="AZ2725" s="13" t="s">
        <v>35</v>
      </c>
      <c r="BA2725" s="13" t="s">
        <v>54</v>
      </c>
      <c r="BB2725" s="13" t="s">
        <v>37</v>
      </c>
      <c r="BC2725" s="13">
        <v>21.52</v>
      </c>
      <c r="BD2725" s="13">
        <v>5</v>
      </c>
      <c r="BE2725" s="13" t="s">
        <v>97</v>
      </c>
      <c r="BF2725" s="13" t="s">
        <v>39</v>
      </c>
      <c r="BG2725" s="13">
        <v>2</v>
      </c>
      <c r="BH2725" s="23">
        <v>8</v>
      </c>
    </row>
    <row r="2726" spans="36:60" x14ac:dyDescent="0.25">
      <c r="AJ2726" s="20">
        <v>322</v>
      </c>
      <c r="AK2726" s="2" t="s">
        <v>190</v>
      </c>
      <c r="AL2726" s="2" t="s">
        <v>27</v>
      </c>
      <c r="AM2726" s="2" t="s">
        <v>28</v>
      </c>
      <c r="AN2726" s="2" t="s">
        <v>83</v>
      </c>
      <c r="AO2726" s="2" t="s">
        <v>67</v>
      </c>
      <c r="AP2726" s="2" t="s">
        <v>31</v>
      </c>
      <c r="AQ2726" s="2" t="s">
        <v>134</v>
      </c>
      <c r="AR2726" s="2" t="s">
        <v>45</v>
      </c>
      <c r="AS2726" s="2" t="s">
        <v>34</v>
      </c>
      <c r="AT2726" s="2">
        <v>409.69</v>
      </c>
      <c r="AU2726" s="2">
        <v>3</v>
      </c>
      <c r="AV2726" s="2">
        <v>0.28999999999999998</v>
      </c>
      <c r="AW2726" s="2">
        <v>872.64</v>
      </c>
      <c r="AX2726" s="2">
        <v>649.35</v>
      </c>
      <c r="AY2726" s="2">
        <v>223.29</v>
      </c>
      <c r="AZ2726" s="2" t="s">
        <v>63</v>
      </c>
      <c r="BA2726" s="2" t="s">
        <v>71</v>
      </c>
      <c r="BB2726" s="2" t="s">
        <v>48</v>
      </c>
      <c r="BC2726" s="2">
        <v>24.01</v>
      </c>
      <c r="BD2726" s="2">
        <v>3</v>
      </c>
      <c r="BE2726" s="2" t="s">
        <v>55</v>
      </c>
      <c r="BF2726" s="2" t="s">
        <v>56</v>
      </c>
      <c r="BG2726" s="2">
        <v>2</v>
      </c>
      <c r="BH2726" s="21">
        <v>10</v>
      </c>
    </row>
    <row r="2727" spans="36:60" x14ac:dyDescent="0.25">
      <c r="AJ2727" s="22">
        <v>327</v>
      </c>
      <c r="AK2727" s="13" t="s">
        <v>353</v>
      </c>
      <c r="AL2727" s="13" t="s">
        <v>65</v>
      </c>
      <c r="AM2727" s="13" t="s">
        <v>42</v>
      </c>
      <c r="AN2727" s="13" t="s">
        <v>93</v>
      </c>
      <c r="AO2727" s="13" t="s">
        <v>94</v>
      </c>
      <c r="AP2727" s="13" t="s">
        <v>61</v>
      </c>
      <c r="AQ2727" s="13" t="s">
        <v>107</v>
      </c>
      <c r="AR2727" s="13" t="s">
        <v>53</v>
      </c>
      <c r="AS2727" s="13" t="s">
        <v>85</v>
      </c>
      <c r="AT2727" s="13">
        <v>207.15</v>
      </c>
      <c r="AU2727" s="13">
        <v>1</v>
      </c>
      <c r="AV2727" s="13">
        <v>0.24</v>
      </c>
      <c r="AW2727" s="13">
        <v>157.43</v>
      </c>
      <c r="AX2727" s="13">
        <v>127.57</v>
      </c>
      <c r="AY2727" s="13">
        <v>29.86</v>
      </c>
      <c r="AZ2727" s="13" t="s">
        <v>63</v>
      </c>
      <c r="BA2727" s="13" t="s">
        <v>71</v>
      </c>
      <c r="BB2727" s="13" t="s">
        <v>37</v>
      </c>
      <c r="BC2727" s="13">
        <v>38.24</v>
      </c>
      <c r="BD2727" s="13">
        <v>2</v>
      </c>
      <c r="BE2727" s="13" t="s">
        <v>55</v>
      </c>
      <c r="BF2727" s="13" t="s">
        <v>39</v>
      </c>
      <c r="BG2727" s="13">
        <v>1</v>
      </c>
      <c r="BH2727" s="23">
        <v>11</v>
      </c>
    </row>
    <row r="2728" spans="36:60" x14ac:dyDescent="0.25">
      <c r="AJ2728" s="20">
        <v>332</v>
      </c>
      <c r="AK2728" s="2" t="s">
        <v>357</v>
      </c>
      <c r="AL2728" s="2" t="s">
        <v>65</v>
      </c>
      <c r="AM2728" s="2" t="s">
        <v>42</v>
      </c>
      <c r="AN2728" s="2" t="s">
        <v>29</v>
      </c>
      <c r="AO2728" s="2" t="s">
        <v>100</v>
      </c>
      <c r="AP2728" s="2" t="s">
        <v>51</v>
      </c>
      <c r="AQ2728" s="2" t="s">
        <v>107</v>
      </c>
      <c r="AR2728" s="2" t="s">
        <v>33</v>
      </c>
      <c r="AS2728" s="2" t="s">
        <v>80</v>
      </c>
      <c r="AT2728" s="2">
        <v>646.20000000000005</v>
      </c>
      <c r="AU2728" s="2">
        <v>7</v>
      </c>
      <c r="AV2728" s="2">
        <v>0.22</v>
      </c>
      <c r="AW2728" s="2">
        <v>3528.25</v>
      </c>
      <c r="AX2728" s="2">
        <v>1825.97</v>
      </c>
      <c r="AY2728" s="2">
        <v>1702.28</v>
      </c>
      <c r="AZ2728" s="2" t="s">
        <v>76</v>
      </c>
      <c r="BA2728" s="2" t="s">
        <v>36</v>
      </c>
      <c r="BB2728" s="2" t="s">
        <v>72</v>
      </c>
      <c r="BC2728" s="2">
        <v>17.73</v>
      </c>
      <c r="BD2728" s="2">
        <v>9</v>
      </c>
      <c r="BE2728" s="2" t="s">
        <v>55</v>
      </c>
      <c r="BF2728" s="2" t="s">
        <v>56</v>
      </c>
      <c r="BG2728" s="2">
        <v>2</v>
      </c>
      <c r="BH2728" s="21">
        <v>4</v>
      </c>
    </row>
    <row r="2729" spans="36:60" x14ac:dyDescent="0.25">
      <c r="AJ2729" s="22">
        <v>333</v>
      </c>
      <c r="AK2729" s="13" t="s">
        <v>358</v>
      </c>
      <c r="AL2729" s="13" t="s">
        <v>99</v>
      </c>
      <c r="AM2729" s="13" t="s">
        <v>82</v>
      </c>
      <c r="AN2729" s="13" t="s">
        <v>59</v>
      </c>
      <c r="AO2729" s="13" t="s">
        <v>100</v>
      </c>
      <c r="AP2729" s="13" t="s">
        <v>61</v>
      </c>
      <c r="AQ2729" s="13" t="s">
        <v>32</v>
      </c>
      <c r="AR2729" s="13" t="s">
        <v>45</v>
      </c>
      <c r="AS2729" s="13" t="s">
        <v>70</v>
      </c>
      <c r="AT2729" s="13">
        <v>318.43</v>
      </c>
      <c r="AU2729" s="13">
        <v>14</v>
      </c>
      <c r="AV2729" s="13">
        <v>0.21</v>
      </c>
      <c r="AW2729" s="13">
        <v>3521.84</v>
      </c>
      <c r="AX2729" s="13">
        <v>2257.33</v>
      </c>
      <c r="AY2729" s="13">
        <v>1264.51</v>
      </c>
      <c r="AZ2729" s="13" t="s">
        <v>91</v>
      </c>
      <c r="BA2729" s="13" t="s">
        <v>71</v>
      </c>
      <c r="BB2729" s="13" t="s">
        <v>37</v>
      </c>
      <c r="BC2729" s="13">
        <v>15.28</v>
      </c>
      <c r="BD2729" s="13">
        <v>1</v>
      </c>
      <c r="BE2729" s="13" t="s">
        <v>97</v>
      </c>
      <c r="BF2729" s="13" t="s">
        <v>56</v>
      </c>
      <c r="BG2729" s="13">
        <v>4</v>
      </c>
      <c r="BH2729" s="23">
        <v>8</v>
      </c>
    </row>
    <row r="2730" spans="36:60" x14ac:dyDescent="0.25">
      <c r="AJ2730" s="20">
        <v>336</v>
      </c>
      <c r="AK2730" s="2" t="s">
        <v>216</v>
      </c>
      <c r="AL2730" s="2" t="s">
        <v>41</v>
      </c>
      <c r="AM2730" s="2" t="s">
        <v>42</v>
      </c>
      <c r="AN2730" s="2" t="s">
        <v>59</v>
      </c>
      <c r="AO2730" s="2" t="s">
        <v>94</v>
      </c>
      <c r="AP2730" s="2" t="s">
        <v>51</v>
      </c>
      <c r="AQ2730" s="2" t="s">
        <v>79</v>
      </c>
      <c r="AR2730" s="2" t="s">
        <v>45</v>
      </c>
      <c r="AS2730" s="2" t="s">
        <v>70</v>
      </c>
      <c r="AT2730" s="2">
        <v>990.73</v>
      </c>
      <c r="AU2730" s="2">
        <v>13</v>
      </c>
      <c r="AV2730" s="2">
        <v>0.28999999999999998</v>
      </c>
      <c r="AW2730" s="2">
        <v>9144.44</v>
      </c>
      <c r="AX2730" s="2">
        <v>6438.9</v>
      </c>
      <c r="AY2730" s="2">
        <v>2705.54</v>
      </c>
      <c r="AZ2730" s="2" t="s">
        <v>91</v>
      </c>
      <c r="BA2730" s="2" t="s">
        <v>71</v>
      </c>
      <c r="BB2730" s="2" t="s">
        <v>72</v>
      </c>
      <c r="BC2730" s="2">
        <v>31.77</v>
      </c>
      <c r="BD2730" s="2">
        <v>5</v>
      </c>
      <c r="BE2730" s="2" t="s">
        <v>55</v>
      </c>
      <c r="BF2730" s="2" t="s">
        <v>39</v>
      </c>
      <c r="BG2730" s="2">
        <v>2</v>
      </c>
      <c r="BH2730" s="21">
        <v>12</v>
      </c>
    </row>
    <row r="2731" spans="36:60" x14ac:dyDescent="0.25">
      <c r="AJ2731" s="20">
        <v>346</v>
      </c>
      <c r="AK2731" s="2" t="s">
        <v>366</v>
      </c>
      <c r="AL2731" s="2" t="s">
        <v>99</v>
      </c>
      <c r="AM2731" s="2" t="s">
        <v>66</v>
      </c>
      <c r="AN2731" s="2" t="s">
        <v>83</v>
      </c>
      <c r="AO2731" s="2" t="s">
        <v>78</v>
      </c>
      <c r="AP2731" s="2" t="s">
        <v>75</v>
      </c>
      <c r="AQ2731" s="2" t="s">
        <v>79</v>
      </c>
      <c r="AR2731" s="2" t="s">
        <v>45</v>
      </c>
      <c r="AS2731" s="2" t="s">
        <v>34</v>
      </c>
      <c r="AT2731" s="2">
        <v>24.06</v>
      </c>
      <c r="AU2731" s="2">
        <v>12</v>
      </c>
      <c r="AV2731" s="2">
        <v>0.25</v>
      </c>
      <c r="AW2731" s="2">
        <v>216.54</v>
      </c>
      <c r="AX2731" s="2">
        <v>125.62</v>
      </c>
      <c r="AY2731" s="2">
        <v>90.92</v>
      </c>
      <c r="AZ2731" s="2" t="s">
        <v>76</v>
      </c>
      <c r="BA2731" s="2" t="s">
        <v>71</v>
      </c>
      <c r="BB2731" s="2" t="s">
        <v>48</v>
      </c>
      <c r="BC2731" s="2">
        <v>36.21</v>
      </c>
      <c r="BD2731" s="2">
        <v>4</v>
      </c>
      <c r="BE2731" s="2" t="s">
        <v>97</v>
      </c>
      <c r="BF2731" s="2" t="s">
        <v>56</v>
      </c>
      <c r="BG2731" s="2">
        <v>5</v>
      </c>
      <c r="BH2731" s="21">
        <v>3</v>
      </c>
    </row>
    <row r="2732" spans="36:60" x14ac:dyDescent="0.25">
      <c r="AJ2732" s="22">
        <v>347</v>
      </c>
      <c r="AK2732" s="13" t="s">
        <v>367</v>
      </c>
      <c r="AL2732" s="13" t="s">
        <v>58</v>
      </c>
      <c r="AM2732" s="13" t="s">
        <v>82</v>
      </c>
      <c r="AN2732" s="13" t="s">
        <v>90</v>
      </c>
      <c r="AO2732" s="13" t="s">
        <v>94</v>
      </c>
      <c r="AP2732" s="13" t="s">
        <v>75</v>
      </c>
      <c r="AQ2732" s="13" t="s">
        <v>87</v>
      </c>
      <c r="AR2732" s="13" t="s">
        <v>45</v>
      </c>
      <c r="AS2732" s="13" t="s">
        <v>46</v>
      </c>
      <c r="AT2732" s="13">
        <v>132.30000000000001</v>
      </c>
      <c r="AU2732" s="13">
        <v>2</v>
      </c>
      <c r="AV2732" s="13">
        <v>0.27</v>
      </c>
      <c r="AW2732" s="13">
        <v>193.16</v>
      </c>
      <c r="AX2732" s="13">
        <v>147.26</v>
      </c>
      <c r="AY2732" s="13">
        <v>45.9</v>
      </c>
      <c r="AZ2732" s="13" t="s">
        <v>47</v>
      </c>
      <c r="BA2732" s="13" t="s">
        <v>54</v>
      </c>
      <c r="BB2732" s="13" t="s">
        <v>48</v>
      </c>
      <c r="BC2732" s="13">
        <v>48.36</v>
      </c>
      <c r="BD2732" s="13">
        <v>1</v>
      </c>
      <c r="BE2732" s="13" t="s">
        <v>97</v>
      </c>
      <c r="BF2732" s="13" t="s">
        <v>56</v>
      </c>
      <c r="BG2732" s="13">
        <v>2</v>
      </c>
      <c r="BH2732" s="23">
        <v>6</v>
      </c>
    </row>
    <row r="2733" spans="36:60" x14ac:dyDescent="0.25">
      <c r="AJ2733" s="20">
        <v>348</v>
      </c>
      <c r="AK2733" s="2" t="s">
        <v>368</v>
      </c>
      <c r="AL2733" s="2" t="s">
        <v>27</v>
      </c>
      <c r="AM2733" s="2" t="s">
        <v>82</v>
      </c>
      <c r="AN2733" s="2" t="s">
        <v>83</v>
      </c>
      <c r="AO2733" s="2" t="s">
        <v>67</v>
      </c>
      <c r="AP2733" s="2" t="s">
        <v>31</v>
      </c>
      <c r="AQ2733" s="2" t="s">
        <v>84</v>
      </c>
      <c r="AR2733" s="2" t="s">
        <v>33</v>
      </c>
      <c r="AS2733" s="2" t="s">
        <v>80</v>
      </c>
      <c r="AT2733" s="2">
        <v>932.77</v>
      </c>
      <c r="AU2733" s="2">
        <v>15</v>
      </c>
      <c r="AV2733" s="2">
        <v>0.28000000000000003</v>
      </c>
      <c r="AW2733" s="2">
        <v>10073.92</v>
      </c>
      <c r="AX2733" s="2">
        <v>8630.52</v>
      </c>
      <c r="AY2733" s="2">
        <v>1443.4</v>
      </c>
      <c r="AZ2733" s="2" t="s">
        <v>63</v>
      </c>
      <c r="BA2733" s="2" t="s">
        <v>88</v>
      </c>
      <c r="BB2733" s="2" t="s">
        <v>48</v>
      </c>
      <c r="BC2733" s="2">
        <v>6.47</v>
      </c>
      <c r="BD2733" s="2">
        <v>10</v>
      </c>
      <c r="BE2733" s="2" t="s">
        <v>38</v>
      </c>
      <c r="BF2733" s="2" t="s">
        <v>56</v>
      </c>
      <c r="BG2733" s="2">
        <v>1</v>
      </c>
      <c r="BH2733" s="21">
        <v>5</v>
      </c>
    </row>
    <row r="2734" spans="36:60" x14ac:dyDescent="0.25">
      <c r="AJ2734" s="22">
        <v>353</v>
      </c>
      <c r="AK2734" s="13" t="s">
        <v>371</v>
      </c>
      <c r="AL2734" s="13" t="s">
        <v>129</v>
      </c>
      <c r="AM2734" s="13" t="s">
        <v>66</v>
      </c>
      <c r="AN2734" s="13" t="s">
        <v>93</v>
      </c>
      <c r="AO2734" s="13" t="s">
        <v>67</v>
      </c>
      <c r="AP2734" s="13" t="s">
        <v>51</v>
      </c>
      <c r="AQ2734" s="13" t="s">
        <v>62</v>
      </c>
      <c r="AR2734" s="13" t="s">
        <v>33</v>
      </c>
      <c r="AS2734" s="13" t="s">
        <v>85</v>
      </c>
      <c r="AT2734" s="13">
        <v>620.24</v>
      </c>
      <c r="AU2734" s="13">
        <v>5</v>
      </c>
      <c r="AV2734" s="13">
        <v>0.21</v>
      </c>
      <c r="AW2734" s="13">
        <v>2449.9499999999998</v>
      </c>
      <c r="AX2734" s="13">
        <v>1600.07</v>
      </c>
      <c r="AY2734" s="13">
        <v>849.88</v>
      </c>
      <c r="AZ2734" s="13" t="s">
        <v>47</v>
      </c>
      <c r="BA2734" s="13" t="s">
        <v>88</v>
      </c>
      <c r="BB2734" s="13" t="s">
        <v>72</v>
      </c>
      <c r="BC2734" s="13">
        <v>41.63</v>
      </c>
      <c r="BD2734" s="13">
        <v>3</v>
      </c>
      <c r="BE2734" s="13" t="s">
        <v>38</v>
      </c>
      <c r="BF2734" s="13" t="s">
        <v>39</v>
      </c>
      <c r="BG2734" s="13">
        <v>4</v>
      </c>
      <c r="BH2734" s="23">
        <v>11</v>
      </c>
    </row>
    <row r="2735" spans="36:60" x14ac:dyDescent="0.25">
      <c r="AJ2735" s="20">
        <v>354</v>
      </c>
      <c r="AK2735" s="2" t="s">
        <v>137</v>
      </c>
      <c r="AL2735" s="2" t="s">
        <v>129</v>
      </c>
      <c r="AM2735" s="2" t="s">
        <v>66</v>
      </c>
      <c r="AN2735" s="2" t="s">
        <v>93</v>
      </c>
      <c r="AO2735" s="2" t="s">
        <v>60</v>
      </c>
      <c r="AP2735" s="2" t="s">
        <v>75</v>
      </c>
      <c r="AQ2735" s="2" t="s">
        <v>69</v>
      </c>
      <c r="AR2735" s="2" t="s">
        <v>45</v>
      </c>
      <c r="AS2735" s="2" t="s">
        <v>80</v>
      </c>
      <c r="AT2735" s="2">
        <v>506.34</v>
      </c>
      <c r="AU2735" s="2">
        <v>1</v>
      </c>
      <c r="AV2735" s="2">
        <v>0.23</v>
      </c>
      <c r="AW2735" s="2">
        <v>389.88</v>
      </c>
      <c r="AX2735" s="2">
        <v>273.12</v>
      </c>
      <c r="AY2735" s="2">
        <v>116.76</v>
      </c>
      <c r="AZ2735" s="2" t="s">
        <v>35</v>
      </c>
      <c r="BA2735" s="2" t="s">
        <v>71</v>
      </c>
      <c r="BB2735" s="2" t="s">
        <v>37</v>
      </c>
      <c r="BC2735" s="2">
        <v>11.87</v>
      </c>
      <c r="BD2735" s="2">
        <v>10</v>
      </c>
      <c r="BE2735" s="2" t="s">
        <v>55</v>
      </c>
      <c r="BF2735" s="2" t="s">
        <v>39</v>
      </c>
      <c r="BG2735" s="2">
        <v>5</v>
      </c>
      <c r="BH2735" s="21">
        <v>12</v>
      </c>
    </row>
    <row r="2736" spans="36:60" x14ac:dyDescent="0.25">
      <c r="AJ2736" s="22">
        <v>357</v>
      </c>
      <c r="AK2736" s="13" t="s">
        <v>373</v>
      </c>
      <c r="AL2736" s="13" t="s">
        <v>50</v>
      </c>
      <c r="AM2736" s="13" t="s">
        <v>42</v>
      </c>
      <c r="AN2736" s="13" t="s">
        <v>93</v>
      </c>
      <c r="AO2736" s="13" t="s">
        <v>78</v>
      </c>
      <c r="AP2736" s="13" t="s">
        <v>75</v>
      </c>
      <c r="AQ2736" s="13" t="s">
        <v>69</v>
      </c>
      <c r="AR2736" s="13" t="s">
        <v>33</v>
      </c>
      <c r="AS2736" s="13" t="s">
        <v>34</v>
      </c>
      <c r="AT2736" s="13">
        <v>167.67</v>
      </c>
      <c r="AU2736" s="13">
        <v>5</v>
      </c>
      <c r="AV2736" s="13">
        <v>0.3</v>
      </c>
      <c r="AW2736" s="13">
        <v>586.84</v>
      </c>
      <c r="AX2736" s="13">
        <v>376.7</v>
      </c>
      <c r="AY2736" s="13">
        <v>210.14</v>
      </c>
      <c r="AZ2736" s="13" t="s">
        <v>47</v>
      </c>
      <c r="BA2736" s="13" t="s">
        <v>54</v>
      </c>
      <c r="BB2736" s="13" t="s">
        <v>48</v>
      </c>
      <c r="BC2736" s="13">
        <v>47.98</v>
      </c>
      <c r="BD2736" s="13">
        <v>8</v>
      </c>
      <c r="BE2736" s="13" t="s">
        <v>55</v>
      </c>
      <c r="BF2736" s="13" t="s">
        <v>39</v>
      </c>
      <c r="BG2736" s="13">
        <v>4</v>
      </c>
      <c r="BH2736" s="23">
        <v>4</v>
      </c>
    </row>
    <row r="2737" spans="36:60" x14ac:dyDescent="0.25">
      <c r="AJ2737" s="20">
        <v>358</v>
      </c>
      <c r="AK2737" s="2" t="s">
        <v>374</v>
      </c>
      <c r="AL2737" s="2" t="s">
        <v>58</v>
      </c>
      <c r="AM2737" s="2" t="s">
        <v>28</v>
      </c>
      <c r="AN2737" s="2" t="s">
        <v>90</v>
      </c>
      <c r="AO2737" s="2" t="s">
        <v>78</v>
      </c>
      <c r="AP2737" s="2" t="s">
        <v>51</v>
      </c>
      <c r="AQ2737" s="2" t="s">
        <v>62</v>
      </c>
      <c r="AR2737" s="2" t="s">
        <v>45</v>
      </c>
      <c r="AS2737" s="2" t="s">
        <v>80</v>
      </c>
      <c r="AT2737" s="2">
        <v>55.62</v>
      </c>
      <c r="AU2737" s="2">
        <v>5</v>
      </c>
      <c r="AV2737" s="2">
        <v>0.23</v>
      </c>
      <c r="AW2737" s="2">
        <v>214.14</v>
      </c>
      <c r="AX2737" s="2">
        <v>118.01</v>
      </c>
      <c r="AY2737" s="2">
        <v>96.13</v>
      </c>
      <c r="AZ2737" s="2" t="s">
        <v>76</v>
      </c>
      <c r="BA2737" s="2" t="s">
        <v>88</v>
      </c>
      <c r="BB2737" s="2" t="s">
        <v>48</v>
      </c>
      <c r="BC2737" s="2">
        <v>15.58</v>
      </c>
      <c r="BD2737" s="2">
        <v>3</v>
      </c>
      <c r="BE2737" s="2" t="s">
        <v>38</v>
      </c>
      <c r="BF2737" s="2" t="s">
        <v>39</v>
      </c>
      <c r="BG2737" s="2">
        <v>1</v>
      </c>
      <c r="BH2737" s="21">
        <v>2</v>
      </c>
    </row>
    <row r="2738" spans="36:60" x14ac:dyDescent="0.25">
      <c r="AJ2738" s="22">
        <v>359</v>
      </c>
      <c r="AK2738" s="13" t="s">
        <v>354</v>
      </c>
      <c r="AL2738" s="13" t="s">
        <v>50</v>
      </c>
      <c r="AM2738" s="13" t="s">
        <v>28</v>
      </c>
      <c r="AN2738" s="13" t="s">
        <v>93</v>
      </c>
      <c r="AO2738" s="13" t="s">
        <v>78</v>
      </c>
      <c r="AP2738" s="13" t="s">
        <v>68</v>
      </c>
      <c r="AQ2738" s="13" t="s">
        <v>102</v>
      </c>
      <c r="AR2738" s="13" t="s">
        <v>53</v>
      </c>
      <c r="AS2738" s="13" t="s">
        <v>46</v>
      </c>
      <c r="AT2738" s="13">
        <v>518.91999999999996</v>
      </c>
      <c r="AU2738" s="13">
        <v>15</v>
      </c>
      <c r="AV2738" s="13">
        <v>0.3</v>
      </c>
      <c r="AW2738" s="13">
        <v>5448.66</v>
      </c>
      <c r="AX2738" s="13">
        <v>3679.95</v>
      </c>
      <c r="AY2738" s="13">
        <v>1768.71</v>
      </c>
      <c r="AZ2738" s="13" t="s">
        <v>47</v>
      </c>
      <c r="BA2738" s="13" t="s">
        <v>71</v>
      </c>
      <c r="BB2738" s="13" t="s">
        <v>48</v>
      </c>
      <c r="BC2738" s="13">
        <v>21.77</v>
      </c>
      <c r="BD2738" s="13">
        <v>6</v>
      </c>
      <c r="BE2738" s="13" t="s">
        <v>38</v>
      </c>
      <c r="BF2738" s="13" t="s">
        <v>56</v>
      </c>
      <c r="BG2738" s="13">
        <v>2</v>
      </c>
      <c r="BH2738" s="23">
        <v>11</v>
      </c>
    </row>
    <row r="2739" spans="36:60" x14ac:dyDescent="0.25">
      <c r="AJ2739" s="20">
        <v>362</v>
      </c>
      <c r="AK2739" s="2" t="s">
        <v>377</v>
      </c>
      <c r="AL2739" s="2" t="s">
        <v>27</v>
      </c>
      <c r="AM2739" s="2" t="s">
        <v>28</v>
      </c>
      <c r="AN2739" s="2" t="s">
        <v>90</v>
      </c>
      <c r="AO2739" s="2" t="s">
        <v>67</v>
      </c>
      <c r="AP2739" s="2" t="s">
        <v>51</v>
      </c>
      <c r="AQ2739" s="2" t="s">
        <v>62</v>
      </c>
      <c r="AR2739" s="2" t="s">
        <v>45</v>
      </c>
      <c r="AS2739" s="2" t="s">
        <v>80</v>
      </c>
      <c r="AT2739" s="2">
        <v>960.85</v>
      </c>
      <c r="AU2739" s="2">
        <v>12</v>
      </c>
      <c r="AV2739" s="2">
        <v>0.28999999999999998</v>
      </c>
      <c r="AW2739" s="2">
        <v>8186.44</v>
      </c>
      <c r="AX2739" s="2">
        <v>6328.37</v>
      </c>
      <c r="AY2739" s="2">
        <v>1858.07</v>
      </c>
      <c r="AZ2739" s="2" t="s">
        <v>47</v>
      </c>
      <c r="BA2739" s="2" t="s">
        <v>71</v>
      </c>
      <c r="BB2739" s="2" t="s">
        <v>37</v>
      </c>
      <c r="BC2739" s="2">
        <v>37.840000000000003</v>
      </c>
      <c r="BD2739" s="2">
        <v>9</v>
      </c>
      <c r="BE2739" s="2" t="s">
        <v>38</v>
      </c>
      <c r="BF2739" s="2" t="s">
        <v>56</v>
      </c>
      <c r="BG2739" s="2">
        <v>4</v>
      </c>
      <c r="BH2739" s="21">
        <v>3</v>
      </c>
    </row>
    <row r="2740" spans="36:60" x14ac:dyDescent="0.25">
      <c r="AJ2740" s="22">
        <v>363</v>
      </c>
      <c r="AK2740" s="13" t="s">
        <v>378</v>
      </c>
      <c r="AL2740" s="13" t="s">
        <v>50</v>
      </c>
      <c r="AM2740" s="13" t="s">
        <v>82</v>
      </c>
      <c r="AN2740" s="13" t="s">
        <v>59</v>
      </c>
      <c r="AO2740" s="13" t="s">
        <v>94</v>
      </c>
      <c r="AP2740" s="13" t="s">
        <v>51</v>
      </c>
      <c r="AQ2740" s="13" t="s">
        <v>52</v>
      </c>
      <c r="AR2740" s="13" t="s">
        <v>45</v>
      </c>
      <c r="AS2740" s="13" t="s">
        <v>34</v>
      </c>
      <c r="AT2740" s="13">
        <v>958.01</v>
      </c>
      <c r="AU2740" s="13">
        <v>9</v>
      </c>
      <c r="AV2740" s="13">
        <v>0.28999999999999998</v>
      </c>
      <c r="AW2740" s="13">
        <v>6121.68</v>
      </c>
      <c r="AX2740" s="13">
        <v>3307.91</v>
      </c>
      <c r="AY2740" s="13">
        <v>2813.77</v>
      </c>
      <c r="AZ2740" s="13" t="s">
        <v>76</v>
      </c>
      <c r="BA2740" s="13" t="s">
        <v>54</v>
      </c>
      <c r="BB2740" s="13" t="s">
        <v>37</v>
      </c>
      <c r="BC2740" s="13">
        <v>25.09</v>
      </c>
      <c r="BD2740" s="13">
        <v>7</v>
      </c>
      <c r="BE2740" s="13" t="s">
        <v>38</v>
      </c>
      <c r="BF2740" s="13" t="s">
        <v>39</v>
      </c>
      <c r="BG2740" s="13">
        <v>2</v>
      </c>
      <c r="BH2740" s="23">
        <v>9</v>
      </c>
    </row>
    <row r="2741" spans="36:60" x14ac:dyDescent="0.25">
      <c r="AJ2741" s="22">
        <v>365</v>
      </c>
      <c r="AK2741" s="13" t="s">
        <v>195</v>
      </c>
      <c r="AL2741" s="13" t="s">
        <v>41</v>
      </c>
      <c r="AM2741" s="13" t="s">
        <v>28</v>
      </c>
      <c r="AN2741" s="13" t="s">
        <v>59</v>
      </c>
      <c r="AO2741" s="13" t="s">
        <v>67</v>
      </c>
      <c r="AP2741" s="13" t="s">
        <v>31</v>
      </c>
      <c r="AQ2741" s="13" t="s">
        <v>52</v>
      </c>
      <c r="AR2741" s="13" t="s">
        <v>53</v>
      </c>
      <c r="AS2741" s="13" t="s">
        <v>70</v>
      </c>
      <c r="AT2741" s="13">
        <v>197.6</v>
      </c>
      <c r="AU2741" s="13">
        <v>11</v>
      </c>
      <c r="AV2741" s="13">
        <v>0.28999999999999998</v>
      </c>
      <c r="AW2741" s="13">
        <v>1543.26</v>
      </c>
      <c r="AX2741" s="13">
        <v>1021.02</v>
      </c>
      <c r="AY2741" s="13">
        <v>522.24</v>
      </c>
      <c r="AZ2741" s="13" t="s">
        <v>35</v>
      </c>
      <c r="BA2741" s="13" t="s">
        <v>71</v>
      </c>
      <c r="BB2741" s="13" t="s">
        <v>72</v>
      </c>
      <c r="BC2741" s="13">
        <v>15.31</v>
      </c>
      <c r="BD2741" s="13">
        <v>4</v>
      </c>
      <c r="BE2741" s="13" t="s">
        <v>38</v>
      </c>
      <c r="BF2741" s="13" t="s">
        <v>56</v>
      </c>
      <c r="BG2741" s="13">
        <v>3</v>
      </c>
      <c r="BH2741" s="23">
        <v>10</v>
      </c>
    </row>
    <row r="2742" spans="36:60" x14ac:dyDescent="0.25">
      <c r="AJ2742" s="22">
        <v>371</v>
      </c>
      <c r="AK2742" s="13" t="s">
        <v>383</v>
      </c>
      <c r="AL2742" s="13" t="s">
        <v>118</v>
      </c>
      <c r="AM2742" s="13" t="s">
        <v>42</v>
      </c>
      <c r="AN2742" s="13" t="s">
        <v>90</v>
      </c>
      <c r="AO2742" s="13" t="s">
        <v>67</v>
      </c>
      <c r="AP2742" s="13" t="s">
        <v>75</v>
      </c>
      <c r="AQ2742" s="13" t="s">
        <v>134</v>
      </c>
      <c r="AR2742" s="13" t="s">
        <v>45</v>
      </c>
      <c r="AS2742" s="13" t="s">
        <v>46</v>
      </c>
      <c r="AT2742" s="13">
        <v>247.58</v>
      </c>
      <c r="AU2742" s="13">
        <v>9</v>
      </c>
      <c r="AV2742" s="13">
        <v>0.25</v>
      </c>
      <c r="AW2742" s="13">
        <v>1671.17</v>
      </c>
      <c r="AX2742" s="13">
        <v>892.71</v>
      </c>
      <c r="AY2742" s="13">
        <v>778.46</v>
      </c>
      <c r="AZ2742" s="13" t="s">
        <v>35</v>
      </c>
      <c r="BA2742" s="13" t="s">
        <v>54</v>
      </c>
      <c r="BB2742" s="13" t="s">
        <v>48</v>
      </c>
      <c r="BC2742" s="13">
        <v>12.92</v>
      </c>
      <c r="BD2742" s="13">
        <v>7</v>
      </c>
      <c r="BE2742" s="13" t="s">
        <v>97</v>
      </c>
      <c r="BF2742" s="13" t="s">
        <v>39</v>
      </c>
      <c r="BG2742" s="13">
        <v>3</v>
      </c>
      <c r="BH2742" s="23">
        <v>5</v>
      </c>
    </row>
    <row r="2743" spans="36:60" x14ac:dyDescent="0.25">
      <c r="AJ2743" s="22">
        <v>373</v>
      </c>
      <c r="AK2743" s="13" t="s">
        <v>385</v>
      </c>
      <c r="AL2743" s="13" t="s">
        <v>50</v>
      </c>
      <c r="AM2743" s="13" t="s">
        <v>28</v>
      </c>
      <c r="AN2743" s="13" t="s">
        <v>93</v>
      </c>
      <c r="AO2743" s="13" t="s">
        <v>78</v>
      </c>
      <c r="AP2743" s="13" t="s">
        <v>31</v>
      </c>
      <c r="AQ2743" s="13" t="s">
        <v>102</v>
      </c>
      <c r="AR2743" s="13" t="s">
        <v>45</v>
      </c>
      <c r="AS2743" s="13" t="s">
        <v>34</v>
      </c>
      <c r="AT2743" s="13">
        <v>994.21</v>
      </c>
      <c r="AU2743" s="13">
        <v>5</v>
      </c>
      <c r="AV2743" s="13">
        <v>0.23</v>
      </c>
      <c r="AW2743" s="13">
        <v>3827.71</v>
      </c>
      <c r="AX2743" s="13">
        <v>2143.11</v>
      </c>
      <c r="AY2743" s="13">
        <v>1684.6</v>
      </c>
      <c r="AZ2743" s="13" t="s">
        <v>91</v>
      </c>
      <c r="BA2743" s="13" t="s">
        <v>54</v>
      </c>
      <c r="BB2743" s="13" t="s">
        <v>48</v>
      </c>
      <c r="BC2743" s="13">
        <v>29.37</v>
      </c>
      <c r="BD2743" s="13">
        <v>4</v>
      </c>
      <c r="BE2743" s="13" t="s">
        <v>55</v>
      </c>
      <c r="BF2743" s="13" t="s">
        <v>39</v>
      </c>
      <c r="BG2743" s="13">
        <v>3</v>
      </c>
      <c r="BH2743" s="23">
        <v>2</v>
      </c>
    </row>
    <row r="2744" spans="36:60" x14ac:dyDescent="0.25">
      <c r="AJ2744" s="22">
        <v>375</v>
      </c>
      <c r="AK2744" s="13" t="s">
        <v>387</v>
      </c>
      <c r="AL2744" s="13" t="s">
        <v>50</v>
      </c>
      <c r="AM2744" s="13" t="s">
        <v>66</v>
      </c>
      <c r="AN2744" s="13" t="s">
        <v>43</v>
      </c>
      <c r="AO2744" s="13" t="s">
        <v>44</v>
      </c>
      <c r="AP2744" s="13" t="s">
        <v>31</v>
      </c>
      <c r="AQ2744" s="13" t="s">
        <v>62</v>
      </c>
      <c r="AR2744" s="13" t="s">
        <v>45</v>
      </c>
      <c r="AS2744" s="13" t="s">
        <v>80</v>
      </c>
      <c r="AT2744" s="13">
        <v>947.48</v>
      </c>
      <c r="AU2744" s="13">
        <v>16</v>
      </c>
      <c r="AV2744" s="13">
        <v>0.26</v>
      </c>
      <c r="AW2744" s="13">
        <v>11218.16</v>
      </c>
      <c r="AX2744" s="13">
        <v>8666.84</v>
      </c>
      <c r="AY2744" s="13">
        <v>2551.3200000000002</v>
      </c>
      <c r="AZ2744" s="13" t="s">
        <v>47</v>
      </c>
      <c r="BA2744" s="13" t="s">
        <v>36</v>
      </c>
      <c r="BB2744" s="13" t="s">
        <v>48</v>
      </c>
      <c r="BC2744" s="13">
        <v>36.57</v>
      </c>
      <c r="BD2744" s="13">
        <v>3</v>
      </c>
      <c r="BE2744" s="13" t="s">
        <v>38</v>
      </c>
      <c r="BF2744" s="13" t="s">
        <v>39</v>
      </c>
      <c r="BG2744" s="13">
        <v>5</v>
      </c>
      <c r="BH2744" s="23">
        <v>3</v>
      </c>
    </row>
    <row r="2745" spans="36:60" x14ac:dyDescent="0.25">
      <c r="AJ2745" s="20">
        <v>376</v>
      </c>
      <c r="AK2745" s="2" t="s">
        <v>388</v>
      </c>
      <c r="AL2745" s="2" t="s">
        <v>27</v>
      </c>
      <c r="AM2745" s="2" t="s">
        <v>82</v>
      </c>
      <c r="AN2745" s="2" t="s">
        <v>90</v>
      </c>
      <c r="AO2745" s="2" t="s">
        <v>60</v>
      </c>
      <c r="AP2745" s="2" t="s">
        <v>51</v>
      </c>
      <c r="AQ2745" s="2" t="s">
        <v>62</v>
      </c>
      <c r="AR2745" s="2" t="s">
        <v>53</v>
      </c>
      <c r="AS2745" s="2" t="s">
        <v>80</v>
      </c>
      <c r="AT2745" s="2">
        <v>456.69</v>
      </c>
      <c r="AU2745" s="2">
        <v>11</v>
      </c>
      <c r="AV2745" s="2">
        <v>0.24</v>
      </c>
      <c r="AW2745" s="2">
        <v>3817.93</v>
      </c>
      <c r="AX2745" s="2">
        <v>2896.01</v>
      </c>
      <c r="AY2745" s="2">
        <v>921.92</v>
      </c>
      <c r="AZ2745" s="2" t="s">
        <v>47</v>
      </c>
      <c r="BA2745" s="2" t="s">
        <v>88</v>
      </c>
      <c r="BB2745" s="2" t="s">
        <v>37</v>
      </c>
      <c r="BC2745" s="2">
        <v>23.85</v>
      </c>
      <c r="BD2745" s="2">
        <v>10</v>
      </c>
      <c r="BE2745" s="2" t="s">
        <v>38</v>
      </c>
      <c r="BF2745" s="2" t="s">
        <v>39</v>
      </c>
      <c r="BG2745" s="2">
        <v>5</v>
      </c>
      <c r="BH2745" s="21">
        <v>7</v>
      </c>
    </row>
    <row r="2746" spans="36:60" x14ac:dyDescent="0.25">
      <c r="AJ2746" s="20">
        <v>378</v>
      </c>
      <c r="AK2746" s="2" t="s">
        <v>389</v>
      </c>
      <c r="AL2746" s="2" t="s">
        <v>114</v>
      </c>
      <c r="AM2746" s="2" t="s">
        <v>42</v>
      </c>
      <c r="AN2746" s="2" t="s">
        <v>93</v>
      </c>
      <c r="AO2746" s="2" t="s">
        <v>78</v>
      </c>
      <c r="AP2746" s="2" t="s">
        <v>61</v>
      </c>
      <c r="AQ2746" s="2" t="s">
        <v>69</v>
      </c>
      <c r="AR2746" s="2" t="s">
        <v>33</v>
      </c>
      <c r="AS2746" s="2" t="s">
        <v>70</v>
      </c>
      <c r="AT2746" s="2">
        <v>939.74</v>
      </c>
      <c r="AU2746" s="2">
        <v>19</v>
      </c>
      <c r="AV2746" s="2">
        <v>0.3</v>
      </c>
      <c r="AW2746" s="2">
        <v>12498.54</v>
      </c>
      <c r="AX2746" s="2">
        <v>9176.41</v>
      </c>
      <c r="AY2746" s="2">
        <v>3322.13</v>
      </c>
      <c r="AZ2746" s="2" t="s">
        <v>91</v>
      </c>
      <c r="BA2746" s="2" t="s">
        <v>88</v>
      </c>
      <c r="BB2746" s="2" t="s">
        <v>48</v>
      </c>
      <c r="BC2746" s="2">
        <v>42.72</v>
      </c>
      <c r="BD2746" s="2">
        <v>3</v>
      </c>
      <c r="BE2746" s="2" t="s">
        <v>38</v>
      </c>
      <c r="BF2746" s="2" t="s">
        <v>56</v>
      </c>
      <c r="BG2746" s="2">
        <v>4</v>
      </c>
      <c r="BH2746" s="21">
        <v>7</v>
      </c>
    </row>
    <row r="2747" spans="36:60" x14ac:dyDescent="0.25">
      <c r="AJ2747" s="20">
        <v>380</v>
      </c>
      <c r="AK2747" s="2" t="s">
        <v>235</v>
      </c>
      <c r="AL2747" s="2" t="s">
        <v>120</v>
      </c>
      <c r="AM2747" s="2" t="s">
        <v>66</v>
      </c>
      <c r="AN2747" s="2" t="s">
        <v>59</v>
      </c>
      <c r="AO2747" s="2" t="s">
        <v>60</v>
      </c>
      <c r="AP2747" s="2" t="s">
        <v>31</v>
      </c>
      <c r="AQ2747" s="2" t="s">
        <v>102</v>
      </c>
      <c r="AR2747" s="2" t="s">
        <v>33</v>
      </c>
      <c r="AS2747" s="2" t="s">
        <v>46</v>
      </c>
      <c r="AT2747" s="2">
        <v>888.05</v>
      </c>
      <c r="AU2747" s="2">
        <v>9</v>
      </c>
      <c r="AV2747" s="2">
        <v>0.23</v>
      </c>
      <c r="AW2747" s="2">
        <v>6154.19</v>
      </c>
      <c r="AX2747" s="2">
        <v>5351.28</v>
      </c>
      <c r="AY2747" s="2">
        <v>802.91</v>
      </c>
      <c r="AZ2747" s="2" t="s">
        <v>35</v>
      </c>
      <c r="BA2747" s="2" t="s">
        <v>54</v>
      </c>
      <c r="BB2747" s="2" t="s">
        <v>37</v>
      </c>
      <c r="BC2747" s="2">
        <v>39.01</v>
      </c>
      <c r="BD2747" s="2">
        <v>1</v>
      </c>
      <c r="BE2747" s="2" t="s">
        <v>38</v>
      </c>
      <c r="BF2747" s="2" t="s">
        <v>39</v>
      </c>
      <c r="BG2747" s="2">
        <v>2</v>
      </c>
      <c r="BH2747" s="21">
        <v>1</v>
      </c>
    </row>
    <row r="2748" spans="36:60" x14ac:dyDescent="0.25">
      <c r="AJ2748" s="20">
        <v>390</v>
      </c>
      <c r="AK2748" s="2" t="s">
        <v>398</v>
      </c>
      <c r="AL2748" s="2" t="s">
        <v>50</v>
      </c>
      <c r="AM2748" s="2" t="s">
        <v>28</v>
      </c>
      <c r="AN2748" s="2" t="s">
        <v>59</v>
      </c>
      <c r="AO2748" s="2" t="s">
        <v>94</v>
      </c>
      <c r="AP2748" s="2" t="s">
        <v>68</v>
      </c>
      <c r="AQ2748" s="2" t="s">
        <v>84</v>
      </c>
      <c r="AR2748" s="2" t="s">
        <v>45</v>
      </c>
      <c r="AS2748" s="2" t="s">
        <v>70</v>
      </c>
      <c r="AT2748" s="2">
        <v>315.99</v>
      </c>
      <c r="AU2748" s="2">
        <v>11</v>
      </c>
      <c r="AV2748" s="2">
        <v>0.25</v>
      </c>
      <c r="AW2748" s="2">
        <v>2606.92</v>
      </c>
      <c r="AX2748" s="2">
        <v>1327.22</v>
      </c>
      <c r="AY2748" s="2">
        <v>1279.7</v>
      </c>
      <c r="AZ2748" s="2" t="s">
        <v>63</v>
      </c>
      <c r="BA2748" s="2" t="s">
        <v>36</v>
      </c>
      <c r="BB2748" s="2" t="s">
        <v>37</v>
      </c>
      <c r="BC2748" s="2">
        <v>29.81</v>
      </c>
      <c r="BD2748" s="2">
        <v>1</v>
      </c>
      <c r="BE2748" s="2" t="s">
        <v>38</v>
      </c>
      <c r="BF2748" s="2" t="s">
        <v>56</v>
      </c>
      <c r="BG2748" s="2">
        <v>4</v>
      </c>
      <c r="BH2748" s="21">
        <v>12</v>
      </c>
    </row>
    <row r="2749" spans="36:60" x14ac:dyDescent="0.25">
      <c r="AJ2749" s="22">
        <v>393</v>
      </c>
      <c r="AK2749" s="13" t="s">
        <v>401</v>
      </c>
      <c r="AL2749" s="13" t="s">
        <v>120</v>
      </c>
      <c r="AM2749" s="13" t="s">
        <v>42</v>
      </c>
      <c r="AN2749" s="13" t="s">
        <v>59</v>
      </c>
      <c r="AO2749" s="13" t="s">
        <v>60</v>
      </c>
      <c r="AP2749" s="13" t="s">
        <v>51</v>
      </c>
      <c r="AQ2749" s="13" t="s">
        <v>52</v>
      </c>
      <c r="AR2749" s="13" t="s">
        <v>33</v>
      </c>
      <c r="AS2749" s="13" t="s">
        <v>85</v>
      </c>
      <c r="AT2749" s="13">
        <v>473.37</v>
      </c>
      <c r="AU2749" s="13">
        <v>7</v>
      </c>
      <c r="AV2749" s="13">
        <v>0.21</v>
      </c>
      <c r="AW2749" s="13">
        <v>2617.7399999999998</v>
      </c>
      <c r="AX2749" s="13">
        <v>2202.1799999999998</v>
      </c>
      <c r="AY2749" s="13">
        <v>415.56</v>
      </c>
      <c r="AZ2749" s="13" t="s">
        <v>47</v>
      </c>
      <c r="BA2749" s="13" t="s">
        <v>36</v>
      </c>
      <c r="BB2749" s="13" t="s">
        <v>72</v>
      </c>
      <c r="BC2749" s="13">
        <v>20.91</v>
      </c>
      <c r="BD2749" s="13">
        <v>6</v>
      </c>
      <c r="BE2749" s="13" t="s">
        <v>97</v>
      </c>
      <c r="BF2749" s="13" t="s">
        <v>39</v>
      </c>
      <c r="BG2749" s="13">
        <v>4</v>
      </c>
      <c r="BH2749" s="23">
        <v>9</v>
      </c>
    </row>
    <row r="2750" spans="36:60" x14ac:dyDescent="0.25">
      <c r="AJ2750" s="20">
        <v>396</v>
      </c>
      <c r="AK2750" s="2" t="s">
        <v>101</v>
      </c>
      <c r="AL2750" s="2" t="s">
        <v>27</v>
      </c>
      <c r="AM2750" s="2" t="s">
        <v>82</v>
      </c>
      <c r="AN2750" s="2" t="s">
        <v>43</v>
      </c>
      <c r="AO2750" s="2" t="s">
        <v>60</v>
      </c>
      <c r="AP2750" s="2" t="s">
        <v>51</v>
      </c>
      <c r="AQ2750" s="2" t="s">
        <v>134</v>
      </c>
      <c r="AR2750" s="2" t="s">
        <v>45</v>
      </c>
      <c r="AS2750" s="2" t="s">
        <v>46</v>
      </c>
      <c r="AT2750" s="2">
        <v>915.73</v>
      </c>
      <c r="AU2750" s="2">
        <v>5</v>
      </c>
      <c r="AV2750" s="2">
        <v>0.3</v>
      </c>
      <c r="AW2750" s="2">
        <v>3205.05</v>
      </c>
      <c r="AX2750" s="2">
        <v>1927.68</v>
      </c>
      <c r="AY2750" s="2">
        <v>1277.3699999999999</v>
      </c>
      <c r="AZ2750" s="2" t="s">
        <v>63</v>
      </c>
      <c r="BA2750" s="2" t="s">
        <v>54</v>
      </c>
      <c r="BB2750" s="2" t="s">
        <v>48</v>
      </c>
      <c r="BC2750" s="2">
        <v>26.94</v>
      </c>
      <c r="BD2750" s="2">
        <v>5</v>
      </c>
      <c r="BE2750" s="2" t="s">
        <v>55</v>
      </c>
      <c r="BF2750" s="2" t="s">
        <v>56</v>
      </c>
      <c r="BG2750" s="2">
        <v>1</v>
      </c>
      <c r="BH2750" s="21">
        <v>3</v>
      </c>
    </row>
    <row r="2751" spans="36:60" x14ac:dyDescent="0.25">
      <c r="AJ2751" s="20">
        <v>398</v>
      </c>
      <c r="AK2751" s="2" t="s">
        <v>405</v>
      </c>
      <c r="AL2751" s="2" t="s">
        <v>118</v>
      </c>
      <c r="AM2751" s="2" t="s">
        <v>28</v>
      </c>
      <c r="AN2751" s="2" t="s">
        <v>83</v>
      </c>
      <c r="AO2751" s="2" t="s">
        <v>100</v>
      </c>
      <c r="AP2751" s="2" t="s">
        <v>75</v>
      </c>
      <c r="AQ2751" s="2" t="s">
        <v>84</v>
      </c>
      <c r="AR2751" s="2" t="s">
        <v>53</v>
      </c>
      <c r="AS2751" s="2" t="s">
        <v>80</v>
      </c>
      <c r="AT2751" s="2">
        <v>166.77</v>
      </c>
      <c r="AU2751" s="2">
        <v>4</v>
      </c>
      <c r="AV2751" s="2">
        <v>0.23</v>
      </c>
      <c r="AW2751" s="2">
        <v>513.65</v>
      </c>
      <c r="AX2751" s="2">
        <v>303.02999999999997</v>
      </c>
      <c r="AY2751" s="2">
        <v>210.62</v>
      </c>
      <c r="AZ2751" s="2" t="s">
        <v>47</v>
      </c>
      <c r="BA2751" s="2" t="s">
        <v>36</v>
      </c>
      <c r="BB2751" s="2" t="s">
        <v>72</v>
      </c>
      <c r="BC2751" s="2">
        <v>10.93</v>
      </c>
      <c r="BD2751" s="2">
        <v>8</v>
      </c>
      <c r="BE2751" s="2" t="s">
        <v>97</v>
      </c>
      <c r="BF2751" s="2" t="s">
        <v>56</v>
      </c>
      <c r="BG2751" s="2">
        <v>5</v>
      </c>
      <c r="BH2751" s="21">
        <v>2</v>
      </c>
    </row>
    <row r="2752" spans="36:60" x14ac:dyDescent="0.25">
      <c r="AJ2752" s="20">
        <v>402</v>
      </c>
      <c r="AK2752" s="2" t="s">
        <v>409</v>
      </c>
      <c r="AL2752" s="2" t="s">
        <v>114</v>
      </c>
      <c r="AM2752" s="2" t="s">
        <v>28</v>
      </c>
      <c r="AN2752" s="2" t="s">
        <v>43</v>
      </c>
      <c r="AO2752" s="2" t="s">
        <v>44</v>
      </c>
      <c r="AP2752" s="2" t="s">
        <v>51</v>
      </c>
      <c r="AQ2752" s="2" t="s">
        <v>102</v>
      </c>
      <c r="AR2752" s="2" t="s">
        <v>45</v>
      </c>
      <c r="AS2752" s="2" t="s">
        <v>85</v>
      </c>
      <c r="AT2752" s="2">
        <v>180.47</v>
      </c>
      <c r="AU2752" s="2">
        <v>20</v>
      </c>
      <c r="AV2752" s="2">
        <v>0.3</v>
      </c>
      <c r="AW2752" s="2">
        <v>2526.58</v>
      </c>
      <c r="AX2752" s="2">
        <v>1854.54</v>
      </c>
      <c r="AY2752" s="2">
        <v>672.04</v>
      </c>
      <c r="AZ2752" s="2" t="s">
        <v>47</v>
      </c>
      <c r="BA2752" s="2" t="s">
        <v>54</v>
      </c>
      <c r="BB2752" s="2" t="s">
        <v>37</v>
      </c>
      <c r="BC2752" s="2">
        <v>46.71</v>
      </c>
      <c r="BD2752" s="2">
        <v>2</v>
      </c>
      <c r="BE2752" s="2" t="s">
        <v>97</v>
      </c>
      <c r="BF2752" s="2" t="s">
        <v>39</v>
      </c>
      <c r="BG2752" s="2">
        <v>5</v>
      </c>
      <c r="BH2752" s="21">
        <v>1</v>
      </c>
    </row>
    <row r="2753" spans="36:60" x14ac:dyDescent="0.25">
      <c r="AJ2753" s="22">
        <v>403</v>
      </c>
      <c r="AK2753" s="13" t="s">
        <v>224</v>
      </c>
      <c r="AL2753" s="13" t="s">
        <v>65</v>
      </c>
      <c r="AM2753" s="13" t="s">
        <v>66</v>
      </c>
      <c r="AN2753" s="13" t="s">
        <v>90</v>
      </c>
      <c r="AO2753" s="13" t="s">
        <v>78</v>
      </c>
      <c r="AP2753" s="13" t="s">
        <v>61</v>
      </c>
      <c r="AQ2753" s="13" t="s">
        <v>102</v>
      </c>
      <c r="AR2753" s="13" t="s">
        <v>53</v>
      </c>
      <c r="AS2753" s="13" t="s">
        <v>80</v>
      </c>
      <c r="AT2753" s="13">
        <v>36.090000000000003</v>
      </c>
      <c r="AU2753" s="13">
        <v>5</v>
      </c>
      <c r="AV2753" s="13">
        <v>0.27</v>
      </c>
      <c r="AW2753" s="13">
        <v>131.72999999999999</v>
      </c>
      <c r="AX2753" s="13">
        <v>113.73</v>
      </c>
      <c r="AY2753" s="13">
        <v>18</v>
      </c>
      <c r="AZ2753" s="13" t="s">
        <v>47</v>
      </c>
      <c r="BA2753" s="13" t="s">
        <v>71</v>
      </c>
      <c r="BB2753" s="13" t="s">
        <v>48</v>
      </c>
      <c r="BC2753" s="13">
        <v>18.43</v>
      </c>
      <c r="BD2753" s="13">
        <v>10</v>
      </c>
      <c r="BE2753" s="13" t="s">
        <v>38</v>
      </c>
      <c r="BF2753" s="13" t="s">
        <v>39</v>
      </c>
      <c r="BG2753" s="13">
        <v>4</v>
      </c>
      <c r="BH2753" s="23">
        <v>9</v>
      </c>
    </row>
    <row r="2754" spans="36:60" x14ac:dyDescent="0.25">
      <c r="AJ2754" s="20">
        <v>408</v>
      </c>
      <c r="AK2754" s="2" t="s">
        <v>413</v>
      </c>
      <c r="AL2754" s="2" t="s">
        <v>127</v>
      </c>
      <c r="AM2754" s="2" t="s">
        <v>66</v>
      </c>
      <c r="AN2754" s="2" t="s">
        <v>43</v>
      </c>
      <c r="AO2754" s="2" t="s">
        <v>74</v>
      </c>
      <c r="AP2754" s="2" t="s">
        <v>75</v>
      </c>
      <c r="AQ2754" s="2" t="s">
        <v>84</v>
      </c>
      <c r="AR2754" s="2" t="s">
        <v>53</v>
      </c>
      <c r="AS2754" s="2" t="s">
        <v>85</v>
      </c>
      <c r="AT2754" s="2">
        <v>864.9</v>
      </c>
      <c r="AU2754" s="2">
        <v>19</v>
      </c>
      <c r="AV2754" s="2">
        <v>0.22</v>
      </c>
      <c r="AW2754" s="2">
        <v>12817.82</v>
      </c>
      <c r="AX2754" s="2">
        <v>8805.5400000000009</v>
      </c>
      <c r="AY2754" s="2">
        <v>4012.28</v>
      </c>
      <c r="AZ2754" s="2" t="s">
        <v>35</v>
      </c>
      <c r="BA2754" s="2" t="s">
        <v>54</v>
      </c>
      <c r="BB2754" s="2" t="s">
        <v>48</v>
      </c>
      <c r="BC2754" s="2">
        <v>30.07</v>
      </c>
      <c r="BD2754" s="2">
        <v>7</v>
      </c>
      <c r="BE2754" s="2" t="s">
        <v>97</v>
      </c>
      <c r="BF2754" s="2" t="s">
        <v>39</v>
      </c>
      <c r="BG2754" s="2">
        <v>5</v>
      </c>
      <c r="BH2754" s="21">
        <v>1</v>
      </c>
    </row>
    <row r="2755" spans="36:60" x14ac:dyDescent="0.25">
      <c r="AJ2755" s="20">
        <v>412</v>
      </c>
      <c r="AK2755" s="2" t="s">
        <v>393</v>
      </c>
      <c r="AL2755" s="2" t="s">
        <v>96</v>
      </c>
      <c r="AM2755" s="2" t="s">
        <v>66</v>
      </c>
      <c r="AN2755" s="2" t="s">
        <v>59</v>
      </c>
      <c r="AO2755" s="2" t="s">
        <v>44</v>
      </c>
      <c r="AP2755" s="2" t="s">
        <v>61</v>
      </c>
      <c r="AQ2755" s="2" t="s">
        <v>107</v>
      </c>
      <c r="AR2755" s="2" t="s">
        <v>45</v>
      </c>
      <c r="AS2755" s="2" t="s">
        <v>80</v>
      </c>
      <c r="AT2755" s="2">
        <v>536.38</v>
      </c>
      <c r="AU2755" s="2">
        <v>15</v>
      </c>
      <c r="AV2755" s="2">
        <v>0.25</v>
      </c>
      <c r="AW2755" s="2">
        <v>6034.27</v>
      </c>
      <c r="AX2755" s="2">
        <v>5202.6899999999996</v>
      </c>
      <c r="AY2755" s="2">
        <v>831.58</v>
      </c>
      <c r="AZ2755" s="2" t="s">
        <v>47</v>
      </c>
      <c r="BA2755" s="2" t="s">
        <v>36</v>
      </c>
      <c r="BB2755" s="2" t="s">
        <v>48</v>
      </c>
      <c r="BC2755" s="2">
        <v>31.13</v>
      </c>
      <c r="BD2755" s="2">
        <v>5</v>
      </c>
      <c r="BE2755" s="2" t="s">
        <v>97</v>
      </c>
      <c r="BF2755" s="2" t="s">
        <v>39</v>
      </c>
      <c r="BG2755" s="2">
        <v>1</v>
      </c>
      <c r="BH2755" s="21">
        <v>9</v>
      </c>
    </row>
    <row r="2756" spans="36:60" x14ac:dyDescent="0.25">
      <c r="AJ2756" s="20">
        <v>416</v>
      </c>
      <c r="AK2756" s="2" t="s">
        <v>187</v>
      </c>
      <c r="AL2756" s="2" t="s">
        <v>127</v>
      </c>
      <c r="AM2756" s="2" t="s">
        <v>42</v>
      </c>
      <c r="AN2756" s="2" t="s">
        <v>90</v>
      </c>
      <c r="AO2756" s="2" t="s">
        <v>100</v>
      </c>
      <c r="AP2756" s="2" t="s">
        <v>75</v>
      </c>
      <c r="AQ2756" s="2" t="s">
        <v>102</v>
      </c>
      <c r="AR2756" s="2" t="s">
        <v>33</v>
      </c>
      <c r="AS2756" s="2" t="s">
        <v>34</v>
      </c>
      <c r="AT2756" s="2">
        <v>106.96</v>
      </c>
      <c r="AU2756" s="2">
        <v>15</v>
      </c>
      <c r="AV2756" s="2">
        <v>0.28999999999999998</v>
      </c>
      <c r="AW2756" s="2">
        <v>1139.1199999999999</v>
      </c>
      <c r="AX2756" s="2">
        <v>684.16</v>
      </c>
      <c r="AY2756" s="2">
        <v>454.96</v>
      </c>
      <c r="AZ2756" s="2" t="s">
        <v>63</v>
      </c>
      <c r="BA2756" s="2" t="s">
        <v>88</v>
      </c>
      <c r="BB2756" s="2" t="s">
        <v>48</v>
      </c>
      <c r="BC2756" s="2">
        <v>17.170000000000002</v>
      </c>
      <c r="BD2756" s="2">
        <v>6</v>
      </c>
      <c r="BE2756" s="2" t="s">
        <v>38</v>
      </c>
      <c r="BF2756" s="2" t="s">
        <v>56</v>
      </c>
      <c r="BG2756" s="2">
        <v>3</v>
      </c>
      <c r="BH2756" s="21">
        <v>2</v>
      </c>
    </row>
    <row r="2757" spans="36:60" x14ac:dyDescent="0.25">
      <c r="AJ2757" s="20">
        <v>420</v>
      </c>
      <c r="AK2757" s="2" t="s">
        <v>184</v>
      </c>
      <c r="AL2757" s="2" t="s">
        <v>129</v>
      </c>
      <c r="AM2757" s="2" t="s">
        <v>66</v>
      </c>
      <c r="AN2757" s="2" t="s">
        <v>93</v>
      </c>
      <c r="AO2757" s="2" t="s">
        <v>44</v>
      </c>
      <c r="AP2757" s="2" t="s">
        <v>51</v>
      </c>
      <c r="AQ2757" s="2" t="s">
        <v>134</v>
      </c>
      <c r="AR2757" s="2" t="s">
        <v>53</v>
      </c>
      <c r="AS2757" s="2" t="s">
        <v>70</v>
      </c>
      <c r="AT2757" s="2">
        <v>508.46</v>
      </c>
      <c r="AU2757" s="2">
        <v>13</v>
      </c>
      <c r="AV2757" s="2">
        <v>0.28000000000000003</v>
      </c>
      <c r="AW2757" s="2">
        <v>4759.1899999999996</v>
      </c>
      <c r="AX2757" s="2">
        <v>2549.37</v>
      </c>
      <c r="AY2757" s="2">
        <v>2209.8200000000002</v>
      </c>
      <c r="AZ2757" s="2" t="s">
        <v>91</v>
      </c>
      <c r="BA2757" s="2" t="s">
        <v>71</v>
      </c>
      <c r="BB2757" s="2" t="s">
        <v>37</v>
      </c>
      <c r="BC2757" s="2">
        <v>17.45</v>
      </c>
      <c r="BD2757" s="2">
        <v>1</v>
      </c>
      <c r="BE2757" s="2" t="s">
        <v>97</v>
      </c>
      <c r="BF2757" s="2" t="s">
        <v>56</v>
      </c>
      <c r="BG2757" s="2">
        <v>1</v>
      </c>
      <c r="BH2757" s="21">
        <v>5</v>
      </c>
    </row>
    <row r="2758" spans="36:60" x14ac:dyDescent="0.25">
      <c r="AJ2758" s="20">
        <v>428</v>
      </c>
      <c r="AK2758" s="2" t="s">
        <v>426</v>
      </c>
      <c r="AL2758" s="2" t="s">
        <v>41</v>
      </c>
      <c r="AM2758" s="2" t="s">
        <v>28</v>
      </c>
      <c r="AN2758" s="2" t="s">
        <v>83</v>
      </c>
      <c r="AO2758" s="2" t="s">
        <v>94</v>
      </c>
      <c r="AP2758" s="2" t="s">
        <v>75</v>
      </c>
      <c r="AQ2758" s="2" t="s">
        <v>134</v>
      </c>
      <c r="AR2758" s="2" t="s">
        <v>53</v>
      </c>
      <c r="AS2758" s="2" t="s">
        <v>85</v>
      </c>
      <c r="AT2758" s="2">
        <v>126.87</v>
      </c>
      <c r="AU2758" s="2">
        <v>17</v>
      </c>
      <c r="AV2758" s="2">
        <v>0.24</v>
      </c>
      <c r="AW2758" s="2">
        <v>1639.16</v>
      </c>
      <c r="AX2758" s="2">
        <v>1072.44</v>
      </c>
      <c r="AY2758" s="2">
        <v>566.72</v>
      </c>
      <c r="AZ2758" s="2" t="s">
        <v>47</v>
      </c>
      <c r="BA2758" s="2" t="s">
        <v>54</v>
      </c>
      <c r="BB2758" s="2" t="s">
        <v>37</v>
      </c>
      <c r="BC2758" s="2">
        <v>42.98</v>
      </c>
      <c r="BD2758" s="2">
        <v>5</v>
      </c>
      <c r="BE2758" s="2" t="s">
        <v>97</v>
      </c>
      <c r="BF2758" s="2" t="s">
        <v>56</v>
      </c>
      <c r="BG2758" s="2">
        <v>4</v>
      </c>
      <c r="BH2758" s="21">
        <v>4</v>
      </c>
    </row>
    <row r="2759" spans="36:60" x14ac:dyDescent="0.25">
      <c r="AJ2759" s="20">
        <v>430</v>
      </c>
      <c r="AK2759" s="2" t="s">
        <v>427</v>
      </c>
      <c r="AL2759" s="2" t="s">
        <v>27</v>
      </c>
      <c r="AM2759" s="2" t="s">
        <v>28</v>
      </c>
      <c r="AN2759" s="2" t="s">
        <v>90</v>
      </c>
      <c r="AO2759" s="2" t="s">
        <v>94</v>
      </c>
      <c r="AP2759" s="2" t="s">
        <v>68</v>
      </c>
      <c r="AQ2759" s="2" t="s">
        <v>102</v>
      </c>
      <c r="AR2759" s="2" t="s">
        <v>53</v>
      </c>
      <c r="AS2759" s="2" t="s">
        <v>70</v>
      </c>
      <c r="AT2759" s="2">
        <v>861.19</v>
      </c>
      <c r="AU2759" s="2">
        <v>17</v>
      </c>
      <c r="AV2759" s="2">
        <v>0.28999999999999998</v>
      </c>
      <c r="AW2759" s="2">
        <v>10394.56</v>
      </c>
      <c r="AX2759" s="2">
        <v>6602.78</v>
      </c>
      <c r="AY2759" s="2">
        <v>3791.78</v>
      </c>
      <c r="AZ2759" s="2" t="s">
        <v>47</v>
      </c>
      <c r="BA2759" s="2" t="s">
        <v>36</v>
      </c>
      <c r="BB2759" s="2" t="s">
        <v>37</v>
      </c>
      <c r="BC2759" s="2">
        <v>16.12</v>
      </c>
      <c r="BD2759" s="2">
        <v>5</v>
      </c>
      <c r="BE2759" s="2" t="s">
        <v>38</v>
      </c>
      <c r="BF2759" s="2" t="s">
        <v>56</v>
      </c>
      <c r="BG2759" s="2">
        <v>1</v>
      </c>
      <c r="BH2759" s="21">
        <v>8</v>
      </c>
    </row>
    <row r="2760" spans="36:60" x14ac:dyDescent="0.25">
      <c r="AJ2760" s="20">
        <v>436</v>
      </c>
      <c r="AK2760" s="2" t="s">
        <v>293</v>
      </c>
      <c r="AL2760" s="2" t="s">
        <v>65</v>
      </c>
      <c r="AM2760" s="2" t="s">
        <v>66</v>
      </c>
      <c r="AN2760" s="2" t="s">
        <v>83</v>
      </c>
      <c r="AO2760" s="2" t="s">
        <v>94</v>
      </c>
      <c r="AP2760" s="2" t="s">
        <v>75</v>
      </c>
      <c r="AQ2760" s="2" t="s">
        <v>102</v>
      </c>
      <c r="AR2760" s="2" t="s">
        <v>45</v>
      </c>
      <c r="AS2760" s="2" t="s">
        <v>85</v>
      </c>
      <c r="AT2760" s="2">
        <v>37.42</v>
      </c>
      <c r="AU2760" s="2">
        <v>20</v>
      </c>
      <c r="AV2760" s="2">
        <v>0.25</v>
      </c>
      <c r="AW2760" s="2">
        <v>561.29999999999995</v>
      </c>
      <c r="AX2760" s="2">
        <v>468.24</v>
      </c>
      <c r="AY2760" s="2">
        <v>93.06</v>
      </c>
      <c r="AZ2760" s="2" t="s">
        <v>63</v>
      </c>
      <c r="BA2760" s="2" t="s">
        <v>36</v>
      </c>
      <c r="BB2760" s="2" t="s">
        <v>72</v>
      </c>
      <c r="BC2760" s="2">
        <v>47.27</v>
      </c>
      <c r="BD2760" s="2">
        <v>8</v>
      </c>
      <c r="BE2760" s="2" t="s">
        <v>55</v>
      </c>
      <c r="BF2760" s="2" t="s">
        <v>39</v>
      </c>
      <c r="BG2760" s="2">
        <v>1</v>
      </c>
      <c r="BH2760" s="21">
        <v>3</v>
      </c>
    </row>
    <row r="2761" spans="36:60" x14ac:dyDescent="0.25">
      <c r="AJ2761" s="22">
        <v>437</v>
      </c>
      <c r="AK2761" s="13" t="s">
        <v>431</v>
      </c>
      <c r="AL2761" s="13" t="s">
        <v>96</v>
      </c>
      <c r="AM2761" s="13" t="s">
        <v>42</v>
      </c>
      <c r="AN2761" s="13" t="s">
        <v>43</v>
      </c>
      <c r="AO2761" s="13" t="s">
        <v>94</v>
      </c>
      <c r="AP2761" s="13" t="s">
        <v>31</v>
      </c>
      <c r="AQ2761" s="13" t="s">
        <v>79</v>
      </c>
      <c r="AR2761" s="13" t="s">
        <v>45</v>
      </c>
      <c r="AS2761" s="13" t="s">
        <v>80</v>
      </c>
      <c r="AT2761" s="13">
        <v>528.57000000000005</v>
      </c>
      <c r="AU2761" s="13">
        <v>18</v>
      </c>
      <c r="AV2761" s="13">
        <v>0.28999999999999998</v>
      </c>
      <c r="AW2761" s="13">
        <v>6755.12</v>
      </c>
      <c r="AX2761" s="13">
        <v>3507.51</v>
      </c>
      <c r="AY2761" s="13">
        <v>3247.61</v>
      </c>
      <c r="AZ2761" s="13" t="s">
        <v>76</v>
      </c>
      <c r="BA2761" s="13" t="s">
        <v>88</v>
      </c>
      <c r="BB2761" s="13" t="s">
        <v>37</v>
      </c>
      <c r="BC2761" s="13">
        <v>31.66</v>
      </c>
      <c r="BD2761" s="13">
        <v>4</v>
      </c>
      <c r="BE2761" s="13" t="s">
        <v>97</v>
      </c>
      <c r="BF2761" s="13" t="s">
        <v>39</v>
      </c>
      <c r="BG2761" s="13">
        <v>1</v>
      </c>
      <c r="BH2761" s="23">
        <v>5</v>
      </c>
    </row>
    <row r="2762" spans="36:60" x14ac:dyDescent="0.25">
      <c r="AJ2762" s="22">
        <v>439</v>
      </c>
      <c r="AK2762" s="13" t="s">
        <v>351</v>
      </c>
      <c r="AL2762" s="13" t="s">
        <v>118</v>
      </c>
      <c r="AM2762" s="13" t="s">
        <v>42</v>
      </c>
      <c r="AN2762" s="13" t="s">
        <v>93</v>
      </c>
      <c r="AO2762" s="13" t="s">
        <v>44</v>
      </c>
      <c r="AP2762" s="13" t="s">
        <v>61</v>
      </c>
      <c r="AQ2762" s="13" t="s">
        <v>87</v>
      </c>
      <c r="AR2762" s="13" t="s">
        <v>53</v>
      </c>
      <c r="AS2762" s="13" t="s">
        <v>34</v>
      </c>
      <c r="AT2762" s="13">
        <v>821.97</v>
      </c>
      <c r="AU2762" s="13">
        <v>10</v>
      </c>
      <c r="AV2762" s="13">
        <v>0.22</v>
      </c>
      <c r="AW2762" s="13">
        <v>6411.37</v>
      </c>
      <c r="AX2762" s="13">
        <v>3920.33</v>
      </c>
      <c r="AY2762" s="13">
        <v>2491.04</v>
      </c>
      <c r="AZ2762" s="13" t="s">
        <v>63</v>
      </c>
      <c r="BA2762" s="13" t="s">
        <v>54</v>
      </c>
      <c r="BB2762" s="13" t="s">
        <v>48</v>
      </c>
      <c r="BC2762" s="13">
        <v>42.29</v>
      </c>
      <c r="BD2762" s="13">
        <v>7</v>
      </c>
      <c r="BE2762" s="13" t="s">
        <v>38</v>
      </c>
      <c r="BF2762" s="13" t="s">
        <v>39</v>
      </c>
      <c r="BG2762" s="13">
        <v>5</v>
      </c>
      <c r="BH2762" s="23">
        <v>7</v>
      </c>
    </row>
    <row r="2763" spans="36:60" x14ac:dyDescent="0.25">
      <c r="AJ2763" s="20">
        <v>442</v>
      </c>
      <c r="AK2763" s="2" t="s">
        <v>245</v>
      </c>
      <c r="AL2763" s="2" t="s">
        <v>118</v>
      </c>
      <c r="AM2763" s="2" t="s">
        <v>42</v>
      </c>
      <c r="AN2763" s="2" t="s">
        <v>90</v>
      </c>
      <c r="AO2763" s="2" t="s">
        <v>94</v>
      </c>
      <c r="AP2763" s="2" t="s">
        <v>68</v>
      </c>
      <c r="AQ2763" s="2" t="s">
        <v>52</v>
      </c>
      <c r="AR2763" s="2" t="s">
        <v>33</v>
      </c>
      <c r="AS2763" s="2" t="s">
        <v>80</v>
      </c>
      <c r="AT2763" s="2">
        <v>265.64</v>
      </c>
      <c r="AU2763" s="2">
        <v>19</v>
      </c>
      <c r="AV2763" s="2">
        <v>0.26</v>
      </c>
      <c r="AW2763" s="2">
        <v>3734.9</v>
      </c>
      <c r="AX2763" s="2">
        <v>2064.11</v>
      </c>
      <c r="AY2763" s="2">
        <v>1670.79</v>
      </c>
      <c r="AZ2763" s="2" t="s">
        <v>35</v>
      </c>
      <c r="BA2763" s="2" t="s">
        <v>36</v>
      </c>
      <c r="BB2763" s="2" t="s">
        <v>48</v>
      </c>
      <c r="BC2763" s="2">
        <v>49.83</v>
      </c>
      <c r="BD2763" s="2">
        <v>10</v>
      </c>
      <c r="BE2763" s="2" t="s">
        <v>97</v>
      </c>
      <c r="BF2763" s="2" t="s">
        <v>39</v>
      </c>
      <c r="BG2763" s="2">
        <v>1</v>
      </c>
      <c r="BH2763" s="21">
        <v>6</v>
      </c>
    </row>
    <row r="2764" spans="36:60" x14ac:dyDescent="0.25">
      <c r="AJ2764" s="22">
        <v>445</v>
      </c>
      <c r="AK2764" s="13" t="s">
        <v>435</v>
      </c>
      <c r="AL2764" s="13" t="s">
        <v>65</v>
      </c>
      <c r="AM2764" s="13" t="s">
        <v>42</v>
      </c>
      <c r="AN2764" s="13" t="s">
        <v>93</v>
      </c>
      <c r="AO2764" s="13" t="s">
        <v>44</v>
      </c>
      <c r="AP2764" s="13" t="s">
        <v>51</v>
      </c>
      <c r="AQ2764" s="13" t="s">
        <v>69</v>
      </c>
      <c r="AR2764" s="13" t="s">
        <v>53</v>
      </c>
      <c r="AS2764" s="13" t="s">
        <v>46</v>
      </c>
      <c r="AT2764" s="13">
        <v>348.69</v>
      </c>
      <c r="AU2764" s="13">
        <v>6</v>
      </c>
      <c r="AV2764" s="13">
        <v>0.24</v>
      </c>
      <c r="AW2764" s="13">
        <v>1590.03</v>
      </c>
      <c r="AX2764" s="13">
        <v>1354.79</v>
      </c>
      <c r="AY2764" s="13">
        <v>235.24</v>
      </c>
      <c r="AZ2764" s="13" t="s">
        <v>47</v>
      </c>
      <c r="BA2764" s="13" t="s">
        <v>88</v>
      </c>
      <c r="BB2764" s="13" t="s">
        <v>72</v>
      </c>
      <c r="BC2764" s="13">
        <v>32</v>
      </c>
      <c r="BD2764" s="13">
        <v>3</v>
      </c>
      <c r="BE2764" s="13" t="s">
        <v>38</v>
      </c>
      <c r="BF2764" s="13" t="s">
        <v>56</v>
      </c>
      <c r="BG2764" s="13">
        <v>1</v>
      </c>
      <c r="BH2764" s="23">
        <v>6</v>
      </c>
    </row>
    <row r="2765" spans="36:60" x14ac:dyDescent="0.25">
      <c r="AJ2765" s="20">
        <v>446</v>
      </c>
      <c r="AK2765" s="2" t="s">
        <v>436</v>
      </c>
      <c r="AL2765" s="2" t="s">
        <v>118</v>
      </c>
      <c r="AM2765" s="2" t="s">
        <v>82</v>
      </c>
      <c r="AN2765" s="2" t="s">
        <v>43</v>
      </c>
      <c r="AO2765" s="2" t="s">
        <v>94</v>
      </c>
      <c r="AP2765" s="2" t="s">
        <v>31</v>
      </c>
      <c r="AQ2765" s="2" t="s">
        <v>52</v>
      </c>
      <c r="AR2765" s="2" t="s">
        <v>53</v>
      </c>
      <c r="AS2765" s="2" t="s">
        <v>80</v>
      </c>
      <c r="AT2765" s="2">
        <v>581.55999999999995</v>
      </c>
      <c r="AU2765" s="2">
        <v>1</v>
      </c>
      <c r="AV2765" s="2">
        <v>0.27</v>
      </c>
      <c r="AW2765" s="2">
        <v>424.54</v>
      </c>
      <c r="AX2765" s="2">
        <v>301.61</v>
      </c>
      <c r="AY2765" s="2">
        <v>122.93</v>
      </c>
      <c r="AZ2765" s="2" t="s">
        <v>47</v>
      </c>
      <c r="BA2765" s="2" t="s">
        <v>71</v>
      </c>
      <c r="BB2765" s="2" t="s">
        <v>37</v>
      </c>
      <c r="BC2765" s="2">
        <v>44.72</v>
      </c>
      <c r="BD2765" s="2">
        <v>10</v>
      </c>
      <c r="BE2765" s="2" t="s">
        <v>55</v>
      </c>
      <c r="BF2765" s="2" t="s">
        <v>56</v>
      </c>
      <c r="BG2765" s="2">
        <v>4</v>
      </c>
      <c r="BH2765" s="21">
        <v>4</v>
      </c>
    </row>
    <row r="2766" spans="36:60" x14ac:dyDescent="0.25">
      <c r="AJ2766" s="22">
        <v>453</v>
      </c>
      <c r="AK2766" s="13" t="s">
        <v>440</v>
      </c>
      <c r="AL2766" s="13" t="s">
        <v>41</v>
      </c>
      <c r="AM2766" s="13" t="s">
        <v>28</v>
      </c>
      <c r="AN2766" s="13" t="s">
        <v>90</v>
      </c>
      <c r="AO2766" s="13" t="s">
        <v>44</v>
      </c>
      <c r="AP2766" s="13" t="s">
        <v>61</v>
      </c>
      <c r="AQ2766" s="13" t="s">
        <v>69</v>
      </c>
      <c r="AR2766" s="13" t="s">
        <v>33</v>
      </c>
      <c r="AS2766" s="13" t="s">
        <v>46</v>
      </c>
      <c r="AT2766" s="13">
        <v>452.66</v>
      </c>
      <c r="AU2766" s="13">
        <v>11</v>
      </c>
      <c r="AV2766" s="13">
        <v>0.21</v>
      </c>
      <c r="AW2766" s="13">
        <v>3933.62</v>
      </c>
      <c r="AX2766" s="13">
        <v>3295.3</v>
      </c>
      <c r="AY2766" s="13">
        <v>638.32000000000005</v>
      </c>
      <c r="AZ2766" s="13" t="s">
        <v>76</v>
      </c>
      <c r="BA2766" s="13" t="s">
        <v>71</v>
      </c>
      <c r="BB2766" s="13" t="s">
        <v>72</v>
      </c>
      <c r="BC2766" s="13">
        <v>10.35</v>
      </c>
      <c r="BD2766" s="13">
        <v>2</v>
      </c>
      <c r="BE2766" s="13" t="s">
        <v>97</v>
      </c>
      <c r="BF2766" s="13" t="s">
        <v>56</v>
      </c>
      <c r="BG2766" s="13">
        <v>5</v>
      </c>
      <c r="BH2766" s="23">
        <v>11</v>
      </c>
    </row>
    <row r="2767" spans="36:60" x14ac:dyDescent="0.25">
      <c r="AJ2767" s="20">
        <v>456</v>
      </c>
      <c r="AK2767" s="2" t="s">
        <v>442</v>
      </c>
      <c r="AL2767" s="2" t="s">
        <v>118</v>
      </c>
      <c r="AM2767" s="2" t="s">
        <v>82</v>
      </c>
      <c r="AN2767" s="2" t="s">
        <v>43</v>
      </c>
      <c r="AO2767" s="2" t="s">
        <v>78</v>
      </c>
      <c r="AP2767" s="2" t="s">
        <v>75</v>
      </c>
      <c r="AQ2767" s="2" t="s">
        <v>107</v>
      </c>
      <c r="AR2767" s="2" t="s">
        <v>33</v>
      </c>
      <c r="AS2767" s="2" t="s">
        <v>85</v>
      </c>
      <c r="AT2767" s="2">
        <v>870.99</v>
      </c>
      <c r="AU2767" s="2">
        <v>11</v>
      </c>
      <c r="AV2767" s="2">
        <v>0.24</v>
      </c>
      <c r="AW2767" s="2">
        <v>7281.48</v>
      </c>
      <c r="AX2767" s="2">
        <v>3669.81</v>
      </c>
      <c r="AY2767" s="2">
        <v>3611.67</v>
      </c>
      <c r="AZ2767" s="2" t="s">
        <v>47</v>
      </c>
      <c r="BA2767" s="2" t="s">
        <v>88</v>
      </c>
      <c r="BB2767" s="2" t="s">
        <v>37</v>
      </c>
      <c r="BC2767" s="2">
        <v>33.82</v>
      </c>
      <c r="BD2767" s="2">
        <v>2</v>
      </c>
      <c r="BE2767" s="2" t="s">
        <v>55</v>
      </c>
      <c r="BF2767" s="2" t="s">
        <v>56</v>
      </c>
      <c r="BG2767" s="2">
        <v>4</v>
      </c>
      <c r="BH2767" s="21">
        <v>9</v>
      </c>
    </row>
    <row r="2768" spans="36:60" x14ac:dyDescent="0.25">
      <c r="AJ2768" s="20">
        <v>460</v>
      </c>
      <c r="AK2768" s="2" t="s">
        <v>370</v>
      </c>
      <c r="AL2768" s="2" t="s">
        <v>96</v>
      </c>
      <c r="AM2768" s="2" t="s">
        <v>28</v>
      </c>
      <c r="AN2768" s="2" t="s">
        <v>43</v>
      </c>
      <c r="AO2768" s="2" t="s">
        <v>30</v>
      </c>
      <c r="AP2768" s="2" t="s">
        <v>51</v>
      </c>
      <c r="AQ2768" s="2" t="s">
        <v>102</v>
      </c>
      <c r="AR2768" s="2" t="s">
        <v>53</v>
      </c>
      <c r="AS2768" s="2" t="s">
        <v>34</v>
      </c>
      <c r="AT2768" s="2">
        <v>592.77</v>
      </c>
      <c r="AU2768" s="2">
        <v>4</v>
      </c>
      <c r="AV2768" s="2">
        <v>0.26</v>
      </c>
      <c r="AW2768" s="2">
        <v>1754.6</v>
      </c>
      <c r="AX2768" s="2">
        <v>1126.7</v>
      </c>
      <c r="AY2768" s="2">
        <v>627.9</v>
      </c>
      <c r="AZ2768" s="2" t="s">
        <v>63</v>
      </c>
      <c r="BA2768" s="2" t="s">
        <v>36</v>
      </c>
      <c r="BB2768" s="2" t="s">
        <v>72</v>
      </c>
      <c r="BC2768" s="2">
        <v>13.09</v>
      </c>
      <c r="BD2768" s="2">
        <v>2</v>
      </c>
      <c r="BE2768" s="2" t="s">
        <v>38</v>
      </c>
      <c r="BF2768" s="2" t="s">
        <v>39</v>
      </c>
      <c r="BG2768" s="2">
        <v>2</v>
      </c>
      <c r="BH2768" s="21">
        <v>11</v>
      </c>
    </row>
    <row r="2769" spans="36:60" x14ac:dyDescent="0.25">
      <c r="AJ2769" s="22">
        <v>461</v>
      </c>
      <c r="AK2769" s="13" t="s">
        <v>437</v>
      </c>
      <c r="AL2769" s="13" t="s">
        <v>96</v>
      </c>
      <c r="AM2769" s="13" t="s">
        <v>42</v>
      </c>
      <c r="AN2769" s="13" t="s">
        <v>43</v>
      </c>
      <c r="AO2769" s="13" t="s">
        <v>100</v>
      </c>
      <c r="AP2769" s="13" t="s">
        <v>61</v>
      </c>
      <c r="AQ2769" s="13" t="s">
        <v>79</v>
      </c>
      <c r="AR2769" s="13" t="s">
        <v>33</v>
      </c>
      <c r="AS2769" s="13" t="s">
        <v>46</v>
      </c>
      <c r="AT2769" s="13">
        <v>752.7</v>
      </c>
      <c r="AU2769" s="13">
        <v>5</v>
      </c>
      <c r="AV2769" s="13">
        <v>0.3</v>
      </c>
      <c r="AW2769" s="13">
        <v>2634.45</v>
      </c>
      <c r="AX2769" s="13">
        <v>1699.95</v>
      </c>
      <c r="AY2769" s="13">
        <v>934.5</v>
      </c>
      <c r="AZ2769" s="13" t="s">
        <v>35</v>
      </c>
      <c r="BA2769" s="13" t="s">
        <v>71</v>
      </c>
      <c r="BB2769" s="13" t="s">
        <v>48</v>
      </c>
      <c r="BC2769" s="13">
        <v>36.43</v>
      </c>
      <c r="BD2769" s="13">
        <v>4</v>
      </c>
      <c r="BE2769" s="13" t="s">
        <v>97</v>
      </c>
      <c r="BF2769" s="13" t="s">
        <v>56</v>
      </c>
      <c r="BG2769" s="13">
        <v>2</v>
      </c>
      <c r="BH2769" s="23">
        <v>4</v>
      </c>
    </row>
    <row r="2770" spans="36:60" x14ac:dyDescent="0.25">
      <c r="AJ2770" s="22">
        <v>463</v>
      </c>
      <c r="AK2770" s="13" t="s">
        <v>446</v>
      </c>
      <c r="AL2770" s="13" t="s">
        <v>99</v>
      </c>
      <c r="AM2770" s="13" t="s">
        <v>28</v>
      </c>
      <c r="AN2770" s="13" t="s">
        <v>93</v>
      </c>
      <c r="AO2770" s="13" t="s">
        <v>74</v>
      </c>
      <c r="AP2770" s="13" t="s">
        <v>61</v>
      </c>
      <c r="AQ2770" s="13" t="s">
        <v>52</v>
      </c>
      <c r="AR2770" s="13" t="s">
        <v>33</v>
      </c>
      <c r="AS2770" s="13" t="s">
        <v>70</v>
      </c>
      <c r="AT2770" s="13">
        <v>83.14</v>
      </c>
      <c r="AU2770" s="13">
        <v>2</v>
      </c>
      <c r="AV2770" s="13">
        <v>0.28999999999999998</v>
      </c>
      <c r="AW2770" s="13">
        <v>118.06</v>
      </c>
      <c r="AX2770" s="13">
        <v>104.04</v>
      </c>
      <c r="AY2770" s="13">
        <v>14.02</v>
      </c>
      <c r="AZ2770" s="13" t="s">
        <v>63</v>
      </c>
      <c r="BA2770" s="13" t="s">
        <v>36</v>
      </c>
      <c r="BB2770" s="13" t="s">
        <v>48</v>
      </c>
      <c r="BC2770" s="13">
        <v>43.42</v>
      </c>
      <c r="BD2770" s="13">
        <v>4</v>
      </c>
      <c r="BE2770" s="13" t="s">
        <v>97</v>
      </c>
      <c r="BF2770" s="13" t="s">
        <v>56</v>
      </c>
      <c r="BG2770" s="13">
        <v>4</v>
      </c>
      <c r="BH2770" s="23">
        <v>5</v>
      </c>
    </row>
    <row r="2771" spans="36:60" x14ac:dyDescent="0.25">
      <c r="AJ2771" s="22">
        <v>469</v>
      </c>
      <c r="AK2771" s="13" t="s">
        <v>92</v>
      </c>
      <c r="AL2771" s="13" t="s">
        <v>127</v>
      </c>
      <c r="AM2771" s="13" t="s">
        <v>28</v>
      </c>
      <c r="AN2771" s="13" t="s">
        <v>43</v>
      </c>
      <c r="AO2771" s="13" t="s">
        <v>78</v>
      </c>
      <c r="AP2771" s="13" t="s">
        <v>68</v>
      </c>
      <c r="AQ2771" s="13" t="s">
        <v>87</v>
      </c>
      <c r="AR2771" s="13" t="s">
        <v>45</v>
      </c>
      <c r="AS2771" s="13" t="s">
        <v>34</v>
      </c>
      <c r="AT2771" s="13">
        <v>216.51</v>
      </c>
      <c r="AU2771" s="13">
        <v>18</v>
      </c>
      <c r="AV2771" s="13">
        <v>0.24</v>
      </c>
      <c r="AW2771" s="13">
        <v>2961.86</v>
      </c>
      <c r="AX2771" s="13">
        <v>1556.63</v>
      </c>
      <c r="AY2771" s="13">
        <v>1405.23</v>
      </c>
      <c r="AZ2771" s="13" t="s">
        <v>91</v>
      </c>
      <c r="BA2771" s="13" t="s">
        <v>88</v>
      </c>
      <c r="BB2771" s="13" t="s">
        <v>37</v>
      </c>
      <c r="BC2771" s="13">
        <v>33.85</v>
      </c>
      <c r="BD2771" s="13">
        <v>6</v>
      </c>
      <c r="BE2771" s="13" t="s">
        <v>55</v>
      </c>
      <c r="BF2771" s="13" t="s">
        <v>39</v>
      </c>
      <c r="BG2771" s="13">
        <v>5</v>
      </c>
      <c r="BH2771" s="23">
        <v>2</v>
      </c>
    </row>
    <row r="2772" spans="36:60" x14ac:dyDescent="0.25">
      <c r="AJ2772" s="20">
        <v>470</v>
      </c>
      <c r="AK2772" s="2" t="s">
        <v>223</v>
      </c>
      <c r="AL2772" s="2" t="s">
        <v>114</v>
      </c>
      <c r="AM2772" s="2" t="s">
        <v>66</v>
      </c>
      <c r="AN2772" s="2" t="s">
        <v>90</v>
      </c>
      <c r="AO2772" s="2" t="s">
        <v>67</v>
      </c>
      <c r="AP2772" s="2" t="s">
        <v>51</v>
      </c>
      <c r="AQ2772" s="2" t="s">
        <v>84</v>
      </c>
      <c r="AR2772" s="2" t="s">
        <v>45</v>
      </c>
      <c r="AS2772" s="2" t="s">
        <v>80</v>
      </c>
      <c r="AT2772" s="2">
        <v>283.08999999999997</v>
      </c>
      <c r="AU2772" s="2">
        <v>12</v>
      </c>
      <c r="AV2772" s="2">
        <v>0.25</v>
      </c>
      <c r="AW2772" s="2">
        <v>2547.81</v>
      </c>
      <c r="AX2772" s="2">
        <v>1996.99</v>
      </c>
      <c r="AY2772" s="2">
        <v>550.82000000000005</v>
      </c>
      <c r="AZ2772" s="2" t="s">
        <v>47</v>
      </c>
      <c r="BA2772" s="2" t="s">
        <v>54</v>
      </c>
      <c r="BB2772" s="2" t="s">
        <v>72</v>
      </c>
      <c r="BC2772" s="2">
        <v>40.35</v>
      </c>
      <c r="BD2772" s="2">
        <v>3</v>
      </c>
      <c r="BE2772" s="2" t="s">
        <v>55</v>
      </c>
      <c r="BF2772" s="2" t="s">
        <v>56</v>
      </c>
      <c r="BG2772" s="2">
        <v>5</v>
      </c>
      <c r="BH2772" s="21">
        <v>1</v>
      </c>
    </row>
    <row r="2773" spans="36:60" x14ac:dyDescent="0.25">
      <c r="AJ2773" s="22">
        <v>471</v>
      </c>
      <c r="AK2773" s="13" t="s">
        <v>449</v>
      </c>
      <c r="AL2773" s="13" t="s">
        <v>127</v>
      </c>
      <c r="AM2773" s="13" t="s">
        <v>66</v>
      </c>
      <c r="AN2773" s="13" t="s">
        <v>90</v>
      </c>
      <c r="AO2773" s="13" t="s">
        <v>67</v>
      </c>
      <c r="AP2773" s="13" t="s">
        <v>68</v>
      </c>
      <c r="AQ2773" s="13" t="s">
        <v>52</v>
      </c>
      <c r="AR2773" s="13" t="s">
        <v>53</v>
      </c>
      <c r="AS2773" s="13" t="s">
        <v>34</v>
      </c>
      <c r="AT2773" s="13">
        <v>709.52</v>
      </c>
      <c r="AU2773" s="13">
        <v>18</v>
      </c>
      <c r="AV2773" s="13">
        <v>0.25</v>
      </c>
      <c r="AW2773" s="13">
        <v>9578.52</v>
      </c>
      <c r="AX2773" s="13">
        <v>7291.78</v>
      </c>
      <c r="AY2773" s="13">
        <v>2286.7399999999998</v>
      </c>
      <c r="AZ2773" s="13" t="s">
        <v>76</v>
      </c>
      <c r="BA2773" s="13" t="s">
        <v>36</v>
      </c>
      <c r="BB2773" s="13" t="s">
        <v>72</v>
      </c>
      <c r="BC2773" s="13">
        <v>25.42</v>
      </c>
      <c r="BD2773" s="13">
        <v>3</v>
      </c>
      <c r="BE2773" s="13" t="s">
        <v>38</v>
      </c>
      <c r="BF2773" s="13" t="s">
        <v>56</v>
      </c>
      <c r="BG2773" s="13">
        <v>4</v>
      </c>
      <c r="BH2773" s="23">
        <v>3</v>
      </c>
    </row>
    <row r="2774" spans="36:60" x14ac:dyDescent="0.25">
      <c r="AJ2774" s="22">
        <v>473</v>
      </c>
      <c r="AK2774" s="13" t="s">
        <v>451</v>
      </c>
      <c r="AL2774" s="13" t="s">
        <v>118</v>
      </c>
      <c r="AM2774" s="13" t="s">
        <v>66</v>
      </c>
      <c r="AN2774" s="13" t="s">
        <v>93</v>
      </c>
      <c r="AO2774" s="13" t="s">
        <v>67</v>
      </c>
      <c r="AP2774" s="13" t="s">
        <v>31</v>
      </c>
      <c r="AQ2774" s="13" t="s">
        <v>84</v>
      </c>
      <c r="AR2774" s="13" t="s">
        <v>33</v>
      </c>
      <c r="AS2774" s="13" t="s">
        <v>85</v>
      </c>
      <c r="AT2774" s="13">
        <v>987.81</v>
      </c>
      <c r="AU2774" s="13">
        <v>13</v>
      </c>
      <c r="AV2774" s="13">
        <v>0.22</v>
      </c>
      <c r="AW2774" s="13">
        <v>10016.39</v>
      </c>
      <c r="AX2774" s="13">
        <v>8013.26</v>
      </c>
      <c r="AY2774" s="13">
        <v>2003.13</v>
      </c>
      <c r="AZ2774" s="13" t="s">
        <v>63</v>
      </c>
      <c r="BA2774" s="13" t="s">
        <v>88</v>
      </c>
      <c r="BB2774" s="13" t="s">
        <v>48</v>
      </c>
      <c r="BC2774" s="13">
        <v>9.49</v>
      </c>
      <c r="BD2774" s="13">
        <v>9</v>
      </c>
      <c r="BE2774" s="13" t="s">
        <v>38</v>
      </c>
      <c r="BF2774" s="13" t="s">
        <v>56</v>
      </c>
      <c r="BG2774" s="13">
        <v>3</v>
      </c>
      <c r="BH2774" s="23">
        <v>12</v>
      </c>
    </row>
    <row r="2775" spans="36:60" x14ac:dyDescent="0.25">
      <c r="AJ2775" s="20">
        <v>476</v>
      </c>
      <c r="AK2775" s="2" t="s">
        <v>452</v>
      </c>
      <c r="AL2775" s="2" t="s">
        <v>118</v>
      </c>
      <c r="AM2775" s="2" t="s">
        <v>82</v>
      </c>
      <c r="AN2775" s="2" t="s">
        <v>83</v>
      </c>
      <c r="AO2775" s="2" t="s">
        <v>78</v>
      </c>
      <c r="AP2775" s="2" t="s">
        <v>31</v>
      </c>
      <c r="AQ2775" s="2" t="s">
        <v>84</v>
      </c>
      <c r="AR2775" s="2" t="s">
        <v>33</v>
      </c>
      <c r="AS2775" s="2" t="s">
        <v>70</v>
      </c>
      <c r="AT2775" s="2">
        <v>760.3</v>
      </c>
      <c r="AU2775" s="2">
        <v>18</v>
      </c>
      <c r="AV2775" s="2">
        <v>0.26</v>
      </c>
      <c r="AW2775" s="2">
        <v>10127.200000000001</v>
      </c>
      <c r="AX2775" s="2">
        <v>7692.18</v>
      </c>
      <c r="AY2775" s="2">
        <v>2435.02</v>
      </c>
      <c r="AZ2775" s="2" t="s">
        <v>35</v>
      </c>
      <c r="BA2775" s="2" t="s">
        <v>36</v>
      </c>
      <c r="BB2775" s="2" t="s">
        <v>72</v>
      </c>
      <c r="BC2775" s="2">
        <v>11.46</v>
      </c>
      <c r="BD2775" s="2">
        <v>9</v>
      </c>
      <c r="BE2775" s="2" t="s">
        <v>97</v>
      </c>
      <c r="BF2775" s="2" t="s">
        <v>56</v>
      </c>
      <c r="BG2775" s="2">
        <v>4</v>
      </c>
      <c r="BH2775" s="21">
        <v>11</v>
      </c>
    </row>
    <row r="2776" spans="36:60" x14ac:dyDescent="0.25">
      <c r="AJ2776" s="20">
        <v>482</v>
      </c>
      <c r="AK2776" s="2" t="s">
        <v>456</v>
      </c>
      <c r="AL2776" s="2" t="s">
        <v>118</v>
      </c>
      <c r="AM2776" s="2" t="s">
        <v>42</v>
      </c>
      <c r="AN2776" s="2" t="s">
        <v>43</v>
      </c>
      <c r="AO2776" s="2" t="s">
        <v>78</v>
      </c>
      <c r="AP2776" s="2" t="s">
        <v>51</v>
      </c>
      <c r="AQ2776" s="2" t="s">
        <v>52</v>
      </c>
      <c r="AR2776" s="2" t="s">
        <v>53</v>
      </c>
      <c r="AS2776" s="2" t="s">
        <v>85</v>
      </c>
      <c r="AT2776" s="2">
        <v>299.68</v>
      </c>
      <c r="AU2776" s="2">
        <v>1</v>
      </c>
      <c r="AV2776" s="2">
        <v>0.28999999999999998</v>
      </c>
      <c r="AW2776" s="2">
        <v>212.77</v>
      </c>
      <c r="AX2776" s="2">
        <v>109.07</v>
      </c>
      <c r="AY2776" s="2">
        <v>103.7</v>
      </c>
      <c r="AZ2776" s="2" t="s">
        <v>63</v>
      </c>
      <c r="BA2776" s="2" t="s">
        <v>54</v>
      </c>
      <c r="BB2776" s="2" t="s">
        <v>37</v>
      </c>
      <c r="BC2776" s="2">
        <v>20.38</v>
      </c>
      <c r="BD2776" s="2">
        <v>1</v>
      </c>
      <c r="BE2776" s="2" t="s">
        <v>97</v>
      </c>
      <c r="BF2776" s="2" t="s">
        <v>56</v>
      </c>
      <c r="BG2776" s="2">
        <v>5</v>
      </c>
      <c r="BH2776" s="21">
        <v>5</v>
      </c>
    </row>
    <row r="2777" spans="36:60" x14ac:dyDescent="0.25">
      <c r="AJ2777" s="22">
        <v>483</v>
      </c>
      <c r="AK2777" s="13" t="s">
        <v>457</v>
      </c>
      <c r="AL2777" s="13" t="s">
        <v>129</v>
      </c>
      <c r="AM2777" s="13" t="s">
        <v>66</v>
      </c>
      <c r="AN2777" s="13" t="s">
        <v>83</v>
      </c>
      <c r="AO2777" s="13" t="s">
        <v>100</v>
      </c>
      <c r="AP2777" s="13" t="s">
        <v>51</v>
      </c>
      <c r="AQ2777" s="13" t="s">
        <v>102</v>
      </c>
      <c r="AR2777" s="13" t="s">
        <v>45</v>
      </c>
      <c r="AS2777" s="13" t="s">
        <v>70</v>
      </c>
      <c r="AT2777" s="13">
        <v>483.98</v>
      </c>
      <c r="AU2777" s="13">
        <v>2</v>
      </c>
      <c r="AV2777" s="13">
        <v>0.25</v>
      </c>
      <c r="AW2777" s="13">
        <v>725.97</v>
      </c>
      <c r="AX2777" s="13">
        <v>388.3</v>
      </c>
      <c r="AY2777" s="13">
        <v>337.67</v>
      </c>
      <c r="AZ2777" s="13" t="s">
        <v>91</v>
      </c>
      <c r="BA2777" s="13" t="s">
        <v>71</v>
      </c>
      <c r="BB2777" s="13" t="s">
        <v>48</v>
      </c>
      <c r="BC2777" s="13">
        <v>19.350000000000001</v>
      </c>
      <c r="BD2777" s="13">
        <v>7</v>
      </c>
      <c r="BE2777" s="13" t="s">
        <v>55</v>
      </c>
      <c r="BF2777" s="13" t="s">
        <v>56</v>
      </c>
      <c r="BG2777" s="13">
        <v>4</v>
      </c>
      <c r="BH2777" s="23">
        <v>4</v>
      </c>
    </row>
    <row r="2778" spans="36:60" x14ac:dyDescent="0.25">
      <c r="AJ2778" s="20">
        <v>484</v>
      </c>
      <c r="AK2778" s="2" t="s">
        <v>384</v>
      </c>
      <c r="AL2778" s="2" t="s">
        <v>118</v>
      </c>
      <c r="AM2778" s="2" t="s">
        <v>82</v>
      </c>
      <c r="AN2778" s="2" t="s">
        <v>29</v>
      </c>
      <c r="AO2778" s="2" t="s">
        <v>78</v>
      </c>
      <c r="AP2778" s="2" t="s">
        <v>75</v>
      </c>
      <c r="AQ2778" s="2" t="s">
        <v>79</v>
      </c>
      <c r="AR2778" s="2" t="s">
        <v>45</v>
      </c>
      <c r="AS2778" s="2" t="s">
        <v>85</v>
      </c>
      <c r="AT2778" s="2">
        <v>74.77</v>
      </c>
      <c r="AU2778" s="2">
        <v>9</v>
      </c>
      <c r="AV2778" s="2">
        <v>0.23</v>
      </c>
      <c r="AW2778" s="2">
        <v>518.16</v>
      </c>
      <c r="AX2778" s="2">
        <v>424.22</v>
      </c>
      <c r="AY2778" s="2">
        <v>93.94</v>
      </c>
      <c r="AZ2778" s="2" t="s">
        <v>35</v>
      </c>
      <c r="BA2778" s="2" t="s">
        <v>36</v>
      </c>
      <c r="BB2778" s="2" t="s">
        <v>48</v>
      </c>
      <c r="BC2778" s="2">
        <v>26.98</v>
      </c>
      <c r="BD2778" s="2">
        <v>2</v>
      </c>
      <c r="BE2778" s="2" t="s">
        <v>97</v>
      </c>
      <c r="BF2778" s="2" t="s">
        <v>39</v>
      </c>
      <c r="BG2778" s="2">
        <v>2</v>
      </c>
      <c r="BH2778" s="21">
        <v>10</v>
      </c>
    </row>
    <row r="2779" spans="36:60" x14ac:dyDescent="0.25">
      <c r="AJ2779" s="20">
        <v>490</v>
      </c>
      <c r="AK2779" s="2" t="s">
        <v>458</v>
      </c>
      <c r="AL2779" s="2" t="s">
        <v>65</v>
      </c>
      <c r="AM2779" s="2" t="s">
        <v>66</v>
      </c>
      <c r="AN2779" s="2" t="s">
        <v>43</v>
      </c>
      <c r="AO2779" s="2" t="s">
        <v>67</v>
      </c>
      <c r="AP2779" s="2" t="s">
        <v>31</v>
      </c>
      <c r="AQ2779" s="2" t="s">
        <v>102</v>
      </c>
      <c r="AR2779" s="2" t="s">
        <v>45</v>
      </c>
      <c r="AS2779" s="2" t="s">
        <v>80</v>
      </c>
      <c r="AT2779" s="2">
        <v>356.95</v>
      </c>
      <c r="AU2779" s="2">
        <v>16</v>
      </c>
      <c r="AV2779" s="2">
        <v>0.28999999999999998</v>
      </c>
      <c r="AW2779" s="2">
        <v>4054.95</v>
      </c>
      <c r="AX2779" s="2">
        <v>2604.9899999999998</v>
      </c>
      <c r="AY2779" s="2">
        <v>1449.96</v>
      </c>
      <c r="AZ2779" s="2" t="s">
        <v>76</v>
      </c>
      <c r="BA2779" s="2" t="s">
        <v>71</v>
      </c>
      <c r="BB2779" s="2" t="s">
        <v>72</v>
      </c>
      <c r="BC2779" s="2">
        <v>8.1199999999999992</v>
      </c>
      <c r="BD2779" s="2">
        <v>3</v>
      </c>
      <c r="BE2779" s="2" t="s">
        <v>97</v>
      </c>
      <c r="BF2779" s="2" t="s">
        <v>56</v>
      </c>
      <c r="BG2779" s="2">
        <v>4</v>
      </c>
      <c r="BH2779" s="21">
        <v>11</v>
      </c>
    </row>
    <row r="2780" spans="36:60" x14ac:dyDescent="0.25">
      <c r="AJ2780" s="22">
        <v>491</v>
      </c>
      <c r="AK2780" s="13" t="s">
        <v>459</v>
      </c>
      <c r="AL2780" s="13" t="s">
        <v>96</v>
      </c>
      <c r="AM2780" s="13" t="s">
        <v>42</v>
      </c>
      <c r="AN2780" s="13" t="s">
        <v>93</v>
      </c>
      <c r="AO2780" s="13" t="s">
        <v>67</v>
      </c>
      <c r="AP2780" s="13" t="s">
        <v>68</v>
      </c>
      <c r="AQ2780" s="13" t="s">
        <v>62</v>
      </c>
      <c r="AR2780" s="13" t="s">
        <v>45</v>
      </c>
      <c r="AS2780" s="13" t="s">
        <v>85</v>
      </c>
      <c r="AT2780" s="13">
        <v>551.89</v>
      </c>
      <c r="AU2780" s="13">
        <v>18</v>
      </c>
      <c r="AV2780" s="13">
        <v>0.25</v>
      </c>
      <c r="AW2780" s="13">
        <v>7450.52</v>
      </c>
      <c r="AX2780" s="13">
        <v>6415.74</v>
      </c>
      <c r="AY2780" s="13">
        <v>1034.78</v>
      </c>
      <c r="AZ2780" s="13" t="s">
        <v>91</v>
      </c>
      <c r="BA2780" s="13" t="s">
        <v>36</v>
      </c>
      <c r="BB2780" s="13" t="s">
        <v>72</v>
      </c>
      <c r="BC2780" s="13">
        <v>36.18</v>
      </c>
      <c r="BD2780" s="13">
        <v>4</v>
      </c>
      <c r="BE2780" s="13" t="s">
        <v>55</v>
      </c>
      <c r="BF2780" s="13" t="s">
        <v>56</v>
      </c>
      <c r="BG2780" s="13">
        <v>5</v>
      </c>
      <c r="BH2780" s="23">
        <v>9</v>
      </c>
    </row>
    <row r="2781" spans="36:60" x14ac:dyDescent="0.25">
      <c r="AJ2781" s="20">
        <v>494</v>
      </c>
      <c r="AK2781" s="2" t="s">
        <v>461</v>
      </c>
      <c r="AL2781" s="2" t="s">
        <v>96</v>
      </c>
      <c r="AM2781" s="2" t="s">
        <v>42</v>
      </c>
      <c r="AN2781" s="2" t="s">
        <v>90</v>
      </c>
      <c r="AO2781" s="2" t="s">
        <v>78</v>
      </c>
      <c r="AP2781" s="2" t="s">
        <v>31</v>
      </c>
      <c r="AQ2781" s="2" t="s">
        <v>107</v>
      </c>
      <c r="AR2781" s="2" t="s">
        <v>33</v>
      </c>
      <c r="AS2781" s="2" t="s">
        <v>70</v>
      </c>
      <c r="AT2781" s="2">
        <v>116.19</v>
      </c>
      <c r="AU2781" s="2">
        <v>7</v>
      </c>
      <c r="AV2781" s="2">
        <v>0.21</v>
      </c>
      <c r="AW2781" s="2">
        <v>642.53</v>
      </c>
      <c r="AX2781" s="2">
        <v>345.48</v>
      </c>
      <c r="AY2781" s="2">
        <v>297.05</v>
      </c>
      <c r="AZ2781" s="2" t="s">
        <v>76</v>
      </c>
      <c r="BA2781" s="2" t="s">
        <v>71</v>
      </c>
      <c r="BB2781" s="2" t="s">
        <v>48</v>
      </c>
      <c r="BC2781" s="2">
        <v>7.43</v>
      </c>
      <c r="BD2781" s="2">
        <v>1</v>
      </c>
      <c r="BE2781" s="2" t="s">
        <v>97</v>
      </c>
      <c r="BF2781" s="2" t="s">
        <v>56</v>
      </c>
      <c r="BG2781" s="2">
        <v>1</v>
      </c>
      <c r="BH2781" s="21">
        <v>12</v>
      </c>
    </row>
    <row r="2782" spans="36:60" x14ac:dyDescent="0.25">
      <c r="AJ2782" s="22">
        <v>495</v>
      </c>
      <c r="AK2782" s="13" t="s">
        <v>374</v>
      </c>
      <c r="AL2782" s="13" t="s">
        <v>58</v>
      </c>
      <c r="AM2782" s="13" t="s">
        <v>82</v>
      </c>
      <c r="AN2782" s="13" t="s">
        <v>90</v>
      </c>
      <c r="AO2782" s="13" t="s">
        <v>60</v>
      </c>
      <c r="AP2782" s="13" t="s">
        <v>75</v>
      </c>
      <c r="AQ2782" s="13" t="s">
        <v>52</v>
      </c>
      <c r="AR2782" s="13" t="s">
        <v>33</v>
      </c>
      <c r="AS2782" s="13" t="s">
        <v>70</v>
      </c>
      <c r="AT2782" s="13">
        <v>639.26</v>
      </c>
      <c r="AU2782" s="13">
        <v>14</v>
      </c>
      <c r="AV2782" s="13">
        <v>0.26</v>
      </c>
      <c r="AW2782" s="13">
        <v>6622.73</v>
      </c>
      <c r="AX2782" s="13">
        <v>3562.35</v>
      </c>
      <c r="AY2782" s="13">
        <v>3060.38</v>
      </c>
      <c r="AZ2782" s="13" t="s">
        <v>35</v>
      </c>
      <c r="BA2782" s="13" t="s">
        <v>88</v>
      </c>
      <c r="BB2782" s="13" t="s">
        <v>37</v>
      </c>
      <c r="BC2782" s="13">
        <v>35.83</v>
      </c>
      <c r="BD2782" s="13">
        <v>8</v>
      </c>
      <c r="BE2782" s="13" t="s">
        <v>97</v>
      </c>
      <c r="BF2782" s="13" t="s">
        <v>39</v>
      </c>
      <c r="BG2782" s="13">
        <v>5</v>
      </c>
      <c r="BH2782" s="23">
        <v>2</v>
      </c>
    </row>
    <row r="2783" spans="36:60" x14ac:dyDescent="0.25">
      <c r="AJ2783" s="20">
        <v>496</v>
      </c>
      <c r="AK2783" s="2" t="s">
        <v>462</v>
      </c>
      <c r="AL2783" s="2" t="s">
        <v>65</v>
      </c>
      <c r="AM2783" s="2" t="s">
        <v>42</v>
      </c>
      <c r="AN2783" s="2" t="s">
        <v>93</v>
      </c>
      <c r="AO2783" s="2" t="s">
        <v>100</v>
      </c>
      <c r="AP2783" s="2" t="s">
        <v>61</v>
      </c>
      <c r="AQ2783" s="2" t="s">
        <v>69</v>
      </c>
      <c r="AR2783" s="2" t="s">
        <v>45</v>
      </c>
      <c r="AS2783" s="2" t="s">
        <v>34</v>
      </c>
      <c r="AT2783" s="2">
        <v>246.44</v>
      </c>
      <c r="AU2783" s="2">
        <v>5</v>
      </c>
      <c r="AV2783" s="2">
        <v>0.28999999999999998</v>
      </c>
      <c r="AW2783" s="2">
        <v>874.86</v>
      </c>
      <c r="AX2783" s="2">
        <v>623.74</v>
      </c>
      <c r="AY2783" s="2">
        <v>251.12</v>
      </c>
      <c r="AZ2783" s="2" t="s">
        <v>63</v>
      </c>
      <c r="BA2783" s="2" t="s">
        <v>54</v>
      </c>
      <c r="BB2783" s="2" t="s">
        <v>37</v>
      </c>
      <c r="BC2783" s="2">
        <v>17.72</v>
      </c>
      <c r="BD2783" s="2">
        <v>6</v>
      </c>
      <c r="BE2783" s="2" t="s">
        <v>97</v>
      </c>
      <c r="BF2783" s="2" t="s">
        <v>39</v>
      </c>
      <c r="BG2783" s="2">
        <v>3</v>
      </c>
      <c r="BH2783" s="21">
        <v>6</v>
      </c>
    </row>
    <row r="2784" spans="36:60" x14ac:dyDescent="0.25">
      <c r="AJ2784" s="20">
        <v>498</v>
      </c>
      <c r="AK2784" s="2" t="s">
        <v>464</v>
      </c>
      <c r="AL2784" s="2" t="s">
        <v>127</v>
      </c>
      <c r="AM2784" s="2" t="s">
        <v>82</v>
      </c>
      <c r="AN2784" s="2" t="s">
        <v>59</v>
      </c>
      <c r="AO2784" s="2" t="s">
        <v>60</v>
      </c>
      <c r="AP2784" s="2" t="s">
        <v>51</v>
      </c>
      <c r="AQ2784" s="2" t="s">
        <v>69</v>
      </c>
      <c r="AR2784" s="2" t="s">
        <v>33</v>
      </c>
      <c r="AS2784" s="2" t="s">
        <v>80</v>
      </c>
      <c r="AT2784" s="2">
        <v>52.18</v>
      </c>
      <c r="AU2784" s="2">
        <v>17</v>
      </c>
      <c r="AV2784" s="2">
        <v>0.28000000000000003</v>
      </c>
      <c r="AW2784" s="2">
        <v>638.67999999999995</v>
      </c>
      <c r="AX2784" s="2">
        <v>462.77</v>
      </c>
      <c r="AY2784" s="2">
        <v>175.91</v>
      </c>
      <c r="AZ2784" s="2" t="s">
        <v>35</v>
      </c>
      <c r="BA2784" s="2" t="s">
        <v>88</v>
      </c>
      <c r="BB2784" s="2" t="s">
        <v>72</v>
      </c>
      <c r="BC2784" s="2">
        <v>42.12</v>
      </c>
      <c r="BD2784" s="2">
        <v>9</v>
      </c>
      <c r="BE2784" s="2" t="s">
        <v>55</v>
      </c>
      <c r="BF2784" s="2" t="s">
        <v>39</v>
      </c>
      <c r="BG2784" s="2">
        <v>2</v>
      </c>
      <c r="BH2784" s="21">
        <v>1</v>
      </c>
    </row>
    <row r="2785" spans="36:60" x14ac:dyDescent="0.25">
      <c r="AJ2785" s="20">
        <v>500</v>
      </c>
      <c r="AK2785" s="2" t="s">
        <v>367</v>
      </c>
      <c r="AL2785" s="2" t="s">
        <v>58</v>
      </c>
      <c r="AM2785" s="2" t="s">
        <v>82</v>
      </c>
      <c r="AN2785" s="2" t="s">
        <v>29</v>
      </c>
      <c r="AO2785" s="2" t="s">
        <v>60</v>
      </c>
      <c r="AP2785" s="2" t="s">
        <v>31</v>
      </c>
      <c r="AQ2785" s="2" t="s">
        <v>52</v>
      </c>
      <c r="AR2785" s="2" t="s">
        <v>33</v>
      </c>
      <c r="AS2785" s="2" t="s">
        <v>70</v>
      </c>
      <c r="AT2785" s="2">
        <v>115.56</v>
      </c>
      <c r="AU2785" s="2">
        <v>7</v>
      </c>
      <c r="AV2785" s="2">
        <v>0.21</v>
      </c>
      <c r="AW2785" s="2">
        <v>639.04999999999995</v>
      </c>
      <c r="AX2785" s="2">
        <v>417.85</v>
      </c>
      <c r="AY2785" s="2">
        <v>221.2</v>
      </c>
      <c r="AZ2785" s="2" t="s">
        <v>35</v>
      </c>
      <c r="BA2785" s="2" t="s">
        <v>71</v>
      </c>
      <c r="BB2785" s="2" t="s">
        <v>48</v>
      </c>
      <c r="BC2785" s="2">
        <v>30.12</v>
      </c>
      <c r="BD2785" s="2">
        <v>2</v>
      </c>
      <c r="BE2785" s="2" t="s">
        <v>38</v>
      </c>
      <c r="BF2785" s="2" t="s">
        <v>56</v>
      </c>
      <c r="BG2785" s="2">
        <v>1</v>
      </c>
      <c r="BH2785" s="21">
        <v>6</v>
      </c>
    </row>
    <row r="2786" spans="36:60" x14ac:dyDescent="0.25">
      <c r="AJ2786" s="22">
        <v>503</v>
      </c>
      <c r="AK2786" s="13" t="s">
        <v>170</v>
      </c>
      <c r="AL2786" s="13" t="s">
        <v>65</v>
      </c>
      <c r="AM2786" s="13" t="s">
        <v>28</v>
      </c>
      <c r="AN2786" s="13" t="s">
        <v>90</v>
      </c>
      <c r="AO2786" s="13" t="s">
        <v>60</v>
      </c>
      <c r="AP2786" s="13" t="s">
        <v>31</v>
      </c>
      <c r="AQ2786" s="13" t="s">
        <v>87</v>
      </c>
      <c r="AR2786" s="13" t="s">
        <v>33</v>
      </c>
      <c r="AS2786" s="13" t="s">
        <v>70</v>
      </c>
      <c r="AT2786" s="13">
        <v>892.86</v>
      </c>
      <c r="AU2786" s="13">
        <v>2</v>
      </c>
      <c r="AV2786" s="13">
        <v>0.21</v>
      </c>
      <c r="AW2786" s="13">
        <v>1410.72</v>
      </c>
      <c r="AX2786" s="13">
        <v>1191.75</v>
      </c>
      <c r="AY2786" s="13">
        <v>218.97</v>
      </c>
      <c r="AZ2786" s="13" t="s">
        <v>47</v>
      </c>
      <c r="BA2786" s="13" t="s">
        <v>36</v>
      </c>
      <c r="BB2786" s="13" t="s">
        <v>37</v>
      </c>
      <c r="BC2786" s="13">
        <v>6.15</v>
      </c>
      <c r="BD2786" s="13">
        <v>6</v>
      </c>
      <c r="BE2786" s="13" t="s">
        <v>38</v>
      </c>
      <c r="BF2786" s="13" t="s">
        <v>56</v>
      </c>
      <c r="BG2786" s="13">
        <v>4</v>
      </c>
      <c r="BH2786" s="23">
        <v>8</v>
      </c>
    </row>
    <row r="2787" spans="36:60" x14ac:dyDescent="0.25">
      <c r="AJ2787" s="20">
        <v>504</v>
      </c>
      <c r="AK2787" s="2" t="s">
        <v>362</v>
      </c>
      <c r="AL2787" s="2" t="s">
        <v>96</v>
      </c>
      <c r="AM2787" s="2" t="s">
        <v>82</v>
      </c>
      <c r="AN2787" s="2" t="s">
        <v>59</v>
      </c>
      <c r="AO2787" s="2" t="s">
        <v>30</v>
      </c>
      <c r="AP2787" s="2" t="s">
        <v>75</v>
      </c>
      <c r="AQ2787" s="2" t="s">
        <v>84</v>
      </c>
      <c r="AR2787" s="2" t="s">
        <v>45</v>
      </c>
      <c r="AS2787" s="2" t="s">
        <v>80</v>
      </c>
      <c r="AT2787" s="2">
        <v>398.98</v>
      </c>
      <c r="AU2787" s="2">
        <v>8</v>
      </c>
      <c r="AV2787" s="2">
        <v>0.22</v>
      </c>
      <c r="AW2787" s="2">
        <v>2489.64</v>
      </c>
      <c r="AX2787" s="2">
        <v>1646.43</v>
      </c>
      <c r="AY2787" s="2">
        <v>843.21</v>
      </c>
      <c r="AZ2787" s="2" t="s">
        <v>47</v>
      </c>
      <c r="BA2787" s="2" t="s">
        <v>36</v>
      </c>
      <c r="BB2787" s="2" t="s">
        <v>37</v>
      </c>
      <c r="BC2787" s="2">
        <v>14.21</v>
      </c>
      <c r="BD2787" s="2">
        <v>3</v>
      </c>
      <c r="BE2787" s="2" t="s">
        <v>38</v>
      </c>
      <c r="BF2787" s="2" t="s">
        <v>39</v>
      </c>
      <c r="BG2787" s="2">
        <v>4</v>
      </c>
      <c r="BH2787" s="21">
        <v>6</v>
      </c>
    </row>
    <row r="2788" spans="36:60" x14ac:dyDescent="0.25">
      <c r="AJ2788" s="22">
        <v>507</v>
      </c>
      <c r="AK2788" s="13" t="s">
        <v>195</v>
      </c>
      <c r="AL2788" s="13" t="s">
        <v>96</v>
      </c>
      <c r="AM2788" s="13" t="s">
        <v>28</v>
      </c>
      <c r="AN2788" s="13" t="s">
        <v>90</v>
      </c>
      <c r="AO2788" s="13" t="s">
        <v>78</v>
      </c>
      <c r="AP2788" s="13" t="s">
        <v>75</v>
      </c>
      <c r="AQ2788" s="13" t="s">
        <v>32</v>
      </c>
      <c r="AR2788" s="13" t="s">
        <v>33</v>
      </c>
      <c r="AS2788" s="13" t="s">
        <v>34</v>
      </c>
      <c r="AT2788" s="13">
        <v>276.11</v>
      </c>
      <c r="AU2788" s="13">
        <v>19</v>
      </c>
      <c r="AV2788" s="13">
        <v>0.22</v>
      </c>
      <c r="AW2788" s="13">
        <v>4091.95</v>
      </c>
      <c r="AX2788" s="13">
        <v>2266.44</v>
      </c>
      <c r="AY2788" s="13">
        <v>1825.51</v>
      </c>
      <c r="AZ2788" s="13" t="s">
        <v>63</v>
      </c>
      <c r="BA2788" s="13" t="s">
        <v>54</v>
      </c>
      <c r="BB2788" s="13" t="s">
        <v>37</v>
      </c>
      <c r="BC2788" s="13">
        <v>45.11</v>
      </c>
      <c r="BD2788" s="13">
        <v>3</v>
      </c>
      <c r="BE2788" s="13" t="s">
        <v>38</v>
      </c>
      <c r="BF2788" s="13" t="s">
        <v>56</v>
      </c>
      <c r="BG2788" s="13">
        <v>2</v>
      </c>
      <c r="BH2788" s="23">
        <v>10</v>
      </c>
    </row>
    <row r="2789" spans="36:60" x14ac:dyDescent="0.25">
      <c r="AJ2789" s="20">
        <v>512</v>
      </c>
      <c r="AK2789" s="2" t="s">
        <v>49</v>
      </c>
      <c r="AL2789" s="2" t="s">
        <v>58</v>
      </c>
      <c r="AM2789" s="2" t="s">
        <v>82</v>
      </c>
      <c r="AN2789" s="2" t="s">
        <v>83</v>
      </c>
      <c r="AO2789" s="2" t="s">
        <v>44</v>
      </c>
      <c r="AP2789" s="2" t="s">
        <v>31</v>
      </c>
      <c r="AQ2789" s="2" t="s">
        <v>69</v>
      </c>
      <c r="AR2789" s="2" t="s">
        <v>33</v>
      </c>
      <c r="AS2789" s="2" t="s">
        <v>70</v>
      </c>
      <c r="AT2789" s="2">
        <v>90.7</v>
      </c>
      <c r="AU2789" s="2">
        <v>17</v>
      </c>
      <c r="AV2789" s="2">
        <v>0.23</v>
      </c>
      <c r="AW2789" s="2">
        <v>1187.26</v>
      </c>
      <c r="AX2789" s="2">
        <v>786.1</v>
      </c>
      <c r="AY2789" s="2">
        <v>401.16</v>
      </c>
      <c r="AZ2789" s="2" t="s">
        <v>63</v>
      </c>
      <c r="BA2789" s="2" t="s">
        <v>88</v>
      </c>
      <c r="BB2789" s="2" t="s">
        <v>48</v>
      </c>
      <c r="BC2789" s="2">
        <v>26.24</v>
      </c>
      <c r="BD2789" s="2">
        <v>5</v>
      </c>
      <c r="BE2789" s="2" t="s">
        <v>55</v>
      </c>
      <c r="BF2789" s="2" t="s">
        <v>39</v>
      </c>
      <c r="BG2789" s="2">
        <v>3</v>
      </c>
      <c r="BH2789" s="21">
        <v>12</v>
      </c>
    </row>
    <row r="2790" spans="36:60" x14ac:dyDescent="0.25">
      <c r="AJ2790" s="22">
        <v>513</v>
      </c>
      <c r="AK2790" s="13" t="s">
        <v>106</v>
      </c>
      <c r="AL2790" s="13" t="s">
        <v>118</v>
      </c>
      <c r="AM2790" s="13" t="s">
        <v>66</v>
      </c>
      <c r="AN2790" s="13" t="s">
        <v>83</v>
      </c>
      <c r="AO2790" s="13" t="s">
        <v>94</v>
      </c>
      <c r="AP2790" s="13" t="s">
        <v>75</v>
      </c>
      <c r="AQ2790" s="13" t="s">
        <v>69</v>
      </c>
      <c r="AR2790" s="13" t="s">
        <v>33</v>
      </c>
      <c r="AS2790" s="13" t="s">
        <v>46</v>
      </c>
      <c r="AT2790" s="13">
        <v>55.19</v>
      </c>
      <c r="AU2790" s="13">
        <v>1</v>
      </c>
      <c r="AV2790" s="13">
        <v>0.28000000000000003</v>
      </c>
      <c r="AW2790" s="13">
        <v>39.74</v>
      </c>
      <c r="AX2790" s="13">
        <v>24.52</v>
      </c>
      <c r="AY2790" s="13">
        <v>15.22</v>
      </c>
      <c r="AZ2790" s="13" t="s">
        <v>35</v>
      </c>
      <c r="BA2790" s="13" t="s">
        <v>88</v>
      </c>
      <c r="BB2790" s="13" t="s">
        <v>37</v>
      </c>
      <c r="BC2790" s="13">
        <v>45.29</v>
      </c>
      <c r="BD2790" s="13">
        <v>1</v>
      </c>
      <c r="BE2790" s="13" t="s">
        <v>97</v>
      </c>
      <c r="BF2790" s="13" t="s">
        <v>39</v>
      </c>
      <c r="BG2790" s="13">
        <v>2</v>
      </c>
      <c r="BH2790" s="23">
        <v>11</v>
      </c>
    </row>
    <row r="2791" spans="36:60" x14ac:dyDescent="0.25">
      <c r="AJ2791" s="20">
        <v>516</v>
      </c>
      <c r="AK2791" s="2" t="s">
        <v>255</v>
      </c>
      <c r="AL2791" s="2" t="s">
        <v>129</v>
      </c>
      <c r="AM2791" s="2" t="s">
        <v>66</v>
      </c>
      <c r="AN2791" s="2" t="s">
        <v>59</v>
      </c>
      <c r="AO2791" s="2" t="s">
        <v>78</v>
      </c>
      <c r="AP2791" s="2" t="s">
        <v>51</v>
      </c>
      <c r="AQ2791" s="2" t="s">
        <v>69</v>
      </c>
      <c r="AR2791" s="2" t="s">
        <v>45</v>
      </c>
      <c r="AS2791" s="2" t="s">
        <v>85</v>
      </c>
      <c r="AT2791" s="2">
        <v>597.53</v>
      </c>
      <c r="AU2791" s="2">
        <v>11</v>
      </c>
      <c r="AV2791" s="2">
        <v>0.28999999999999998</v>
      </c>
      <c r="AW2791" s="2">
        <v>4666.71</v>
      </c>
      <c r="AX2791" s="2">
        <v>3093.34</v>
      </c>
      <c r="AY2791" s="2">
        <v>1573.37</v>
      </c>
      <c r="AZ2791" s="2" t="s">
        <v>63</v>
      </c>
      <c r="BA2791" s="2" t="s">
        <v>54</v>
      </c>
      <c r="BB2791" s="2" t="s">
        <v>72</v>
      </c>
      <c r="BC2791" s="2">
        <v>6.48</v>
      </c>
      <c r="BD2791" s="2">
        <v>3</v>
      </c>
      <c r="BE2791" s="2" t="s">
        <v>97</v>
      </c>
      <c r="BF2791" s="2" t="s">
        <v>39</v>
      </c>
      <c r="BG2791" s="2">
        <v>1</v>
      </c>
      <c r="BH2791" s="21">
        <v>1</v>
      </c>
    </row>
    <row r="2792" spans="36:60" x14ac:dyDescent="0.25">
      <c r="AJ2792" s="20">
        <v>520</v>
      </c>
      <c r="AK2792" s="2" t="s">
        <v>472</v>
      </c>
      <c r="AL2792" s="2" t="s">
        <v>96</v>
      </c>
      <c r="AM2792" s="2" t="s">
        <v>66</v>
      </c>
      <c r="AN2792" s="2" t="s">
        <v>43</v>
      </c>
      <c r="AO2792" s="2" t="s">
        <v>60</v>
      </c>
      <c r="AP2792" s="2" t="s">
        <v>31</v>
      </c>
      <c r="AQ2792" s="2" t="s">
        <v>84</v>
      </c>
      <c r="AR2792" s="2" t="s">
        <v>53</v>
      </c>
      <c r="AS2792" s="2" t="s">
        <v>85</v>
      </c>
      <c r="AT2792" s="2">
        <v>851.19</v>
      </c>
      <c r="AU2792" s="2">
        <v>18</v>
      </c>
      <c r="AV2792" s="2">
        <v>0.27</v>
      </c>
      <c r="AW2792" s="2">
        <v>11184.64</v>
      </c>
      <c r="AX2792" s="2">
        <v>7363.23</v>
      </c>
      <c r="AY2792" s="2">
        <v>3821.41</v>
      </c>
      <c r="AZ2792" s="2" t="s">
        <v>76</v>
      </c>
      <c r="BA2792" s="2" t="s">
        <v>36</v>
      </c>
      <c r="BB2792" s="2" t="s">
        <v>37</v>
      </c>
      <c r="BC2792" s="2">
        <v>8.39</v>
      </c>
      <c r="BD2792" s="2">
        <v>5</v>
      </c>
      <c r="BE2792" s="2" t="s">
        <v>55</v>
      </c>
      <c r="BF2792" s="2" t="s">
        <v>56</v>
      </c>
      <c r="BG2792" s="2">
        <v>1</v>
      </c>
      <c r="BH2792" s="21">
        <v>2</v>
      </c>
    </row>
    <row r="2793" spans="36:60" x14ac:dyDescent="0.25">
      <c r="AJ2793" s="22">
        <v>525</v>
      </c>
      <c r="AK2793" s="13" t="s">
        <v>473</v>
      </c>
      <c r="AL2793" s="13" t="s">
        <v>114</v>
      </c>
      <c r="AM2793" s="13" t="s">
        <v>28</v>
      </c>
      <c r="AN2793" s="13" t="s">
        <v>93</v>
      </c>
      <c r="AO2793" s="13" t="s">
        <v>100</v>
      </c>
      <c r="AP2793" s="13" t="s">
        <v>31</v>
      </c>
      <c r="AQ2793" s="13" t="s">
        <v>102</v>
      </c>
      <c r="AR2793" s="13" t="s">
        <v>45</v>
      </c>
      <c r="AS2793" s="13" t="s">
        <v>46</v>
      </c>
      <c r="AT2793" s="13">
        <v>684.72</v>
      </c>
      <c r="AU2793" s="13">
        <v>18</v>
      </c>
      <c r="AV2793" s="13">
        <v>0.22</v>
      </c>
      <c r="AW2793" s="13">
        <v>9613.4699999999993</v>
      </c>
      <c r="AX2793" s="13">
        <v>5758.27</v>
      </c>
      <c r="AY2793" s="13">
        <v>3855.2</v>
      </c>
      <c r="AZ2793" s="13" t="s">
        <v>76</v>
      </c>
      <c r="BA2793" s="13" t="s">
        <v>36</v>
      </c>
      <c r="BB2793" s="13" t="s">
        <v>37</v>
      </c>
      <c r="BC2793" s="13">
        <v>33.92</v>
      </c>
      <c r="BD2793" s="13">
        <v>6</v>
      </c>
      <c r="BE2793" s="13" t="s">
        <v>97</v>
      </c>
      <c r="BF2793" s="13" t="s">
        <v>56</v>
      </c>
      <c r="BG2793" s="13">
        <v>5</v>
      </c>
      <c r="BH2793" s="23">
        <v>9</v>
      </c>
    </row>
    <row r="2794" spans="36:60" x14ac:dyDescent="0.25">
      <c r="AJ2794" s="22">
        <v>527</v>
      </c>
      <c r="AK2794" s="13" t="s">
        <v>412</v>
      </c>
      <c r="AL2794" s="13" t="s">
        <v>65</v>
      </c>
      <c r="AM2794" s="13" t="s">
        <v>66</v>
      </c>
      <c r="AN2794" s="13" t="s">
        <v>29</v>
      </c>
      <c r="AO2794" s="13" t="s">
        <v>60</v>
      </c>
      <c r="AP2794" s="13" t="s">
        <v>31</v>
      </c>
      <c r="AQ2794" s="13" t="s">
        <v>52</v>
      </c>
      <c r="AR2794" s="13" t="s">
        <v>53</v>
      </c>
      <c r="AS2794" s="13" t="s">
        <v>34</v>
      </c>
      <c r="AT2794" s="13">
        <v>867.11</v>
      </c>
      <c r="AU2794" s="13">
        <v>16</v>
      </c>
      <c r="AV2794" s="13">
        <v>0.25</v>
      </c>
      <c r="AW2794" s="13">
        <v>10405.32</v>
      </c>
      <c r="AX2794" s="13">
        <v>8682.51</v>
      </c>
      <c r="AY2794" s="13">
        <v>1722.81</v>
      </c>
      <c r="AZ2794" s="13" t="s">
        <v>47</v>
      </c>
      <c r="BA2794" s="13" t="s">
        <v>36</v>
      </c>
      <c r="BB2794" s="13" t="s">
        <v>48</v>
      </c>
      <c r="BC2794" s="13">
        <v>26.61</v>
      </c>
      <c r="BD2794" s="13">
        <v>9</v>
      </c>
      <c r="BE2794" s="13" t="s">
        <v>55</v>
      </c>
      <c r="BF2794" s="13" t="s">
        <v>39</v>
      </c>
      <c r="BG2794" s="13">
        <v>2</v>
      </c>
      <c r="BH2794" s="23">
        <v>5</v>
      </c>
    </row>
    <row r="2795" spans="36:60" x14ac:dyDescent="0.25">
      <c r="AJ2795" s="20">
        <v>530</v>
      </c>
      <c r="AK2795" s="2" t="s">
        <v>474</v>
      </c>
      <c r="AL2795" s="2" t="s">
        <v>58</v>
      </c>
      <c r="AM2795" s="2" t="s">
        <v>82</v>
      </c>
      <c r="AN2795" s="2" t="s">
        <v>93</v>
      </c>
      <c r="AO2795" s="2" t="s">
        <v>78</v>
      </c>
      <c r="AP2795" s="2" t="s">
        <v>31</v>
      </c>
      <c r="AQ2795" s="2" t="s">
        <v>79</v>
      </c>
      <c r="AR2795" s="2" t="s">
        <v>33</v>
      </c>
      <c r="AS2795" s="2" t="s">
        <v>34</v>
      </c>
      <c r="AT2795" s="2">
        <v>143.71</v>
      </c>
      <c r="AU2795" s="2">
        <v>4</v>
      </c>
      <c r="AV2795" s="2">
        <v>0.27</v>
      </c>
      <c r="AW2795" s="2">
        <v>419.63</v>
      </c>
      <c r="AX2795" s="2">
        <v>310.49</v>
      </c>
      <c r="AY2795" s="2">
        <v>109.14</v>
      </c>
      <c r="AZ2795" s="2" t="s">
        <v>76</v>
      </c>
      <c r="BA2795" s="2" t="s">
        <v>54</v>
      </c>
      <c r="BB2795" s="2" t="s">
        <v>48</v>
      </c>
      <c r="BC2795" s="2">
        <v>16.86</v>
      </c>
      <c r="BD2795" s="2">
        <v>5</v>
      </c>
      <c r="BE2795" s="2" t="s">
        <v>38</v>
      </c>
      <c r="BF2795" s="2" t="s">
        <v>56</v>
      </c>
      <c r="BG2795" s="2">
        <v>4</v>
      </c>
      <c r="BH2795" s="21">
        <v>3</v>
      </c>
    </row>
    <row r="2796" spans="36:60" x14ac:dyDescent="0.25">
      <c r="AJ2796" s="22">
        <v>531</v>
      </c>
      <c r="AK2796" s="13" t="s">
        <v>209</v>
      </c>
      <c r="AL2796" s="13" t="s">
        <v>50</v>
      </c>
      <c r="AM2796" s="13" t="s">
        <v>66</v>
      </c>
      <c r="AN2796" s="13" t="s">
        <v>43</v>
      </c>
      <c r="AO2796" s="13" t="s">
        <v>60</v>
      </c>
      <c r="AP2796" s="13" t="s">
        <v>51</v>
      </c>
      <c r="AQ2796" s="13" t="s">
        <v>107</v>
      </c>
      <c r="AR2796" s="13" t="s">
        <v>33</v>
      </c>
      <c r="AS2796" s="13" t="s">
        <v>46</v>
      </c>
      <c r="AT2796" s="13">
        <v>385.94</v>
      </c>
      <c r="AU2796" s="13">
        <v>7</v>
      </c>
      <c r="AV2796" s="13">
        <v>0.25</v>
      </c>
      <c r="AW2796" s="13">
        <v>2026.18</v>
      </c>
      <c r="AX2796" s="13">
        <v>1803.2</v>
      </c>
      <c r="AY2796" s="13">
        <v>222.98</v>
      </c>
      <c r="AZ2796" s="13" t="s">
        <v>76</v>
      </c>
      <c r="BA2796" s="13" t="s">
        <v>88</v>
      </c>
      <c r="BB2796" s="13" t="s">
        <v>72</v>
      </c>
      <c r="BC2796" s="13">
        <v>11.81</v>
      </c>
      <c r="BD2796" s="13">
        <v>6</v>
      </c>
      <c r="BE2796" s="13" t="s">
        <v>97</v>
      </c>
      <c r="BF2796" s="13" t="s">
        <v>39</v>
      </c>
      <c r="BG2796" s="13">
        <v>3</v>
      </c>
      <c r="BH2796" s="23">
        <v>7</v>
      </c>
    </row>
    <row r="2797" spans="36:60" x14ac:dyDescent="0.25">
      <c r="AJ2797" s="20">
        <v>536</v>
      </c>
      <c r="AK2797" s="2" t="s">
        <v>26</v>
      </c>
      <c r="AL2797" s="2" t="s">
        <v>127</v>
      </c>
      <c r="AM2797" s="2" t="s">
        <v>82</v>
      </c>
      <c r="AN2797" s="2" t="s">
        <v>93</v>
      </c>
      <c r="AO2797" s="2" t="s">
        <v>44</v>
      </c>
      <c r="AP2797" s="2" t="s">
        <v>31</v>
      </c>
      <c r="AQ2797" s="2" t="s">
        <v>69</v>
      </c>
      <c r="AR2797" s="2" t="s">
        <v>33</v>
      </c>
      <c r="AS2797" s="2" t="s">
        <v>85</v>
      </c>
      <c r="AT2797" s="2">
        <v>152.41999999999999</v>
      </c>
      <c r="AU2797" s="2">
        <v>10</v>
      </c>
      <c r="AV2797" s="2">
        <v>0.27</v>
      </c>
      <c r="AW2797" s="2">
        <v>1112.67</v>
      </c>
      <c r="AX2797" s="2">
        <v>862.21</v>
      </c>
      <c r="AY2797" s="2">
        <v>250.46</v>
      </c>
      <c r="AZ2797" s="2" t="s">
        <v>35</v>
      </c>
      <c r="BA2797" s="2" t="s">
        <v>88</v>
      </c>
      <c r="BB2797" s="2" t="s">
        <v>72</v>
      </c>
      <c r="BC2797" s="2">
        <v>15.06</v>
      </c>
      <c r="BD2797" s="2">
        <v>6</v>
      </c>
      <c r="BE2797" s="2" t="s">
        <v>97</v>
      </c>
      <c r="BF2797" s="2" t="s">
        <v>56</v>
      </c>
      <c r="BG2797" s="2">
        <v>2</v>
      </c>
      <c r="BH2797" s="21">
        <v>8</v>
      </c>
    </row>
    <row r="2798" spans="36:60" x14ac:dyDescent="0.25">
      <c r="AJ2798" s="20">
        <v>542</v>
      </c>
      <c r="AK2798" s="2" t="s">
        <v>477</v>
      </c>
      <c r="AL2798" s="2" t="s">
        <v>127</v>
      </c>
      <c r="AM2798" s="2" t="s">
        <v>82</v>
      </c>
      <c r="AN2798" s="2" t="s">
        <v>83</v>
      </c>
      <c r="AO2798" s="2" t="s">
        <v>60</v>
      </c>
      <c r="AP2798" s="2" t="s">
        <v>31</v>
      </c>
      <c r="AQ2798" s="2" t="s">
        <v>87</v>
      </c>
      <c r="AR2798" s="2" t="s">
        <v>53</v>
      </c>
      <c r="AS2798" s="2" t="s">
        <v>70</v>
      </c>
      <c r="AT2798" s="2">
        <v>696.36</v>
      </c>
      <c r="AU2798" s="2">
        <v>11</v>
      </c>
      <c r="AV2798" s="2">
        <v>0.27</v>
      </c>
      <c r="AW2798" s="2">
        <v>5591.77</v>
      </c>
      <c r="AX2798" s="2">
        <v>4277.6899999999996</v>
      </c>
      <c r="AY2798" s="2">
        <v>1314.08</v>
      </c>
      <c r="AZ2798" s="2" t="s">
        <v>76</v>
      </c>
      <c r="BA2798" s="2" t="s">
        <v>88</v>
      </c>
      <c r="BB2798" s="2" t="s">
        <v>37</v>
      </c>
      <c r="BC2798" s="2">
        <v>6.65</v>
      </c>
      <c r="BD2798" s="2">
        <v>4</v>
      </c>
      <c r="BE2798" s="2" t="s">
        <v>97</v>
      </c>
      <c r="BF2798" s="2" t="s">
        <v>39</v>
      </c>
      <c r="BG2798" s="2">
        <v>4</v>
      </c>
      <c r="BH2798" s="21">
        <v>10</v>
      </c>
    </row>
    <row r="2799" spans="36:60" x14ac:dyDescent="0.25">
      <c r="AJ2799" s="22">
        <v>543</v>
      </c>
      <c r="AK2799" s="13" t="s">
        <v>478</v>
      </c>
      <c r="AL2799" s="13" t="s">
        <v>58</v>
      </c>
      <c r="AM2799" s="13" t="s">
        <v>42</v>
      </c>
      <c r="AN2799" s="13" t="s">
        <v>29</v>
      </c>
      <c r="AO2799" s="13" t="s">
        <v>94</v>
      </c>
      <c r="AP2799" s="13" t="s">
        <v>31</v>
      </c>
      <c r="AQ2799" s="13" t="s">
        <v>102</v>
      </c>
      <c r="AR2799" s="13" t="s">
        <v>33</v>
      </c>
      <c r="AS2799" s="13" t="s">
        <v>80</v>
      </c>
      <c r="AT2799" s="13">
        <v>347.2</v>
      </c>
      <c r="AU2799" s="13">
        <v>7</v>
      </c>
      <c r="AV2799" s="13">
        <v>0.23</v>
      </c>
      <c r="AW2799" s="13">
        <v>1871.41</v>
      </c>
      <c r="AX2799" s="13">
        <v>1036.56</v>
      </c>
      <c r="AY2799" s="13">
        <v>834.85</v>
      </c>
      <c r="AZ2799" s="13" t="s">
        <v>91</v>
      </c>
      <c r="BA2799" s="13" t="s">
        <v>71</v>
      </c>
      <c r="BB2799" s="13" t="s">
        <v>48</v>
      </c>
      <c r="BC2799" s="13">
        <v>10.56</v>
      </c>
      <c r="BD2799" s="13">
        <v>4</v>
      </c>
      <c r="BE2799" s="13" t="s">
        <v>55</v>
      </c>
      <c r="BF2799" s="13" t="s">
        <v>39</v>
      </c>
      <c r="BG2799" s="13">
        <v>5</v>
      </c>
      <c r="BH2799" s="23">
        <v>5</v>
      </c>
    </row>
    <row r="2800" spans="36:60" x14ac:dyDescent="0.25">
      <c r="AJ2800" s="20">
        <v>544</v>
      </c>
      <c r="AK2800" s="2" t="s">
        <v>451</v>
      </c>
      <c r="AL2800" s="2" t="s">
        <v>99</v>
      </c>
      <c r="AM2800" s="2" t="s">
        <v>42</v>
      </c>
      <c r="AN2800" s="2" t="s">
        <v>83</v>
      </c>
      <c r="AO2800" s="2" t="s">
        <v>78</v>
      </c>
      <c r="AP2800" s="2" t="s">
        <v>51</v>
      </c>
      <c r="AQ2800" s="2" t="s">
        <v>107</v>
      </c>
      <c r="AR2800" s="2" t="s">
        <v>33</v>
      </c>
      <c r="AS2800" s="2" t="s">
        <v>85</v>
      </c>
      <c r="AT2800" s="2">
        <v>957.52</v>
      </c>
      <c r="AU2800" s="2">
        <v>12</v>
      </c>
      <c r="AV2800" s="2">
        <v>0.27</v>
      </c>
      <c r="AW2800" s="2">
        <v>8387.8799999999992</v>
      </c>
      <c r="AX2800" s="2">
        <v>5899.43</v>
      </c>
      <c r="AY2800" s="2">
        <v>2488.4499999999998</v>
      </c>
      <c r="AZ2800" s="2" t="s">
        <v>35</v>
      </c>
      <c r="BA2800" s="2" t="s">
        <v>36</v>
      </c>
      <c r="BB2800" s="2" t="s">
        <v>37</v>
      </c>
      <c r="BC2800" s="2">
        <v>35.94</v>
      </c>
      <c r="BD2800" s="2">
        <v>10</v>
      </c>
      <c r="BE2800" s="2" t="s">
        <v>97</v>
      </c>
      <c r="BF2800" s="2" t="s">
        <v>56</v>
      </c>
      <c r="BG2800" s="2">
        <v>1</v>
      </c>
      <c r="BH2800" s="21">
        <v>12</v>
      </c>
    </row>
    <row r="2801" spans="36:60" x14ac:dyDescent="0.25">
      <c r="AJ2801" s="20">
        <v>548</v>
      </c>
      <c r="AK2801" s="2" t="s">
        <v>481</v>
      </c>
      <c r="AL2801" s="2" t="s">
        <v>96</v>
      </c>
      <c r="AM2801" s="2" t="s">
        <v>28</v>
      </c>
      <c r="AN2801" s="2" t="s">
        <v>43</v>
      </c>
      <c r="AO2801" s="2" t="s">
        <v>44</v>
      </c>
      <c r="AP2801" s="2" t="s">
        <v>68</v>
      </c>
      <c r="AQ2801" s="2" t="s">
        <v>62</v>
      </c>
      <c r="AR2801" s="2" t="s">
        <v>33</v>
      </c>
      <c r="AS2801" s="2" t="s">
        <v>80</v>
      </c>
      <c r="AT2801" s="2">
        <v>228.94</v>
      </c>
      <c r="AU2801" s="2">
        <v>8</v>
      </c>
      <c r="AV2801" s="2">
        <v>0.26</v>
      </c>
      <c r="AW2801" s="2">
        <v>1355.32</v>
      </c>
      <c r="AX2801" s="2">
        <v>1034.72</v>
      </c>
      <c r="AY2801" s="2">
        <v>320.60000000000002</v>
      </c>
      <c r="AZ2801" s="2" t="s">
        <v>35</v>
      </c>
      <c r="BA2801" s="2" t="s">
        <v>88</v>
      </c>
      <c r="BB2801" s="2" t="s">
        <v>48</v>
      </c>
      <c r="BC2801" s="2">
        <v>22.23</v>
      </c>
      <c r="BD2801" s="2">
        <v>3</v>
      </c>
      <c r="BE2801" s="2" t="s">
        <v>97</v>
      </c>
      <c r="BF2801" s="2" t="s">
        <v>56</v>
      </c>
      <c r="BG2801" s="2">
        <v>5</v>
      </c>
      <c r="BH2801" s="21">
        <v>9</v>
      </c>
    </row>
    <row r="2802" spans="36:60" x14ac:dyDescent="0.25">
      <c r="AJ2802" s="22">
        <v>553</v>
      </c>
      <c r="AK2802" s="13" t="s">
        <v>228</v>
      </c>
      <c r="AL2802" s="13" t="s">
        <v>41</v>
      </c>
      <c r="AM2802" s="13" t="s">
        <v>82</v>
      </c>
      <c r="AN2802" s="13" t="s">
        <v>83</v>
      </c>
      <c r="AO2802" s="13" t="s">
        <v>67</v>
      </c>
      <c r="AP2802" s="13" t="s">
        <v>51</v>
      </c>
      <c r="AQ2802" s="13" t="s">
        <v>87</v>
      </c>
      <c r="AR2802" s="13" t="s">
        <v>53</v>
      </c>
      <c r="AS2802" s="13" t="s">
        <v>70</v>
      </c>
      <c r="AT2802" s="13">
        <v>684.16</v>
      </c>
      <c r="AU2802" s="13">
        <v>10</v>
      </c>
      <c r="AV2802" s="13">
        <v>0.23</v>
      </c>
      <c r="AW2802" s="13">
        <v>5268.03</v>
      </c>
      <c r="AX2802" s="13">
        <v>2881.41</v>
      </c>
      <c r="AY2802" s="13">
        <v>2386.62</v>
      </c>
      <c r="AZ2802" s="13" t="s">
        <v>91</v>
      </c>
      <c r="BA2802" s="13" t="s">
        <v>71</v>
      </c>
      <c r="BB2802" s="13" t="s">
        <v>37</v>
      </c>
      <c r="BC2802" s="13">
        <v>36.909999999999997</v>
      </c>
      <c r="BD2802" s="13">
        <v>1</v>
      </c>
      <c r="BE2802" s="13" t="s">
        <v>55</v>
      </c>
      <c r="BF2802" s="13" t="s">
        <v>39</v>
      </c>
      <c r="BG2802" s="13">
        <v>3</v>
      </c>
      <c r="BH2802" s="23">
        <v>5</v>
      </c>
    </row>
    <row r="2803" spans="36:60" x14ac:dyDescent="0.25">
      <c r="AJ2803" s="22">
        <v>559</v>
      </c>
      <c r="AK2803" s="13" t="s">
        <v>467</v>
      </c>
      <c r="AL2803" s="13" t="s">
        <v>120</v>
      </c>
      <c r="AM2803" s="13" t="s">
        <v>42</v>
      </c>
      <c r="AN2803" s="13" t="s">
        <v>90</v>
      </c>
      <c r="AO2803" s="13" t="s">
        <v>100</v>
      </c>
      <c r="AP2803" s="13" t="s">
        <v>61</v>
      </c>
      <c r="AQ2803" s="13" t="s">
        <v>62</v>
      </c>
      <c r="AR2803" s="13" t="s">
        <v>33</v>
      </c>
      <c r="AS2803" s="13" t="s">
        <v>70</v>
      </c>
      <c r="AT2803" s="13">
        <v>187.66</v>
      </c>
      <c r="AU2803" s="13">
        <v>4</v>
      </c>
      <c r="AV2803" s="13">
        <v>0.28000000000000003</v>
      </c>
      <c r="AW2803" s="13">
        <v>540.46</v>
      </c>
      <c r="AX2803" s="13">
        <v>439.28</v>
      </c>
      <c r="AY2803" s="13">
        <v>101.18</v>
      </c>
      <c r="AZ2803" s="13" t="s">
        <v>63</v>
      </c>
      <c r="BA2803" s="13" t="s">
        <v>36</v>
      </c>
      <c r="BB2803" s="13" t="s">
        <v>37</v>
      </c>
      <c r="BC2803" s="13">
        <v>21.71</v>
      </c>
      <c r="BD2803" s="13">
        <v>5</v>
      </c>
      <c r="BE2803" s="13" t="s">
        <v>38</v>
      </c>
      <c r="BF2803" s="13" t="s">
        <v>56</v>
      </c>
      <c r="BG2803" s="13">
        <v>4</v>
      </c>
      <c r="BH2803" s="23">
        <v>7</v>
      </c>
    </row>
    <row r="2804" spans="36:60" x14ac:dyDescent="0.25">
      <c r="AJ2804" s="22">
        <v>561</v>
      </c>
      <c r="AK2804" s="13" t="s">
        <v>486</v>
      </c>
      <c r="AL2804" s="13" t="s">
        <v>129</v>
      </c>
      <c r="AM2804" s="13" t="s">
        <v>28</v>
      </c>
      <c r="AN2804" s="13" t="s">
        <v>29</v>
      </c>
      <c r="AO2804" s="13" t="s">
        <v>78</v>
      </c>
      <c r="AP2804" s="13" t="s">
        <v>51</v>
      </c>
      <c r="AQ2804" s="13" t="s">
        <v>79</v>
      </c>
      <c r="AR2804" s="13" t="s">
        <v>53</v>
      </c>
      <c r="AS2804" s="13" t="s">
        <v>80</v>
      </c>
      <c r="AT2804" s="13">
        <v>678.32</v>
      </c>
      <c r="AU2804" s="13">
        <v>7</v>
      </c>
      <c r="AV2804" s="13">
        <v>0.22</v>
      </c>
      <c r="AW2804" s="13">
        <v>3703.63</v>
      </c>
      <c r="AX2804" s="13">
        <v>2395.0100000000002</v>
      </c>
      <c r="AY2804" s="13">
        <v>1308.6199999999999</v>
      </c>
      <c r="AZ2804" s="13" t="s">
        <v>91</v>
      </c>
      <c r="BA2804" s="13" t="s">
        <v>36</v>
      </c>
      <c r="BB2804" s="13" t="s">
        <v>72</v>
      </c>
      <c r="BC2804" s="13">
        <v>47.18</v>
      </c>
      <c r="BD2804" s="13">
        <v>2</v>
      </c>
      <c r="BE2804" s="13" t="s">
        <v>97</v>
      </c>
      <c r="BF2804" s="13" t="s">
        <v>39</v>
      </c>
      <c r="BG2804" s="13">
        <v>3</v>
      </c>
      <c r="BH2804" s="23">
        <v>4</v>
      </c>
    </row>
    <row r="2805" spans="36:60" x14ac:dyDescent="0.25">
      <c r="AJ2805" s="20">
        <v>562</v>
      </c>
      <c r="AK2805" s="2" t="s">
        <v>487</v>
      </c>
      <c r="AL2805" s="2" t="s">
        <v>65</v>
      </c>
      <c r="AM2805" s="2" t="s">
        <v>28</v>
      </c>
      <c r="AN2805" s="2" t="s">
        <v>90</v>
      </c>
      <c r="AO2805" s="2" t="s">
        <v>100</v>
      </c>
      <c r="AP2805" s="2" t="s">
        <v>31</v>
      </c>
      <c r="AQ2805" s="2" t="s">
        <v>62</v>
      </c>
      <c r="AR2805" s="2" t="s">
        <v>45</v>
      </c>
      <c r="AS2805" s="2" t="s">
        <v>80</v>
      </c>
      <c r="AT2805" s="2">
        <v>675.37</v>
      </c>
      <c r="AU2805" s="2">
        <v>7</v>
      </c>
      <c r="AV2805" s="2">
        <v>0.28000000000000003</v>
      </c>
      <c r="AW2805" s="2">
        <v>3403.86</v>
      </c>
      <c r="AX2805" s="2">
        <v>2930.41</v>
      </c>
      <c r="AY2805" s="2">
        <v>473.45</v>
      </c>
      <c r="AZ2805" s="2" t="s">
        <v>63</v>
      </c>
      <c r="BA2805" s="2" t="s">
        <v>88</v>
      </c>
      <c r="BB2805" s="2" t="s">
        <v>37</v>
      </c>
      <c r="BC2805" s="2">
        <v>45.26</v>
      </c>
      <c r="BD2805" s="2">
        <v>7</v>
      </c>
      <c r="BE2805" s="2" t="s">
        <v>55</v>
      </c>
      <c r="BF2805" s="2" t="s">
        <v>56</v>
      </c>
      <c r="BG2805" s="2">
        <v>4</v>
      </c>
      <c r="BH2805" s="21">
        <v>1</v>
      </c>
    </row>
    <row r="2806" spans="36:60" x14ac:dyDescent="0.25">
      <c r="AJ2806" s="22">
        <v>563</v>
      </c>
      <c r="AK2806" s="13" t="s">
        <v>143</v>
      </c>
      <c r="AL2806" s="13" t="s">
        <v>129</v>
      </c>
      <c r="AM2806" s="13" t="s">
        <v>66</v>
      </c>
      <c r="AN2806" s="13" t="s">
        <v>93</v>
      </c>
      <c r="AO2806" s="13" t="s">
        <v>30</v>
      </c>
      <c r="AP2806" s="13" t="s">
        <v>61</v>
      </c>
      <c r="AQ2806" s="13" t="s">
        <v>134</v>
      </c>
      <c r="AR2806" s="13" t="s">
        <v>33</v>
      </c>
      <c r="AS2806" s="13" t="s">
        <v>80</v>
      </c>
      <c r="AT2806" s="13">
        <v>999.66</v>
      </c>
      <c r="AU2806" s="13">
        <v>18</v>
      </c>
      <c r="AV2806" s="13">
        <v>0.28000000000000003</v>
      </c>
      <c r="AW2806" s="13">
        <v>12955.59</v>
      </c>
      <c r="AX2806" s="13">
        <v>10713.24</v>
      </c>
      <c r="AY2806" s="13">
        <v>2242.35</v>
      </c>
      <c r="AZ2806" s="13" t="s">
        <v>91</v>
      </c>
      <c r="BA2806" s="13" t="s">
        <v>71</v>
      </c>
      <c r="BB2806" s="13" t="s">
        <v>48</v>
      </c>
      <c r="BC2806" s="13">
        <v>42.15</v>
      </c>
      <c r="BD2806" s="13">
        <v>4</v>
      </c>
      <c r="BE2806" s="13" t="s">
        <v>55</v>
      </c>
      <c r="BF2806" s="13" t="s">
        <v>39</v>
      </c>
      <c r="BG2806" s="13">
        <v>4</v>
      </c>
      <c r="BH2806" s="23">
        <v>7</v>
      </c>
    </row>
    <row r="2807" spans="36:60" x14ac:dyDescent="0.25">
      <c r="AJ2807" s="20">
        <v>564</v>
      </c>
      <c r="AK2807" s="2" t="s">
        <v>488</v>
      </c>
      <c r="AL2807" s="2" t="s">
        <v>114</v>
      </c>
      <c r="AM2807" s="2" t="s">
        <v>28</v>
      </c>
      <c r="AN2807" s="2" t="s">
        <v>43</v>
      </c>
      <c r="AO2807" s="2" t="s">
        <v>44</v>
      </c>
      <c r="AP2807" s="2" t="s">
        <v>75</v>
      </c>
      <c r="AQ2807" s="2" t="s">
        <v>134</v>
      </c>
      <c r="AR2807" s="2" t="s">
        <v>53</v>
      </c>
      <c r="AS2807" s="2" t="s">
        <v>80</v>
      </c>
      <c r="AT2807" s="2">
        <v>784.93</v>
      </c>
      <c r="AU2807" s="2">
        <v>1</v>
      </c>
      <c r="AV2807" s="2">
        <v>0.3</v>
      </c>
      <c r="AW2807" s="2">
        <v>549.45000000000005</v>
      </c>
      <c r="AX2807" s="2">
        <v>363.57</v>
      </c>
      <c r="AY2807" s="2">
        <v>185.88</v>
      </c>
      <c r="AZ2807" s="2" t="s">
        <v>47</v>
      </c>
      <c r="BA2807" s="2" t="s">
        <v>71</v>
      </c>
      <c r="BB2807" s="2" t="s">
        <v>37</v>
      </c>
      <c r="BC2807" s="2">
        <v>34.799999999999997</v>
      </c>
      <c r="BD2807" s="2">
        <v>5</v>
      </c>
      <c r="BE2807" s="2" t="s">
        <v>97</v>
      </c>
      <c r="BF2807" s="2" t="s">
        <v>56</v>
      </c>
      <c r="BG2807" s="2">
        <v>1</v>
      </c>
      <c r="BH2807" s="21">
        <v>11</v>
      </c>
    </row>
    <row r="2808" spans="36:60" x14ac:dyDescent="0.25">
      <c r="AJ2808" s="22">
        <v>565</v>
      </c>
      <c r="AK2808" s="13" t="s">
        <v>274</v>
      </c>
      <c r="AL2808" s="13" t="s">
        <v>127</v>
      </c>
      <c r="AM2808" s="13" t="s">
        <v>28</v>
      </c>
      <c r="AN2808" s="13" t="s">
        <v>83</v>
      </c>
      <c r="AO2808" s="13" t="s">
        <v>78</v>
      </c>
      <c r="AP2808" s="13" t="s">
        <v>31</v>
      </c>
      <c r="AQ2808" s="13" t="s">
        <v>79</v>
      </c>
      <c r="AR2808" s="13" t="s">
        <v>33</v>
      </c>
      <c r="AS2808" s="13" t="s">
        <v>80</v>
      </c>
      <c r="AT2808" s="13">
        <v>361.91</v>
      </c>
      <c r="AU2808" s="13">
        <v>7</v>
      </c>
      <c r="AV2808" s="13">
        <v>0.28999999999999998</v>
      </c>
      <c r="AW2808" s="13">
        <v>1798.69</v>
      </c>
      <c r="AX2808" s="13">
        <v>1056.77</v>
      </c>
      <c r="AY2808" s="13">
        <v>741.92</v>
      </c>
      <c r="AZ2808" s="13" t="s">
        <v>47</v>
      </c>
      <c r="BA2808" s="13" t="s">
        <v>54</v>
      </c>
      <c r="BB2808" s="13" t="s">
        <v>37</v>
      </c>
      <c r="BC2808" s="13">
        <v>35.590000000000003</v>
      </c>
      <c r="BD2808" s="13">
        <v>9</v>
      </c>
      <c r="BE2808" s="13" t="s">
        <v>55</v>
      </c>
      <c r="BF2808" s="13" t="s">
        <v>39</v>
      </c>
      <c r="BG2808" s="13">
        <v>2</v>
      </c>
      <c r="BH2808" s="23">
        <v>12</v>
      </c>
    </row>
    <row r="2809" spans="36:60" x14ac:dyDescent="0.25">
      <c r="AJ2809" s="20">
        <v>566</v>
      </c>
      <c r="AK2809" s="2" t="s">
        <v>489</v>
      </c>
      <c r="AL2809" s="2" t="s">
        <v>114</v>
      </c>
      <c r="AM2809" s="2" t="s">
        <v>42</v>
      </c>
      <c r="AN2809" s="2" t="s">
        <v>59</v>
      </c>
      <c r="AO2809" s="2" t="s">
        <v>94</v>
      </c>
      <c r="AP2809" s="2" t="s">
        <v>75</v>
      </c>
      <c r="AQ2809" s="2" t="s">
        <v>62</v>
      </c>
      <c r="AR2809" s="2" t="s">
        <v>45</v>
      </c>
      <c r="AS2809" s="2" t="s">
        <v>85</v>
      </c>
      <c r="AT2809" s="2">
        <v>624.26</v>
      </c>
      <c r="AU2809" s="2">
        <v>18</v>
      </c>
      <c r="AV2809" s="2">
        <v>0.25</v>
      </c>
      <c r="AW2809" s="2">
        <v>8427.51</v>
      </c>
      <c r="AX2809" s="2">
        <v>6156.32</v>
      </c>
      <c r="AY2809" s="2">
        <v>2271.19</v>
      </c>
      <c r="AZ2809" s="2" t="s">
        <v>76</v>
      </c>
      <c r="BA2809" s="2" t="s">
        <v>88</v>
      </c>
      <c r="BB2809" s="2" t="s">
        <v>48</v>
      </c>
      <c r="BC2809" s="2">
        <v>5.82</v>
      </c>
      <c r="BD2809" s="2">
        <v>1</v>
      </c>
      <c r="BE2809" s="2" t="s">
        <v>55</v>
      </c>
      <c r="BF2809" s="2" t="s">
        <v>56</v>
      </c>
      <c r="BG2809" s="2">
        <v>5</v>
      </c>
      <c r="BH2809" s="21">
        <v>5</v>
      </c>
    </row>
    <row r="2810" spans="36:60" x14ac:dyDescent="0.25">
      <c r="AJ2810" s="20">
        <v>574</v>
      </c>
      <c r="AK2810" s="2" t="s">
        <v>494</v>
      </c>
      <c r="AL2810" s="2" t="s">
        <v>118</v>
      </c>
      <c r="AM2810" s="2" t="s">
        <v>42</v>
      </c>
      <c r="AN2810" s="2" t="s">
        <v>59</v>
      </c>
      <c r="AO2810" s="2" t="s">
        <v>44</v>
      </c>
      <c r="AP2810" s="2" t="s">
        <v>75</v>
      </c>
      <c r="AQ2810" s="2" t="s">
        <v>62</v>
      </c>
      <c r="AR2810" s="2" t="s">
        <v>53</v>
      </c>
      <c r="AS2810" s="2" t="s">
        <v>34</v>
      </c>
      <c r="AT2810" s="2">
        <v>782.32</v>
      </c>
      <c r="AU2810" s="2">
        <v>4</v>
      </c>
      <c r="AV2810" s="2">
        <v>0.26</v>
      </c>
      <c r="AW2810" s="2">
        <v>2315.67</v>
      </c>
      <c r="AX2810" s="2">
        <v>1282.51</v>
      </c>
      <c r="AY2810" s="2">
        <v>1033.1600000000001</v>
      </c>
      <c r="AZ2810" s="2" t="s">
        <v>76</v>
      </c>
      <c r="BA2810" s="2" t="s">
        <v>54</v>
      </c>
      <c r="BB2810" s="2" t="s">
        <v>72</v>
      </c>
      <c r="BC2810" s="2">
        <v>49.13</v>
      </c>
      <c r="BD2810" s="2">
        <v>1</v>
      </c>
      <c r="BE2810" s="2" t="s">
        <v>97</v>
      </c>
      <c r="BF2810" s="2" t="s">
        <v>39</v>
      </c>
      <c r="BG2810" s="2">
        <v>1</v>
      </c>
      <c r="BH2810" s="21">
        <v>9</v>
      </c>
    </row>
    <row r="2811" spans="36:60" x14ac:dyDescent="0.25">
      <c r="AJ2811" s="20">
        <v>576</v>
      </c>
      <c r="AK2811" s="2" t="s">
        <v>281</v>
      </c>
      <c r="AL2811" s="2" t="s">
        <v>65</v>
      </c>
      <c r="AM2811" s="2" t="s">
        <v>42</v>
      </c>
      <c r="AN2811" s="2" t="s">
        <v>83</v>
      </c>
      <c r="AO2811" s="2" t="s">
        <v>60</v>
      </c>
      <c r="AP2811" s="2" t="s">
        <v>68</v>
      </c>
      <c r="AQ2811" s="2" t="s">
        <v>32</v>
      </c>
      <c r="AR2811" s="2" t="s">
        <v>33</v>
      </c>
      <c r="AS2811" s="2" t="s">
        <v>70</v>
      </c>
      <c r="AT2811" s="2">
        <v>666.56</v>
      </c>
      <c r="AU2811" s="2">
        <v>12</v>
      </c>
      <c r="AV2811" s="2">
        <v>0.26</v>
      </c>
      <c r="AW2811" s="2">
        <v>5919.05</v>
      </c>
      <c r="AX2811" s="2">
        <v>4346.57</v>
      </c>
      <c r="AY2811" s="2">
        <v>1572.48</v>
      </c>
      <c r="AZ2811" s="2" t="s">
        <v>91</v>
      </c>
      <c r="BA2811" s="2" t="s">
        <v>54</v>
      </c>
      <c r="BB2811" s="2" t="s">
        <v>37</v>
      </c>
      <c r="BC2811" s="2">
        <v>22.73</v>
      </c>
      <c r="BD2811" s="2">
        <v>2</v>
      </c>
      <c r="BE2811" s="2" t="s">
        <v>97</v>
      </c>
      <c r="BF2811" s="2" t="s">
        <v>56</v>
      </c>
      <c r="BG2811" s="2">
        <v>4</v>
      </c>
      <c r="BH2811" s="21">
        <v>4</v>
      </c>
    </row>
    <row r="2812" spans="36:60" x14ac:dyDescent="0.25">
      <c r="AJ2812" s="22">
        <v>577</v>
      </c>
      <c r="AK2812" s="13" t="s">
        <v>461</v>
      </c>
      <c r="AL2812" s="13" t="s">
        <v>65</v>
      </c>
      <c r="AM2812" s="13" t="s">
        <v>66</v>
      </c>
      <c r="AN2812" s="13" t="s">
        <v>93</v>
      </c>
      <c r="AO2812" s="13" t="s">
        <v>100</v>
      </c>
      <c r="AP2812" s="13" t="s">
        <v>68</v>
      </c>
      <c r="AQ2812" s="13" t="s">
        <v>84</v>
      </c>
      <c r="AR2812" s="13" t="s">
        <v>45</v>
      </c>
      <c r="AS2812" s="13" t="s">
        <v>46</v>
      </c>
      <c r="AT2812" s="13">
        <v>332.38</v>
      </c>
      <c r="AU2812" s="13">
        <v>10</v>
      </c>
      <c r="AV2812" s="13">
        <v>0.25</v>
      </c>
      <c r="AW2812" s="13">
        <v>2492.85</v>
      </c>
      <c r="AX2812" s="13">
        <v>1657.67</v>
      </c>
      <c r="AY2812" s="13">
        <v>835.18</v>
      </c>
      <c r="AZ2812" s="13" t="s">
        <v>35</v>
      </c>
      <c r="BA2812" s="13" t="s">
        <v>54</v>
      </c>
      <c r="BB2812" s="13" t="s">
        <v>48</v>
      </c>
      <c r="BC2812" s="13">
        <v>34.770000000000003</v>
      </c>
      <c r="BD2812" s="13">
        <v>3</v>
      </c>
      <c r="BE2812" s="13" t="s">
        <v>38</v>
      </c>
      <c r="BF2812" s="13" t="s">
        <v>39</v>
      </c>
      <c r="BG2812" s="13">
        <v>5</v>
      </c>
      <c r="BH2812" s="23">
        <v>12</v>
      </c>
    </row>
    <row r="2813" spans="36:60" x14ac:dyDescent="0.25">
      <c r="AJ2813" s="20">
        <v>578</v>
      </c>
      <c r="AK2813" s="2" t="s">
        <v>495</v>
      </c>
      <c r="AL2813" s="2" t="s">
        <v>41</v>
      </c>
      <c r="AM2813" s="2" t="s">
        <v>66</v>
      </c>
      <c r="AN2813" s="2" t="s">
        <v>29</v>
      </c>
      <c r="AO2813" s="2" t="s">
        <v>100</v>
      </c>
      <c r="AP2813" s="2" t="s">
        <v>75</v>
      </c>
      <c r="AQ2813" s="2" t="s">
        <v>69</v>
      </c>
      <c r="AR2813" s="2" t="s">
        <v>53</v>
      </c>
      <c r="AS2813" s="2" t="s">
        <v>46</v>
      </c>
      <c r="AT2813" s="2">
        <v>84.27</v>
      </c>
      <c r="AU2813" s="2">
        <v>18</v>
      </c>
      <c r="AV2813" s="2">
        <v>0.24</v>
      </c>
      <c r="AW2813" s="2">
        <v>1152.81</v>
      </c>
      <c r="AX2813" s="2">
        <v>649.80999999999995</v>
      </c>
      <c r="AY2813" s="2">
        <v>503</v>
      </c>
      <c r="AZ2813" s="2" t="s">
        <v>76</v>
      </c>
      <c r="BA2813" s="2" t="s">
        <v>71</v>
      </c>
      <c r="BB2813" s="2" t="s">
        <v>72</v>
      </c>
      <c r="BC2813" s="2">
        <v>32.21</v>
      </c>
      <c r="BD2813" s="2">
        <v>6</v>
      </c>
      <c r="BE2813" s="2" t="s">
        <v>55</v>
      </c>
      <c r="BF2813" s="2" t="s">
        <v>56</v>
      </c>
      <c r="BG2813" s="2">
        <v>4</v>
      </c>
      <c r="BH2813" s="21">
        <v>5</v>
      </c>
    </row>
    <row r="2814" spans="36:60" x14ac:dyDescent="0.25">
      <c r="AJ2814" s="20">
        <v>580</v>
      </c>
      <c r="AK2814" s="2" t="s">
        <v>142</v>
      </c>
      <c r="AL2814" s="2" t="s">
        <v>127</v>
      </c>
      <c r="AM2814" s="2" t="s">
        <v>66</v>
      </c>
      <c r="AN2814" s="2" t="s">
        <v>90</v>
      </c>
      <c r="AO2814" s="2" t="s">
        <v>30</v>
      </c>
      <c r="AP2814" s="2" t="s">
        <v>31</v>
      </c>
      <c r="AQ2814" s="2" t="s">
        <v>79</v>
      </c>
      <c r="AR2814" s="2" t="s">
        <v>33</v>
      </c>
      <c r="AS2814" s="2" t="s">
        <v>70</v>
      </c>
      <c r="AT2814" s="2">
        <v>622.34</v>
      </c>
      <c r="AU2814" s="2">
        <v>16</v>
      </c>
      <c r="AV2814" s="2">
        <v>0.25</v>
      </c>
      <c r="AW2814" s="2">
        <v>7468.08</v>
      </c>
      <c r="AX2814" s="2">
        <v>5695.53</v>
      </c>
      <c r="AY2814" s="2">
        <v>1772.55</v>
      </c>
      <c r="AZ2814" s="2" t="s">
        <v>35</v>
      </c>
      <c r="BA2814" s="2" t="s">
        <v>36</v>
      </c>
      <c r="BB2814" s="2" t="s">
        <v>37</v>
      </c>
      <c r="BC2814" s="2">
        <v>44.58</v>
      </c>
      <c r="BD2814" s="2">
        <v>3</v>
      </c>
      <c r="BE2814" s="2" t="s">
        <v>38</v>
      </c>
      <c r="BF2814" s="2" t="s">
        <v>39</v>
      </c>
      <c r="BG2814" s="2">
        <v>5</v>
      </c>
      <c r="BH2814" s="21">
        <v>7</v>
      </c>
    </row>
    <row r="2815" spans="36:60" x14ac:dyDescent="0.25">
      <c r="AJ2815" s="22">
        <v>601</v>
      </c>
      <c r="AK2815" s="13" t="s">
        <v>298</v>
      </c>
      <c r="AL2815" s="13" t="s">
        <v>99</v>
      </c>
      <c r="AM2815" s="13" t="s">
        <v>28</v>
      </c>
      <c r="AN2815" s="13" t="s">
        <v>43</v>
      </c>
      <c r="AO2815" s="13" t="s">
        <v>74</v>
      </c>
      <c r="AP2815" s="13" t="s">
        <v>68</v>
      </c>
      <c r="AQ2815" s="13" t="s">
        <v>79</v>
      </c>
      <c r="AR2815" s="13" t="s">
        <v>33</v>
      </c>
      <c r="AS2815" s="13" t="s">
        <v>70</v>
      </c>
      <c r="AT2815" s="13">
        <v>762.37</v>
      </c>
      <c r="AU2815" s="13">
        <v>17</v>
      </c>
      <c r="AV2815" s="13">
        <v>0.23</v>
      </c>
      <c r="AW2815" s="13">
        <v>9979.42</v>
      </c>
      <c r="AX2815" s="13">
        <v>6148.31</v>
      </c>
      <c r="AY2815" s="13">
        <v>3831.11</v>
      </c>
      <c r="AZ2815" s="13" t="s">
        <v>63</v>
      </c>
      <c r="BA2815" s="13" t="s">
        <v>88</v>
      </c>
      <c r="BB2815" s="13" t="s">
        <v>72</v>
      </c>
      <c r="BC2815" s="13">
        <v>6.01</v>
      </c>
      <c r="BD2815" s="13">
        <v>5</v>
      </c>
      <c r="BE2815" s="13" t="s">
        <v>97</v>
      </c>
      <c r="BF2815" s="13" t="s">
        <v>56</v>
      </c>
      <c r="BG2815" s="13">
        <v>5</v>
      </c>
      <c r="BH2815" s="23">
        <v>12</v>
      </c>
    </row>
    <row r="2816" spans="36:60" x14ac:dyDescent="0.25">
      <c r="AJ2816" s="20">
        <v>602</v>
      </c>
      <c r="AK2816" s="2" t="s">
        <v>393</v>
      </c>
      <c r="AL2816" s="2" t="s">
        <v>41</v>
      </c>
      <c r="AM2816" s="2" t="s">
        <v>66</v>
      </c>
      <c r="AN2816" s="2" t="s">
        <v>83</v>
      </c>
      <c r="AO2816" s="2" t="s">
        <v>30</v>
      </c>
      <c r="AP2816" s="2" t="s">
        <v>61</v>
      </c>
      <c r="AQ2816" s="2" t="s">
        <v>107</v>
      </c>
      <c r="AR2816" s="2" t="s">
        <v>33</v>
      </c>
      <c r="AS2816" s="2" t="s">
        <v>85</v>
      </c>
      <c r="AT2816" s="2">
        <v>824.8</v>
      </c>
      <c r="AU2816" s="2">
        <v>14</v>
      </c>
      <c r="AV2816" s="2">
        <v>0.27</v>
      </c>
      <c r="AW2816" s="2">
        <v>8429.4599999999991</v>
      </c>
      <c r="AX2816" s="2">
        <v>4443.96</v>
      </c>
      <c r="AY2816" s="2">
        <v>3985.5</v>
      </c>
      <c r="AZ2816" s="2" t="s">
        <v>76</v>
      </c>
      <c r="BA2816" s="2" t="s">
        <v>88</v>
      </c>
      <c r="BB2816" s="2" t="s">
        <v>48</v>
      </c>
      <c r="BC2816" s="2">
        <v>23.41</v>
      </c>
      <c r="BD2816" s="2">
        <v>3</v>
      </c>
      <c r="BE2816" s="2" t="s">
        <v>97</v>
      </c>
      <c r="BF2816" s="2" t="s">
        <v>39</v>
      </c>
      <c r="BG2816" s="2">
        <v>1</v>
      </c>
      <c r="BH2816" s="21">
        <v>9</v>
      </c>
    </row>
    <row r="2817" spans="36:60" x14ac:dyDescent="0.25">
      <c r="AJ2817" s="22">
        <v>603</v>
      </c>
      <c r="AK2817" s="13" t="s">
        <v>374</v>
      </c>
      <c r="AL2817" s="13" t="s">
        <v>41</v>
      </c>
      <c r="AM2817" s="13" t="s">
        <v>28</v>
      </c>
      <c r="AN2817" s="13" t="s">
        <v>43</v>
      </c>
      <c r="AO2817" s="13" t="s">
        <v>60</v>
      </c>
      <c r="AP2817" s="13" t="s">
        <v>75</v>
      </c>
      <c r="AQ2817" s="13" t="s">
        <v>62</v>
      </c>
      <c r="AR2817" s="13" t="s">
        <v>33</v>
      </c>
      <c r="AS2817" s="13" t="s">
        <v>80</v>
      </c>
      <c r="AT2817" s="13">
        <v>97.1</v>
      </c>
      <c r="AU2817" s="13">
        <v>18</v>
      </c>
      <c r="AV2817" s="13">
        <v>0.24</v>
      </c>
      <c r="AW2817" s="13">
        <v>1328.33</v>
      </c>
      <c r="AX2817" s="13">
        <v>1065.8499999999999</v>
      </c>
      <c r="AY2817" s="13">
        <v>262.48</v>
      </c>
      <c r="AZ2817" s="13" t="s">
        <v>91</v>
      </c>
      <c r="BA2817" s="13" t="s">
        <v>88</v>
      </c>
      <c r="BB2817" s="13" t="s">
        <v>37</v>
      </c>
      <c r="BC2817" s="13">
        <v>9.89</v>
      </c>
      <c r="BD2817" s="13">
        <v>1</v>
      </c>
      <c r="BE2817" s="13" t="s">
        <v>55</v>
      </c>
      <c r="BF2817" s="13" t="s">
        <v>39</v>
      </c>
      <c r="BG2817" s="13">
        <v>1</v>
      </c>
      <c r="BH2817" s="23">
        <v>2</v>
      </c>
    </row>
    <row r="2818" spans="36:60" x14ac:dyDescent="0.25">
      <c r="AJ2818" s="22">
        <v>605</v>
      </c>
      <c r="AK2818" s="13" t="s">
        <v>506</v>
      </c>
      <c r="AL2818" s="13" t="s">
        <v>65</v>
      </c>
      <c r="AM2818" s="13" t="s">
        <v>66</v>
      </c>
      <c r="AN2818" s="13" t="s">
        <v>59</v>
      </c>
      <c r="AO2818" s="13" t="s">
        <v>60</v>
      </c>
      <c r="AP2818" s="13" t="s">
        <v>68</v>
      </c>
      <c r="AQ2818" s="13" t="s">
        <v>79</v>
      </c>
      <c r="AR2818" s="13" t="s">
        <v>45</v>
      </c>
      <c r="AS2818" s="13" t="s">
        <v>70</v>
      </c>
      <c r="AT2818" s="13">
        <v>245.68</v>
      </c>
      <c r="AU2818" s="13">
        <v>3</v>
      </c>
      <c r="AV2818" s="13">
        <v>0.25</v>
      </c>
      <c r="AW2818" s="13">
        <v>552.78</v>
      </c>
      <c r="AX2818" s="13">
        <v>466.03</v>
      </c>
      <c r="AY2818" s="13">
        <v>86.75</v>
      </c>
      <c r="AZ2818" s="13" t="s">
        <v>91</v>
      </c>
      <c r="BA2818" s="13" t="s">
        <v>88</v>
      </c>
      <c r="BB2818" s="13" t="s">
        <v>48</v>
      </c>
      <c r="BC2818" s="13">
        <v>33.049999999999997</v>
      </c>
      <c r="BD2818" s="13">
        <v>9</v>
      </c>
      <c r="BE2818" s="13" t="s">
        <v>97</v>
      </c>
      <c r="BF2818" s="13" t="s">
        <v>39</v>
      </c>
      <c r="BG2818" s="13">
        <v>1</v>
      </c>
      <c r="BH2818" s="23">
        <v>3</v>
      </c>
    </row>
    <row r="2819" spans="36:60" x14ac:dyDescent="0.25">
      <c r="AJ2819" s="20">
        <v>606</v>
      </c>
      <c r="AK2819" s="2" t="s">
        <v>507</v>
      </c>
      <c r="AL2819" s="2" t="s">
        <v>41</v>
      </c>
      <c r="AM2819" s="2" t="s">
        <v>42</v>
      </c>
      <c r="AN2819" s="2" t="s">
        <v>29</v>
      </c>
      <c r="AO2819" s="2" t="s">
        <v>67</v>
      </c>
      <c r="AP2819" s="2" t="s">
        <v>61</v>
      </c>
      <c r="AQ2819" s="2" t="s">
        <v>52</v>
      </c>
      <c r="AR2819" s="2" t="s">
        <v>33</v>
      </c>
      <c r="AS2819" s="2" t="s">
        <v>34</v>
      </c>
      <c r="AT2819" s="2">
        <v>571.41999999999996</v>
      </c>
      <c r="AU2819" s="2">
        <v>8</v>
      </c>
      <c r="AV2819" s="2">
        <v>0.28999999999999998</v>
      </c>
      <c r="AW2819" s="2">
        <v>3245.67</v>
      </c>
      <c r="AX2819" s="2">
        <v>2715.59</v>
      </c>
      <c r="AY2819" s="2">
        <v>530.08000000000004</v>
      </c>
      <c r="AZ2819" s="2" t="s">
        <v>76</v>
      </c>
      <c r="BA2819" s="2" t="s">
        <v>36</v>
      </c>
      <c r="BB2819" s="2" t="s">
        <v>48</v>
      </c>
      <c r="BC2819" s="2">
        <v>10.92</v>
      </c>
      <c r="BD2819" s="2">
        <v>9</v>
      </c>
      <c r="BE2819" s="2" t="s">
        <v>55</v>
      </c>
      <c r="BF2819" s="2" t="s">
        <v>56</v>
      </c>
      <c r="BG2819" s="2">
        <v>4</v>
      </c>
      <c r="BH2819" s="21">
        <v>8</v>
      </c>
    </row>
    <row r="2820" spans="36:60" x14ac:dyDescent="0.25">
      <c r="AJ2820" s="20">
        <v>610</v>
      </c>
      <c r="AK2820" s="2" t="s">
        <v>509</v>
      </c>
      <c r="AL2820" s="2" t="s">
        <v>120</v>
      </c>
      <c r="AM2820" s="2" t="s">
        <v>28</v>
      </c>
      <c r="AN2820" s="2" t="s">
        <v>93</v>
      </c>
      <c r="AO2820" s="2" t="s">
        <v>78</v>
      </c>
      <c r="AP2820" s="2" t="s">
        <v>51</v>
      </c>
      <c r="AQ2820" s="2" t="s">
        <v>84</v>
      </c>
      <c r="AR2820" s="2" t="s">
        <v>33</v>
      </c>
      <c r="AS2820" s="2" t="s">
        <v>70</v>
      </c>
      <c r="AT2820" s="2">
        <v>707.26</v>
      </c>
      <c r="AU2820" s="2">
        <v>7</v>
      </c>
      <c r="AV2820" s="2">
        <v>0.27</v>
      </c>
      <c r="AW2820" s="2">
        <v>3614.1</v>
      </c>
      <c r="AX2820" s="2">
        <v>2836.29</v>
      </c>
      <c r="AY2820" s="2">
        <v>777.81</v>
      </c>
      <c r="AZ2820" s="2" t="s">
        <v>91</v>
      </c>
      <c r="BA2820" s="2" t="s">
        <v>36</v>
      </c>
      <c r="BB2820" s="2" t="s">
        <v>48</v>
      </c>
      <c r="BC2820" s="2">
        <v>29.14</v>
      </c>
      <c r="BD2820" s="2">
        <v>5</v>
      </c>
      <c r="BE2820" s="2" t="s">
        <v>38</v>
      </c>
      <c r="BF2820" s="2" t="s">
        <v>39</v>
      </c>
      <c r="BG2820" s="2">
        <v>4</v>
      </c>
      <c r="BH2820" s="21">
        <v>6</v>
      </c>
    </row>
    <row r="2821" spans="36:60" x14ac:dyDescent="0.25">
      <c r="AJ2821" s="20">
        <v>612</v>
      </c>
      <c r="AK2821" s="2" t="s">
        <v>141</v>
      </c>
      <c r="AL2821" s="2" t="s">
        <v>96</v>
      </c>
      <c r="AM2821" s="2" t="s">
        <v>82</v>
      </c>
      <c r="AN2821" s="2" t="s">
        <v>43</v>
      </c>
      <c r="AO2821" s="2" t="s">
        <v>94</v>
      </c>
      <c r="AP2821" s="2" t="s">
        <v>68</v>
      </c>
      <c r="AQ2821" s="2" t="s">
        <v>107</v>
      </c>
      <c r="AR2821" s="2" t="s">
        <v>33</v>
      </c>
      <c r="AS2821" s="2" t="s">
        <v>80</v>
      </c>
      <c r="AT2821" s="2">
        <v>775.03</v>
      </c>
      <c r="AU2821" s="2">
        <v>9</v>
      </c>
      <c r="AV2821" s="2">
        <v>0.28000000000000003</v>
      </c>
      <c r="AW2821" s="2">
        <v>5022.1899999999996</v>
      </c>
      <c r="AX2821" s="2">
        <v>3876</v>
      </c>
      <c r="AY2821" s="2">
        <v>1146.19</v>
      </c>
      <c r="AZ2821" s="2" t="s">
        <v>91</v>
      </c>
      <c r="BA2821" s="2" t="s">
        <v>88</v>
      </c>
      <c r="BB2821" s="2" t="s">
        <v>72</v>
      </c>
      <c r="BC2821" s="2">
        <v>43.45</v>
      </c>
      <c r="BD2821" s="2">
        <v>7</v>
      </c>
      <c r="BE2821" s="2" t="s">
        <v>55</v>
      </c>
      <c r="BF2821" s="2" t="s">
        <v>39</v>
      </c>
      <c r="BG2821" s="2">
        <v>1</v>
      </c>
      <c r="BH2821" s="21">
        <v>2</v>
      </c>
    </row>
    <row r="2822" spans="36:60" x14ac:dyDescent="0.25">
      <c r="AJ2822" s="22">
        <v>617</v>
      </c>
      <c r="AK2822" s="13" t="s">
        <v>351</v>
      </c>
      <c r="AL2822" s="13" t="s">
        <v>114</v>
      </c>
      <c r="AM2822" s="13" t="s">
        <v>28</v>
      </c>
      <c r="AN2822" s="13" t="s">
        <v>90</v>
      </c>
      <c r="AO2822" s="13" t="s">
        <v>94</v>
      </c>
      <c r="AP2822" s="13" t="s">
        <v>51</v>
      </c>
      <c r="AQ2822" s="13" t="s">
        <v>52</v>
      </c>
      <c r="AR2822" s="13" t="s">
        <v>33</v>
      </c>
      <c r="AS2822" s="13" t="s">
        <v>34</v>
      </c>
      <c r="AT2822" s="13">
        <v>669.67</v>
      </c>
      <c r="AU2822" s="13">
        <v>16</v>
      </c>
      <c r="AV2822" s="13">
        <v>0.25</v>
      </c>
      <c r="AW2822" s="13">
        <v>8036.04</v>
      </c>
      <c r="AX2822" s="13">
        <v>5795.97</v>
      </c>
      <c r="AY2822" s="13">
        <v>2240.0700000000002</v>
      </c>
      <c r="AZ2822" s="13" t="s">
        <v>63</v>
      </c>
      <c r="BA2822" s="13" t="s">
        <v>71</v>
      </c>
      <c r="BB2822" s="13" t="s">
        <v>37</v>
      </c>
      <c r="BC2822" s="13">
        <v>27.78</v>
      </c>
      <c r="BD2822" s="13">
        <v>4</v>
      </c>
      <c r="BE2822" s="13" t="s">
        <v>97</v>
      </c>
      <c r="BF2822" s="13" t="s">
        <v>39</v>
      </c>
      <c r="BG2822" s="13">
        <v>1</v>
      </c>
      <c r="BH2822" s="23">
        <v>7</v>
      </c>
    </row>
    <row r="2823" spans="36:60" x14ac:dyDescent="0.25">
      <c r="AJ2823" s="20">
        <v>618</v>
      </c>
      <c r="AK2823" s="2" t="s">
        <v>512</v>
      </c>
      <c r="AL2823" s="2" t="s">
        <v>96</v>
      </c>
      <c r="AM2823" s="2" t="s">
        <v>82</v>
      </c>
      <c r="AN2823" s="2" t="s">
        <v>29</v>
      </c>
      <c r="AO2823" s="2" t="s">
        <v>100</v>
      </c>
      <c r="AP2823" s="2" t="s">
        <v>68</v>
      </c>
      <c r="AQ2823" s="2" t="s">
        <v>32</v>
      </c>
      <c r="AR2823" s="2" t="s">
        <v>53</v>
      </c>
      <c r="AS2823" s="2" t="s">
        <v>34</v>
      </c>
      <c r="AT2823" s="2">
        <v>24.75</v>
      </c>
      <c r="AU2823" s="2">
        <v>13</v>
      </c>
      <c r="AV2823" s="2">
        <v>0.26</v>
      </c>
      <c r="AW2823" s="2">
        <v>238.09</v>
      </c>
      <c r="AX2823" s="2">
        <v>213.76</v>
      </c>
      <c r="AY2823" s="2">
        <v>24.33</v>
      </c>
      <c r="AZ2823" s="2" t="s">
        <v>35</v>
      </c>
      <c r="BA2823" s="2" t="s">
        <v>36</v>
      </c>
      <c r="BB2823" s="2" t="s">
        <v>72</v>
      </c>
      <c r="BC2823" s="2">
        <v>13.15</v>
      </c>
      <c r="BD2823" s="2">
        <v>7</v>
      </c>
      <c r="BE2823" s="2" t="s">
        <v>97</v>
      </c>
      <c r="BF2823" s="2" t="s">
        <v>56</v>
      </c>
      <c r="BG2823" s="2">
        <v>2</v>
      </c>
      <c r="BH2823" s="21">
        <v>4</v>
      </c>
    </row>
    <row r="2824" spans="36:60" x14ac:dyDescent="0.25">
      <c r="AJ2824" s="20">
        <v>620</v>
      </c>
      <c r="AK2824" s="2" t="s">
        <v>514</v>
      </c>
      <c r="AL2824" s="2" t="s">
        <v>58</v>
      </c>
      <c r="AM2824" s="2" t="s">
        <v>42</v>
      </c>
      <c r="AN2824" s="2" t="s">
        <v>83</v>
      </c>
      <c r="AO2824" s="2" t="s">
        <v>78</v>
      </c>
      <c r="AP2824" s="2" t="s">
        <v>68</v>
      </c>
      <c r="AQ2824" s="2" t="s">
        <v>69</v>
      </c>
      <c r="AR2824" s="2" t="s">
        <v>53</v>
      </c>
      <c r="AS2824" s="2" t="s">
        <v>34</v>
      </c>
      <c r="AT2824" s="2">
        <v>942.39</v>
      </c>
      <c r="AU2824" s="2">
        <v>10</v>
      </c>
      <c r="AV2824" s="2">
        <v>0.24</v>
      </c>
      <c r="AW2824" s="2">
        <v>7162.16</v>
      </c>
      <c r="AX2824" s="2">
        <v>4869.97</v>
      </c>
      <c r="AY2824" s="2">
        <v>2292.19</v>
      </c>
      <c r="AZ2824" s="2" t="s">
        <v>35</v>
      </c>
      <c r="BA2824" s="2" t="s">
        <v>88</v>
      </c>
      <c r="BB2824" s="2" t="s">
        <v>72</v>
      </c>
      <c r="BC2824" s="2">
        <v>46.07</v>
      </c>
      <c r="BD2824" s="2">
        <v>3</v>
      </c>
      <c r="BE2824" s="2" t="s">
        <v>38</v>
      </c>
      <c r="BF2824" s="2" t="s">
        <v>39</v>
      </c>
      <c r="BG2824" s="2">
        <v>4</v>
      </c>
      <c r="BH2824" s="21">
        <v>10</v>
      </c>
    </row>
    <row r="2825" spans="36:60" x14ac:dyDescent="0.25">
      <c r="AJ2825" s="22">
        <v>621</v>
      </c>
      <c r="AK2825" s="13" t="s">
        <v>515</v>
      </c>
      <c r="AL2825" s="13" t="s">
        <v>99</v>
      </c>
      <c r="AM2825" s="13" t="s">
        <v>82</v>
      </c>
      <c r="AN2825" s="13" t="s">
        <v>59</v>
      </c>
      <c r="AO2825" s="13" t="s">
        <v>44</v>
      </c>
      <c r="AP2825" s="13" t="s">
        <v>51</v>
      </c>
      <c r="AQ2825" s="13" t="s">
        <v>134</v>
      </c>
      <c r="AR2825" s="13" t="s">
        <v>45</v>
      </c>
      <c r="AS2825" s="13" t="s">
        <v>70</v>
      </c>
      <c r="AT2825" s="13">
        <v>928</v>
      </c>
      <c r="AU2825" s="13">
        <v>1</v>
      </c>
      <c r="AV2825" s="13">
        <v>0.22</v>
      </c>
      <c r="AW2825" s="13">
        <v>723.84</v>
      </c>
      <c r="AX2825" s="13">
        <v>627.89</v>
      </c>
      <c r="AY2825" s="13">
        <v>95.95</v>
      </c>
      <c r="AZ2825" s="13" t="s">
        <v>35</v>
      </c>
      <c r="BA2825" s="13" t="s">
        <v>36</v>
      </c>
      <c r="BB2825" s="13" t="s">
        <v>72</v>
      </c>
      <c r="BC2825" s="13">
        <v>37.799999999999997</v>
      </c>
      <c r="BD2825" s="13">
        <v>6</v>
      </c>
      <c r="BE2825" s="13" t="s">
        <v>38</v>
      </c>
      <c r="BF2825" s="13" t="s">
        <v>56</v>
      </c>
      <c r="BG2825" s="13">
        <v>3</v>
      </c>
      <c r="BH2825" s="23">
        <v>9</v>
      </c>
    </row>
    <row r="2826" spans="36:60" x14ac:dyDescent="0.25">
      <c r="AJ2826" s="20">
        <v>622</v>
      </c>
      <c r="AK2826" s="2" t="s">
        <v>438</v>
      </c>
      <c r="AL2826" s="2" t="s">
        <v>114</v>
      </c>
      <c r="AM2826" s="2" t="s">
        <v>82</v>
      </c>
      <c r="AN2826" s="2" t="s">
        <v>59</v>
      </c>
      <c r="AO2826" s="2" t="s">
        <v>78</v>
      </c>
      <c r="AP2826" s="2" t="s">
        <v>68</v>
      </c>
      <c r="AQ2826" s="2" t="s">
        <v>69</v>
      </c>
      <c r="AR2826" s="2" t="s">
        <v>53</v>
      </c>
      <c r="AS2826" s="2" t="s">
        <v>85</v>
      </c>
      <c r="AT2826" s="2">
        <v>364.62</v>
      </c>
      <c r="AU2826" s="2">
        <v>16</v>
      </c>
      <c r="AV2826" s="2">
        <v>0.25</v>
      </c>
      <c r="AW2826" s="2">
        <v>4375.4399999999996</v>
      </c>
      <c r="AX2826" s="2">
        <v>3401.12</v>
      </c>
      <c r="AY2826" s="2">
        <v>974.32</v>
      </c>
      <c r="AZ2826" s="2" t="s">
        <v>76</v>
      </c>
      <c r="BA2826" s="2" t="s">
        <v>88</v>
      </c>
      <c r="BB2826" s="2" t="s">
        <v>37</v>
      </c>
      <c r="BC2826" s="2">
        <v>35.74</v>
      </c>
      <c r="BD2826" s="2">
        <v>9</v>
      </c>
      <c r="BE2826" s="2" t="s">
        <v>97</v>
      </c>
      <c r="BF2826" s="2" t="s">
        <v>39</v>
      </c>
      <c r="BG2826" s="2">
        <v>2</v>
      </c>
      <c r="BH2826" s="21">
        <v>10</v>
      </c>
    </row>
    <row r="2827" spans="36:60" x14ac:dyDescent="0.25">
      <c r="AJ2827" s="22">
        <v>629</v>
      </c>
      <c r="AK2827" s="13" t="s">
        <v>131</v>
      </c>
      <c r="AL2827" s="13" t="s">
        <v>120</v>
      </c>
      <c r="AM2827" s="13" t="s">
        <v>42</v>
      </c>
      <c r="AN2827" s="13" t="s">
        <v>83</v>
      </c>
      <c r="AO2827" s="13" t="s">
        <v>60</v>
      </c>
      <c r="AP2827" s="13" t="s">
        <v>68</v>
      </c>
      <c r="AQ2827" s="13" t="s">
        <v>69</v>
      </c>
      <c r="AR2827" s="13" t="s">
        <v>33</v>
      </c>
      <c r="AS2827" s="13" t="s">
        <v>85</v>
      </c>
      <c r="AT2827" s="13">
        <v>949.01</v>
      </c>
      <c r="AU2827" s="13">
        <v>20</v>
      </c>
      <c r="AV2827" s="13">
        <v>0.21</v>
      </c>
      <c r="AW2827" s="13">
        <v>14994.36</v>
      </c>
      <c r="AX2827" s="13">
        <v>8239.7099999999991</v>
      </c>
      <c r="AY2827" s="13">
        <v>6754.65</v>
      </c>
      <c r="AZ2827" s="13" t="s">
        <v>47</v>
      </c>
      <c r="BA2827" s="13" t="s">
        <v>88</v>
      </c>
      <c r="BB2827" s="13" t="s">
        <v>48</v>
      </c>
      <c r="BC2827" s="13">
        <v>6.52</v>
      </c>
      <c r="BD2827" s="13">
        <v>6</v>
      </c>
      <c r="BE2827" s="13" t="s">
        <v>97</v>
      </c>
      <c r="BF2827" s="13" t="s">
        <v>39</v>
      </c>
      <c r="BG2827" s="13">
        <v>4</v>
      </c>
      <c r="BH2827" s="23">
        <v>5</v>
      </c>
    </row>
    <row r="2828" spans="36:60" x14ac:dyDescent="0.25">
      <c r="AJ2828" s="22">
        <v>633</v>
      </c>
      <c r="AK2828" s="13" t="s">
        <v>521</v>
      </c>
      <c r="AL2828" s="13" t="s">
        <v>96</v>
      </c>
      <c r="AM2828" s="13" t="s">
        <v>66</v>
      </c>
      <c r="AN2828" s="13" t="s">
        <v>90</v>
      </c>
      <c r="AO2828" s="13" t="s">
        <v>74</v>
      </c>
      <c r="AP2828" s="13" t="s">
        <v>51</v>
      </c>
      <c r="AQ2828" s="13" t="s">
        <v>107</v>
      </c>
      <c r="AR2828" s="13" t="s">
        <v>45</v>
      </c>
      <c r="AS2828" s="13" t="s">
        <v>80</v>
      </c>
      <c r="AT2828" s="13">
        <v>780.67</v>
      </c>
      <c r="AU2828" s="13">
        <v>10</v>
      </c>
      <c r="AV2828" s="13">
        <v>0.27</v>
      </c>
      <c r="AW2828" s="13">
        <v>5698.89</v>
      </c>
      <c r="AX2828" s="13">
        <v>4316.25</v>
      </c>
      <c r="AY2828" s="13">
        <v>1382.64</v>
      </c>
      <c r="AZ2828" s="13" t="s">
        <v>76</v>
      </c>
      <c r="BA2828" s="13" t="s">
        <v>88</v>
      </c>
      <c r="BB2828" s="13" t="s">
        <v>37</v>
      </c>
      <c r="BC2828" s="13">
        <v>30.4</v>
      </c>
      <c r="BD2828" s="13">
        <v>7</v>
      </c>
      <c r="BE2828" s="13" t="s">
        <v>55</v>
      </c>
      <c r="BF2828" s="13" t="s">
        <v>56</v>
      </c>
      <c r="BG2828" s="13">
        <v>5</v>
      </c>
      <c r="BH2828" s="23">
        <v>3</v>
      </c>
    </row>
    <row r="2829" spans="36:60" x14ac:dyDescent="0.25">
      <c r="AJ2829" s="22">
        <v>635</v>
      </c>
      <c r="AK2829" s="13" t="s">
        <v>215</v>
      </c>
      <c r="AL2829" s="13" t="s">
        <v>41</v>
      </c>
      <c r="AM2829" s="13" t="s">
        <v>82</v>
      </c>
      <c r="AN2829" s="13" t="s">
        <v>83</v>
      </c>
      <c r="AO2829" s="13" t="s">
        <v>67</v>
      </c>
      <c r="AP2829" s="13" t="s">
        <v>61</v>
      </c>
      <c r="AQ2829" s="13" t="s">
        <v>62</v>
      </c>
      <c r="AR2829" s="13" t="s">
        <v>45</v>
      </c>
      <c r="AS2829" s="13" t="s">
        <v>80</v>
      </c>
      <c r="AT2829" s="13">
        <v>622.30999999999995</v>
      </c>
      <c r="AU2829" s="13">
        <v>15</v>
      </c>
      <c r="AV2829" s="13">
        <v>0.27</v>
      </c>
      <c r="AW2829" s="13">
        <v>6814.29</v>
      </c>
      <c r="AX2829" s="13">
        <v>3466.69</v>
      </c>
      <c r="AY2829" s="13">
        <v>3347.6</v>
      </c>
      <c r="AZ2829" s="13" t="s">
        <v>47</v>
      </c>
      <c r="BA2829" s="13" t="s">
        <v>36</v>
      </c>
      <c r="BB2829" s="13" t="s">
        <v>37</v>
      </c>
      <c r="BC2829" s="13">
        <v>45.15</v>
      </c>
      <c r="BD2829" s="13">
        <v>2</v>
      </c>
      <c r="BE2829" s="13" t="s">
        <v>38</v>
      </c>
      <c r="BF2829" s="13" t="s">
        <v>56</v>
      </c>
      <c r="BG2829" s="13">
        <v>3</v>
      </c>
      <c r="BH2829" s="23">
        <v>3</v>
      </c>
    </row>
    <row r="2830" spans="36:60" x14ac:dyDescent="0.25">
      <c r="AJ2830" s="20">
        <v>648</v>
      </c>
      <c r="AK2830" s="2" t="s">
        <v>527</v>
      </c>
      <c r="AL2830" s="2" t="s">
        <v>127</v>
      </c>
      <c r="AM2830" s="2" t="s">
        <v>42</v>
      </c>
      <c r="AN2830" s="2" t="s">
        <v>29</v>
      </c>
      <c r="AO2830" s="2" t="s">
        <v>94</v>
      </c>
      <c r="AP2830" s="2" t="s">
        <v>68</v>
      </c>
      <c r="AQ2830" s="2" t="s">
        <v>102</v>
      </c>
      <c r="AR2830" s="2" t="s">
        <v>33</v>
      </c>
      <c r="AS2830" s="2" t="s">
        <v>70</v>
      </c>
      <c r="AT2830" s="2">
        <v>35.74</v>
      </c>
      <c r="AU2830" s="2">
        <v>19</v>
      </c>
      <c r="AV2830" s="2">
        <v>0.28000000000000003</v>
      </c>
      <c r="AW2830" s="2">
        <v>488.92</v>
      </c>
      <c r="AX2830" s="2">
        <v>412.23</v>
      </c>
      <c r="AY2830" s="2">
        <v>76.69</v>
      </c>
      <c r="AZ2830" s="2" t="s">
        <v>76</v>
      </c>
      <c r="BA2830" s="2" t="s">
        <v>54</v>
      </c>
      <c r="BB2830" s="2" t="s">
        <v>48</v>
      </c>
      <c r="BC2830" s="2">
        <v>49.07</v>
      </c>
      <c r="BD2830" s="2">
        <v>3</v>
      </c>
      <c r="BE2830" s="2" t="s">
        <v>38</v>
      </c>
      <c r="BF2830" s="2" t="s">
        <v>39</v>
      </c>
      <c r="BG2830" s="2">
        <v>4</v>
      </c>
      <c r="BH2830" s="21">
        <v>5</v>
      </c>
    </row>
    <row r="2831" spans="36:60" x14ac:dyDescent="0.25">
      <c r="AJ2831" s="20">
        <v>652</v>
      </c>
      <c r="AK2831" s="2" t="s">
        <v>342</v>
      </c>
      <c r="AL2831" s="2" t="s">
        <v>99</v>
      </c>
      <c r="AM2831" s="2" t="s">
        <v>28</v>
      </c>
      <c r="AN2831" s="2" t="s">
        <v>43</v>
      </c>
      <c r="AO2831" s="2" t="s">
        <v>60</v>
      </c>
      <c r="AP2831" s="2" t="s">
        <v>68</v>
      </c>
      <c r="AQ2831" s="2" t="s">
        <v>32</v>
      </c>
      <c r="AR2831" s="2" t="s">
        <v>33</v>
      </c>
      <c r="AS2831" s="2" t="s">
        <v>34</v>
      </c>
      <c r="AT2831" s="2">
        <v>478.5</v>
      </c>
      <c r="AU2831" s="2">
        <v>2</v>
      </c>
      <c r="AV2831" s="2">
        <v>0.3</v>
      </c>
      <c r="AW2831" s="2">
        <v>669.9</v>
      </c>
      <c r="AX2831" s="2">
        <v>336.6</v>
      </c>
      <c r="AY2831" s="2">
        <v>333.3</v>
      </c>
      <c r="AZ2831" s="2" t="s">
        <v>47</v>
      </c>
      <c r="BA2831" s="2" t="s">
        <v>88</v>
      </c>
      <c r="BB2831" s="2" t="s">
        <v>72</v>
      </c>
      <c r="BC2831" s="2">
        <v>21.4</v>
      </c>
      <c r="BD2831" s="2">
        <v>7</v>
      </c>
      <c r="BE2831" s="2" t="s">
        <v>97</v>
      </c>
      <c r="BF2831" s="2" t="s">
        <v>39</v>
      </c>
      <c r="BG2831" s="2">
        <v>1</v>
      </c>
      <c r="BH2831" s="21">
        <v>3</v>
      </c>
    </row>
    <row r="2832" spans="36:60" x14ac:dyDescent="0.25">
      <c r="AJ2832" s="22">
        <v>659</v>
      </c>
      <c r="AK2832" s="13" t="s">
        <v>530</v>
      </c>
      <c r="AL2832" s="13" t="s">
        <v>50</v>
      </c>
      <c r="AM2832" s="13" t="s">
        <v>28</v>
      </c>
      <c r="AN2832" s="13" t="s">
        <v>90</v>
      </c>
      <c r="AO2832" s="13" t="s">
        <v>78</v>
      </c>
      <c r="AP2832" s="13" t="s">
        <v>68</v>
      </c>
      <c r="AQ2832" s="13" t="s">
        <v>102</v>
      </c>
      <c r="AR2832" s="13" t="s">
        <v>45</v>
      </c>
      <c r="AS2832" s="13" t="s">
        <v>70</v>
      </c>
      <c r="AT2832" s="13">
        <v>519.29999999999995</v>
      </c>
      <c r="AU2832" s="13">
        <v>12</v>
      </c>
      <c r="AV2832" s="13">
        <v>0.28999999999999998</v>
      </c>
      <c r="AW2832" s="13">
        <v>4424.4399999999996</v>
      </c>
      <c r="AX2832" s="13">
        <v>2833.01</v>
      </c>
      <c r="AY2832" s="13">
        <v>1591.43</v>
      </c>
      <c r="AZ2832" s="13" t="s">
        <v>76</v>
      </c>
      <c r="BA2832" s="13" t="s">
        <v>36</v>
      </c>
      <c r="BB2832" s="13" t="s">
        <v>48</v>
      </c>
      <c r="BC2832" s="13">
        <v>40.46</v>
      </c>
      <c r="BD2832" s="13">
        <v>3</v>
      </c>
      <c r="BE2832" s="13" t="s">
        <v>55</v>
      </c>
      <c r="BF2832" s="13" t="s">
        <v>56</v>
      </c>
      <c r="BG2832" s="13">
        <v>5</v>
      </c>
      <c r="BH2832" s="23">
        <v>1</v>
      </c>
    </row>
    <row r="2833" spans="36:60" x14ac:dyDescent="0.25">
      <c r="AJ2833" s="22">
        <v>663</v>
      </c>
      <c r="AK2833" s="13" t="s">
        <v>429</v>
      </c>
      <c r="AL2833" s="13" t="s">
        <v>27</v>
      </c>
      <c r="AM2833" s="13" t="s">
        <v>42</v>
      </c>
      <c r="AN2833" s="13" t="s">
        <v>43</v>
      </c>
      <c r="AO2833" s="13" t="s">
        <v>60</v>
      </c>
      <c r="AP2833" s="13" t="s">
        <v>51</v>
      </c>
      <c r="AQ2833" s="13" t="s">
        <v>79</v>
      </c>
      <c r="AR2833" s="13" t="s">
        <v>53</v>
      </c>
      <c r="AS2833" s="13" t="s">
        <v>70</v>
      </c>
      <c r="AT2833" s="13">
        <v>327.47000000000003</v>
      </c>
      <c r="AU2833" s="13">
        <v>16</v>
      </c>
      <c r="AV2833" s="13">
        <v>0.22</v>
      </c>
      <c r="AW2833" s="13">
        <v>4086.83</v>
      </c>
      <c r="AX2833" s="13">
        <v>2572.89</v>
      </c>
      <c r="AY2833" s="13">
        <v>1513.94</v>
      </c>
      <c r="AZ2833" s="13" t="s">
        <v>63</v>
      </c>
      <c r="BA2833" s="13" t="s">
        <v>88</v>
      </c>
      <c r="BB2833" s="13" t="s">
        <v>72</v>
      </c>
      <c r="BC2833" s="13">
        <v>29.07</v>
      </c>
      <c r="BD2833" s="13">
        <v>4</v>
      </c>
      <c r="BE2833" s="13" t="s">
        <v>38</v>
      </c>
      <c r="BF2833" s="13" t="s">
        <v>39</v>
      </c>
      <c r="BG2833" s="13">
        <v>5</v>
      </c>
      <c r="BH2833" s="23">
        <v>6</v>
      </c>
    </row>
    <row r="2834" spans="36:60" x14ac:dyDescent="0.25">
      <c r="AJ2834" s="20">
        <v>666</v>
      </c>
      <c r="AK2834" s="2" t="s">
        <v>532</v>
      </c>
      <c r="AL2834" s="2" t="s">
        <v>99</v>
      </c>
      <c r="AM2834" s="2" t="s">
        <v>42</v>
      </c>
      <c r="AN2834" s="2" t="s">
        <v>83</v>
      </c>
      <c r="AO2834" s="2" t="s">
        <v>74</v>
      </c>
      <c r="AP2834" s="2" t="s">
        <v>75</v>
      </c>
      <c r="AQ2834" s="2" t="s">
        <v>134</v>
      </c>
      <c r="AR2834" s="2" t="s">
        <v>45</v>
      </c>
      <c r="AS2834" s="2" t="s">
        <v>70</v>
      </c>
      <c r="AT2834" s="2">
        <v>892.26</v>
      </c>
      <c r="AU2834" s="2">
        <v>10</v>
      </c>
      <c r="AV2834" s="2">
        <v>0.21</v>
      </c>
      <c r="AW2834" s="2">
        <v>7048.85</v>
      </c>
      <c r="AX2834" s="2">
        <v>5915.59</v>
      </c>
      <c r="AY2834" s="2">
        <v>1133.26</v>
      </c>
      <c r="AZ2834" s="2" t="s">
        <v>47</v>
      </c>
      <c r="BA2834" s="2" t="s">
        <v>88</v>
      </c>
      <c r="BB2834" s="2" t="s">
        <v>48</v>
      </c>
      <c r="BC2834" s="2">
        <v>48.61</v>
      </c>
      <c r="BD2834" s="2">
        <v>5</v>
      </c>
      <c r="BE2834" s="2" t="s">
        <v>38</v>
      </c>
      <c r="BF2834" s="2" t="s">
        <v>39</v>
      </c>
      <c r="BG2834" s="2">
        <v>4</v>
      </c>
      <c r="BH2834" s="21">
        <v>11</v>
      </c>
    </row>
    <row r="2835" spans="36:60" x14ac:dyDescent="0.25">
      <c r="AJ2835" s="20">
        <v>670</v>
      </c>
      <c r="AK2835" s="2" t="s">
        <v>533</v>
      </c>
      <c r="AL2835" s="2" t="s">
        <v>41</v>
      </c>
      <c r="AM2835" s="2" t="s">
        <v>66</v>
      </c>
      <c r="AN2835" s="2" t="s">
        <v>93</v>
      </c>
      <c r="AO2835" s="2" t="s">
        <v>30</v>
      </c>
      <c r="AP2835" s="2" t="s">
        <v>68</v>
      </c>
      <c r="AQ2835" s="2" t="s">
        <v>52</v>
      </c>
      <c r="AR2835" s="2" t="s">
        <v>33</v>
      </c>
      <c r="AS2835" s="2" t="s">
        <v>34</v>
      </c>
      <c r="AT2835" s="2">
        <v>917.56</v>
      </c>
      <c r="AU2835" s="2">
        <v>2</v>
      </c>
      <c r="AV2835" s="2">
        <v>0.25</v>
      </c>
      <c r="AW2835" s="2">
        <v>1376.34</v>
      </c>
      <c r="AX2835" s="2">
        <v>782.48</v>
      </c>
      <c r="AY2835" s="2">
        <v>593.86</v>
      </c>
      <c r="AZ2835" s="2" t="s">
        <v>47</v>
      </c>
      <c r="BA2835" s="2" t="s">
        <v>88</v>
      </c>
      <c r="BB2835" s="2" t="s">
        <v>37</v>
      </c>
      <c r="BC2835" s="2">
        <v>44.76</v>
      </c>
      <c r="BD2835" s="2">
        <v>2</v>
      </c>
      <c r="BE2835" s="2" t="s">
        <v>55</v>
      </c>
      <c r="BF2835" s="2" t="s">
        <v>39</v>
      </c>
      <c r="BG2835" s="2">
        <v>3</v>
      </c>
      <c r="BH2835" s="21">
        <v>2</v>
      </c>
    </row>
    <row r="2836" spans="36:60" x14ac:dyDescent="0.25">
      <c r="AJ2836" s="20">
        <v>674</v>
      </c>
      <c r="AK2836" s="2" t="s">
        <v>437</v>
      </c>
      <c r="AL2836" s="2" t="s">
        <v>118</v>
      </c>
      <c r="AM2836" s="2" t="s">
        <v>66</v>
      </c>
      <c r="AN2836" s="2" t="s">
        <v>83</v>
      </c>
      <c r="AO2836" s="2" t="s">
        <v>74</v>
      </c>
      <c r="AP2836" s="2" t="s">
        <v>68</v>
      </c>
      <c r="AQ2836" s="2" t="s">
        <v>107</v>
      </c>
      <c r="AR2836" s="2" t="s">
        <v>33</v>
      </c>
      <c r="AS2836" s="2" t="s">
        <v>85</v>
      </c>
      <c r="AT2836" s="2">
        <v>702.58</v>
      </c>
      <c r="AU2836" s="2">
        <v>4</v>
      </c>
      <c r="AV2836" s="2">
        <v>0.28000000000000003</v>
      </c>
      <c r="AW2836" s="2">
        <v>2023.43</v>
      </c>
      <c r="AX2836" s="2">
        <v>1095.75</v>
      </c>
      <c r="AY2836" s="2">
        <v>927.68</v>
      </c>
      <c r="AZ2836" s="2" t="s">
        <v>91</v>
      </c>
      <c r="BA2836" s="2" t="s">
        <v>71</v>
      </c>
      <c r="BB2836" s="2" t="s">
        <v>37</v>
      </c>
      <c r="BC2836" s="2">
        <v>30.58</v>
      </c>
      <c r="BD2836" s="2">
        <v>8</v>
      </c>
      <c r="BE2836" s="2" t="s">
        <v>38</v>
      </c>
      <c r="BF2836" s="2" t="s">
        <v>56</v>
      </c>
      <c r="BG2836" s="2">
        <v>3</v>
      </c>
      <c r="BH2836" s="21">
        <v>4</v>
      </c>
    </row>
    <row r="2837" spans="36:60" x14ac:dyDescent="0.25">
      <c r="AJ2837" s="22">
        <v>679</v>
      </c>
      <c r="AK2837" s="13" t="s">
        <v>537</v>
      </c>
      <c r="AL2837" s="13" t="s">
        <v>50</v>
      </c>
      <c r="AM2837" s="13" t="s">
        <v>66</v>
      </c>
      <c r="AN2837" s="13" t="s">
        <v>59</v>
      </c>
      <c r="AO2837" s="13" t="s">
        <v>74</v>
      </c>
      <c r="AP2837" s="13" t="s">
        <v>51</v>
      </c>
      <c r="AQ2837" s="13" t="s">
        <v>79</v>
      </c>
      <c r="AR2837" s="13" t="s">
        <v>33</v>
      </c>
      <c r="AS2837" s="13" t="s">
        <v>85</v>
      </c>
      <c r="AT2837" s="13">
        <v>733.71</v>
      </c>
      <c r="AU2837" s="13">
        <v>20</v>
      </c>
      <c r="AV2837" s="13">
        <v>0.26</v>
      </c>
      <c r="AW2837" s="13">
        <v>10858.91</v>
      </c>
      <c r="AX2837" s="13">
        <v>7632.45</v>
      </c>
      <c r="AY2837" s="13">
        <v>3226.46</v>
      </c>
      <c r="AZ2837" s="13" t="s">
        <v>63</v>
      </c>
      <c r="BA2837" s="13" t="s">
        <v>88</v>
      </c>
      <c r="BB2837" s="13" t="s">
        <v>72</v>
      </c>
      <c r="BC2837" s="13">
        <v>21.96</v>
      </c>
      <c r="BD2837" s="13">
        <v>2</v>
      </c>
      <c r="BE2837" s="13" t="s">
        <v>97</v>
      </c>
      <c r="BF2837" s="13" t="s">
        <v>56</v>
      </c>
      <c r="BG2837" s="13">
        <v>2</v>
      </c>
      <c r="BH2837" s="23">
        <v>2</v>
      </c>
    </row>
    <row r="2838" spans="36:60" x14ac:dyDescent="0.25">
      <c r="AJ2838" s="22">
        <v>681</v>
      </c>
      <c r="AK2838" s="13" t="s">
        <v>539</v>
      </c>
      <c r="AL2838" s="13" t="s">
        <v>41</v>
      </c>
      <c r="AM2838" s="13" t="s">
        <v>82</v>
      </c>
      <c r="AN2838" s="13" t="s">
        <v>83</v>
      </c>
      <c r="AO2838" s="13" t="s">
        <v>94</v>
      </c>
      <c r="AP2838" s="13" t="s">
        <v>31</v>
      </c>
      <c r="AQ2838" s="13" t="s">
        <v>79</v>
      </c>
      <c r="AR2838" s="13" t="s">
        <v>53</v>
      </c>
      <c r="AS2838" s="13" t="s">
        <v>70</v>
      </c>
      <c r="AT2838" s="13">
        <v>657.71</v>
      </c>
      <c r="AU2838" s="13">
        <v>5</v>
      </c>
      <c r="AV2838" s="13">
        <v>0.25</v>
      </c>
      <c r="AW2838" s="13">
        <v>2466.41</v>
      </c>
      <c r="AX2838" s="13">
        <v>1845.58</v>
      </c>
      <c r="AY2838" s="13">
        <v>620.83000000000004</v>
      </c>
      <c r="AZ2838" s="13" t="s">
        <v>91</v>
      </c>
      <c r="BA2838" s="13" t="s">
        <v>88</v>
      </c>
      <c r="BB2838" s="13" t="s">
        <v>37</v>
      </c>
      <c r="BC2838" s="13">
        <v>23.43</v>
      </c>
      <c r="BD2838" s="13">
        <v>4</v>
      </c>
      <c r="BE2838" s="13" t="s">
        <v>97</v>
      </c>
      <c r="BF2838" s="13" t="s">
        <v>39</v>
      </c>
      <c r="BG2838" s="13">
        <v>5</v>
      </c>
      <c r="BH2838" s="23">
        <v>2</v>
      </c>
    </row>
    <row r="2839" spans="36:60" x14ac:dyDescent="0.25">
      <c r="AJ2839" s="20">
        <v>682</v>
      </c>
      <c r="AK2839" s="2" t="s">
        <v>436</v>
      </c>
      <c r="AL2839" s="2" t="s">
        <v>129</v>
      </c>
      <c r="AM2839" s="2" t="s">
        <v>66</v>
      </c>
      <c r="AN2839" s="2" t="s">
        <v>29</v>
      </c>
      <c r="AO2839" s="2" t="s">
        <v>94</v>
      </c>
      <c r="AP2839" s="2" t="s">
        <v>61</v>
      </c>
      <c r="AQ2839" s="2" t="s">
        <v>102</v>
      </c>
      <c r="AR2839" s="2" t="s">
        <v>53</v>
      </c>
      <c r="AS2839" s="2" t="s">
        <v>85</v>
      </c>
      <c r="AT2839" s="2">
        <v>376.66</v>
      </c>
      <c r="AU2839" s="2">
        <v>4</v>
      </c>
      <c r="AV2839" s="2">
        <v>0.24</v>
      </c>
      <c r="AW2839" s="2">
        <v>1145.05</v>
      </c>
      <c r="AX2839" s="2">
        <v>634.15</v>
      </c>
      <c r="AY2839" s="2">
        <v>510.9</v>
      </c>
      <c r="AZ2839" s="2" t="s">
        <v>35</v>
      </c>
      <c r="BA2839" s="2" t="s">
        <v>71</v>
      </c>
      <c r="BB2839" s="2" t="s">
        <v>72</v>
      </c>
      <c r="BC2839" s="2">
        <v>21.62</v>
      </c>
      <c r="BD2839" s="2">
        <v>3</v>
      </c>
      <c r="BE2839" s="2" t="s">
        <v>97</v>
      </c>
      <c r="BF2839" s="2" t="s">
        <v>39</v>
      </c>
      <c r="BG2839" s="2">
        <v>2</v>
      </c>
      <c r="BH2839" s="21">
        <v>4</v>
      </c>
    </row>
    <row r="2840" spans="36:60" x14ac:dyDescent="0.25">
      <c r="AJ2840" s="20">
        <v>684</v>
      </c>
      <c r="AK2840" s="2" t="s">
        <v>512</v>
      </c>
      <c r="AL2840" s="2" t="s">
        <v>129</v>
      </c>
      <c r="AM2840" s="2" t="s">
        <v>66</v>
      </c>
      <c r="AN2840" s="2" t="s">
        <v>59</v>
      </c>
      <c r="AO2840" s="2" t="s">
        <v>44</v>
      </c>
      <c r="AP2840" s="2" t="s">
        <v>75</v>
      </c>
      <c r="AQ2840" s="2" t="s">
        <v>102</v>
      </c>
      <c r="AR2840" s="2" t="s">
        <v>33</v>
      </c>
      <c r="AS2840" s="2" t="s">
        <v>70</v>
      </c>
      <c r="AT2840" s="2">
        <v>777.29</v>
      </c>
      <c r="AU2840" s="2">
        <v>3</v>
      </c>
      <c r="AV2840" s="2">
        <v>0.21</v>
      </c>
      <c r="AW2840" s="2">
        <v>1842.18</v>
      </c>
      <c r="AX2840" s="2">
        <v>1639.37</v>
      </c>
      <c r="AY2840" s="2">
        <v>202.81</v>
      </c>
      <c r="AZ2840" s="2" t="s">
        <v>63</v>
      </c>
      <c r="BA2840" s="2" t="s">
        <v>88</v>
      </c>
      <c r="BB2840" s="2" t="s">
        <v>72</v>
      </c>
      <c r="BC2840" s="2">
        <v>32.86</v>
      </c>
      <c r="BD2840" s="2">
        <v>6</v>
      </c>
      <c r="BE2840" s="2" t="s">
        <v>97</v>
      </c>
      <c r="BF2840" s="2" t="s">
        <v>39</v>
      </c>
      <c r="BG2840" s="2">
        <v>1</v>
      </c>
      <c r="BH2840" s="21">
        <v>4</v>
      </c>
    </row>
    <row r="2841" spans="36:60" x14ac:dyDescent="0.25">
      <c r="AJ2841" s="20">
        <v>686</v>
      </c>
      <c r="AK2841" s="2" t="s">
        <v>439</v>
      </c>
      <c r="AL2841" s="2" t="s">
        <v>58</v>
      </c>
      <c r="AM2841" s="2" t="s">
        <v>82</v>
      </c>
      <c r="AN2841" s="2" t="s">
        <v>83</v>
      </c>
      <c r="AO2841" s="2" t="s">
        <v>94</v>
      </c>
      <c r="AP2841" s="2" t="s">
        <v>51</v>
      </c>
      <c r="AQ2841" s="2" t="s">
        <v>62</v>
      </c>
      <c r="AR2841" s="2" t="s">
        <v>45</v>
      </c>
      <c r="AS2841" s="2" t="s">
        <v>80</v>
      </c>
      <c r="AT2841" s="2">
        <v>584.57000000000005</v>
      </c>
      <c r="AU2841" s="2">
        <v>13</v>
      </c>
      <c r="AV2841" s="2">
        <v>0.28999999999999998</v>
      </c>
      <c r="AW2841" s="2">
        <v>5395.58</v>
      </c>
      <c r="AX2841" s="2">
        <v>3746.6</v>
      </c>
      <c r="AY2841" s="2">
        <v>1648.98</v>
      </c>
      <c r="AZ2841" s="2" t="s">
        <v>91</v>
      </c>
      <c r="BA2841" s="2" t="s">
        <v>88</v>
      </c>
      <c r="BB2841" s="2" t="s">
        <v>48</v>
      </c>
      <c r="BC2841" s="2">
        <v>6.66</v>
      </c>
      <c r="BD2841" s="2">
        <v>7</v>
      </c>
      <c r="BE2841" s="2" t="s">
        <v>55</v>
      </c>
      <c r="BF2841" s="2" t="s">
        <v>39</v>
      </c>
      <c r="BG2841" s="2">
        <v>1</v>
      </c>
      <c r="BH2841" s="21">
        <v>10</v>
      </c>
    </row>
    <row r="2842" spans="36:60" x14ac:dyDescent="0.25">
      <c r="AJ2842" s="20">
        <v>692</v>
      </c>
      <c r="AK2842" s="2" t="s">
        <v>540</v>
      </c>
      <c r="AL2842" s="2" t="s">
        <v>96</v>
      </c>
      <c r="AM2842" s="2" t="s">
        <v>42</v>
      </c>
      <c r="AN2842" s="2" t="s">
        <v>29</v>
      </c>
      <c r="AO2842" s="2" t="s">
        <v>67</v>
      </c>
      <c r="AP2842" s="2" t="s">
        <v>68</v>
      </c>
      <c r="AQ2842" s="2" t="s">
        <v>87</v>
      </c>
      <c r="AR2842" s="2" t="s">
        <v>33</v>
      </c>
      <c r="AS2842" s="2" t="s">
        <v>85</v>
      </c>
      <c r="AT2842" s="2">
        <v>630.29</v>
      </c>
      <c r="AU2842" s="2">
        <v>11</v>
      </c>
      <c r="AV2842" s="2">
        <v>0.25</v>
      </c>
      <c r="AW2842" s="2">
        <v>5199.8900000000003</v>
      </c>
      <c r="AX2842" s="2">
        <v>2976.62</v>
      </c>
      <c r="AY2842" s="2">
        <v>2223.27</v>
      </c>
      <c r="AZ2842" s="2" t="s">
        <v>47</v>
      </c>
      <c r="BA2842" s="2" t="s">
        <v>54</v>
      </c>
      <c r="BB2842" s="2" t="s">
        <v>48</v>
      </c>
      <c r="BC2842" s="2">
        <v>44.6</v>
      </c>
      <c r="BD2842" s="2">
        <v>8</v>
      </c>
      <c r="BE2842" s="2" t="s">
        <v>97</v>
      </c>
      <c r="BF2842" s="2" t="s">
        <v>39</v>
      </c>
      <c r="BG2842" s="2">
        <v>2</v>
      </c>
      <c r="BH2842" s="21">
        <v>1</v>
      </c>
    </row>
    <row r="2843" spans="36:60" x14ac:dyDescent="0.25">
      <c r="AJ2843" s="22">
        <v>695</v>
      </c>
      <c r="AK2843" s="13" t="s">
        <v>534</v>
      </c>
      <c r="AL2843" s="13" t="s">
        <v>96</v>
      </c>
      <c r="AM2843" s="13" t="s">
        <v>42</v>
      </c>
      <c r="AN2843" s="13" t="s">
        <v>90</v>
      </c>
      <c r="AO2843" s="13" t="s">
        <v>60</v>
      </c>
      <c r="AP2843" s="13" t="s">
        <v>68</v>
      </c>
      <c r="AQ2843" s="13" t="s">
        <v>32</v>
      </c>
      <c r="AR2843" s="13" t="s">
        <v>53</v>
      </c>
      <c r="AS2843" s="13" t="s">
        <v>85</v>
      </c>
      <c r="AT2843" s="13">
        <v>185.5</v>
      </c>
      <c r="AU2843" s="13">
        <v>2</v>
      </c>
      <c r="AV2843" s="13">
        <v>0.27</v>
      </c>
      <c r="AW2843" s="13">
        <v>270.83</v>
      </c>
      <c r="AX2843" s="13">
        <v>194.87</v>
      </c>
      <c r="AY2843" s="13">
        <v>75.959999999999994</v>
      </c>
      <c r="AZ2843" s="13" t="s">
        <v>76</v>
      </c>
      <c r="BA2843" s="13" t="s">
        <v>88</v>
      </c>
      <c r="BB2843" s="13" t="s">
        <v>72</v>
      </c>
      <c r="BC2843" s="13">
        <v>16.690000000000001</v>
      </c>
      <c r="BD2843" s="13">
        <v>5</v>
      </c>
      <c r="BE2843" s="13" t="s">
        <v>97</v>
      </c>
      <c r="BF2843" s="13" t="s">
        <v>56</v>
      </c>
      <c r="BG2843" s="13">
        <v>1</v>
      </c>
      <c r="BH2843" s="23">
        <v>6</v>
      </c>
    </row>
    <row r="2844" spans="36:60" x14ac:dyDescent="0.25">
      <c r="AJ2844" s="22">
        <v>699</v>
      </c>
      <c r="AK2844" s="13" t="s">
        <v>542</v>
      </c>
      <c r="AL2844" s="13" t="s">
        <v>65</v>
      </c>
      <c r="AM2844" s="13" t="s">
        <v>66</v>
      </c>
      <c r="AN2844" s="13" t="s">
        <v>43</v>
      </c>
      <c r="AO2844" s="13" t="s">
        <v>67</v>
      </c>
      <c r="AP2844" s="13" t="s">
        <v>75</v>
      </c>
      <c r="AQ2844" s="13" t="s">
        <v>134</v>
      </c>
      <c r="AR2844" s="13" t="s">
        <v>53</v>
      </c>
      <c r="AS2844" s="13" t="s">
        <v>80</v>
      </c>
      <c r="AT2844" s="13">
        <v>324.07</v>
      </c>
      <c r="AU2844" s="13">
        <v>17</v>
      </c>
      <c r="AV2844" s="13">
        <v>0.24</v>
      </c>
      <c r="AW2844" s="13">
        <v>4186.9799999999996</v>
      </c>
      <c r="AX2844" s="13">
        <v>2882.76</v>
      </c>
      <c r="AY2844" s="13">
        <v>1304.22</v>
      </c>
      <c r="AZ2844" s="13" t="s">
        <v>91</v>
      </c>
      <c r="BA2844" s="13" t="s">
        <v>88</v>
      </c>
      <c r="BB2844" s="13" t="s">
        <v>48</v>
      </c>
      <c r="BC2844" s="13">
        <v>30.13</v>
      </c>
      <c r="BD2844" s="13">
        <v>9</v>
      </c>
      <c r="BE2844" s="13" t="s">
        <v>55</v>
      </c>
      <c r="BF2844" s="13" t="s">
        <v>39</v>
      </c>
      <c r="BG2844" s="13">
        <v>4</v>
      </c>
      <c r="BH2844" s="23">
        <v>8</v>
      </c>
    </row>
    <row r="2845" spans="36:60" x14ac:dyDescent="0.25">
      <c r="AJ2845" s="22">
        <v>705</v>
      </c>
      <c r="AK2845" s="13" t="s">
        <v>544</v>
      </c>
      <c r="AL2845" s="13" t="s">
        <v>50</v>
      </c>
      <c r="AM2845" s="13" t="s">
        <v>82</v>
      </c>
      <c r="AN2845" s="13" t="s">
        <v>43</v>
      </c>
      <c r="AO2845" s="13" t="s">
        <v>100</v>
      </c>
      <c r="AP2845" s="13" t="s">
        <v>75</v>
      </c>
      <c r="AQ2845" s="13" t="s">
        <v>87</v>
      </c>
      <c r="AR2845" s="13" t="s">
        <v>33</v>
      </c>
      <c r="AS2845" s="13" t="s">
        <v>85</v>
      </c>
      <c r="AT2845" s="13">
        <v>412.05</v>
      </c>
      <c r="AU2845" s="13">
        <v>19</v>
      </c>
      <c r="AV2845" s="13">
        <v>0.24</v>
      </c>
      <c r="AW2845" s="13">
        <v>5950</v>
      </c>
      <c r="AX2845" s="13">
        <v>4056.42</v>
      </c>
      <c r="AY2845" s="13">
        <v>1893.58</v>
      </c>
      <c r="AZ2845" s="13" t="s">
        <v>91</v>
      </c>
      <c r="BA2845" s="13" t="s">
        <v>36</v>
      </c>
      <c r="BB2845" s="13" t="s">
        <v>72</v>
      </c>
      <c r="BC2845" s="13">
        <v>15.93</v>
      </c>
      <c r="BD2845" s="13">
        <v>6</v>
      </c>
      <c r="BE2845" s="13" t="s">
        <v>97</v>
      </c>
      <c r="BF2845" s="13" t="s">
        <v>56</v>
      </c>
      <c r="BG2845" s="13">
        <v>1</v>
      </c>
      <c r="BH2845" s="23">
        <v>11</v>
      </c>
    </row>
    <row r="2846" spans="36:60" x14ac:dyDescent="0.25">
      <c r="AJ2846" s="20">
        <v>708</v>
      </c>
      <c r="AK2846" s="2" t="s">
        <v>153</v>
      </c>
      <c r="AL2846" s="2" t="s">
        <v>41</v>
      </c>
      <c r="AM2846" s="2" t="s">
        <v>82</v>
      </c>
      <c r="AN2846" s="2" t="s">
        <v>93</v>
      </c>
      <c r="AO2846" s="2" t="s">
        <v>78</v>
      </c>
      <c r="AP2846" s="2" t="s">
        <v>61</v>
      </c>
      <c r="AQ2846" s="2" t="s">
        <v>32</v>
      </c>
      <c r="AR2846" s="2" t="s">
        <v>33</v>
      </c>
      <c r="AS2846" s="2" t="s">
        <v>80</v>
      </c>
      <c r="AT2846" s="2">
        <v>26.9</v>
      </c>
      <c r="AU2846" s="2">
        <v>3</v>
      </c>
      <c r="AV2846" s="2">
        <v>0.28000000000000003</v>
      </c>
      <c r="AW2846" s="2">
        <v>58.1</v>
      </c>
      <c r="AX2846" s="2">
        <v>42.43</v>
      </c>
      <c r="AY2846" s="2">
        <v>15.67</v>
      </c>
      <c r="AZ2846" s="2" t="s">
        <v>91</v>
      </c>
      <c r="BA2846" s="2" t="s">
        <v>54</v>
      </c>
      <c r="BB2846" s="2" t="s">
        <v>48</v>
      </c>
      <c r="BC2846" s="2">
        <v>27.47</v>
      </c>
      <c r="BD2846" s="2">
        <v>4</v>
      </c>
      <c r="BE2846" s="2" t="s">
        <v>55</v>
      </c>
      <c r="BF2846" s="2" t="s">
        <v>56</v>
      </c>
      <c r="BG2846" s="2">
        <v>4</v>
      </c>
      <c r="BH2846" s="21">
        <v>3</v>
      </c>
    </row>
    <row r="2847" spans="36:60" x14ac:dyDescent="0.25">
      <c r="AJ2847" s="20">
        <v>710</v>
      </c>
      <c r="AK2847" s="2" t="s">
        <v>539</v>
      </c>
      <c r="AL2847" s="2" t="s">
        <v>114</v>
      </c>
      <c r="AM2847" s="2" t="s">
        <v>66</v>
      </c>
      <c r="AN2847" s="2" t="s">
        <v>43</v>
      </c>
      <c r="AO2847" s="2" t="s">
        <v>74</v>
      </c>
      <c r="AP2847" s="2" t="s">
        <v>31</v>
      </c>
      <c r="AQ2847" s="2" t="s">
        <v>32</v>
      </c>
      <c r="AR2847" s="2" t="s">
        <v>53</v>
      </c>
      <c r="AS2847" s="2" t="s">
        <v>34</v>
      </c>
      <c r="AT2847" s="2">
        <v>13.12</v>
      </c>
      <c r="AU2847" s="2">
        <v>5</v>
      </c>
      <c r="AV2847" s="2">
        <v>0.28999999999999998</v>
      </c>
      <c r="AW2847" s="2">
        <v>46.58</v>
      </c>
      <c r="AX2847" s="2">
        <v>39.19</v>
      </c>
      <c r="AY2847" s="2">
        <v>7.39</v>
      </c>
      <c r="AZ2847" s="2" t="s">
        <v>91</v>
      </c>
      <c r="BA2847" s="2" t="s">
        <v>54</v>
      </c>
      <c r="BB2847" s="2" t="s">
        <v>37</v>
      </c>
      <c r="BC2847" s="2">
        <v>47.83</v>
      </c>
      <c r="BD2847" s="2">
        <v>10</v>
      </c>
      <c r="BE2847" s="2" t="s">
        <v>55</v>
      </c>
      <c r="BF2847" s="2" t="s">
        <v>39</v>
      </c>
      <c r="BG2847" s="2">
        <v>2</v>
      </c>
      <c r="BH2847" s="21">
        <v>2</v>
      </c>
    </row>
    <row r="2848" spans="36:60" x14ac:dyDescent="0.25">
      <c r="AJ2848" s="22">
        <v>713</v>
      </c>
      <c r="AK2848" s="13" t="s">
        <v>471</v>
      </c>
      <c r="AL2848" s="13" t="s">
        <v>118</v>
      </c>
      <c r="AM2848" s="13" t="s">
        <v>82</v>
      </c>
      <c r="AN2848" s="13" t="s">
        <v>93</v>
      </c>
      <c r="AO2848" s="13" t="s">
        <v>44</v>
      </c>
      <c r="AP2848" s="13" t="s">
        <v>31</v>
      </c>
      <c r="AQ2848" s="13" t="s">
        <v>69</v>
      </c>
      <c r="AR2848" s="13" t="s">
        <v>45</v>
      </c>
      <c r="AS2848" s="13" t="s">
        <v>70</v>
      </c>
      <c r="AT2848" s="13">
        <v>710.32</v>
      </c>
      <c r="AU2848" s="13">
        <v>14</v>
      </c>
      <c r="AV2848" s="13">
        <v>0.26</v>
      </c>
      <c r="AW2848" s="13">
        <v>7358.92</v>
      </c>
      <c r="AX2848" s="13">
        <v>4628.21</v>
      </c>
      <c r="AY2848" s="13">
        <v>2730.71</v>
      </c>
      <c r="AZ2848" s="13" t="s">
        <v>47</v>
      </c>
      <c r="BA2848" s="13" t="s">
        <v>54</v>
      </c>
      <c r="BB2848" s="13" t="s">
        <v>48</v>
      </c>
      <c r="BC2848" s="13">
        <v>39.42</v>
      </c>
      <c r="BD2848" s="13">
        <v>4</v>
      </c>
      <c r="BE2848" s="13" t="s">
        <v>97</v>
      </c>
      <c r="BF2848" s="13" t="s">
        <v>39</v>
      </c>
      <c r="BG2848" s="13">
        <v>2</v>
      </c>
      <c r="BH2848" s="23">
        <v>12</v>
      </c>
    </row>
    <row r="2849" spans="36:60" x14ac:dyDescent="0.25">
      <c r="AJ2849" s="20">
        <v>714</v>
      </c>
      <c r="AK2849" s="2" t="s">
        <v>351</v>
      </c>
      <c r="AL2849" s="2" t="s">
        <v>114</v>
      </c>
      <c r="AM2849" s="2" t="s">
        <v>66</v>
      </c>
      <c r="AN2849" s="2" t="s">
        <v>29</v>
      </c>
      <c r="AO2849" s="2" t="s">
        <v>30</v>
      </c>
      <c r="AP2849" s="2" t="s">
        <v>31</v>
      </c>
      <c r="AQ2849" s="2" t="s">
        <v>79</v>
      </c>
      <c r="AR2849" s="2" t="s">
        <v>33</v>
      </c>
      <c r="AS2849" s="2" t="s">
        <v>80</v>
      </c>
      <c r="AT2849" s="2">
        <v>363.03</v>
      </c>
      <c r="AU2849" s="2">
        <v>18</v>
      </c>
      <c r="AV2849" s="2">
        <v>0.25</v>
      </c>
      <c r="AW2849" s="2">
        <v>4900.8999999999996</v>
      </c>
      <c r="AX2849" s="2">
        <v>2687.36</v>
      </c>
      <c r="AY2849" s="2">
        <v>2213.54</v>
      </c>
      <c r="AZ2849" s="2" t="s">
        <v>91</v>
      </c>
      <c r="BA2849" s="2" t="s">
        <v>36</v>
      </c>
      <c r="BB2849" s="2" t="s">
        <v>72</v>
      </c>
      <c r="BC2849" s="2">
        <v>42.72</v>
      </c>
      <c r="BD2849" s="2">
        <v>7</v>
      </c>
      <c r="BE2849" s="2" t="s">
        <v>38</v>
      </c>
      <c r="BF2849" s="2" t="s">
        <v>39</v>
      </c>
      <c r="BG2849" s="2">
        <v>4</v>
      </c>
      <c r="BH2849" s="21">
        <v>7</v>
      </c>
    </row>
    <row r="2850" spans="36:60" x14ac:dyDescent="0.25">
      <c r="AJ2850" s="22">
        <v>715</v>
      </c>
      <c r="AK2850" s="13" t="s">
        <v>145</v>
      </c>
      <c r="AL2850" s="13" t="s">
        <v>96</v>
      </c>
      <c r="AM2850" s="13" t="s">
        <v>28</v>
      </c>
      <c r="AN2850" s="13" t="s">
        <v>93</v>
      </c>
      <c r="AO2850" s="13" t="s">
        <v>67</v>
      </c>
      <c r="AP2850" s="13" t="s">
        <v>75</v>
      </c>
      <c r="AQ2850" s="13" t="s">
        <v>84</v>
      </c>
      <c r="AR2850" s="13" t="s">
        <v>45</v>
      </c>
      <c r="AS2850" s="13" t="s">
        <v>34</v>
      </c>
      <c r="AT2850" s="13">
        <v>170.07</v>
      </c>
      <c r="AU2850" s="13">
        <v>17</v>
      </c>
      <c r="AV2850" s="13">
        <v>0.22</v>
      </c>
      <c r="AW2850" s="13">
        <v>2255.13</v>
      </c>
      <c r="AX2850" s="13">
        <v>1310.24</v>
      </c>
      <c r="AY2850" s="13">
        <v>944.89</v>
      </c>
      <c r="AZ2850" s="13" t="s">
        <v>47</v>
      </c>
      <c r="BA2850" s="13" t="s">
        <v>36</v>
      </c>
      <c r="BB2850" s="13" t="s">
        <v>48</v>
      </c>
      <c r="BC2850" s="13">
        <v>10.31</v>
      </c>
      <c r="BD2850" s="13">
        <v>2</v>
      </c>
      <c r="BE2850" s="13" t="s">
        <v>38</v>
      </c>
      <c r="BF2850" s="13" t="s">
        <v>56</v>
      </c>
      <c r="BG2850" s="13">
        <v>2</v>
      </c>
      <c r="BH2850" s="23">
        <v>11</v>
      </c>
    </row>
    <row r="2851" spans="36:60" x14ac:dyDescent="0.25">
      <c r="AJ2851" s="20">
        <v>716</v>
      </c>
      <c r="AK2851" s="2" t="s">
        <v>149</v>
      </c>
      <c r="AL2851" s="2" t="s">
        <v>65</v>
      </c>
      <c r="AM2851" s="2" t="s">
        <v>82</v>
      </c>
      <c r="AN2851" s="2" t="s">
        <v>90</v>
      </c>
      <c r="AO2851" s="2" t="s">
        <v>44</v>
      </c>
      <c r="AP2851" s="2" t="s">
        <v>51</v>
      </c>
      <c r="AQ2851" s="2" t="s">
        <v>79</v>
      </c>
      <c r="AR2851" s="2" t="s">
        <v>33</v>
      </c>
      <c r="AS2851" s="2" t="s">
        <v>85</v>
      </c>
      <c r="AT2851" s="2">
        <v>507.06</v>
      </c>
      <c r="AU2851" s="2">
        <v>7</v>
      </c>
      <c r="AV2851" s="2">
        <v>0.26</v>
      </c>
      <c r="AW2851" s="2">
        <v>2626.57</v>
      </c>
      <c r="AX2851" s="2">
        <v>1986.87</v>
      </c>
      <c r="AY2851" s="2">
        <v>639.70000000000005</v>
      </c>
      <c r="AZ2851" s="2" t="s">
        <v>35</v>
      </c>
      <c r="BA2851" s="2" t="s">
        <v>88</v>
      </c>
      <c r="BB2851" s="2" t="s">
        <v>48</v>
      </c>
      <c r="BC2851" s="2">
        <v>43.5</v>
      </c>
      <c r="BD2851" s="2">
        <v>4</v>
      </c>
      <c r="BE2851" s="2" t="s">
        <v>55</v>
      </c>
      <c r="BF2851" s="2" t="s">
        <v>39</v>
      </c>
      <c r="BG2851" s="2">
        <v>4</v>
      </c>
      <c r="BH2851" s="21">
        <v>5</v>
      </c>
    </row>
    <row r="2852" spans="36:60" x14ac:dyDescent="0.25">
      <c r="AJ2852" s="22">
        <v>717</v>
      </c>
      <c r="AK2852" s="13" t="s">
        <v>292</v>
      </c>
      <c r="AL2852" s="13" t="s">
        <v>120</v>
      </c>
      <c r="AM2852" s="13" t="s">
        <v>28</v>
      </c>
      <c r="AN2852" s="13" t="s">
        <v>59</v>
      </c>
      <c r="AO2852" s="13" t="s">
        <v>30</v>
      </c>
      <c r="AP2852" s="13" t="s">
        <v>31</v>
      </c>
      <c r="AQ2852" s="13" t="s">
        <v>87</v>
      </c>
      <c r="AR2852" s="13" t="s">
        <v>33</v>
      </c>
      <c r="AS2852" s="13" t="s">
        <v>80</v>
      </c>
      <c r="AT2852" s="13">
        <v>991.46</v>
      </c>
      <c r="AU2852" s="13">
        <v>13</v>
      </c>
      <c r="AV2852" s="13">
        <v>0.27</v>
      </c>
      <c r="AW2852" s="13">
        <v>9408.9599999999991</v>
      </c>
      <c r="AX2852" s="13">
        <v>6442.9</v>
      </c>
      <c r="AY2852" s="13">
        <v>2966.06</v>
      </c>
      <c r="AZ2852" s="13" t="s">
        <v>47</v>
      </c>
      <c r="BA2852" s="13" t="s">
        <v>88</v>
      </c>
      <c r="BB2852" s="13" t="s">
        <v>72</v>
      </c>
      <c r="BC2852" s="13">
        <v>15.56</v>
      </c>
      <c r="BD2852" s="13">
        <v>6</v>
      </c>
      <c r="BE2852" s="13" t="s">
        <v>38</v>
      </c>
      <c r="BF2852" s="13" t="s">
        <v>56</v>
      </c>
      <c r="BG2852" s="13">
        <v>3</v>
      </c>
      <c r="BH2852" s="23">
        <v>10</v>
      </c>
    </row>
    <row r="2853" spans="36:60" x14ac:dyDescent="0.25">
      <c r="AJ2853" s="20">
        <v>720</v>
      </c>
      <c r="AK2853" s="2" t="s">
        <v>545</v>
      </c>
      <c r="AL2853" s="2" t="s">
        <v>114</v>
      </c>
      <c r="AM2853" s="2" t="s">
        <v>28</v>
      </c>
      <c r="AN2853" s="2" t="s">
        <v>43</v>
      </c>
      <c r="AO2853" s="2" t="s">
        <v>44</v>
      </c>
      <c r="AP2853" s="2" t="s">
        <v>31</v>
      </c>
      <c r="AQ2853" s="2" t="s">
        <v>62</v>
      </c>
      <c r="AR2853" s="2" t="s">
        <v>33</v>
      </c>
      <c r="AS2853" s="2" t="s">
        <v>85</v>
      </c>
      <c r="AT2853" s="2">
        <v>118.19</v>
      </c>
      <c r="AU2853" s="2">
        <v>6</v>
      </c>
      <c r="AV2853" s="2">
        <v>0.22</v>
      </c>
      <c r="AW2853" s="2">
        <v>553.13</v>
      </c>
      <c r="AX2853" s="2">
        <v>281.63</v>
      </c>
      <c r="AY2853" s="2">
        <v>271.5</v>
      </c>
      <c r="AZ2853" s="2" t="s">
        <v>63</v>
      </c>
      <c r="BA2853" s="2" t="s">
        <v>36</v>
      </c>
      <c r="BB2853" s="2" t="s">
        <v>48</v>
      </c>
      <c r="BC2853" s="2">
        <v>21.76</v>
      </c>
      <c r="BD2853" s="2">
        <v>1</v>
      </c>
      <c r="BE2853" s="2" t="s">
        <v>97</v>
      </c>
      <c r="BF2853" s="2" t="s">
        <v>56</v>
      </c>
      <c r="BG2853" s="2">
        <v>4</v>
      </c>
      <c r="BH2853" s="21">
        <v>1</v>
      </c>
    </row>
    <row r="2854" spans="36:60" x14ac:dyDescent="0.25">
      <c r="AJ2854" s="20">
        <v>724</v>
      </c>
      <c r="AK2854" s="2" t="s">
        <v>547</v>
      </c>
      <c r="AL2854" s="2" t="s">
        <v>50</v>
      </c>
      <c r="AM2854" s="2" t="s">
        <v>28</v>
      </c>
      <c r="AN2854" s="2" t="s">
        <v>29</v>
      </c>
      <c r="AO2854" s="2" t="s">
        <v>94</v>
      </c>
      <c r="AP2854" s="2" t="s">
        <v>51</v>
      </c>
      <c r="AQ2854" s="2" t="s">
        <v>84</v>
      </c>
      <c r="AR2854" s="2" t="s">
        <v>53</v>
      </c>
      <c r="AS2854" s="2" t="s">
        <v>46</v>
      </c>
      <c r="AT2854" s="2">
        <v>706.67</v>
      </c>
      <c r="AU2854" s="2">
        <v>6</v>
      </c>
      <c r="AV2854" s="2">
        <v>0.21</v>
      </c>
      <c r="AW2854" s="2">
        <v>3349.62</v>
      </c>
      <c r="AX2854" s="2">
        <v>1701.25</v>
      </c>
      <c r="AY2854" s="2">
        <v>1648.37</v>
      </c>
      <c r="AZ2854" s="2" t="s">
        <v>63</v>
      </c>
      <c r="BA2854" s="2" t="s">
        <v>36</v>
      </c>
      <c r="BB2854" s="2" t="s">
        <v>48</v>
      </c>
      <c r="BC2854" s="2">
        <v>6.19</v>
      </c>
      <c r="BD2854" s="2">
        <v>10</v>
      </c>
      <c r="BE2854" s="2" t="s">
        <v>38</v>
      </c>
      <c r="BF2854" s="2" t="s">
        <v>39</v>
      </c>
      <c r="BG2854" s="2">
        <v>3</v>
      </c>
      <c r="BH2854" s="21">
        <v>6</v>
      </c>
    </row>
    <row r="2855" spans="36:60" x14ac:dyDescent="0.25">
      <c r="AJ2855" s="22">
        <v>727</v>
      </c>
      <c r="AK2855" s="13" t="s">
        <v>115</v>
      </c>
      <c r="AL2855" s="13" t="s">
        <v>27</v>
      </c>
      <c r="AM2855" s="13" t="s">
        <v>82</v>
      </c>
      <c r="AN2855" s="13" t="s">
        <v>90</v>
      </c>
      <c r="AO2855" s="13" t="s">
        <v>94</v>
      </c>
      <c r="AP2855" s="13" t="s">
        <v>68</v>
      </c>
      <c r="AQ2855" s="13" t="s">
        <v>62</v>
      </c>
      <c r="AR2855" s="13" t="s">
        <v>45</v>
      </c>
      <c r="AS2855" s="13" t="s">
        <v>85</v>
      </c>
      <c r="AT2855" s="13">
        <v>453.25</v>
      </c>
      <c r="AU2855" s="13">
        <v>20</v>
      </c>
      <c r="AV2855" s="13">
        <v>0.28999999999999998</v>
      </c>
      <c r="AW2855" s="13">
        <v>6436.15</v>
      </c>
      <c r="AX2855" s="13">
        <v>4604.1000000000004</v>
      </c>
      <c r="AY2855" s="13">
        <v>1832.05</v>
      </c>
      <c r="AZ2855" s="13" t="s">
        <v>47</v>
      </c>
      <c r="BA2855" s="13" t="s">
        <v>71</v>
      </c>
      <c r="BB2855" s="13" t="s">
        <v>48</v>
      </c>
      <c r="BC2855" s="13">
        <v>9.2100000000000009</v>
      </c>
      <c r="BD2855" s="13">
        <v>8</v>
      </c>
      <c r="BE2855" s="13" t="s">
        <v>55</v>
      </c>
      <c r="BF2855" s="13" t="s">
        <v>39</v>
      </c>
      <c r="BG2855" s="13">
        <v>2</v>
      </c>
      <c r="BH2855" s="23">
        <v>8</v>
      </c>
    </row>
    <row r="2856" spans="36:60" x14ac:dyDescent="0.25">
      <c r="AJ2856" s="22">
        <v>729</v>
      </c>
      <c r="AK2856" s="13" t="s">
        <v>538</v>
      </c>
      <c r="AL2856" s="13" t="s">
        <v>41</v>
      </c>
      <c r="AM2856" s="13" t="s">
        <v>66</v>
      </c>
      <c r="AN2856" s="13" t="s">
        <v>29</v>
      </c>
      <c r="AO2856" s="13" t="s">
        <v>67</v>
      </c>
      <c r="AP2856" s="13" t="s">
        <v>51</v>
      </c>
      <c r="AQ2856" s="13" t="s">
        <v>107</v>
      </c>
      <c r="AR2856" s="13" t="s">
        <v>45</v>
      </c>
      <c r="AS2856" s="13" t="s">
        <v>70</v>
      </c>
      <c r="AT2856" s="13">
        <v>560.04999999999995</v>
      </c>
      <c r="AU2856" s="13">
        <v>8</v>
      </c>
      <c r="AV2856" s="13">
        <v>0.27</v>
      </c>
      <c r="AW2856" s="13">
        <v>3270.69</v>
      </c>
      <c r="AX2856" s="13">
        <v>2403.9899999999998</v>
      </c>
      <c r="AY2856" s="13">
        <v>866.7</v>
      </c>
      <c r="AZ2856" s="13" t="s">
        <v>35</v>
      </c>
      <c r="BA2856" s="13" t="s">
        <v>88</v>
      </c>
      <c r="BB2856" s="13" t="s">
        <v>48</v>
      </c>
      <c r="BC2856" s="13">
        <v>5.38</v>
      </c>
      <c r="BD2856" s="13">
        <v>2</v>
      </c>
      <c r="BE2856" s="13" t="s">
        <v>55</v>
      </c>
      <c r="BF2856" s="13" t="s">
        <v>56</v>
      </c>
      <c r="BG2856" s="13">
        <v>1</v>
      </c>
      <c r="BH2856" s="23">
        <v>7</v>
      </c>
    </row>
    <row r="2857" spans="36:60" x14ac:dyDescent="0.25">
      <c r="AJ2857" s="20">
        <v>732</v>
      </c>
      <c r="AK2857" s="2" t="s">
        <v>246</v>
      </c>
      <c r="AL2857" s="2" t="s">
        <v>58</v>
      </c>
      <c r="AM2857" s="2" t="s">
        <v>66</v>
      </c>
      <c r="AN2857" s="2" t="s">
        <v>59</v>
      </c>
      <c r="AO2857" s="2" t="s">
        <v>67</v>
      </c>
      <c r="AP2857" s="2" t="s">
        <v>68</v>
      </c>
      <c r="AQ2857" s="2" t="s">
        <v>79</v>
      </c>
      <c r="AR2857" s="2" t="s">
        <v>45</v>
      </c>
      <c r="AS2857" s="2" t="s">
        <v>70</v>
      </c>
      <c r="AT2857" s="2">
        <v>735.12</v>
      </c>
      <c r="AU2857" s="2">
        <v>14</v>
      </c>
      <c r="AV2857" s="2">
        <v>0.27</v>
      </c>
      <c r="AW2857" s="2">
        <v>7512.93</v>
      </c>
      <c r="AX2857" s="2">
        <v>4886.24</v>
      </c>
      <c r="AY2857" s="2">
        <v>2626.69</v>
      </c>
      <c r="AZ2857" s="2" t="s">
        <v>76</v>
      </c>
      <c r="BA2857" s="2" t="s">
        <v>88</v>
      </c>
      <c r="BB2857" s="2" t="s">
        <v>72</v>
      </c>
      <c r="BC2857" s="2">
        <v>23.84</v>
      </c>
      <c r="BD2857" s="2">
        <v>1</v>
      </c>
      <c r="BE2857" s="2" t="s">
        <v>38</v>
      </c>
      <c r="BF2857" s="2" t="s">
        <v>39</v>
      </c>
      <c r="BG2857" s="2">
        <v>1</v>
      </c>
      <c r="BH2857" s="21">
        <v>5</v>
      </c>
    </row>
    <row r="2858" spans="36:60" x14ac:dyDescent="0.25">
      <c r="AJ2858" s="20">
        <v>734</v>
      </c>
      <c r="AK2858" s="2" t="s">
        <v>551</v>
      </c>
      <c r="AL2858" s="2" t="s">
        <v>96</v>
      </c>
      <c r="AM2858" s="2" t="s">
        <v>28</v>
      </c>
      <c r="AN2858" s="2" t="s">
        <v>83</v>
      </c>
      <c r="AO2858" s="2" t="s">
        <v>78</v>
      </c>
      <c r="AP2858" s="2" t="s">
        <v>31</v>
      </c>
      <c r="AQ2858" s="2" t="s">
        <v>62</v>
      </c>
      <c r="AR2858" s="2" t="s">
        <v>33</v>
      </c>
      <c r="AS2858" s="2" t="s">
        <v>85</v>
      </c>
      <c r="AT2858" s="2">
        <v>111.84</v>
      </c>
      <c r="AU2858" s="2">
        <v>12</v>
      </c>
      <c r="AV2858" s="2">
        <v>0.27</v>
      </c>
      <c r="AW2858" s="2">
        <v>979.72</v>
      </c>
      <c r="AX2858" s="2">
        <v>838.02</v>
      </c>
      <c r="AY2858" s="2">
        <v>141.69999999999999</v>
      </c>
      <c r="AZ2858" s="2" t="s">
        <v>47</v>
      </c>
      <c r="BA2858" s="2" t="s">
        <v>54</v>
      </c>
      <c r="BB2858" s="2" t="s">
        <v>37</v>
      </c>
      <c r="BC2858" s="2">
        <v>6.74</v>
      </c>
      <c r="BD2858" s="2">
        <v>7</v>
      </c>
      <c r="BE2858" s="2" t="s">
        <v>97</v>
      </c>
      <c r="BF2858" s="2" t="s">
        <v>56</v>
      </c>
      <c r="BG2858" s="2">
        <v>1</v>
      </c>
      <c r="BH2858" s="21">
        <v>3</v>
      </c>
    </row>
    <row r="2859" spans="36:60" x14ac:dyDescent="0.25">
      <c r="AJ2859" s="20">
        <v>736</v>
      </c>
      <c r="AK2859" s="2" t="s">
        <v>391</v>
      </c>
      <c r="AL2859" s="2" t="s">
        <v>129</v>
      </c>
      <c r="AM2859" s="2" t="s">
        <v>66</v>
      </c>
      <c r="AN2859" s="2" t="s">
        <v>43</v>
      </c>
      <c r="AO2859" s="2" t="s">
        <v>74</v>
      </c>
      <c r="AP2859" s="2" t="s">
        <v>31</v>
      </c>
      <c r="AQ2859" s="2" t="s">
        <v>107</v>
      </c>
      <c r="AR2859" s="2" t="s">
        <v>53</v>
      </c>
      <c r="AS2859" s="2" t="s">
        <v>85</v>
      </c>
      <c r="AT2859" s="2">
        <v>551.46</v>
      </c>
      <c r="AU2859" s="2">
        <v>11</v>
      </c>
      <c r="AV2859" s="2">
        <v>0.22</v>
      </c>
      <c r="AW2859" s="2">
        <v>4731.53</v>
      </c>
      <c r="AX2859" s="2">
        <v>3148.01</v>
      </c>
      <c r="AY2859" s="2">
        <v>1583.52</v>
      </c>
      <c r="AZ2859" s="2" t="s">
        <v>76</v>
      </c>
      <c r="BA2859" s="2" t="s">
        <v>71</v>
      </c>
      <c r="BB2859" s="2" t="s">
        <v>72</v>
      </c>
      <c r="BC2859" s="2">
        <v>38.6</v>
      </c>
      <c r="BD2859" s="2">
        <v>10</v>
      </c>
      <c r="BE2859" s="2" t="s">
        <v>97</v>
      </c>
      <c r="BF2859" s="2" t="s">
        <v>39</v>
      </c>
      <c r="BG2859" s="2">
        <v>3</v>
      </c>
      <c r="BH2859" s="21">
        <v>7</v>
      </c>
    </row>
    <row r="2860" spans="36:60" x14ac:dyDescent="0.25">
      <c r="AJ2860" s="22">
        <v>739</v>
      </c>
      <c r="AK2860" s="13" t="s">
        <v>547</v>
      </c>
      <c r="AL2860" s="13" t="s">
        <v>99</v>
      </c>
      <c r="AM2860" s="13" t="s">
        <v>28</v>
      </c>
      <c r="AN2860" s="13" t="s">
        <v>29</v>
      </c>
      <c r="AO2860" s="13" t="s">
        <v>100</v>
      </c>
      <c r="AP2860" s="13" t="s">
        <v>75</v>
      </c>
      <c r="AQ2860" s="13" t="s">
        <v>84</v>
      </c>
      <c r="AR2860" s="13" t="s">
        <v>33</v>
      </c>
      <c r="AS2860" s="13" t="s">
        <v>70</v>
      </c>
      <c r="AT2860" s="13">
        <v>195.91</v>
      </c>
      <c r="AU2860" s="13">
        <v>17</v>
      </c>
      <c r="AV2860" s="13">
        <v>0.26</v>
      </c>
      <c r="AW2860" s="13">
        <v>2464.5500000000002</v>
      </c>
      <c r="AX2860" s="13">
        <v>1829.14</v>
      </c>
      <c r="AY2860" s="13">
        <v>635.41</v>
      </c>
      <c r="AZ2860" s="13" t="s">
        <v>91</v>
      </c>
      <c r="BA2860" s="13" t="s">
        <v>88</v>
      </c>
      <c r="BB2860" s="13" t="s">
        <v>48</v>
      </c>
      <c r="BC2860" s="13">
        <v>24.89</v>
      </c>
      <c r="BD2860" s="13">
        <v>8</v>
      </c>
      <c r="BE2860" s="13" t="s">
        <v>38</v>
      </c>
      <c r="BF2860" s="13" t="s">
        <v>39</v>
      </c>
      <c r="BG2860" s="13">
        <v>4</v>
      </c>
      <c r="BH2860" s="23">
        <v>6</v>
      </c>
    </row>
    <row r="2861" spans="36:60" x14ac:dyDescent="0.25">
      <c r="AJ2861" s="20">
        <v>740</v>
      </c>
      <c r="AK2861" s="2" t="s">
        <v>553</v>
      </c>
      <c r="AL2861" s="2" t="s">
        <v>127</v>
      </c>
      <c r="AM2861" s="2" t="s">
        <v>66</v>
      </c>
      <c r="AN2861" s="2" t="s">
        <v>83</v>
      </c>
      <c r="AO2861" s="2" t="s">
        <v>78</v>
      </c>
      <c r="AP2861" s="2" t="s">
        <v>68</v>
      </c>
      <c r="AQ2861" s="2" t="s">
        <v>107</v>
      </c>
      <c r="AR2861" s="2" t="s">
        <v>45</v>
      </c>
      <c r="AS2861" s="2" t="s">
        <v>70</v>
      </c>
      <c r="AT2861" s="2">
        <v>280.22000000000003</v>
      </c>
      <c r="AU2861" s="2">
        <v>6</v>
      </c>
      <c r="AV2861" s="2">
        <v>0.25</v>
      </c>
      <c r="AW2861" s="2">
        <v>1260.99</v>
      </c>
      <c r="AX2861" s="2">
        <v>984.55</v>
      </c>
      <c r="AY2861" s="2">
        <v>276.44</v>
      </c>
      <c r="AZ2861" s="2" t="s">
        <v>76</v>
      </c>
      <c r="BA2861" s="2" t="s">
        <v>71</v>
      </c>
      <c r="BB2861" s="2" t="s">
        <v>48</v>
      </c>
      <c r="BC2861" s="2">
        <v>14.87</v>
      </c>
      <c r="BD2861" s="2">
        <v>8</v>
      </c>
      <c r="BE2861" s="2" t="s">
        <v>97</v>
      </c>
      <c r="BF2861" s="2" t="s">
        <v>56</v>
      </c>
      <c r="BG2861" s="2">
        <v>3</v>
      </c>
      <c r="BH2861" s="21">
        <v>2</v>
      </c>
    </row>
    <row r="2862" spans="36:60" x14ac:dyDescent="0.25">
      <c r="AJ2862" s="22">
        <v>741</v>
      </c>
      <c r="AK2862" s="13" t="s">
        <v>554</v>
      </c>
      <c r="AL2862" s="13" t="s">
        <v>65</v>
      </c>
      <c r="AM2862" s="13" t="s">
        <v>82</v>
      </c>
      <c r="AN2862" s="13" t="s">
        <v>90</v>
      </c>
      <c r="AO2862" s="13" t="s">
        <v>67</v>
      </c>
      <c r="AP2862" s="13" t="s">
        <v>68</v>
      </c>
      <c r="AQ2862" s="13" t="s">
        <v>69</v>
      </c>
      <c r="AR2862" s="13" t="s">
        <v>33</v>
      </c>
      <c r="AS2862" s="13" t="s">
        <v>34</v>
      </c>
      <c r="AT2862" s="13">
        <v>302.88</v>
      </c>
      <c r="AU2862" s="13">
        <v>13</v>
      </c>
      <c r="AV2862" s="13">
        <v>0.3</v>
      </c>
      <c r="AW2862" s="13">
        <v>2756.21</v>
      </c>
      <c r="AX2862" s="13">
        <v>1832.22</v>
      </c>
      <c r="AY2862" s="13">
        <v>923.99</v>
      </c>
      <c r="AZ2862" s="13" t="s">
        <v>63</v>
      </c>
      <c r="BA2862" s="13" t="s">
        <v>54</v>
      </c>
      <c r="BB2862" s="13" t="s">
        <v>48</v>
      </c>
      <c r="BC2862" s="13">
        <v>22.29</v>
      </c>
      <c r="BD2862" s="13">
        <v>8</v>
      </c>
      <c r="BE2862" s="13" t="s">
        <v>97</v>
      </c>
      <c r="BF2862" s="13" t="s">
        <v>39</v>
      </c>
      <c r="BG2862" s="13">
        <v>1</v>
      </c>
      <c r="BH2862" s="23">
        <v>5</v>
      </c>
    </row>
    <row r="2863" spans="36:60" x14ac:dyDescent="0.25">
      <c r="AJ2863" s="22">
        <v>743</v>
      </c>
      <c r="AK2863" s="13" t="s">
        <v>175</v>
      </c>
      <c r="AL2863" s="13" t="s">
        <v>65</v>
      </c>
      <c r="AM2863" s="13" t="s">
        <v>82</v>
      </c>
      <c r="AN2863" s="13" t="s">
        <v>83</v>
      </c>
      <c r="AO2863" s="13" t="s">
        <v>74</v>
      </c>
      <c r="AP2863" s="13" t="s">
        <v>51</v>
      </c>
      <c r="AQ2863" s="13" t="s">
        <v>52</v>
      </c>
      <c r="AR2863" s="13" t="s">
        <v>45</v>
      </c>
      <c r="AS2863" s="13" t="s">
        <v>46</v>
      </c>
      <c r="AT2863" s="13">
        <v>30.98</v>
      </c>
      <c r="AU2863" s="13">
        <v>18</v>
      </c>
      <c r="AV2863" s="13">
        <v>0.27</v>
      </c>
      <c r="AW2863" s="13">
        <v>407.08</v>
      </c>
      <c r="AX2863" s="13">
        <v>248.36</v>
      </c>
      <c r="AY2863" s="13">
        <v>158.72</v>
      </c>
      <c r="AZ2863" s="13" t="s">
        <v>63</v>
      </c>
      <c r="BA2863" s="13" t="s">
        <v>88</v>
      </c>
      <c r="BB2863" s="13" t="s">
        <v>37</v>
      </c>
      <c r="BC2863" s="13">
        <v>8.52</v>
      </c>
      <c r="BD2863" s="13">
        <v>7</v>
      </c>
      <c r="BE2863" s="13" t="s">
        <v>38</v>
      </c>
      <c r="BF2863" s="13" t="s">
        <v>56</v>
      </c>
      <c r="BG2863" s="13">
        <v>5</v>
      </c>
      <c r="BH2863" s="23">
        <v>12</v>
      </c>
    </row>
    <row r="2864" spans="36:60" x14ac:dyDescent="0.25">
      <c r="AJ2864" s="20">
        <v>748</v>
      </c>
      <c r="AK2864" s="2" t="s">
        <v>117</v>
      </c>
      <c r="AL2864" s="2" t="s">
        <v>127</v>
      </c>
      <c r="AM2864" s="2" t="s">
        <v>28</v>
      </c>
      <c r="AN2864" s="2" t="s">
        <v>59</v>
      </c>
      <c r="AO2864" s="2" t="s">
        <v>60</v>
      </c>
      <c r="AP2864" s="2" t="s">
        <v>31</v>
      </c>
      <c r="AQ2864" s="2" t="s">
        <v>107</v>
      </c>
      <c r="AR2864" s="2" t="s">
        <v>45</v>
      </c>
      <c r="AS2864" s="2" t="s">
        <v>80</v>
      </c>
      <c r="AT2864" s="2">
        <v>523.5</v>
      </c>
      <c r="AU2864" s="2">
        <v>14</v>
      </c>
      <c r="AV2864" s="2">
        <v>0.25</v>
      </c>
      <c r="AW2864" s="2">
        <v>5496.75</v>
      </c>
      <c r="AX2864" s="2">
        <v>2795.65</v>
      </c>
      <c r="AY2864" s="2">
        <v>2701.1</v>
      </c>
      <c r="AZ2864" s="2" t="s">
        <v>91</v>
      </c>
      <c r="BA2864" s="2" t="s">
        <v>88</v>
      </c>
      <c r="BB2864" s="2" t="s">
        <v>37</v>
      </c>
      <c r="BC2864" s="2">
        <v>14.26</v>
      </c>
      <c r="BD2864" s="2">
        <v>6</v>
      </c>
      <c r="BE2864" s="2" t="s">
        <v>97</v>
      </c>
      <c r="BF2864" s="2" t="s">
        <v>56</v>
      </c>
      <c r="BG2864" s="2">
        <v>1</v>
      </c>
      <c r="BH2864" s="21">
        <v>4</v>
      </c>
    </row>
    <row r="2865" spans="36:60" x14ac:dyDescent="0.25">
      <c r="AJ2865" s="22">
        <v>749</v>
      </c>
      <c r="AK2865" s="13" t="s">
        <v>557</v>
      </c>
      <c r="AL2865" s="13" t="s">
        <v>41</v>
      </c>
      <c r="AM2865" s="13" t="s">
        <v>82</v>
      </c>
      <c r="AN2865" s="13" t="s">
        <v>29</v>
      </c>
      <c r="AO2865" s="13" t="s">
        <v>94</v>
      </c>
      <c r="AP2865" s="13" t="s">
        <v>61</v>
      </c>
      <c r="AQ2865" s="13" t="s">
        <v>102</v>
      </c>
      <c r="AR2865" s="13" t="s">
        <v>45</v>
      </c>
      <c r="AS2865" s="13" t="s">
        <v>70</v>
      </c>
      <c r="AT2865" s="13">
        <v>678.93</v>
      </c>
      <c r="AU2865" s="13">
        <v>6</v>
      </c>
      <c r="AV2865" s="13">
        <v>0.3</v>
      </c>
      <c r="AW2865" s="13">
        <v>2851.51</v>
      </c>
      <c r="AX2865" s="13">
        <v>1899.71</v>
      </c>
      <c r="AY2865" s="13">
        <v>951.8</v>
      </c>
      <c r="AZ2865" s="13" t="s">
        <v>47</v>
      </c>
      <c r="BA2865" s="13" t="s">
        <v>36</v>
      </c>
      <c r="BB2865" s="13" t="s">
        <v>37</v>
      </c>
      <c r="BC2865" s="13">
        <v>35.5</v>
      </c>
      <c r="BD2865" s="13">
        <v>1</v>
      </c>
      <c r="BE2865" s="13" t="s">
        <v>97</v>
      </c>
      <c r="BF2865" s="13" t="s">
        <v>56</v>
      </c>
      <c r="BG2865" s="13">
        <v>2</v>
      </c>
      <c r="BH2865" s="23">
        <v>8</v>
      </c>
    </row>
    <row r="2866" spans="36:60" x14ac:dyDescent="0.25">
      <c r="AJ2866" s="20">
        <v>752</v>
      </c>
      <c r="AK2866" s="2" t="s">
        <v>446</v>
      </c>
      <c r="AL2866" s="2" t="s">
        <v>41</v>
      </c>
      <c r="AM2866" s="2" t="s">
        <v>82</v>
      </c>
      <c r="AN2866" s="2" t="s">
        <v>90</v>
      </c>
      <c r="AO2866" s="2" t="s">
        <v>44</v>
      </c>
      <c r="AP2866" s="2" t="s">
        <v>61</v>
      </c>
      <c r="AQ2866" s="2" t="s">
        <v>102</v>
      </c>
      <c r="AR2866" s="2" t="s">
        <v>53</v>
      </c>
      <c r="AS2866" s="2" t="s">
        <v>70</v>
      </c>
      <c r="AT2866" s="2">
        <v>305.33</v>
      </c>
      <c r="AU2866" s="2">
        <v>2</v>
      </c>
      <c r="AV2866" s="2">
        <v>0.24</v>
      </c>
      <c r="AW2866" s="2">
        <v>464.1</v>
      </c>
      <c r="AX2866" s="2">
        <v>306.05</v>
      </c>
      <c r="AY2866" s="2">
        <v>158.05000000000001</v>
      </c>
      <c r="AZ2866" s="2" t="s">
        <v>91</v>
      </c>
      <c r="BA2866" s="2" t="s">
        <v>71</v>
      </c>
      <c r="BB2866" s="2" t="s">
        <v>72</v>
      </c>
      <c r="BC2866" s="2">
        <v>25.7</v>
      </c>
      <c r="BD2866" s="2">
        <v>2</v>
      </c>
      <c r="BE2866" s="2" t="s">
        <v>55</v>
      </c>
      <c r="BF2866" s="2" t="s">
        <v>39</v>
      </c>
      <c r="BG2866" s="2">
        <v>1</v>
      </c>
      <c r="BH2866" s="21">
        <v>5</v>
      </c>
    </row>
    <row r="2867" spans="36:60" x14ac:dyDescent="0.25">
      <c r="AJ2867" s="20">
        <v>756</v>
      </c>
      <c r="AK2867" s="2" t="s">
        <v>561</v>
      </c>
      <c r="AL2867" s="2" t="s">
        <v>99</v>
      </c>
      <c r="AM2867" s="2" t="s">
        <v>66</v>
      </c>
      <c r="AN2867" s="2" t="s">
        <v>90</v>
      </c>
      <c r="AO2867" s="2" t="s">
        <v>74</v>
      </c>
      <c r="AP2867" s="2" t="s">
        <v>68</v>
      </c>
      <c r="AQ2867" s="2" t="s">
        <v>52</v>
      </c>
      <c r="AR2867" s="2" t="s">
        <v>45</v>
      </c>
      <c r="AS2867" s="2" t="s">
        <v>80</v>
      </c>
      <c r="AT2867" s="2">
        <v>335.67</v>
      </c>
      <c r="AU2867" s="2">
        <v>10</v>
      </c>
      <c r="AV2867" s="2">
        <v>0.23</v>
      </c>
      <c r="AW2867" s="2">
        <v>2584.66</v>
      </c>
      <c r="AX2867" s="2">
        <v>2124.37</v>
      </c>
      <c r="AY2867" s="2">
        <v>460.29</v>
      </c>
      <c r="AZ2867" s="2" t="s">
        <v>63</v>
      </c>
      <c r="BA2867" s="2" t="s">
        <v>88</v>
      </c>
      <c r="BB2867" s="2" t="s">
        <v>37</v>
      </c>
      <c r="BC2867" s="2">
        <v>39.049999999999997</v>
      </c>
      <c r="BD2867" s="2">
        <v>4</v>
      </c>
      <c r="BE2867" s="2" t="s">
        <v>97</v>
      </c>
      <c r="BF2867" s="2" t="s">
        <v>56</v>
      </c>
      <c r="BG2867" s="2">
        <v>3</v>
      </c>
      <c r="BH2867" s="21">
        <v>5</v>
      </c>
    </row>
    <row r="2868" spans="36:60" x14ac:dyDescent="0.25">
      <c r="AJ2868" s="22">
        <v>757</v>
      </c>
      <c r="AK2868" s="13" t="s">
        <v>304</v>
      </c>
      <c r="AL2868" s="13" t="s">
        <v>127</v>
      </c>
      <c r="AM2868" s="13" t="s">
        <v>42</v>
      </c>
      <c r="AN2868" s="13" t="s">
        <v>93</v>
      </c>
      <c r="AO2868" s="13" t="s">
        <v>30</v>
      </c>
      <c r="AP2868" s="13" t="s">
        <v>75</v>
      </c>
      <c r="AQ2868" s="13" t="s">
        <v>84</v>
      </c>
      <c r="AR2868" s="13" t="s">
        <v>45</v>
      </c>
      <c r="AS2868" s="13" t="s">
        <v>34</v>
      </c>
      <c r="AT2868" s="13">
        <v>72.02</v>
      </c>
      <c r="AU2868" s="13">
        <v>1</v>
      </c>
      <c r="AV2868" s="13">
        <v>0.22</v>
      </c>
      <c r="AW2868" s="13">
        <v>56.18</v>
      </c>
      <c r="AX2868" s="13">
        <v>45.72</v>
      </c>
      <c r="AY2868" s="13">
        <v>10.46</v>
      </c>
      <c r="AZ2868" s="13" t="s">
        <v>91</v>
      </c>
      <c r="BA2868" s="13" t="s">
        <v>54</v>
      </c>
      <c r="BB2868" s="13" t="s">
        <v>72</v>
      </c>
      <c r="BC2868" s="13">
        <v>27.32</v>
      </c>
      <c r="BD2868" s="13">
        <v>5</v>
      </c>
      <c r="BE2868" s="13" t="s">
        <v>38</v>
      </c>
      <c r="BF2868" s="13" t="s">
        <v>56</v>
      </c>
      <c r="BG2868" s="13">
        <v>4</v>
      </c>
      <c r="BH2868" s="23">
        <v>7</v>
      </c>
    </row>
    <row r="2869" spans="36:60" x14ac:dyDescent="0.25">
      <c r="AJ2869" s="22">
        <v>761</v>
      </c>
      <c r="AK2869" s="13" t="s">
        <v>322</v>
      </c>
      <c r="AL2869" s="13" t="s">
        <v>129</v>
      </c>
      <c r="AM2869" s="13" t="s">
        <v>42</v>
      </c>
      <c r="AN2869" s="13" t="s">
        <v>90</v>
      </c>
      <c r="AO2869" s="13" t="s">
        <v>60</v>
      </c>
      <c r="AP2869" s="13" t="s">
        <v>68</v>
      </c>
      <c r="AQ2869" s="13" t="s">
        <v>32</v>
      </c>
      <c r="AR2869" s="13" t="s">
        <v>53</v>
      </c>
      <c r="AS2869" s="13" t="s">
        <v>85</v>
      </c>
      <c r="AT2869" s="13">
        <v>999.62</v>
      </c>
      <c r="AU2869" s="13">
        <v>6</v>
      </c>
      <c r="AV2869" s="13">
        <v>0.28000000000000003</v>
      </c>
      <c r="AW2869" s="13">
        <v>4318.3599999999997</v>
      </c>
      <c r="AX2869" s="13">
        <v>3246.75</v>
      </c>
      <c r="AY2869" s="13">
        <v>1071.6099999999999</v>
      </c>
      <c r="AZ2869" s="13" t="s">
        <v>91</v>
      </c>
      <c r="BA2869" s="13" t="s">
        <v>36</v>
      </c>
      <c r="BB2869" s="13" t="s">
        <v>48</v>
      </c>
      <c r="BC2869" s="13">
        <v>12.45</v>
      </c>
      <c r="BD2869" s="13">
        <v>10</v>
      </c>
      <c r="BE2869" s="13" t="s">
        <v>97</v>
      </c>
      <c r="BF2869" s="13" t="s">
        <v>39</v>
      </c>
      <c r="BG2869" s="13">
        <v>1</v>
      </c>
      <c r="BH2869" s="23">
        <v>12</v>
      </c>
    </row>
    <row r="2870" spans="36:60" x14ac:dyDescent="0.25">
      <c r="AJ2870" s="20">
        <v>762</v>
      </c>
      <c r="AK2870" s="2" t="s">
        <v>562</v>
      </c>
      <c r="AL2870" s="2" t="s">
        <v>114</v>
      </c>
      <c r="AM2870" s="2" t="s">
        <v>28</v>
      </c>
      <c r="AN2870" s="2" t="s">
        <v>83</v>
      </c>
      <c r="AO2870" s="2" t="s">
        <v>30</v>
      </c>
      <c r="AP2870" s="2" t="s">
        <v>61</v>
      </c>
      <c r="AQ2870" s="2" t="s">
        <v>134</v>
      </c>
      <c r="AR2870" s="2" t="s">
        <v>45</v>
      </c>
      <c r="AS2870" s="2" t="s">
        <v>70</v>
      </c>
      <c r="AT2870" s="2">
        <v>749.53</v>
      </c>
      <c r="AU2870" s="2">
        <v>8</v>
      </c>
      <c r="AV2870" s="2">
        <v>0.23</v>
      </c>
      <c r="AW2870" s="2">
        <v>4617.1000000000004</v>
      </c>
      <c r="AX2870" s="2">
        <v>2478.35</v>
      </c>
      <c r="AY2870" s="2">
        <v>2138.75</v>
      </c>
      <c r="AZ2870" s="2" t="s">
        <v>63</v>
      </c>
      <c r="BA2870" s="2" t="s">
        <v>71</v>
      </c>
      <c r="BB2870" s="2" t="s">
        <v>72</v>
      </c>
      <c r="BC2870" s="2">
        <v>43.39</v>
      </c>
      <c r="BD2870" s="2">
        <v>10</v>
      </c>
      <c r="BE2870" s="2" t="s">
        <v>55</v>
      </c>
      <c r="BF2870" s="2" t="s">
        <v>56</v>
      </c>
      <c r="BG2870" s="2">
        <v>3</v>
      </c>
      <c r="BH2870" s="21">
        <v>8</v>
      </c>
    </row>
    <row r="2871" spans="36:60" x14ac:dyDescent="0.25">
      <c r="AJ2871" s="22">
        <v>765</v>
      </c>
      <c r="AK2871" s="13" t="s">
        <v>122</v>
      </c>
      <c r="AL2871" s="13" t="s">
        <v>118</v>
      </c>
      <c r="AM2871" s="13" t="s">
        <v>82</v>
      </c>
      <c r="AN2871" s="13" t="s">
        <v>59</v>
      </c>
      <c r="AO2871" s="13" t="s">
        <v>74</v>
      </c>
      <c r="AP2871" s="13" t="s">
        <v>61</v>
      </c>
      <c r="AQ2871" s="13" t="s">
        <v>62</v>
      </c>
      <c r="AR2871" s="13" t="s">
        <v>53</v>
      </c>
      <c r="AS2871" s="13" t="s">
        <v>46</v>
      </c>
      <c r="AT2871" s="13">
        <v>669.35</v>
      </c>
      <c r="AU2871" s="13">
        <v>14</v>
      </c>
      <c r="AV2871" s="13">
        <v>0.24</v>
      </c>
      <c r="AW2871" s="13">
        <v>7121.88</v>
      </c>
      <c r="AX2871" s="13">
        <v>5632.74</v>
      </c>
      <c r="AY2871" s="13">
        <v>1489.14</v>
      </c>
      <c r="AZ2871" s="13" t="s">
        <v>76</v>
      </c>
      <c r="BA2871" s="13" t="s">
        <v>36</v>
      </c>
      <c r="BB2871" s="13" t="s">
        <v>37</v>
      </c>
      <c r="BC2871" s="13">
        <v>36.53</v>
      </c>
      <c r="BD2871" s="13">
        <v>9</v>
      </c>
      <c r="BE2871" s="13" t="s">
        <v>38</v>
      </c>
      <c r="BF2871" s="13" t="s">
        <v>56</v>
      </c>
      <c r="BG2871" s="13">
        <v>2</v>
      </c>
      <c r="BH2871" s="23">
        <v>4</v>
      </c>
    </row>
    <row r="2872" spans="36:60" x14ac:dyDescent="0.25">
      <c r="AJ2872" s="22">
        <v>767</v>
      </c>
      <c r="AK2872" s="13" t="s">
        <v>344</v>
      </c>
      <c r="AL2872" s="13" t="s">
        <v>127</v>
      </c>
      <c r="AM2872" s="13" t="s">
        <v>42</v>
      </c>
      <c r="AN2872" s="13" t="s">
        <v>93</v>
      </c>
      <c r="AO2872" s="13" t="s">
        <v>100</v>
      </c>
      <c r="AP2872" s="13" t="s">
        <v>31</v>
      </c>
      <c r="AQ2872" s="13" t="s">
        <v>32</v>
      </c>
      <c r="AR2872" s="13" t="s">
        <v>33</v>
      </c>
      <c r="AS2872" s="13" t="s">
        <v>34</v>
      </c>
      <c r="AT2872" s="13">
        <v>982.27</v>
      </c>
      <c r="AU2872" s="13">
        <v>1</v>
      </c>
      <c r="AV2872" s="13">
        <v>0.26</v>
      </c>
      <c r="AW2872" s="13">
        <v>726.88</v>
      </c>
      <c r="AX2872" s="13">
        <v>421.89</v>
      </c>
      <c r="AY2872" s="13">
        <v>304.99</v>
      </c>
      <c r="AZ2872" s="13" t="s">
        <v>47</v>
      </c>
      <c r="BA2872" s="13" t="s">
        <v>54</v>
      </c>
      <c r="BB2872" s="13" t="s">
        <v>48</v>
      </c>
      <c r="BC2872" s="13">
        <v>45.35</v>
      </c>
      <c r="BD2872" s="13">
        <v>1</v>
      </c>
      <c r="BE2872" s="13" t="s">
        <v>55</v>
      </c>
      <c r="BF2872" s="13" t="s">
        <v>56</v>
      </c>
      <c r="BG2872" s="13">
        <v>3</v>
      </c>
      <c r="BH2872" s="23">
        <v>10</v>
      </c>
    </row>
    <row r="2873" spans="36:60" x14ac:dyDescent="0.25">
      <c r="AJ2873" s="20">
        <v>768</v>
      </c>
      <c r="AK2873" s="2" t="s">
        <v>471</v>
      </c>
      <c r="AL2873" s="2" t="s">
        <v>65</v>
      </c>
      <c r="AM2873" s="2" t="s">
        <v>82</v>
      </c>
      <c r="AN2873" s="2" t="s">
        <v>90</v>
      </c>
      <c r="AO2873" s="2" t="s">
        <v>78</v>
      </c>
      <c r="AP2873" s="2" t="s">
        <v>61</v>
      </c>
      <c r="AQ2873" s="2" t="s">
        <v>32</v>
      </c>
      <c r="AR2873" s="2" t="s">
        <v>33</v>
      </c>
      <c r="AS2873" s="2" t="s">
        <v>46</v>
      </c>
      <c r="AT2873" s="2">
        <v>274.38</v>
      </c>
      <c r="AU2873" s="2">
        <v>11</v>
      </c>
      <c r="AV2873" s="2">
        <v>0.28999999999999998</v>
      </c>
      <c r="AW2873" s="2">
        <v>2142.91</v>
      </c>
      <c r="AX2873" s="2">
        <v>1484.29</v>
      </c>
      <c r="AY2873" s="2">
        <v>658.62</v>
      </c>
      <c r="AZ2873" s="2" t="s">
        <v>35</v>
      </c>
      <c r="BA2873" s="2" t="s">
        <v>54</v>
      </c>
      <c r="BB2873" s="2" t="s">
        <v>72</v>
      </c>
      <c r="BC2873" s="2">
        <v>41.04</v>
      </c>
      <c r="BD2873" s="2">
        <v>8</v>
      </c>
      <c r="BE2873" s="2" t="s">
        <v>97</v>
      </c>
      <c r="BF2873" s="2" t="s">
        <v>39</v>
      </c>
      <c r="BG2873" s="2">
        <v>1</v>
      </c>
      <c r="BH2873" s="21">
        <v>12</v>
      </c>
    </row>
    <row r="2874" spans="36:60" x14ac:dyDescent="0.25">
      <c r="AJ2874" s="22">
        <v>777</v>
      </c>
      <c r="AK2874" s="13" t="s">
        <v>568</v>
      </c>
      <c r="AL2874" s="13" t="s">
        <v>118</v>
      </c>
      <c r="AM2874" s="13" t="s">
        <v>28</v>
      </c>
      <c r="AN2874" s="13" t="s">
        <v>59</v>
      </c>
      <c r="AO2874" s="13" t="s">
        <v>78</v>
      </c>
      <c r="AP2874" s="13" t="s">
        <v>61</v>
      </c>
      <c r="AQ2874" s="13" t="s">
        <v>69</v>
      </c>
      <c r="AR2874" s="13" t="s">
        <v>45</v>
      </c>
      <c r="AS2874" s="13" t="s">
        <v>34</v>
      </c>
      <c r="AT2874" s="13">
        <v>814.4</v>
      </c>
      <c r="AU2874" s="13">
        <v>17</v>
      </c>
      <c r="AV2874" s="13">
        <v>0.23</v>
      </c>
      <c r="AW2874" s="13">
        <v>10660.5</v>
      </c>
      <c r="AX2874" s="13">
        <v>6597.79</v>
      </c>
      <c r="AY2874" s="13">
        <v>4062.71</v>
      </c>
      <c r="AZ2874" s="13" t="s">
        <v>63</v>
      </c>
      <c r="BA2874" s="13" t="s">
        <v>54</v>
      </c>
      <c r="BB2874" s="13" t="s">
        <v>72</v>
      </c>
      <c r="BC2874" s="13">
        <v>5.33</v>
      </c>
      <c r="BD2874" s="13">
        <v>8</v>
      </c>
      <c r="BE2874" s="13" t="s">
        <v>38</v>
      </c>
      <c r="BF2874" s="13" t="s">
        <v>56</v>
      </c>
      <c r="BG2874" s="13">
        <v>2</v>
      </c>
      <c r="BH2874" s="23">
        <v>5</v>
      </c>
    </row>
    <row r="2875" spans="36:60" x14ac:dyDescent="0.25">
      <c r="AJ2875" s="20">
        <v>782</v>
      </c>
      <c r="AK2875" s="2" t="s">
        <v>479</v>
      </c>
      <c r="AL2875" s="2" t="s">
        <v>58</v>
      </c>
      <c r="AM2875" s="2" t="s">
        <v>42</v>
      </c>
      <c r="AN2875" s="2" t="s">
        <v>90</v>
      </c>
      <c r="AO2875" s="2" t="s">
        <v>30</v>
      </c>
      <c r="AP2875" s="2" t="s">
        <v>31</v>
      </c>
      <c r="AQ2875" s="2" t="s">
        <v>69</v>
      </c>
      <c r="AR2875" s="2" t="s">
        <v>53</v>
      </c>
      <c r="AS2875" s="2" t="s">
        <v>80</v>
      </c>
      <c r="AT2875" s="2">
        <v>370.1</v>
      </c>
      <c r="AU2875" s="2">
        <v>16</v>
      </c>
      <c r="AV2875" s="2">
        <v>0.23</v>
      </c>
      <c r="AW2875" s="2">
        <v>4559.63</v>
      </c>
      <c r="AX2875" s="2">
        <v>2557.15</v>
      </c>
      <c r="AY2875" s="2">
        <v>2002.48</v>
      </c>
      <c r="AZ2875" s="2" t="s">
        <v>47</v>
      </c>
      <c r="BA2875" s="2" t="s">
        <v>54</v>
      </c>
      <c r="BB2875" s="2" t="s">
        <v>72</v>
      </c>
      <c r="BC2875" s="2">
        <v>36.28</v>
      </c>
      <c r="BD2875" s="2">
        <v>7</v>
      </c>
      <c r="BE2875" s="2" t="s">
        <v>97</v>
      </c>
      <c r="BF2875" s="2" t="s">
        <v>39</v>
      </c>
      <c r="BG2875" s="2">
        <v>4</v>
      </c>
      <c r="BH2875" s="21">
        <v>8</v>
      </c>
    </row>
    <row r="2876" spans="36:60" x14ac:dyDescent="0.25">
      <c r="AJ2876" s="22">
        <v>787</v>
      </c>
      <c r="AK2876" s="13" t="s">
        <v>293</v>
      </c>
      <c r="AL2876" s="13" t="s">
        <v>96</v>
      </c>
      <c r="AM2876" s="13" t="s">
        <v>42</v>
      </c>
      <c r="AN2876" s="13" t="s">
        <v>83</v>
      </c>
      <c r="AO2876" s="13" t="s">
        <v>60</v>
      </c>
      <c r="AP2876" s="13" t="s">
        <v>51</v>
      </c>
      <c r="AQ2876" s="13" t="s">
        <v>102</v>
      </c>
      <c r="AR2876" s="13" t="s">
        <v>33</v>
      </c>
      <c r="AS2876" s="13" t="s">
        <v>46</v>
      </c>
      <c r="AT2876" s="13">
        <v>246.48</v>
      </c>
      <c r="AU2876" s="13">
        <v>6</v>
      </c>
      <c r="AV2876" s="13">
        <v>0.22</v>
      </c>
      <c r="AW2876" s="13">
        <v>1153.53</v>
      </c>
      <c r="AX2876" s="13">
        <v>690.79</v>
      </c>
      <c r="AY2876" s="13">
        <v>462.74</v>
      </c>
      <c r="AZ2876" s="13" t="s">
        <v>76</v>
      </c>
      <c r="BA2876" s="13" t="s">
        <v>71</v>
      </c>
      <c r="BB2876" s="13" t="s">
        <v>48</v>
      </c>
      <c r="BC2876" s="13">
        <v>41.75</v>
      </c>
      <c r="BD2876" s="13">
        <v>9</v>
      </c>
      <c r="BE2876" s="13" t="s">
        <v>97</v>
      </c>
      <c r="BF2876" s="13" t="s">
        <v>39</v>
      </c>
      <c r="BG2876" s="13">
        <v>4</v>
      </c>
      <c r="BH2876" s="23">
        <v>3</v>
      </c>
    </row>
    <row r="2877" spans="36:60" x14ac:dyDescent="0.25">
      <c r="AJ2877" s="22">
        <v>789</v>
      </c>
      <c r="AK2877" s="13" t="s">
        <v>574</v>
      </c>
      <c r="AL2877" s="13" t="s">
        <v>114</v>
      </c>
      <c r="AM2877" s="13" t="s">
        <v>82</v>
      </c>
      <c r="AN2877" s="13" t="s">
        <v>43</v>
      </c>
      <c r="AO2877" s="13" t="s">
        <v>60</v>
      </c>
      <c r="AP2877" s="13" t="s">
        <v>51</v>
      </c>
      <c r="AQ2877" s="13" t="s">
        <v>32</v>
      </c>
      <c r="AR2877" s="13" t="s">
        <v>53</v>
      </c>
      <c r="AS2877" s="13" t="s">
        <v>46</v>
      </c>
      <c r="AT2877" s="13">
        <v>642.1</v>
      </c>
      <c r="AU2877" s="13">
        <v>3</v>
      </c>
      <c r="AV2877" s="13">
        <v>0.25</v>
      </c>
      <c r="AW2877" s="13">
        <v>1444.73</v>
      </c>
      <c r="AX2877" s="13">
        <v>902.79</v>
      </c>
      <c r="AY2877" s="13">
        <v>541.94000000000005</v>
      </c>
      <c r="AZ2877" s="13" t="s">
        <v>35</v>
      </c>
      <c r="BA2877" s="13" t="s">
        <v>71</v>
      </c>
      <c r="BB2877" s="13" t="s">
        <v>37</v>
      </c>
      <c r="BC2877" s="13">
        <v>14.45</v>
      </c>
      <c r="BD2877" s="13">
        <v>5</v>
      </c>
      <c r="BE2877" s="13" t="s">
        <v>55</v>
      </c>
      <c r="BF2877" s="13" t="s">
        <v>56</v>
      </c>
      <c r="BG2877" s="13">
        <v>1</v>
      </c>
      <c r="BH2877" s="23">
        <v>12</v>
      </c>
    </row>
    <row r="2878" spans="36:60" x14ac:dyDescent="0.25">
      <c r="AJ2878" s="20">
        <v>790</v>
      </c>
      <c r="AK2878" s="2" t="s">
        <v>574</v>
      </c>
      <c r="AL2878" s="2" t="s">
        <v>120</v>
      </c>
      <c r="AM2878" s="2" t="s">
        <v>42</v>
      </c>
      <c r="AN2878" s="2" t="s">
        <v>59</v>
      </c>
      <c r="AO2878" s="2" t="s">
        <v>94</v>
      </c>
      <c r="AP2878" s="2" t="s">
        <v>68</v>
      </c>
      <c r="AQ2878" s="2" t="s">
        <v>87</v>
      </c>
      <c r="AR2878" s="2" t="s">
        <v>33</v>
      </c>
      <c r="AS2878" s="2" t="s">
        <v>80</v>
      </c>
      <c r="AT2878" s="2">
        <v>697.38</v>
      </c>
      <c r="AU2878" s="2">
        <v>13</v>
      </c>
      <c r="AV2878" s="2">
        <v>0.25</v>
      </c>
      <c r="AW2878" s="2">
        <v>6799.45</v>
      </c>
      <c r="AX2878" s="2">
        <v>5176.51</v>
      </c>
      <c r="AY2878" s="2">
        <v>1622.94</v>
      </c>
      <c r="AZ2878" s="2" t="s">
        <v>47</v>
      </c>
      <c r="BA2878" s="2" t="s">
        <v>71</v>
      </c>
      <c r="BB2878" s="2" t="s">
        <v>48</v>
      </c>
      <c r="BC2878" s="2">
        <v>45.05</v>
      </c>
      <c r="BD2878" s="2">
        <v>7</v>
      </c>
      <c r="BE2878" s="2" t="s">
        <v>55</v>
      </c>
      <c r="BF2878" s="2" t="s">
        <v>39</v>
      </c>
      <c r="BG2878" s="2">
        <v>2</v>
      </c>
      <c r="BH2878" s="21">
        <v>12</v>
      </c>
    </row>
    <row r="2879" spans="36:60" x14ac:dyDescent="0.25">
      <c r="AJ2879" s="22">
        <v>793</v>
      </c>
      <c r="AK2879" s="13" t="s">
        <v>310</v>
      </c>
      <c r="AL2879" s="13" t="s">
        <v>41</v>
      </c>
      <c r="AM2879" s="13" t="s">
        <v>66</v>
      </c>
      <c r="AN2879" s="13" t="s">
        <v>43</v>
      </c>
      <c r="AO2879" s="13" t="s">
        <v>60</v>
      </c>
      <c r="AP2879" s="13" t="s">
        <v>61</v>
      </c>
      <c r="AQ2879" s="13" t="s">
        <v>107</v>
      </c>
      <c r="AR2879" s="13" t="s">
        <v>53</v>
      </c>
      <c r="AS2879" s="13" t="s">
        <v>85</v>
      </c>
      <c r="AT2879" s="13">
        <v>889.54</v>
      </c>
      <c r="AU2879" s="13">
        <v>6</v>
      </c>
      <c r="AV2879" s="13">
        <v>0.22</v>
      </c>
      <c r="AW2879" s="13">
        <v>4163.05</v>
      </c>
      <c r="AX2879" s="13">
        <v>2085.41</v>
      </c>
      <c r="AY2879" s="13">
        <v>2077.64</v>
      </c>
      <c r="AZ2879" s="13" t="s">
        <v>47</v>
      </c>
      <c r="BA2879" s="13" t="s">
        <v>71</v>
      </c>
      <c r="BB2879" s="13" t="s">
        <v>72</v>
      </c>
      <c r="BC2879" s="13">
        <v>23.15</v>
      </c>
      <c r="BD2879" s="13">
        <v>6</v>
      </c>
      <c r="BE2879" s="13" t="s">
        <v>55</v>
      </c>
      <c r="BF2879" s="13" t="s">
        <v>56</v>
      </c>
      <c r="BG2879" s="13">
        <v>4</v>
      </c>
      <c r="BH2879" s="23">
        <v>1</v>
      </c>
    </row>
    <row r="2880" spans="36:60" x14ac:dyDescent="0.25">
      <c r="AJ2880" s="20">
        <v>794</v>
      </c>
      <c r="AK2880" s="2" t="s">
        <v>575</v>
      </c>
      <c r="AL2880" s="2" t="s">
        <v>114</v>
      </c>
      <c r="AM2880" s="2" t="s">
        <v>42</v>
      </c>
      <c r="AN2880" s="2" t="s">
        <v>83</v>
      </c>
      <c r="AO2880" s="2" t="s">
        <v>78</v>
      </c>
      <c r="AP2880" s="2" t="s">
        <v>68</v>
      </c>
      <c r="AQ2880" s="2" t="s">
        <v>134</v>
      </c>
      <c r="AR2880" s="2" t="s">
        <v>45</v>
      </c>
      <c r="AS2880" s="2" t="s">
        <v>70</v>
      </c>
      <c r="AT2880" s="2">
        <v>893.94</v>
      </c>
      <c r="AU2880" s="2">
        <v>17</v>
      </c>
      <c r="AV2880" s="2">
        <v>0.27</v>
      </c>
      <c r="AW2880" s="2">
        <v>11093.8</v>
      </c>
      <c r="AX2880" s="2">
        <v>8896.68</v>
      </c>
      <c r="AY2880" s="2">
        <v>2197.12</v>
      </c>
      <c r="AZ2880" s="2" t="s">
        <v>76</v>
      </c>
      <c r="BA2880" s="2" t="s">
        <v>36</v>
      </c>
      <c r="BB2880" s="2" t="s">
        <v>72</v>
      </c>
      <c r="BC2880" s="2">
        <v>27.12</v>
      </c>
      <c r="BD2880" s="2">
        <v>5</v>
      </c>
      <c r="BE2880" s="2" t="s">
        <v>55</v>
      </c>
      <c r="BF2880" s="2" t="s">
        <v>56</v>
      </c>
      <c r="BG2880" s="2">
        <v>2</v>
      </c>
      <c r="BH2880" s="21">
        <v>12</v>
      </c>
    </row>
    <row r="2881" spans="36:60" x14ac:dyDescent="0.25">
      <c r="AJ2881" s="20">
        <v>798</v>
      </c>
      <c r="AK2881" s="2" t="s">
        <v>577</v>
      </c>
      <c r="AL2881" s="2" t="s">
        <v>96</v>
      </c>
      <c r="AM2881" s="2" t="s">
        <v>42</v>
      </c>
      <c r="AN2881" s="2" t="s">
        <v>90</v>
      </c>
      <c r="AO2881" s="2" t="s">
        <v>44</v>
      </c>
      <c r="AP2881" s="2" t="s">
        <v>61</v>
      </c>
      <c r="AQ2881" s="2" t="s">
        <v>62</v>
      </c>
      <c r="AR2881" s="2" t="s">
        <v>33</v>
      </c>
      <c r="AS2881" s="2" t="s">
        <v>34</v>
      </c>
      <c r="AT2881" s="2">
        <v>220.13</v>
      </c>
      <c r="AU2881" s="2">
        <v>16</v>
      </c>
      <c r="AV2881" s="2">
        <v>0.24</v>
      </c>
      <c r="AW2881" s="2">
        <v>2676.78</v>
      </c>
      <c r="AX2881" s="2">
        <v>1538.88</v>
      </c>
      <c r="AY2881" s="2">
        <v>1137.9000000000001</v>
      </c>
      <c r="AZ2881" s="2" t="s">
        <v>91</v>
      </c>
      <c r="BA2881" s="2" t="s">
        <v>54</v>
      </c>
      <c r="BB2881" s="2" t="s">
        <v>48</v>
      </c>
      <c r="BC2881" s="2">
        <v>25.7</v>
      </c>
      <c r="BD2881" s="2">
        <v>8</v>
      </c>
      <c r="BE2881" s="2" t="s">
        <v>55</v>
      </c>
      <c r="BF2881" s="2" t="s">
        <v>39</v>
      </c>
      <c r="BG2881" s="2">
        <v>5</v>
      </c>
      <c r="BH2881" s="21">
        <v>7</v>
      </c>
    </row>
    <row r="2882" spans="36:60" x14ac:dyDescent="0.25">
      <c r="AJ2882" s="22">
        <v>801</v>
      </c>
      <c r="AK2882" s="13" t="s">
        <v>157</v>
      </c>
      <c r="AL2882" s="13" t="s">
        <v>120</v>
      </c>
      <c r="AM2882" s="13" t="s">
        <v>28</v>
      </c>
      <c r="AN2882" s="13" t="s">
        <v>59</v>
      </c>
      <c r="AO2882" s="13" t="s">
        <v>67</v>
      </c>
      <c r="AP2882" s="13" t="s">
        <v>61</v>
      </c>
      <c r="AQ2882" s="13" t="s">
        <v>134</v>
      </c>
      <c r="AR2882" s="13" t="s">
        <v>45</v>
      </c>
      <c r="AS2882" s="13" t="s">
        <v>46</v>
      </c>
      <c r="AT2882" s="13">
        <v>231.98</v>
      </c>
      <c r="AU2882" s="13">
        <v>12</v>
      </c>
      <c r="AV2882" s="13">
        <v>0.26</v>
      </c>
      <c r="AW2882" s="13">
        <v>2059.98</v>
      </c>
      <c r="AX2882" s="13">
        <v>1752.52</v>
      </c>
      <c r="AY2882" s="13">
        <v>307.45999999999998</v>
      </c>
      <c r="AZ2882" s="13" t="s">
        <v>91</v>
      </c>
      <c r="BA2882" s="13" t="s">
        <v>71</v>
      </c>
      <c r="BB2882" s="13" t="s">
        <v>72</v>
      </c>
      <c r="BC2882" s="13">
        <v>43.73</v>
      </c>
      <c r="BD2882" s="13">
        <v>8</v>
      </c>
      <c r="BE2882" s="13" t="s">
        <v>55</v>
      </c>
      <c r="BF2882" s="13" t="s">
        <v>39</v>
      </c>
      <c r="BG2882" s="13">
        <v>2</v>
      </c>
      <c r="BH2882" s="23">
        <v>6</v>
      </c>
    </row>
    <row r="2883" spans="36:60" x14ac:dyDescent="0.25">
      <c r="AJ2883" s="20">
        <v>806</v>
      </c>
      <c r="AK2883" s="2" t="s">
        <v>417</v>
      </c>
      <c r="AL2883" s="2" t="s">
        <v>65</v>
      </c>
      <c r="AM2883" s="2" t="s">
        <v>82</v>
      </c>
      <c r="AN2883" s="2" t="s">
        <v>90</v>
      </c>
      <c r="AO2883" s="2" t="s">
        <v>100</v>
      </c>
      <c r="AP2883" s="2" t="s">
        <v>68</v>
      </c>
      <c r="AQ2883" s="2" t="s">
        <v>52</v>
      </c>
      <c r="AR2883" s="2" t="s">
        <v>45</v>
      </c>
      <c r="AS2883" s="2" t="s">
        <v>70</v>
      </c>
      <c r="AT2883" s="2">
        <v>922.14</v>
      </c>
      <c r="AU2883" s="2">
        <v>2</v>
      </c>
      <c r="AV2883" s="2">
        <v>0.26</v>
      </c>
      <c r="AW2883" s="2">
        <v>1364.77</v>
      </c>
      <c r="AX2883" s="2">
        <v>881.38</v>
      </c>
      <c r="AY2883" s="2">
        <v>483.39</v>
      </c>
      <c r="AZ2883" s="2" t="s">
        <v>35</v>
      </c>
      <c r="BA2883" s="2" t="s">
        <v>71</v>
      </c>
      <c r="BB2883" s="2" t="s">
        <v>48</v>
      </c>
      <c r="BC2883" s="2">
        <v>36.54</v>
      </c>
      <c r="BD2883" s="2">
        <v>10</v>
      </c>
      <c r="BE2883" s="2" t="s">
        <v>97</v>
      </c>
      <c r="BF2883" s="2" t="s">
        <v>56</v>
      </c>
      <c r="BG2883" s="2">
        <v>4</v>
      </c>
      <c r="BH2883" s="21">
        <v>10</v>
      </c>
    </row>
    <row r="2884" spans="36:60" x14ac:dyDescent="0.25">
      <c r="AJ2884" s="22">
        <v>807</v>
      </c>
      <c r="AK2884" s="13" t="s">
        <v>423</v>
      </c>
      <c r="AL2884" s="13" t="s">
        <v>65</v>
      </c>
      <c r="AM2884" s="13" t="s">
        <v>28</v>
      </c>
      <c r="AN2884" s="13" t="s">
        <v>43</v>
      </c>
      <c r="AO2884" s="13" t="s">
        <v>94</v>
      </c>
      <c r="AP2884" s="13" t="s">
        <v>61</v>
      </c>
      <c r="AQ2884" s="13" t="s">
        <v>134</v>
      </c>
      <c r="AR2884" s="13" t="s">
        <v>33</v>
      </c>
      <c r="AS2884" s="13" t="s">
        <v>85</v>
      </c>
      <c r="AT2884" s="13">
        <v>290.56</v>
      </c>
      <c r="AU2884" s="13">
        <v>4</v>
      </c>
      <c r="AV2884" s="13">
        <v>0.21</v>
      </c>
      <c r="AW2884" s="13">
        <v>918.17</v>
      </c>
      <c r="AX2884" s="13">
        <v>699.37</v>
      </c>
      <c r="AY2884" s="13">
        <v>218.8</v>
      </c>
      <c r="AZ2884" s="13" t="s">
        <v>76</v>
      </c>
      <c r="BA2884" s="13" t="s">
        <v>36</v>
      </c>
      <c r="BB2884" s="13" t="s">
        <v>48</v>
      </c>
      <c r="BC2884" s="13">
        <v>40.97</v>
      </c>
      <c r="BD2884" s="13">
        <v>8</v>
      </c>
      <c r="BE2884" s="13" t="s">
        <v>55</v>
      </c>
      <c r="BF2884" s="13" t="s">
        <v>39</v>
      </c>
      <c r="BG2884" s="13">
        <v>4</v>
      </c>
      <c r="BH2884" s="23">
        <v>12</v>
      </c>
    </row>
    <row r="2885" spans="36:60" x14ac:dyDescent="0.25">
      <c r="AJ2885" s="20">
        <v>810</v>
      </c>
      <c r="AK2885" s="2" t="s">
        <v>583</v>
      </c>
      <c r="AL2885" s="2" t="s">
        <v>127</v>
      </c>
      <c r="AM2885" s="2" t="s">
        <v>28</v>
      </c>
      <c r="AN2885" s="2" t="s">
        <v>59</v>
      </c>
      <c r="AO2885" s="2" t="s">
        <v>60</v>
      </c>
      <c r="AP2885" s="2" t="s">
        <v>61</v>
      </c>
      <c r="AQ2885" s="2" t="s">
        <v>102</v>
      </c>
      <c r="AR2885" s="2" t="s">
        <v>45</v>
      </c>
      <c r="AS2885" s="2" t="s">
        <v>70</v>
      </c>
      <c r="AT2885" s="2">
        <v>243.98</v>
      </c>
      <c r="AU2885" s="2">
        <v>13</v>
      </c>
      <c r="AV2885" s="2">
        <v>0.21</v>
      </c>
      <c r="AW2885" s="2">
        <v>2505.67</v>
      </c>
      <c r="AX2885" s="2">
        <v>1892.17</v>
      </c>
      <c r="AY2885" s="2">
        <v>613.5</v>
      </c>
      <c r="AZ2885" s="2" t="s">
        <v>47</v>
      </c>
      <c r="BA2885" s="2" t="s">
        <v>88</v>
      </c>
      <c r="BB2885" s="2" t="s">
        <v>37</v>
      </c>
      <c r="BC2885" s="2">
        <v>43.12</v>
      </c>
      <c r="BD2885" s="2">
        <v>2</v>
      </c>
      <c r="BE2885" s="2" t="s">
        <v>97</v>
      </c>
      <c r="BF2885" s="2" t="s">
        <v>39</v>
      </c>
      <c r="BG2885" s="2">
        <v>4</v>
      </c>
      <c r="BH2885" s="21">
        <v>4</v>
      </c>
    </row>
    <row r="2886" spans="36:60" x14ac:dyDescent="0.25">
      <c r="AJ2886" s="22">
        <v>815</v>
      </c>
      <c r="AK2886" s="13" t="s">
        <v>584</v>
      </c>
      <c r="AL2886" s="13" t="s">
        <v>58</v>
      </c>
      <c r="AM2886" s="13" t="s">
        <v>66</v>
      </c>
      <c r="AN2886" s="13" t="s">
        <v>29</v>
      </c>
      <c r="AO2886" s="13" t="s">
        <v>60</v>
      </c>
      <c r="AP2886" s="13" t="s">
        <v>75</v>
      </c>
      <c r="AQ2886" s="13" t="s">
        <v>84</v>
      </c>
      <c r="AR2886" s="13" t="s">
        <v>33</v>
      </c>
      <c r="AS2886" s="13" t="s">
        <v>46</v>
      </c>
      <c r="AT2886" s="13">
        <v>630.30999999999995</v>
      </c>
      <c r="AU2886" s="13">
        <v>18</v>
      </c>
      <c r="AV2886" s="13">
        <v>0.28000000000000003</v>
      </c>
      <c r="AW2886" s="13">
        <v>8168.82</v>
      </c>
      <c r="AX2886" s="13">
        <v>5434.21</v>
      </c>
      <c r="AY2886" s="13">
        <v>2734.61</v>
      </c>
      <c r="AZ2886" s="13" t="s">
        <v>63</v>
      </c>
      <c r="BA2886" s="13" t="s">
        <v>71</v>
      </c>
      <c r="BB2886" s="13" t="s">
        <v>48</v>
      </c>
      <c r="BC2886" s="13">
        <v>27.29</v>
      </c>
      <c r="BD2886" s="13">
        <v>2</v>
      </c>
      <c r="BE2886" s="13" t="s">
        <v>38</v>
      </c>
      <c r="BF2886" s="13" t="s">
        <v>56</v>
      </c>
      <c r="BG2886" s="13">
        <v>5</v>
      </c>
      <c r="BH2886" s="23">
        <v>12</v>
      </c>
    </row>
    <row r="2887" spans="36:60" x14ac:dyDescent="0.25">
      <c r="AJ2887" s="22">
        <v>817</v>
      </c>
      <c r="AK2887" s="13" t="s">
        <v>525</v>
      </c>
      <c r="AL2887" s="13" t="s">
        <v>65</v>
      </c>
      <c r="AM2887" s="13" t="s">
        <v>66</v>
      </c>
      <c r="AN2887" s="13" t="s">
        <v>59</v>
      </c>
      <c r="AO2887" s="13" t="s">
        <v>67</v>
      </c>
      <c r="AP2887" s="13" t="s">
        <v>51</v>
      </c>
      <c r="AQ2887" s="13" t="s">
        <v>52</v>
      </c>
      <c r="AR2887" s="13" t="s">
        <v>45</v>
      </c>
      <c r="AS2887" s="13" t="s">
        <v>80</v>
      </c>
      <c r="AT2887" s="13">
        <v>794.96</v>
      </c>
      <c r="AU2887" s="13">
        <v>2</v>
      </c>
      <c r="AV2887" s="13">
        <v>0.25</v>
      </c>
      <c r="AW2887" s="13">
        <v>1192.44</v>
      </c>
      <c r="AX2887" s="13">
        <v>823.82</v>
      </c>
      <c r="AY2887" s="13">
        <v>368.62</v>
      </c>
      <c r="AZ2887" s="13" t="s">
        <v>47</v>
      </c>
      <c r="BA2887" s="13" t="s">
        <v>54</v>
      </c>
      <c r="BB2887" s="13" t="s">
        <v>72</v>
      </c>
      <c r="BC2887" s="13">
        <v>49.05</v>
      </c>
      <c r="BD2887" s="13">
        <v>8</v>
      </c>
      <c r="BE2887" s="13" t="s">
        <v>38</v>
      </c>
      <c r="BF2887" s="13" t="s">
        <v>39</v>
      </c>
      <c r="BG2887" s="13">
        <v>1</v>
      </c>
      <c r="BH2887" s="23">
        <v>12</v>
      </c>
    </row>
    <row r="2888" spans="36:60" x14ac:dyDescent="0.25">
      <c r="AJ2888" s="20">
        <v>822</v>
      </c>
      <c r="AK2888" s="2" t="s">
        <v>153</v>
      </c>
      <c r="AL2888" s="2" t="s">
        <v>118</v>
      </c>
      <c r="AM2888" s="2" t="s">
        <v>28</v>
      </c>
      <c r="AN2888" s="2" t="s">
        <v>59</v>
      </c>
      <c r="AO2888" s="2" t="s">
        <v>30</v>
      </c>
      <c r="AP2888" s="2" t="s">
        <v>68</v>
      </c>
      <c r="AQ2888" s="2" t="s">
        <v>62</v>
      </c>
      <c r="AR2888" s="2" t="s">
        <v>53</v>
      </c>
      <c r="AS2888" s="2" t="s">
        <v>46</v>
      </c>
      <c r="AT2888" s="2">
        <v>964.63</v>
      </c>
      <c r="AU2888" s="2">
        <v>10</v>
      </c>
      <c r="AV2888" s="2">
        <v>0.28999999999999998</v>
      </c>
      <c r="AW2888" s="2">
        <v>6848.87</v>
      </c>
      <c r="AX2888" s="2">
        <v>5605.52</v>
      </c>
      <c r="AY2888" s="2">
        <v>1243.3499999999999</v>
      </c>
      <c r="AZ2888" s="2" t="s">
        <v>35</v>
      </c>
      <c r="BA2888" s="2" t="s">
        <v>88</v>
      </c>
      <c r="BB2888" s="2" t="s">
        <v>48</v>
      </c>
      <c r="BC2888" s="2">
        <v>40.19</v>
      </c>
      <c r="BD2888" s="2">
        <v>5</v>
      </c>
      <c r="BE2888" s="2" t="s">
        <v>38</v>
      </c>
      <c r="BF2888" s="2" t="s">
        <v>39</v>
      </c>
      <c r="BG2888" s="2">
        <v>3</v>
      </c>
      <c r="BH2888" s="21">
        <v>3</v>
      </c>
    </row>
    <row r="2889" spans="36:60" x14ac:dyDescent="0.25">
      <c r="AJ2889" s="22">
        <v>823</v>
      </c>
      <c r="AK2889" s="13" t="s">
        <v>266</v>
      </c>
      <c r="AL2889" s="13" t="s">
        <v>120</v>
      </c>
      <c r="AM2889" s="13" t="s">
        <v>42</v>
      </c>
      <c r="AN2889" s="13" t="s">
        <v>43</v>
      </c>
      <c r="AO2889" s="13" t="s">
        <v>100</v>
      </c>
      <c r="AP2889" s="13" t="s">
        <v>51</v>
      </c>
      <c r="AQ2889" s="13" t="s">
        <v>87</v>
      </c>
      <c r="AR2889" s="13" t="s">
        <v>33</v>
      </c>
      <c r="AS2889" s="13" t="s">
        <v>34</v>
      </c>
      <c r="AT2889" s="13">
        <v>873.35</v>
      </c>
      <c r="AU2889" s="13">
        <v>3</v>
      </c>
      <c r="AV2889" s="13">
        <v>0.23</v>
      </c>
      <c r="AW2889" s="13">
        <v>2017.44</v>
      </c>
      <c r="AX2889" s="13">
        <v>1307.79</v>
      </c>
      <c r="AY2889" s="13">
        <v>709.65</v>
      </c>
      <c r="AZ2889" s="13" t="s">
        <v>63</v>
      </c>
      <c r="BA2889" s="13" t="s">
        <v>71</v>
      </c>
      <c r="BB2889" s="13" t="s">
        <v>72</v>
      </c>
      <c r="BC2889" s="13">
        <v>47.68</v>
      </c>
      <c r="BD2889" s="13">
        <v>3</v>
      </c>
      <c r="BE2889" s="13" t="s">
        <v>38</v>
      </c>
      <c r="BF2889" s="13" t="s">
        <v>56</v>
      </c>
      <c r="BG2889" s="13">
        <v>3</v>
      </c>
      <c r="BH2889" s="23">
        <v>7</v>
      </c>
    </row>
    <row r="2890" spans="36:60" x14ac:dyDescent="0.25">
      <c r="AJ2890" s="20">
        <v>824</v>
      </c>
      <c r="AK2890" s="2" t="s">
        <v>558</v>
      </c>
      <c r="AL2890" s="2" t="s">
        <v>114</v>
      </c>
      <c r="AM2890" s="2" t="s">
        <v>66</v>
      </c>
      <c r="AN2890" s="2" t="s">
        <v>93</v>
      </c>
      <c r="AO2890" s="2" t="s">
        <v>67</v>
      </c>
      <c r="AP2890" s="2" t="s">
        <v>75</v>
      </c>
      <c r="AQ2890" s="2" t="s">
        <v>32</v>
      </c>
      <c r="AR2890" s="2" t="s">
        <v>53</v>
      </c>
      <c r="AS2890" s="2" t="s">
        <v>34</v>
      </c>
      <c r="AT2890" s="2">
        <v>235.37</v>
      </c>
      <c r="AU2890" s="2">
        <v>11</v>
      </c>
      <c r="AV2890" s="2">
        <v>0.28000000000000003</v>
      </c>
      <c r="AW2890" s="2">
        <v>1864.13</v>
      </c>
      <c r="AX2890" s="2">
        <v>1513.34</v>
      </c>
      <c r="AY2890" s="2">
        <v>350.79</v>
      </c>
      <c r="AZ2890" s="2" t="s">
        <v>63</v>
      </c>
      <c r="BA2890" s="2" t="s">
        <v>88</v>
      </c>
      <c r="BB2890" s="2" t="s">
        <v>72</v>
      </c>
      <c r="BC2890" s="2">
        <v>42.22</v>
      </c>
      <c r="BD2890" s="2">
        <v>1</v>
      </c>
      <c r="BE2890" s="2" t="s">
        <v>97</v>
      </c>
      <c r="BF2890" s="2" t="s">
        <v>39</v>
      </c>
      <c r="BG2890" s="2">
        <v>3</v>
      </c>
      <c r="BH2890" s="21">
        <v>4</v>
      </c>
    </row>
    <row r="2891" spans="36:60" x14ac:dyDescent="0.25">
      <c r="AJ2891" s="22">
        <v>827</v>
      </c>
      <c r="AK2891" s="13" t="s">
        <v>342</v>
      </c>
      <c r="AL2891" s="13" t="s">
        <v>41</v>
      </c>
      <c r="AM2891" s="13" t="s">
        <v>42</v>
      </c>
      <c r="AN2891" s="13" t="s">
        <v>29</v>
      </c>
      <c r="AO2891" s="13" t="s">
        <v>60</v>
      </c>
      <c r="AP2891" s="13" t="s">
        <v>31</v>
      </c>
      <c r="AQ2891" s="13" t="s">
        <v>32</v>
      </c>
      <c r="AR2891" s="13" t="s">
        <v>53</v>
      </c>
      <c r="AS2891" s="13" t="s">
        <v>85</v>
      </c>
      <c r="AT2891" s="13">
        <v>472.04</v>
      </c>
      <c r="AU2891" s="13">
        <v>15</v>
      </c>
      <c r="AV2891" s="13">
        <v>0.26</v>
      </c>
      <c r="AW2891" s="13">
        <v>5239.6400000000003</v>
      </c>
      <c r="AX2891" s="13">
        <v>4098.45</v>
      </c>
      <c r="AY2891" s="13">
        <v>1141.19</v>
      </c>
      <c r="AZ2891" s="13" t="s">
        <v>35</v>
      </c>
      <c r="BA2891" s="13" t="s">
        <v>54</v>
      </c>
      <c r="BB2891" s="13" t="s">
        <v>37</v>
      </c>
      <c r="BC2891" s="13">
        <v>41.65</v>
      </c>
      <c r="BD2891" s="13">
        <v>7</v>
      </c>
      <c r="BE2891" s="13" t="s">
        <v>55</v>
      </c>
      <c r="BF2891" s="13" t="s">
        <v>39</v>
      </c>
      <c r="BG2891" s="13">
        <v>1</v>
      </c>
      <c r="BH2891" s="23">
        <v>3</v>
      </c>
    </row>
    <row r="2892" spans="36:60" x14ac:dyDescent="0.25">
      <c r="AJ2892" s="22">
        <v>829</v>
      </c>
      <c r="AK2892" s="13" t="s">
        <v>491</v>
      </c>
      <c r="AL2892" s="13" t="s">
        <v>129</v>
      </c>
      <c r="AM2892" s="13" t="s">
        <v>42</v>
      </c>
      <c r="AN2892" s="13" t="s">
        <v>83</v>
      </c>
      <c r="AO2892" s="13" t="s">
        <v>78</v>
      </c>
      <c r="AP2892" s="13" t="s">
        <v>75</v>
      </c>
      <c r="AQ2892" s="13" t="s">
        <v>107</v>
      </c>
      <c r="AR2892" s="13" t="s">
        <v>53</v>
      </c>
      <c r="AS2892" s="13" t="s">
        <v>80</v>
      </c>
      <c r="AT2892" s="13">
        <v>53.68</v>
      </c>
      <c r="AU2892" s="13">
        <v>17</v>
      </c>
      <c r="AV2892" s="13">
        <v>0.27</v>
      </c>
      <c r="AW2892" s="13">
        <v>666.17</v>
      </c>
      <c r="AX2892" s="13">
        <v>504.23</v>
      </c>
      <c r="AY2892" s="13">
        <v>161.94</v>
      </c>
      <c r="AZ2892" s="13" t="s">
        <v>35</v>
      </c>
      <c r="BA2892" s="13" t="s">
        <v>71</v>
      </c>
      <c r="BB2892" s="13" t="s">
        <v>72</v>
      </c>
      <c r="BC2892" s="13">
        <v>19.54</v>
      </c>
      <c r="BD2892" s="13">
        <v>6</v>
      </c>
      <c r="BE2892" s="13" t="s">
        <v>38</v>
      </c>
      <c r="BF2892" s="13" t="s">
        <v>39</v>
      </c>
      <c r="BG2892" s="13">
        <v>2</v>
      </c>
      <c r="BH2892" s="23">
        <v>2</v>
      </c>
    </row>
    <row r="2893" spans="36:60" x14ac:dyDescent="0.25">
      <c r="AJ2893" s="20">
        <v>834</v>
      </c>
      <c r="AK2893" s="2" t="s">
        <v>584</v>
      </c>
      <c r="AL2893" s="2" t="s">
        <v>41</v>
      </c>
      <c r="AM2893" s="2" t="s">
        <v>28</v>
      </c>
      <c r="AN2893" s="2" t="s">
        <v>83</v>
      </c>
      <c r="AO2893" s="2" t="s">
        <v>67</v>
      </c>
      <c r="AP2893" s="2" t="s">
        <v>31</v>
      </c>
      <c r="AQ2893" s="2" t="s">
        <v>134</v>
      </c>
      <c r="AR2893" s="2" t="s">
        <v>53</v>
      </c>
      <c r="AS2893" s="2" t="s">
        <v>46</v>
      </c>
      <c r="AT2893" s="2">
        <v>475.52</v>
      </c>
      <c r="AU2893" s="2">
        <v>13</v>
      </c>
      <c r="AV2893" s="2">
        <v>0.22</v>
      </c>
      <c r="AW2893" s="2">
        <v>4821.7700000000004</v>
      </c>
      <c r="AX2893" s="2">
        <v>3715.78</v>
      </c>
      <c r="AY2893" s="2">
        <v>1105.99</v>
      </c>
      <c r="AZ2893" s="2" t="s">
        <v>76</v>
      </c>
      <c r="BA2893" s="2" t="s">
        <v>71</v>
      </c>
      <c r="BB2893" s="2" t="s">
        <v>72</v>
      </c>
      <c r="BC2893" s="2">
        <v>23.67</v>
      </c>
      <c r="BD2893" s="2">
        <v>3</v>
      </c>
      <c r="BE2893" s="2" t="s">
        <v>97</v>
      </c>
      <c r="BF2893" s="2" t="s">
        <v>39</v>
      </c>
      <c r="BG2893" s="2">
        <v>5</v>
      </c>
      <c r="BH2893" s="21">
        <v>12</v>
      </c>
    </row>
    <row r="2894" spans="36:60" x14ac:dyDescent="0.25">
      <c r="AJ2894" s="22">
        <v>835</v>
      </c>
      <c r="AK2894" s="13" t="s">
        <v>306</v>
      </c>
      <c r="AL2894" s="13" t="s">
        <v>99</v>
      </c>
      <c r="AM2894" s="13" t="s">
        <v>42</v>
      </c>
      <c r="AN2894" s="13" t="s">
        <v>90</v>
      </c>
      <c r="AO2894" s="13" t="s">
        <v>74</v>
      </c>
      <c r="AP2894" s="13" t="s">
        <v>61</v>
      </c>
      <c r="AQ2894" s="13" t="s">
        <v>84</v>
      </c>
      <c r="AR2894" s="13" t="s">
        <v>53</v>
      </c>
      <c r="AS2894" s="13" t="s">
        <v>70</v>
      </c>
      <c r="AT2894" s="13">
        <v>866.05</v>
      </c>
      <c r="AU2894" s="13">
        <v>3</v>
      </c>
      <c r="AV2894" s="13">
        <v>0.3</v>
      </c>
      <c r="AW2894" s="13">
        <v>1818.7</v>
      </c>
      <c r="AX2894" s="13">
        <v>917.8</v>
      </c>
      <c r="AY2894" s="13">
        <v>900.9</v>
      </c>
      <c r="AZ2894" s="13" t="s">
        <v>47</v>
      </c>
      <c r="BA2894" s="13" t="s">
        <v>88</v>
      </c>
      <c r="BB2894" s="13" t="s">
        <v>72</v>
      </c>
      <c r="BC2894" s="13">
        <v>14.36</v>
      </c>
      <c r="BD2894" s="13">
        <v>7</v>
      </c>
      <c r="BE2894" s="13" t="s">
        <v>97</v>
      </c>
      <c r="BF2894" s="13" t="s">
        <v>56</v>
      </c>
      <c r="BG2894" s="13">
        <v>5</v>
      </c>
      <c r="BH2894" s="23">
        <v>12</v>
      </c>
    </row>
    <row r="2895" spans="36:60" x14ac:dyDescent="0.25">
      <c r="AJ2895" s="20">
        <v>850</v>
      </c>
      <c r="AK2895" s="2" t="s">
        <v>593</v>
      </c>
      <c r="AL2895" s="2" t="s">
        <v>99</v>
      </c>
      <c r="AM2895" s="2" t="s">
        <v>66</v>
      </c>
      <c r="AN2895" s="2" t="s">
        <v>83</v>
      </c>
      <c r="AO2895" s="2" t="s">
        <v>74</v>
      </c>
      <c r="AP2895" s="2" t="s">
        <v>68</v>
      </c>
      <c r="AQ2895" s="2" t="s">
        <v>134</v>
      </c>
      <c r="AR2895" s="2" t="s">
        <v>53</v>
      </c>
      <c r="AS2895" s="2" t="s">
        <v>80</v>
      </c>
      <c r="AT2895" s="2">
        <v>515.55999999999995</v>
      </c>
      <c r="AU2895" s="2">
        <v>1</v>
      </c>
      <c r="AV2895" s="2">
        <v>0.24</v>
      </c>
      <c r="AW2895" s="2">
        <v>391.83</v>
      </c>
      <c r="AX2895" s="2">
        <v>332.22</v>
      </c>
      <c r="AY2895" s="2">
        <v>59.61</v>
      </c>
      <c r="AZ2895" s="2" t="s">
        <v>76</v>
      </c>
      <c r="BA2895" s="2" t="s">
        <v>71</v>
      </c>
      <c r="BB2895" s="2" t="s">
        <v>37</v>
      </c>
      <c r="BC2895" s="2">
        <v>31.05</v>
      </c>
      <c r="BD2895" s="2">
        <v>5</v>
      </c>
      <c r="BE2895" s="2" t="s">
        <v>38</v>
      </c>
      <c r="BF2895" s="2" t="s">
        <v>39</v>
      </c>
      <c r="BG2895" s="2">
        <v>1</v>
      </c>
      <c r="BH2895" s="21">
        <v>5</v>
      </c>
    </row>
    <row r="2896" spans="36:60" x14ac:dyDescent="0.25">
      <c r="AJ2896" s="20">
        <v>852</v>
      </c>
      <c r="AK2896" s="2" t="s">
        <v>594</v>
      </c>
      <c r="AL2896" s="2" t="s">
        <v>96</v>
      </c>
      <c r="AM2896" s="2" t="s">
        <v>42</v>
      </c>
      <c r="AN2896" s="2" t="s">
        <v>59</v>
      </c>
      <c r="AO2896" s="2" t="s">
        <v>67</v>
      </c>
      <c r="AP2896" s="2" t="s">
        <v>31</v>
      </c>
      <c r="AQ2896" s="2" t="s">
        <v>102</v>
      </c>
      <c r="AR2896" s="2" t="s">
        <v>45</v>
      </c>
      <c r="AS2896" s="2" t="s">
        <v>85</v>
      </c>
      <c r="AT2896" s="2">
        <v>57.65</v>
      </c>
      <c r="AU2896" s="2">
        <v>1</v>
      </c>
      <c r="AV2896" s="2">
        <v>0.26</v>
      </c>
      <c r="AW2896" s="2">
        <v>42.66</v>
      </c>
      <c r="AX2896" s="2">
        <v>30.4</v>
      </c>
      <c r="AY2896" s="2">
        <v>12.26</v>
      </c>
      <c r="AZ2896" s="2" t="s">
        <v>47</v>
      </c>
      <c r="BA2896" s="2" t="s">
        <v>36</v>
      </c>
      <c r="BB2896" s="2" t="s">
        <v>37</v>
      </c>
      <c r="BC2896" s="2">
        <v>35.86</v>
      </c>
      <c r="BD2896" s="2">
        <v>2</v>
      </c>
      <c r="BE2896" s="2" t="s">
        <v>55</v>
      </c>
      <c r="BF2896" s="2" t="s">
        <v>39</v>
      </c>
      <c r="BG2896" s="2">
        <v>1</v>
      </c>
      <c r="BH2896" s="21">
        <v>2</v>
      </c>
    </row>
    <row r="2897" spans="36:60" x14ac:dyDescent="0.25">
      <c r="AJ2897" s="20">
        <v>858</v>
      </c>
      <c r="AK2897" s="2" t="s">
        <v>143</v>
      </c>
      <c r="AL2897" s="2" t="s">
        <v>96</v>
      </c>
      <c r="AM2897" s="2" t="s">
        <v>28</v>
      </c>
      <c r="AN2897" s="2" t="s">
        <v>83</v>
      </c>
      <c r="AO2897" s="2" t="s">
        <v>60</v>
      </c>
      <c r="AP2897" s="2" t="s">
        <v>75</v>
      </c>
      <c r="AQ2897" s="2" t="s">
        <v>84</v>
      </c>
      <c r="AR2897" s="2" t="s">
        <v>53</v>
      </c>
      <c r="AS2897" s="2" t="s">
        <v>34</v>
      </c>
      <c r="AT2897" s="2">
        <v>260.64999999999998</v>
      </c>
      <c r="AU2897" s="2">
        <v>12</v>
      </c>
      <c r="AV2897" s="2">
        <v>0.25</v>
      </c>
      <c r="AW2897" s="2">
        <v>2345.85</v>
      </c>
      <c r="AX2897" s="2">
        <v>1658.32</v>
      </c>
      <c r="AY2897" s="2">
        <v>687.53</v>
      </c>
      <c r="AZ2897" s="2" t="s">
        <v>35</v>
      </c>
      <c r="BA2897" s="2" t="s">
        <v>88</v>
      </c>
      <c r="BB2897" s="2" t="s">
        <v>48</v>
      </c>
      <c r="BC2897" s="2">
        <v>25.92</v>
      </c>
      <c r="BD2897" s="2">
        <v>2</v>
      </c>
      <c r="BE2897" s="2" t="s">
        <v>55</v>
      </c>
      <c r="BF2897" s="2" t="s">
        <v>56</v>
      </c>
      <c r="BG2897" s="2">
        <v>2</v>
      </c>
      <c r="BH2897" s="21">
        <v>7</v>
      </c>
    </row>
    <row r="2898" spans="36:60" x14ac:dyDescent="0.25">
      <c r="AJ2898" s="20">
        <v>862</v>
      </c>
      <c r="AK2898" s="2" t="s">
        <v>554</v>
      </c>
      <c r="AL2898" s="2" t="s">
        <v>58</v>
      </c>
      <c r="AM2898" s="2" t="s">
        <v>42</v>
      </c>
      <c r="AN2898" s="2" t="s">
        <v>90</v>
      </c>
      <c r="AO2898" s="2" t="s">
        <v>67</v>
      </c>
      <c r="AP2898" s="2" t="s">
        <v>31</v>
      </c>
      <c r="AQ2898" s="2" t="s">
        <v>79</v>
      </c>
      <c r="AR2898" s="2" t="s">
        <v>53</v>
      </c>
      <c r="AS2898" s="2" t="s">
        <v>70</v>
      </c>
      <c r="AT2898" s="2">
        <v>818.8</v>
      </c>
      <c r="AU2898" s="2">
        <v>10</v>
      </c>
      <c r="AV2898" s="2">
        <v>0.24</v>
      </c>
      <c r="AW2898" s="2">
        <v>6222.88</v>
      </c>
      <c r="AX2898" s="2">
        <v>3749.47</v>
      </c>
      <c r="AY2898" s="2">
        <v>2473.41</v>
      </c>
      <c r="AZ2898" s="2" t="s">
        <v>91</v>
      </c>
      <c r="BA2898" s="2" t="s">
        <v>88</v>
      </c>
      <c r="BB2898" s="2" t="s">
        <v>72</v>
      </c>
      <c r="BC2898" s="2">
        <v>22.47</v>
      </c>
      <c r="BD2898" s="2">
        <v>10</v>
      </c>
      <c r="BE2898" s="2" t="s">
        <v>97</v>
      </c>
      <c r="BF2898" s="2" t="s">
        <v>39</v>
      </c>
      <c r="BG2898" s="2">
        <v>3</v>
      </c>
      <c r="BH2898" s="21">
        <v>5</v>
      </c>
    </row>
    <row r="2899" spans="36:60" x14ac:dyDescent="0.25">
      <c r="AJ2899" s="20">
        <v>866</v>
      </c>
      <c r="AK2899" s="2" t="s">
        <v>573</v>
      </c>
      <c r="AL2899" s="2" t="s">
        <v>96</v>
      </c>
      <c r="AM2899" s="2" t="s">
        <v>42</v>
      </c>
      <c r="AN2899" s="2" t="s">
        <v>59</v>
      </c>
      <c r="AO2899" s="2" t="s">
        <v>94</v>
      </c>
      <c r="AP2899" s="2" t="s">
        <v>51</v>
      </c>
      <c r="AQ2899" s="2" t="s">
        <v>32</v>
      </c>
      <c r="AR2899" s="2" t="s">
        <v>53</v>
      </c>
      <c r="AS2899" s="2" t="s">
        <v>80</v>
      </c>
      <c r="AT2899" s="2">
        <v>209.63</v>
      </c>
      <c r="AU2899" s="2">
        <v>7</v>
      </c>
      <c r="AV2899" s="2">
        <v>0.25</v>
      </c>
      <c r="AW2899" s="2">
        <v>1100.56</v>
      </c>
      <c r="AX2899" s="2">
        <v>957.89</v>
      </c>
      <c r="AY2899" s="2">
        <v>142.66999999999999</v>
      </c>
      <c r="AZ2899" s="2" t="s">
        <v>76</v>
      </c>
      <c r="BA2899" s="2" t="s">
        <v>36</v>
      </c>
      <c r="BB2899" s="2" t="s">
        <v>72</v>
      </c>
      <c r="BC2899" s="2">
        <v>47.2</v>
      </c>
      <c r="BD2899" s="2">
        <v>5</v>
      </c>
      <c r="BE2899" s="2" t="s">
        <v>55</v>
      </c>
      <c r="BF2899" s="2" t="s">
        <v>56</v>
      </c>
      <c r="BG2899" s="2">
        <v>5</v>
      </c>
      <c r="BH2899" s="21">
        <v>10</v>
      </c>
    </row>
    <row r="2900" spans="36:60" x14ac:dyDescent="0.25">
      <c r="AJ2900" s="20">
        <v>870</v>
      </c>
      <c r="AK2900" s="2" t="s">
        <v>335</v>
      </c>
      <c r="AL2900" s="2" t="s">
        <v>96</v>
      </c>
      <c r="AM2900" s="2" t="s">
        <v>66</v>
      </c>
      <c r="AN2900" s="2" t="s">
        <v>59</v>
      </c>
      <c r="AO2900" s="2" t="s">
        <v>30</v>
      </c>
      <c r="AP2900" s="2" t="s">
        <v>75</v>
      </c>
      <c r="AQ2900" s="2" t="s">
        <v>102</v>
      </c>
      <c r="AR2900" s="2" t="s">
        <v>53</v>
      </c>
      <c r="AS2900" s="2" t="s">
        <v>70</v>
      </c>
      <c r="AT2900" s="2">
        <v>480.43</v>
      </c>
      <c r="AU2900" s="2">
        <v>9</v>
      </c>
      <c r="AV2900" s="2">
        <v>0.28000000000000003</v>
      </c>
      <c r="AW2900" s="2">
        <v>3113.19</v>
      </c>
      <c r="AX2900" s="2">
        <v>2209.66</v>
      </c>
      <c r="AY2900" s="2">
        <v>903.53</v>
      </c>
      <c r="AZ2900" s="2" t="s">
        <v>35</v>
      </c>
      <c r="BA2900" s="2" t="s">
        <v>36</v>
      </c>
      <c r="BB2900" s="2" t="s">
        <v>48</v>
      </c>
      <c r="BC2900" s="2">
        <v>24.92</v>
      </c>
      <c r="BD2900" s="2">
        <v>4</v>
      </c>
      <c r="BE2900" s="2" t="s">
        <v>55</v>
      </c>
      <c r="BF2900" s="2" t="s">
        <v>39</v>
      </c>
      <c r="BG2900" s="2">
        <v>2</v>
      </c>
      <c r="BH2900" s="21">
        <v>4</v>
      </c>
    </row>
    <row r="2901" spans="36:60" x14ac:dyDescent="0.25">
      <c r="AJ2901" s="20">
        <v>874</v>
      </c>
      <c r="AK2901" s="2" t="s">
        <v>347</v>
      </c>
      <c r="AL2901" s="2" t="s">
        <v>127</v>
      </c>
      <c r="AM2901" s="2" t="s">
        <v>28</v>
      </c>
      <c r="AN2901" s="2" t="s">
        <v>59</v>
      </c>
      <c r="AO2901" s="2" t="s">
        <v>74</v>
      </c>
      <c r="AP2901" s="2" t="s">
        <v>51</v>
      </c>
      <c r="AQ2901" s="2" t="s">
        <v>52</v>
      </c>
      <c r="AR2901" s="2" t="s">
        <v>53</v>
      </c>
      <c r="AS2901" s="2" t="s">
        <v>85</v>
      </c>
      <c r="AT2901" s="2">
        <v>992.3</v>
      </c>
      <c r="AU2901" s="2">
        <v>9</v>
      </c>
      <c r="AV2901" s="2">
        <v>0.25</v>
      </c>
      <c r="AW2901" s="2">
        <v>6698.02</v>
      </c>
      <c r="AX2901" s="2">
        <v>5073.72</v>
      </c>
      <c r="AY2901" s="2">
        <v>1624.3</v>
      </c>
      <c r="AZ2901" s="2" t="s">
        <v>76</v>
      </c>
      <c r="BA2901" s="2" t="s">
        <v>54</v>
      </c>
      <c r="BB2901" s="2" t="s">
        <v>37</v>
      </c>
      <c r="BC2901" s="2">
        <v>6.51</v>
      </c>
      <c r="BD2901" s="2">
        <v>9</v>
      </c>
      <c r="BE2901" s="2" t="s">
        <v>55</v>
      </c>
      <c r="BF2901" s="2" t="s">
        <v>39</v>
      </c>
      <c r="BG2901" s="2">
        <v>1</v>
      </c>
      <c r="BH2901" s="21">
        <v>5</v>
      </c>
    </row>
    <row r="2902" spans="36:60" x14ac:dyDescent="0.25">
      <c r="AJ2902" s="22">
        <v>875</v>
      </c>
      <c r="AK2902" s="13" t="s">
        <v>337</v>
      </c>
      <c r="AL2902" s="13" t="s">
        <v>129</v>
      </c>
      <c r="AM2902" s="13" t="s">
        <v>42</v>
      </c>
      <c r="AN2902" s="13" t="s">
        <v>90</v>
      </c>
      <c r="AO2902" s="13" t="s">
        <v>67</v>
      </c>
      <c r="AP2902" s="13" t="s">
        <v>31</v>
      </c>
      <c r="AQ2902" s="13" t="s">
        <v>84</v>
      </c>
      <c r="AR2902" s="13" t="s">
        <v>53</v>
      </c>
      <c r="AS2902" s="13" t="s">
        <v>34</v>
      </c>
      <c r="AT2902" s="13">
        <v>240.54</v>
      </c>
      <c r="AU2902" s="13">
        <v>7</v>
      </c>
      <c r="AV2902" s="13">
        <v>0.21</v>
      </c>
      <c r="AW2902" s="13">
        <v>1330.19</v>
      </c>
      <c r="AX2902" s="13">
        <v>945.71</v>
      </c>
      <c r="AY2902" s="13">
        <v>384.48</v>
      </c>
      <c r="AZ2902" s="13" t="s">
        <v>76</v>
      </c>
      <c r="BA2902" s="13" t="s">
        <v>36</v>
      </c>
      <c r="BB2902" s="13" t="s">
        <v>37</v>
      </c>
      <c r="BC2902" s="13">
        <v>36.19</v>
      </c>
      <c r="BD2902" s="13">
        <v>6</v>
      </c>
      <c r="BE2902" s="13" t="s">
        <v>55</v>
      </c>
      <c r="BF2902" s="13" t="s">
        <v>56</v>
      </c>
      <c r="BG2902" s="13">
        <v>2</v>
      </c>
      <c r="BH2902" s="23">
        <v>12</v>
      </c>
    </row>
    <row r="2903" spans="36:60" x14ac:dyDescent="0.25">
      <c r="AJ2903" s="22">
        <v>877</v>
      </c>
      <c r="AK2903" s="13" t="s">
        <v>597</v>
      </c>
      <c r="AL2903" s="13" t="s">
        <v>41</v>
      </c>
      <c r="AM2903" s="13" t="s">
        <v>66</v>
      </c>
      <c r="AN2903" s="13" t="s">
        <v>93</v>
      </c>
      <c r="AO2903" s="13" t="s">
        <v>78</v>
      </c>
      <c r="AP2903" s="13" t="s">
        <v>68</v>
      </c>
      <c r="AQ2903" s="13" t="s">
        <v>134</v>
      </c>
      <c r="AR2903" s="13" t="s">
        <v>45</v>
      </c>
      <c r="AS2903" s="13" t="s">
        <v>46</v>
      </c>
      <c r="AT2903" s="13">
        <v>176.13</v>
      </c>
      <c r="AU2903" s="13">
        <v>15</v>
      </c>
      <c r="AV2903" s="13">
        <v>0.27</v>
      </c>
      <c r="AW2903" s="13">
        <v>1928.62</v>
      </c>
      <c r="AX2903" s="13">
        <v>1273.69</v>
      </c>
      <c r="AY2903" s="13">
        <v>654.92999999999995</v>
      </c>
      <c r="AZ2903" s="13" t="s">
        <v>91</v>
      </c>
      <c r="BA2903" s="13" t="s">
        <v>71</v>
      </c>
      <c r="BB2903" s="13" t="s">
        <v>37</v>
      </c>
      <c r="BC2903" s="13">
        <v>28.55</v>
      </c>
      <c r="BD2903" s="13">
        <v>5</v>
      </c>
      <c r="BE2903" s="13" t="s">
        <v>55</v>
      </c>
      <c r="BF2903" s="13" t="s">
        <v>56</v>
      </c>
      <c r="BG2903" s="13">
        <v>4</v>
      </c>
      <c r="BH2903" s="23">
        <v>1</v>
      </c>
    </row>
    <row r="2904" spans="36:60" x14ac:dyDescent="0.25">
      <c r="AJ2904" s="22">
        <v>879</v>
      </c>
      <c r="AK2904" s="13" t="s">
        <v>462</v>
      </c>
      <c r="AL2904" s="13" t="s">
        <v>50</v>
      </c>
      <c r="AM2904" s="13" t="s">
        <v>28</v>
      </c>
      <c r="AN2904" s="13" t="s">
        <v>43</v>
      </c>
      <c r="AO2904" s="13" t="s">
        <v>60</v>
      </c>
      <c r="AP2904" s="13" t="s">
        <v>31</v>
      </c>
      <c r="AQ2904" s="13" t="s">
        <v>69</v>
      </c>
      <c r="AR2904" s="13" t="s">
        <v>45</v>
      </c>
      <c r="AS2904" s="13" t="s">
        <v>46</v>
      </c>
      <c r="AT2904" s="13">
        <v>433.2</v>
      </c>
      <c r="AU2904" s="13">
        <v>4</v>
      </c>
      <c r="AV2904" s="13">
        <v>0.25</v>
      </c>
      <c r="AW2904" s="13">
        <v>1299.5999999999999</v>
      </c>
      <c r="AX2904" s="13">
        <v>832.72</v>
      </c>
      <c r="AY2904" s="13">
        <v>466.88</v>
      </c>
      <c r="AZ2904" s="13" t="s">
        <v>35</v>
      </c>
      <c r="BA2904" s="13" t="s">
        <v>71</v>
      </c>
      <c r="BB2904" s="13" t="s">
        <v>37</v>
      </c>
      <c r="BC2904" s="13">
        <v>33.76</v>
      </c>
      <c r="BD2904" s="13">
        <v>2</v>
      </c>
      <c r="BE2904" s="13" t="s">
        <v>55</v>
      </c>
      <c r="BF2904" s="13" t="s">
        <v>39</v>
      </c>
      <c r="BG2904" s="13">
        <v>3</v>
      </c>
      <c r="BH2904" s="23">
        <v>6</v>
      </c>
    </row>
    <row r="2905" spans="36:60" x14ac:dyDescent="0.25">
      <c r="AJ2905" s="20">
        <v>880</v>
      </c>
      <c r="AK2905" s="2" t="s">
        <v>423</v>
      </c>
      <c r="AL2905" s="2" t="s">
        <v>27</v>
      </c>
      <c r="AM2905" s="2" t="s">
        <v>28</v>
      </c>
      <c r="AN2905" s="2" t="s">
        <v>93</v>
      </c>
      <c r="AO2905" s="2" t="s">
        <v>67</v>
      </c>
      <c r="AP2905" s="2" t="s">
        <v>75</v>
      </c>
      <c r="AQ2905" s="2" t="s">
        <v>134</v>
      </c>
      <c r="AR2905" s="2" t="s">
        <v>33</v>
      </c>
      <c r="AS2905" s="2" t="s">
        <v>85</v>
      </c>
      <c r="AT2905" s="2">
        <v>801.35</v>
      </c>
      <c r="AU2905" s="2">
        <v>8</v>
      </c>
      <c r="AV2905" s="2">
        <v>0.25</v>
      </c>
      <c r="AW2905" s="2">
        <v>4808.1000000000004</v>
      </c>
      <c r="AX2905" s="2">
        <v>2658.55</v>
      </c>
      <c r="AY2905" s="2">
        <v>2149.5500000000002</v>
      </c>
      <c r="AZ2905" s="2" t="s">
        <v>63</v>
      </c>
      <c r="BA2905" s="2" t="s">
        <v>36</v>
      </c>
      <c r="BB2905" s="2" t="s">
        <v>48</v>
      </c>
      <c r="BC2905" s="2">
        <v>30.83</v>
      </c>
      <c r="BD2905" s="2">
        <v>9</v>
      </c>
      <c r="BE2905" s="2" t="s">
        <v>97</v>
      </c>
      <c r="BF2905" s="2" t="s">
        <v>39</v>
      </c>
      <c r="BG2905" s="2">
        <v>4</v>
      </c>
      <c r="BH2905" s="21">
        <v>12</v>
      </c>
    </row>
    <row r="2906" spans="36:60" x14ac:dyDescent="0.25">
      <c r="AJ2906" s="22">
        <v>883</v>
      </c>
      <c r="AK2906" s="13" t="s">
        <v>599</v>
      </c>
      <c r="AL2906" s="13" t="s">
        <v>127</v>
      </c>
      <c r="AM2906" s="13" t="s">
        <v>28</v>
      </c>
      <c r="AN2906" s="13" t="s">
        <v>29</v>
      </c>
      <c r="AO2906" s="13" t="s">
        <v>44</v>
      </c>
      <c r="AP2906" s="13" t="s">
        <v>68</v>
      </c>
      <c r="AQ2906" s="13" t="s">
        <v>32</v>
      </c>
      <c r="AR2906" s="13" t="s">
        <v>33</v>
      </c>
      <c r="AS2906" s="13" t="s">
        <v>46</v>
      </c>
      <c r="AT2906" s="13">
        <v>720.6</v>
      </c>
      <c r="AU2906" s="13">
        <v>15</v>
      </c>
      <c r="AV2906" s="13">
        <v>0.22</v>
      </c>
      <c r="AW2906" s="13">
        <v>8431.02</v>
      </c>
      <c r="AX2906" s="13">
        <v>5073.9799999999996</v>
      </c>
      <c r="AY2906" s="13">
        <v>3357.04</v>
      </c>
      <c r="AZ2906" s="13" t="s">
        <v>35</v>
      </c>
      <c r="BA2906" s="13" t="s">
        <v>54</v>
      </c>
      <c r="BB2906" s="13" t="s">
        <v>72</v>
      </c>
      <c r="BC2906" s="13">
        <v>48.77</v>
      </c>
      <c r="BD2906" s="13">
        <v>4</v>
      </c>
      <c r="BE2906" s="13" t="s">
        <v>38</v>
      </c>
      <c r="BF2906" s="13" t="s">
        <v>39</v>
      </c>
      <c r="BG2906" s="13">
        <v>4</v>
      </c>
      <c r="BH2906" s="23">
        <v>9</v>
      </c>
    </row>
    <row r="2907" spans="36:60" x14ac:dyDescent="0.25">
      <c r="AJ2907" s="22">
        <v>887</v>
      </c>
      <c r="AK2907" s="13" t="s">
        <v>601</v>
      </c>
      <c r="AL2907" s="13" t="s">
        <v>99</v>
      </c>
      <c r="AM2907" s="13" t="s">
        <v>66</v>
      </c>
      <c r="AN2907" s="13" t="s">
        <v>90</v>
      </c>
      <c r="AO2907" s="13" t="s">
        <v>100</v>
      </c>
      <c r="AP2907" s="13" t="s">
        <v>51</v>
      </c>
      <c r="AQ2907" s="13" t="s">
        <v>102</v>
      </c>
      <c r="AR2907" s="13" t="s">
        <v>45</v>
      </c>
      <c r="AS2907" s="13" t="s">
        <v>46</v>
      </c>
      <c r="AT2907" s="13">
        <v>256.77999999999997</v>
      </c>
      <c r="AU2907" s="13">
        <v>11</v>
      </c>
      <c r="AV2907" s="13">
        <v>0.28999999999999998</v>
      </c>
      <c r="AW2907" s="13">
        <v>2005.45</v>
      </c>
      <c r="AX2907" s="13">
        <v>1087.8900000000001</v>
      </c>
      <c r="AY2907" s="13">
        <v>917.56</v>
      </c>
      <c r="AZ2907" s="13" t="s">
        <v>35</v>
      </c>
      <c r="BA2907" s="13" t="s">
        <v>54</v>
      </c>
      <c r="BB2907" s="13" t="s">
        <v>48</v>
      </c>
      <c r="BC2907" s="13">
        <v>43.46</v>
      </c>
      <c r="BD2907" s="13">
        <v>8</v>
      </c>
      <c r="BE2907" s="13" t="s">
        <v>38</v>
      </c>
      <c r="BF2907" s="13" t="s">
        <v>39</v>
      </c>
      <c r="BG2907" s="13">
        <v>3</v>
      </c>
      <c r="BH2907" s="23">
        <v>5</v>
      </c>
    </row>
    <row r="2908" spans="36:60" x14ac:dyDescent="0.25">
      <c r="AJ2908" s="20">
        <v>888</v>
      </c>
      <c r="AK2908" s="2" t="s">
        <v>602</v>
      </c>
      <c r="AL2908" s="2" t="s">
        <v>96</v>
      </c>
      <c r="AM2908" s="2" t="s">
        <v>82</v>
      </c>
      <c r="AN2908" s="2" t="s">
        <v>83</v>
      </c>
      <c r="AO2908" s="2" t="s">
        <v>100</v>
      </c>
      <c r="AP2908" s="2" t="s">
        <v>51</v>
      </c>
      <c r="AQ2908" s="2" t="s">
        <v>134</v>
      </c>
      <c r="AR2908" s="2" t="s">
        <v>53</v>
      </c>
      <c r="AS2908" s="2" t="s">
        <v>80</v>
      </c>
      <c r="AT2908" s="2">
        <v>271.39</v>
      </c>
      <c r="AU2908" s="2">
        <v>4</v>
      </c>
      <c r="AV2908" s="2">
        <v>0.28999999999999998</v>
      </c>
      <c r="AW2908" s="2">
        <v>770.75</v>
      </c>
      <c r="AX2908" s="2">
        <v>524.61</v>
      </c>
      <c r="AY2908" s="2">
        <v>246.14</v>
      </c>
      <c r="AZ2908" s="2" t="s">
        <v>47</v>
      </c>
      <c r="BA2908" s="2" t="s">
        <v>88</v>
      </c>
      <c r="BB2908" s="2" t="s">
        <v>37</v>
      </c>
      <c r="BC2908" s="2">
        <v>40.29</v>
      </c>
      <c r="BD2908" s="2">
        <v>7</v>
      </c>
      <c r="BE2908" s="2" t="s">
        <v>38</v>
      </c>
      <c r="BF2908" s="2" t="s">
        <v>56</v>
      </c>
      <c r="BG2908" s="2">
        <v>4</v>
      </c>
      <c r="BH2908" s="21">
        <v>11</v>
      </c>
    </row>
    <row r="2909" spans="36:60" x14ac:dyDescent="0.25">
      <c r="AJ2909" s="22">
        <v>889</v>
      </c>
      <c r="AK2909" s="13" t="s">
        <v>495</v>
      </c>
      <c r="AL2909" s="13" t="s">
        <v>96</v>
      </c>
      <c r="AM2909" s="13" t="s">
        <v>66</v>
      </c>
      <c r="AN2909" s="13" t="s">
        <v>43</v>
      </c>
      <c r="AO2909" s="13" t="s">
        <v>74</v>
      </c>
      <c r="AP2909" s="13" t="s">
        <v>68</v>
      </c>
      <c r="AQ2909" s="13" t="s">
        <v>69</v>
      </c>
      <c r="AR2909" s="13" t="s">
        <v>45</v>
      </c>
      <c r="AS2909" s="13" t="s">
        <v>34</v>
      </c>
      <c r="AT2909" s="13">
        <v>633.13</v>
      </c>
      <c r="AU2909" s="13">
        <v>16</v>
      </c>
      <c r="AV2909" s="13">
        <v>0.24</v>
      </c>
      <c r="AW2909" s="13">
        <v>7698.86</v>
      </c>
      <c r="AX2909" s="13">
        <v>6116</v>
      </c>
      <c r="AY2909" s="13">
        <v>1582.86</v>
      </c>
      <c r="AZ2909" s="13" t="s">
        <v>63</v>
      </c>
      <c r="BA2909" s="13" t="s">
        <v>88</v>
      </c>
      <c r="BB2909" s="13" t="s">
        <v>72</v>
      </c>
      <c r="BC2909" s="13">
        <v>11.77</v>
      </c>
      <c r="BD2909" s="13">
        <v>9</v>
      </c>
      <c r="BE2909" s="13" t="s">
        <v>38</v>
      </c>
      <c r="BF2909" s="13" t="s">
        <v>56</v>
      </c>
      <c r="BG2909" s="13">
        <v>3</v>
      </c>
      <c r="BH2909" s="23">
        <v>5</v>
      </c>
    </row>
    <row r="2910" spans="36:60" x14ac:dyDescent="0.25">
      <c r="AJ2910" s="20">
        <v>890</v>
      </c>
      <c r="AK2910" s="2" t="s">
        <v>365</v>
      </c>
      <c r="AL2910" s="2" t="s">
        <v>27</v>
      </c>
      <c r="AM2910" s="2" t="s">
        <v>42</v>
      </c>
      <c r="AN2910" s="2" t="s">
        <v>90</v>
      </c>
      <c r="AO2910" s="2" t="s">
        <v>94</v>
      </c>
      <c r="AP2910" s="2" t="s">
        <v>31</v>
      </c>
      <c r="AQ2910" s="2" t="s">
        <v>107</v>
      </c>
      <c r="AR2910" s="2" t="s">
        <v>33</v>
      </c>
      <c r="AS2910" s="2" t="s">
        <v>80</v>
      </c>
      <c r="AT2910" s="2">
        <v>208.85</v>
      </c>
      <c r="AU2910" s="2">
        <v>16</v>
      </c>
      <c r="AV2910" s="2">
        <v>0.23</v>
      </c>
      <c r="AW2910" s="2">
        <v>2573.0300000000002</v>
      </c>
      <c r="AX2910" s="2">
        <v>1365.46</v>
      </c>
      <c r="AY2910" s="2">
        <v>1207.57</v>
      </c>
      <c r="AZ2910" s="2" t="s">
        <v>47</v>
      </c>
      <c r="BA2910" s="2" t="s">
        <v>54</v>
      </c>
      <c r="BB2910" s="2" t="s">
        <v>72</v>
      </c>
      <c r="BC2910" s="2">
        <v>43.86</v>
      </c>
      <c r="BD2910" s="2">
        <v>2</v>
      </c>
      <c r="BE2910" s="2" t="s">
        <v>55</v>
      </c>
      <c r="BF2910" s="2" t="s">
        <v>39</v>
      </c>
      <c r="BG2910" s="2">
        <v>3</v>
      </c>
      <c r="BH2910" s="21">
        <v>6</v>
      </c>
    </row>
    <row r="2911" spans="36:60" x14ac:dyDescent="0.25">
      <c r="AJ2911" s="20">
        <v>894</v>
      </c>
      <c r="AK2911" s="2" t="s">
        <v>242</v>
      </c>
      <c r="AL2911" s="2" t="s">
        <v>129</v>
      </c>
      <c r="AM2911" s="2" t="s">
        <v>42</v>
      </c>
      <c r="AN2911" s="2" t="s">
        <v>59</v>
      </c>
      <c r="AO2911" s="2" t="s">
        <v>30</v>
      </c>
      <c r="AP2911" s="2" t="s">
        <v>31</v>
      </c>
      <c r="AQ2911" s="2" t="s">
        <v>84</v>
      </c>
      <c r="AR2911" s="2" t="s">
        <v>33</v>
      </c>
      <c r="AS2911" s="2" t="s">
        <v>34</v>
      </c>
      <c r="AT2911" s="2">
        <v>193.52</v>
      </c>
      <c r="AU2911" s="2">
        <v>4</v>
      </c>
      <c r="AV2911" s="2">
        <v>0.28000000000000003</v>
      </c>
      <c r="AW2911" s="2">
        <v>557.34</v>
      </c>
      <c r="AX2911" s="2">
        <v>281.39</v>
      </c>
      <c r="AY2911" s="2">
        <v>275.95</v>
      </c>
      <c r="AZ2911" s="2" t="s">
        <v>47</v>
      </c>
      <c r="BA2911" s="2" t="s">
        <v>54</v>
      </c>
      <c r="BB2911" s="2" t="s">
        <v>48</v>
      </c>
      <c r="BC2911" s="2">
        <v>23.82</v>
      </c>
      <c r="BD2911" s="2">
        <v>3</v>
      </c>
      <c r="BE2911" s="2" t="s">
        <v>38</v>
      </c>
      <c r="BF2911" s="2" t="s">
        <v>39</v>
      </c>
      <c r="BG2911" s="2">
        <v>1</v>
      </c>
      <c r="BH2911" s="21">
        <v>6</v>
      </c>
    </row>
    <row r="2912" spans="36:60" x14ac:dyDescent="0.25">
      <c r="AJ2912" s="20">
        <v>904</v>
      </c>
      <c r="AK2912" s="2" t="s">
        <v>609</v>
      </c>
      <c r="AL2912" s="2" t="s">
        <v>96</v>
      </c>
      <c r="AM2912" s="2" t="s">
        <v>28</v>
      </c>
      <c r="AN2912" s="2" t="s">
        <v>93</v>
      </c>
      <c r="AO2912" s="2" t="s">
        <v>67</v>
      </c>
      <c r="AP2912" s="2" t="s">
        <v>68</v>
      </c>
      <c r="AQ2912" s="2" t="s">
        <v>102</v>
      </c>
      <c r="AR2912" s="2" t="s">
        <v>53</v>
      </c>
      <c r="AS2912" s="2" t="s">
        <v>85</v>
      </c>
      <c r="AT2912" s="2">
        <v>640.12</v>
      </c>
      <c r="AU2912" s="2">
        <v>2</v>
      </c>
      <c r="AV2912" s="2">
        <v>0.24</v>
      </c>
      <c r="AW2912" s="2">
        <v>972.98</v>
      </c>
      <c r="AX2912" s="2">
        <v>763.35</v>
      </c>
      <c r="AY2912" s="2">
        <v>209.63</v>
      </c>
      <c r="AZ2912" s="2" t="s">
        <v>63</v>
      </c>
      <c r="BA2912" s="2" t="s">
        <v>36</v>
      </c>
      <c r="BB2912" s="2" t="s">
        <v>37</v>
      </c>
      <c r="BC2912" s="2">
        <v>17.059999999999999</v>
      </c>
      <c r="BD2912" s="2">
        <v>3</v>
      </c>
      <c r="BE2912" s="2" t="s">
        <v>55</v>
      </c>
      <c r="BF2912" s="2" t="s">
        <v>39</v>
      </c>
      <c r="BG2912" s="2">
        <v>4</v>
      </c>
      <c r="BH2912" s="21">
        <v>11</v>
      </c>
    </row>
    <row r="2913" spans="36:60" x14ac:dyDescent="0.25">
      <c r="AJ2913" s="22">
        <v>905</v>
      </c>
      <c r="AK2913" s="13" t="s">
        <v>210</v>
      </c>
      <c r="AL2913" s="13" t="s">
        <v>99</v>
      </c>
      <c r="AM2913" s="13" t="s">
        <v>42</v>
      </c>
      <c r="AN2913" s="13" t="s">
        <v>43</v>
      </c>
      <c r="AO2913" s="13" t="s">
        <v>30</v>
      </c>
      <c r="AP2913" s="13" t="s">
        <v>68</v>
      </c>
      <c r="AQ2913" s="13" t="s">
        <v>32</v>
      </c>
      <c r="AR2913" s="13" t="s">
        <v>45</v>
      </c>
      <c r="AS2913" s="13" t="s">
        <v>46</v>
      </c>
      <c r="AT2913" s="13">
        <v>567.97</v>
      </c>
      <c r="AU2913" s="13">
        <v>10</v>
      </c>
      <c r="AV2913" s="13">
        <v>0.28000000000000003</v>
      </c>
      <c r="AW2913" s="13">
        <v>4089.38</v>
      </c>
      <c r="AX2913" s="13">
        <v>2787</v>
      </c>
      <c r="AY2913" s="13">
        <v>1302.3800000000001</v>
      </c>
      <c r="AZ2913" s="13" t="s">
        <v>63</v>
      </c>
      <c r="BA2913" s="13" t="s">
        <v>71</v>
      </c>
      <c r="BB2913" s="13" t="s">
        <v>37</v>
      </c>
      <c r="BC2913" s="13">
        <v>49.61</v>
      </c>
      <c r="BD2913" s="13">
        <v>8</v>
      </c>
      <c r="BE2913" s="13" t="s">
        <v>55</v>
      </c>
      <c r="BF2913" s="13" t="s">
        <v>39</v>
      </c>
      <c r="BG2913" s="13">
        <v>2</v>
      </c>
      <c r="BH2913" s="23">
        <v>8</v>
      </c>
    </row>
    <row r="2914" spans="36:60" x14ac:dyDescent="0.25">
      <c r="AJ2914" s="20">
        <v>916</v>
      </c>
      <c r="AK2914" s="2" t="s">
        <v>613</v>
      </c>
      <c r="AL2914" s="2" t="s">
        <v>120</v>
      </c>
      <c r="AM2914" s="2" t="s">
        <v>28</v>
      </c>
      <c r="AN2914" s="2" t="s">
        <v>83</v>
      </c>
      <c r="AO2914" s="2" t="s">
        <v>74</v>
      </c>
      <c r="AP2914" s="2" t="s">
        <v>61</v>
      </c>
      <c r="AQ2914" s="2" t="s">
        <v>102</v>
      </c>
      <c r="AR2914" s="2" t="s">
        <v>45</v>
      </c>
      <c r="AS2914" s="2" t="s">
        <v>70</v>
      </c>
      <c r="AT2914" s="2">
        <v>123.68</v>
      </c>
      <c r="AU2914" s="2">
        <v>13</v>
      </c>
      <c r="AV2914" s="2">
        <v>0.25</v>
      </c>
      <c r="AW2914" s="2">
        <v>1205.8800000000001</v>
      </c>
      <c r="AX2914" s="2">
        <v>833.09</v>
      </c>
      <c r="AY2914" s="2">
        <v>372.79</v>
      </c>
      <c r="AZ2914" s="2" t="s">
        <v>47</v>
      </c>
      <c r="BA2914" s="2" t="s">
        <v>36</v>
      </c>
      <c r="BB2914" s="2" t="s">
        <v>48</v>
      </c>
      <c r="BC2914" s="2">
        <v>27.22</v>
      </c>
      <c r="BD2914" s="2">
        <v>5</v>
      </c>
      <c r="BE2914" s="2" t="s">
        <v>55</v>
      </c>
      <c r="BF2914" s="2" t="s">
        <v>39</v>
      </c>
      <c r="BG2914" s="2">
        <v>3</v>
      </c>
      <c r="BH2914" s="21">
        <v>8</v>
      </c>
    </row>
    <row r="2915" spans="36:60" x14ac:dyDescent="0.25">
      <c r="AJ2915" s="22">
        <v>917</v>
      </c>
      <c r="AK2915" s="13" t="s">
        <v>543</v>
      </c>
      <c r="AL2915" s="13" t="s">
        <v>27</v>
      </c>
      <c r="AM2915" s="13" t="s">
        <v>28</v>
      </c>
      <c r="AN2915" s="13" t="s">
        <v>59</v>
      </c>
      <c r="AO2915" s="13" t="s">
        <v>100</v>
      </c>
      <c r="AP2915" s="13" t="s">
        <v>31</v>
      </c>
      <c r="AQ2915" s="13" t="s">
        <v>87</v>
      </c>
      <c r="AR2915" s="13" t="s">
        <v>33</v>
      </c>
      <c r="AS2915" s="13" t="s">
        <v>85</v>
      </c>
      <c r="AT2915" s="13">
        <v>514.41</v>
      </c>
      <c r="AU2915" s="13">
        <v>9</v>
      </c>
      <c r="AV2915" s="13">
        <v>0.28999999999999998</v>
      </c>
      <c r="AW2915" s="13">
        <v>3287.08</v>
      </c>
      <c r="AX2915" s="13">
        <v>2846.23</v>
      </c>
      <c r="AY2915" s="13">
        <v>440.85</v>
      </c>
      <c r="AZ2915" s="13" t="s">
        <v>47</v>
      </c>
      <c r="BA2915" s="13" t="s">
        <v>71</v>
      </c>
      <c r="BB2915" s="13" t="s">
        <v>48</v>
      </c>
      <c r="BC2915" s="13">
        <v>29.27</v>
      </c>
      <c r="BD2915" s="13">
        <v>7</v>
      </c>
      <c r="BE2915" s="13" t="s">
        <v>97</v>
      </c>
      <c r="BF2915" s="13" t="s">
        <v>56</v>
      </c>
      <c r="BG2915" s="13">
        <v>4</v>
      </c>
      <c r="BH2915" s="23">
        <v>6</v>
      </c>
    </row>
    <row r="2916" spans="36:60" x14ac:dyDescent="0.25">
      <c r="AJ2916" s="22">
        <v>919</v>
      </c>
      <c r="AK2916" s="13" t="s">
        <v>602</v>
      </c>
      <c r="AL2916" s="13" t="s">
        <v>118</v>
      </c>
      <c r="AM2916" s="13" t="s">
        <v>28</v>
      </c>
      <c r="AN2916" s="13" t="s">
        <v>29</v>
      </c>
      <c r="AO2916" s="13" t="s">
        <v>74</v>
      </c>
      <c r="AP2916" s="13" t="s">
        <v>68</v>
      </c>
      <c r="AQ2916" s="13" t="s">
        <v>79</v>
      </c>
      <c r="AR2916" s="13" t="s">
        <v>33</v>
      </c>
      <c r="AS2916" s="13" t="s">
        <v>34</v>
      </c>
      <c r="AT2916" s="13">
        <v>326.74</v>
      </c>
      <c r="AU2916" s="13">
        <v>3</v>
      </c>
      <c r="AV2916" s="13">
        <v>0.28000000000000003</v>
      </c>
      <c r="AW2916" s="13">
        <v>705.76</v>
      </c>
      <c r="AX2916" s="13">
        <v>480.54</v>
      </c>
      <c r="AY2916" s="13">
        <v>225.22</v>
      </c>
      <c r="AZ2916" s="13" t="s">
        <v>91</v>
      </c>
      <c r="BA2916" s="13" t="s">
        <v>36</v>
      </c>
      <c r="BB2916" s="13" t="s">
        <v>48</v>
      </c>
      <c r="BC2916" s="13">
        <v>27.41</v>
      </c>
      <c r="BD2916" s="13">
        <v>8</v>
      </c>
      <c r="BE2916" s="13" t="s">
        <v>97</v>
      </c>
      <c r="BF2916" s="13" t="s">
        <v>56</v>
      </c>
      <c r="BG2916" s="13">
        <v>2</v>
      </c>
      <c r="BH2916" s="23">
        <v>11</v>
      </c>
    </row>
    <row r="2917" spans="36:60" x14ac:dyDescent="0.25">
      <c r="AJ2917" s="20">
        <v>922</v>
      </c>
      <c r="AK2917" s="2" t="s">
        <v>615</v>
      </c>
      <c r="AL2917" s="2" t="s">
        <v>127</v>
      </c>
      <c r="AM2917" s="2" t="s">
        <v>66</v>
      </c>
      <c r="AN2917" s="2" t="s">
        <v>90</v>
      </c>
      <c r="AO2917" s="2" t="s">
        <v>74</v>
      </c>
      <c r="AP2917" s="2" t="s">
        <v>68</v>
      </c>
      <c r="AQ2917" s="2" t="s">
        <v>107</v>
      </c>
      <c r="AR2917" s="2" t="s">
        <v>45</v>
      </c>
      <c r="AS2917" s="2" t="s">
        <v>85</v>
      </c>
      <c r="AT2917" s="2">
        <v>152.31</v>
      </c>
      <c r="AU2917" s="2">
        <v>3</v>
      </c>
      <c r="AV2917" s="2">
        <v>0.28000000000000003</v>
      </c>
      <c r="AW2917" s="2">
        <v>328.99</v>
      </c>
      <c r="AX2917" s="2">
        <v>271.02999999999997</v>
      </c>
      <c r="AY2917" s="2">
        <v>57.96</v>
      </c>
      <c r="AZ2917" s="2" t="s">
        <v>91</v>
      </c>
      <c r="BA2917" s="2" t="s">
        <v>71</v>
      </c>
      <c r="BB2917" s="2" t="s">
        <v>48</v>
      </c>
      <c r="BC2917" s="2">
        <v>49.34</v>
      </c>
      <c r="BD2917" s="2">
        <v>9</v>
      </c>
      <c r="BE2917" s="2" t="s">
        <v>38</v>
      </c>
      <c r="BF2917" s="2" t="s">
        <v>39</v>
      </c>
      <c r="BG2917" s="2">
        <v>2</v>
      </c>
      <c r="BH2917" s="21">
        <v>4</v>
      </c>
    </row>
    <row r="2918" spans="36:60" x14ac:dyDescent="0.25">
      <c r="AJ2918" s="20">
        <v>926</v>
      </c>
      <c r="AK2918" s="2" t="s">
        <v>410</v>
      </c>
      <c r="AL2918" s="2" t="s">
        <v>27</v>
      </c>
      <c r="AM2918" s="2" t="s">
        <v>42</v>
      </c>
      <c r="AN2918" s="2" t="s">
        <v>43</v>
      </c>
      <c r="AO2918" s="2" t="s">
        <v>100</v>
      </c>
      <c r="AP2918" s="2" t="s">
        <v>31</v>
      </c>
      <c r="AQ2918" s="2" t="s">
        <v>62</v>
      </c>
      <c r="AR2918" s="2" t="s">
        <v>33</v>
      </c>
      <c r="AS2918" s="2" t="s">
        <v>85</v>
      </c>
      <c r="AT2918" s="2">
        <v>35.49</v>
      </c>
      <c r="AU2918" s="2">
        <v>11</v>
      </c>
      <c r="AV2918" s="2">
        <v>0.27</v>
      </c>
      <c r="AW2918" s="2">
        <v>284.98</v>
      </c>
      <c r="AX2918" s="2">
        <v>184.38</v>
      </c>
      <c r="AY2918" s="2">
        <v>100.6</v>
      </c>
      <c r="AZ2918" s="2" t="s">
        <v>91</v>
      </c>
      <c r="BA2918" s="2" t="s">
        <v>54</v>
      </c>
      <c r="BB2918" s="2" t="s">
        <v>48</v>
      </c>
      <c r="BC2918" s="2">
        <v>28.39</v>
      </c>
      <c r="BD2918" s="2">
        <v>8</v>
      </c>
      <c r="BE2918" s="2" t="s">
        <v>38</v>
      </c>
      <c r="BF2918" s="2" t="s">
        <v>56</v>
      </c>
      <c r="BG2918" s="2">
        <v>3</v>
      </c>
      <c r="BH2918" s="21">
        <v>2</v>
      </c>
    </row>
    <row r="2919" spans="36:60" x14ac:dyDescent="0.25">
      <c r="AJ2919" s="22">
        <v>927</v>
      </c>
      <c r="AK2919" s="13" t="s">
        <v>164</v>
      </c>
      <c r="AL2919" s="13" t="s">
        <v>99</v>
      </c>
      <c r="AM2919" s="13" t="s">
        <v>28</v>
      </c>
      <c r="AN2919" s="13" t="s">
        <v>29</v>
      </c>
      <c r="AO2919" s="13" t="s">
        <v>74</v>
      </c>
      <c r="AP2919" s="13" t="s">
        <v>61</v>
      </c>
      <c r="AQ2919" s="13" t="s">
        <v>69</v>
      </c>
      <c r="AR2919" s="13" t="s">
        <v>33</v>
      </c>
      <c r="AS2919" s="13" t="s">
        <v>85</v>
      </c>
      <c r="AT2919" s="13">
        <v>207.95</v>
      </c>
      <c r="AU2919" s="13">
        <v>2</v>
      </c>
      <c r="AV2919" s="13">
        <v>0.3</v>
      </c>
      <c r="AW2919" s="13">
        <v>291.13</v>
      </c>
      <c r="AX2919" s="13">
        <v>216.74</v>
      </c>
      <c r="AY2919" s="13">
        <v>74.39</v>
      </c>
      <c r="AZ2919" s="13" t="s">
        <v>47</v>
      </c>
      <c r="BA2919" s="13" t="s">
        <v>71</v>
      </c>
      <c r="BB2919" s="13" t="s">
        <v>37</v>
      </c>
      <c r="BC2919" s="13">
        <v>30.75</v>
      </c>
      <c r="BD2919" s="13">
        <v>4</v>
      </c>
      <c r="BE2919" s="13" t="s">
        <v>55</v>
      </c>
      <c r="BF2919" s="13" t="s">
        <v>56</v>
      </c>
      <c r="BG2919" s="13">
        <v>2</v>
      </c>
      <c r="BH2919" s="23">
        <v>4</v>
      </c>
    </row>
    <row r="2920" spans="36:60" x14ac:dyDescent="0.25">
      <c r="AJ2920" s="20">
        <v>930</v>
      </c>
      <c r="AK2920" s="2" t="s">
        <v>617</v>
      </c>
      <c r="AL2920" s="2" t="s">
        <v>129</v>
      </c>
      <c r="AM2920" s="2" t="s">
        <v>82</v>
      </c>
      <c r="AN2920" s="2" t="s">
        <v>93</v>
      </c>
      <c r="AO2920" s="2" t="s">
        <v>78</v>
      </c>
      <c r="AP2920" s="2" t="s">
        <v>31</v>
      </c>
      <c r="AQ2920" s="2" t="s">
        <v>102</v>
      </c>
      <c r="AR2920" s="2" t="s">
        <v>53</v>
      </c>
      <c r="AS2920" s="2" t="s">
        <v>85</v>
      </c>
      <c r="AT2920" s="2">
        <v>23.94</v>
      </c>
      <c r="AU2920" s="2">
        <v>2</v>
      </c>
      <c r="AV2920" s="2">
        <v>0.28999999999999998</v>
      </c>
      <c r="AW2920" s="2">
        <v>33.99</v>
      </c>
      <c r="AX2920" s="2">
        <v>22.32</v>
      </c>
      <c r="AY2920" s="2">
        <v>11.67</v>
      </c>
      <c r="AZ2920" s="2" t="s">
        <v>76</v>
      </c>
      <c r="BA2920" s="2" t="s">
        <v>71</v>
      </c>
      <c r="BB2920" s="2" t="s">
        <v>72</v>
      </c>
      <c r="BC2920" s="2">
        <v>27.52</v>
      </c>
      <c r="BD2920" s="2">
        <v>4</v>
      </c>
      <c r="BE2920" s="2" t="s">
        <v>38</v>
      </c>
      <c r="BF2920" s="2" t="s">
        <v>56</v>
      </c>
      <c r="BG2920" s="2">
        <v>5</v>
      </c>
      <c r="BH2920" s="21">
        <v>4</v>
      </c>
    </row>
    <row r="2921" spans="36:60" x14ac:dyDescent="0.25">
      <c r="AJ2921" s="22">
        <v>933</v>
      </c>
      <c r="AK2921" s="13" t="s">
        <v>619</v>
      </c>
      <c r="AL2921" s="13" t="s">
        <v>99</v>
      </c>
      <c r="AM2921" s="13" t="s">
        <v>66</v>
      </c>
      <c r="AN2921" s="13" t="s">
        <v>90</v>
      </c>
      <c r="AO2921" s="13" t="s">
        <v>74</v>
      </c>
      <c r="AP2921" s="13" t="s">
        <v>68</v>
      </c>
      <c r="AQ2921" s="13" t="s">
        <v>79</v>
      </c>
      <c r="AR2921" s="13" t="s">
        <v>45</v>
      </c>
      <c r="AS2921" s="13" t="s">
        <v>34</v>
      </c>
      <c r="AT2921" s="13">
        <v>773.65</v>
      </c>
      <c r="AU2921" s="13">
        <v>3</v>
      </c>
      <c r="AV2921" s="13">
        <v>0.25</v>
      </c>
      <c r="AW2921" s="13">
        <v>1740.71</v>
      </c>
      <c r="AX2921" s="13">
        <v>897.23</v>
      </c>
      <c r="AY2921" s="13">
        <v>843.48</v>
      </c>
      <c r="AZ2921" s="13" t="s">
        <v>47</v>
      </c>
      <c r="BA2921" s="13" t="s">
        <v>54</v>
      </c>
      <c r="BB2921" s="13" t="s">
        <v>72</v>
      </c>
      <c r="BC2921" s="13">
        <v>25.09</v>
      </c>
      <c r="BD2921" s="13">
        <v>7</v>
      </c>
      <c r="BE2921" s="13" t="s">
        <v>97</v>
      </c>
      <c r="BF2921" s="13" t="s">
        <v>56</v>
      </c>
      <c r="BG2921" s="13">
        <v>3</v>
      </c>
      <c r="BH2921" s="23">
        <v>2</v>
      </c>
    </row>
    <row r="2922" spans="36:60" x14ac:dyDescent="0.25">
      <c r="AJ2922" s="20">
        <v>934</v>
      </c>
      <c r="AK2922" s="2" t="s">
        <v>620</v>
      </c>
      <c r="AL2922" s="2" t="s">
        <v>58</v>
      </c>
      <c r="AM2922" s="2" t="s">
        <v>28</v>
      </c>
      <c r="AN2922" s="2" t="s">
        <v>29</v>
      </c>
      <c r="AO2922" s="2" t="s">
        <v>100</v>
      </c>
      <c r="AP2922" s="2" t="s">
        <v>51</v>
      </c>
      <c r="AQ2922" s="2" t="s">
        <v>102</v>
      </c>
      <c r="AR2922" s="2" t="s">
        <v>45</v>
      </c>
      <c r="AS2922" s="2" t="s">
        <v>80</v>
      </c>
      <c r="AT2922" s="2">
        <v>195.97</v>
      </c>
      <c r="AU2922" s="2">
        <v>13</v>
      </c>
      <c r="AV2922" s="2">
        <v>0.25</v>
      </c>
      <c r="AW2922" s="2">
        <v>1910.71</v>
      </c>
      <c r="AX2922" s="2">
        <v>1312.73</v>
      </c>
      <c r="AY2922" s="2">
        <v>597.98</v>
      </c>
      <c r="AZ2922" s="2" t="s">
        <v>47</v>
      </c>
      <c r="BA2922" s="2" t="s">
        <v>36</v>
      </c>
      <c r="BB2922" s="2" t="s">
        <v>48</v>
      </c>
      <c r="BC2922" s="2">
        <v>11.4</v>
      </c>
      <c r="BD2922" s="2">
        <v>4</v>
      </c>
      <c r="BE2922" s="2" t="s">
        <v>55</v>
      </c>
      <c r="BF2922" s="2" t="s">
        <v>56</v>
      </c>
      <c r="BG2922" s="2">
        <v>3</v>
      </c>
      <c r="BH2922" s="21">
        <v>12</v>
      </c>
    </row>
    <row r="2923" spans="36:60" x14ac:dyDescent="0.25">
      <c r="AJ2923" s="20">
        <v>940</v>
      </c>
      <c r="AK2923" s="2" t="s">
        <v>622</v>
      </c>
      <c r="AL2923" s="2" t="s">
        <v>65</v>
      </c>
      <c r="AM2923" s="2" t="s">
        <v>28</v>
      </c>
      <c r="AN2923" s="2" t="s">
        <v>59</v>
      </c>
      <c r="AO2923" s="2" t="s">
        <v>100</v>
      </c>
      <c r="AP2923" s="2" t="s">
        <v>75</v>
      </c>
      <c r="AQ2923" s="2" t="s">
        <v>107</v>
      </c>
      <c r="AR2923" s="2" t="s">
        <v>33</v>
      </c>
      <c r="AS2923" s="2" t="s">
        <v>70</v>
      </c>
      <c r="AT2923" s="2">
        <v>710.31</v>
      </c>
      <c r="AU2923" s="2">
        <v>17</v>
      </c>
      <c r="AV2923" s="2">
        <v>0.24</v>
      </c>
      <c r="AW2923" s="2">
        <v>9177.2099999999991</v>
      </c>
      <c r="AX2923" s="2">
        <v>5149.16</v>
      </c>
      <c r="AY2923" s="2">
        <v>4028.05</v>
      </c>
      <c r="AZ2923" s="2" t="s">
        <v>91</v>
      </c>
      <c r="BA2923" s="2" t="s">
        <v>54</v>
      </c>
      <c r="BB2923" s="2" t="s">
        <v>72</v>
      </c>
      <c r="BC2923" s="2">
        <v>35.24</v>
      </c>
      <c r="BD2923" s="2">
        <v>7</v>
      </c>
      <c r="BE2923" s="2" t="s">
        <v>38</v>
      </c>
      <c r="BF2923" s="2" t="s">
        <v>56</v>
      </c>
      <c r="BG2923" s="2">
        <v>3</v>
      </c>
      <c r="BH2923" s="21">
        <v>9</v>
      </c>
    </row>
    <row r="2924" spans="36:60" x14ac:dyDescent="0.25">
      <c r="AJ2924" s="22">
        <v>941</v>
      </c>
      <c r="AK2924" s="13" t="s">
        <v>397</v>
      </c>
      <c r="AL2924" s="13" t="s">
        <v>65</v>
      </c>
      <c r="AM2924" s="13" t="s">
        <v>42</v>
      </c>
      <c r="AN2924" s="13" t="s">
        <v>29</v>
      </c>
      <c r="AO2924" s="13" t="s">
        <v>78</v>
      </c>
      <c r="AP2924" s="13" t="s">
        <v>75</v>
      </c>
      <c r="AQ2924" s="13" t="s">
        <v>52</v>
      </c>
      <c r="AR2924" s="13" t="s">
        <v>33</v>
      </c>
      <c r="AS2924" s="13" t="s">
        <v>80</v>
      </c>
      <c r="AT2924" s="13">
        <v>595.79</v>
      </c>
      <c r="AU2924" s="13">
        <v>12</v>
      </c>
      <c r="AV2924" s="13">
        <v>0.26</v>
      </c>
      <c r="AW2924" s="13">
        <v>5290.62</v>
      </c>
      <c r="AX2924" s="13">
        <v>3581.04</v>
      </c>
      <c r="AY2924" s="13">
        <v>1709.58</v>
      </c>
      <c r="AZ2924" s="13" t="s">
        <v>35</v>
      </c>
      <c r="BA2924" s="13" t="s">
        <v>36</v>
      </c>
      <c r="BB2924" s="13" t="s">
        <v>37</v>
      </c>
      <c r="BC2924" s="13">
        <v>35.99</v>
      </c>
      <c r="BD2924" s="13">
        <v>5</v>
      </c>
      <c r="BE2924" s="13" t="s">
        <v>55</v>
      </c>
      <c r="BF2924" s="13" t="s">
        <v>56</v>
      </c>
      <c r="BG2924" s="13">
        <v>4</v>
      </c>
      <c r="BH2924" s="23">
        <v>9</v>
      </c>
    </row>
    <row r="2925" spans="36:60" x14ac:dyDescent="0.25">
      <c r="AJ2925" s="22">
        <v>943</v>
      </c>
      <c r="AK2925" s="13" t="s">
        <v>523</v>
      </c>
      <c r="AL2925" s="13" t="s">
        <v>129</v>
      </c>
      <c r="AM2925" s="13" t="s">
        <v>66</v>
      </c>
      <c r="AN2925" s="13" t="s">
        <v>90</v>
      </c>
      <c r="AO2925" s="13" t="s">
        <v>74</v>
      </c>
      <c r="AP2925" s="13" t="s">
        <v>68</v>
      </c>
      <c r="AQ2925" s="13" t="s">
        <v>32</v>
      </c>
      <c r="AR2925" s="13" t="s">
        <v>45</v>
      </c>
      <c r="AS2925" s="13" t="s">
        <v>80</v>
      </c>
      <c r="AT2925" s="13">
        <v>764.53</v>
      </c>
      <c r="AU2925" s="13">
        <v>17</v>
      </c>
      <c r="AV2925" s="13">
        <v>0.28999999999999998</v>
      </c>
      <c r="AW2925" s="13">
        <v>9227.8799999999992</v>
      </c>
      <c r="AX2925" s="13">
        <v>8262.61</v>
      </c>
      <c r="AY2925" s="13">
        <v>965.27</v>
      </c>
      <c r="AZ2925" s="13" t="s">
        <v>63</v>
      </c>
      <c r="BA2925" s="13" t="s">
        <v>71</v>
      </c>
      <c r="BB2925" s="13" t="s">
        <v>48</v>
      </c>
      <c r="BC2925" s="13">
        <v>24.36</v>
      </c>
      <c r="BD2925" s="13">
        <v>8</v>
      </c>
      <c r="BE2925" s="13" t="s">
        <v>55</v>
      </c>
      <c r="BF2925" s="13" t="s">
        <v>56</v>
      </c>
      <c r="BG2925" s="13">
        <v>5</v>
      </c>
      <c r="BH2925" s="23">
        <v>9</v>
      </c>
    </row>
    <row r="2926" spans="36:60" x14ac:dyDescent="0.25">
      <c r="AJ2926" s="20">
        <v>946</v>
      </c>
      <c r="AK2926" s="2" t="s">
        <v>399</v>
      </c>
      <c r="AL2926" s="2" t="s">
        <v>58</v>
      </c>
      <c r="AM2926" s="2" t="s">
        <v>28</v>
      </c>
      <c r="AN2926" s="2" t="s">
        <v>29</v>
      </c>
      <c r="AO2926" s="2" t="s">
        <v>94</v>
      </c>
      <c r="AP2926" s="2" t="s">
        <v>61</v>
      </c>
      <c r="AQ2926" s="2" t="s">
        <v>134</v>
      </c>
      <c r="AR2926" s="2" t="s">
        <v>45</v>
      </c>
      <c r="AS2926" s="2" t="s">
        <v>34</v>
      </c>
      <c r="AT2926" s="2">
        <v>391.86</v>
      </c>
      <c r="AU2926" s="2">
        <v>7</v>
      </c>
      <c r="AV2926" s="2">
        <v>0.3</v>
      </c>
      <c r="AW2926" s="2">
        <v>1920.11</v>
      </c>
      <c r="AX2926" s="2">
        <v>1494.28</v>
      </c>
      <c r="AY2926" s="2">
        <v>425.83</v>
      </c>
      <c r="AZ2926" s="2" t="s">
        <v>47</v>
      </c>
      <c r="BA2926" s="2" t="s">
        <v>71</v>
      </c>
      <c r="BB2926" s="2" t="s">
        <v>72</v>
      </c>
      <c r="BC2926" s="2">
        <v>41.98</v>
      </c>
      <c r="BD2926" s="2">
        <v>7</v>
      </c>
      <c r="BE2926" s="2" t="s">
        <v>97</v>
      </c>
      <c r="BF2926" s="2" t="s">
        <v>39</v>
      </c>
      <c r="BG2926" s="2">
        <v>3</v>
      </c>
      <c r="BH2926" s="21">
        <v>11</v>
      </c>
    </row>
    <row r="2927" spans="36:60" x14ac:dyDescent="0.25">
      <c r="AJ2927" s="20">
        <v>950</v>
      </c>
      <c r="AK2927" s="2" t="s">
        <v>160</v>
      </c>
      <c r="AL2927" s="2" t="s">
        <v>127</v>
      </c>
      <c r="AM2927" s="2" t="s">
        <v>66</v>
      </c>
      <c r="AN2927" s="2" t="s">
        <v>59</v>
      </c>
      <c r="AO2927" s="2" t="s">
        <v>30</v>
      </c>
      <c r="AP2927" s="2" t="s">
        <v>68</v>
      </c>
      <c r="AQ2927" s="2" t="s">
        <v>62</v>
      </c>
      <c r="AR2927" s="2" t="s">
        <v>45</v>
      </c>
      <c r="AS2927" s="2" t="s">
        <v>34</v>
      </c>
      <c r="AT2927" s="2">
        <v>207.4</v>
      </c>
      <c r="AU2927" s="2">
        <v>6</v>
      </c>
      <c r="AV2927" s="2">
        <v>0.24</v>
      </c>
      <c r="AW2927" s="2">
        <v>945.74</v>
      </c>
      <c r="AX2927" s="2">
        <v>745.76</v>
      </c>
      <c r="AY2927" s="2">
        <v>199.98</v>
      </c>
      <c r="AZ2927" s="2" t="s">
        <v>63</v>
      </c>
      <c r="BA2927" s="2" t="s">
        <v>36</v>
      </c>
      <c r="BB2927" s="2" t="s">
        <v>48</v>
      </c>
      <c r="BC2927" s="2">
        <v>12.04</v>
      </c>
      <c r="BD2927" s="2">
        <v>9</v>
      </c>
      <c r="BE2927" s="2" t="s">
        <v>97</v>
      </c>
      <c r="BF2927" s="2" t="s">
        <v>39</v>
      </c>
      <c r="BG2927" s="2">
        <v>3</v>
      </c>
      <c r="BH2927" s="21">
        <v>4</v>
      </c>
    </row>
    <row r="2928" spans="36:60" x14ac:dyDescent="0.25">
      <c r="AJ2928" s="20">
        <v>952</v>
      </c>
      <c r="AK2928" s="2" t="s">
        <v>239</v>
      </c>
      <c r="AL2928" s="2" t="s">
        <v>58</v>
      </c>
      <c r="AM2928" s="2" t="s">
        <v>42</v>
      </c>
      <c r="AN2928" s="2" t="s">
        <v>43</v>
      </c>
      <c r="AO2928" s="2" t="s">
        <v>100</v>
      </c>
      <c r="AP2928" s="2" t="s">
        <v>61</v>
      </c>
      <c r="AQ2928" s="2" t="s">
        <v>69</v>
      </c>
      <c r="AR2928" s="2" t="s">
        <v>33</v>
      </c>
      <c r="AS2928" s="2" t="s">
        <v>85</v>
      </c>
      <c r="AT2928" s="2">
        <v>308.27</v>
      </c>
      <c r="AU2928" s="2">
        <v>20</v>
      </c>
      <c r="AV2928" s="2">
        <v>0.28999999999999998</v>
      </c>
      <c r="AW2928" s="2">
        <v>4377.43</v>
      </c>
      <c r="AX2928" s="2">
        <v>3343.82</v>
      </c>
      <c r="AY2928" s="2">
        <v>1033.6099999999999</v>
      </c>
      <c r="AZ2928" s="2" t="s">
        <v>91</v>
      </c>
      <c r="BA2928" s="2" t="s">
        <v>88</v>
      </c>
      <c r="BB2928" s="2" t="s">
        <v>48</v>
      </c>
      <c r="BC2928" s="2">
        <v>28.12</v>
      </c>
      <c r="BD2928" s="2">
        <v>3</v>
      </c>
      <c r="BE2928" s="2" t="s">
        <v>55</v>
      </c>
      <c r="BF2928" s="2" t="s">
        <v>56</v>
      </c>
      <c r="BG2928" s="2">
        <v>3</v>
      </c>
      <c r="BH2928" s="21">
        <v>2</v>
      </c>
    </row>
    <row r="2929" spans="36:60" x14ac:dyDescent="0.25">
      <c r="AJ2929" s="22">
        <v>961</v>
      </c>
      <c r="AK2929" s="13" t="s">
        <v>627</v>
      </c>
      <c r="AL2929" s="13" t="s">
        <v>58</v>
      </c>
      <c r="AM2929" s="13" t="s">
        <v>66</v>
      </c>
      <c r="AN2929" s="13" t="s">
        <v>90</v>
      </c>
      <c r="AO2929" s="13" t="s">
        <v>78</v>
      </c>
      <c r="AP2929" s="13" t="s">
        <v>61</v>
      </c>
      <c r="AQ2929" s="13" t="s">
        <v>52</v>
      </c>
      <c r="AR2929" s="13" t="s">
        <v>33</v>
      </c>
      <c r="AS2929" s="13" t="s">
        <v>34</v>
      </c>
      <c r="AT2929" s="13">
        <v>166.92</v>
      </c>
      <c r="AU2929" s="13">
        <v>17</v>
      </c>
      <c r="AV2929" s="13">
        <v>0.27</v>
      </c>
      <c r="AW2929" s="13">
        <v>2071.48</v>
      </c>
      <c r="AX2929" s="13">
        <v>1201.25</v>
      </c>
      <c r="AY2929" s="13">
        <v>870.23</v>
      </c>
      <c r="AZ2929" s="13" t="s">
        <v>91</v>
      </c>
      <c r="BA2929" s="13" t="s">
        <v>71</v>
      </c>
      <c r="BB2929" s="13" t="s">
        <v>72</v>
      </c>
      <c r="BC2929" s="13">
        <v>29.8</v>
      </c>
      <c r="BD2929" s="13">
        <v>8</v>
      </c>
      <c r="BE2929" s="13" t="s">
        <v>38</v>
      </c>
      <c r="BF2929" s="13" t="s">
        <v>39</v>
      </c>
      <c r="BG2929" s="13">
        <v>4</v>
      </c>
      <c r="BH2929" s="23">
        <v>11</v>
      </c>
    </row>
    <row r="2930" spans="36:60" x14ac:dyDescent="0.25">
      <c r="AJ2930" s="20">
        <v>970</v>
      </c>
      <c r="AK2930" s="2" t="s">
        <v>262</v>
      </c>
      <c r="AL2930" s="2" t="s">
        <v>129</v>
      </c>
      <c r="AM2930" s="2" t="s">
        <v>28</v>
      </c>
      <c r="AN2930" s="2" t="s">
        <v>43</v>
      </c>
      <c r="AO2930" s="2" t="s">
        <v>60</v>
      </c>
      <c r="AP2930" s="2" t="s">
        <v>31</v>
      </c>
      <c r="AQ2930" s="2" t="s">
        <v>102</v>
      </c>
      <c r="AR2930" s="2" t="s">
        <v>53</v>
      </c>
      <c r="AS2930" s="2" t="s">
        <v>80</v>
      </c>
      <c r="AT2930" s="2">
        <v>591.79</v>
      </c>
      <c r="AU2930" s="2">
        <v>1</v>
      </c>
      <c r="AV2930" s="2">
        <v>0.24</v>
      </c>
      <c r="AW2930" s="2">
        <v>449.76</v>
      </c>
      <c r="AX2930" s="2">
        <v>274.23</v>
      </c>
      <c r="AY2930" s="2">
        <v>175.53</v>
      </c>
      <c r="AZ2930" s="2" t="s">
        <v>47</v>
      </c>
      <c r="BA2930" s="2" t="s">
        <v>71</v>
      </c>
      <c r="BB2930" s="2" t="s">
        <v>48</v>
      </c>
      <c r="BC2930" s="2">
        <v>47.46</v>
      </c>
      <c r="BD2930" s="2">
        <v>5</v>
      </c>
      <c r="BE2930" s="2" t="s">
        <v>38</v>
      </c>
      <c r="BF2930" s="2" t="s">
        <v>56</v>
      </c>
      <c r="BG2930" s="2">
        <v>1</v>
      </c>
      <c r="BH2930" s="21">
        <v>12</v>
      </c>
    </row>
    <row r="2931" spans="36:60" x14ac:dyDescent="0.25">
      <c r="AJ2931" s="20">
        <v>976</v>
      </c>
      <c r="AK2931" s="2" t="s">
        <v>532</v>
      </c>
      <c r="AL2931" s="2" t="s">
        <v>41</v>
      </c>
      <c r="AM2931" s="2" t="s">
        <v>42</v>
      </c>
      <c r="AN2931" s="2" t="s">
        <v>59</v>
      </c>
      <c r="AO2931" s="2" t="s">
        <v>78</v>
      </c>
      <c r="AP2931" s="2" t="s">
        <v>31</v>
      </c>
      <c r="AQ2931" s="2" t="s">
        <v>62</v>
      </c>
      <c r="AR2931" s="2" t="s">
        <v>45</v>
      </c>
      <c r="AS2931" s="2" t="s">
        <v>70</v>
      </c>
      <c r="AT2931" s="2">
        <v>41.64</v>
      </c>
      <c r="AU2931" s="2">
        <v>3</v>
      </c>
      <c r="AV2931" s="2">
        <v>0.25</v>
      </c>
      <c r="AW2931" s="2">
        <v>93.69</v>
      </c>
      <c r="AX2931" s="2">
        <v>81.62</v>
      </c>
      <c r="AY2931" s="2">
        <v>12.07</v>
      </c>
      <c r="AZ2931" s="2" t="s">
        <v>35</v>
      </c>
      <c r="BA2931" s="2" t="s">
        <v>54</v>
      </c>
      <c r="BB2931" s="2" t="s">
        <v>48</v>
      </c>
      <c r="BC2931" s="2">
        <v>5.05</v>
      </c>
      <c r="BD2931" s="2">
        <v>8</v>
      </c>
      <c r="BE2931" s="2" t="s">
        <v>55</v>
      </c>
      <c r="BF2931" s="2" t="s">
        <v>39</v>
      </c>
      <c r="BG2931" s="2">
        <v>3</v>
      </c>
      <c r="BH2931" s="21">
        <v>11</v>
      </c>
    </row>
    <row r="2932" spans="36:60" x14ac:dyDescent="0.25">
      <c r="AJ2932" s="20">
        <v>978</v>
      </c>
      <c r="AK2932" s="2" t="s">
        <v>307</v>
      </c>
      <c r="AL2932" s="2" t="s">
        <v>129</v>
      </c>
      <c r="AM2932" s="2" t="s">
        <v>42</v>
      </c>
      <c r="AN2932" s="2" t="s">
        <v>43</v>
      </c>
      <c r="AO2932" s="2" t="s">
        <v>30</v>
      </c>
      <c r="AP2932" s="2" t="s">
        <v>51</v>
      </c>
      <c r="AQ2932" s="2" t="s">
        <v>52</v>
      </c>
      <c r="AR2932" s="2" t="s">
        <v>45</v>
      </c>
      <c r="AS2932" s="2" t="s">
        <v>34</v>
      </c>
      <c r="AT2932" s="2">
        <v>597.94000000000005</v>
      </c>
      <c r="AU2932" s="2">
        <v>17</v>
      </c>
      <c r="AV2932" s="2">
        <v>0.3</v>
      </c>
      <c r="AW2932" s="2">
        <v>7115.49</v>
      </c>
      <c r="AX2932" s="2">
        <v>5997.49</v>
      </c>
      <c r="AY2932" s="2">
        <v>1118</v>
      </c>
      <c r="AZ2932" s="2" t="s">
        <v>76</v>
      </c>
      <c r="BA2932" s="2" t="s">
        <v>54</v>
      </c>
      <c r="BB2932" s="2" t="s">
        <v>72</v>
      </c>
      <c r="BC2932" s="2">
        <v>42.33</v>
      </c>
      <c r="BD2932" s="2">
        <v>2</v>
      </c>
      <c r="BE2932" s="2" t="s">
        <v>97</v>
      </c>
      <c r="BF2932" s="2" t="s">
        <v>39</v>
      </c>
      <c r="BG2932" s="2">
        <v>5</v>
      </c>
      <c r="BH2932" s="21">
        <v>5</v>
      </c>
    </row>
    <row r="2933" spans="36:60" x14ac:dyDescent="0.25">
      <c r="AJ2933" s="20">
        <v>980</v>
      </c>
      <c r="AK2933" s="2" t="s">
        <v>634</v>
      </c>
      <c r="AL2933" s="2" t="s">
        <v>114</v>
      </c>
      <c r="AM2933" s="2" t="s">
        <v>42</v>
      </c>
      <c r="AN2933" s="2" t="s">
        <v>90</v>
      </c>
      <c r="AO2933" s="2" t="s">
        <v>78</v>
      </c>
      <c r="AP2933" s="2" t="s">
        <v>31</v>
      </c>
      <c r="AQ2933" s="2" t="s">
        <v>62</v>
      </c>
      <c r="AR2933" s="2" t="s">
        <v>33</v>
      </c>
      <c r="AS2933" s="2" t="s">
        <v>80</v>
      </c>
      <c r="AT2933" s="2">
        <v>354.06</v>
      </c>
      <c r="AU2933" s="2">
        <v>20</v>
      </c>
      <c r="AV2933" s="2">
        <v>0.27</v>
      </c>
      <c r="AW2933" s="2">
        <v>5169.28</v>
      </c>
      <c r="AX2933" s="2">
        <v>3055.38</v>
      </c>
      <c r="AY2933" s="2">
        <v>2113.9</v>
      </c>
      <c r="AZ2933" s="2" t="s">
        <v>91</v>
      </c>
      <c r="BA2933" s="2" t="s">
        <v>36</v>
      </c>
      <c r="BB2933" s="2" t="s">
        <v>72</v>
      </c>
      <c r="BC2933" s="2">
        <v>13.88</v>
      </c>
      <c r="BD2933" s="2">
        <v>10</v>
      </c>
      <c r="BE2933" s="2" t="s">
        <v>38</v>
      </c>
      <c r="BF2933" s="2" t="s">
        <v>39</v>
      </c>
      <c r="BG2933" s="2">
        <v>5</v>
      </c>
      <c r="BH2933" s="21">
        <v>1</v>
      </c>
    </row>
    <row r="2934" spans="36:60" x14ac:dyDescent="0.25">
      <c r="AJ2934" s="22">
        <v>981</v>
      </c>
      <c r="AK2934" s="13" t="s">
        <v>376</v>
      </c>
      <c r="AL2934" s="13" t="s">
        <v>129</v>
      </c>
      <c r="AM2934" s="13" t="s">
        <v>42</v>
      </c>
      <c r="AN2934" s="13" t="s">
        <v>90</v>
      </c>
      <c r="AO2934" s="13" t="s">
        <v>67</v>
      </c>
      <c r="AP2934" s="13" t="s">
        <v>31</v>
      </c>
      <c r="AQ2934" s="13" t="s">
        <v>62</v>
      </c>
      <c r="AR2934" s="13" t="s">
        <v>45</v>
      </c>
      <c r="AS2934" s="13" t="s">
        <v>70</v>
      </c>
      <c r="AT2934" s="13">
        <v>108.82</v>
      </c>
      <c r="AU2934" s="13">
        <v>8</v>
      </c>
      <c r="AV2934" s="13">
        <v>0.26</v>
      </c>
      <c r="AW2934" s="13">
        <v>644.21</v>
      </c>
      <c r="AX2934" s="13">
        <v>571.59</v>
      </c>
      <c r="AY2934" s="13">
        <v>72.62</v>
      </c>
      <c r="AZ2934" s="13" t="s">
        <v>91</v>
      </c>
      <c r="BA2934" s="13" t="s">
        <v>71</v>
      </c>
      <c r="BB2934" s="13" t="s">
        <v>37</v>
      </c>
      <c r="BC2934" s="13">
        <v>12.09</v>
      </c>
      <c r="BD2934" s="13">
        <v>6</v>
      </c>
      <c r="BE2934" s="13" t="s">
        <v>38</v>
      </c>
      <c r="BF2934" s="13" t="s">
        <v>39</v>
      </c>
      <c r="BG2934" s="13">
        <v>2</v>
      </c>
      <c r="BH2934" s="23">
        <v>2</v>
      </c>
    </row>
    <row r="2935" spans="36:60" x14ac:dyDescent="0.25">
      <c r="AJ2935" s="20">
        <v>984</v>
      </c>
      <c r="AK2935" s="2" t="s">
        <v>424</v>
      </c>
      <c r="AL2935" s="2" t="s">
        <v>114</v>
      </c>
      <c r="AM2935" s="2" t="s">
        <v>28</v>
      </c>
      <c r="AN2935" s="2" t="s">
        <v>29</v>
      </c>
      <c r="AO2935" s="2" t="s">
        <v>30</v>
      </c>
      <c r="AP2935" s="2" t="s">
        <v>75</v>
      </c>
      <c r="AQ2935" s="2" t="s">
        <v>87</v>
      </c>
      <c r="AR2935" s="2" t="s">
        <v>45</v>
      </c>
      <c r="AS2935" s="2" t="s">
        <v>80</v>
      </c>
      <c r="AT2935" s="2">
        <v>990.09</v>
      </c>
      <c r="AU2935" s="2">
        <v>8</v>
      </c>
      <c r="AV2935" s="2">
        <v>0.25</v>
      </c>
      <c r="AW2935" s="2">
        <v>5940.54</v>
      </c>
      <c r="AX2935" s="2">
        <v>4890.01</v>
      </c>
      <c r="AY2935" s="2">
        <v>1050.53</v>
      </c>
      <c r="AZ2935" s="2" t="s">
        <v>35</v>
      </c>
      <c r="BA2935" s="2" t="s">
        <v>54</v>
      </c>
      <c r="BB2935" s="2" t="s">
        <v>72</v>
      </c>
      <c r="BC2935" s="2">
        <v>8.31</v>
      </c>
      <c r="BD2935" s="2">
        <v>8</v>
      </c>
      <c r="BE2935" s="2" t="s">
        <v>97</v>
      </c>
      <c r="BF2935" s="2" t="s">
        <v>56</v>
      </c>
      <c r="BG2935" s="2">
        <v>5</v>
      </c>
      <c r="BH2935" s="21">
        <v>5</v>
      </c>
    </row>
    <row r="2936" spans="36:60" x14ac:dyDescent="0.25">
      <c r="AJ2936" s="20">
        <v>986</v>
      </c>
      <c r="AK2936" s="2" t="s">
        <v>227</v>
      </c>
      <c r="AL2936" s="2" t="s">
        <v>99</v>
      </c>
      <c r="AM2936" s="2" t="s">
        <v>28</v>
      </c>
      <c r="AN2936" s="2" t="s">
        <v>93</v>
      </c>
      <c r="AO2936" s="2" t="s">
        <v>67</v>
      </c>
      <c r="AP2936" s="2" t="s">
        <v>51</v>
      </c>
      <c r="AQ2936" s="2" t="s">
        <v>84</v>
      </c>
      <c r="AR2936" s="2" t="s">
        <v>53</v>
      </c>
      <c r="AS2936" s="2" t="s">
        <v>85</v>
      </c>
      <c r="AT2936" s="2">
        <v>788.39</v>
      </c>
      <c r="AU2936" s="2">
        <v>19</v>
      </c>
      <c r="AV2936" s="2">
        <v>0.25</v>
      </c>
      <c r="AW2936" s="2">
        <v>11234.56</v>
      </c>
      <c r="AX2936" s="2">
        <v>8387.9599999999991</v>
      </c>
      <c r="AY2936" s="2">
        <v>2846.6</v>
      </c>
      <c r="AZ2936" s="2" t="s">
        <v>35</v>
      </c>
      <c r="BA2936" s="2" t="s">
        <v>88</v>
      </c>
      <c r="BB2936" s="2" t="s">
        <v>37</v>
      </c>
      <c r="BC2936" s="2">
        <v>28.66</v>
      </c>
      <c r="BD2936" s="2">
        <v>6</v>
      </c>
      <c r="BE2936" s="2" t="s">
        <v>55</v>
      </c>
      <c r="BF2936" s="2" t="s">
        <v>39</v>
      </c>
      <c r="BG2936" s="2">
        <v>3</v>
      </c>
      <c r="BH2936" s="21">
        <v>8</v>
      </c>
    </row>
    <row r="2937" spans="36:60" x14ac:dyDescent="0.25">
      <c r="AJ2937" s="22">
        <v>987</v>
      </c>
      <c r="AK2937" s="13" t="s">
        <v>146</v>
      </c>
      <c r="AL2937" s="13" t="s">
        <v>41</v>
      </c>
      <c r="AM2937" s="13" t="s">
        <v>28</v>
      </c>
      <c r="AN2937" s="13" t="s">
        <v>43</v>
      </c>
      <c r="AO2937" s="13" t="s">
        <v>74</v>
      </c>
      <c r="AP2937" s="13" t="s">
        <v>31</v>
      </c>
      <c r="AQ2937" s="13" t="s">
        <v>87</v>
      </c>
      <c r="AR2937" s="13" t="s">
        <v>53</v>
      </c>
      <c r="AS2937" s="13" t="s">
        <v>46</v>
      </c>
      <c r="AT2937" s="13">
        <v>894.32</v>
      </c>
      <c r="AU2937" s="13">
        <v>16</v>
      </c>
      <c r="AV2937" s="13">
        <v>0.21</v>
      </c>
      <c r="AW2937" s="13">
        <v>11304.2</v>
      </c>
      <c r="AX2937" s="13">
        <v>7840.89</v>
      </c>
      <c r="AY2937" s="13">
        <v>3463.31</v>
      </c>
      <c r="AZ2937" s="13" t="s">
        <v>47</v>
      </c>
      <c r="BA2937" s="13" t="s">
        <v>71</v>
      </c>
      <c r="BB2937" s="13" t="s">
        <v>72</v>
      </c>
      <c r="BC2937" s="13">
        <v>5.99</v>
      </c>
      <c r="BD2937" s="13">
        <v>9</v>
      </c>
      <c r="BE2937" s="13" t="s">
        <v>38</v>
      </c>
      <c r="BF2937" s="13" t="s">
        <v>56</v>
      </c>
      <c r="BG2937" s="13">
        <v>2</v>
      </c>
      <c r="BH2937" s="23">
        <v>12</v>
      </c>
    </row>
    <row r="2938" spans="36:60" x14ac:dyDescent="0.25">
      <c r="AJ2938" s="20">
        <v>988</v>
      </c>
      <c r="AK2938" s="2" t="s">
        <v>293</v>
      </c>
      <c r="AL2938" s="2" t="s">
        <v>58</v>
      </c>
      <c r="AM2938" s="2" t="s">
        <v>66</v>
      </c>
      <c r="AN2938" s="2" t="s">
        <v>90</v>
      </c>
      <c r="AO2938" s="2" t="s">
        <v>67</v>
      </c>
      <c r="AP2938" s="2" t="s">
        <v>68</v>
      </c>
      <c r="AQ2938" s="2" t="s">
        <v>84</v>
      </c>
      <c r="AR2938" s="2" t="s">
        <v>45</v>
      </c>
      <c r="AS2938" s="2" t="s">
        <v>70</v>
      </c>
      <c r="AT2938" s="2">
        <v>387.89</v>
      </c>
      <c r="AU2938" s="2">
        <v>12</v>
      </c>
      <c r="AV2938" s="2">
        <v>0.24</v>
      </c>
      <c r="AW2938" s="2">
        <v>3537.56</v>
      </c>
      <c r="AX2938" s="2">
        <v>2405.71</v>
      </c>
      <c r="AY2938" s="2">
        <v>1131.8499999999999</v>
      </c>
      <c r="AZ2938" s="2" t="s">
        <v>91</v>
      </c>
      <c r="BA2938" s="2" t="s">
        <v>71</v>
      </c>
      <c r="BB2938" s="2" t="s">
        <v>48</v>
      </c>
      <c r="BC2938" s="2">
        <v>15.53</v>
      </c>
      <c r="BD2938" s="2">
        <v>2</v>
      </c>
      <c r="BE2938" s="2" t="s">
        <v>55</v>
      </c>
      <c r="BF2938" s="2" t="s">
        <v>39</v>
      </c>
      <c r="BG2938" s="2">
        <v>2</v>
      </c>
      <c r="BH2938" s="21">
        <v>3</v>
      </c>
    </row>
    <row r="2939" spans="36:60" x14ac:dyDescent="0.25">
      <c r="AJ2939" s="20">
        <v>992</v>
      </c>
      <c r="AK2939" s="2" t="s">
        <v>414</v>
      </c>
      <c r="AL2939" s="2" t="s">
        <v>27</v>
      </c>
      <c r="AM2939" s="2" t="s">
        <v>66</v>
      </c>
      <c r="AN2939" s="2" t="s">
        <v>93</v>
      </c>
      <c r="AO2939" s="2" t="s">
        <v>94</v>
      </c>
      <c r="AP2939" s="2" t="s">
        <v>75</v>
      </c>
      <c r="AQ2939" s="2" t="s">
        <v>84</v>
      </c>
      <c r="AR2939" s="2" t="s">
        <v>53</v>
      </c>
      <c r="AS2939" s="2" t="s">
        <v>85</v>
      </c>
      <c r="AT2939" s="2">
        <v>118.2</v>
      </c>
      <c r="AU2939" s="2">
        <v>9</v>
      </c>
      <c r="AV2939" s="2">
        <v>0.23</v>
      </c>
      <c r="AW2939" s="2">
        <v>819.13</v>
      </c>
      <c r="AX2939" s="2">
        <v>611.04</v>
      </c>
      <c r="AY2939" s="2">
        <v>208.09</v>
      </c>
      <c r="AZ2939" s="2" t="s">
        <v>63</v>
      </c>
      <c r="BA2939" s="2" t="s">
        <v>71</v>
      </c>
      <c r="BB2939" s="2" t="s">
        <v>72</v>
      </c>
      <c r="BC2939" s="2">
        <v>33.89</v>
      </c>
      <c r="BD2939" s="2">
        <v>5</v>
      </c>
      <c r="BE2939" s="2" t="s">
        <v>97</v>
      </c>
      <c r="BF2939" s="2" t="s">
        <v>39</v>
      </c>
      <c r="BG2939" s="2">
        <v>1</v>
      </c>
      <c r="BH2939" s="21">
        <v>9</v>
      </c>
    </row>
    <row r="2940" spans="36:60" x14ac:dyDescent="0.25">
      <c r="AJ2940" s="22">
        <v>993</v>
      </c>
      <c r="AK2940" s="13" t="s">
        <v>617</v>
      </c>
      <c r="AL2940" s="13" t="s">
        <v>114</v>
      </c>
      <c r="AM2940" s="13" t="s">
        <v>66</v>
      </c>
      <c r="AN2940" s="13" t="s">
        <v>83</v>
      </c>
      <c r="AO2940" s="13" t="s">
        <v>60</v>
      </c>
      <c r="AP2940" s="13" t="s">
        <v>51</v>
      </c>
      <c r="AQ2940" s="13" t="s">
        <v>52</v>
      </c>
      <c r="AR2940" s="13" t="s">
        <v>45</v>
      </c>
      <c r="AS2940" s="13" t="s">
        <v>85</v>
      </c>
      <c r="AT2940" s="13">
        <v>165.14</v>
      </c>
      <c r="AU2940" s="13">
        <v>17</v>
      </c>
      <c r="AV2940" s="13">
        <v>0.25</v>
      </c>
      <c r="AW2940" s="13">
        <v>2105.5300000000002</v>
      </c>
      <c r="AX2940" s="13">
        <v>1873.89</v>
      </c>
      <c r="AY2940" s="13">
        <v>231.64</v>
      </c>
      <c r="AZ2940" s="13" t="s">
        <v>47</v>
      </c>
      <c r="BA2940" s="13" t="s">
        <v>36</v>
      </c>
      <c r="BB2940" s="13" t="s">
        <v>48</v>
      </c>
      <c r="BC2940" s="13">
        <v>5.24</v>
      </c>
      <c r="BD2940" s="13">
        <v>6</v>
      </c>
      <c r="BE2940" s="13" t="s">
        <v>55</v>
      </c>
      <c r="BF2940" s="13" t="s">
        <v>39</v>
      </c>
      <c r="BG2940" s="13">
        <v>1</v>
      </c>
      <c r="BH2940" s="23">
        <v>4</v>
      </c>
    </row>
    <row r="2941" spans="36:60" x14ac:dyDescent="0.25">
      <c r="AJ2941" s="20">
        <v>996</v>
      </c>
      <c r="AK2941" s="2" t="s">
        <v>337</v>
      </c>
      <c r="AL2941" s="2" t="s">
        <v>50</v>
      </c>
      <c r="AM2941" s="2" t="s">
        <v>82</v>
      </c>
      <c r="AN2941" s="2" t="s">
        <v>59</v>
      </c>
      <c r="AO2941" s="2" t="s">
        <v>100</v>
      </c>
      <c r="AP2941" s="2" t="s">
        <v>51</v>
      </c>
      <c r="AQ2941" s="2" t="s">
        <v>84</v>
      </c>
      <c r="AR2941" s="2" t="s">
        <v>33</v>
      </c>
      <c r="AS2941" s="2" t="s">
        <v>80</v>
      </c>
      <c r="AT2941" s="2">
        <v>470.12</v>
      </c>
      <c r="AU2941" s="2">
        <v>7</v>
      </c>
      <c r="AV2941" s="2">
        <v>0.25</v>
      </c>
      <c r="AW2941" s="2">
        <v>2468.13</v>
      </c>
      <c r="AX2941" s="2">
        <v>1243.1199999999999</v>
      </c>
      <c r="AY2941" s="2">
        <v>1225.01</v>
      </c>
      <c r="AZ2941" s="2" t="s">
        <v>63</v>
      </c>
      <c r="BA2941" s="2" t="s">
        <v>36</v>
      </c>
      <c r="BB2941" s="2" t="s">
        <v>37</v>
      </c>
      <c r="BC2941" s="2">
        <v>28.08</v>
      </c>
      <c r="BD2941" s="2">
        <v>5</v>
      </c>
      <c r="BE2941" s="2" t="s">
        <v>55</v>
      </c>
      <c r="BF2941" s="2" t="s">
        <v>39</v>
      </c>
      <c r="BG2941" s="2">
        <v>1</v>
      </c>
      <c r="BH2941" s="21">
        <v>12</v>
      </c>
    </row>
    <row r="2942" spans="36:60" ht="15.75" thickBot="1" x14ac:dyDescent="0.3">
      <c r="AJ2942" s="24">
        <v>1000</v>
      </c>
      <c r="AK2942" s="25" t="s">
        <v>498</v>
      </c>
      <c r="AL2942" s="25" t="s">
        <v>129</v>
      </c>
      <c r="AM2942" s="25" t="s">
        <v>82</v>
      </c>
      <c r="AN2942" s="25" t="s">
        <v>29</v>
      </c>
      <c r="AO2942" s="25" t="s">
        <v>44</v>
      </c>
      <c r="AP2942" s="25" t="s">
        <v>75</v>
      </c>
      <c r="AQ2942" s="25" t="s">
        <v>134</v>
      </c>
      <c r="AR2942" s="25" t="s">
        <v>33</v>
      </c>
      <c r="AS2942" s="25" t="s">
        <v>80</v>
      </c>
      <c r="AT2942" s="25">
        <v>728.32</v>
      </c>
      <c r="AU2942" s="25">
        <v>19</v>
      </c>
      <c r="AV2942" s="25">
        <v>0.25</v>
      </c>
      <c r="AW2942" s="25">
        <v>10378.56</v>
      </c>
      <c r="AX2942" s="25">
        <v>6524.32</v>
      </c>
      <c r="AY2942" s="25">
        <v>3854.24</v>
      </c>
      <c r="AZ2942" s="25" t="s">
        <v>76</v>
      </c>
      <c r="BA2942" s="25" t="s">
        <v>88</v>
      </c>
      <c r="BB2942" s="25" t="s">
        <v>48</v>
      </c>
      <c r="BC2942" s="25">
        <v>18.53</v>
      </c>
      <c r="BD2942" s="25">
        <v>7</v>
      </c>
      <c r="BE2942" s="25" t="s">
        <v>97</v>
      </c>
      <c r="BF2942" s="25" t="s">
        <v>56</v>
      </c>
      <c r="BG2942" s="25">
        <v>4</v>
      </c>
      <c r="BH2942" s="26">
        <v>1</v>
      </c>
    </row>
    <row r="2943" spans="36:60" ht="15.75" thickBot="1" x14ac:dyDescent="0.3"/>
    <row r="2944" spans="36:60" ht="15.75" thickBot="1" x14ac:dyDescent="0.3">
      <c r="AJ2944" s="125" t="s">
        <v>673</v>
      </c>
      <c r="AK2944" s="126"/>
      <c r="AL2944" s="126"/>
      <c r="AM2944" s="126"/>
      <c r="AN2944" s="126"/>
      <c r="AO2944" s="127"/>
    </row>
    <row r="2945" spans="36:60" ht="15.75" thickBot="1" x14ac:dyDescent="0.3"/>
    <row r="2946" spans="36:60" x14ac:dyDescent="0.25">
      <c r="AJ2946" s="44" t="s">
        <v>20</v>
      </c>
    </row>
    <row r="2947" spans="36:60" ht="15.75" thickBot="1" x14ac:dyDescent="0.3">
      <c r="AJ2947" s="30" t="s">
        <v>674</v>
      </c>
    </row>
    <row r="2948" spans="36:60" ht="15.75" thickBot="1" x14ac:dyDescent="0.3"/>
    <row r="2949" spans="36:60" x14ac:dyDescent="0.25">
      <c r="AJ2949" s="15" t="s">
        <v>1</v>
      </c>
      <c r="AK2949" s="16" t="s">
        <v>2</v>
      </c>
      <c r="AL2949" s="16" t="s">
        <v>3</v>
      </c>
      <c r="AM2949" s="16" t="s">
        <v>4</v>
      </c>
      <c r="AN2949" s="16" t="s">
        <v>5</v>
      </c>
      <c r="AO2949" s="16" t="s">
        <v>6</v>
      </c>
      <c r="AP2949" s="16" t="s">
        <v>7</v>
      </c>
      <c r="AQ2949" s="16" t="s">
        <v>8</v>
      </c>
      <c r="AR2949" s="16" t="s">
        <v>9</v>
      </c>
      <c r="AS2949" s="16" t="s">
        <v>10</v>
      </c>
      <c r="AT2949" s="16" t="s">
        <v>11</v>
      </c>
      <c r="AU2949" s="16" t="s">
        <v>12</v>
      </c>
      <c r="AV2949" s="16" t="s">
        <v>13</v>
      </c>
      <c r="AW2949" s="16" t="s">
        <v>14</v>
      </c>
      <c r="AX2949" s="16" t="s">
        <v>15</v>
      </c>
      <c r="AY2949" s="16" t="s">
        <v>16</v>
      </c>
      <c r="AZ2949" s="16" t="s">
        <v>17</v>
      </c>
      <c r="BA2949" s="16" t="s">
        <v>18</v>
      </c>
      <c r="BB2949" s="16" t="s">
        <v>19</v>
      </c>
      <c r="BC2949" s="16" t="s">
        <v>20</v>
      </c>
      <c r="BD2949" s="16" t="s">
        <v>21</v>
      </c>
      <c r="BE2949" s="16" t="s">
        <v>22</v>
      </c>
      <c r="BF2949" s="16" t="s">
        <v>23</v>
      </c>
      <c r="BG2949" s="16" t="s">
        <v>24</v>
      </c>
      <c r="BH2949" s="17" t="s">
        <v>25</v>
      </c>
    </row>
    <row r="2950" spans="36:60" x14ac:dyDescent="0.25">
      <c r="AJ2950" s="20">
        <v>18</v>
      </c>
      <c r="AK2950" s="2" t="s">
        <v>106</v>
      </c>
      <c r="AL2950" s="2" t="s">
        <v>65</v>
      </c>
      <c r="AM2950" s="2" t="s">
        <v>42</v>
      </c>
      <c r="AN2950" s="2" t="s">
        <v>90</v>
      </c>
      <c r="AO2950" s="2" t="s">
        <v>94</v>
      </c>
      <c r="AP2950" s="2" t="s">
        <v>51</v>
      </c>
      <c r="AQ2950" s="2" t="s">
        <v>107</v>
      </c>
      <c r="AR2950" s="2" t="s">
        <v>33</v>
      </c>
      <c r="AS2950" s="2" t="s">
        <v>34</v>
      </c>
      <c r="AT2950" s="2">
        <v>370.13</v>
      </c>
      <c r="AU2950" s="2">
        <v>1</v>
      </c>
      <c r="AV2950" s="2">
        <v>0.12</v>
      </c>
      <c r="AW2950" s="2">
        <v>325.70999999999998</v>
      </c>
      <c r="AX2950" s="2">
        <v>263</v>
      </c>
      <c r="AY2950" s="2">
        <v>62.71</v>
      </c>
      <c r="AZ2950" s="2" t="s">
        <v>76</v>
      </c>
      <c r="BA2950" s="2" t="s">
        <v>54</v>
      </c>
      <c r="BB2950" s="2" t="s">
        <v>37</v>
      </c>
      <c r="BC2950" s="2">
        <v>40.28</v>
      </c>
      <c r="BD2950" s="2">
        <v>9</v>
      </c>
      <c r="BE2950" s="2" t="s">
        <v>55</v>
      </c>
      <c r="BF2950" s="2" t="s">
        <v>39</v>
      </c>
      <c r="BG2950" s="2">
        <v>4</v>
      </c>
      <c r="BH2950" s="21">
        <v>11</v>
      </c>
    </row>
    <row r="2951" spans="36:60" x14ac:dyDescent="0.25">
      <c r="AJ2951" s="22">
        <v>21</v>
      </c>
      <c r="AK2951" s="13" t="s">
        <v>110</v>
      </c>
      <c r="AL2951" s="13" t="s">
        <v>58</v>
      </c>
      <c r="AM2951" s="13" t="s">
        <v>82</v>
      </c>
      <c r="AN2951" s="13" t="s">
        <v>43</v>
      </c>
      <c r="AO2951" s="13" t="s">
        <v>60</v>
      </c>
      <c r="AP2951" s="13" t="s">
        <v>75</v>
      </c>
      <c r="AQ2951" s="13" t="s">
        <v>52</v>
      </c>
      <c r="AR2951" s="13" t="s">
        <v>33</v>
      </c>
      <c r="AS2951" s="13" t="s">
        <v>80</v>
      </c>
      <c r="AT2951" s="13">
        <v>839.45</v>
      </c>
      <c r="AU2951" s="13">
        <v>6</v>
      </c>
      <c r="AV2951" s="13">
        <v>0.3</v>
      </c>
      <c r="AW2951" s="13">
        <v>3525.69</v>
      </c>
      <c r="AX2951" s="13">
        <v>2289.81</v>
      </c>
      <c r="AY2951" s="13">
        <v>1235.8800000000001</v>
      </c>
      <c r="AZ2951" s="13" t="s">
        <v>76</v>
      </c>
      <c r="BA2951" s="13" t="s">
        <v>88</v>
      </c>
      <c r="BB2951" s="13" t="s">
        <v>48</v>
      </c>
      <c r="BC2951" s="13">
        <v>49.92</v>
      </c>
      <c r="BD2951" s="13">
        <v>1</v>
      </c>
      <c r="BE2951" s="13" t="s">
        <v>55</v>
      </c>
      <c r="BF2951" s="13" t="s">
        <v>39</v>
      </c>
      <c r="BG2951" s="13">
        <v>3</v>
      </c>
      <c r="BH2951" s="23">
        <v>8</v>
      </c>
    </row>
    <row r="2952" spans="36:60" x14ac:dyDescent="0.25">
      <c r="AJ2952" s="22">
        <v>23</v>
      </c>
      <c r="AK2952" s="13" t="s">
        <v>112</v>
      </c>
      <c r="AL2952" s="13" t="s">
        <v>58</v>
      </c>
      <c r="AM2952" s="13" t="s">
        <v>66</v>
      </c>
      <c r="AN2952" s="13" t="s">
        <v>29</v>
      </c>
      <c r="AO2952" s="13" t="s">
        <v>60</v>
      </c>
      <c r="AP2952" s="13" t="s">
        <v>51</v>
      </c>
      <c r="AQ2952" s="13" t="s">
        <v>32</v>
      </c>
      <c r="AR2952" s="13" t="s">
        <v>33</v>
      </c>
      <c r="AS2952" s="13" t="s">
        <v>70</v>
      </c>
      <c r="AT2952" s="13">
        <v>769.36</v>
      </c>
      <c r="AU2952" s="13">
        <v>18</v>
      </c>
      <c r="AV2952" s="13">
        <v>0.15</v>
      </c>
      <c r="AW2952" s="13">
        <v>11771.21</v>
      </c>
      <c r="AX2952" s="13">
        <v>8865.18</v>
      </c>
      <c r="AY2952" s="13">
        <v>2906.03</v>
      </c>
      <c r="AZ2952" s="13" t="s">
        <v>63</v>
      </c>
      <c r="BA2952" s="13" t="s">
        <v>54</v>
      </c>
      <c r="BB2952" s="13" t="s">
        <v>48</v>
      </c>
      <c r="BC2952" s="13">
        <v>44.03</v>
      </c>
      <c r="BD2952" s="13">
        <v>3</v>
      </c>
      <c r="BE2952" s="13" t="s">
        <v>97</v>
      </c>
      <c r="BF2952" s="13" t="s">
        <v>56</v>
      </c>
      <c r="BG2952" s="13">
        <v>3</v>
      </c>
      <c r="BH2952" s="23">
        <v>1</v>
      </c>
    </row>
    <row r="2953" spans="36:60" x14ac:dyDescent="0.25">
      <c r="AJ2953" s="22">
        <v>31</v>
      </c>
      <c r="AK2953" s="13" t="s">
        <v>123</v>
      </c>
      <c r="AL2953" s="13" t="s">
        <v>50</v>
      </c>
      <c r="AM2953" s="13" t="s">
        <v>66</v>
      </c>
      <c r="AN2953" s="13" t="s">
        <v>83</v>
      </c>
      <c r="AO2953" s="13" t="s">
        <v>78</v>
      </c>
      <c r="AP2953" s="13" t="s">
        <v>51</v>
      </c>
      <c r="AQ2953" s="13" t="s">
        <v>84</v>
      </c>
      <c r="AR2953" s="13" t="s">
        <v>53</v>
      </c>
      <c r="AS2953" s="13" t="s">
        <v>85</v>
      </c>
      <c r="AT2953" s="13">
        <v>825.37</v>
      </c>
      <c r="AU2953" s="13">
        <v>11</v>
      </c>
      <c r="AV2953" s="13">
        <v>0.09</v>
      </c>
      <c r="AW2953" s="13">
        <v>8261.9500000000007</v>
      </c>
      <c r="AX2953" s="13">
        <v>6670.56</v>
      </c>
      <c r="AY2953" s="13">
        <v>1591.39</v>
      </c>
      <c r="AZ2953" s="13" t="s">
        <v>63</v>
      </c>
      <c r="BA2953" s="13" t="s">
        <v>54</v>
      </c>
      <c r="BB2953" s="13" t="s">
        <v>72</v>
      </c>
      <c r="BC2953" s="13">
        <v>42.08</v>
      </c>
      <c r="BD2953" s="13">
        <v>8</v>
      </c>
      <c r="BE2953" s="13" t="s">
        <v>55</v>
      </c>
      <c r="BF2953" s="13" t="s">
        <v>39</v>
      </c>
      <c r="BG2953" s="13">
        <v>1</v>
      </c>
      <c r="BH2953" s="23">
        <v>9</v>
      </c>
    </row>
    <row r="2954" spans="36:60" x14ac:dyDescent="0.25">
      <c r="AJ2954" s="20">
        <v>34</v>
      </c>
      <c r="AK2954" s="2" t="s">
        <v>126</v>
      </c>
      <c r="AL2954" s="2" t="s">
        <v>127</v>
      </c>
      <c r="AM2954" s="2" t="s">
        <v>66</v>
      </c>
      <c r="AN2954" s="2" t="s">
        <v>93</v>
      </c>
      <c r="AO2954" s="2" t="s">
        <v>78</v>
      </c>
      <c r="AP2954" s="2" t="s">
        <v>51</v>
      </c>
      <c r="AQ2954" s="2" t="s">
        <v>102</v>
      </c>
      <c r="AR2954" s="2" t="s">
        <v>53</v>
      </c>
      <c r="AS2954" s="2" t="s">
        <v>34</v>
      </c>
      <c r="AT2954" s="2">
        <v>734.65</v>
      </c>
      <c r="AU2954" s="2">
        <v>18</v>
      </c>
      <c r="AV2954" s="2">
        <v>0.13</v>
      </c>
      <c r="AW2954" s="2">
        <v>11504.62</v>
      </c>
      <c r="AX2954" s="2">
        <v>9351.84</v>
      </c>
      <c r="AY2954" s="2">
        <v>2152.7800000000002</v>
      </c>
      <c r="AZ2954" s="2" t="s">
        <v>91</v>
      </c>
      <c r="BA2954" s="2" t="s">
        <v>71</v>
      </c>
      <c r="BB2954" s="2" t="s">
        <v>48</v>
      </c>
      <c r="BC2954" s="2">
        <v>41.95</v>
      </c>
      <c r="BD2954" s="2">
        <v>2</v>
      </c>
      <c r="BE2954" s="2" t="s">
        <v>55</v>
      </c>
      <c r="BF2954" s="2" t="s">
        <v>39</v>
      </c>
      <c r="BG2954" s="2">
        <v>2</v>
      </c>
      <c r="BH2954" s="21">
        <v>1</v>
      </c>
    </row>
    <row r="2955" spans="36:60" x14ac:dyDescent="0.25">
      <c r="AJ2955" s="20">
        <v>42</v>
      </c>
      <c r="AK2955" s="2" t="s">
        <v>125</v>
      </c>
      <c r="AL2955" s="2" t="s">
        <v>96</v>
      </c>
      <c r="AM2955" s="2" t="s">
        <v>28</v>
      </c>
      <c r="AN2955" s="2" t="s">
        <v>93</v>
      </c>
      <c r="AO2955" s="2" t="s">
        <v>30</v>
      </c>
      <c r="AP2955" s="2" t="s">
        <v>61</v>
      </c>
      <c r="AQ2955" s="2" t="s">
        <v>84</v>
      </c>
      <c r="AR2955" s="2" t="s">
        <v>53</v>
      </c>
      <c r="AS2955" s="2" t="s">
        <v>46</v>
      </c>
      <c r="AT2955" s="2">
        <v>315.51</v>
      </c>
      <c r="AU2955" s="2">
        <v>11</v>
      </c>
      <c r="AV2955" s="2">
        <v>0.03</v>
      </c>
      <c r="AW2955" s="2">
        <v>3366.49</v>
      </c>
      <c r="AX2955" s="2">
        <v>1769.82</v>
      </c>
      <c r="AY2955" s="2">
        <v>1596.67</v>
      </c>
      <c r="AZ2955" s="2" t="s">
        <v>63</v>
      </c>
      <c r="BA2955" s="2" t="s">
        <v>36</v>
      </c>
      <c r="BB2955" s="2" t="s">
        <v>37</v>
      </c>
      <c r="BC2955" s="2">
        <v>42.55</v>
      </c>
      <c r="BD2955" s="2">
        <v>10</v>
      </c>
      <c r="BE2955" s="2" t="s">
        <v>55</v>
      </c>
      <c r="BF2955" s="2" t="s">
        <v>56</v>
      </c>
      <c r="BG2955" s="2">
        <v>4</v>
      </c>
      <c r="BH2955" s="21">
        <v>3</v>
      </c>
    </row>
    <row r="2956" spans="36:60" x14ac:dyDescent="0.25">
      <c r="AJ2956" s="20">
        <v>46</v>
      </c>
      <c r="AK2956" s="2" t="s">
        <v>140</v>
      </c>
      <c r="AL2956" s="2" t="s">
        <v>27</v>
      </c>
      <c r="AM2956" s="2" t="s">
        <v>28</v>
      </c>
      <c r="AN2956" s="2" t="s">
        <v>59</v>
      </c>
      <c r="AO2956" s="2" t="s">
        <v>30</v>
      </c>
      <c r="AP2956" s="2" t="s">
        <v>61</v>
      </c>
      <c r="AQ2956" s="2" t="s">
        <v>107</v>
      </c>
      <c r="AR2956" s="2" t="s">
        <v>53</v>
      </c>
      <c r="AS2956" s="2" t="s">
        <v>34</v>
      </c>
      <c r="AT2956" s="2">
        <v>256.77</v>
      </c>
      <c r="AU2956" s="2">
        <v>16</v>
      </c>
      <c r="AV2956" s="2">
        <v>0.23</v>
      </c>
      <c r="AW2956" s="2">
        <v>3163.41</v>
      </c>
      <c r="AX2956" s="2">
        <v>1847.04</v>
      </c>
      <c r="AY2956" s="2">
        <v>1316.37</v>
      </c>
      <c r="AZ2956" s="2" t="s">
        <v>91</v>
      </c>
      <c r="BA2956" s="2" t="s">
        <v>88</v>
      </c>
      <c r="BB2956" s="2" t="s">
        <v>37</v>
      </c>
      <c r="BC2956" s="2">
        <v>49.27</v>
      </c>
      <c r="BD2956" s="2">
        <v>10</v>
      </c>
      <c r="BE2956" s="2" t="s">
        <v>97</v>
      </c>
      <c r="BF2956" s="2" t="s">
        <v>56</v>
      </c>
      <c r="BG2956" s="2">
        <v>2</v>
      </c>
      <c r="BH2956" s="21">
        <v>6</v>
      </c>
    </row>
    <row r="2957" spans="36:60" x14ac:dyDescent="0.25">
      <c r="AJ2957" s="22">
        <v>51</v>
      </c>
      <c r="AK2957" s="13" t="s">
        <v>145</v>
      </c>
      <c r="AL2957" s="13" t="s">
        <v>65</v>
      </c>
      <c r="AM2957" s="13" t="s">
        <v>82</v>
      </c>
      <c r="AN2957" s="13" t="s">
        <v>93</v>
      </c>
      <c r="AO2957" s="13" t="s">
        <v>67</v>
      </c>
      <c r="AP2957" s="13" t="s">
        <v>68</v>
      </c>
      <c r="AQ2957" s="13" t="s">
        <v>87</v>
      </c>
      <c r="AR2957" s="13" t="s">
        <v>45</v>
      </c>
      <c r="AS2957" s="13" t="s">
        <v>34</v>
      </c>
      <c r="AT2957" s="13">
        <v>568.98</v>
      </c>
      <c r="AU2957" s="13">
        <v>5</v>
      </c>
      <c r="AV2957" s="13">
        <v>0.01</v>
      </c>
      <c r="AW2957" s="13">
        <v>2816.45</v>
      </c>
      <c r="AX2957" s="13">
        <v>2523.41</v>
      </c>
      <c r="AY2957" s="13">
        <v>293.04000000000002</v>
      </c>
      <c r="AZ2957" s="13" t="s">
        <v>91</v>
      </c>
      <c r="BA2957" s="13" t="s">
        <v>71</v>
      </c>
      <c r="BB2957" s="13" t="s">
        <v>72</v>
      </c>
      <c r="BC2957" s="13">
        <v>47.87</v>
      </c>
      <c r="BD2957" s="13">
        <v>1</v>
      </c>
      <c r="BE2957" s="13" t="s">
        <v>97</v>
      </c>
      <c r="BF2957" s="13" t="s">
        <v>39</v>
      </c>
      <c r="BG2957" s="13">
        <v>1</v>
      </c>
      <c r="BH2957" s="23">
        <v>11</v>
      </c>
    </row>
    <row r="2958" spans="36:60" x14ac:dyDescent="0.25">
      <c r="AJ2958" s="22">
        <v>53</v>
      </c>
      <c r="AK2958" s="13" t="s">
        <v>147</v>
      </c>
      <c r="AL2958" s="13" t="s">
        <v>65</v>
      </c>
      <c r="AM2958" s="13" t="s">
        <v>42</v>
      </c>
      <c r="AN2958" s="13" t="s">
        <v>90</v>
      </c>
      <c r="AO2958" s="13" t="s">
        <v>94</v>
      </c>
      <c r="AP2958" s="13" t="s">
        <v>68</v>
      </c>
      <c r="AQ2958" s="13" t="s">
        <v>107</v>
      </c>
      <c r="AR2958" s="13" t="s">
        <v>45</v>
      </c>
      <c r="AS2958" s="13" t="s">
        <v>70</v>
      </c>
      <c r="AT2958" s="13">
        <v>226.3</v>
      </c>
      <c r="AU2958" s="13">
        <v>16</v>
      </c>
      <c r="AV2958" s="13">
        <v>0.13</v>
      </c>
      <c r="AW2958" s="13">
        <v>3150.1</v>
      </c>
      <c r="AX2958" s="13">
        <v>2541.17</v>
      </c>
      <c r="AY2958" s="13">
        <v>608.92999999999995</v>
      </c>
      <c r="AZ2958" s="13" t="s">
        <v>63</v>
      </c>
      <c r="BA2958" s="13" t="s">
        <v>54</v>
      </c>
      <c r="BB2958" s="13" t="s">
        <v>37</v>
      </c>
      <c r="BC2958" s="13">
        <v>43.67</v>
      </c>
      <c r="BD2958" s="13">
        <v>9</v>
      </c>
      <c r="BE2958" s="13" t="s">
        <v>38</v>
      </c>
      <c r="BF2958" s="13" t="s">
        <v>39</v>
      </c>
      <c r="BG2958" s="13">
        <v>4</v>
      </c>
      <c r="BH2958" s="23">
        <v>9</v>
      </c>
    </row>
    <row r="2959" spans="36:60" x14ac:dyDescent="0.25">
      <c r="AJ2959" s="22">
        <v>57</v>
      </c>
      <c r="AK2959" s="13" t="s">
        <v>141</v>
      </c>
      <c r="AL2959" s="13" t="s">
        <v>65</v>
      </c>
      <c r="AM2959" s="13" t="s">
        <v>28</v>
      </c>
      <c r="AN2959" s="13" t="s">
        <v>59</v>
      </c>
      <c r="AO2959" s="13" t="s">
        <v>30</v>
      </c>
      <c r="AP2959" s="13" t="s">
        <v>75</v>
      </c>
      <c r="AQ2959" s="13" t="s">
        <v>102</v>
      </c>
      <c r="AR2959" s="13" t="s">
        <v>53</v>
      </c>
      <c r="AS2959" s="13" t="s">
        <v>85</v>
      </c>
      <c r="AT2959" s="13">
        <v>985.44</v>
      </c>
      <c r="AU2959" s="13">
        <v>16</v>
      </c>
      <c r="AV2959" s="13">
        <v>0.27</v>
      </c>
      <c r="AW2959" s="13">
        <v>11509.94</v>
      </c>
      <c r="AX2959" s="13">
        <v>7544.45</v>
      </c>
      <c r="AY2959" s="13">
        <v>3965.49</v>
      </c>
      <c r="AZ2959" s="13" t="s">
        <v>63</v>
      </c>
      <c r="BA2959" s="13" t="s">
        <v>36</v>
      </c>
      <c r="BB2959" s="13" t="s">
        <v>48</v>
      </c>
      <c r="BC2959" s="13">
        <v>42.71</v>
      </c>
      <c r="BD2959" s="13">
        <v>1</v>
      </c>
      <c r="BE2959" s="13" t="s">
        <v>38</v>
      </c>
      <c r="BF2959" s="13" t="s">
        <v>39</v>
      </c>
      <c r="BG2959" s="13">
        <v>2</v>
      </c>
      <c r="BH2959" s="23">
        <v>2</v>
      </c>
    </row>
    <row r="2960" spans="36:60" x14ac:dyDescent="0.25">
      <c r="AJ2960" s="20">
        <v>62</v>
      </c>
      <c r="AK2960" s="2" t="s">
        <v>155</v>
      </c>
      <c r="AL2960" s="2" t="s">
        <v>96</v>
      </c>
      <c r="AM2960" s="2" t="s">
        <v>42</v>
      </c>
      <c r="AN2960" s="2" t="s">
        <v>93</v>
      </c>
      <c r="AO2960" s="2" t="s">
        <v>78</v>
      </c>
      <c r="AP2960" s="2" t="s">
        <v>61</v>
      </c>
      <c r="AQ2960" s="2" t="s">
        <v>79</v>
      </c>
      <c r="AR2960" s="2" t="s">
        <v>45</v>
      </c>
      <c r="AS2960" s="2" t="s">
        <v>46</v>
      </c>
      <c r="AT2960" s="2">
        <v>495.44</v>
      </c>
      <c r="AU2960" s="2">
        <v>17</v>
      </c>
      <c r="AV2960" s="2">
        <v>0.26</v>
      </c>
      <c r="AW2960" s="2">
        <v>6232.64</v>
      </c>
      <c r="AX2960" s="2">
        <v>4952.16</v>
      </c>
      <c r="AY2960" s="2">
        <v>1280.48</v>
      </c>
      <c r="AZ2960" s="2" t="s">
        <v>35</v>
      </c>
      <c r="BA2960" s="2" t="s">
        <v>36</v>
      </c>
      <c r="BB2960" s="2" t="s">
        <v>37</v>
      </c>
      <c r="BC2960" s="2">
        <v>45.6</v>
      </c>
      <c r="BD2960" s="2">
        <v>6</v>
      </c>
      <c r="BE2960" s="2" t="s">
        <v>97</v>
      </c>
      <c r="BF2960" s="2" t="s">
        <v>39</v>
      </c>
      <c r="BG2960" s="2">
        <v>2</v>
      </c>
      <c r="BH2960" s="21">
        <v>3</v>
      </c>
    </row>
    <row r="2961" spans="36:60" x14ac:dyDescent="0.25">
      <c r="AJ2961" s="20">
        <v>66</v>
      </c>
      <c r="AK2961" s="2" t="s">
        <v>159</v>
      </c>
      <c r="AL2961" s="2" t="s">
        <v>129</v>
      </c>
      <c r="AM2961" s="2" t="s">
        <v>66</v>
      </c>
      <c r="AN2961" s="2" t="s">
        <v>59</v>
      </c>
      <c r="AO2961" s="2" t="s">
        <v>30</v>
      </c>
      <c r="AP2961" s="2" t="s">
        <v>68</v>
      </c>
      <c r="AQ2961" s="2" t="s">
        <v>69</v>
      </c>
      <c r="AR2961" s="2" t="s">
        <v>45</v>
      </c>
      <c r="AS2961" s="2" t="s">
        <v>34</v>
      </c>
      <c r="AT2961" s="2">
        <v>363.44</v>
      </c>
      <c r="AU2961" s="2">
        <v>16</v>
      </c>
      <c r="AV2961" s="2">
        <v>0.24</v>
      </c>
      <c r="AW2961" s="2">
        <v>4419.43</v>
      </c>
      <c r="AX2961" s="2">
        <v>3371.74</v>
      </c>
      <c r="AY2961" s="2">
        <v>1047.69</v>
      </c>
      <c r="AZ2961" s="2" t="s">
        <v>63</v>
      </c>
      <c r="BA2961" s="2" t="s">
        <v>71</v>
      </c>
      <c r="BB2961" s="2" t="s">
        <v>48</v>
      </c>
      <c r="BC2961" s="2">
        <v>44.15</v>
      </c>
      <c r="BD2961" s="2">
        <v>5</v>
      </c>
      <c r="BE2961" s="2" t="s">
        <v>97</v>
      </c>
      <c r="BF2961" s="2" t="s">
        <v>39</v>
      </c>
      <c r="BG2961" s="2">
        <v>1</v>
      </c>
      <c r="BH2961" s="21">
        <v>12</v>
      </c>
    </row>
    <row r="2962" spans="36:60" x14ac:dyDescent="0.25">
      <c r="AJ2962" s="22">
        <v>67</v>
      </c>
      <c r="AK2962" s="13" t="s">
        <v>160</v>
      </c>
      <c r="AL2962" s="13" t="s">
        <v>129</v>
      </c>
      <c r="AM2962" s="13" t="s">
        <v>28</v>
      </c>
      <c r="AN2962" s="13" t="s">
        <v>43</v>
      </c>
      <c r="AO2962" s="13" t="s">
        <v>60</v>
      </c>
      <c r="AP2962" s="13" t="s">
        <v>75</v>
      </c>
      <c r="AQ2962" s="13" t="s">
        <v>79</v>
      </c>
      <c r="AR2962" s="13" t="s">
        <v>53</v>
      </c>
      <c r="AS2962" s="13" t="s">
        <v>70</v>
      </c>
      <c r="AT2962" s="13">
        <v>183.93</v>
      </c>
      <c r="AU2962" s="13">
        <v>20</v>
      </c>
      <c r="AV2962" s="13">
        <v>0.05</v>
      </c>
      <c r="AW2962" s="13">
        <v>3494.67</v>
      </c>
      <c r="AX2962" s="13">
        <v>2767.1</v>
      </c>
      <c r="AY2962" s="13">
        <v>727.57</v>
      </c>
      <c r="AZ2962" s="13" t="s">
        <v>76</v>
      </c>
      <c r="BA2962" s="13" t="s">
        <v>71</v>
      </c>
      <c r="BB2962" s="13" t="s">
        <v>72</v>
      </c>
      <c r="BC2962" s="13">
        <v>41.53</v>
      </c>
      <c r="BD2962" s="13">
        <v>3</v>
      </c>
      <c r="BE2962" s="13" t="s">
        <v>55</v>
      </c>
      <c r="BF2962" s="13" t="s">
        <v>39</v>
      </c>
      <c r="BG2962" s="13">
        <v>2</v>
      </c>
      <c r="BH2962" s="23">
        <v>4</v>
      </c>
    </row>
    <row r="2963" spans="36:60" x14ac:dyDescent="0.25">
      <c r="AJ2963" s="22">
        <v>69</v>
      </c>
      <c r="AK2963" s="13" t="s">
        <v>162</v>
      </c>
      <c r="AL2963" s="13" t="s">
        <v>129</v>
      </c>
      <c r="AM2963" s="13" t="s">
        <v>42</v>
      </c>
      <c r="AN2963" s="13" t="s">
        <v>59</v>
      </c>
      <c r="AO2963" s="13" t="s">
        <v>100</v>
      </c>
      <c r="AP2963" s="13" t="s">
        <v>75</v>
      </c>
      <c r="AQ2963" s="13" t="s">
        <v>79</v>
      </c>
      <c r="AR2963" s="13" t="s">
        <v>53</v>
      </c>
      <c r="AS2963" s="13" t="s">
        <v>34</v>
      </c>
      <c r="AT2963" s="13">
        <v>70.099999999999994</v>
      </c>
      <c r="AU2963" s="13">
        <v>13</v>
      </c>
      <c r="AV2963" s="13">
        <v>0.23</v>
      </c>
      <c r="AW2963" s="13">
        <v>701.7</v>
      </c>
      <c r="AX2963" s="13">
        <v>539.09</v>
      </c>
      <c r="AY2963" s="13">
        <v>162.61000000000001</v>
      </c>
      <c r="AZ2963" s="13" t="s">
        <v>76</v>
      </c>
      <c r="BA2963" s="13" t="s">
        <v>71</v>
      </c>
      <c r="BB2963" s="13" t="s">
        <v>37</v>
      </c>
      <c r="BC2963" s="13">
        <v>41.41</v>
      </c>
      <c r="BD2963" s="13">
        <v>1</v>
      </c>
      <c r="BE2963" s="13" t="s">
        <v>38</v>
      </c>
      <c r="BF2963" s="13" t="s">
        <v>39</v>
      </c>
      <c r="BG2963" s="13">
        <v>1</v>
      </c>
      <c r="BH2963" s="23">
        <v>6</v>
      </c>
    </row>
    <row r="2964" spans="36:60" x14ac:dyDescent="0.25">
      <c r="AJ2964" s="20">
        <v>70</v>
      </c>
      <c r="AK2964" s="2" t="s">
        <v>163</v>
      </c>
      <c r="AL2964" s="2" t="s">
        <v>27</v>
      </c>
      <c r="AM2964" s="2" t="s">
        <v>28</v>
      </c>
      <c r="AN2964" s="2" t="s">
        <v>43</v>
      </c>
      <c r="AO2964" s="2" t="s">
        <v>44</v>
      </c>
      <c r="AP2964" s="2" t="s">
        <v>31</v>
      </c>
      <c r="AQ2964" s="2" t="s">
        <v>107</v>
      </c>
      <c r="AR2964" s="2" t="s">
        <v>53</v>
      </c>
      <c r="AS2964" s="2" t="s">
        <v>70</v>
      </c>
      <c r="AT2964" s="2">
        <v>642.82000000000005</v>
      </c>
      <c r="AU2964" s="2">
        <v>14</v>
      </c>
      <c r="AV2964" s="2">
        <v>0.28000000000000003</v>
      </c>
      <c r="AW2964" s="2">
        <v>6479.63</v>
      </c>
      <c r="AX2964" s="2">
        <v>3693.45</v>
      </c>
      <c r="AY2964" s="2">
        <v>2786.18</v>
      </c>
      <c r="AZ2964" s="2" t="s">
        <v>76</v>
      </c>
      <c r="BA2964" s="2" t="s">
        <v>36</v>
      </c>
      <c r="BB2964" s="2" t="s">
        <v>37</v>
      </c>
      <c r="BC2964" s="2">
        <v>42.03</v>
      </c>
      <c r="BD2964" s="2">
        <v>9</v>
      </c>
      <c r="BE2964" s="2" t="s">
        <v>97</v>
      </c>
      <c r="BF2964" s="2" t="s">
        <v>39</v>
      </c>
      <c r="BG2964" s="2">
        <v>3</v>
      </c>
      <c r="BH2964" s="21">
        <v>3</v>
      </c>
    </row>
    <row r="2965" spans="36:60" x14ac:dyDescent="0.25">
      <c r="AJ2965" s="20">
        <v>74</v>
      </c>
      <c r="AK2965" s="2" t="s">
        <v>167</v>
      </c>
      <c r="AL2965" s="2" t="s">
        <v>58</v>
      </c>
      <c r="AM2965" s="2" t="s">
        <v>66</v>
      </c>
      <c r="AN2965" s="2" t="s">
        <v>59</v>
      </c>
      <c r="AO2965" s="2" t="s">
        <v>74</v>
      </c>
      <c r="AP2965" s="2" t="s">
        <v>51</v>
      </c>
      <c r="AQ2965" s="2" t="s">
        <v>102</v>
      </c>
      <c r="AR2965" s="2" t="s">
        <v>45</v>
      </c>
      <c r="AS2965" s="2" t="s">
        <v>70</v>
      </c>
      <c r="AT2965" s="2">
        <v>942.81</v>
      </c>
      <c r="AU2965" s="2">
        <v>4</v>
      </c>
      <c r="AV2965" s="2">
        <v>0.18</v>
      </c>
      <c r="AW2965" s="2">
        <v>3092.42</v>
      </c>
      <c r="AX2965" s="2">
        <v>1623.7</v>
      </c>
      <c r="AY2965" s="2">
        <v>1468.72</v>
      </c>
      <c r="AZ2965" s="2" t="s">
        <v>35</v>
      </c>
      <c r="BA2965" s="2" t="s">
        <v>54</v>
      </c>
      <c r="BB2965" s="2" t="s">
        <v>37</v>
      </c>
      <c r="BC2965" s="2">
        <v>43.65</v>
      </c>
      <c r="BD2965" s="2">
        <v>6</v>
      </c>
      <c r="BE2965" s="2" t="s">
        <v>38</v>
      </c>
      <c r="BF2965" s="2" t="s">
        <v>39</v>
      </c>
      <c r="BG2965" s="2">
        <v>2</v>
      </c>
      <c r="BH2965" s="21">
        <v>4</v>
      </c>
    </row>
    <row r="2966" spans="36:60" x14ac:dyDescent="0.25">
      <c r="AJ2966" s="22">
        <v>75</v>
      </c>
      <c r="AK2966" s="13" t="s">
        <v>168</v>
      </c>
      <c r="AL2966" s="13" t="s">
        <v>65</v>
      </c>
      <c r="AM2966" s="13" t="s">
        <v>82</v>
      </c>
      <c r="AN2966" s="13" t="s">
        <v>83</v>
      </c>
      <c r="AO2966" s="13" t="s">
        <v>30</v>
      </c>
      <c r="AP2966" s="13" t="s">
        <v>31</v>
      </c>
      <c r="AQ2966" s="13" t="s">
        <v>32</v>
      </c>
      <c r="AR2966" s="13" t="s">
        <v>53</v>
      </c>
      <c r="AS2966" s="13" t="s">
        <v>34</v>
      </c>
      <c r="AT2966" s="13">
        <v>547.75</v>
      </c>
      <c r="AU2966" s="13">
        <v>11</v>
      </c>
      <c r="AV2966" s="13">
        <v>0.13</v>
      </c>
      <c r="AW2966" s="13">
        <v>5241.97</v>
      </c>
      <c r="AX2966" s="13">
        <v>2844.47</v>
      </c>
      <c r="AY2966" s="13">
        <v>2397.5</v>
      </c>
      <c r="AZ2966" s="13" t="s">
        <v>76</v>
      </c>
      <c r="BA2966" s="13" t="s">
        <v>36</v>
      </c>
      <c r="BB2966" s="13" t="s">
        <v>48</v>
      </c>
      <c r="BC2966" s="13">
        <v>41.33</v>
      </c>
      <c r="BD2966" s="13">
        <v>8</v>
      </c>
      <c r="BE2966" s="13" t="s">
        <v>55</v>
      </c>
      <c r="BF2966" s="13" t="s">
        <v>39</v>
      </c>
      <c r="BG2966" s="13">
        <v>4</v>
      </c>
      <c r="BH2966" s="23">
        <v>3</v>
      </c>
    </row>
    <row r="2967" spans="36:60" x14ac:dyDescent="0.25">
      <c r="AJ2967" s="20">
        <v>76</v>
      </c>
      <c r="AK2967" s="2" t="s">
        <v>169</v>
      </c>
      <c r="AL2967" s="2" t="s">
        <v>118</v>
      </c>
      <c r="AM2967" s="2" t="s">
        <v>82</v>
      </c>
      <c r="AN2967" s="2" t="s">
        <v>83</v>
      </c>
      <c r="AO2967" s="2" t="s">
        <v>44</v>
      </c>
      <c r="AP2967" s="2" t="s">
        <v>61</v>
      </c>
      <c r="AQ2967" s="2" t="s">
        <v>102</v>
      </c>
      <c r="AR2967" s="2" t="s">
        <v>33</v>
      </c>
      <c r="AS2967" s="2" t="s">
        <v>80</v>
      </c>
      <c r="AT2967" s="2">
        <v>426.88</v>
      </c>
      <c r="AU2967" s="2">
        <v>17</v>
      </c>
      <c r="AV2967" s="2">
        <v>0.25</v>
      </c>
      <c r="AW2967" s="2">
        <v>5442.72</v>
      </c>
      <c r="AX2967" s="2">
        <v>3834.42</v>
      </c>
      <c r="AY2967" s="2">
        <v>1608.3</v>
      </c>
      <c r="AZ2967" s="2" t="s">
        <v>47</v>
      </c>
      <c r="BA2967" s="2" t="s">
        <v>54</v>
      </c>
      <c r="BB2967" s="2" t="s">
        <v>48</v>
      </c>
      <c r="BC2967" s="2">
        <v>44.75</v>
      </c>
      <c r="BD2967" s="2">
        <v>6</v>
      </c>
      <c r="BE2967" s="2" t="s">
        <v>38</v>
      </c>
      <c r="BF2967" s="2" t="s">
        <v>39</v>
      </c>
      <c r="BG2967" s="2">
        <v>2</v>
      </c>
      <c r="BH2967" s="21">
        <v>11</v>
      </c>
    </row>
    <row r="2968" spans="36:60" x14ac:dyDescent="0.25">
      <c r="AJ2968" s="22">
        <v>81</v>
      </c>
      <c r="AK2968" s="13" t="s">
        <v>174</v>
      </c>
      <c r="AL2968" s="13" t="s">
        <v>96</v>
      </c>
      <c r="AM2968" s="13" t="s">
        <v>82</v>
      </c>
      <c r="AN2968" s="13" t="s">
        <v>43</v>
      </c>
      <c r="AO2968" s="13" t="s">
        <v>67</v>
      </c>
      <c r="AP2968" s="13" t="s">
        <v>61</v>
      </c>
      <c r="AQ2968" s="13" t="s">
        <v>32</v>
      </c>
      <c r="AR2968" s="13" t="s">
        <v>53</v>
      </c>
      <c r="AS2968" s="13" t="s">
        <v>34</v>
      </c>
      <c r="AT2968" s="13">
        <v>956.58</v>
      </c>
      <c r="AU2968" s="13">
        <v>16</v>
      </c>
      <c r="AV2968" s="13">
        <v>0.25</v>
      </c>
      <c r="AW2968" s="13">
        <v>11478.96</v>
      </c>
      <c r="AX2968" s="13">
        <v>7984.89</v>
      </c>
      <c r="AY2968" s="13">
        <v>3494.07</v>
      </c>
      <c r="AZ2968" s="13" t="s">
        <v>35</v>
      </c>
      <c r="BA2968" s="13" t="s">
        <v>88</v>
      </c>
      <c r="BB2968" s="13" t="s">
        <v>37</v>
      </c>
      <c r="BC2968" s="13">
        <v>47.92</v>
      </c>
      <c r="BD2968" s="13">
        <v>2</v>
      </c>
      <c r="BE2968" s="13" t="s">
        <v>97</v>
      </c>
      <c r="BF2968" s="13" t="s">
        <v>39</v>
      </c>
      <c r="BG2968" s="13">
        <v>3</v>
      </c>
      <c r="BH2968" s="23">
        <v>8</v>
      </c>
    </row>
    <row r="2969" spans="36:60" x14ac:dyDescent="0.25">
      <c r="AJ2969" s="20">
        <v>84</v>
      </c>
      <c r="AK2969" s="2" t="s">
        <v>177</v>
      </c>
      <c r="AL2969" s="2" t="s">
        <v>114</v>
      </c>
      <c r="AM2969" s="2" t="s">
        <v>28</v>
      </c>
      <c r="AN2969" s="2" t="s">
        <v>43</v>
      </c>
      <c r="AO2969" s="2" t="s">
        <v>94</v>
      </c>
      <c r="AP2969" s="2" t="s">
        <v>75</v>
      </c>
      <c r="AQ2969" s="2" t="s">
        <v>134</v>
      </c>
      <c r="AR2969" s="2" t="s">
        <v>53</v>
      </c>
      <c r="AS2969" s="2" t="s">
        <v>80</v>
      </c>
      <c r="AT2969" s="2">
        <v>205.63</v>
      </c>
      <c r="AU2969" s="2">
        <v>3</v>
      </c>
      <c r="AV2969" s="2">
        <v>0.11</v>
      </c>
      <c r="AW2969" s="2">
        <v>549.03</v>
      </c>
      <c r="AX2969" s="2">
        <v>281.11</v>
      </c>
      <c r="AY2969" s="2">
        <v>267.92</v>
      </c>
      <c r="AZ2969" s="2" t="s">
        <v>63</v>
      </c>
      <c r="BA2969" s="2" t="s">
        <v>54</v>
      </c>
      <c r="BB2969" s="2" t="s">
        <v>72</v>
      </c>
      <c r="BC2969" s="2">
        <v>44.25</v>
      </c>
      <c r="BD2969" s="2">
        <v>3</v>
      </c>
      <c r="BE2969" s="2" t="s">
        <v>97</v>
      </c>
      <c r="BF2969" s="2" t="s">
        <v>56</v>
      </c>
      <c r="BG2969" s="2">
        <v>3</v>
      </c>
      <c r="BH2969" s="21">
        <v>12</v>
      </c>
    </row>
    <row r="2970" spans="36:60" x14ac:dyDescent="0.25">
      <c r="AJ2970" s="20">
        <v>86</v>
      </c>
      <c r="AK2970" s="2" t="s">
        <v>132</v>
      </c>
      <c r="AL2970" s="2" t="s">
        <v>27</v>
      </c>
      <c r="AM2970" s="2" t="s">
        <v>42</v>
      </c>
      <c r="AN2970" s="2" t="s">
        <v>93</v>
      </c>
      <c r="AO2970" s="2" t="s">
        <v>60</v>
      </c>
      <c r="AP2970" s="2" t="s">
        <v>61</v>
      </c>
      <c r="AQ2970" s="2" t="s">
        <v>69</v>
      </c>
      <c r="AR2970" s="2" t="s">
        <v>33</v>
      </c>
      <c r="AS2970" s="2" t="s">
        <v>70</v>
      </c>
      <c r="AT2970" s="2">
        <v>982.69</v>
      </c>
      <c r="AU2970" s="2">
        <v>9</v>
      </c>
      <c r="AV2970" s="2">
        <v>0.02</v>
      </c>
      <c r="AW2970" s="2">
        <v>8667.33</v>
      </c>
      <c r="AX2970" s="2">
        <v>5334.16</v>
      </c>
      <c r="AY2970" s="2">
        <v>3333.17</v>
      </c>
      <c r="AZ2970" s="2" t="s">
        <v>76</v>
      </c>
      <c r="BA2970" s="2" t="s">
        <v>88</v>
      </c>
      <c r="BB2970" s="2" t="s">
        <v>72</v>
      </c>
      <c r="BC2970" s="2">
        <v>44.59</v>
      </c>
      <c r="BD2970" s="2">
        <v>8</v>
      </c>
      <c r="BE2970" s="2" t="s">
        <v>55</v>
      </c>
      <c r="BF2970" s="2" t="s">
        <v>39</v>
      </c>
      <c r="BG2970" s="2">
        <v>2</v>
      </c>
      <c r="BH2970" s="21">
        <v>10</v>
      </c>
    </row>
    <row r="2971" spans="36:60" x14ac:dyDescent="0.25">
      <c r="AJ2971" s="20">
        <v>88</v>
      </c>
      <c r="AK2971" s="2" t="s">
        <v>180</v>
      </c>
      <c r="AL2971" s="2" t="s">
        <v>129</v>
      </c>
      <c r="AM2971" s="2" t="s">
        <v>28</v>
      </c>
      <c r="AN2971" s="2" t="s">
        <v>43</v>
      </c>
      <c r="AO2971" s="2" t="s">
        <v>67</v>
      </c>
      <c r="AP2971" s="2" t="s">
        <v>68</v>
      </c>
      <c r="AQ2971" s="2" t="s">
        <v>69</v>
      </c>
      <c r="AR2971" s="2" t="s">
        <v>45</v>
      </c>
      <c r="AS2971" s="2" t="s">
        <v>70</v>
      </c>
      <c r="AT2971" s="2">
        <v>721.01</v>
      </c>
      <c r="AU2971" s="2">
        <v>9</v>
      </c>
      <c r="AV2971" s="2">
        <v>7.0000000000000007E-2</v>
      </c>
      <c r="AW2971" s="2">
        <v>6034.85</v>
      </c>
      <c r="AX2971" s="2">
        <v>3045.95</v>
      </c>
      <c r="AY2971" s="2">
        <v>2988.9</v>
      </c>
      <c r="AZ2971" s="2" t="s">
        <v>63</v>
      </c>
      <c r="BA2971" s="2" t="s">
        <v>54</v>
      </c>
      <c r="BB2971" s="2" t="s">
        <v>37</v>
      </c>
      <c r="BC2971" s="2">
        <v>45.44</v>
      </c>
      <c r="BD2971" s="2">
        <v>6</v>
      </c>
      <c r="BE2971" s="2" t="s">
        <v>38</v>
      </c>
      <c r="BF2971" s="2" t="s">
        <v>39</v>
      </c>
      <c r="BG2971" s="2">
        <v>3</v>
      </c>
      <c r="BH2971" s="21">
        <v>3</v>
      </c>
    </row>
    <row r="2972" spans="36:60" x14ac:dyDescent="0.25">
      <c r="AJ2972" s="22">
        <v>89</v>
      </c>
      <c r="AK2972" s="13" t="s">
        <v>181</v>
      </c>
      <c r="AL2972" s="13" t="s">
        <v>127</v>
      </c>
      <c r="AM2972" s="13" t="s">
        <v>66</v>
      </c>
      <c r="AN2972" s="13" t="s">
        <v>83</v>
      </c>
      <c r="AO2972" s="13" t="s">
        <v>74</v>
      </c>
      <c r="AP2972" s="13" t="s">
        <v>75</v>
      </c>
      <c r="AQ2972" s="13" t="s">
        <v>134</v>
      </c>
      <c r="AR2972" s="13" t="s">
        <v>33</v>
      </c>
      <c r="AS2972" s="13" t="s">
        <v>34</v>
      </c>
      <c r="AT2972" s="13">
        <v>712.23</v>
      </c>
      <c r="AU2972" s="13">
        <v>11</v>
      </c>
      <c r="AV2972" s="13">
        <v>0.2</v>
      </c>
      <c r="AW2972" s="13">
        <v>6267.62</v>
      </c>
      <c r="AX2972" s="13">
        <v>5542.5</v>
      </c>
      <c r="AY2972" s="13">
        <v>725.12</v>
      </c>
      <c r="AZ2972" s="13" t="s">
        <v>47</v>
      </c>
      <c r="BA2972" s="13" t="s">
        <v>36</v>
      </c>
      <c r="BB2972" s="13" t="s">
        <v>37</v>
      </c>
      <c r="BC2972" s="13">
        <v>43.03</v>
      </c>
      <c r="BD2972" s="13">
        <v>7</v>
      </c>
      <c r="BE2972" s="13" t="s">
        <v>38</v>
      </c>
      <c r="BF2972" s="13" t="s">
        <v>56</v>
      </c>
      <c r="BG2972" s="13">
        <v>1</v>
      </c>
      <c r="BH2972" s="23">
        <v>6</v>
      </c>
    </row>
    <row r="2973" spans="36:60" x14ac:dyDescent="0.25">
      <c r="AJ2973" s="22">
        <v>95</v>
      </c>
      <c r="AK2973" s="13" t="s">
        <v>186</v>
      </c>
      <c r="AL2973" s="13" t="s">
        <v>41</v>
      </c>
      <c r="AM2973" s="13" t="s">
        <v>42</v>
      </c>
      <c r="AN2973" s="13" t="s">
        <v>90</v>
      </c>
      <c r="AO2973" s="13" t="s">
        <v>44</v>
      </c>
      <c r="AP2973" s="13" t="s">
        <v>51</v>
      </c>
      <c r="AQ2973" s="13" t="s">
        <v>134</v>
      </c>
      <c r="AR2973" s="13" t="s">
        <v>45</v>
      </c>
      <c r="AS2973" s="13" t="s">
        <v>80</v>
      </c>
      <c r="AT2973" s="13">
        <v>761.05</v>
      </c>
      <c r="AU2973" s="13">
        <v>8</v>
      </c>
      <c r="AV2973" s="13">
        <v>0.11</v>
      </c>
      <c r="AW2973" s="13">
        <v>5418.68</v>
      </c>
      <c r="AX2973" s="13">
        <v>3181.55</v>
      </c>
      <c r="AY2973" s="13">
        <v>2237.13</v>
      </c>
      <c r="AZ2973" s="13" t="s">
        <v>47</v>
      </c>
      <c r="BA2973" s="13" t="s">
        <v>54</v>
      </c>
      <c r="BB2973" s="13" t="s">
        <v>72</v>
      </c>
      <c r="BC2973" s="13">
        <v>40.799999999999997</v>
      </c>
      <c r="BD2973" s="13">
        <v>7</v>
      </c>
      <c r="BE2973" s="13" t="s">
        <v>38</v>
      </c>
      <c r="BF2973" s="13" t="s">
        <v>56</v>
      </c>
      <c r="BG2973" s="13">
        <v>2</v>
      </c>
      <c r="BH2973" s="23">
        <v>8</v>
      </c>
    </row>
    <row r="2974" spans="36:60" x14ac:dyDescent="0.25">
      <c r="AJ2974" s="22">
        <v>99</v>
      </c>
      <c r="AK2974" s="13" t="s">
        <v>138</v>
      </c>
      <c r="AL2974" s="13" t="s">
        <v>50</v>
      </c>
      <c r="AM2974" s="13" t="s">
        <v>82</v>
      </c>
      <c r="AN2974" s="13" t="s">
        <v>43</v>
      </c>
      <c r="AO2974" s="13" t="s">
        <v>74</v>
      </c>
      <c r="AP2974" s="13" t="s">
        <v>51</v>
      </c>
      <c r="AQ2974" s="13" t="s">
        <v>84</v>
      </c>
      <c r="AR2974" s="13" t="s">
        <v>33</v>
      </c>
      <c r="AS2974" s="13" t="s">
        <v>80</v>
      </c>
      <c r="AT2974" s="13">
        <v>997.74</v>
      </c>
      <c r="AU2974" s="13">
        <v>15</v>
      </c>
      <c r="AV2974" s="13">
        <v>0.05</v>
      </c>
      <c r="AW2974" s="13">
        <v>14217.8</v>
      </c>
      <c r="AX2974" s="13">
        <v>9711.07</v>
      </c>
      <c r="AY2974" s="13">
        <v>4506.7299999999996</v>
      </c>
      <c r="AZ2974" s="13" t="s">
        <v>47</v>
      </c>
      <c r="BA2974" s="13" t="s">
        <v>88</v>
      </c>
      <c r="BB2974" s="13" t="s">
        <v>72</v>
      </c>
      <c r="BC2974" s="13">
        <v>40.020000000000003</v>
      </c>
      <c r="BD2974" s="13">
        <v>2</v>
      </c>
      <c r="BE2974" s="13" t="s">
        <v>38</v>
      </c>
      <c r="BF2974" s="13" t="s">
        <v>39</v>
      </c>
      <c r="BG2974" s="13">
        <v>2</v>
      </c>
      <c r="BH2974" s="23">
        <v>6</v>
      </c>
    </row>
    <row r="2975" spans="36:60" x14ac:dyDescent="0.25">
      <c r="AJ2975" s="20">
        <v>104</v>
      </c>
      <c r="AK2975" s="2" t="s">
        <v>193</v>
      </c>
      <c r="AL2975" s="2" t="s">
        <v>127</v>
      </c>
      <c r="AM2975" s="2" t="s">
        <v>66</v>
      </c>
      <c r="AN2975" s="2" t="s">
        <v>90</v>
      </c>
      <c r="AO2975" s="2" t="s">
        <v>67</v>
      </c>
      <c r="AP2975" s="2" t="s">
        <v>75</v>
      </c>
      <c r="AQ2975" s="2" t="s">
        <v>84</v>
      </c>
      <c r="AR2975" s="2" t="s">
        <v>33</v>
      </c>
      <c r="AS2975" s="2" t="s">
        <v>80</v>
      </c>
      <c r="AT2975" s="2">
        <v>948.19</v>
      </c>
      <c r="AU2975" s="2">
        <v>18</v>
      </c>
      <c r="AV2975" s="2">
        <v>0.09</v>
      </c>
      <c r="AW2975" s="2">
        <v>15531.35</v>
      </c>
      <c r="AX2975" s="2">
        <v>8185.97</v>
      </c>
      <c r="AY2975" s="2">
        <v>7345.38</v>
      </c>
      <c r="AZ2975" s="2" t="s">
        <v>35</v>
      </c>
      <c r="BA2975" s="2" t="s">
        <v>88</v>
      </c>
      <c r="BB2975" s="2" t="s">
        <v>37</v>
      </c>
      <c r="BC2975" s="2">
        <v>41.47</v>
      </c>
      <c r="BD2975" s="2">
        <v>1</v>
      </c>
      <c r="BE2975" s="2" t="s">
        <v>38</v>
      </c>
      <c r="BF2975" s="2" t="s">
        <v>39</v>
      </c>
      <c r="BG2975" s="2">
        <v>3</v>
      </c>
      <c r="BH2975" s="21">
        <v>7</v>
      </c>
    </row>
    <row r="2976" spans="36:60" x14ac:dyDescent="0.25">
      <c r="AJ2976" s="20">
        <v>106</v>
      </c>
      <c r="AK2976" s="2" t="s">
        <v>195</v>
      </c>
      <c r="AL2976" s="2" t="s">
        <v>50</v>
      </c>
      <c r="AM2976" s="2" t="s">
        <v>28</v>
      </c>
      <c r="AN2976" s="2" t="s">
        <v>59</v>
      </c>
      <c r="AO2976" s="2" t="s">
        <v>44</v>
      </c>
      <c r="AP2976" s="2" t="s">
        <v>31</v>
      </c>
      <c r="AQ2976" s="2" t="s">
        <v>32</v>
      </c>
      <c r="AR2976" s="2" t="s">
        <v>33</v>
      </c>
      <c r="AS2976" s="2" t="s">
        <v>80</v>
      </c>
      <c r="AT2976" s="2">
        <v>714.37</v>
      </c>
      <c r="AU2976" s="2">
        <v>17</v>
      </c>
      <c r="AV2976" s="2">
        <v>0.05</v>
      </c>
      <c r="AW2976" s="2">
        <v>11537.08</v>
      </c>
      <c r="AX2976" s="2">
        <v>8708.1299999999992</v>
      </c>
      <c r="AY2976" s="2">
        <v>2828.95</v>
      </c>
      <c r="AZ2976" s="2" t="s">
        <v>91</v>
      </c>
      <c r="BA2976" s="2" t="s">
        <v>54</v>
      </c>
      <c r="BB2976" s="2" t="s">
        <v>48</v>
      </c>
      <c r="BC2976" s="2">
        <v>40.700000000000003</v>
      </c>
      <c r="BD2976" s="2">
        <v>9</v>
      </c>
      <c r="BE2976" s="2" t="s">
        <v>55</v>
      </c>
      <c r="BF2976" s="2" t="s">
        <v>39</v>
      </c>
      <c r="BG2976" s="2">
        <v>1</v>
      </c>
      <c r="BH2976" s="21">
        <v>10</v>
      </c>
    </row>
    <row r="2977" spans="36:60" x14ac:dyDescent="0.25">
      <c r="AJ2977" s="22">
        <v>115</v>
      </c>
      <c r="AK2977" s="13" t="s">
        <v>203</v>
      </c>
      <c r="AL2977" s="13" t="s">
        <v>41</v>
      </c>
      <c r="AM2977" s="13" t="s">
        <v>66</v>
      </c>
      <c r="AN2977" s="13" t="s">
        <v>43</v>
      </c>
      <c r="AO2977" s="13" t="s">
        <v>30</v>
      </c>
      <c r="AP2977" s="13" t="s">
        <v>75</v>
      </c>
      <c r="AQ2977" s="13" t="s">
        <v>107</v>
      </c>
      <c r="AR2977" s="13" t="s">
        <v>53</v>
      </c>
      <c r="AS2977" s="13" t="s">
        <v>70</v>
      </c>
      <c r="AT2977" s="13">
        <v>779.95</v>
      </c>
      <c r="AU2977" s="13">
        <v>16</v>
      </c>
      <c r="AV2977" s="13">
        <v>0.26</v>
      </c>
      <c r="AW2977" s="13">
        <v>9234.61</v>
      </c>
      <c r="AX2977" s="13">
        <v>5262.88</v>
      </c>
      <c r="AY2977" s="13">
        <v>3971.73</v>
      </c>
      <c r="AZ2977" s="13" t="s">
        <v>63</v>
      </c>
      <c r="BA2977" s="13" t="s">
        <v>54</v>
      </c>
      <c r="BB2977" s="13" t="s">
        <v>48</v>
      </c>
      <c r="BC2977" s="13">
        <v>41.12</v>
      </c>
      <c r="BD2977" s="13">
        <v>6</v>
      </c>
      <c r="BE2977" s="13" t="s">
        <v>97</v>
      </c>
      <c r="BF2977" s="13" t="s">
        <v>56</v>
      </c>
      <c r="BG2977" s="13">
        <v>5</v>
      </c>
      <c r="BH2977" s="23">
        <v>2</v>
      </c>
    </row>
    <row r="2978" spans="36:60" x14ac:dyDescent="0.25">
      <c r="AJ2978" s="20">
        <v>130</v>
      </c>
      <c r="AK2978" s="2" t="s">
        <v>125</v>
      </c>
      <c r="AL2978" s="2" t="s">
        <v>65</v>
      </c>
      <c r="AM2978" s="2" t="s">
        <v>82</v>
      </c>
      <c r="AN2978" s="2" t="s">
        <v>43</v>
      </c>
      <c r="AO2978" s="2" t="s">
        <v>94</v>
      </c>
      <c r="AP2978" s="2" t="s">
        <v>68</v>
      </c>
      <c r="AQ2978" s="2" t="s">
        <v>84</v>
      </c>
      <c r="AR2978" s="2" t="s">
        <v>45</v>
      </c>
      <c r="AS2978" s="2" t="s">
        <v>70</v>
      </c>
      <c r="AT2978" s="2">
        <v>367.19</v>
      </c>
      <c r="AU2978" s="2">
        <v>12</v>
      </c>
      <c r="AV2978" s="2">
        <v>0.13</v>
      </c>
      <c r="AW2978" s="2">
        <v>3833.46</v>
      </c>
      <c r="AX2978" s="2">
        <v>2999.49</v>
      </c>
      <c r="AY2978" s="2">
        <v>833.97</v>
      </c>
      <c r="AZ2978" s="2" t="s">
        <v>47</v>
      </c>
      <c r="BA2978" s="2" t="s">
        <v>36</v>
      </c>
      <c r="BB2978" s="2" t="s">
        <v>37</v>
      </c>
      <c r="BC2978" s="2">
        <v>48.48</v>
      </c>
      <c r="BD2978" s="2">
        <v>8</v>
      </c>
      <c r="BE2978" s="2" t="s">
        <v>97</v>
      </c>
      <c r="BF2978" s="2" t="s">
        <v>56</v>
      </c>
      <c r="BG2978" s="2">
        <v>4</v>
      </c>
      <c r="BH2978" s="21">
        <v>3</v>
      </c>
    </row>
    <row r="2979" spans="36:60" x14ac:dyDescent="0.25">
      <c r="AJ2979" s="20">
        <v>134</v>
      </c>
      <c r="AK2979" s="2" t="s">
        <v>217</v>
      </c>
      <c r="AL2979" s="2" t="s">
        <v>65</v>
      </c>
      <c r="AM2979" s="2" t="s">
        <v>82</v>
      </c>
      <c r="AN2979" s="2" t="s">
        <v>83</v>
      </c>
      <c r="AO2979" s="2" t="s">
        <v>44</v>
      </c>
      <c r="AP2979" s="2" t="s">
        <v>75</v>
      </c>
      <c r="AQ2979" s="2" t="s">
        <v>69</v>
      </c>
      <c r="AR2979" s="2" t="s">
        <v>45</v>
      </c>
      <c r="AS2979" s="2" t="s">
        <v>70</v>
      </c>
      <c r="AT2979" s="2">
        <v>951.39</v>
      </c>
      <c r="AU2979" s="2">
        <v>1</v>
      </c>
      <c r="AV2979" s="2">
        <v>0.06</v>
      </c>
      <c r="AW2979" s="2">
        <v>894.31</v>
      </c>
      <c r="AX2979" s="2">
        <v>712.42</v>
      </c>
      <c r="AY2979" s="2">
        <v>181.89</v>
      </c>
      <c r="AZ2979" s="2" t="s">
        <v>47</v>
      </c>
      <c r="BA2979" s="2" t="s">
        <v>71</v>
      </c>
      <c r="BB2979" s="2" t="s">
        <v>48</v>
      </c>
      <c r="BC2979" s="2">
        <v>42.63</v>
      </c>
      <c r="BD2979" s="2">
        <v>4</v>
      </c>
      <c r="BE2979" s="2" t="s">
        <v>38</v>
      </c>
      <c r="BF2979" s="2" t="s">
        <v>56</v>
      </c>
      <c r="BG2979" s="2">
        <v>4</v>
      </c>
      <c r="BH2979" s="21">
        <v>9</v>
      </c>
    </row>
    <row r="2980" spans="36:60" x14ac:dyDescent="0.25">
      <c r="AJ2980" s="22">
        <v>151</v>
      </c>
      <c r="AK2980" s="13" t="s">
        <v>234</v>
      </c>
      <c r="AL2980" s="13" t="s">
        <v>65</v>
      </c>
      <c r="AM2980" s="13" t="s">
        <v>42</v>
      </c>
      <c r="AN2980" s="13" t="s">
        <v>90</v>
      </c>
      <c r="AO2980" s="13" t="s">
        <v>94</v>
      </c>
      <c r="AP2980" s="13" t="s">
        <v>61</v>
      </c>
      <c r="AQ2980" s="13" t="s">
        <v>79</v>
      </c>
      <c r="AR2980" s="13" t="s">
        <v>53</v>
      </c>
      <c r="AS2980" s="13" t="s">
        <v>34</v>
      </c>
      <c r="AT2980" s="13">
        <v>276.22000000000003</v>
      </c>
      <c r="AU2980" s="13">
        <v>19</v>
      </c>
      <c r="AV2980" s="13">
        <v>0.11</v>
      </c>
      <c r="AW2980" s="13">
        <v>4670.88</v>
      </c>
      <c r="AX2980" s="13">
        <v>2642.33</v>
      </c>
      <c r="AY2980" s="13">
        <v>2028.55</v>
      </c>
      <c r="AZ2980" s="13" t="s">
        <v>35</v>
      </c>
      <c r="BA2980" s="13" t="s">
        <v>36</v>
      </c>
      <c r="BB2980" s="13" t="s">
        <v>72</v>
      </c>
      <c r="BC2980" s="13">
        <v>47.98</v>
      </c>
      <c r="BD2980" s="13">
        <v>6</v>
      </c>
      <c r="BE2980" s="13" t="s">
        <v>38</v>
      </c>
      <c r="BF2980" s="13" t="s">
        <v>39</v>
      </c>
      <c r="BG2980" s="13">
        <v>1</v>
      </c>
      <c r="BH2980" s="23">
        <v>11</v>
      </c>
    </row>
    <row r="2981" spans="36:60" x14ac:dyDescent="0.25">
      <c r="AJ2981" s="20">
        <v>160</v>
      </c>
      <c r="AK2981" s="2" t="s">
        <v>243</v>
      </c>
      <c r="AL2981" s="2" t="s">
        <v>99</v>
      </c>
      <c r="AM2981" s="2" t="s">
        <v>42</v>
      </c>
      <c r="AN2981" s="2" t="s">
        <v>29</v>
      </c>
      <c r="AO2981" s="2" t="s">
        <v>74</v>
      </c>
      <c r="AP2981" s="2" t="s">
        <v>61</v>
      </c>
      <c r="AQ2981" s="2" t="s">
        <v>87</v>
      </c>
      <c r="AR2981" s="2" t="s">
        <v>45</v>
      </c>
      <c r="AS2981" s="2" t="s">
        <v>34</v>
      </c>
      <c r="AT2981" s="2">
        <v>104.45</v>
      </c>
      <c r="AU2981" s="2">
        <v>2</v>
      </c>
      <c r="AV2981" s="2">
        <v>0.15</v>
      </c>
      <c r="AW2981" s="2">
        <v>177.56</v>
      </c>
      <c r="AX2981" s="2">
        <v>148.96</v>
      </c>
      <c r="AY2981" s="2">
        <v>28.6</v>
      </c>
      <c r="AZ2981" s="2" t="s">
        <v>76</v>
      </c>
      <c r="BA2981" s="2" t="s">
        <v>88</v>
      </c>
      <c r="BB2981" s="2" t="s">
        <v>72</v>
      </c>
      <c r="BC2981" s="2">
        <v>45.88</v>
      </c>
      <c r="BD2981" s="2">
        <v>3</v>
      </c>
      <c r="BE2981" s="2" t="s">
        <v>55</v>
      </c>
      <c r="BF2981" s="2" t="s">
        <v>56</v>
      </c>
      <c r="BG2981" s="2">
        <v>3</v>
      </c>
      <c r="BH2981" s="21">
        <v>12</v>
      </c>
    </row>
    <row r="2982" spans="36:60" x14ac:dyDescent="0.25">
      <c r="AJ2982" s="22">
        <v>161</v>
      </c>
      <c r="AK2982" s="13" t="s">
        <v>143</v>
      </c>
      <c r="AL2982" s="13" t="s">
        <v>118</v>
      </c>
      <c r="AM2982" s="13" t="s">
        <v>42</v>
      </c>
      <c r="AN2982" s="13" t="s">
        <v>83</v>
      </c>
      <c r="AO2982" s="13" t="s">
        <v>60</v>
      </c>
      <c r="AP2982" s="13" t="s">
        <v>61</v>
      </c>
      <c r="AQ2982" s="13" t="s">
        <v>62</v>
      </c>
      <c r="AR2982" s="13" t="s">
        <v>33</v>
      </c>
      <c r="AS2982" s="13" t="s">
        <v>85</v>
      </c>
      <c r="AT2982" s="13">
        <v>679.18</v>
      </c>
      <c r="AU2982" s="13">
        <v>15</v>
      </c>
      <c r="AV2982" s="13">
        <v>0.14000000000000001</v>
      </c>
      <c r="AW2982" s="13">
        <v>8761.42</v>
      </c>
      <c r="AX2982" s="13">
        <v>4530.87</v>
      </c>
      <c r="AY2982" s="13">
        <v>4230.55</v>
      </c>
      <c r="AZ2982" s="13" t="s">
        <v>76</v>
      </c>
      <c r="BA2982" s="13" t="s">
        <v>71</v>
      </c>
      <c r="BB2982" s="13" t="s">
        <v>37</v>
      </c>
      <c r="BC2982" s="13">
        <v>47.7</v>
      </c>
      <c r="BD2982" s="13">
        <v>9</v>
      </c>
      <c r="BE2982" s="13" t="s">
        <v>97</v>
      </c>
      <c r="BF2982" s="13" t="s">
        <v>39</v>
      </c>
      <c r="BG2982" s="13">
        <v>5</v>
      </c>
      <c r="BH2982" s="23">
        <v>7</v>
      </c>
    </row>
    <row r="2983" spans="36:60" x14ac:dyDescent="0.25">
      <c r="AJ2983" s="20">
        <v>166</v>
      </c>
      <c r="AK2983" s="2" t="s">
        <v>241</v>
      </c>
      <c r="AL2983" s="2" t="s">
        <v>120</v>
      </c>
      <c r="AM2983" s="2" t="s">
        <v>66</v>
      </c>
      <c r="AN2983" s="2" t="s">
        <v>93</v>
      </c>
      <c r="AO2983" s="2" t="s">
        <v>67</v>
      </c>
      <c r="AP2983" s="2" t="s">
        <v>68</v>
      </c>
      <c r="AQ2983" s="2" t="s">
        <v>102</v>
      </c>
      <c r="AR2983" s="2" t="s">
        <v>45</v>
      </c>
      <c r="AS2983" s="2" t="s">
        <v>70</v>
      </c>
      <c r="AT2983" s="2">
        <v>30.54</v>
      </c>
      <c r="AU2983" s="2">
        <v>9</v>
      </c>
      <c r="AV2983" s="2">
        <v>0.27</v>
      </c>
      <c r="AW2983" s="2">
        <v>200.65</v>
      </c>
      <c r="AX2983" s="2">
        <v>125.19</v>
      </c>
      <c r="AY2983" s="2">
        <v>75.459999999999994</v>
      </c>
      <c r="AZ2983" s="2" t="s">
        <v>76</v>
      </c>
      <c r="BA2983" s="2" t="s">
        <v>54</v>
      </c>
      <c r="BB2983" s="2" t="s">
        <v>48</v>
      </c>
      <c r="BC2983" s="2">
        <v>48.23</v>
      </c>
      <c r="BD2983" s="2">
        <v>8</v>
      </c>
      <c r="BE2983" s="2" t="s">
        <v>97</v>
      </c>
      <c r="BF2983" s="2" t="s">
        <v>56</v>
      </c>
      <c r="BG2983" s="2">
        <v>5</v>
      </c>
      <c r="BH2983" s="21">
        <v>10</v>
      </c>
    </row>
    <row r="2984" spans="36:60" x14ac:dyDescent="0.25">
      <c r="AJ2984" s="22">
        <v>177</v>
      </c>
      <c r="AK2984" s="13" t="s">
        <v>49</v>
      </c>
      <c r="AL2984" s="13" t="s">
        <v>58</v>
      </c>
      <c r="AM2984" s="13" t="s">
        <v>28</v>
      </c>
      <c r="AN2984" s="13" t="s">
        <v>59</v>
      </c>
      <c r="AO2984" s="13" t="s">
        <v>78</v>
      </c>
      <c r="AP2984" s="13" t="s">
        <v>31</v>
      </c>
      <c r="AQ2984" s="13" t="s">
        <v>84</v>
      </c>
      <c r="AR2984" s="13" t="s">
        <v>53</v>
      </c>
      <c r="AS2984" s="13" t="s">
        <v>85</v>
      </c>
      <c r="AT2984" s="13">
        <v>547.62</v>
      </c>
      <c r="AU2984" s="13">
        <v>13</v>
      </c>
      <c r="AV2984" s="13">
        <v>0</v>
      </c>
      <c r="AW2984" s="13">
        <v>7119.06</v>
      </c>
      <c r="AX2984" s="13">
        <v>3829.75</v>
      </c>
      <c r="AY2984" s="13">
        <v>3289.31</v>
      </c>
      <c r="AZ2984" s="13" t="s">
        <v>91</v>
      </c>
      <c r="BA2984" s="13" t="s">
        <v>36</v>
      </c>
      <c r="BB2984" s="13" t="s">
        <v>48</v>
      </c>
      <c r="BC2984" s="13">
        <v>47.55</v>
      </c>
      <c r="BD2984" s="13">
        <v>4</v>
      </c>
      <c r="BE2984" s="13" t="s">
        <v>55</v>
      </c>
      <c r="BF2984" s="13" t="s">
        <v>56</v>
      </c>
      <c r="BG2984" s="13">
        <v>2</v>
      </c>
      <c r="BH2984" s="23">
        <v>12</v>
      </c>
    </row>
    <row r="2985" spans="36:60" x14ac:dyDescent="0.25">
      <c r="AJ2985" s="20">
        <v>178</v>
      </c>
      <c r="AK2985" s="2" t="s">
        <v>256</v>
      </c>
      <c r="AL2985" s="2" t="s">
        <v>58</v>
      </c>
      <c r="AM2985" s="2" t="s">
        <v>66</v>
      </c>
      <c r="AN2985" s="2" t="s">
        <v>43</v>
      </c>
      <c r="AO2985" s="2" t="s">
        <v>60</v>
      </c>
      <c r="AP2985" s="2" t="s">
        <v>31</v>
      </c>
      <c r="AQ2985" s="2" t="s">
        <v>84</v>
      </c>
      <c r="AR2985" s="2" t="s">
        <v>45</v>
      </c>
      <c r="AS2985" s="2" t="s">
        <v>34</v>
      </c>
      <c r="AT2985" s="2">
        <v>863.6</v>
      </c>
      <c r="AU2985" s="2">
        <v>20</v>
      </c>
      <c r="AV2985" s="2">
        <v>0.06</v>
      </c>
      <c r="AW2985" s="2">
        <v>16235.68</v>
      </c>
      <c r="AX2985" s="2">
        <v>9668.25</v>
      </c>
      <c r="AY2985" s="2">
        <v>6567.43</v>
      </c>
      <c r="AZ2985" s="2" t="s">
        <v>91</v>
      </c>
      <c r="BA2985" s="2" t="s">
        <v>71</v>
      </c>
      <c r="BB2985" s="2" t="s">
        <v>72</v>
      </c>
      <c r="BC2985" s="2">
        <v>45.06</v>
      </c>
      <c r="BD2985" s="2">
        <v>6</v>
      </c>
      <c r="BE2985" s="2" t="s">
        <v>55</v>
      </c>
      <c r="BF2985" s="2" t="s">
        <v>39</v>
      </c>
      <c r="BG2985" s="2">
        <v>2</v>
      </c>
      <c r="BH2985" s="21">
        <v>7</v>
      </c>
    </row>
    <row r="2986" spans="36:60" x14ac:dyDescent="0.25">
      <c r="AJ2986" s="20">
        <v>180</v>
      </c>
      <c r="AK2986" s="2" t="s">
        <v>258</v>
      </c>
      <c r="AL2986" s="2" t="s">
        <v>127</v>
      </c>
      <c r="AM2986" s="2" t="s">
        <v>28</v>
      </c>
      <c r="AN2986" s="2" t="s">
        <v>29</v>
      </c>
      <c r="AO2986" s="2" t="s">
        <v>78</v>
      </c>
      <c r="AP2986" s="2" t="s">
        <v>68</v>
      </c>
      <c r="AQ2986" s="2" t="s">
        <v>107</v>
      </c>
      <c r="AR2986" s="2" t="s">
        <v>45</v>
      </c>
      <c r="AS2986" s="2" t="s">
        <v>85</v>
      </c>
      <c r="AT2986" s="2">
        <v>47.06</v>
      </c>
      <c r="AU2986" s="2">
        <v>14</v>
      </c>
      <c r="AV2986" s="2">
        <v>7.0000000000000007E-2</v>
      </c>
      <c r="AW2986" s="2">
        <v>612.72</v>
      </c>
      <c r="AX2986" s="2">
        <v>366.35</v>
      </c>
      <c r="AY2986" s="2">
        <v>246.37</v>
      </c>
      <c r="AZ2986" s="2" t="s">
        <v>91</v>
      </c>
      <c r="BA2986" s="2" t="s">
        <v>36</v>
      </c>
      <c r="BB2986" s="2" t="s">
        <v>48</v>
      </c>
      <c r="BC2986" s="2">
        <v>44.81</v>
      </c>
      <c r="BD2986" s="2">
        <v>8</v>
      </c>
      <c r="BE2986" s="2" t="s">
        <v>38</v>
      </c>
      <c r="BF2986" s="2" t="s">
        <v>39</v>
      </c>
      <c r="BG2986" s="2">
        <v>2</v>
      </c>
      <c r="BH2986" s="21">
        <v>10</v>
      </c>
    </row>
    <row r="2987" spans="36:60" x14ac:dyDescent="0.25">
      <c r="AJ2987" s="22">
        <v>183</v>
      </c>
      <c r="AK2987" s="13" t="s">
        <v>261</v>
      </c>
      <c r="AL2987" s="13" t="s">
        <v>58</v>
      </c>
      <c r="AM2987" s="13" t="s">
        <v>82</v>
      </c>
      <c r="AN2987" s="13" t="s">
        <v>59</v>
      </c>
      <c r="AO2987" s="13" t="s">
        <v>78</v>
      </c>
      <c r="AP2987" s="13" t="s">
        <v>75</v>
      </c>
      <c r="AQ2987" s="13" t="s">
        <v>84</v>
      </c>
      <c r="AR2987" s="13" t="s">
        <v>53</v>
      </c>
      <c r="AS2987" s="13" t="s">
        <v>85</v>
      </c>
      <c r="AT2987" s="13">
        <v>154.13</v>
      </c>
      <c r="AU2987" s="13">
        <v>15</v>
      </c>
      <c r="AV2987" s="13">
        <v>0.28999999999999998</v>
      </c>
      <c r="AW2987" s="13">
        <v>1641.48</v>
      </c>
      <c r="AX2987" s="13">
        <v>925.7</v>
      </c>
      <c r="AY2987" s="13">
        <v>715.78</v>
      </c>
      <c r="AZ2987" s="13" t="s">
        <v>91</v>
      </c>
      <c r="BA2987" s="13" t="s">
        <v>88</v>
      </c>
      <c r="BB2987" s="13" t="s">
        <v>37</v>
      </c>
      <c r="BC2987" s="13">
        <v>49.56</v>
      </c>
      <c r="BD2987" s="13">
        <v>5</v>
      </c>
      <c r="BE2987" s="13" t="s">
        <v>97</v>
      </c>
      <c r="BF2987" s="13" t="s">
        <v>56</v>
      </c>
      <c r="BG2987" s="13">
        <v>2</v>
      </c>
      <c r="BH2987" s="23">
        <v>9</v>
      </c>
    </row>
    <row r="2988" spans="36:60" x14ac:dyDescent="0.25">
      <c r="AJ2988" s="22">
        <v>185</v>
      </c>
      <c r="AK2988" s="13" t="s">
        <v>263</v>
      </c>
      <c r="AL2988" s="13" t="s">
        <v>65</v>
      </c>
      <c r="AM2988" s="13" t="s">
        <v>42</v>
      </c>
      <c r="AN2988" s="13" t="s">
        <v>59</v>
      </c>
      <c r="AO2988" s="13" t="s">
        <v>30</v>
      </c>
      <c r="AP2988" s="13" t="s">
        <v>51</v>
      </c>
      <c r="AQ2988" s="13" t="s">
        <v>134</v>
      </c>
      <c r="AR2988" s="13" t="s">
        <v>33</v>
      </c>
      <c r="AS2988" s="13" t="s">
        <v>70</v>
      </c>
      <c r="AT2988" s="13">
        <v>552.28</v>
      </c>
      <c r="AU2988" s="13">
        <v>11</v>
      </c>
      <c r="AV2988" s="13">
        <v>7.0000000000000007E-2</v>
      </c>
      <c r="AW2988" s="13">
        <v>5649.82</v>
      </c>
      <c r="AX2988" s="13">
        <v>4718.5600000000004</v>
      </c>
      <c r="AY2988" s="13">
        <v>931.26</v>
      </c>
      <c r="AZ2988" s="13" t="s">
        <v>91</v>
      </c>
      <c r="BA2988" s="13" t="s">
        <v>71</v>
      </c>
      <c r="BB2988" s="13" t="s">
        <v>37</v>
      </c>
      <c r="BC2988" s="13">
        <v>41.18</v>
      </c>
      <c r="BD2988" s="13">
        <v>9</v>
      </c>
      <c r="BE2988" s="13" t="s">
        <v>55</v>
      </c>
      <c r="BF2988" s="13" t="s">
        <v>39</v>
      </c>
      <c r="BG2988" s="13">
        <v>1</v>
      </c>
      <c r="BH2988" s="23">
        <v>2</v>
      </c>
    </row>
    <row r="2989" spans="36:60" x14ac:dyDescent="0.25">
      <c r="AJ2989" s="20">
        <v>188</v>
      </c>
      <c r="AK2989" s="2" t="s">
        <v>136</v>
      </c>
      <c r="AL2989" s="2" t="s">
        <v>127</v>
      </c>
      <c r="AM2989" s="2" t="s">
        <v>28</v>
      </c>
      <c r="AN2989" s="2" t="s">
        <v>93</v>
      </c>
      <c r="AO2989" s="2" t="s">
        <v>60</v>
      </c>
      <c r="AP2989" s="2" t="s">
        <v>61</v>
      </c>
      <c r="AQ2989" s="2" t="s">
        <v>69</v>
      </c>
      <c r="AR2989" s="2" t="s">
        <v>53</v>
      </c>
      <c r="AS2989" s="2" t="s">
        <v>34</v>
      </c>
      <c r="AT2989" s="2">
        <v>792.42</v>
      </c>
      <c r="AU2989" s="2">
        <v>7</v>
      </c>
      <c r="AV2989" s="2">
        <v>0.23</v>
      </c>
      <c r="AW2989" s="2">
        <v>4271.1400000000003</v>
      </c>
      <c r="AX2989" s="2">
        <v>2395.09</v>
      </c>
      <c r="AY2989" s="2">
        <v>1876.05</v>
      </c>
      <c r="AZ2989" s="2" t="s">
        <v>63</v>
      </c>
      <c r="BA2989" s="2" t="s">
        <v>71</v>
      </c>
      <c r="BB2989" s="2" t="s">
        <v>37</v>
      </c>
      <c r="BC2989" s="2">
        <v>47.79</v>
      </c>
      <c r="BD2989" s="2">
        <v>2</v>
      </c>
      <c r="BE2989" s="2" t="s">
        <v>97</v>
      </c>
      <c r="BF2989" s="2" t="s">
        <v>39</v>
      </c>
      <c r="BG2989" s="2">
        <v>1</v>
      </c>
      <c r="BH2989" s="21">
        <v>4</v>
      </c>
    </row>
    <row r="2990" spans="36:60" x14ac:dyDescent="0.25">
      <c r="AJ2990" s="22">
        <v>189</v>
      </c>
      <c r="AK2990" s="13" t="s">
        <v>265</v>
      </c>
      <c r="AL2990" s="13" t="s">
        <v>27</v>
      </c>
      <c r="AM2990" s="13" t="s">
        <v>82</v>
      </c>
      <c r="AN2990" s="13" t="s">
        <v>90</v>
      </c>
      <c r="AO2990" s="13" t="s">
        <v>94</v>
      </c>
      <c r="AP2990" s="13" t="s">
        <v>61</v>
      </c>
      <c r="AQ2990" s="13" t="s">
        <v>102</v>
      </c>
      <c r="AR2990" s="13" t="s">
        <v>45</v>
      </c>
      <c r="AS2990" s="13" t="s">
        <v>34</v>
      </c>
      <c r="AT2990" s="13">
        <v>268.98</v>
      </c>
      <c r="AU2990" s="13">
        <v>7</v>
      </c>
      <c r="AV2990" s="13">
        <v>0.24</v>
      </c>
      <c r="AW2990" s="13">
        <v>1430.97</v>
      </c>
      <c r="AX2990" s="13">
        <v>764.32</v>
      </c>
      <c r="AY2990" s="13">
        <v>666.65</v>
      </c>
      <c r="AZ2990" s="13" t="s">
        <v>91</v>
      </c>
      <c r="BA2990" s="13" t="s">
        <v>54</v>
      </c>
      <c r="BB2990" s="13" t="s">
        <v>37</v>
      </c>
      <c r="BC2990" s="13">
        <v>48.75</v>
      </c>
      <c r="BD2990" s="13">
        <v>7</v>
      </c>
      <c r="BE2990" s="13" t="s">
        <v>97</v>
      </c>
      <c r="BF2990" s="13" t="s">
        <v>56</v>
      </c>
      <c r="BG2990" s="13">
        <v>5</v>
      </c>
      <c r="BH2990" s="23">
        <v>6</v>
      </c>
    </row>
    <row r="2991" spans="36:60" x14ac:dyDescent="0.25">
      <c r="AJ2991" s="22">
        <v>197</v>
      </c>
      <c r="AK2991" s="13" t="s">
        <v>271</v>
      </c>
      <c r="AL2991" s="13" t="s">
        <v>65</v>
      </c>
      <c r="AM2991" s="13" t="s">
        <v>82</v>
      </c>
      <c r="AN2991" s="13" t="s">
        <v>29</v>
      </c>
      <c r="AO2991" s="13" t="s">
        <v>30</v>
      </c>
      <c r="AP2991" s="13" t="s">
        <v>75</v>
      </c>
      <c r="AQ2991" s="13" t="s">
        <v>69</v>
      </c>
      <c r="AR2991" s="13" t="s">
        <v>53</v>
      </c>
      <c r="AS2991" s="13" t="s">
        <v>70</v>
      </c>
      <c r="AT2991" s="13">
        <v>524.36</v>
      </c>
      <c r="AU2991" s="13">
        <v>20</v>
      </c>
      <c r="AV2991" s="13">
        <v>0.09</v>
      </c>
      <c r="AW2991" s="13">
        <v>9543.35</v>
      </c>
      <c r="AX2991" s="13">
        <v>6079.04</v>
      </c>
      <c r="AY2991" s="13">
        <v>3464.31</v>
      </c>
      <c r="AZ2991" s="13" t="s">
        <v>47</v>
      </c>
      <c r="BA2991" s="13" t="s">
        <v>54</v>
      </c>
      <c r="BB2991" s="13" t="s">
        <v>72</v>
      </c>
      <c r="BC2991" s="13">
        <v>44.65</v>
      </c>
      <c r="BD2991" s="13">
        <v>9</v>
      </c>
      <c r="BE2991" s="13" t="s">
        <v>55</v>
      </c>
      <c r="BF2991" s="13" t="s">
        <v>39</v>
      </c>
      <c r="BG2991" s="13">
        <v>4</v>
      </c>
      <c r="BH2991" s="23">
        <v>6</v>
      </c>
    </row>
    <row r="2992" spans="36:60" x14ac:dyDescent="0.25">
      <c r="AJ2992" s="20">
        <v>218</v>
      </c>
      <c r="AK2992" s="2" t="s">
        <v>271</v>
      </c>
      <c r="AL2992" s="2" t="s">
        <v>118</v>
      </c>
      <c r="AM2992" s="2" t="s">
        <v>28</v>
      </c>
      <c r="AN2992" s="2" t="s">
        <v>93</v>
      </c>
      <c r="AO2992" s="2" t="s">
        <v>100</v>
      </c>
      <c r="AP2992" s="2" t="s">
        <v>51</v>
      </c>
      <c r="AQ2992" s="2" t="s">
        <v>79</v>
      </c>
      <c r="AR2992" s="2" t="s">
        <v>45</v>
      </c>
      <c r="AS2992" s="2" t="s">
        <v>70</v>
      </c>
      <c r="AT2992" s="2">
        <v>421.27</v>
      </c>
      <c r="AU2992" s="2">
        <v>10</v>
      </c>
      <c r="AV2992" s="2">
        <v>0.12</v>
      </c>
      <c r="AW2992" s="2">
        <v>3707.18</v>
      </c>
      <c r="AX2992" s="2">
        <v>3111.49</v>
      </c>
      <c r="AY2992" s="2">
        <v>595.69000000000005</v>
      </c>
      <c r="AZ2992" s="2" t="s">
        <v>91</v>
      </c>
      <c r="BA2992" s="2" t="s">
        <v>36</v>
      </c>
      <c r="BB2992" s="2" t="s">
        <v>48</v>
      </c>
      <c r="BC2992" s="2">
        <v>44.92</v>
      </c>
      <c r="BD2992" s="2">
        <v>6</v>
      </c>
      <c r="BE2992" s="2" t="s">
        <v>38</v>
      </c>
      <c r="BF2992" s="2" t="s">
        <v>39</v>
      </c>
      <c r="BG2992" s="2">
        <v>4</v>
      </c>
      <c r="BH2992" s="21">
        <v>6</v>
      </c>
    </row>
    <row r="2993" spans="36:60" x14ac:dyDescent="0.25">
      <c r="AJ2993" s="22">
        <v>223</v>
      </c>
      <c r="AK2993" s="13" t="s">
        <v>285</v>
      </c>
      <c r="AL2993" s="13" t="s">
        <v>96</v>
      </c>
      <c r="AM2993" s="13" t="s">
        <v>66</v>
      </c>
      <c r="AN2993" s="13" t="s">
        <v>59</v>
      </c>
      <c r="AO2993" s="13" t="s">
        <v>30</v>
      </c>
      <c r="AP2993" s="13" t="s">
        <v>68</v>
      </c>
      <c r="AQ2993" s="13" t="s">
        <v>69</v>
      </c>
      <c r="AR2993" s="13" t="s">
        <v>33</v>
      </c>
      <c r="AS2993" s="13" t="s">
        <v>70</v>
      </c>
      <c r="AT2993" s="13">
        <v>219.97</v>
      </c>
      <c r="AU2993" s="13">
        <v>3</v>
      </c>
      <c r="AV2993" s="13">
        <v>0.19</v>
      </c>
      <c r="AW2993" s="13">
        <v>534.53</v>
      </c>
      <c r="AX2993" s="13">
        <v>277.02</v>
      </c>
      <c r="AY2993" s="13">
        <v>257.51</v>
      </c>
      <c r="AZ2993" s="13" t="s">
        <v>76</v>
      </c>
      <c r="BA2993" s="13" t="s">
        <v>71</v>
      </c>
      <c r="BB2993" s="13" t="s">
        <v>37</v>
      </c>
      <c r="BC2993" s="13">
        <v>41.99</v>
      </c>
      <c r="BD2993" s="13">
        <v>9</v>
      </c>
      <c r="BE2993" s="13" t="s">
        <v>38</v>
      </c>
      <c r="BF2993" s="13" t="s">
        <v>39</v>
      </c>
      <c r="BG2993" s="13">
        <v>2</v>
      </c>
      <c r="BH2993" s="23">
        <v>12</v>
      </c>
    </row>
    <row r="2994" spans="36:60" x14ac:dyDescent="0.25">
      <c r="AJ2994" s="20">
        <v>226</v>
      </c>
      <c r="AK2994" s="2" t="s">
        <v>263</v>
      </c>
      <c r="AL2994" s="2" t="s">
        <v>65</v>
      </c>
      <c r="AM2994" s="2" t="s">
        <v>66</v>
      </c>
      <c r="AN2994" s="2" t="s">
        <v>83</v>
      </c>
      <c r="AO2994" s="2" t="s">
        <v>94</v>
      </c>
      <c r="AP2994" s="2" t="s">
        <v>61</v>
      </c>
      <c r="AQ2994" s="2" t="s">
        <v>102</v>
      </c>
      <c r="AR2994" s="2" t="s">
        <v>33</v>
      </c>
      <c r="AS2994" s="2" t="s">
        <v>46</v>
      </c>
      <c r="AT2994" s="2">
        <v>38.82</v>
      </c>
      <c r="AU2994" s="2">
        <v>9</v>
      </c>
      <c r="AV2994" s="2">
        <v>0.27</v>
      </c>
      <c r="AW2994" s="2">
        <v>255.05</v>
      </c>
      <c r="AX2994" s="2">
        <v>142.22999999999999</v>
      </c>
      <c r="AY2994" s="2">
        <v>112.82</v>
      </c>
      <c r="AZ2994" s="2" t="s">
        <v>91</v>
      </c>
      <c r="BA2994" s="2" t="s">
        <v>88</v>
      </c>
      <c r="BB2994" s="2" t="s">
        <v>48</v>
      </c>
      <c r="BC2994" s="2">
        <v>44.52</v>
      </c>
      <c r="BD2994" s="2">
        <v>3</v>
      </c>
      <c r="BE2994" s="2" t="s">
        <v>55</v>
      </c>
      <c r="BF2994" s="2" t="s">
        <v>56</v>
      </c>
      <c r="BG2994" s="2">
        <v>1</v>
      </c>
      <c r="BH2994" s="21">
        <v>2</v>
      </c>
    </row>
    <row r="2995" spans="36:60" x14ac:dyDescent="0.25">
      <c r="AJ2995" s="22">
        <v>229</v>
      </c>
      <c r="AK2995" s="13" t="s">
        <v>290</v>
      </c>
      <c r="AL2995" s="13" t="s">
        <v>96</v>
      </c>
      <c r="AM2995" s="13" t="s">
        <v>28</v>
      </c>
      <c r="AN2995" s="13" t="s">
        <v>43</v>
      </c>
      <c r="AO2995" s="13" t="s">
        <v>74</v>
      </c>
      <c r="AP2995" s="13" t="s">
        <v>31</v>
      </c>
      <c r="AQ2995" s="13" t="s">
        <v>32</v>
      </c>
      <c r="AR2995" s="13" t="s">
        <v>45</v>
      </c>
      <c r="AS2995" s="13" t="s">
        <v>80</v>
      </c>
      <c r="AT2995" s="13">
        <v>969.17</v>
      </c>
      <c r="AU2995" s="13">
        <v>6</v>
      </c>
      <c r="AV2995" s="13">
        <v>0.24</v>
      </c>
      <c r="AW2995" s="13">
        <v>4419.42</v>
      </c>
      <c r="AX2995" s="13">
        <v>2953.63</v>
      </c>
      <c r="AY2995" s="13">
        <v>1465.79</v>
      </c>
      <c r="AZ2995" s="13" t="s">
        <v>47</v>
      </c>
      <c r="BA2995" s="13" t="s">
        <v>88</v>
      </c>
      <c r="BB2995" s="13" t="s">
        <v>72</v>
      </c>
      <c r="BC2995" s="13">
        <v>47.44</v>
      </c>
      <c r="BD2995" s="13">
        <v>10</v>
      </c>
      <c r="BE2995" s="13" t="s">
        <v>38</v>
      </c>
      <c r="BF2995" s="13" t="s">
        <v>39</v>
      </c>
      <c r="BG2995" s="13">
        <v>3</v>
      </c>
      <c r="BH2995" s="23">
        <v>3</v>
      </c>
    </row>
    <row r="2996" spans="36:60" x14ac:dyDescent="0.25">
      <c r="AJ2996" s="20">
        <v>234</v>
      </c>
      <c r="AK2996" s="2" t="s">
        <v>293</v>
      </c>
      <c r="AL2996" s="2" t="s">
        <v>99</v>
      </c>
      <c r="AM2996" s="2" t="s">
        <v>66</v>
      </c>
      <c r="AN2996" s="2" t="s">
        <v>83</v>
      </c>
      <c r="AO2996" s="2" t="s">
        <v>67</v>
      </c>
      <c r="AP2996" s="2" t="s">
        <v>61</v>
      </c>
      <c r="AQ2996" s="2" t="s">
        <v>52</v>
      </c>
      <c r="AR2996" s="2" t="s">
        <v>33</v>
      </c>
      <c r="AS2996" s="2" t="s">
        <v>85</v>
      </c>
      <c r="AT2996" s="2">
        <v>993.06</v>
      </c>
      <c r="AU2996" s="2">
        <v>6</v>
      </c>
      <c r="AV2996" s="2">
        <v>0.24</v>
      </c>
      <c r="AW2996" s="2">
        <v>4528.3500000000004</v>
      </c>
      <c r="AX2996" s="2">
        <v>2287.0100000000002</v>
      </c>
      <c r="AY2996" s="2">
        <v>2241.34</v>
      </c>
      <c r="AZ2996" s="2" t="s">
        <v>63</v>
      </c>
      <c r="BA2996" s="2" t="s">
        <v>88</v>
      </c>
      <c r="BB2996" s="2" t="s">
        <v>72</v>
      </c>
      <c r="BC2996" s="2">
        <v>41.33</v>
      </c>
      <c r="BD2996" s="2">
        <v>7</v>
      </c>
      <c r="BE2996" s="2" t="s">
        <v>38</v>
      </c>
      <c r="BF2996" s="2" t="s">
        <v>56</v>
      </c>
      <c r="BG2996" s="2">
        <v>2</v>
      </c>
      <c r="BH2996" s="21">
        <v>3</v>
      </c>
    </row>
    <row r="2997" spans="36:60" x14ac:dyDescent="0.25">
      <c r="AJ2997" s="22">
        <v>237</v>
      </c>
      <c r="AK2997" s="13" t="s">
        <v>210</v>
      </c>
      <c r="AL2997" s="13" t="s">
        <v>50</v>
      </c>
      <c r="AM2997" s="13" t="s">
        <v>82</v>
      </c>
      <c r="AN2997" s="13" t="s">
        <v>43</v>
      </c>
      <c r="AO2997" s="13" t="s">
        <v>100</v>
      </c>
      <c r="AP2997" s="13" t="s">
        <v>51</v>
      </c>
      <c r="AQ2997" s="13" t="s">
        <v>102</v>
      </c>
      <c r="AR2997" s="13" t="s">
        <v>33</v>
      </c>
      <c r="AS2997" s="13" t="s">
        <v>46</v>
      </c>
      <c r="AT2997" s="13">
        <v>888.49</v>
      </c>
      <c r="AU2997" s="13">
        <v>11</v>
      </c>
      <c r="AV2997" s="13">
        <v>0.09</v>
      </c>
      <c r="AW2997" s="13">
        <v>8893.7800000000007</v>
      </c>
      <c r="AX2997" s="13">
        <v>7729.69</v>
      </c>
      <c r="AY2997" s="13">
        <v>1164.0899999999999</v>
      </c>
      <c r="AZ2997" s="13" t="s">
        <v>76</v>
      </c>
      <c r="BA2997" s="13" t="s">
        <v>71</v>
      </c>
      <c r="BB2997" s="13" t="s">
        <v>37</v>
      </c>
      <c r="BC2997" s="13">
        <v>42.01</v>
      </c>
      <c r="BD2997" s="13">
        <v>2</v>
      </c>
      <c r="BE2997" s="13" t="s">
        <v>55</v>
      </c>
      <c r="BF2997" s="13" t="s">
        <v>56</v>
      </c>
      <c r="BG2997" s="13">
        <v>1</v>
      </c>
      <c r="BH2997" s="23">
        <v>8</v>
      </c>
    </row>
    <row r="2998" spans="36:60" x14ac:dyDescent="0.25">
      <c r="AJ2998" s="20">
        <v>238</v>
      </c>
      <c r="AK2998" s="2" t="s">
        <v>294</v>
      </c>
      <c r="AL2998" s="2" t="s">
        <v>120</v>
      </c>
      <c r="AM2998" s="2" t="s">
        <v>66</v>
      </c>
      <c r="AN2998" s="2" t="s">
        <v>83</v>
      </c>
      <c r="AO2998" s="2" t="s">
        <v>67</v>
      </c>
      <c r="AP2998" s="2" t="s">
        <v>68</v>
      </c>
      <c r="AQ2998" s="2" t="s">
        <v>79</v>
      </c>
      <c r="AR2998" s="2" t="s">
        <v>45</v>
      </c>
      <c r="AS2998" s="2" t="s">
        <v>85</v>
      </c>
      <c r="AT2998" s="2">
        <v>908.86</v>
      </c>
      <c r="AU2998" s="2">
        <v>12</v>
      </c>
      <c r="AV2998" s="2">
        <v>0.04</v>
      </c>
      <c r="AW2998" s="2">
        <v>10470.07</v>
      </c>
      <c r="AX2998" s="2">
        <v>8845.52</v>
      </c>
      <c r="AY2998" s="2">
        <v>1624.55</v>
      </c>
      <c r="AZ2998" s="2" t="s">
        <v>47</v>
      </c>
      <c r="BA2998" s="2" t="s">
        <v>88</v>
      </c>
      <c r="BB2998" s="2" t="s">
        <v>72</v>
      </c>
      <c r="BC2998" s="2">
        <v>42.15</v>
      </c>
      <c r="BD2998" s="2">
        <v>7</v>
      </c>
      <c r="BE2998" s="2" t="s">
        <v>55</v>
      </c>
      <c r="BF2998" s="2" t="s">
        <v>56</v>
      </c>
      <c r="BG2998" s="2">
        <v>3</v>
      </c>
      <c r="BH2998" s="21">
        <v>10</v>
      </c>
    </row>
    <row r="2999" spans="36:60" x14ac:dyDescent="0.25">
      <c r="AJ2999" s="22">
        <v>243</v>
      </c>
      <c r="AK2999" s="13" t="s">
        <v>189</v>
      </c>
      <c r="AL2999" s="13" t="s">
        <v>50</v>
      </c>
      <c r="AM2999" s="13" t="s">
        <v>66</v>
      </c>
      <c r="AN2999" s="13" t="s">
        <v>43</v>
      </c>
      <c r="AO2999" s="13" t="s">
        <v>30</v>
      </c>
      <c r="AP2999" s="13" t="s">
        <v>75</v>
      </c>
      <c r="AQ2999" s="13" t="s">
        <v>134</v>
      </c>
      <c r="AR2999" s="13" t="s">
        <v>45</v>
      </c>
      <c r="AS2999" s="13" t="s">
        <v>80</v>
      </c>
      <c r="AT2999" s="13">
        <v>99.85</v>
      </c>
      <c r="AU2999" s="13">
        <v>2</v>
      </c>
      <c r="AV2999" s="13">
        <v>0.23</v>
      </c>
      <c r="AW2999" s="13">
        <v>153.77000000000001</v>
      </c>
      <c r="AX2999" s="13">
        <v>121.37</v>
      </c>
      <c r="AY2999" s="13">
        <v>32.4</v>
      </c>
      <c r="AZ2999" s="13" t="s">
        <v>76</v>
      </c>
      <c r="BA2999" s="13" t="s">
        <v>88</v>
      </c>
      <c r="BB2999" s="13" t="s">
        <v>72</v>
      </c>
      <c r="BC2999" s="13">
        <v>47.68</v>
      </c>
      <c r="BD2999" s="13">
        <v>7</v>
      </c>
      <c r="BE2999" s="13" t="s">
        <v>97</v>
      </c>
      <c r="BF2999" s="13" t="s">
        <v>56</v>
      </c>
      <c r="BG2999" s="13">
        <v>5</v>
      </c>
      <c r="BH2999" s="23">
        <v>3</v>
      </c>
    </row>
    <row r="3000" spans="36:60" x14ac:dyDescent="0.25">
      <c r="AJ3000" s="20">
        <v>246</v>
      </c>
      <c r="AK3000" s="2" t="s">
        <v>298</v>
      </c>
      <c r="AL3000" s="2" t="s">
        <v>120</v>
      </c>
      <c r="AM3000" s="2" t="s">
        <v>42</v>
      </c>
      <c r="AN3000" s="2" t="s">
        <v>29</v>
      </c>
      <c r="AO3000" s="2" t="s">
        <v>30</v>
      </c>
      <c r="AP3000" s="2" t="s">
        <v>31</v>
      </c>
      <c r="AQ3000" s="2" t="s">
        <v>84</v>
      </c>
      <c r="AR3000" s="2" t="s">
        <v>53</v>
      </c>
      <c r="AS3000" s="2" t="s">
        <v>34</v>
      </c>
      <c r="AT3000" s="2">
        <v>175.54</v>
      </c>
      <c r="AU3000" s="2">
        <v>12</v>
      </c>
      <c r="AV3000" s="2">
        <v>0.27</v>
      </c>
      <c r="AW3000" s="2">
        <v>1537.73</v>
      </c>
      <c r="AX3000" s="2">
        <v>854.29</v>
      </c>
      <c r="AY3000" s="2">
        <v>683.44</v>
      </c>
      <c r="AZ3000" s="2" t="s">
        <v>63</v>
      </c>
      <c r="BA3000" s="2" t="s">
        <v>71</v>
      </c>
      <c r="BB3000" s="2" t="s">
        <v>37</v>
      </c>
      <c r="BC3000" s="2">
        <v>42.86</v>
      </c>
      <c r="BD3000" s="2">
        <v>7</v>
      </c>
      <c r="BE3000" s="2" t="s">
        <v>55</v>
      </c>
      <c r="BF3000" s="2" t="s">
        <v>56</v>
      </c>
      <c r="BG3000" s="2">
        <v>1</v>
      </c>
      <c r="BH3000" s="21">
        <v>12</v>
      </c>
    </row>
    <row r="3001" spans="36:60" x14ac:dyDescent="0.25">
      <c r="AJ3001" s="22">
        <v>251</v>
      </c>
      <c r="AK3001" s="13" t="s">
        <v>297</v>
      </c>
      <c r="AL3001" s="13" t="s">
        <v>58</v>
      </c>
      <c r="AM3001" s="13" t="s">
        <v>28</v>
      </c>
      <c r="AN3001" s="13" t="s">
        <v>59</v>
      </c>
      <c r="AO3001" s="13" t="s">
        <v>67</v>
      </c>
      <c r="AP3001" s="13" t="s">
        <v>31</v>
      </c>
      <c r="AQ3001" s="13" t="s">
        <v>69</v>
      </c>
      <c r="AR3001" s="13" t="s">
        <v>53</v>
      </c>
      <c r="AS3001" s="13" t="s">
        <v>85</v>
      </c>
      <c r="AT3001" s="13">
        <v>826.99</v>
      </c>
      <c r="AU3001" s="13">
        <v>5</v>
      </c>
      <c r="AV3001" s="13">
        <v>0.14000000000000001</v>
      </c>
      <c r="AW3001" s="13">
        <v>3556.06</v>
      </c>
      <c r="AX3001" s="13">
        <v>1925.75</v>
      </c>
      <c r="AY3001" s="13">
        <v>1630.31</v>
      </c>
      <c r="AZ3001" s="13" t="s">
        <v>35</v>
      </c>
      <c r="BA3001" s="13" t="s">
        <v>88</v>
      </c>
      <c r="BB3001" s="13" t="s">
        <v>72</v>
      </c>
      <c r="BC3001" s="13">
        <v>41.39</v>
      </c>
      <c r="BD3001" s="13">
        <v>9</v>
      </c>
      <c r="BE3001" s="13" t="s">
        <v>97</v>
      </c>
      <c r="BF3001" s="13" t="s">
        <v>39</v>
      </c>
      <c r="BG3001" s="13">
        <v>2</v>
      </c>
      <c r="BH3001" s="23">
        <v>2</v>
      </c>
    </row>
    <row r="3002" spans="36:60" x14ac:dyDescent="0.25">
      <c r="AJ3002" s="20">
        <v>260</v>
      </c>
      <c r="AK3002" s="2" t="s">
        <v>104</v>
      </c>
      <c r="AL3002" s="2" t="s">
        <v>129</v>
      </c>
      <c r="AM3002" s="2" t="s">
        <v>82</v>
      </c>
      <c r="AN3002" s="2" t="s">
        <v>29</v>
      </c>
      <c r="AO3002" s="2" t="s">
        <v>78</v>
      </c>
      <c r="AP3002" s="2" t="s">
        <v>61</v>
      </c>
      <c r="AQ3002" s="2" t="s">
        <v>79</v>
      </c>
      <c r="AR3002" s="2" t="s">
        <v>33</v>
      </c>
      <c r="AS3002" s="2" t="s">
        <v>34</v>
      </c>
      <c r="AT3002" s="2">
        <v>200.41</v>
      </c>
      <c r="AU3002" s="2">
        <v>7</v>
      </c>
      <c r="AV3002" s="2">
        <v>0.22</v>
      </c>
      <c r="AW3002" s="2">
        <v>1094.24</v>
      </c>
      <c r="AX3002" s="2">
        <v>612.11</v>
      </c>
      <c r="AY3002" s="2">
        <v>482.13</v>
      </c>
      <c r="AZ3002" s="2" t="s">
        <v>63</v>
      </c>
      <c r="BA3002" s="2" t="s">
        <v>36</v>
      </c>
      <c r="BB3002" s="2" t="s">
        <v>37</v>
      </c>
      <c r="BC3002" s="2">
        <v>42.65</v>
      </c>
      <c r="BD3002" s="2">
        <v>10</v>
      </c>
      <c r="BE3002" s="2" t="s">
        <v>55</v>
      </c>
      <c r="BF3002" s="2" t="s">
        <v>56</v>
      </c>
      <c r="BG3002" s="2">
        <v>2</v>
      </c>
      <c r="BH3002" s="21">
        <v>12</v>
      </c>
    </row>
    <row r="3003" spans="36:60" x14ac:dyDescent="0.25">
      <c r="AJ3003" s="22">
        <v>263</v>
      </c>
      <c r="AK3003" s="13" t="s">
        <v>112</v>
      </c>
      <c r="AL3003" s="13" t="s">
        <v>118</v>
      </c>
      <c r="AM3003" s="13" t="s">
        <v>42</v>
      </c>
      <c r="AN3003" s="13" t="s">
        <v>59</v>
      </c>
      <c r="AO3003" s="13" t="s">
        <v>100</v>
      </c>
      <c r="AP3003" s="13" t="s">
        <v>61</v>
      </c>
      <c r="AQ3003" s="13" t="s">
        <v>79</v>
      </c>
      <c r="AR3003" s="13" t="s">
        <v>33</v>
      </c>
      <c r="AS3003" s="13" t="s">
        <v>46</v>
      </c>
      <c r="AT3003" s="13">
        <v>856.69</v>
      </c>
      <c r="AU3003" s="13">
        <v>6</v>
      </c>
      <c r="AV3003" s="13">
        <v>0.28000000000000003</v>
      </c>
      <c r="AW3003" s="13">
        <v>3700.9</v>
      </c>
      <c r="AX3003" s="13">
        <v>3071.54</v>
      </c>
      <c r="AY3003" s="13">
        <v>629.36</v>
      </c>
      <c r="AZ3003" s="13" t="s">
        <v>63</v>
      </c>
      <c r="BA3003" s="13" t="s">
        <v>71</v>
      </c>
      <c r="BB3003" s="13" t="s">
        <v>72</v>
      </c>
      <c r="BC3003" s="13">
        <v>47.14</v>
      </c>
      <c r="BD3003" s="13">
        <v>10</v>
      </c>
      <c r="BE3003" s="13" t="s">
        <v>97</v>
      </c>
      <c r="BF3003" s="13" t="s">
        <v>56</v>
      </c>
      <c r="BG3003" s="13">
        <v>3</v>
      </c>
      <c r="BH3003" s="23">
        <v>1</v>
      </c>
    </row>
    <row r="3004" spans="36:60" x14ac:dyDescent="0.25">
      <c r="AJ3004" s="22">
        <v>265</v>
      </c>
      <c r="AK3004" s="13" t="s">
        <v>182</v>
      </c>
      <c r="AL3004" s="13" t="s">
        <v>118</v>
      </c>
      <c r="AM3004" s="13" t="s">
        <v>82</v>
      </c>
      <c r="AN3004" s="13" t="s">
        <v>90</v>
      </c>
      <c r="AO3004" s="13" t="s">
        <v>78</v>
      </c>
      <c r="AP3004" s="13" t="s">
        <v>61</v>
      </c>
      <c r="AQ3004" s="13" t="s">
        <v>102</v>
      </c>
      <c r="AR3004" s="13" t="s">
        <v>53</v>
      </c>
      <c r="AS3004" s="13" t="s">
        <v>80</v>
      </c>
      <c r="AT3004" s="13">
        <v>806</v>
      </c>
      <c r="AU3004" s="13">
        <v>15</v>
      </c>
      <c r="AV3004" s="13">
        <v>0.25</v>
      </c>
      <c r="AW3004" s="13">
        <v>9067.5</v>
      </c>
      <c r="AX3004" s="13">
        <v>6825.04</v>
      </c>
      <c r="AY3004" s="13">
        <v>2242.46</v>
      </c>
      <c r="AZ3004" s="13" t="s">
        <v>35</v>
      </c>
      <c r="BA3004" s="13" t="s">
        <v>54</v>
      </c>
      <c r="BB3004" s="13" t="s">
        <v>37</v>
      </c>
      <c r="BC3004" s="13">
        <v>42.73</v>
      </c>
      <c r="BD3004" s="13">
        <v>7</v>
      </c>
      <c r="BE3004" s="13" t="s">
        <v>97</v>
      </c>
      <c r="BF3004" s="13" t="s">
        <v>39</v>
      </c>
      <c r="BG3004" s="13">
        <v>2</v>
      </c>
      <c r="BH3004" s="23">
        <v>10</v>
      </c>
    </row>
    <row r="3005" spans="36:60" x14ac:dyDescent="0.25">
      <c r="AJ3005" s="20">
        <v>266</v>
      </c>
      <c r="AK3005" s="2" t="s">
        <v>310</v>
      </c>
      <c r="AL3005" s="2" t="s">
        <v>118</v>
      </c>
      <c r="AM3005" s="2" t="s">
        <v>66</v>
      </c>
      <c r="AN3005" s="2" t="s">
        <v>90</v>
      </c>
      <c r="AO3005" s="2" t="s">
        <v>44</v>
      </c>
      <c r="AP3005" s="2" t="s">
        <v>31</v>
      </c>
      <c r="AQ3005" s="2" t="s">
        <v>79</v>
      </c>
      <c r="AR3005" s="2" t="s">
        <v>45</v>
      </c>
      <c r="AS3005" s="2" t="s">
        <v>70</v>
      </c>
      <c r="AT3005" s="2">
        <v>853.05</v>
      </c>
      <c r="AU3005" s="2">
        <v>8</v>
      </c>
      <c r="AV3005" s="2">
        <v>7.0000000000000007E-2</v>
      </c>
      <c r="AW3005" s="2">
        <v>6346.69</v>
      </c>
      <c r="AX3005" s="2">
        <v>3692.07</v>
      </c>
      <c r="AY3005" s="2">
        <v>2654.62</v>
      </c>
      <c r="AZ3005" s="2" t="s">
        <v>35</v>
      </c>
      <c r="BA3005" s="2" t="s">
        <v>36</v>
      </c>
      <c r="BB3005" s="2" t="s">
        <v>48</v>
      </c>
      <c r="BC3005" s="2">
        <v>49.64</v>
      </c>
      <c r="BD3005" s="2">
        <v>1</v>
      </c>
      <c r="BE3005" s="2" t="s">
        <v>55</v>
      </c>
      <c r="BF3005" s="2" t="s">
        <v>39</v>
      </c>
      <c r="BG3005" s="2">
        <v>4</v>
      </c>
      <c r="BH3005" s="21">
        <v>1</v>
      </c>
    </row>
    <row r="3006" spans="36:60" x14ac:dyDescent="0.25">
      <c r="AJ3006" s="20">
        <v>268</v>
      </c>
      <c r="AK3006" s="2" t="s">
        <v>312</v>
      </c>
      <c r="AL3006" s="2" t="s">
        <v>127</v>
      </c>
      <c r="AM3006" s="2" t="s">
        <v>66</v>
      </c>
      <c r="AN3006" s="2" t="s">
        <v>90</v>
      </c>
      <c r="AO3006" s="2" t="s">
        <v>94</v>
      </c>
      <c r="AP3006" s="2" t="s">
        <v>75</v>
      </c>
      <c r="AQ3006" s="2" t="s">
        <v>62</v>
      </c>
      <c r="AR3006" s="2" t="s">
        <v>45</v>
      </c>
      <c r="AS3006" s="2" t="s">
        <v>46</v>
      </c>
      <c r="AT3006" s="2">
        <v>846.28</v>
      </c>
      <c r="AU3006" s="2">
        <v>9</v>
      </c>
      <c r="AV3006" s="2">
        <v>0.02</v>
      </c>
      <c r="AW3006" s="2">
        <v>7464.19</v>
      </c>
      <c r="AX3006" s="2">
        <v>6180.52</v>
      </c>
      <c r="AY3006" s="2">
        <v>1283.67</v>
      </c>
      <c r="AZ3006" s="2" t="s">
        <v>47</v>
      </c>
      <c r="BA3006" s="2" t="s">
        <v>71</v>
      </c>
      <c r="BB3006" s="2" t="s">
        <v>48</v>
      </c>
      <c r="BC3006" s="2">
        <v>45.26</v>
      </c>
      <c r="BD3006" s="2">
        <v>5</v>
      </c>
      <c r="BE3006" s="2" t="s">
        <v>97</v>
      </c>
      <c r="BF3006" s="2" t="s">
        <v>39</v>
      </c>
      <c r="BG3006" s="2">
        <v>5</v>
      </c>
      <c r="BH3006" s="21">
        <v>4</v>
      </c>
    </row>
    <row r="3007" spans="36:60" x14ac:dyDescent="0.25">
      <c r="AJ3007" s="22">
        <v>269</v>
      </c>
      <c r="AK3007" s="13" t="s">
        <v>313</v>
      </c>
      <c r="AL3007" s="13" t="s">
        <v>118</v>
      </c>
      <c r="AM3007" s="13" t="s">
        <v>42</v>
      </c>
      <c r="AN3007" s="13" t="s">
        <v>29</v>
      </c>
      <c r="AO3007" s="13" t="s">
        <v>94</v>
      </c>
      <c r="AP3007" s="13" t="s">
        <v>68</v>
      </c>
      <c r="AQ3007" s="13" t="s">
        <v>84</v>
      </c>
      <c r="AR3007" s="13" t="s">
        <v>33</v>
      </c>
      <c r="AS3007" s="13" t="s">
        <v>70</v>
      </c>
      <c r="AT3007" s="13">
        <v>688.88</v>
      </c>
      <c r="AU3007" s="13">
        <v>6</v>
      </c>
      <c r="AV3007" s="13">
        <v>0.2</v>
      </c>
      <c r="AW3007" s="13">
        <v>3306.62</v>
      </c>
      <c r="AX3007" s="13">
        <v>2027.76</v>
      </c>
      <c r="AY3007" s="13">
        <v>1278.8599999999999</v>
      </c>
      <c r="AZ3007" s="13" t="s">
        <v>91</v>
      </c>
      <c r="BA3007" s="13" t="s">
        <v>36</v>
      </c>
      <c r="BB3007" s="13" t="s">
        <v>37</v>
      </c>
      <c r="BC3007" s="13">
        <v>46.03</v>
      </c>
      <c r="BD3007" s="13">
        <v>5</v>
      </c>
      <c r="BE3007" s="13" t="s">
        <v>38</v>
      </c>
      <c r="BF3007" s="13" t="s">
        <v>39</v>
      </c>
      <c r="BG3007" s="13">
        <v>5</v>
      </c>
      <c r="BH3007" s="23">
        <v>10</v>
      </c>
    </row>
    <row r="3008" spans="36:60" x14ac:dyDescent="0.25">
      <c r="AJ3008" s="22">
        <v>281</v>
      </c>
      <c r="AK3008" s="13" t="s">
        <v>323</v>
      </c>
      <c r="AL3008" s="13" t="s">
        <v>127</v>
      </c>
      <c r="AM3008" s="13" t="s">
        <v>42</v>
      </c>
      <c r="AN3008" s="13" t="s">
        <v>59</v>
      </c>
      <c r="AO3008" s="13" t="s">
        <v>100</v>
      </c>
      <c r="AP3008" s="13" t="s">
        <v>61</v>
      </c>
      <c r="AQ3008" s="13" t="s">
        <v>134</v>
      </c>
      <c r="AR3008" s="13" t="s">
        <v>45</v>
      </c>
      <c r="AS3008" s="13" t="s">
        <v>46</v>
      </c>
      <c r="AT3008" s="13">
        <v>149.58000000000001</v>
      </c>
      <c r="AU3008" s="13">
        <v>15</v>
      </c>
      <c r="AV3008" s="13">
        <v>0.13</v>
      </c>
      <c r="AW3008" s="13">
        <v>1952.02</v>
      </c>
      <c r="AX3008" s="13">
        <v>1294.19</v>
      </c>
      <c r="AY3008" s="13">
        <v>657.83</v>
      </c>
      <c r="AZ3008" s="13" t="s">
        <v>35</v>
      </c>
      <c r="BA3008" s="13" t="s">
        <v>88</v>
      </c>
      <c r="BB3008" s="13" t="s">
        <v>72</v>
      </c>
      <c r="BC3008" s="13">
        <v>42.51</v>
      </c>
      <c r="BD3008" s="13">
        <v>8</v>
      </c>
      <c r="BE3008" s="13" t="s">
        <v>38</v>
      </c>
      <c r="BF3008" s="13" t="s">
        <v>39</v>
      </c>
      <c r="BG3008" s="13">
        <v>5</v>
      </c>
      <c r="BH3008" s="23">
        <v>4</v>
      </c>
    </row>
    <row r="3009" spans="36:60" x14ac:dyDescent="0.25">
      <c r="AJ3009" s="22">
        <v>285</v>
      </c>
      <c r="AK3009" s="13" t="s">
        <v>123</v>
      </c>
      <c r="AL3009" s="13" t="s">
        <v>118</v>
      </c>
      <c r="AM3009" s="13" t="s">
        <v>82</v>
      </c>
      <c r="AN3009" s="13" t="s">
        <v>83</v>
      </c>
      <c r="AO3009" s="13" t="s">
        <v>67</v>
      </c>
      <c r="AP3009" s="13" t="s">
        <v>61</v>
      </c>
      <c r="AQ3009" s="13" t="s">
        <v>69</v>
      </c>
      <c r="AR3009" s="13" t="s">
        <v>33</v>
      </c>
      <c r="AS3009" s="13" t="s">
        <v>46</v>
      </c>
      <c r="AT3009" s="13">
        <v>318.68</v>
      </c>
      <c r="AU3009" s="13">
        <v>1</v>
      </c>
      <c r="AV3009" s="13">
        <v>0.08</v>
      </c>
      <c r="AW3009" s="13">
        <v>293.19</v>
      </c>
      <c r="AX3009" s="13">
        <v>232.84</v>
      </c>
      <c r="AY3009" s="13">
        <v>60.35</v>
      </c>
      <c r="AZ3009" s="13" t="s">
        <v>35</v>
      </c>
      <c r="BA3009" s="13" t="s">
        <v>88</v>
      </c>
      <c r="BB3009" s="13" t="s">
        <v>48</v>
      </c>
      <c r="BC3009" s="13">
        <v>49.04</v>
      </c>
      <c r="BD3009" s="13">
        <v>9</v>
      </c>
      <c r="BE3009" s="13" t="s">
        <v>55</v>
      </c>
      <c r="BF3009" s="13" t="s">
        <v>39</v>
      </c>
      <c r="BG3009" s="13">
        <v>3</v>
      </c>
      <c r="BH3009" s="23">
        <v>9</v>
      </c>
    </row>
    <row r="3010" spans="36:60" x14ac:dyDescent="0.25">
      <c r="AJ3010" s="22">
        <v>287</v>
      </c>
      <c r="AK3010" s="13" t="s">
        <v>327</v>
      </c>
      <c r="AL3010" s="13" t="s">
        <v>129</v>
      </c>
      <c r="AM3010" s="13" t="s">
        <v>66</v>
      </c>
      <c r="AN3010" s="13" t="s">
        <v>59</v>
      </c>
      <c r="AO3010" s="13" t="s">
        <v>78</v>
      </c>
      <c r="AP3010" s="13" t="s">
        <v>61</v>
      </c>
      <c r="AQ3010" s="13" t="s">
        <v>102</v>
      </c>
      <c r="AR3010" s="13" t="s">
        <v>53</v>
      </c>
      <c r="AS3010" s="13" t="s">
        <v>46</v>
      </c>
      <c r="AT3010" s="13">
        <v>812.16</v>
      </c>
      <c r="AU3010" s="13">
        <v>5</v>
      </c>
      <c r="AV3010" s="13">
        <v>0.26</v>
      </c>
      <c r="AW3010" s="13">
        <v>3004.99</v>
      </c>
      <c r="AX3010" s="13">
        <v>2367.2800000000002</v>
      </c>
      <c r="AY3010" s="13">
        <v>637.71</v>
      </c>
      <c r="AZ3010" s="13" t="s">
        <v>91</v>
      </c>
      <c r="BA3010" s="13" t="s">
        <v>88</v>
      </c>
      <c r="BB3010" s="13" t="s">
        <v>37</v>
      </c>
      <c r="BC3010" s="13">
        <v>46.54</v>
      </c>
      <c r="BD3010" s="13">
        <v>4</v>
      </c>
      <c r="BE3010" s="13" t="s">
        <v>38</v>
      </c>
      <c r="BF3010" s="13" t="s">
        <v>39</v>
      </c>
      <c r="BG3010" s="13">
        <v>1</v>
      </c>
      <c r="BH3010" s="23">
        <v>6</v>
      </c>
    </row>
    <row r="3011" spans="36:60" x14ac:dyDescent="0.25">
      <c r="AJ3011" s="22">
        <v>289</v>
      </c>
      <c r="AK3011" s="13" t="s">
        <v>329</v>
      </c>
      <c r="AL3011" s="13" t="s">
        <v>99</v>
      </c>
      <c r="AM3011" s="13" t="s">
        <v>82</v>
      </c>
      <c r="AN3011" s="13" t="s">
        <v>43</v>
      </c>
      <c r="AO3011" s="13" t="s">
        <v>78</v>
      </c>
      <c r="AP3011" s="13" t="s">
        <v>31</v>
      </c>
      <c r="AQ3011" s="13" t="s">
        <v>79</v>
      </c>
      <c r="AR3011" s="13" t="s">
        <v>45</v>
      </c>
      <c r="AS3011" s="13" t="s">
        <v>70</v>
      </c>
      <c r="AT3011" s="13">
        <v>528.17999999999995</v>
      </c>
      <c r="AU3011" s="13">
        <v>20</v>
      </c>
      <c r="AV3011" s="13">
        <v>0.06</v>
      </c>
      <c r="AW3011" s="13">
        <v>9929.7800000000007</v>
      </c>
      <c r="AX3011" s="13">
        <v>5245.42</v>
      </c>
      <c r="AY3011" s="13">
        <v>4684.3599999999997</v>
      </c>
      <c r="AZ3011" s="13" t="s">
        <v>35</v>
      </c>
      <c r="BA3011" s="13" t="s">
        <v>88</v>
      </c>
      <c r="BB3011" s="13" t="s">
        <v>37</v>
      </c>
      <c r="BC3011" s="13">
        <v>45.7</v>
      </c>
      <c r="BD3011" s="13">
        <v>10</v>
      </c>
      <c r="BE3011" s="13" t="s">
        <v>55</v>
      </c>
      <c r="BF3011" s="13" t="s">
        <v>39</v>
      </c>
      <c r="BG3011" s="13">
        <v>5</v>
      </c>
      <c r="BH3011" s="23">
        <v>3</v>
      </c>
    </row>
    <row r="3012" spans="36:60" x14ac:dyDescent="0.25">
      <c r="AJ3012" s="20">
        <v>304</v>
      </c>
      <c r="AK3012" s="2" t="s">
        <v>335</v>
      </c>
      <c r="AL3012" s="2" t="s">
        <v>96</v>
      </c>
      <c r="AM3012" s="2" t="s">
        <v>42</v>
      </c>
      <c r="AN3012" s="2" t="s">
        <v>43</v>
      </c>
      <c r="AO3012" s="2" t="s">
        <v>44</v>
      </c>
      <c r="AP3012" s="2" t="s">
        <v>61</v>
      </c>
      <c r="AQ3012" s="2" t="s">
        <v>52</v>
      </c>
      <c r="AR3012" s="2" t="s">
        <v>33</v>
      </c>
      <c r="AS3012" s="2" t="s">
        <v>85</v>
      </c>
      <c r="AT3012" s="2">
        <v>43.47</v>
      </c>
      <c r="AU3012" s="2">
        <v>13</v>
      </c>
      <c r="AV3012" s="2">
        <v>0.03</v>
      </c>
      <c r="AW3012" s="2">
        <v>548.16</v>
      </c>
      <c r="AX3012" s="2">
        <v>356.34</v>
      </c>
      <c r="AY3012" s="2">
        <v>191.82</v>
      </c>
      <c r="AZ3012" s="2" t="s">
        <v>63</v>
      </c>
      <c r="BA3012" s="2" t="s">
        <v>54</v>
      </c>
      <c r="BB3012" s="2" t="s">
        <v>48</v>
      </c>
      <c r="BC3012" s="2">
        <v>47.4</v>
      </c>
      <c r="BD3012" s="2">
        <v>9</v>
      </c>
      <c r="BE3012" s="2" t="s">
        <v>38</v>
      </c>
      <c r="BF3012" s="2" t="s">
        <v>39</v>
      </c>
      <c r="BG3012" s="2">
        <v>1</v>
      </c>
      <c r="BH3012" s="21">
        <v>4</v>
      </c>
    </row>
    <row r="3013" spans="36:60" x14ac:dyDescent="0.25">
      <c r="AJ3013" s="20">
        <v>306</v>
      </c>
      <c r="AK3013" s="2" t="s">
        <v>341</v>
      </c>
      <c r="AL3013" s="2" t="s">
        <v>96</v>
      </c>
      <c r="AM3013" s="2" t="s">
        <v>66</v>
      </c>
      <c r="AN3013" s="2" t="s">
        <v>43</v>
      </c>
      <c r="AO3013" s="2" t="s">
        <v>94</v>
      </c>
      <c r="AP3013" s="2" t="s">
        <v>61</v>
      </c>
      <c r="AQ3013" s="2" t="s">
        <v>32</v>
      </c>
      <c r="AR3013" s="2" t="s">
        <v>33</v>
      </c>
      <c r="AS3013" s="2" t="s">
        <v>70</v>
      </c>
      <c r="AT3013" s="2">
        <v>42.5</v>
      </c>
      <c r="AU3013" s="2">
        <v>8</v>
      </c>
      <c r="AV3013" s="2">
        <v>0.21</v>
      </c>
      <c r="AW3013" s="2">
        <v>268.60000000000002</v>
      </c>
      <c r="AX3013" s="2">
        <v>239.13</v>
      </c>
      <c r="AY3013" s="2">
        <v>29.47</v>
      </c>
      <c r="AZ3013" s="2" t="s">
        <v>35</v>
      </c>
      <c r="BA3013" s="2" t="s">
        <v>71</v>
      </c>
      <c r="BB3013" s="2" t="s">
        <v>48</v>
      </c>
      <c r="BC3013" s="2">
        <v>42.55</v>
      </c>
      <c r="BD3013" s="2">
        <v>5</v>
      </c>
      <c r="BE3013" s="2" t="s">
        <v>55</v>
      </c>
      <c r="BF3013" s="2" t="s">
        <v>56</v>
      </c>
      <c r="BG3013" s="2">
        <v>5</v>
      </c>
      <c r="BH3013" s="21">
        <v>9</v>
      </c>
    </row>
    <row r="3014" spans="36:60" x14ac:dyDescent="0.25">
      <c r="AJ3014" s="22">
        <v>313</v>
      </c>
      <c r="AK3014" s="13" t="s">
        <v>124</v>
      </c>
      <c r="AL3014" s="13" t="s">
        <v>65</v>
      </c>
      <c r="AM3014" s="13" t="s">
        <v>82</v>
      </c>
      <c r="AN3014" s="13" t="s">
        <v>93</v>
      </c>
      <c r="AO3014" s="13" t="s">
        <v>94</v>
      </c>
      <c r="AP3014" s="13" t="s">
        <v>51</v>
      </c>
      <c r="AQ3014" s="13" t="s">
        <v>84</v>
      </c>
      <c r="AR3014" s="13" t="s">
        <v>53</v>
      </c>
      <c r="AS3014" s="13" t="s">
        <v>80</v>
      </c>
      <c r="AT3014" s="13">
        <v>66.89</v>
      </c>
      <c r="AU3014" s="13">
        <v>12</v>
      </c>
      <c r="AV3014" s="13">
        <v>0.27</v>
      </c>
      <c r="AW3014" s="13">
        <v>585.96</v>
      </c>
      <c r="AX3014" s="13">
        <v>345.16</v>
      </c>
      <c r="AY3014" s="13">
        <v>240.8</v>
      </c>
      <c r="AZ3014" s="13" t="s">
        <v>76</v>
      </c>
      <c r="BA3014" s="13" t="s">
        <v>36</v>
      </c>
      <c r="BB3014" s="13" t="s">
        <v>48</v>
      </c>
      <c r="BC3014" s="13">
        <v>40.909999999999997</v>
      </c>
      <c r="BD3014" s="13">
        <v>4</v>
      </c>
      <c r="BE3014" s="13" t="s">
        <v>38</v>
      </c>
      <c r="BF3014" s="13" t="s">
        <v>39</v>
      </c>
      <c r="BG3014" s="13">
        <v>5</v>
      </c>
      <c r="BH3014" s="23">
        <v>3</v>
      </c>
    </row>
    <row r="3015" spans="36:60" x14ac:dyDescent="0.25">
      <c r="AJ3015" s="22">
        <v>317</v>
      </c>
      <c r="AK3015" s="13" t="s">
        <v>347</v>
      </c>
      <c r="AL3015" s="13" t="s">
        <v>41</v>
      </c>
      <c r="AM3015" s="13" t="s">
        <v>28</v>
      </c>
      <c r="AN3015" s="13" t="s">
        <v>29</v>
      </c>
      <c r="AO3015" s="13" t="s">
        <v>94</v>
      </c>
      <c r="AP3015" s="13" t="s">
        <v>61</v>
      </c>
      <c r="AQ3015" s="13" t="s">
        <v>52</v>
      </c>
      <c r="AR3015" s="13" t="s">
        <v>45</v>
      </c>
      <c r="AS3015" s="13" t="s">
        <v>85</v>
      </c>
      <c r="AT3015" s="13">
        <v>944.83</v>
      </c>
      <c r="AU3015" s="13">
        <v>7</v>
      </c>
      <c r="AV3015" s="13">
        <v>0.25</v>
      </c>
      <c r="AW3015" s="13">
        <v>4960.3599999999997</v>
      </c>
      <c r="AX3015" s="13">
        <v>2813.76</v>
      </c>
      <c r="AY3015" s="13">
        <v>2146.6</v>
      </c>
      <c r="AZ3015" s="13" t="s">
        <v>35</v>
      </c>
      <c r="BA3015" s="13" t="s">
        <v>54</v>
      </c>
      <c r="BB3015" s="13" t="s">
        <v>72</v>
      </c>
      <c r="BC3015" s="13">
        <v>46.89</v>
      </c>
      <c r="BD3015" s="13">
        <v>6</v>
      </c>
      <c r="BE3015" s="13" t="s">
        <v>97</v>
      </c>
      <c r="BF3015" s="13" t="s">
        <v>56</v>
      </c>
      <c r="BG3015" s="13">
        <v>1</v>
      </c>
      <c r="BH3015" s="23">
        <v>5</v>
      </c>
    </row>
    <row r="3016" spans="36:60" x14ac:dyDescent="0.25">
      <c r="AJ3016" s="20">
        <v>324</v>
      </c>
      <c r="AK3016" s="2" t="s">
        <v>352</v>
      </c>
      <c r="AL3016" s="2" t="s">
        <v>129</v>
      </c>
      <c r="AM3016" s="2" t="s">
        <v>82</v>
      </c>
      <c r="AN3016" s="2" t="s">
        <v>59</v>
      </c>
      <c r="AO3016" s="2" t="s">
        <v>94</v>
      </c>
      <c r="AP3016" s="2" t="s">
        <v>75</v>
      </c>
      <c r="AQ3016" s="2" t="s">
        <v>107</v>
      </c>
      <c r="AR3016" s="2" t="s">
        <v>45</v>
      </c>
      <c r="AS3016" s="2" t="s">
        <v>85</v>
      </c>
      <c r="AT3016" s="2">
        <v>365.85</v>
      </c>
      <c r="AU3016" s="2">
        <v>8</v>
      </c>
      <c r="AV3016" s="2">
        <v>0.11</v>
      </c>
      <c r="AW3016" s="2">
        <v>2604.85</v>
      </c>
      <c r="AX3016" s="2">
        <v>2000.2</v>
      </c>
      <c r="AY3016" s="2">
        <v>604.65</v>
      </c>
      <c r="AZ3016" s="2" t="s">
        <v>35</v>
      </c>
      <c r="BA3016" s="2" t="s">
        <v>36</v>
      </c>
      <c r="BB3016" s="2" t="s">
        <v>37</v>
      </c>
      <c r="BC3016" s="2">
        <v>44.95</v>
      </c>
      <c r="BD3016" s="2">
        <v>4</v>
      </c>
      <c r="BE3016" s="2" t="s">
        <v>38</v>
      </c>
      <c r="BF3016" s="2" t="s">
        <v>39</v>
      </c>
      <c r="BG3016" s="2">
        <v>2</v>
      </c>
      <c r="BH3016" s="21">
        <v>7</v>
      </c>
    </row>
    <row r="3017" spans="36:60" x14ac:dyDescent="0.25">
      <c r="AJ3017" s="22">
        <v>331</v>
      </c>
      <c r="AK3017" s="13" t="s">
        <v>217</v>
      </c>
      <c r="AL3017" s="13" t="s">
        <v>27</v>
      </c>
      <c r="AM3017" s="13" t="s">
        <v>42</v>
      </c>
      <c r="AN3017" s="13" t="s">
        <v>59</v>
      </c>
      <c r="AO3017" s="13" t="s">
        <v>60</v>
      </c>
      <c r="AP3017" s="13" t="s">
        <v>68</v>
      </c>
      <c r="AQ3017" s="13" t="s">
        <v>84</v>
      </c>
      <c r="AR3017" s="13" t="s">
        <v>45</v>
      </c>
      <c r="AS3017" s="13" t="s">
        <v>80</v>
      </c>
      <c r="AT3017" s="13">
        <v>464.78</v>
      </c>
      <c r="AU3017" s="13">
        <v>3</v>
      </c>
      <c r="AV3017" s="13">
        <v>7.0000000000000007E-2</v>
      </c>
      <c r="AW3017" s="13">
        <v>1296.74</v>
      </c>
      <c r="AX3017" s="13">
        <v>970.07</v>
      </c>
      <c r="AY3017" s="13">
        <v>326.67</v>
      </c>
      <c r="AZ3017" s="13" t="s">
        <v>47</v>
      </c>
      <c r="BA3017" s="13" t="s">
        <v>36</v>
      </c>
      <c r="BB3017" s="13" t="s">
        <v>37</v>
      </c>
      <c r="BC3017" s="13">
        <v>45.46</v>
      </c>
      <c r="BD3017" s="13">
        <v>5</v>
      </c>
      <c r="BE3017" s="13" t="s">
        <v>38</v>
      </c>
      <c r="BF3017" s="13" t="s">
        <v>56</v>
      </c>
      <c r="BG3017" s="13">
        <v>5</v>
      </c>
      <c r="BH3017" s="23">
        <v>9</v>
      </c>
    </row>
    <row r="3018" spans="36:60" x14ac:dyDescent="0.25">
      <c r="AJ3018" s="22">
        <v>337</v>
      </c>
      <c r="AK3018" s="13" t="s">
        <v>360</v>
      </c>
      <c r="AL3018" s="13" t="s">
        <v>99</v>
      </c>
      <c r="AM3018" s="13" t="s">
        <v>28</v>
      </c>
      <c r="AN3018" s="13" t="s">
        <v>29</v>
      </c>
      <c r="AO3018" s="13" t="s">
        <v>100</v>
      </c>
      <c r="AP3018" s="13" t="s">
        <v>61</v>
      </c>
      <c r="AQ3018" s="13" t="s">
        <v>69</v>
      </c>
      <c r="AR3018" s="13" t="s">
        <v>33</v>
      </c>
      <c r="AS3018" s="13" t="s">
        <v>85</v>
      </c>
      <c r="AT3018" s="13">
        <v>471.4</v>
      </c>
      <c r="AU3018" s="13">
        <v>3</v>
      </c>
      <c r="AV3018" s="13">
        <v>0.12</v>
      </c>
      <c r="AW3018" s="13">
        <v>1244.5</v>
      </c>
      <c r="AX3018" s="13">
        <v>912.76</v>
      </c>
      <c r="AY3018" s="13">
        <v>331.74</v>
      </c>
      <c r="AZ3018" s="13" t="s">
        <v>63</v>
      </c>
      <c r="BA3018" s="13" t="s">
        <v>36</v>
      </c>
      <c r="BB3018" s="13" t="s">
        <v>48</v>
      </c>
      <c r="BC3018" s="13">
        <v>43.37</v>
      </c>
      <c r="BD3018" s="13">
        <v>7</v>
      </c>
      <c r="BE3018" s="13" t="s">
        <v>55</v>
      </c>
      <c r="BF3018" s="13" t="s">
        <v>56</v>
      </c>
      <c r="BG3018" s="13">
        <v>3</v>
      </c>
      <c r="BH3018" s="23">
        <v>5</v>
      </c>
    </row>
    <row r="3019" spans="36:60" x14ac:dyDescent="0.25">
      <c r="AJ3019" s="20">
        <v>340</v>
      </c>
      <c r="AK3019" s="2" t="s">
        <v>362</v>
      </c>
      <c r="AL3019" s="2" t="s">
        <v>120</v>
      </c>
      <c r="AM3019" s="2" t="s">
        <v>42</v>
      </c>
      <c r="AN3019" s="2" t="s">
        <v>90</v>
      </c>
      <c r="AO3019" s="2" t="s">
        <v>44</v>
      </c>
      <c r="AP3019" s="2" t="s">
        <v>68</v>
      </c>
      <c r="AQ3019" s="2" t="s">
        <v>32</v>
      </c>
      <c r="AR3019" s="2" t="s">
        <v>45</v>
      </c>
      <c r="AS3019" s="2" t="s">
        <v>34</v>
      </c>
      <c r="AT3019" s="2">
        <v>480.84</v>
      </c>
      <c r="AU3019" s="2">
        <v>4</v>
      </c>
      <c r="AV3019" s="2">
        <v>0.03</v>
      </c>
      <c r="AW3019" s="2">
        <v>1865.66</v>
      </c>
      <c r="AX3019" s="2">
        <v>1607.27</v>
      </c>
      <c r="AY3019" s="2">
        <v>258.39</v>
      </c>
      <c r="AZ3019" s="2" t="s">
        <v>47</v>
      </c>
      <c r="BA3019" s="2" t="s">
        <v>88</v>
      </c>
      <c r="BB3019" s="2" t="s">
        <v>48</v>
      </c>
      <c r="BC3019" s="2">
        <v>47.46</v>
      </c>
      <c r="BD3019" s="2">
        <v>10</v>
      </c>
      <c r="BE3019" s="2" t="s">
        <v>38</v>
      </c>
      <c r="BF3019" s="2" t="s">
        <v>56</v>
      </c>
      <c r="BG3019" s="2">
        <v>2</v>
      </c>
      <c r="BH3019" s="21">
        <v>6</v>
      </c>
    </row>
    <row r="3020" spans="36:60" x14ac:dyDescent="0.25">
      <c r="AJ3020" s="22">
        <v>347</v>
      </c>
      <c r="AK3020" s="13" t="s">
        <v>367</v>
      </c>
      <c r="AL3020" s="13" t="s">
        <v>58</v>
      </c>
      <c r="AM3020" s="13" t="s">
        <v>82</v>
      </c>
      <c r="AN3020" s="13" t="s">
        <v>90</v>
      </c>
      <c r="AO3020" s="13" t="s">
        <v>94</v>
      </c>
      <c r="AP3020" s="13" t="s">
        <v>75</v>
      </c>
      <c r="AQ3020" s="13" t="s">
        <v>87</v>
      </c>
      <c r="AR3020" s="13" t="s">
        <v>45</v>
      </c>
      <c r="AS3020" s="13" t="s">
        <v>46</v>
      </c>
      <c r="AT3020" s="13">
        <v>132.30000000000001</v>
      </c>
      <c r="AU3020" s="13">
        <v>2</v>
      </c>
      <c r="AV3020" s="13">
        <v>0.27</v>
      </c>
      <c r="AW3020" s="13">
        <v>193.16</v>
      </c>
      <c r="AX3020" s="13">
        <v>147.26</v>
      </c>
      <c r="AY3020" s="13">
        <v>45.9</v>
      </c>
      <c r="AZ3020" s="13" t="s">
        <v>47</v>
      </c>
      <c r="BA3020" s="13" t="s">
        <v>54</v>
      </c>
      <c r="BB3020" s="13" t="s">
        <v>48</v>
      </c>
      <c r="BC3020" s="13">
        <v>48.36</v>
      </c>
      <c r="BD3020" s="13">
        <v>1</v>
      </c>
      <c r="BE3020" s="13" t="s">
        <v>97</v>
      </c>
      <c r="BF3020" s="13" t="s">
        <v>56</v>
      </c>
      <c r="BG3020" s="13">
        <v>2</v>
      </c>
      <c r="BH3020" s="23">
        <v>6</v>
      </c>
    </row>
    <row r="3021" spans="36:60" x14ac:dyDescent="0.25">
      <c r="AJ3021" s="22">
        <v>349</v>
      </c>
      <c r="AK3021" s="13" t="s">
        <v>359</v>
      </c>
      <c r="AL3021" s="13" t="s">
        <v>65</v>
      </c>
      <c r="AM3021" s="13" t="s">
        <v>66</v>
      </c>
      <c r="AN3021" s="13" t="s">
        <v>43</v>
      </c>
      <c r="AO3021" s="13" t="s">
        <v>78</v>
      </c>
      <c r="AP3021" s="13" t="s">
        <v>68</v>
      </c>
      <c r="AQ3021" s="13" t="s">
        <v>87</v>
      </c>
      <c r="AR3021" s="13" t="s">
        <v>53</v>
      </c>
      <c r="AS3021" s="13" t="s">
        <v>70</v>
      </c>
      <c r="AT3021" s="13">
        <v>129.69</v>
      </c>
      <c r="AU3021" s="13">
        <v>14</v>
      </c>
      <c r="AV3021" s="13">
        <v>0.12</v>
      </c>
      <c r="AW3021" s="13">
        <v>1597.78</v>
      </c>
      <c r="AX3021" s="13">
        <v>1355.12</v>
      </c>
      <c r="AY3021" s="13">
        <v>242.66</v>
      </c>
      <c r="AZ3021" s="13" t="s">
        <v>91</v>
      </c>
      <c r="BA3021" s="13" t="s">
        <v>71</v>
      </c>
      <c r="BB3021" s="13" t="s">
        <v>37</v>
      </c>
      <c r="BC3021" s="13">
        <v>43.89</v>
      </c>
      <c r="BD3021" s="13">
        <v>6</v>
      </c>
      <c r="BE3021" s="13" t="s">
        <v>38</v>
      </c>
      <c r="BF3021" s="13" t="s">
        <v>56</v>
      </c>
      <c r="BG3021" s="13">
        <v>1</v>
      </c>
      <c r="BH3021" s="23">
        <v>4</v>
      </c>
    </row>
    <row r="3022" spans="36:60" x14ac:dyDescent="0.25">
      <c r="AJ3022" s="22">
        <v>351</v>
      </c>
      <c r="AK3022" s="13" t="s">
        <v>86</v>
      </c>
      <c r="AL3022" s="13" t="s">
        <v>27</v>
      </c>
      <c r="AM3022" s="13" t="s">
        <v>66</v>
      </c>
      <c r="AN3022" s="13" t="s">
        <v>29</v>
      </c>
      <c r="AO3022" s="13" t="s">
        <v>30</v>
      </c>
      <c r="AP3022" s="13" t="s">
        <v>61</v>
      </c>
      <c r="AQ3022" s="13" t="s">
        <v>79</v>
      </c>
      <c r="AR3022" s="13" t="s">
        <v>53</v>
      </c>
      <c r="AS3022" s="13" t="s">
        <v>85</v>
      </c>
      <c r="AT3022" s="13">
        <v>62.89</v>
      </c>
      <c r="AU3022" s="13">
        <v>6</v>
      </c>
      <c r="AV3022" s="13">
        <v>0.11</v>
      </c>
      <c r="AW3022" s="13">
        <v>335.83</v>
      </c>
      <c r="AX3022" s="13">
        <v>223.91</v>
      </c>
      <c r="AY3022" s="13">
        <v>111.92</v>
      </c>
      <c r="AZ3022" s="13" t="s">
        <v>76</v>
      </c>
      <c r="BA3022" s="13" t="s">
        <v>54</v>
      </c>
      <c r="BB3022" s="13" t="s">
        <v>48</v>
      </c>
      <c r="BC3022" s="13">
        <v>40.799999999999997</v>
      </c>
      <c r="BD3022" s="13">
        <v>4</v>
      </c>
      <c r="BE3022" s="13" t="s">
        <v>38</v>
      </c>
      <c r="BF3022" s="13" t="s">
        <v>39</v>
      </c>
      <c r="BG3022" s="13">
        <v>1</v>
      </c>
      <c r="BH3022" s="23">
        <v>7</v>
      </c>
    </row>
    <row r="3023" spans="36:60" x14ac:dyDescent="0.25">
      <c r="AJ3023" s="20">
        <v>352</v>
      </c>
      <c r="AK3023" s="2" t="s">
        <v>370</v>
      </c>
      <c r="AL3023" s="2" t="s">
        <v>118</v>
      </c>
      <c r="AM3023" s="2" t="s">
        <v>42</v>
      </c>
      <c r="AN3023" s="2" t="s">
        <v>29</v>
      </c>
      <c r="AO3023" s="2" t="s">
        <v>100</v>
      </c>
      <c r="AP3023" s="2" t="s">
        <v>75</v>
      </c>
      <c r="AQ3023" s="2" t="s">
        <v>62</v>
      </c>
      <c r="AR3023" s="2" t="s">
        <v>33</v>
      </c>
      <c r="AS3023" s="2" t="s">
        <v>34</v>
      </c>
      <c r="AT3023" s="2">
        <v>265.61</v>
      </c>
      <c r="AU3023" s="2">
        <v>1</v>
      </c>
      <c r="AV3023" s="2">
        <v>0.2</v>
      </c>
      <c r="AW3023" s="2">
        <v>212.49</v>
      </c>
      <c r="AX3023" s="2">
        <v>173.93</v>
      </c>
      <c r="AY3023" s="2">
        <v>38.56</v>
      </c>
      <c r="AZ3023" s="2" t="s">
        <v>63</v>
      </c>
      <c r="BA3023" s="2" t="s">
        <v>54</v>
      </c>
      <c r="BB3023" s="2" t="s">
        <v>72</v>
      </c>
      <c r="BC3023" s="2">
        <v>45.91</v>
      </c>
      <c r="BD3023" s="2">
        <v>5</v>
      </c>
      <c r="BE3023" s="2" t="s">
        <v>97</v>
      </c>
      <c r="BF3023" s="2" t="s">
        <v>56</v>
      </c>
      <c r="BG3023" s="2">
        <v>4</v>
      </c>
      <c r="BH3023" s="21">
        <v>11</v>
      </c>
    </row>
    <row r="3024" spans="36:60" x14ac:dyDescent="0.25">
      <c r="AJ3024" s="22">
        <v>353</v>
      </c>
      <c r="AK3024" s="13" t="s">
        <v>371</v>
      </c>
      <c r="AL3024" s="13" t="s">
        <v>129</v>
      </c>
      <c r="AM3024" s="13" t="s">
        <v>66</v>
      </c>
      <c r="AN3024" s="13" t="s">
        <v>93</v>
      </c>
      <c r="AO3024" s="13" t="s">
        <v>67</v>
      </c>
      <c r="AP3024" s="13" t="s">
        <v>51</v>
      </c>
      <c r="AQ3024" s="13" t="s">
        <v>62</v>
      </c>
      <c r="AR3024" s="13" t="s">
        <v>33</v>
      </c>
      <c r="AS3024" s="13" t="s">
        <v>85</v>
      </c>
      <c r="AT3024" s="13">
        <v>620.24</v>
      </c>
      <c r="AU3024" s="13">
        <v>5</v>
      </c>
      <c r="AV3024" s="13">
        <v>0.21</v>
      </c>
      <c r="AW3024" s="13">
        <v>2449.9499999999998</v>
      </c>
      <c r="AX3024" s="13">
        <v>1600.07</v>
      </c>
      <c r="AY3024" s="13">
        <v>849.88</v>
      </c>
      <c r="AZ3024" s="13" t="s">
        <v>47</v>
      </c>
      <c r="BA3024" s="13" t="s">
        <v>88</v>
      </c>
      <c r="BB3024" s="13" t="s">
        <v>72</v>
      </c>
      <c r="BC3024" s="13">
        <v>41.63</v>
      </c>
      <c r="BD3024" s="13">
        <v>3</v>
      </c>
      <c r="BE3024" s="13" t="s">
        <v>38</v>
      </c>
      <c r="BF3024" s="13" t="s">
        <v>39</v>
      </c>
      <c r="BG3024" s="13">
        <v>4</v>
      </c>
      <c r="BH3024" s="23">
        <v>11</v>
      </c>
    </row>
    <row r="3025" spans="36:60" x14ac:dyDescent="0.25">
      <c r="AJ3025" s="20">
        <v>356</v>
      </c>
      <c r="AK3025" s="2" t="s">
        <v>310</v>
      </c>
      <c r="AL3025" s="2" t="s">
        <v>118</v>
      </c>
      <c r="AM3025" s="2" t="s">
        <v>66</v>
      </c>
      <c r="AN3025" s="2" t="s">
        <v>93</v>
      </c>
      <c r="AO3025" s="2" t="s">
        <v>100</v>
      </c>
      <c r="AP3025" s="2" t="s">
        <v>31</v>
      </c>
      <c r="AQ3025" s="2" t="s">
        <v>32</v>
      </c>
      <c r="AR3025" s="2" t="s">
        <v>33</v>
      </c>
      <c r="AS3025" s="2" t="s">
        <v>70</v>
      </c>
      <c r="AT3025" s="2">
        <v>805.32</v>
      </c>
      <c r="AU3025" s="2">
        <v>3</v>
      </c>
      <c r="AV3025" s="2">
        <v>0.19</v>
      </c>
      <c r="AW3025" s="2">
        <v>1956.93</v>
      </c>
      <c r="AX3025" s="2">
        <v>1451.72</v>
      </c>
      <c r="AY3025" s="2">
        <v>505.21</v>
      </c>
      <c r="AZ3025" s="2" t="s">
        <v>35</v>
      </c>
      <c r="BA3025" s="2" t="s">
        <v>71</v>
      </c>
      <c r="BB3025" s="2" t="s">
        <v>37</v>
      </c>
      <c r="BC3025" s="2">
        <v>45.83</v>
      </c>
      <c r="BD3025" s="2">
        <v>7</v>
      </c>
      <c r="BE3025" s="2" t="s">
        <v>55</v>
      </c>
      <c r="BF3025" s="2" t="s">
        <v>56</v>
      </c>
      <c r="BG3025" s="2">
        <v>2</v>
      </c>
      <c r="BH3025" s="21">
        <v>1</v>
      </c>
    </row>
    <row r="3026" spans="36:60" x14ac:dyDescent="0.25">
      <c r="AJ3026" s="22">
        <v>357</v>
      </c>
      <c r="AK3026" s="13" t="s">
        <v>373</v>
      </c>
      <c r="AL3026" s="13" t="s">
        <v>50</v>
      </c>
      <c r="AM3026" s="13" t="s">
        <v>42</v>
      </c>
      <c r="AN3026" s="13" t="s">
        <v>93</v>
      </c>
      <c r="AO3026" s="13" t="s">
        <v>78</v>
      </c>
      <c r="AP3026" s="13" t="s">
        <v>75</v>
      </c>
      <c r="AQ3026" s="13" t="s">
        <v>69</v>
      </c>
      <c r="AR3026" s="13" t="s">
        <v>33</v>
      </c>
      <c r="AS3026" s="13" t="s">
        <v>34</v>
      </c>
      <c r="AT3026" s="13">
        <v>167.67</v>
      </c>
      <c r="AU3026" s="13">
        <v>5</v>
      </c>
      <c r="AV3026" s="13">
        <v>0.3</v>
      </c>
      <c r="AW3026" s="13">
        <v>586.84</v>
      </c>
      <c r="AX3026" s="13">
        <v>376.7</v>
      </c>
      <c r="AY3026" s="13">
        <v>210.14</v>
      </c>
      <c r="AZ3026" s="13" t="s">
        <v>47</v>
      </c>
      <c r="BA3026" s="13" t="s">
        <v>54</v>
      </c>
      <c r="BB3026" s="13" t="s">
        <v>48</v>
      </c>
      <c r="BC3026" s="13">
        <v>47.98</v>
      </c>
      <c r="BD3026" s="13">
        <v>8</v>
      </c>
      <c r="BE3026" s="13" t="s">
        <v>55</v>
      </c>
      <c r="BF3026" s="13" t="s">
        <v>39</v>
      </c>
      <c r="BG3026" s="13">
        <v>4</v>
      </c>
      <c r="BH3026" s="23">
        <v>4</v>
      </c>
    </row>
    <row r="3027" spans="36:60" x14ac:dyDescent="0.25">
      <c r="AJ3027" s="20">
        <v>364</v>
      </c>
      <c r="AK3027" s="2" t="s">
        <v>379</v>
      </c>
      <c r="AL3027" s="2" t="s">
        <v>96</v>
      </c>
      <c r="AM3027" s="2" t="s">
        <v>66</v>
      </c>
      <c r="AN3027" s="2" t="s">
        <v>29</v>
      </c>
      <c r="AO3027" s="2" t="s">
        <v>100</v>
      </c>
      <c r="AP3027" s="2" t="s">
        <v>75</v>
      </c>
      <c r="AQ3027" s="2" t="s">
        <v>32</v>
      </c>
      <c r="AR3027" s="2" t="s">
        <v>53</v>
      </c>
      <c r="AS3027" s="2" t="s">
        <v>85</v>
      </c>
      <c r="AT3027" s="2">
        <v>80.39</v>
      </c>
      <c r="AU3027" s="2">
        <v>11</v>
      </c>
      <c r="AV3027" s="2">
        <v>0.15</v>
      </c>
      <c r="AW3027" s="2">
        <v>751.65</v>
      </c>
      <c r="AX3027" s="2">
        <v>516.73</v>
      </c>
      <c r="AY3027" s="2">
        <v>234.92</v>
      </c>
      <c r="AZ3027" s="2" t="s">
        <v>76</v>
      </c>
      <c r="BA3027" s="2" t="s">
        <v>71</v>
      </c>
      <c r="BB3027" s="2" t="s">
        <v>48</v>
      </c>
      <c r="BC3027" s="2">
        <v>44.58</v>
      </c>
      <c r="BD3027" s="2">
        <v>3</v>
      </c>
      <c r="BE3027" s="2" t="s">
        <v>55</v>
      </c>
      <c r="BF3027" s="2" t="s">
        <v>39</v>
      </c>
      <c r="BG3027" s="2">
        <v>2</v>
      </c>
      <c r="BH3027" s="21">
        <v>7</v>
      </c>
    </row>
    <row r="3028" spans="36:60" x14ac:dyDescent="0.25">
      <c r="AJ3028" s="22">
        <v>369</v>
      </c>
      <c r="AK3028" s="13" t="s">
        <v>237</v>
      </c>
      <c r="AL3028" s="13" t="s">
        <v>114</v>
      </c>
      <c r="AM3028" s="13" t="s">
        <v>28</v>
      </c>
      <c r="AN3028" s="13" t="s">
        <v>29</v>
      </c>
      <c r="AO3028" s="13" t="s">
        <v>78</v>
      </c>
      <c r="AP3028" s="13" t="s">
        <v>51</v>
      </c>
      <c r="AQ3028" s="13" t="s">
        <v>87</v>
      </c>
      <c r="AR3028" s="13" t="s">
        <v>53</v>
      </c>
      <c r="AS3028" s="13" t="s">
        <v>70</v>
      </c>
      <c r="AT3028" s="13">
        <v>585.13</v>
      </c>
      <c r="AU3028" s="13">
        <v>1</v>
      </c>
      <c r="AV3028" s="13">
        <v>7.0000000000000007E-2</v>
      </c>
      <c r="AW3028" s="13">
        <v>544.16999999999996</v>
      </c>
      <c r="AX3028" s="13">
        <v>279.18</v>
      </c>
      <c r="AY3028" s="13">
        <v>264.99</v>
      </c>
      <c r="AZ3028" s="13" t="s">
        <v>35</v>
      </c>
      <c r="BA3028" s="13" t="s">
        <v>36</v>
      </c>
      <c r="BB3028" s="13" t="s">
        <v>72</v>
      </c>
      <c r="BC3028" s="13">
        <v>46.96</v>
      </c>
      <c r="BD3028" s="13">
        <v>2</v>
      </c>
      <c r="BE3028" s="13" t="s">
        <v>55</v>
      </c>
      <c r="BF3028" s="13" t="s">
        <v>56</v>
      </c>
      <c r="BG3028" s="13">
        <v>1</v>
      </c>
      <c r="BH3028" s="23">
        <v>6</v>
      </c>
    </row>
    <row r="3029" spans="36:60" x14ac:dyDescent="0.25">
      <c r="AJ3029" s="20">
        <v>372</v>
      </c>
      <c r="AK3029" s="2" t="s">
        <v>384</v>
      </c>
      <c r="AL3029" s="2" t="s">
        <v>129</v>
      </c>
      <c r="AM3029" s="2" t="s">
        <v>28</v>
      </c>
      <c r="AN3029" s="2" t="s">
        <v>83</v>
      </c>
      <c r="AO3029" s="2" t="s">
        <v>67</v>
      </c>
      <c r="AP3029" s="2" t="s">
        <v>51</v>
      </c>
      <c r="AQ3029" s="2" t="s">
        <v>32</v>
      </c>
      <c r="AR3029" s="2" t="s">
        <v>53</v>
      </c>
      <c r="AS3029" s="2" t="s">
        <v>34</v>
      </c>
      <c r="AT3029" s="2">
        <v>867.68</v>
      </c>
      <c r="AU3029" s="2">
        <v>11</v>
      </c>
      <c r="AV3029" s="2">
        <v>0.19</v>
      </c>
      <c r="AW3029" s="2">
        <v>7731.03</v>
      </c>
      <c r="AX3029" s="2">
        <v>4118.66</v>
      </c>
      <c r="AY3029" s="2">
        <v>3612.37</v>
      </c>
      <c r="AZ3029" s="2" t="s">
        <v>91</v>
      </c>
      <c r="BA3029" s="2" t="s">
        <v>36</v>
      </c>
      <c r="BB3029" s="2" t="s">
        <v>37</v>
      </c>
      <c r="BC3029" s="2">
        <v>48.16</v>
      </c>
      <c r="BD3029" s="2">
        <v>1</v>
      </c>
      <c r="BE3029" s="2" t="s">
        <v>97</v>
      </c>
      <c r="BF3029" s="2" t="s">
        <v>56</v>
      </c>
      <c r="BG3029" s="2">
        <v>4</v>
      </c>
      <c r="BH3029" s="21">
        <v>10</v>
      </c>
    </row>
    <row r="3030" spans="36:60" x14ac:dyDescent="0.25">
      <c r="AJ3030" s="20">
        <v>378</v>
      </c>
      <c r="AK3030" s="2" t="s">
        <v>389</v>
      </c>
      <c r="AL3030" s="2" t="s">
        <v>114</v>
      </c>
      <c r="AM3030" s="2" t="s">
        <v>42</v>
      </c>
      <c r="AN3030" s="2" t="s">
        <v>93</v>
      </c>
      <c r="AO3030" s="2" t="s">
        <v>78</v>
      </c>
      <c r="AP3030" s="2" t="s">
        <v>61</v>
      </c>
      <c r="AQ3030" s="2" t="s">
        <v>69</v>
      </c>
      <c r="AR3030" s="2" t="s">
        <v>33</v>
      </c>
      <c r="AS3030" s="2" t="s">
        <v>70</v>
      </c>
      <c r="AT3030" s="2">
        <v>939.74</v>
      </c>
      <c r="AU3030" s="2">
        <v>19</v>
      </c>
      <c r="AV3030" s="2">
        <v>0.3</v>
      </c>
      <c r="AW3030" s="2">
        <v>12498.54</v>
      </c>
      <c r="AX3030" s="2">
        <v>9176.41</v>
      </c>
      <c r="AY3030" s="2">
        <v>3322.13</v>
      </c>
      <c r="AZ3030" s="2" t="s">
        <v>91</v>
      </c>
      <c r="BA3030" s="2" t="s">
        <v>88</v>
      </c>
      <c r="BB3030" s="2" t="s">
        <v>48</v>
      </c>
      <c r="BC3030" s="2">
        <v>42.72</v>
      </c>
      <c r="BD3030" s="2">
        <v>3</v>
      </c>
      <c r="BE3030" s="2" t="s">
        <v>38</v>
      </c>
      <c r="BF3030" s="2" t="s">
        <v>56</v>
      </c>
      <c r="BG3030" s="2">
        <v>4</v>
      </c>
      <c r="BH3030" s="21">
        <v>7</v>
      </c>
    </row>
    <row r="3031" spans="36:60" x14ac:dyDescent="0.25">
      <c r="AJ3031" s="22">
        <v>379</v>
      </c>
      <c r="AK3031" s="13" t="s">
        <v>390</v>
      </c>
      <c r="AL3031" s="13" t="s">
        <v>127</v>
      </c>
      <c r="AM3031" s="13" t="s">
        <v>42</v>
      </c>
      <c r="AN3031" s="13" t="s">
        <v>59</v>
      </c>
      <c r="AO3031" s="13" t="s">
        <v>94</v>
      </c>
      <c r="AP3031" s="13" t="s">
        <v>75</v>
      </c>
      <c r="AQ3031" s="13" t="s">
        <v>52</v>
      </c>
      <c r="AR3031" s="13" t="s">
        <v>33</v>
      </c>
      <c r="AS3031" s="13" t="s">
        <v>80</v>
      </c>
      <c r="AT3031" s="13">
        <v>662.13</v>
      </c>
      <c r="AU3031" s="13">
        <v>18</v>
      </c>
      <c r="AV3031" s="13">
        <v>0.03</v>
      </c>
      <c r="AW3031" s="13">
        <v>11560.79</v>
      </c>
      <c r="AX3031" s="13">
        <v>6998.78</v>
      </c>
      <c r="AY3031" s="13">
        <v>4562.01</v>
      </c>
      <c r="AZ3031" s="13" t="s">
        <v>76</v>
      </c>
      <c r="BA3031" s="13" t="s">
        <v>88</v>
      </c>
      <c r="BB3031" s="13" t="s">
        <v>72</v>
      </c>
      <c r="BC3031" s="13">
        <v>48.15</v>
      </c>
      <c r="BD3031" s="13">
        <v>6</v>
      </c>
      <c r="BE3031" s="13" t="s">
        <v>55</v>
      </c>
      <c r="BF3031" s="13" t="s">
        <v>39</v>
      </c>
      <c r="BG3031" s="13">
        <v>5</v>
      </c>
      <c r="BH3031" s="23">
        <v>10</v>
      </c>
    </row>
    <row r="3032" spans="36:60" x14ac:dyDescent="0.25">
      <c r="AJ3032" s="22">
        <v>387</v>
      </c>
      <c r="AK3032" s="13" t="s">
        <v>365</v>
      </c>
      <c r="AL3032" s="13" t="s">
        <v>65</v>
      </c>
      <c r="AM3032" s="13" t="s">
        <v>82</v>
      </c>
      <c r="AN3032" s="13" t="s">
        <v>29</v>
      </c>
      <c r="AO3032" s="13" t="s">
        <v>44</v>
      </c>
      <c r="AP3032" s="13" t="s">
        <v>51</v>
      </c>
      <c r="AQ3032" s="13" t="s">
        <v>107</v>
      </c>
      <c r="AR3032" s="13" t="s">
        <v>53</v>
      </c>
      <c r="AS3032" s="13" t="s">
        <v>85</v>
      </c>
      <c r="AT3032" s="13">
        <v>514.08000000000004</v>
      </c>
      <c r="AU3032" s="13">
        <v>15</v>
      </c>
      <c r="AV3032" s="13">
        <v>0.15</v>
      </c>
      <c r="AW3032" s="13">
        <v>6554.52</v>
      </c>
      <c r="AX3032" s="13">
        <v>5801.83</v>
      </c>
      <c r="AY3032" s="13">
        <v>752.69</v>
      </c>
      <c r="AZ3032" s="13" t="s">
        <v>63</v>
      </c>
      <c r="BA3032" s="13" t="s">
        <v>71</v>
      </c>
      <c r="BB3032" s="13" t="s">
        <v>37</v>
      </c>
      <c r="BC3032" s="13">
        <v>44</v>
      </c>
      <c r="BD3032" s="13">
        <v>3</v>
      </c>
      <c r="BE3032" s="13" t="s">
        <v>55</v>
      </c>
      <c r="BF3032" s="13" t="s">
        <v>56</v>
      </c>
      <c r="BG3032" s="13">
        <v>3</v>
      </c>
      <c r="BH3032" s="23">
        <v>6</v>
      </c>
    </row>
    <row r="3033" spans="36:60" x14ac:dyDescent="0.25">
      <c r="AJ3033" s="22">
        <v>389</v>
      </c>
      <c r="AK3033" s="13" t="s">
        <v>397</v>
      </c>
      <c r="AL3033" s="13" t="s">
        <v>96</v>
      </c>
      <c r="AM3033" s="13" t="s">
        <v>82</v>
      </c>
      <c r="AN3033" s="13" t="s">
        <v>29</v>
      </c>
      <c r="AO3033" s="13" t="s">
        <v>78</v>
      </c>
      <c r="AP3033" s="13" t="s">
        <v>51</v>
      </c>
      <c r="AQ3033" s="13" t="s">
        <v>52</v>
      </c>
      <c r="AR3033" s="13" t="s">
        <v>45</v>
      </c>
      <c r="AS3033" s="13" t="s">
        <v>85</v>
      </c>
      <c r="AT3033" s="13">
        <v>13.79</v>
      </c>
      <c r="AU3033" s="13">
        <v>4</v>
      </c>
      <c r="AV3033" s="13">
        <v>0.03</v>
      </c>
      <c r="AW3033" s="13">
        <v>53.51</v>
      </c>
      <c r="AX3033" s="13">
        <v>45.69</v>
      </c>
      <c r="AY3033" s="13">
        <v>7.82</v>
      </c>
      <c r="AZ3033" s="13" t="s">
        <v>47</v>
      </c>
      <c r="BA3033" s="13" t="s">
        <v>88</v>
      </c>
      <c r="BB3033" s="13" t="s">
        <v>48</v>
      </c>
      <c r="BC3033" s="13">
        <v>43.89</v>
      </c>
      <c r="BD3033" s="13">
        <v>7</v>
      </c>
      <c r="BE3033" s="13" t="s">
        <v>38</v>
      </c>
      <c r="BF3033" s="13" t="s">
        <v>56</v>
      </c>
      <c r="BG3033" s="13">
        <v>4</v>
      </c>
      <c r="BH3033" s="23">
        <v>9</v>
      </c>
    </row>
    <row r="3034" spans="36:60" x14ac:dyDescent="0.25">
      <c r="AJ3034" s="22">
        <v>395</v>
      </c>
      <c r="AK3034" s="13" t="s">
        <v>403</v>
      </c>
      <c r="AL3034" s="13" t="s">
        <v>120</v>
      </c>
      <c r="AM3034" s="13" t="s">
        <v>82</v>
      </c>
      <c r="AN3034" s="13" t="s">
        <v>93</v>
      </c>
      <c r="AO3034" s="13" t="s">
        <v>60</v>
      </c>
      <c r="AP3034" s="13" t="s">
        <v>61</v>
      </c>
      <c r="AQ3034" s="13" t="s">
        <v>84</v>
      </c>
      <c r="AR3034" s="13" t="s">
        <v>33</v>
      </c>
      <c r="AS3034" s="13" t="s">
        <v>46</v>
      </c>
      <c r="AT3034" s="13">
        <v>521.79999999999995</v>
      </c>
      <c r="AU3034" s="13">
        <v>19</v>
      </c>
      <c r="AV3034" s="13">
        <v>0.09</v>
      </c>
      <c r="AW3034" s="13">
        <v>9021.92</v>
      </c>
      <c r="AX3034" s="13">
        <v>6866.88</v>
      </c>
      <c r="AY3034" s="13">
        <v>2155.04</v>
      </c>
      <c r="AZ3034" s="13" t="s">
        <v>91</v>
      </c>
      <c r="BA3034" s="13" t="s">
        <v>88</v>
      </c>
      <c r="BB3034" s="13" t="s">
        <v>72</v>
      </c>
      <c r="BC3034" s="13">
        <v>47.67</v>
      </c>
      <c r="BD3034" s="13">
        <v>1</v>
      </c>
      <c r="BE3034" s="13" t="s">
        <v>97</v>
      </c>
      <c r="BF3034" s="13" t="s">
        <v>39</v>
      </c>
      <c r="BG3034" s="13">
        <v>4</v>
      </c>
      <c r="BH3034" s="23">
        <v>1</v>
      </c>
    </row>
    <row r="3035" spans="36:60" x14ac:dyDescent="0.25">
      <c r="AJ3035" s="22">
        <v>397</v>
      </c>
      <c r="AK3035" s="13" t="s">
        <v>404</v>
      </c>
      <c r="AL3035" s="13" t="s">
        <v>96</v>
      </c>
      <c r="AM3035" s="13" t="s">
        <v>82</v>
      </c>
      <c r="AN3035" s="13" t="s">
        <v>59</v>
      </c>
      <c r="AO3035" s="13" t="s">
        <v>94</v>
      </c>
      <c r="AP3035" s="13" t="s">
        <v>75</v>
      </c>
      <c r="AQ3035" s="13" t="s">
        <v>79</v>
      </c>
      <c r="AR3035" s="13" t="s">
        <v>53</v>
      </c>
      <c r="AS3035" s="13" t="s">
        <v>34</v>
      </c>
      <c r="AT3035" s="13">
        <v>286.06</v>
      </c>
      <c r="AU3035" s="13">
        <v>19</v>
      </c>
      <c r="AV3035" s="13">
        <v>0.19</v>
      </c>
      <c r="AW3035" s="13">
        <v>4402.46</v>
      </c>
      <c r="AX3035" s="13">
        <v>2343.02</v>
      </c>
      <c r="AY3035" s="13">
        <v>2059.44</v>
      </c>
      <c r="AZ3035" s="13" t="s">
        <v>91</v>
      </c>
      <c r="BA3035" s="13" t="s">
        <v>54</v>
      </c>
      <c r="BB3035" s="13" t="s">
        <v>48</v>
      </c>
      <c r="BC3035" s="13">
        <v>49.11</v>
      </c>
      <c r="BD3035" s="13">
        <v>8</v>
      </c>
      <c r="BE3035" s="13" t="s">
        <v>97</v>
      </c>
      <c r="BF3035" s="13" t="s">
        <v>39</v>
      </c>
      <c r="BG3035" s="13">
        <v>1</v>
      </c>
      <c r="BH3035" s="23">
        <v>1</v>
      </c>
    </row>
    <row r="3036" spans="36:60" x14ac:dyDescent="0.25">
      <c r="AJ3036" s="20">
        <v>402</v>
      </c>
      <c r="AK3036" s="2" t="s">
        <v>409</v>
      </c>
      <c r="AL3036" s="2" t="s">
        <v>114</v>
      </c>
      <c r="AM3036" s="2" t="s">
        <v>28</v>
      </c>
      <c r="AN3036" s="2" t="s">
        <v>43</v>
      </c>
      <c r="AO3036" s="2" t="s">
        <v>44</v>
      </c>
      <c r="AP3036" s="2" t="s">
        <v>51</v>
      </c>
      <c r="AQ3036" s="2" t="s">
        <v>102</v>
      </c>
      <c r="AR3036" s="2" t="s">
        <v>45</v>
      </c>
      <c r="AS3036" s="2" t="s">
        <v>85</v>
      </c>
      <c r="AT3036" s="2">
        <v>180.47</v>
      </c>
      <c r="AU3036" s="2">
        <v>20</v>
      </c>
      <c r="AV3036" s="2">
        <v>0.3</v>
      </c>
      <c r="AW3036" s="2">
        <v>2526.58</v>
      </c>
      <c r="AX3036" s="2">
        <v>1854.54</v>
      </c>
      <c r="AY3036" s="2">
        <v>672.04</v>
      </c>
      <c r="AZ3036" s="2" t="s">
        <v>47</v>
      </c>
      <c r="BA3036" s="2" t="s">
        <v>54</v>
      </c>
      <c r="BB3036" s="2" t="s">
        <v>37</v>
      </c>
      <c r="BC3036" s="2">
        <v>46.71</v>
      </c>
      <c r="BD3036" s="2">
        <v>2</v>
      </c>
      <c r="BE3036" s="2" t="s">
        <v>97</v>
      </c>
      <c r="BF3036" s="2" t="s">
        <v>39</v>
      </c>
      <c r="BG3036" s="2">
        <v>5</v>
      </c>
      <c r="BH3036" s="21">
        <v>1</v>
      </c>
    </row>
    <row r="3037" spans="36:60" x14ac:dyDescent="0.25">
      <c r="AJ3037" s="20">
        <v>404</v>
      </c>
      <c r="AK3037" s="2" t="s">
        <v>410</v>
      </c>
      <c r="AL3037" s="2" t="s">
        <v>41</v>
      </c>
      <c r="AM3037" s="2" t="s">
        <v>28</v>
      </c>
      <c r="AN3037" s="2" t="s">
        <v>83</v>
      </c>
      <c r="AO3037" s="2" t="s">
        <v>30</v>
      </c>
      <c r="AP3037" s="2" t="s">
        <v>75</v>
      </c>
      <c r="AQ3037" s="2" t="s">
        <v>52</v>
      </c>
      <c r="AR3037" s="2" t="s">
        <v>45</v>
      </c>
      <c r="AS3037" s="2" t="s">
        <v>70</v>
      </c>
      <c r="AT3037" s="2">
        <v>393.65</v>
      </c>
      <c r="AU3037" s="2">
        <v>14</v>
      </c>
      <c r="AV3037" s="2">
        <v>0.02</v>
      </c>
      <c r="AW3037" s="2">
        <v>5400.88</v>
      </c>
      <c r="AX3037" s="2">
        <v>3358.13</v>
      </c>
      <c r="AY3037" s="2">
        <v>2042.75</v>
      </c>
      <c r="AZ3037" s="2" t="s">
        <v>76</v>
      </c>
      <c r="BA3037" s="2" t="s">
        <v>71</v>
      </c>
      <c r="BB3037" s="2" t="s">
        <v>48</v>
      </c>
      <c r="BC3037" s="2">
        <v>42.89</v>
      </c>
      <c r="BD3037" s="2">
        <v>5</v>
      </c>
      <c r="BE3037" s="2" t="s">
        <v>38</v>
      </c>
      <c r="BF3037" s="2" t="s">
        <v>56</v>
      </c>
      <c r="BG3037" s="2">
        <v>4</v>
      </c>
      <c r="BH3037" s="21">
        <v>2</v>
      </c>
    </row>
    <row r="3038" spans="36:60" x14ac:dyDescent="0.25">
      <c r="AJ3038" s="22">
        <v>405</v>
      </c>
      <c r="AK3038" s="13" t="s">
        <v>411</v>
      </c>
      <c r="AL3038" s="13" t="s">
        <v>50</v>
      </c>
      <c r="AM3038" s="13" t="s">
        <v>28</v>
      </c>
      <c r="AN3038" s="13" t="s">
        <v>43</v>
      </c>
      <c r="AO3038" s="13" t="s">
        <v>67</v>
      </c>
      <c r="AP3038" s="13" t="s">
        <v>75</v>
      </c>
      <c r="AQ3038" s="13" t="s">
        <v>84</v>
      </c>
      <c r="AR3038" s="13" t="s">
        <v>53</v>
      </c>
      <c r="AS3038" s="13" t="s">
        <v>46</v>
      </c>
      <c r="AT3038" s="13">
        <v>474.49</v>
      </c>
      <c r="AU3038" s="13">
        <v>18</v>
      </c>
      <c r="AV3038" s="13">
        <v>0.04</v>
      </c>
      <c r="AW3038" s="13">
        <v>8199.19</v>
      </c>
      <c r="AX3038" s="13">
        <v>6643.3</v>
      </c>
      <c r="AY3038" s="13">
        <v>1555.89</v>
      </c>
      <c r="AZ3038" s="13" t="s">
        <v>91</v>
      </c>
      <c r="BA3038" s="13" t="s">
        <v>88</v>
      </c>
      <c r="BB3038" s="13" t="s">
        <v>72</v>
      </c>
      <c r="BC3038" s="13">
        <v>45.68</v>
      </c>
      <c r="BD3038" s="13">
        <v>2</v>
      </c>
      <c r="BE3038" s="13" t="s">
        <v>97</v>
      </c>
      <c r="BF3038" s="13" t="s">
        <v>56</v>
      </c>
      <c r="BG3038" s="13">
        <v>4</v>
      </c>
      <c r="BH3038" s="23">
        <v>6</v>
      </c>
    </row>
    <row r="3039" spans="36:60" x14ac:dyDescent="0.25">
      <c r="AJ3039" s="22">
        <v>413</v>
      </c>
      <c r="AK3039" s="13" t="s">
        <v>417</v>
      </c>
      <c r="AL3039" s="13" t="s">
        <v>65</v>
      </c>
      <c r="AM3039" s="13" t="s">
        <v>42</v>
      </c>
      <c r="AN3039" s="13" t="s">
        <v>29</v>
      </c>
      <c r="AO3039" s="13" t="s">
        <v>78</v>
      </c>
      <c r="AP3039" s="13" t="s">
        <v>31</v>
      </c>
      <c r="AQ3039" s="13" t="s">
        <v>69</v>
      </c>
      <c r="AR3039" s="13" t="s">
        <v>53</v>
      </c>
      <c r="AS3039" s="13" t="s">
        <v>85</v>
      </c>
      <c r="AT3039" s="13">
        <v>26.58</v>
      </c>
      <c r="AU3039" s="13">
        <v>6</v>
      </c>
      <c r="AV3039" s="13">
        <v>0.18</v>
      </c>
      <c r="AW3039" s="13">
        <v>130.77000000000001</v>
      </c>
      <c r="AX3039" s="13">
        <v>108.87</v>
      </c>
      <c r="AY3039" s="13">
        <v>21.9</v>
      </c>
      <c r="AZ3039" s="13" t="s">
        <v>35</v>
      </c>
      <c r="BA3039" s="13" t="s">
        <v>36</v>
      </c>
      <c r="BB3039" s="13" t="s">
        <v>48</v>
      </c>
      <c r="BC3039" s="13">
        <v>41.75</v>
      </c>
      <c r="BD3039" s="13">
        <v>3</v>
      </c>
      <c r="BE3039" s="13" t="s">
        <v>55</v>
      </c>
      <c r="BF3039" s="13" t="s">
        <v>39</v>
      </c>
      <c r="BG3039" s="13">
        <v>1</v>
      </c>
      <c r="BH3039" s="23">
        <v>10</v>
      </c>
    </row>
    <row r="3040" spans="36:60" x14ac:dyDescent="0.25">
      <c r="AJ3040" s="20">
        <v>414</v>
      </c>
      <c r="AK3040" s="2" t="s">
        <v>418</v>
      </c>
      <c r="AL3040" s="2" t="s">
        <v>27</v>
      </c>
      <c r="AM3040" s="2" t="s">
        <v>82</v>
      </c>
      <c r="AN3040" s="2" t="s">
        <v>83</v>
      </c>
      <c r="AO3040" s="2" t="s">
        <v>67</v>
      </c>
      <c r="AP3040" s="2" t="s">
        <v>68</v>
      </c>
      <c r="AQ3040" s="2" t="s">
        <v>52</v>
      </c>
      <c r="AR3040" s="2" t="s">
        <v>45</v>
      </c>
      <c r="AS3040" s="2" t="s">
        <v>80</v>
      </c>
      <c r="AT3040" s="2">
        <v>852.54</v>
      </c>
      <c r="AU3040" s="2">
        <v>5</v>
      </c>
      <c r="AV3040" s="2">
        <v>0.13</v>
      </c>
      <c r="AW3040" s="2">
        <v>3708.55</v>
      </c>
      <c r="AX3040" s="2">
        <v>2423.6799999999998</v>
      </c>
      <c r="AY3040" s="2">
        <v>1284.8699999999999</v>
      </c>
      <c r="AZ3040" s="2" t="s">
        <v>76</v>
      </c>
      <c r="BA3040" s="2" t="s">
        <v>36</v>
      </c>
      <c r="BB3040" s="2" t="s">
        <v>72</v>
      </c>
      <c r="BC3040" s="2">
        <v>46.72</v>
      </c>
      <c r="BD3040" s="2">
        <v>6</v>
      </c>
      <c r="BE3040" s="2" t="s">
        <v>55</v>
      </c>
      <c r="BF3040" s="2" t="s">
        <v>56</v>
      </c>
      <c r="BG3040" s="2">
        <v>1</v>
      </c>
      <c r="BH3040" s="21">
        <v>2</v>
      </c>
    </row>
    <row r="3041" spans="36:60" x14ac:dyDescent="0.25">
      <c r="AJ3041" s="22">
        <v>415</v>
      </c>
      <c r="AK3041" s="13" t="s">
        <v>419</v>
      </c>
      <c r="AL3041" s="13" t="s">
        <v>120</v>
      </c>
      <c r="AM3041" s="13" t="s">
        <v>66</v>
      </c>
      <c r="AN3041" s="13" t="s">
        <v>93</v>
      </c>
      <c r="AO3041" s="13" t="s">
        <v>100</v>
      </c>
      <c r="AP3041" s="13" t="s">
        <v>31</v>
      </c>
      <c r="AQ3041" s="13" t="s">
        <v>32</v>
      </c>
      <c r="AR3041" s="13" t="s">
        <v>33</v>
      </c>
      <c r="AS3041" s="13" t="s">
        <v>34</v>
      </c>
      <c r="AT3041" s="13">
        <v>506.11</v>
      </c>
      <c r="AU3041" s="13">
        <v>1</v>
      </c>
      <c r="AV3041" s="13">
        <v>0.02</v>
      </c>
      <c r="AW3041" s="13">
        <v>495.99</v>
      </c>
      <c r="AX3041" s="13">
        <v>428.68</v>
      </c>
      <c r="AY3041" s="13">
        <v>67.31</v>
      </c>
      <c r="AZ3041" s="13" t="s">
        <v>47</v>
      </c>
      <c r="BA3041" s="13" t="s">
        <v>88</v>
      </c>
      <c r="BB3041" s="13" t="s">
        <v>48</v>
      </c>
      <c r="BC3041" s="13">
        <v>42.41</v>
      </c>
      <c r="BD3041" s="13">
        <v>3</v>
      </c>
      <c r="BE3041" s="13" t="s">
        <v>97</v>
      </c>
      <c r="BF3041" s="13" t="s">
        <v>56</v>
      </c>
      <c r="BG3041" s="13">
        <v>2</v>
      </c>
      <c r="BH3041" s="23">
        <v>5</v>
      </c>
    </row>
    <row r="3042" spans="36:60" x14ac:dyDescent="0.25">
      <c r="AJ3042" s="20">
        <v>418</v>
      </c>
      <c r="AK3042" s="2" t="s">
        <v>379</v>
      </c>
      <c r="AL3042" s="2" t="s">
        <v>50</v>
      </c>
      <c r="AM3042" s="2" t="s">
        <v>82</v>
      </c>
      <c r="AN3042" s="2" t="s">
        <v>93</v>
      </c>
      <c r="AO3042" s="2" t="s">
        <v>78</v>
      </c>
      <c r="AP3042" s="2" t="s">
        <v>61</v>
      </c>
      <c r="AQ3042" s="2" t="s">
        <v>69</v>
      </c>
      <c r="AR3042" s="2" t="s">
        <v>45</v>
      </c>
      <c r="AS3042" s="2" t="s">
        <v>34</v>
      </c>
      <c r="AT3042" s="2">
        <v>871.48</v>
      </c>
      <c r="AU3042" s="2">
        <v>7</v>
      </c>
      <c r="AV3042" s="2">
        <v>0.14000000000000001</v>
      </c>
      <c r="AW3042" s="2">
        <v>5246.31</v>
      </c>
      <c r="AX3042" s="2">
        <v>3848.4</v>
      </c>
      <c r="AY3042" s="2">
        <v>1397.91</v>
      </c>
      <c r="AZ3042" s="2" t="s">
        <v>91</v>
      </c>
      <c r="BA3042" s="2" t="s">
        <v>54</v>
      </c>
      <c r="BB3042" s="2" t="s">
        <v>48</v>
      </c>
      <c r="BC3042" s="2">
        <v>48.93</v>
      </c>
      <c r="BD3042" s="2">
        <v>5</v>
      </c>
      <c r="BE3042" s="2" t="s">
        <v>97</v>
      </c>
      <c r="BF3042" s="2" t="s">
        <v>56</v>
      </c>
      <c r="BG3042" s="2">
        <v>5</v>
      </c>
      <c r="BH3042" s="21">
        <v>7</v>
      </c>
    </row>
    <row r="3043" spans="36:60" x14ac:dyDescent="0.25">
      <c r="AJ3043" s="22">
        <v>421</v>
      </c>
      <c r="AK3043" s="13" t="s">
        <v>421</v>
      </c>
      <c r="AL3043" s="13" t="s">
        <v>114</v>
      </c>
      <c r="AM3043" s="13" t="s">
        <v>42</v>
      </c>
      <c r="AN3043" s="13" t="s">
        <v>59</v>
      </c>
      <c r="AO3043" s="13" t="s">
        <v>74</v>
      </c>
      <c r="AP3043" s="13" t="s">
        <v>75</v>
      </c>
      <c r="AQ3043" s="13" t="s">
        <v>107</v>
      </c>
      <c r="AR3043" s="13" t="s">
        <v>53</v>
      </c>
      <c r="AS3043" s="13" t="s">
        <v>80</v>
      </c>
      <c r="AT3043" s="13">
        <v>72.37</v>
      </c>
      <c r="AU3043" s="13">
        <v>10</v>
      </c>
      <c r="AV3043" s="13">
        <v>0.01</v>
      </c>
      <c r="AW3043" s="13">
        <v>716.46</v>
      </c>
      <c r="AX3043" s="13">
        <v>440.73</v>
      </c>
      <c r="AY3043" s="13">
        <v>275.73</v>
      </c>
      <c r="AZ3043" s="13" t="s">
        <v>91</v>
      </c>
      <c r="BA3043" s="13" t="s">
        <v>54</v>
      </c>
      <c r="BB3043" s="13" t="s">
        <v>72</v>
      </c>
      <c r="BC3043" s="13">
        <v>47.71</v>
      </c>
      <c r="BD3043" s="13">
        <v>4</v>
      </c>
      <c r="BE3043" s="13" t="s">
        <v>97</v>
      </c>
      <c r="BF3043" s="13" t="s">
        <v>39</v>
      </c>
      <c r="BG3043" s="13">
        <v>2</v>
      </c>
      <c r="BH3043" s="23">
        <v>7</v>
      </c>
    </row>
    <row r="3044" spans="36:60" x14ac:dyDescent="0.25">
      <c r="AJ3044" s="20">
        <v>428</v>
      </c>
      <c r="AK3044" s="2" t="s">
        <v>426</v>
      </c>
      <c r="AL3044" s="2" t="s">
        <v>41</v>
      </c>
      <c r="AM3044" s="2" t="s">
        <v>28</v>
      </c>
      <c r="AN3044" s="2" t="s">
        <v>83</v>
      </c>
      <c r="AO3044" s="2" t="s">
        <v>94</v>
      </c>
      <c r="AP3044" s="2" t="s">
        <v>75</v>
      </c>
      <c r="AQ3044" s="2" t="s">
        <v>134</v>
      </c>
      <c r="AR3044" s="2" t="s">
        <v>53</v>
      </c>
      <c r="AS3044" s="2" t="s">
        <v>85</v>
      </c>
      <c r="AT3044" s="2">
        <v>126.87</v>
      </c>
      <c r="AU3044" s="2">
        <v>17</v>
      </c>
      <c r="AV3044" s="2">
        <v>0.24</v>
      </c>
      <c r="AW3044" s="2">
        <v>1639.16</v>
      </c>
      <c r="AX3044" s="2">
        <v>1072.44</v>
      </c>
      <c r="AY3044" s="2">
        <v>566.72</v>
      </c>
      <c r="AZ3044" s="2" t="s">
        <v>47</v>
      </c>
      <c r="BA3044" s="2" t="s">
        <v>54</v>
      </c>
      <c r="BB3044" s="2" t="s">
        <v>37</v>
      </c>
      <c r="BC3044" s="2">
        <v>42.98</v>
      </c>
      <c r="BD3044" s="2">
        <v>5</v>
      </c>
      <c r="BE3044" s="2" t="s">
        <v>97</v>
      </c>
      <c r="BF3044" s="2" t="s">
        <v>56</v>
      </c>
      <c r="BG3044" s="2">
        <v>4</v>
      </c>
      <c r="BH3044" s="21">
        <v>4</v>
      </c>
    </row>
    <row r="3045" spans="36:60" x14ac:dyDescent="0.25">
      <c r="AJ3045" s="20">
        <v>436</v>
      </c>
      <c r="AK3045" s="2" t="s">
        <v>293</v>
      </c>
      <c r="AL3045" s="2" t="s">
        <v>65</v>
      </c>
      <c r="AM3045" s="2" t="s">
        <v>66</v>
      </c>
      <c r="AN3045" s="2" t="s">
        <v>83</v>
      </c>
      <c r="AO3045" s="2" t="s">
        <v>94</v>
      </c>
      <c r="AP3045" s="2" t="s">
        <v>75</v>
      </c>
      <c r="AQ3045" s="2" t="s">
        <v>102</v>
      </c>
      <c r="AR3045" s="2" t="s">
        <v>45</v>
      </c>
      <c r="AS3045" s="2" t="s">
        <v>85</v>
      </c>
      <c r="AT3045" s="2">
        <v>37.42</v>
      </c>
      <c r="AU3045" s="2">
        <v>20</v>
      </c>
      <c r="AV3045" s="2">
        <v>0.25</v>
      </c>
      <c r="AW3045" s="2">
        <v>561.29999999999995</v>
      </c>
      <c r="AX3045" s="2">
        <v>468.24</v>
      </c>
      <c r="AY3045" s="2">
        <v>93.06</v>
      </c>
      <c r="AZ3045" s="2" t="s">
        <v>63</v>
      </c>
      <c r="BA3045" s="2" t="s">
        <v>36</v>
      </c>
      <c r="BB3045" s="2" t="s">
        <v>72</v>
      </c>
      <c r="BC3045" s="2">
        <v>47.27</v>
      </c>
      <c r="BD3045" s="2">
        <v>8</v>
      </c>
      <c r="BE3045" s="2" t="s">
        <v>55</v>
      </c>
      <c r="BF3045" s="2" t="s">
        <v>39</v>
      </c>
      <c r="BG3045" s="2">
        <v>1</v>
      </c>
      <c r="BH3045" s="21">
        <v>3</v>
      </c>
    </row>
    <row r="3046" spans="36:60" x14ac:dyDescent="0.25">
      <c r="AJ3046" s="22">
        <v>439</v>
      </c>
      <c r="AK3046" s="13" t="s">
        <v>351</v>
      </c>
      <c r="AL3046" s="13" t="s">
        <v>118</v>
      </c>
      <c r="AM3046" s="13" t="s">
        <v>42</v>
      </c>
      <c r="AN3046" s="13" t="s">
        <v>93</v>
      </c>
      <c r="AO3046" s="13" t="s">
        <v>44</v>
      </c>
      <c r="AP3046" s="13" t="s">
        <v>61</v>
      </c>
      <c r="AQ3046" s="13" t="s">
        <v>87</v>
      </c>
      <c r="AR3046" s="13" t="s">
        <v>53</v>
      </c>
      <c r="AS3046" s="13" t="s">
        <v>34</v>
      </c>
      <c r="AT3046" s="13">
        <v>821.97</v>
      </c>
      <c r="AU3046" s="13">
        <v>10</v>
      </c>
      <c r="AV3046" s="13">
        <v>0.22</v>
      </c>
      <c r="AW3046" s="13">
        <v>6411.37</v>
      </c>
      <c r="AX3046" s="13">
        <v>3920.33</v>
      </c>
      <c r="AY3046" s="13">
        <v>2491.04</v>
      </c>
      <c r="AZ3046" s="13" t="s">
        <v>63</v>
      </c>
      <c r="BA3046" s="13" t="s">
        <v>54</v>
      </c>
      <c r="BB3046" s="13" t="s">
        <v>48</v>
      </c>
      <c r="BC3046" s="13">
        <v>42.29</v>
      </c>
      <c r="BD3046" s="13">
        <v>7</v>
      </c>
      <c r="BE3046" s="13" t="s">
        <v>38</v>
      </c>
      <c r="BF3046" s="13" t="s">
        <v>39</v>
      </c>
      <c r="BG3046" s="13">
        <v>5</v>
      </c>
      <c r="BH3046" s="23">
        <v>7</v>
      </c>
    </row>
    <row r="3047" spans="36:60" x14ac:dyDescent="0.25">
      <c r="AJ3047" s="20">
        <v>440</v>
      </c>
      <c r="AK3047" s="2" t="s">
        <v>432</v>
      </c>
      <c r="AL3047" s="2" t="s">
        <v>58</v>
      </c>
      <c r="AM3047" s="2" t="s">
        <v>66</v>
      </c>
      <c r="AN3047" s="2" t="s">
        <v>29</v>
      </c>
      <c r="AO3047" s="2" t="s">
        <v>44</v>
      </c>
      <c r="AP3047" s="2" t="s">
        <v>31</v>
      </c>
      <c r="AQ3047" s="2" t="s">
        <v>134</v>
      </c>
      <c r="AR3047" s="2" t="s">
        <v>45</v>
      </c>
      <c r="AS3047" s="2" t="s">
        <v>46</v>
      </c>
      <c r="AT3047" s="2">
        <v>829.29</v>
      </c>
      <c r="AU3047" s="2">
        <v>17</v>
      </c>
      <c r="AV3047" s="2">
        <v>0.09</v>
      </c>
      <c r="AW3047" s="2">
        <v>12829.12</v>
      </c>
      <c r="AX3047" s="2">
        <v>6806.6</v>
      </c>
      <c r="AY3047" s="2">
        <v>6022.52</v>
      </c>
      <c r="AZ3047" s="2" t="s">
        <v>47</v>
      </c>
      <c r="BA3047" s="2" t="s">
        <v>71</v>
      </c>
      <c r="BB3047" s="2" t="s">
        <v>72</v>
      </c>
      <c r="BC3047" s="2">
        <v>43.75</v>
      </c>
      <c r="BD3047" s="2">
        <v>9</v>
      </c>
      <c r="BE3047" s="2" t="s">
        <v>97</v>
      </c>
      <c r="BF3047" s="2" t="s">
        <v>56</v>
      </c>
      <c r="BG3047" s="2">
        <v>5</v>
      </c>
      <c r="BH3047" s="21">
        <v>9</v>
      </c>
    </row>
    <row r="3048" spans="36:60" x14ac:dyDescent="0.25">
      <c r="AJ3048" s="20">
        <v>442</v>
      </c>
      <c r="AK3048" s="2" t="s">
        <v>245</v>
      </c>
      <c r="AL3048" s="2" t="s">
        <v>118</v>
      </c>
      <c r="AM3048" s="2" t="s">
        <v>42</v>
      </c>
      <c r="AN3048" s="2" t="s">
        <v>90</v>
      </c>
      <c r="AO3048" s="2" t="s">
        <v>94</v>
      </c>
      <c r="AP3048" s="2" t="s">
        <v>68</v>
      </c>
      <c r="AQ3048" s="2" t="s">
        <v>52</v>
      </c>
      <c r="AR3048" s="2" t="s">
        <v>33</v>
      </c>
      <c r="AS3048" s="2" t="s">
        <v>80</v>
      </c>
      <c r="AT3048" s="2">
        <v>265.64</v>
      </c>
      <c r="AU3048" s="2">
        <v>19</v>
      </c>
      <c r="AV3048" s="2">
        <v>0.26</v>
      </c>
      <c r="AW3048" s="2">
        <v>3734.9</v>
      </c>
      <c r="AX3048" s="2">
        <v>2064.11</v>
      </c>
      <c r="AY3048" s="2">
        <v>1670.79</v>
      </c>
      <c r="AZ3048" s="2" t="s">
        <v>35</v>
      </c>
      <c r="BA3048" s="2" t="s">
        <v>36</v>
      </c>
      <c r="BB3048" s="2" t="s">
        <v>48</v>
      </c>
      <c r="BC3048" s="2">
        <v>49.83</v>
      </c>
      <c r="BD3048" s="2">
        <v>10</v>
      </c>
      <c r="BE3048" s="2" t="s">
        <v>97</v>
      </c>
      <c r="BF3048" s="2" t="s">
        <v>39</v>
      </c>
      <c r="BG3048" s="2">
        <v>1</v>
      </c>
      <c r="BH3048" s="21">
        <v>6</v>
      </c>
    </row>
    <row r="3049" spans="36:60" x14ac:dyDescent="0.25">
      <c r="AJ3049" s="22">
        <v>443</v>
      </c>
      <c r="AK3049" s="13" t="s">
        <v>434</v>
      </c>
      <c r="AL3049" s="13" t="s">
        <v>41</v>
      </c>
      <c r="AM3049" s="13" t="s">
        <v>66</v>
      </c>
      <c r="AN3049" s="13" t="s">
        <v>43</v>
      </c>
      <c r="AO3049" s="13" t="s">
        <v>44</v>
      </c>
      <c r="AP3049" s="13" t="s">
        <v>31</v>
      </c>
      <c r="AQ3049" s="13" t="s">
        <v>69</v>
      </c>
      <c r="AR3049" s="13" t="s">
        <v>33</v>
      </c>
      <c r="AS3049" s="13" t="s">
        <v>85</v>
      </c>
      <c r="AT3049" s="13">
        <v>997.9</v>
      </c>
      <c r="AU3049" s="13">
        <v>3</v>
      </c>
      <c r="AV3049" s="13">
        <v>0.16</v>
      </c>
      <c r="AW3049" s="13">
        <v>2514.71</v>
      </c>
      <c r="AX3049" s="13">
        <v>2186.37</v>
      </c>
      <c r="AY3049" s="13">
        <v>328.34</v>
      </c>
      <c r="AZ3049" s="13" t="s">
        <v>91</v>
      </c>
      <c r="BA3049" s="13" t="s">
        <v>88</v>
      </c>
      <c r="BB3049" s="13" t="s">
        <v>72</v>
      </c>
      <c r="BC3049" s="13">
        <v>49.04</v>
      </c>
      <c r="BD3049" s="13">
        <v>7</v>
      </c>
      <c r="BE3049" s="13" t="s">
        <v>97</v>
      </c>
      <c r="BF3049" s="13" t="s">
        <v>56</v>
      </c>
      <c r="BG3049" s="13">
        <v>5</v>
      </c>
      <c r="BH3049" s="23">
        <v>8</v>
      </c>
    </row>
    <row r="3050" spans="36:60" x14ac:dyDescent="0.25">
      <c r="AJ3050" s="20">
        <v>446</v>
      </c>
      <c r="AK3050" s="2" t="s">
        <v>436</v>
      </c>
      <c r="AL3050" s="2" t="s">
        <v>118</v>
      </c>
      <c r="AM3050" s="2" t="s">
        <v>82</v>
      </c>
      <c r="AN3050" s="2" t="s">
        <v>43</v>
      </c>
      <c r="AO3050" s="2" t="s">
        <v>94</v>
      </c>
      <c r="AP3050" s="2" t="s">
        <v>31</v>
      </c>
      <c r="AQ3050" s="2" t="s">
        <v>52</v>
      </c>
      <c r="AR3050" s="2" t="s">
        <v>53</v>
      </c>
      <c r="AS3050" s="2" t="s">
        <v>80</v>
      </c>
      <c r="AT3050" s="2">
        <v>581.55999999999995</v>
      </c>
      <c r="AU3050" s="2">
        <v>1</v>
      </c>
      <c r="AV3050" s="2">
        <v>0.27</v>
      </c>
      <c r="AW3050" s="2">
        <v>424.54</v>
      </c>
      <c r="AX3050" s="2">
        <v>301.61</v>
      </c>
      <c r="AY3050" s="2">
        <v>122.93</v>
      </c>
      <c r="AZ3050" s="2" t="s">
        <v>47</v>
      </c>
      <c r="BA3050" s="2" t="s">
        <v>71</v>
      </c>
      <c r="BB3050" s="2" t="s">
        <v>37</v>
      </c>
      <c r="BC3050" s="2">
        <v>44.72</v>
      </c>
      <c r="BD3050" s="2">
        <v>10</v>
      </c>
      <c r="BE3050" s="2" t="s">
        <v>55</v>
      </c>
      <c r="BF3050" s="2" t="s">
        <v>56</v>
      </c>
      <c r="BG3050" s="2">
        <v>4</v>
      </c>
      <c r="BH3050" s="21">
        <v>4</v>
      </c>
    </row>
    <row r="3051" spans="36:60" x14ac:dyDescent="0.25">
      <c r="AJ3051" s="22">
        <v>447</v>
      </c>
      <c r="AK3051" s="13" t="s">
        <v>437</v>
      </c>
      <c r="AL3051" s="13" t="s">
        <v>120</v>
      </c>
      <c r="AM3051" s="13" t="s">
        <v>82</v>
      </c>
      <c r="AN3051" s="13" t="s">
        <v>83</v>
      </c>
      <c r="AO3051" s="13" t="s">
        <v>78</v>
      </c>
      <c r="AP3051" s="13" t="s">
        <v>75</v>
      </c>
      <c r="AQ3051" s="13" t="s">
        <v>79</v>
      </c>
      <c r="AR3051" s="13" t="s">
        <v>53</v>
      </c>
      <c r="AS3051" s="13" t="s">
        <v>34</v>
      </c>
      <c r="AT3051" s="13">
        <v>164.27</v>
      </c>
      <c r="AU3051" s="13">
        <v>1</v>
      </c>
      <c r="AV3051" s="13">
        <v>7.0000000000000007E-2</v>
      </c>
      <c r="AW3051" s="13">
        <v>152.77000000000001</v>
      </c>
      <c r="AX3051" s="13">
        <v>97.42</v>
      </c>
      <c r="AY3051" s="13">
        <v>55.35</v>
      </c>
      <c r="AZ3051" s="13" t="s">
        <v>35</v>
      </c>
      <c r="BA3051" s="13" t="s">
        <v>88</v>
      </c>
      <c r="BB3051" s="13" t="s">
        <v>37</v>
      </c>
      <c r="BC3051" s="13">
        <v>49.39</v>
      </c>
      <c r="BD3051" s="13">
        <v>2</v>
      </c>
      <c r="BE3051" s="13" t="s">
        <v>38</v>
      </c>
      <c r="BF3051" s="13" t="s">
        <v>56</v>
      </c>
      <c r="BG3051" s="13">
        <v>3</v>
      </c>
      <c r="BH3051" s="23">
        <v>4</v>
      </c>
    </row>
    <row r="3052" spans="36:60" x14ac:dyDescent="0.25">
      <c r="AJ3052" s="22">
        <v>449</v>
      </c>
      <c r="AK3052" s="13" t="s">
        <v>380</v>
      </c>
      <c r="AL3052" s="13" t="s">
        <v>99</v>
      </c>
      <c r="AM3052" s="13" t="s">
        <v>28</v>
      </c>
      <c r="AN3052" s="13" t="s">
        <v>29</v>
      </c>
      <c r="AO3052" s="13" t="s">
        <v>94</v>
      </c>
      <c r="AP3052" s="13" t="s">
        <v>75</v>
      </c>
      <c r="AQ3052" s="13" t="s">
        <v>62</v>
      </c>
      <c r="AR3052" s="13" t="s">
        <v>45</v>
      </c>
      <c r="AS3052" s="13" t="s">
        <v>85</v>
      </c>
      <c r="AT3052" s="13">
        <v>131.04</v>
      </c>
      <c r="AU3052" s="13">
        <v>16</v>
      </c>
      <c r="AV3052" s="13">
        <v>0.1</v>
      </c>
      <c r="AW3052" s="13">
        <v>1886.98</v>
      </c>
      <c r="AX3052" s="13">
        <v>1299.08</v>
      </c>
      <c r="AY3052" s="13">
        <v>587.9</v>
      </c>
      <c r="AZ3052" s="13" t="s">
        <v>91</v>
      </c>
      <c r="BA3052" s="13" t="s">
        <v>88</v>
      </c>
      <c r="BB3052" s="13" t="s">
        <v>37</v>
      </c>
      <c r="BC3052" s="13">
        <v>44.09</v>
      </c>
      <c r="BD3052" s="13">
        <v>7</v>
      </c>
      <c r="BE3052" s="13" t="s">
        <v>55</v>
      </c>
      <c r="BF3052" s="13" t="s">
        <v>39</v>
      </c>
      <c r="BG3052" s="13">
        <v>1</v>
      </c>
      <c r="BH3052" s="23">
        <v>6</v>
      </c>
    </row>
    <row r="3053" spans="36:60" x14ac:dyDescent="0.25">
      <c r="AJ3053" s="20">
        <v>452</v>
      </c>
      <c r="AK3053" s="2" t="s">
        <v>439</v>
      </c>
      <c r="AL3053" s="2" t="s">
        <v>58</v>
      </c>
      <c r="AM3053" s="2" t="s">
        <v>82</v>
      </c>
      <c r="AN3053" s="2" t="s">
        <v>90</v>
      </c>
      <c r="AO3053" s="2" t="s">
        <v>100</v>
      </c>
      <c r="AP3053" s="2" t="s">
        <v>75</v>
      </c>
      <c r="AQ3053" s="2" t="s">
        <v>32</v>
      </c>
      <c r="AR3053" s="2" t="s">
        <v>33</v>
      </c>
      <c r="AS3053" s="2" t="s">
        <v>70</v>
      </c>
      <c r="AT3053" s="2">
        <v>64.19</v>
      </c>
      <c r="AU3053" s="2">
        <v>13</v>
      </c>
      <c r="AV3053" s="2">
        <v>0.1</v>
      </c>
      <c r="AW3053" s="2">
        <v>751.02</v>
      </c>
      <c r="AX3053" s="2">
        <v>409.04</v>
      </c>
      <c r="AY3053" s="2">
        <v>341.98</v>
      </c>
      <c r="AZ3053" s="2" t="s">
        <v>76</v>
      </c>
      <c r="BA3053" s="2" t="s">
        <v>54</v>
      </c>
      <c r="BB3053" s="2" t="s">
        <v>37</v>
      </c>
      <c r="BC3053" s="2">
        <v>42.96</v>
      </c>
      <c r="BD3053" s="2">
        <v>6</v>
      </c>
      <c r="BE3053" s="2" t="s">
        <v>55</v>
      </c>
      <c r="BF3053" s="2" t="s">
        <v>39</v>
      </c>
      <c r="BG3053" s="2">
        <v>3</v>
      </c>
      <c r="BH3053" s="21">
        <v>10</v>
      </c>
    </row>
    <row r="3054" spans="36:60" x14ac:dyDescent="0.25">
      <c r="AJ3054" s="22">
        <v>455</v>
      </c>
      <c r="AK3054" s="13" t="s">
        <v>115</v>
      </c>
      <c r="AL3054" s="13" t="s">
        <v>50</v>
      </c>
      <c r="AM3054" s="13" t="s">
        <v>42</v>
      </c>
      <c r="AN3054" s="13" t="s">
        <v>59</v>
      </c>
      <c r="AO3054" s="13" t="s">
        <v>67</v>
      </c>
      <c r="AP3054" s="13" t="s">
        <v>68</v>
      </c>
      <c r="AQ3054" s="13" t="s">
        <v>32</v>
      </c>
      <c r="AR3054" s="13" t="s">
        <v>33</v>
      </c>
      <c r="AS3054" s="13" t="s">
        <v>46</v>
      </c>
      <c r="AT3054" s="13">
        <v>902.58</v>
      </c>
      <c r="AU3054" s="13">
        <v>8</v>
      </c>
      <c r="AV3054" s="13">
        <v>0.19</v>
      </c>
      <c r="AW3054" s="13">
        <v>5848.72</v>
      </c>
      <c r="AX3054" s="13">
        <v>4347.83</v>
      </c>
      <c r="AY3054" s="13">
        <v>1500.89</v>
      </c>
      <c r="AZ3054" s="13" t="s">
        <v>47</v>
      </c>
      <c r="BA3054" s="13" t="s">
        <v>88</v>
      </c>
      <c r="BB3054" s="13" t="s">
        <v>37</v>
      </c>
      <c r="BC3054" s="13">
        <v>44.98</v>
      </c>
      <c r="BD3054" s="13">
        <v>7</v>
      </c>
      <c r="BE3054" s="13" t="s">
        <v>38</v>
      </c>
      <c r="BF3054" s="13" t="s">
        <v>39</v>
      </c>
      <c r="BG3054" s="13">
        <v>3</v>
      </c>
      <c r="BH3054" s="23">
        <v>8</v>
      </c>
    </row>
    <row r="3055" spans="36:60" x14ac:dyDescent="0.25">
      <c r="AJ3055" s="20">
        <v>458</v>
      </c>
      <c r="AK3055" s="2" t="s">
        <v>443</v>
      </c>
      <c r="AL3055" s="2" t="s">
        <v>120</v>
      </c>
      <c r="AM3055" s="2" t="s">
        <v>42</v>
      </c>
      <c r="AN3055" s="2" t="s">
        <v>59</v>
      </c>
      <c r="AO3055" s="2" t="s">
        <v>44</v>
      </c>
      <c r="AP3055" s="2" t="s">
        <v>61</v>
      </c>
      <c r="AQ3055" s="2" t="s">
        <v>52</v>
      </c>
      <c r="AR3055" s="2" t="s">
        <v>45</v>
      </c>
      <c r="AS3055" s="2" t="s">
        <v>46</v>
      </c>
      <c r="AT3055" s="2">
        <v>907.47</v>
      </c>
      <c r="AU3055" s="2">
        <v>20</v>
      </c>
      <c r="AV3055" s="2">
        <v>0.02</v>
      </c>
      <c r="AW3055" s="2">
        <v>17786.41</v>
      </c>
      <c r="AX3055" s="2">
        <v>14438.89</v>
      </c>
      <c r="AY3055" s="2">
        <v>3347.52</v>
      </c>
      <c r="AZ3055" s="2" t="s">
        <v>63</v>
      </c>
      <c r="BA3055" s="2" t="s">
        <v>54</v>
      </c>
      <c r="BB3055" s="2" t="s">
        <v>48</v>
      </c>
      <c r="BC3055" s="2">
        <v>46.31</v>
      </c>
      <c r="BD3055" s="2">
        <v>2</v>
      </c>
      <c r="BE3055" s="2" t="s">
        <v>97</v>
      </c>
      <c r="BF3055" s="2" t="s">
        <v>56</v>
      </c>
      <c r="BG3055" s="2">
        <v>5</v>
      </c>
      <c r="BH3055" s="21">
        <v>8</v>
      </c>
    </row>
    <row r="3056" spans="36:60" x14ac:dyDescent="0.25">
      <c r="AJ3056" s="20">
        <v>462</v>
      </c>
      <c r="AK3056" s="2" t="s">
        <v>445</v>
      </c>
      <c r="AL3056" s="2" t="s">
        <v>129</v>
      </c>
      <c r="AM3056" s="2" t="s">
        <v>28</v>
      </c>
      <c r="AN3056" s="2" t="s">
        <v>43</v>
      </c>
      <c r="AO3056" s="2" t="s">
        <v>67</v>
      </c>
      <c r="AP3056" s="2" t="s">
        <v>31</v>
      </c>
      <c r="AQ3056" s="2" t="s">
        <v>84</v>
      </c>
      <c r="AR3056" s="2" t="s">
        <v>45</v>
      </c>
      <c r="AS3056" s="2" t="s">
        <v>34</v>
      </c>
      <c r="AT3056" s="2">
        <v>962.64</v>
      </c>
      <c r="AU3056" s="2">
        <v>15</v>
      </c>
      <c r="AV3056" s="2">
        <v>0.05</v>
      </c>
      <c r="AW3056" s="2">
        <v>13717.62</v>
      </c>
      <c r="AX3056" s="2">
        <v>9401.48</v>
      </c>
      <c r="AY3056" s="2">
        <v>4316.1400000000003</v>
      </c>
      <c r="AZ3056" s="2" t="s">
        <v>76</v>
      </c>
      <c r="BA3056" s="2" t="s">
        <v>54</v>
      </c>
      <c r="BB3056" s="2" t="s">
        <v>48</v>
      </c>
      <c r="BC3056" s="2">
        <v>40.83</v>
      </c>
      <c r="BD3056" s="2">
        <v>2</v>
      </c>
      <c r="BE3056" s="2" t="s">
        <v>97</v>
      </c>
      <c r="BF3056" s="2" t="s">
        <v>56</v>
      </c>
      <c r="BG3056" s="2">
        <v>4</v>
      </c>
      <c r="BH3056" s="21">
        <v>3</v>
      </c>
    </row>
    <row r="3057" spans="36:60" x14ac:dyDescent="0.25">
      <c r="AJ3057" s="22">
        <v>463</v>
      </c>
      <c r="AK3057" s="13" t="s">
        <v>446</v>
      </c>
      <c r="AL3057" s="13" t="s">
        <v>99</v>
      </c>
      <c r="AM3057" s="13" t="s">
        <v>28</v>
      </c>
      <c r="AN3057" s="13" t="s">
        <v>93</v>
      </c>
      <c r="AO3057" s="13" t="s">
        <v>74</v>
      </c>
      <c r="AP3057" s="13" t="s">
        <v>61</v>
      </c>
      <c r="AQ3057" s="13" t="s">
        <v>52</v>
      </c>
      <c r="AR3057" s="13" t="s">
        <v>33</v>
      </c>
      <c r="AS3057" s="13" t="s">
        <v>70</v>
      </c>
      <c r="AT3057" s="13">
        <v>83.14</v>
      </c>
      <c r="AU3057" s="13">
        <v>2</v>
      </c>
      <c r="AV3057" s="13">
        <v>0.28999999999999998</v>
      </c>
      <c r="AW3057" s="13">
        <v>118.06</v>
      </c>
      <c r="AX3057" s="13">
        <v>104.04</v>
      </c>
      <c r="AY3057" s="13">
        <v>14.02</v>
      </c>
      <c r="AZ3057" s="13" t="s">
        <v>63</v>
      </c>
      <c r="BA3057" s="13" t="s">
        <v>36</v>
      </c>
      <c r="BB3057" s="13" t="s">
        <v>48</v>
      </c>
      <c r="BC3057" s="13">
        <v>43.42</v>
      </c>
      <c r="BD3057" s="13">
        <v>4</v>
      </c>
      <c r="BE3057" s="13" t="s">
        <v>97</v>
      </c>
      <c r="BF3057" s="13" t="s">
        <v>56</v>
      </c>
      <c r="BG3057" s="13">
        <v>4</v>
      </c>
      <c r="BH3057" s="23">
        <v>5</v>
      </c>
    </row>
    <row r="3058" spans="36:60" x14ac:dyDescent="0.25">
      <c r="AJ3058" s="22">
        <v>465</v>
      </c>
      <c r="AK3058" s="13" t="s">
        <v>448</v>
      </c>
      <c r="AL3058" s="13" t="s">
        <v>27</v>
      </c>
      <c r="AM3058" s="13" t="s">
        <v>42</v>
      </c>
      <c r="AN3058" s="13" t="s">
        <v>29</v>
      </c>
      <c r="AO3058" s="13" t="s">
        <v>60</v>
      </c>
      <c r="AP3058" s="13" t="s">
        <v>75</v>
      </c>
      <c r="AQ3058" s="13" t="s">
        <v>52</v>
      </c>
      <c r="AR3058" s="13" t="s">
        <v>53</v>
      </c>
      <c r="AS3058" s="13" t="s">
        <v>80</v>
      </c>
      <c r="AT3058" s="13">
        <v>281.76</v>
      </c>
      <c r="AU3058" s="13">
        <v>16</v>
      </c>
      <c r="AV3058" s="13">
        <v>0.14000000000000001</v>
      </c>
      <c r="AW3058" s="13">
        <v>3877.02</v>
      </c>
      <c r="AX3058" s="13">
        <v>1987.95</v>
      </c>
      <c r="AY3058" s="13">
        <v>1889.07</v>
      </c>
      <c r="AZ3058" s="13" t="s">
        <v>91</v>
      </c>
      <c r="BA3058" s="13" t="s">
        <v>36</v>
      </c>
      <c r="BB3058" s="13" t="s">
        <v>72</v>
      </c>
      <c r="BC3058" s="13">
        <v>43.23</v>
      </c>
      <c r="BD3058" s="13">
        <v>7</v>
      </c>
      <c r="BE3058" s="13" t="s">
        <v>55</v>
      </c>
      <c r="BF3058" s="13" t="s">
        <v>39</v>
      </c>
      <c r="BG3058" s="13">
        <v>4</v>
      </c>
      <c r="BH3058" s="23">
        <v>8</v>
      </c>
    </row>
    <row r="3059" spans="36:60" x14ac:dyDescent="0.25">
      <c r="AJ3059" s="20">
        <v>466</v>
      </c>
      <c r="AK3059" s="2" t="s">
        <v>110</v>
      </c>
      <c r="AL3059" s="2" t="s">
        <v>99</v>
      </c>
      <c r="AM3059" s="2" t="s">
        <v>82</v>
      </c>
      <c r="AN3059" s="2" t="s">
        <v>93</v>
      </c>
      <c r="AO3059" s="2" t="s">
        <v>94</v>
      </c>
      <c r="AP3059" s="2" t="s">
        <v>61</v>
      </c>
      <c r="AQ3059" s="2" t="s">
        <v>87</v>
      </c>
      <c r="AR3059" s="2" t="s">
        <v>33</v>
      </c>
      <c r="AS3059" s="2" t="s">
        <v>80</v>
      </c>
      <c r="AT3059" s="2">
        <v>65.59</v>
      </c>
      <c r="AU3059" s="2">
        <v>12</v>
      </c>
      <c r="AV3059" s="2">
        <v>0.15</v>
      </c>
      <c r="AW3059" s="2">
        <v>669.02</v>
      </c>
      <c r="AX3059" s="2">
        <v>593.96</v>
      </c>
      <c r="AY3059" s="2">
        <v>75.06</v>
      </c>
      <c r="AZ3059" s="2" t="s">
        <v>76</v>
      </c>
      <c r="BA3059" s="2" t="s">
        <v>54</v>
      </c>
      <c r="BB3059" s="2" t="s">
        <v>37</v>
      </c>
      <c r="BC3059" s="2">
        <v>49.88</v>
      </c>
      <c r="BD3059" s="2">
        <v>7</v>
      </c>
      <c r="BE3059" s="2" t="s">
        <v>38</v>
      </c>
      <c r="BF3059" s="2" t="s">
        <v>39</v>
      </c>
      <c r="BG3059" s="2">
        <v>2</v>
      </c>
      <c r="BH3059" s="21">
        <v>8</v>
      </c>
    </row>
    <row r="3060" spans="36:60" x14ac:dyDescent="0.25">
      <c r="AJ3060" s="20">
        <v>470</v>
      </c>
      <c r="AK3060" s="2" t="s">
        <v>223</v>
      </c>
      <c r="AL3060" s="2" t="s">
        <v>114</v>
      </c>
      <c r="AM3060" s="2" t="s">
        <v>66</v>
      </c>
      <c r="AN3060" s="2" t="s">
        <v>90</v>
      </c>
      <c r="AO3060" s="2" t="s">
        <v>67</v>
      </c>
      <c r="AP3060" s="2" t="s">
        <v>51</v>
      </c>
      <c r="AQ3060" s="2" t="s">
        <v>84</v>
      </c>
      <c r="AR3060" s="2" t="s">
        <v>45</v>
      </c>
      <c r="AS3060" s="2" t="s">
        <v>80</v>
      </c>
      <c r="AT3060" s="2">
        <v>283.08999999999997</v>
      </c>
      <c r="AU3060" s="2">
        <v>12</v>
      </c>
      <c r="AV3060" s="2">
        <v>0.25</v>
      </c>
      <c r="AW3060" s="2">
        <v>2547.81</v>
      </c>
      <c r="AX3060" s="2">
        <v>1996.99</v>
      </c>
      <c r="AY3060" s="2">
        <v>550.82000000000005</v>
      </c>
      <c r="AZ3060" s="2" t="s">
        <v>47</v>
      </c>
      <c r="BA3060" s="2" t="s">
        <v>54</v>
      </c>
      <c r="BB3060" s="2" t="s">
        <v>72</v>
      </c>
      <c r="BC3060" s="2">
        <v>40.35</v>
      </c>
      <c r="BD3060" s="2">
        <v>3</v>
      </c>
      <c r="BE3060" s="2" t="s">
        <v>55</v>
      </c>
      <c r="BF3060" s="2" t="s">
        <v>56</v>
      </c>
      <c r="BG3060" s="2">
        <v>5</v>
      </c>
      <c r="BH3060" s="21">
        <v>1</v>
      </c>
    </row>
    <row r="3061" spans="36:60" x14ac:dyDescent="0.25">
      <c r="AJ3061" s="20">
        <v>498</v>
      </c>
      <c r="AK3061" s="2" t="s">
        <v>464</v>
      </c>
      <c r="AL3061" s="2" t="s">
        <v>127</v>
      </c>
      <c r="AM3061" s="2" t="s">
        <v>82</v>
      </c>
      <c r="AN3061" s="2" t="s">
        <v>59</v>
      </c>
      <c r="AO3061" s="2" t="s">
        <v>60</v>
      </c>
      <c r="AP3061" s="2" t="s">
        <v>51</v>
      </c>
      <c r="AQ3061" s="2" t="s">
        <v>69</v>
      </c>
      <c r="AR3061" s="2" t="s">
        <v>33</v>
      </c>
      <c r="AS3061" s="2" t="s">
        <v>80</v>
      </c>
      <c r="AT3061" s="2">
        <v>52.18</v>
      </c>
      <c r="AU3061" s="2">
        <v>17</v>
      </c>
      <c r="AV3061" s="2">
        <v>0.28000000000000003</v>
      </c>
      <c r="AW3061" s="2">
        <v>638.67999999999995</v>
      </c>
      <c r="AX3061" s="2">
        <v>462.77</v>
      </c>
      <c r="AY3061" s="2">
        <v>175.91</v>
      </c>
      <c r="AZ3061" s="2" t="s">
        <v>35</v>
      </c>
      <c r="BA3061" s="2" t="s">
        <v>88</v>
      </c>
      <c r="BB3061" s="2" t="s">
        <v>72</v>
      </c>
      <c r="BC3061" s="2">
        <v>42.12</v>
      </c>
      <c r="BD3061" s="2">
        <v>9</v>
      </c>
      <c r="BE3061" s="2" t="s">
        <v>55</v>
      </c>
      <c r="BF3061" s="2" t="s">
        <v>39</v>
      </c>
      <c r="BG3061" s="2">
        <v>2</v>
      </c>
      <c r="BH3061" s="21">
        <v>1</v>
      </c>
    </row>
    <row r="3062" spans="36:60" x14ac:dyDescent="0.25">
      <c r="AJ3062" s="20">
        <v>506</v>
      </c>
      <c r="AK3062" s="2" t="s">
        <v>455</v>
      </c>
      <c r="AL3062" s="2" t="s">
        <v>120</v>
      </c>
      <c r="AM3062" s="2" t="s">
        <v>82</v>
      </c>
      <c r="AN3062" s="2" t="s">
        <v>90</v>
      </c>
      <c r="AO3062" s="2" t="s">
        <v>60</v>
      </c>
      <c r="AP3062" s="2" t="s">
        <v>61</v>
      </c>
      <c r="AQ3062" s="2" t="s">
        <v>69</v>
      </c>
      <c r="AR3062" s="2" t="s">
        <v>33</v>
      </c>
      <c r="AS3062" s="2" t="s">
        <v>80</v>
      </c>
      <c r="AT3062" s="2">
        <v>69.28</v>
      </c>
      <c r="AU3062" s="2">
        <v>4</v>
      </c>
      <c r="AV3062" s="2">
        <v>0.2</v>
      </c>
      <c r="AW3062" s="2">
        <v>221.7</v>
      </c>
      <c r="AX3062" s="2">
        <v>143.57</v>
      </c>
      <c r="AY3062" s="2">
        <v>78.13</v>
      </c>
      <c r="AZ3062" s="2" t="s">
        <v>35</v>
      </c>
      <c r="BA3062" s="2" t="s">
        <v>54</v>
      </c>
      <c r="BB3062" s="2" t="s">
        <v>48</v>
      </c>
      <c r="BC3062" s="2">
        <v>42.23</v>
      </c>
      <c r="BD3062" s="2">
        <v>4</v>
      </c>
      <c r="BE3062" s="2" t="s">
        <v>97</v>
      </c>
      <c r="BF3062" s="2" t="s">
        <v>56</v>
      </c>
      <c r="BG3062" s="2">
        <v>4</v>
      </c>
      <c r="BH3062" s="21">
        <v>4</v>
      </c>
    </row>
    <row r="3063" spans="36:60" x14ac:dyDescent="0.25">
      <c r="AJ3063" s="22">
        <v>507</v>
      </c>
      <c r="AK3063" s="13" t="s">
        <v>195</v>
      </c>
      <c r="AL3063" s="13" t="s">
        <v>96</v>
      </c>
      <c r="AM3063" s="13" t="s">
        <v>28</v>
      </c>
      <c r="AN3063" s="13" t="s">
        <v>90</v>
      </c>
      <c r="AO3063" s="13" t="s">
        <v>78</v>
      </c>
      <c r="AP3063" s="13" t="s">
        <v>75</v>
      </c>
      <c r="AQ3063" s="13" t="s">
        <v>32</v>
      </c>
      <c r="AR3063" s="13" t="s">
        <v>33</v>
      </c>
      <c r="AS3063" s="13" t="s">
        <v>34</v>
      </c>
      <c r="AT3063" s="13">
        <v>276.11</v>
      </c>
      <c r="AU3063" s="13">
        <v>19</v>
      </c>
      <c r="AV3063" s="13">
        <v>0.22</v>
      </c>
      <c r="AW3063" s="13">
        <v>4091.95</v>
      </c>
      <c r="AX3063" s="13">
        <v>2266.44</v>
      </c>
      <c r="AY3063" s="13">
        <v>1825.51</v>
      </c>
      <c r="AZ3063" s="13" t="s">
        <v>63</v>
      </c>
      <c r="BA3063" s="13" t="s">
        <v>54</v>
      </c>
      <c r="BB3063" s="13" t="s">
        <v>37</v>
      </c>
      <c r="BC3063" s="13">
        <v>45.11</v>
      </c>
      <c r="BD3063" s="13">
        <v>3</v>
      </c>
      <c r="BE3063" s="13" t="s">
        <v>38</v>
      </c>
      <c r="BF3063" s="13" t="s">
        <v>56</v>
      </c>
      <c r="BG3063" s="13">
        <v>2</v>
      </c>
      <c r="BH3063" s="23">
        <v>10</v>
      </c>
    </row>
    <row r="3064" spans="36:60" x14ac:dyDescent="0.25">
      <c r="AJ3064" s="20">
        <v>508</v>
      </c>
      <c r="AK3064" s="2" t="s">
        <v>467</v>
      </c>
      <c r="AL3064" s="2" t="s">
        <v>65</v>
      </c>
      <c r="AM3064" s="2" t="s">
        <v>82</v>
      </c>
      <c r="AN3064" s="2" t="s">
        <v>90</v>
      </c>
      <c r="AO3064" s="2" t="s">
        <v>30</v>
      </c>
      <c r="AP3064" s="2" t="s">
        <v>51</v>
      </c>
      <c r="AQ3064" s="2" t="s">
        <v>79</v>
      </c>
      <c r="AR3064" s="2" t="s">
        <v>53</v>
      </c>
      <c r="AS3064" s="2" t="s">
        <v>46</v>
      </c>
      <c r="AT3064" s="2">
        <v>451.76</v>
      </c>
      <c r="AU3064" s="2">
        <v>15</v>
      </c>
      <c r="AV3064" s="2">
        <v>0.19</v>
      </c>
      <c r="AW3064" s="2">
        <v>5488.88</v>
      </c>
      <c r="AX3064" s="2">
        <v>4351.7</v>
      </c>
      <c r="AY3064" s="2">
        <v>1137.18</v>
      </c>
      <c r="AZ3064" s="2" t="s">
        <v>35</v>
      </c>
      <c r="BA3064" s="2" t="s">
        <v>88</v>
      </c>
      <c r="BB3064" s="2" t="s">
        <v>48</v>
      </c>
      <c r="BC3064" s="2">
        <v>46.37</v>
      </c>
      <c r="BD3064" s="2">
        <v>8</v>
      </c>
      <c r="BE3064" s="2" t="s">
        <v>38</v>
      </c>
      <c r="BF3064" s="2" t="s">
        <v>39</v>
      </c>
      <c r="BG3064" s="2">
        <v>1</v>
      </c>
      <c r="BH3064" s="21">
        <v>7</v>
      </c>
    </row>
    <row r="3065" spans="36:60" x14ac:dyDescent="0.25">
      <c r="AJ3065" s="22">
        <v>513</v>
      </c>
      <c r="AK3065" s="13" t="s">
        <v>106</v>
      </c>
      <c r="AL3065" s="13" t="s">
        <v>118</v>
      </c>
      <c r="AM3065" s="13" t="s">
        <v>66</v>
      </c>
      <c r="AN3065" s="13" t="s">
        <v>83</v>
      </c>
      <c r="AO3065" s="13" t="s">
        <v>94</v>
      </c>
      <c r="AP3065" s="13" t="s">
        <v>75</v>
      </c>
      <c r="AQ3065" s="13" t="s">
        <v>69</v>
      </c>
      <c r="AR3065" s="13" t="s">
        <v>33</v>
      </c>
      <c r="AS3065" s="13" t="s">
        <v>46</v>
      </c>
      <c r="AT3065" s="13">
        <v>55.19</v>
      </c>
      <c r="AU3065" s="13">
        <v>1</v>
      </c>
      <c r="AV3065" s="13">
        <v>0.28000000000000003</v>
      </c>
      <c r="AW3065" s="13">
        <v>39.74</v>
      </c>
      <c r="AX3065" s="13">
        <v>24.52</v>
      </c>
      <c r="AY3065" s="13">
        <v>15.22</v>
      </c>
      <c r="AZ3065" s="13" t="s">
        <v>35</v>
      </c>
      <c r="BA3065" s="13" t="s">
        <v>88</v>
      </c>
      <c r="BB3065" s="13" t="s">
        <v>37</v>
      </c>
      <c r="BC3065" s="13">
        <v>45.29</v>
      </c>
      <c r="BD3065" s="13">
        <v>1</v>
      </c>
      <c r="BE3065" s="13" t="s">
        <v>97</v>
      </c>
      <c r="BF3065" s="13" t="s">
        <v>39</v>
      </c>
      <c r="BG3065" s="13">
        <v>2</v>
      </c>
      <c r="BH3065" s="23">
        <v>11</v>
      </c>
    </row>
    <row r="3066" spans="36:60" x14ac:dyDescent="0.25">
      <c r="AJ3066" s="20">
        <v>514</v>
      </c>
      <c r="AK3066" s="2" t="s">
        <v>468</v>
      </c>
      <c r="AL3066" s="2" t="s">
        <v>27</v>
      </c>
      <c r="AM3066" s="2" t="s">
        <v>42</v>
      </c>
      <c r="AN3066" s="2" t="s">
        <v>93</v>
      </c>
      <c r="AO3066" s="2" t="s">
        <v>94</v>
      </c>
      <c r="AP3066" s="2" t="s">
        <v>61</v>
      </c>
      <c r="AQ3066" s="2" t="s">
        <v>87</v>
      </c>
      <c r="AR3066" s="2" t="s">
        <v>45</v>
      </c>
      <c r="AS3066" s="2" t="s">
        <v>34</v>
      </c>
      <c r="AT3066" s="2">
        <v>219.85</v>
      </c>
      <c r="AU3066" s="2">
        <v>4</v>
      </c>
      <c r="AV3066" s="2">
        <v>0.09</v>
      </c>
      <c r="AW3066" s="2">
        <v>800.25</v>
      </c>
      <c r="AX3066" s="2">
        <v>551.95000000000005</v>
      </c>
      <c r="AY3066" s="2">
        <v>248.3</v>
      </c>
      <c r="AZ3066" s="2" t="s">
        <v>76</v>
      </c>
      <c r="BA3066" s="2" t="s">
        <v>36</v>
      </c>
      <c r="BB3066" s="2" t="s">
        <v>72</v>
      </c>
      <c r="BC3066" s="2">
        <v>41.54</v>
      </c>
      <c r="BD3066" s="2">
        <v>3</v>
      </c>
      <c r="BE3066" s="2" t="s">
        <v>55</v>
      </c>
      <c r="BF3066" s="2" t="s">
        <v>56</v>
      </c>
      <c r="BG3066" s="2">
        <v>1</v>
      </c>
      <c r="BH3066" s="21">
        <v>9</v>
      </c>
    </row>
    <row r="3067" spans="36:60" x14ac:dyDescent="0.25">
      <c r="AJ3067" s="20">
        <v>518</v>
      </c>
      <c r="AK3067" s="2" t="s">
        <v>471</v>
      </c>
      <c r="AL3067" s="2" t="s">
        <v>120</v>
      </c>
      <c r="AM3067" s="2" t="s">
        <v>28</v>
      </c>
      <c r="AN3067" s="2" t="s">
        <v>93</v>
      </c>
      <c r="AO3067" s="2" t="s">
        <v>60</v>
      </c>
      <c r="AP3067" s="2" t="s">
        <v>31</v>
      </c>
      <c r="AQ3067" s="2" t="s">
        <v>32</v>
      </c>
      <c r="AR3067" s="2" t="s">
        <v>45</v>
      </c>
      <c r="AS3067" s="2" t="s">
        <v>46</v>
      </c>
      <c r="AT3067" s="2">
        <v>498.04</v>
      </c>
      <c r="AU3067" s="2">
        <v>2</v>
      </c>
      <c r="AV3067" s="2">
        <v>0.04</v>
      </c>
      <c r="AW3067" s="2">
        <v>956.24</v>
      </c>
      <c r="AX3067" s="2">
        <v>748.45</v>
      </c>
      <c r="AY3067" s="2">
        <v>207.79</v>
      </c>
      <c r="AZ3067" s="2" t="s">
        <v>91</v>
      </c>
      <c r="BA3067" s="2" t="s">
        <v>71</v>
      </c>
      <c r="BB3067" s="2" t="s">
        <v>72</v>
      </c>
      <c r="BC3067" s="2">
        <v>49.21</v>
      </c>
      <c r="BD3067" s="2">
        <v>6</v>
      </c>
      <c r="BE3067" s="2" t="s">
        <v>55</v>
      </c>
      <c r="BF3067" s="2" t="s">
        <v>56</v>
      </c>
      <c r="BG3067" s="2">
        <v>1</v>
      </c>
      <c r="BH3067" s="21">
        <v>12</v>
      </c>
    </row>
    <row r="3068" spans="36:60" x14ac:dyDescent="0.25">
      <c r="AJ3068" s="22">
        <v>521</v>
      </c>
      <c r="AK3068" s="13" t="s">
        <v>261</v>
      </c>
      <c r="AL3068" s="13" t="s">
        <v>127</v>
      </c>
      <c r="AM3068" s="13" t="s">
        <v>66</v>
      </c>
      <c r="AN3068" s="13" t="s">
        <v>43</v>
      </c>
      <c r="AO3068" s="13" t="s">
        <v>60</v>
      </c>
      <c r="AP3068" s="13" t="s">
        <v>75</v>
      </c>
      <c r="AQ3068" s="13" t="s">
        <v>84</v>
      </c>
      <c r="AR3068" s="13" t="s">
        <v>45</v>
      </c>
      <c r="AS3068" s="13" t="s">
        <v>34</v>
      </c>
      <c r="AT3068" s="13">
        <v>470.98</v>
      </c>
      <c r="AU3068" s="13">
        <v>5</v>
      </c>
      <c r="AV3068" s="13">
        <v>0.01</v>
      </c>
      <c r="AW3068" s="13">
        <v>2331.35</v>
      </c>
      <c r="AX3068" s="13">
        <v>1961.39</v>
      </c>
      <c r="AY3068" s="13">
        <v>369.96</v>
      </c>
      <c r="AZ3068" s="13" t="s">
        <v>35</v>
      </c>
      <c r="BA3068" s="13" t="s">
        <v>88</v>
      </c>
      <c r="BB3068" s="13" t="s">
        <v>37</v>
      </c>
      <c r="BC3068" s="13">
        <v>45.54</v>
      </c>
      <c r="BD3068" s="13">
        <v>3</v>
      </c>
      <c r="BE3068" s="13" t="s">
        <v>55</v>
      </c>
      <c r="BF3068" s="13" t="s">
        <v>39</v>
      </c>
      <c r="BG3068" s="13">
        <v>5</v>
      </c>
      <c r="BH3068" s="23">
        <v>9</v>
      </c>
    </row>
    <row r="3069" spans="36:60" x14ac:dyDescent="0.25">
      <c r="AJ3069" s="20">
        <v>524</v>
      </c>
      <c r="AK3069" s="2" t="s">
        <v>225</v>
      </c>
      <c r="AL3069" s="2" t="s">
        <v>58</v>
      </c>
      <c r="AM3069" s="2" t="s">
        <v>82</v>
      </c>
      <c r="AN3069" s="2" t="s">
        <v>43</v>
      </c>
      <c r="AO3069" s="2" t="s">
        <v>60</v>
      </c>
      <c r="AP3069" s="2" t="s">
        <v>31</v>
      </c>
      <c r="AQ3069" s="2" t="s">
        <v>69</v>
      </c>
      <c r="AR3069" s="2" t="s">
        <v>45</v>
      </c>
      <c r="AS3069" s="2" t="s">
        <v>80</v>
      </c>
      <c r="AT3069" s="2">
        <v>841.5</v>
      </c>
      <c r="AU3069" s="2">
        <v>10</v>
      </c>
      <c r="AV3069" s="2">
        <v>0.1</v>
      </c>
      <c r="AW3069" s="2">
        <v>7573.5</v>
      </c>
      <c r="AX3069" s="2">
        <v>4981.4799999999996</v>
      </c>
      <c r="AY3069" s="2">
        <v>2592.02</v>
      </c>
      <c r="AZ3069" s="2" t="s">
        <v>35</v>
      </c>
      <c r="BA3069" s="2" t="s">
        <v>54</v>
      </c>
      <c r="BB3069" s="2" t="s">
        <v>48</v>
      </c>
      <c r="BC3069" s="2">
        <v>43.82</v>
      </c>
      <c r="BD3069" s="2">
        <v>6</v>
      </c>
      <c r="BE3069" s="2" t="s">
        <v>55</v>
      </c>
      <c r="BF3069" s="2" t="s">
        <v>39</v>
      </c>
      <c r="BG3069" s="2">
        <v>3</v>
      </c>
      <c r="BH3069" s="21">
        <v>10</v>
      </c>
    </row>
    <row r="3070" spans="36:60" x14ac:dyDescent="0.25">
      <c r="AJ3070" s="20">
        <v>528</v>
      </c>
      <c r="AK3070" s="2" t="s">
        <v>369</v>
      </c>
      <c r="AL3070" s="2" t="s">
        <v>41</v>
      </c>
      <c r="AM3070" s="2" t="s">
        <v>66</v>
      </c>
      <c r="AN3070" s="2" t="s">
        <v>90</v>
      </c>
      <c r="AO3070" s="2" t="s">
        <v>100</v>
      </c>
      <c r="AP3070" s="2" t="s">
        <v>31</v>
      </c>
      <c r="AQ3070" s="2" t="s">
        <v>84</v>
      </c>
      <c r="AR3070" s="2" t="s">
        <v>33</v>
      </c>
      <c r="AS3070" s="2" t="s">
        <v>34</v>
      </c>
      <c r="AT3070" s="2">
        <v>845.69</v>
      </c>
      <c r="AU3070" s="2">
        <v>14</v>
      </c>
      <c r="AV3070" s="2">
        <v>0.16</v>
      </c>
      <c r="AW3070" s="2">
        <v>9945.31</v>
      </c>
      <c r="AX3070" s="2">
        <v>8823.0499999999993</v>
      </c>
      <c r="AY3070" s="2">
        <v>1122.26</v>
      </c>
      <c r="AZ3070" s="2" t="s">
        <v>63</v>
      </c>
      <c r="BA3070" s="2" t="s">
        <v>71</v>
      </c>
      <c r="BB3070" s="2" t="s">
        <v>48</v>
      </c>
      <c r="BC3070" s="2">
        <v>43.04</v>
      </c>
      <c r="BD3070" s="2">
        <v>2</v>
      </c>
      <c r="BE3070" s="2" t="s">
        <v>97</v>
      </c>
      <c r="BF3070" s="2" t="s">
        <v>56</v>
      </c>
      <c r="BG3070" s="2">
        <v>3</v>
      </c>
      <c r="BH3070" s="21">
        <v>7</v>
      </c>
    </row>
    <row r="3071" spans="36:60" x14ac:dyDescent="0.25">
      <c r="AJ3071" s="22">
        <v>539</v>
      </c>
      <c r="AK3071" s="13" t="s">
        <v>475</v>
      </c>
      <c r="AL3071" s="13" t="s">
        <v>41</v>
      </c>
      <c r="AM3071" s="13" t="s">
        <v>42</v>
      </c>
      <c r="AN3071" s="13" t="s">
        <v>43</v>
      </c>
      <c r="AO3071" s="13" t="s">
        <v>100</v>
      </c>
      <c r="AP3071" s="13" t="s">
        <v>51</v>
      </c>
      <c r="AQ3071" s="13" t="s">
        <v>102</v>
      </c>
      <c r="AR3071" s="13" t="s">
        <v>53</v>
      </c>
      <c r="AS3071" s="13" t="s">
        <v>34</v>
      </c>
      <c r="AT3071" s="13">
        <v>773.2</v>
      </c>
      <c r="AU3071" s="13">
        <v>1</v>
      </c>
      <c r="AV3071" s="13">
        <v>0.02</v>
      </c>
      <c r="AW3071" s="13">
        <v>757.74</v>
      </c>
      <c r="AX3071" s="13">
        <v>556.04999999999995</v>
      </c>
      <c r="AY3071" s="13">
        <v>201.69</v>
      </c>
      <c r="AZ3071" s="13" t="s">
        <v>47</v>
      </c>
      <c r="BA3071" s="13" t="s">
        <v>88</v>
      </c>
      <c r="BB3071" s="13" t="s">
        <v>72</v>
      </c>
      <c r="BC3071" s="13">
        <v>41.2</v>
      </c>
      <c r="BD3071" s="13">
        <v>10</v>
      </c>
      <c r="BE3071" s="13" t="s">
        <v>55</v>
      </c>
      <c r="BF3071" s="13" t="s">
        <v>56</v>
      </c>
      <c r="BG3071" s="13">
        <v>4</v>
      </c>
      <c r="BH3071" s="23">
        <v>4</v>
      </c>
    </row>
    <row r="3072" spans="36:60" x14ac:dyDescent="0.25">
      <c r="AJ3072" s="20">
        <v>550</v>
      </c>
      <c r="AK3072" s="2" t="s">
        <v>482</v>
      </c>
      <c r="AL3072" s="2" t="s">
        <v>114</v>
      </c>
      <c r="AM3072" s="2" t="s">
        <v>66</v>
      </c>
      <c r="AN3072" s="2" t="s">
        <v>29</v>
      </c>
      <c r="AO3072" s="2" t="s">
        <v>94</v>
      </c>
      <c r="AP3072" s="2" t="s">
        <v>75</v>
      </c>
      <c r="AQ3072" s="2" t="s">
        <v>32</v>
      </c>
      <c r="AR3072" s="2" t="s">
        <v>33</v>
      </c>
      <c r="AS3072" s="2" t="s">
        <v>80</v>
      </c>
      <c r="AT3072" s="2">
        <v>83.18</v>
      </c>
      <c r="AU3072" s="2">
        <v>14</v>
      </c>
      <c r="AV3072" s="2">
        <v>0.15</v>
      </c>
      <c r="AW3072" s="2">
        <v>989.84</v>
      </c>
      <c r="AX3072" s="2">
        <v>773.05</v>
      </c>
      <c r="AY3072" s="2">
        <v>216.79</v>
      </c>
      <c r="AZ3072" s="2" t="s">
        <v>63</v>
      </c>
      <c r="BA3072" s="2" t="s">
        <v>54</v>
      </c>
      <c r="BB3072" s="2" t="s">
        <v>37</v>
      </c>
      <c r="BC3072" s="2">
        <v>40.61</v>
      </c>
      <c r="BD3072" s="2">
        <v>10</v>
      </c>
      <c r="BE3072" s="2" t="s">
        <v>55</v>
      </c>
      <c r="BF3072" s="2" t="s">
        <v>56</v>
      </c>
      <c r="BG3072" s="2">
        <v>4</v>
      </c>
      <c r="BH3072" s="21">
        <v>11</v>
      </c>
    </row>
    <row r="3073" spans="36:60" x14ac:dyDescent="0.25">
      <c r="AJ3073" s="22">
        <v>551</v>
      </c>
      <c r="AK3073" s="13" t="s">
        <v>483</v>
      </c>
      <c r="AL3073" s="13" t="s">
        <v>114</v>
      </c>
      <c r="AM3073" s="13" t="s">
        <v>82</v>
      </c>
      <c r="AN3073" s="13" t="s">
        <v>59</v>
      </c>
      <c r="AO3073" s="13" t="s">
        <v>30</v>
      </c>
      <c r="AP3073" s="13" t="s">
        <v>31</v>
      </c>
      <c r="AQ3073" s="13" t="s">
        <v>102</v>
      </c>
      <c r="AR3073" s="13" t="s">
        <v>53</v>
      </c>
      <c r="AS3073" s="13" t="s">
        <v>70</v>
      </c>
      <c r="AT3073" s="13">
        <v>106.61</v>
      </c>
      <c r="AU3073" s="13">
        <v>11</v>
      </c>
      <c r="AV3073" s="13">
        <v>0.05</v>
      </c>
      <c r="AW3073" s="13">
        <v>1114.07</v>
      </c>
      <c r="AX3073" s="13">
        <v>636.32000000000005</v>
      </c>
      <c r="AY3073" s="13">
        <v>477.75</v>
      </c>
      <c r="AZ3073" s="13" t="s">
        <v>47</v>
      </c>
      <c r="BA3073" s="13" t="s">
        <v>71</v>
      </c>
      <c r="BB3073" s="13" t="s">
        <v>72</v>
      </c>
      <c r="BC3073" s="13">
        <v>40.89</v>
      </c>
      <c r="BD3073" s="13">
        <v>8</v>
      </c>
      <c r="BE3073" s="13" t="s">
        <v>97</v>
      </c>
      <c r="BF3073" s="13" t="s">
        <v>39</v>
      </c>
      <c r="BG3073" s="13">
        <v>3</v>
      </c>
      <c r="BH3073" s="23">
        <v>7</v>
      </c>
    </row>
    <row r="3074" spans="36:60" x14ac:dyDescent="0.25">
      <c r="AJ3074" s="20">
        <v>552</v>
      </c>
      <c r="AK3074" s="2" t="s">
        <v>394</v>
      </c>
      <c r="AL3074" s="2" t="s">
        <v>96</v>
      </c>
      <c r="AM3074" s="2" t="s">
        <v>42</v>
      </c>
      <c r="AN3074" s="2" t="s">
        <v>43</v>
      </c>
      <c r="AO3074" s="2" t="s">
        <v>44</v>
      </c>
      <c r="AP3074" s="2" t="s">
        <v>61</v>
      </c>
      <c r="AQ3074" s="2" t="s">
        <v>107</v>
      </c>
      <c r="AR3074" s="2" t="s">
        <v>33</v>
      </c>
      <c r="AS3074" s="2" t="s">
        <v>34</v>
      </c>
      <c r="AT3074" s="2">
        <v>881.76</v>
      </c>
      <c r="AU3074" s="2">
        <v>13</v>
      </c>
      <c r="AV3074" s="2">
        <v>0.08</v>
      </c>
      <c r="AW3074" s="2">
        <v>10545.85</v>
      </c>
      <c r="AX3074" s="2">
        <v>9326.83</v>
      </c>
      <c r="AY3074" s="2">
        <v>1219.02</v>
      </c>
      <c r="AZ3074" s="2" t="s">
        <v>35</v>
      </c>
      <c r="BA3074" s="2" t="s">
        <v>71</v>
      </c>
      <c r="BB3074" s="2" t="s">
        <v>72</v>
      </c>
      <c r="BC3074" s="2">
        <v>48.57</v>
      </c>
      <c r="BD3074" s="2">
        <v>2</v>
      </c>
      <c r="BE3074" s="2" t="s">
        <v>97</v>
      </c>
      <c r="BF3074" s="2" t="s">
        <v>39</v>
      </c>
      <c r="BG3074" s="2">
        <v>2</v>
      </c>
      <c r="BH3074" s="21">
        <v>12</v>
      </c>
    </row>
    <row r="3075" spans="36:60" x14ac:dyDescent="0.25">
      <c r="AJ3075" s="20">
        <v>556</v>
      </c>
      <c r="AK3075" s="2" t="s">
        <v>275</v>
      </c>
      <c r="AL3075" s="2" t="s">
        <v>96</v>
      </c>
      <c r="AM3075" s="2" t="s">
        <v>66</v>
      </c>
      <c r="AN3075" s="2" t="s">
        <v>90</v>
      </c>
      <c r="AO3075" s="2" t="s">
        <v>30</v>
      </c>
      <c r="AP3075" s="2" t="s">
        <v>61</v>
      </c>
      <c r="AQ3075" s="2" t="s">
        <v>134</v>
      </c>
      <c r="AR3075" s="2" t="s">
        <v>45</v>
      </c>
      <c r="AS3075" s="2" t="s">
        <v>34</v>
      </c>
      <c r="AT3075" s="2">
        <v>322.83999999999997</v>
      </c>
      <c r="AU3075" s="2">
        <v>2</v>
      </c>
      <c r="AV3075" s="2">
        <v>0.13</v>
      </c>
      <c r="AW3075" s="2">
        <v>561.74</v>
      </c>
      <c r="AX3075" s="2">
        <v>435.51</v>
      </c>
      <c r="AY3075" s="2">
        <v>126.23</v>
      </c>
      <c r="AZ3075" s="2" t="s">
        <v>47</v>
      </c>
      <c r="BA3075" s="2" t="s">
        <v>36</v>
      </c>
      <c r="BB3075" s="2" t="s">
        <v>37</v>
      </c>
      <c r="BC3075" s="2">
        <v>42.55</v>
      </c>
      <c r="BD3075" s="2">
        <v>1</v>
      </c>
      <c r="BE3075" s="2" t="s">
        <v>55</v>
      </c>
      <c r="BF3075" s="2" t="s">
        <v>56</v>
      </c>
      <c r="BG3075" s="2">
        <v>1</v>
      </c>
      <c r="BH3075" s="21">
        <v>1</v>
      </c>
    </row>
    <row r="3076" spans="36:60" x14ac:dyDescent="0.25">
      <c r="AJ3076" s="20">
        <v>560</v>
      </c>
      <c r="AK3076" s="2" t="s">
        <v>128</v>
      </c>
      <c r="AL3076" s="2" t="s">
        <v>50</v>
      </c>
      <c r="AM3076" s="2" t="s">
        <v>28</v>
      </c>
      <c r="AN3076" s="2" t="s">
        <v>29</v>
      </c>
      <c r="AO3076" s="2" t="s">
        <v>94</v>
      </c>
      <c r="AP3076" s="2" t="s">
        <v>31</v>
      </c>
      <c r="AQ3076" s="2" t="s">
        <v>107</v>
      </c>
      <c r="AR3076" s="2" t="s">
        <v>33</v>
      </c>
      <c r="AS3076" s="2" t="s">
        <v>85</v>
      </c>
      <c r="AT3076" s="2">
        <v>46.52</v>
      </c>
      <c r="AU3076" s="2">
        <v>14</v>
      </c>
      <c r="AV3076" s="2">
        <v>0.06</v>
      </c>
      <c r="AW3076" s="2">
        <v>612.20000000000005</v>
      </c>
      <c r="AX3076" s="2">
        <v>434.6</v>
      </c>
      <c r="AY3076" s="2">
        <v>177.6</v>
      </c>
      <c r="AZ3076" s="2" t="s">
        <v>63</v>
      </c>
      <c r="BA3076" s="2" t="s">
        <v>36</v>
      </c>
      <c r="BB3076" s="2" t="s">
        <v>72</v>
      </c>
      <c r="BC3076" s="2">
        <v>47.34</v>
      </c>
      <c r="BD3076" s="2">
        <v>8</v>
      </c>
      <c r="BE3076" s="2" t="s">
        <v>97</v>
      </c>
      <c r="BF3076" s="2" t="s">
        <v>56</v>
      </c>
      <c r="BG3076" s="2">
        <v>3</v>
      </c>
      <c r="BH3076" s="21">
        <v>12</v>
      </c>
    </row>
    <row r="3077" spans="36:60" x14ac:dyDescent="0.25">
      <c r="AJ3077" s="22">
        <v>561</v>
      </c>
      <c r="AK3077" s="13" t="s">
        <v>486</v>
      </c>
      <c r="AL3077" s="13" t="s">
        <v>129</v>
      </c>
      <c r="AM3077" s="13" t="s">
        <v>28</v>
      </c>
      <c r="AN3077" s="13" t="s">
        <v>29</v>
      </c>
      <c r="AO3077" s="13" t="s">
        <v>78</v>
      </c>
      <c r="AP3077" s="13" t="s">
        <v>51</v>
      </c>
      <c r="AQ3077" s="13" t="s">
        <v>79</v>
      </c>
      <c r="AR3077" s="13" t="s">
        <v>53</v>
      </c>
      <c r="AS3077" s="13" t="s">
        <v>80</v>
      </c>
      <c r="AT3077" s="13">
        <v>678.32</v>
      </c>
      <c r="AU3077" s="13">
        <v>7</v>
      </c>
      <c r="AV3077" s="13">
        <v>0.22</v>
      </c>
      <c r="AW3077" s="13">
        <v>3703.63</v>
      </c>
      <c r="AX3077" s="13">
        <v>2395.0100000000002</v>
      </c>
      <c r="AY3077" s="13">
        <v>1308.6199999999999</v>
      </c>
      <c r="AZ3077" s="13" t="s">
        <v>91</v>
      </c>
      <c r="BA3077" s="13" t="s">
        <v>36</v>
      </c>
      <c r="BB3077" s="13" t="s">
        <v>72</v>
      </c>
      <c r="BC3077" s="13">
        <v>47.18</v>
      </c>
      <c r="BD3077" s="13">
        <v>2</v>
      </c>
      <c r="BE3077" s="13" t="s">
        <v>97</v>
      </c>
      <c r="BF3077" s="13" t="s">
        <v>39</v>
      </c>
      <c r="BG3077" s="13">
        <v>3</v>
      </c>
      <c r="BH3077" s="23">
        <v>4</v>
      </c>
    </row>
    <row r="3078" spans="36:60" x14ac:dyDescent="0.25">
      <c r="AJ3078" s="20">
        <v>562</v>
      </c>
      <c r="AK3078" s="2" t="s">
        <v>487</v>
      </c>
      <c r="AL3078" s="2" t="s">
        <v>65</v>
      </c>
      <c r="AM3078" s="2" t="s">
        <v>28</v>
      </c>
      <c r="AN3078" s="2" t="s">
        <v>90</v>
      </c>
      <c r="AO3078" s="2" t="s">
        <v>100</v>
      </c>
      <c r="AP3078" s="2" t="s">
        <v>31</v>
      </c>
      <c r="AQ3078" s="2" t="s">
        <v>62</v>
      </c>
      <c r="AR3078" s="2" t="s">
        <v>45</v>
      </c>
      <c r="AS3078" s="2" t="s">
        <v>80</v>
      </c>
      <c r="AT3078" s="2">
        <v>675.37</v>
      </c>
      <c r="AU3078" s="2">
        <v>7</v>
      </c>
      <c r="AV3078" s="2">
        <v>0.28000000000000003</v>
      </c>
      <c r="AW3078" s="2">
        <v>3403.86</v>
      </c>
      <c r="AX3078" s="2">
        <v>2930.41</v>
      </c>
      <c r="AY3078" s="2">
        <v>473.45</v>
      </c>
      <c r="AZ3078" s="2" t="s">
        <v>63</v>
      </c>
      <c r="BA3078" s="2" t="s">
        <v>88</v>
      </c>
      <c r="BB3078" s="2" t="s">
        <v>37</v>
      </c>
      <c r="BC3078" s="2">
        <v>45.26</v>
      </c>
      <c r="BD3078" s="2">
        <v>7</v>
      </c>
      <c r="BE3078" s="2" t="s">
        <v>55</v>
      </c>
      <c r="BF3078" s="2" t="s">
        <v>56</v>
      </c>
      <c r="BG3078" s="2">
        <v>4</v>
      </c>
      <c r="BH3078" s="21">
        <v>1</v>
      </c>
    </row>
    <row r="3079" spans="36:60" x14ac:dyDescent="0.25">
      <c r="AJ3079" s="22">
        <v>563</v>
      </c>
      <c r="AK3079" s="13" t="s">
        <v>143</v>
      </c>
      <c r="AL3079" s="13" t="s">
        <v>129</v>
      </c>
      <c r="AM3079" s="13" t="s">
        <v>66</v>
      </c>
      <c r="AN3079" s="13" t="s">
        <v>93</v>
      </c>
      <c r="AO3079" s="13" t="s">
        <v>30</v>
      </c>
      <c r="AP3079" s="13" t="s">
        <v>61</v>
      </c>
      <c r="AQ3079" s="13" t="s">
        <v>134</v>
      </c>
      <c r="AR3079" s="13" t="s">
        <v>33</v>
      </c>
      <c r="AS3079" s="13" t="s">
        <v>80</v>
      </c>
      <c r="AT3079" s="13">
        <v>999.66</v>
      </c>
      <c r="AU3079" s="13">
        <v>18</v>
      </c>
      <c r="AV3079" s="13">
        <v>0.28000000000000003</v>
      </c>
      <c r="AW3079" s="13">
        <v>12955.59</v>
      </c>
      <c r="AX3079" s="13">
        <v>10713.24</v>
      </c>
      <c r="AY3079" s="13">
        <v>2242.35</v>
      </c>
      <c r="AZ3079" s="13" t="s">
        <v>91</v>
      </c>
      <c r="BA3079" s="13" t="s">
        <v>71</v>
      </c>
      <c r="BB3079" s="13" t="s">
        <v>48</v>
      </c>
      <c r="BC3079" s="13">
        <v>42.15</v>
      </c>
      <c r="BD3079" s="13">
        <v>4</v>
      </c>
      <c r="BE3079" s="13" t="s">
        <v>55</v>
      </c>
      <c r="BF3079" s="13" t="s">
        <v>39</v>
      </c>
      <c r="BG3079" s="13">
        <v>4</v>
      </c>
      <c r="BH3079" s="23">
        <v>7</v>
      </c>
    </row>
    <row r="3080" spans="36:60" x14ac:dyDescent="0.25">
      <c r="AJ3080" s="20">
        <v>568</v>
      </c>
      <c r="AK3080" s="2" t="s">
        <v>490</v>
      </c>
      <c r="AL3080" s="2" t="s">
        <v>65</v>
      </c>
      <c r="AM3080" s="2" t="s">
        <v>66</v>
      </c>
      <c r="AN3080" s="2" t="s">
        <v>93</v>
      </c>
      <c r="AO3080" s="2" t="s">
        <v>94</v>
      </c>
      <c r="AP3080" s="2" t="s">
        <v>61</v>
      </c>
      <c r="AQ3080" s="2" t="s">
        <v>69</v>
      </c>
      <c r="AR3080" s="2" t="s">
        <v>53</v>
      </c>
      <c r="AS3080" s="2" t="s">
        <v>46</v>
      </c>
      <c r="AT3080" s="2">
        <v>101.84</v>
      </c>
      <c r="AU3080" s="2">
        <v>12</v>
      </c>
      <c r="AV3080" s="2">
        <v>0.03</v>
      </c>
      <c r="AW3080" s="2">
        <v>1185.42</v>
      </c>
      <c r="AX3080" s="2">
        <v>649.39</v>
      </c>
      <c r="AY3080" s="2">
        <v>536.03</v>
      </c>
      <c r="AZ3080" s="2" t="s">
        <v>63</v>
      </c>
      <c r="BA3080" s="2" t="s">
        <v>88</v>
      </c>
      <c r="BB3080" s="2" t="s">
        <v>48</v>
      </c>
      <c r="BC3080" s="2">
        <v>44.2</v>
      </c>
      <c r="BD3080" s="2">
        <v>6</v>
      </c>
      <c r="BE3080" s="2" t="s">
        <v>38</v>
      </c>
      <c r="BF3080" s="2" t="s">
        <v>39</v>
      </c>
      <c r="BG3080" s="2">
        <v>1</v>
      </c>
      <c r="BH3080" s="21">
        <v>12</v>
      </c>
    </row>
    <row r="3081" spans="36:60" x14ac:dyDescent="0.25">
      <c r="AJ3081" s="22">
        <v>569</v>
      </c>
      <c r="AK3081" s="13" t="s">
        <v>219</v>
      </c>
      <c r="AL3081" s="13" t="s">
        <v>50</v>
      </c>
      <c r="AM3081" s="13" t="s">
        <v>28</v>
      </c>
      <c r="AN3081" s="13" t="s">
        <v>90</v>
      </c>
      <c r="AO3081" s="13" t="s">
        <v>74</v>
      </c>
      <c r="AP3081" s="13" t="s">
        <v>31</v>
      </c>
      <c r="AQ3081" s="13" t="s">
        <v>84</v>
      </c>
      <c r="AR3081" s="13" t="s">
        <v>33</v>
      </c>
      <c r="AS3081" s="13" t="s">
        <v>46</v>
      </c>
      <c r="AT3081" s="13">
        <v>522.05999999999995</v>
      </c>
      <c r="AU3081" s="13">
        <v>11</v>
      </c>
      <c r="AV3081" s="13">
        <v>0.09</v>
      </c>
      <c r="AW3081" s="13">
        <v>5225.82</v>
      </c>
      <c r="AX3081" s="13">
        <v>3595.02</v>
      </c>
      <c r="AY3081" s="13">
        <v>1630.8</v>
      </c>
      <c r="AZ3081" s="13" t="s">
        <v>91</v>
      </c>
      <c r="BA3081" s="13" t="s">
        <v>36</v>
      </c>
      <c r="BB3081" s="13" t="s">
        <v>37</v>
      </c>
      <c r="BC3081" s="13">
        <v>41.64</v>
      </c>
      <c r="BD3081" s="13">
        <v>2</v>
      </c>
      <c r="BE3081" s="13" t="s">
        <v>38</v>
      </c>
      <c r="BF3081" s="13" t="s">
        <v>56</v>
      </c>
      <c r="BG3081" s="13">
        <v>4</v>
      </c>
      <c r="BH3081" s="23">
        <v>4</v>
      </c>
    </row>
    <row r="3082" spans="36:60" x14ac:dyDescent="0.25">
      <c r="AJ3082" s="20">
        <v>570</v>
      </c>
      <c r="AK3082" s="2" t="s">
        <v>491</v>
      </c>
      <c r="AL3082" s="2" t="s">
        <v>129</v>
      </c>
      <c r="AM3082" s="2" t="s">
        <v>42</v>
      </c>
      <c r="AN3082" s="2" t="s">
        <v>43</v>
      </c>
      <c r="AO3082" s="2" t="s">
        <v>74</v>
      </c>
      <c r="AP3082" s="2" t="s">
        <v>31</v>
      </c>
      <c r="AQ3082" s="2" t="s">
        <v>79</v>
      </c>
      <c r="AR3082" s="2" t="s">
        <v>53</v>
      </c>
      <c r="AS3082" s="2" t="s">
        <v>70</v>
      </c>
      <c r="AT3082" s="2">
        <v>705.97</v>
      </c>
      <c r="AU3082" s="2">
        <v>5</v>
      </c>
      <c r="AV3082" s="2">
        <v>7.0000000000000007E-2</v>
      </c>
      <c r="AW3082" s="2">
        <v>3282.76</v>
      </c>
      <c r="AX3082" s="2">
        <v>2665.22</v>
      </c>
      <c r="AY3082" s="2">
        <v>617.54</v>
      </c>
      <c r="AZ3082" s="2" t="s">
        <v>47</v>
      </c>
      <c r="BA3082" s="2" t="s">
        <v>54</v>
      </c>
      <c r="BB3082" s="2" t="s">
        <v>37</v>
      </c>
      <c r="BC3082" s="2">
        <v>44.65</v>
      </c>
      <c r="BD3082" s="2">
        <v>7</v>
      </c>
      <c r="BE3082" s="2" t="s">
        <v>38</v>
      </c>
      <c r="BF3082" s="2" t="s">
        <v>39</v>
      </c>
      <c r="BG3082" s="2">
        <v>5</v>
      </c>
      <c r="BH3082" s="21">
        <v>2</v>
      </c>
    </row>
    <row r="3083" spans="36:60" x14ac:dyDescent="0.25">
      <c r="AJ3083" s="20">
        <v>574</v>
      </c>
      <c r="AK3083" s="2" t="s">
        <v>494</v>
      </c>
      <c r="AL3083" s="2" t="s">
        <v>118</v>
      </c>
      <c r="AM3083" s="2" t="s">
        <v>42</v>
      </c>
      <c r="AN3083" s="2" t="s">
        <v>59</v>
      </c>
      <c r="AO3083" s="2" t="s">
        <v>44</v>
      </c>
      <c r="AP3083" s="2" t="s">
        <v>75</v>
      </c>
      <c r="AQ3083" s="2" t="s">
        <v>62</v>
      </c>
      <c r="AR3083" s="2" t="s">
        <v>53</v>
      </c>
      <c r="AS3083" s="2" t="s">
        <v>34</v>
      </c>
      <c r="AT3083" s="2">
        <v>782.32</v>
      </c>
      <c r="AU3083" s="2">
        <v>4</v>
      </c>
      <c r="AV3083" s="2">
        <v>0.26</v>
      </c>
      <c r="AW3083" s="2">
        <v>2315.67</v>
      </c>
      <c r="AX3083" s="2">
        <v>1282.51</v>
      </c>
      <c r="AY3083" s="2">
        <v>1033.1600000000001</v>
      </c>
      <c r="AZ3083" s="2" t="s">
        <v>76</v>
      </c>
      <c r="BA3083" s="2" t="s">
        <v>54</v>
      </c>
      <c r="BB3083" s="2" t="s">
        <v>72</v>
      </c>
      <c r="BC3083" s="2">
        <v>49.13</v>
      </c>
      <c r="BD3083" s="2">
        <v>1</v>
      </c>
      <c r="BE3083" s="2" t="s">
        <v>97</v>
      </c>
      <c r="BF3083" s="2" t="s">
        <v>39</v>
      </c>
      <c r="BG3083" s="2">
        <v>1</v>
      </c>
      <c r="BH3083" s="21">
        <v>9</v>
      </c>
    </row>
    <row r="3084" spans="36:60" x14ac:dyDescent="0.25">
      <c r="AJ3084" s="20">
        <v>580</v>
      </c>
      <c r="AK3084" s="2" t="s">
        <v>142</v>
      </c>
      <c r="AL3084" s="2" t="s">
        <v>127</v>
      </c>
      <c r="AM3084" s="2" t="s">
        <v>66</v>
      </c>
      <c r="AN3084" s="2" t="s">
        <v>90</v>
      </c>
      <c r="AO3084" s="2" t="s">
        <v>30</v>
      </c>
      <c r="AP3084" s="2" t="s">
        <v>31</v>
      </c>
      <c r="AQ3084" s="2" t="s">
        <v>79</v>
      </c>
      <c r="AR3084" s="2" t="s">
        <v>33</v>
      </c>
      <c r="AS3084" s="2" t="s">
        <v>70</v>
      </c>
      <c r="AT3084" s="2">
        <v>622.34</v>
      </c>
      <c r="AU3084" s="2">
        <v>16</v>
      </c>
      <c r="AV3084" s="2">
        <v>0.25</v>
      </c>
      <c r="AW3084" s="2">
        <v>7468.08</v>
      </c>
      <c r="AX3084" s="2">
        <v>5695.53</v>
      </c>
      <c r="AY3084" s="2">
        <v>1772.55</v>
      </c>
      <c r="AZ3084" s="2" t="s">
        <v>35</v>
      </c>
      <c r="BA3084" s="2" t="s">
        <v>36</v>
      </c>
      <c r="BB3084" s="2" t="s">
        <v>37</v>
      </c>
      <c r="BC3084" s="2">
        <v>44.58</v>
      </c>
      <c r="BD3084" s="2">
        <v>3</v>
      </c>
      <c r="BE3084" s="2" t="s">
        <v>38</v>
      </c>
      <c r="BF3084" s="2" t="s">
        <v>39</v>
      </c>
      <c r="BG3084" s="2">
        <v>5</v>
      </c>
      <c r="BH3084" s="21">
        <v>7</v>
      </c>
    </row>
    <row r="3085" spans="36:60" x14ac:dyDescent="0.25">
      <c r="AJ3085" s="22">
        <v>585</v>
      </c>
      <c r="AK3085" s="13" t="s">
        <v>412</v>
      </c>
      <c r="AL3085" s="13" t="s">
        <v>58</v>
      </c>
      <c r="AM3085" s="13" t="s">
        <v>42</v>
      </c>
      <c r="AN3085" s="13" t="s">
        <v>93</v>
      </c>
      <c r="AO3085" s="13" t="s">
        <v>74</v>
      </c>
      <c r="AP3085" s="13" t="s">
        <v>51</v>
      </c>
      <c r="AQ3085" s="13" t="s">
        <v>134</v>
      </c>
      <c r="AR3085" s="13" t="s">
        <v>53</v>
      </c>
      <c r="AS3085" s="13" t="s">
        <v>70</v>
      </c>
      <c r="AT3085" s="13">
        <v>346.26</v>
      </c>
      <c r="AU3085" s="13">
        <v>14</v>
      </c>
      <c r="AV3085" s="13">
        <v>0.2</v>
      </c>
      <c r="AW3085" s="13">
        <v>3878.11</v>
      </c>
      <c r="AX3085" s="13">
        <v>2037.57</v>
      </c>
      <c r="AY3085" s="13">
        <v>1840.54</v>
      </c>
      <c r="AZ3085" s="13" t="s">
        <v>91</v>
      </c>
      <c r="BA3085" s="13" t="s">
        <v>88</v>
      </c>
      <c r="BB3085" s="13" t="s">
        <v>72</v>
      </c>
      <c r="BC3085" s="13">
        <v>44.29</v>
      </c>
      <c r="BD3085" s="13">
        <v>5</v>
      </c>
      <c r="BE3085" s="13" t="s">
        <v>97</v>
      </c>
      <c r="BF3085" s="13" t="s">
        <v>39</v>
      </c>
      <c r="BG3085" s="13">
        <v>5</v>
      </c>
      <c r="BH3085" s="23">
        <v>5</v>
      </c>
    </row>
    <row r="3086" spans="36:60" x14ac:dyDescent="0.25">
      <c r="AJ3086" s="20">
        <v>588</v>
      </c>
      <c r="AK3086" s="2" t="s">
        <v>224</v>
      </c>
      <c r="AL3086" s="2" t="s">
        <v>41</v>
      </c>
      <c r="AM3086" s="2" t="s">
        <v>42</v>
      </c>
      <c r="AN3086" s="2" t="s">
        <v>93</v>
      </c>
      <c r="AO3086" s="2" t="s">
        <v>67</v>
      </c>
      <c r="AP3086" s="2" t="s">
        <v>61</v>
      </c>
      <c r="AQ3086" s="2" t="s">
        <v>69</v>
      </c>
      <c r="AR3086" s="2" t="s">
        <v>45</v>
      </c>
      <c r="AS3086" s="2" t="s">
        <v>34</v>
      </c>
      <c r="AT3086" s="2">
        <v>670.33</v>
      </c>
      <c r="AU3086" s="2">
        <v>11</v>
      </c>
      <c r="AV3086" s="2">
        <v>0.11</v>
      </c>
      <c r="AW3086" s="2">
        <v>6562.53</v>
      </c>
      <c r="AX3086" s="2">
        <v>5365.12</v>
      </c>
      <c r="AY3086" s="2">
        <v>1197.4100000000001</v>
      </c>
      <c r="AZ3086" s="2" t="s">
        <v>63</v>
      </c>
      <c r="BA3086" s="2" t="s">
        <v>36</v>
      </c>
      <c r="BB3086" s="2" t="s">
        <v>72</v>
      </c>
      <c r="BC3086" s="2">
        <v>40.369999999999997</v>
      </c>
      <c r="BD3086" s="2">
        <v>5</v>
      </c>
      <c r="BE3086" s="2" t="s">
        <v>55</v>
      </c>
      <c r="BF3086" s="2" t="s">
        <v>39</v>
      </c>
      <c r="BG3086" s="2">
        <v>3</v>
      </c>
      <c r="BH3086" s="21">
        <v>9</v>
      </c>
    </row>
    <row r="3087" spans="36:60" x14ac:dyDescent="0.25">
      <c r="AJ3087" s="20">
        <v>590</v>
      </c>
      <c r="AK3087" s="2" t="s">
        <v>342</v>
      </c>
      <c r="AL3087" s="2" t="s">
        <v>50</v>
      </c>
      <c r="AM3087" s="2" t="s">
        <v>66</v>
      </c>
      <c r="AN3087" s="2" t="s">
        <v>83</v>
      </c>
      <c r="AO3087" s="2" t="s">
        <v>44</v>
      </c>
      <c r="AP3087" s="2" t="s">
        <v>51</v>
      </c>
      <c r="AQ3087" s="2" t="s">
        <v>52</v>
      </c>
      <c r="AR3087" s="2" t="s">
        <v>45</v>
      </c>
      <c r="AS3087" s="2" t="s">
        <v>80</v>
      </c>
      <c r="AT3087" s="2">
        <v>775.17</v>
      </c>
      <c r="AU3087" s="2">
        <v>7</v>
      </c>
      <c r="AV3087" s="2">
        <v>0.2</v>
      </c>
      <c r="AW3087" s="2">
        <v>4340.95</v>
      </c>
      <c r="AX3087" s="2">
        <v>3095.95</v>
      </c>
      <c r="AY3087" s="2">
        <v>1245</v>
      </c>
      <c r="AZ3087" s="2" t="s">
        <v>63</v>
      </c>
      <c r="BA3087" s="2" t="s">
        <v>71</v>
      </c>
      <c r="BB3087" s="2" t="s">
        <v>72</v>
      </c>
      <c r="BC3087" s="2">
        <v>47.65</v>
      </c>
      <c r="BD3087" s="2">
        <v>2</v>
      </c>
      <c r="BE3087" s="2" t="s">
        <v>38</v>
      </c>
      <c r="BF3087" s="2" t="s">
        <v>39</v>
      </c>
      <c r="BG3087" s="2">
        <v>2</v>
      </c>
      <c r="BH3087" s="21">
        <v>3</v>
      </c>
    </row>
    <row r="3088" spans="36:60" x14ac:dyDescent="0.25">
      <c r="AJ3088" s="22">
        <v>591</v>
      </c>
      <c r="AK3088" s="13" t="s">
        <v>500</v>
      </c>
      <c r="AL3088" s="13" t="s">
        <v>58</v>
      </c>
      <c r="AM3088" s="13" t="s">
        <v>66</v>
      </c>
      <c r="AN3088" s="13" t="s">
        <v>90</v>
      </c>
      <c r="AO3088" s="13" t="s">
        <v>100</v>
      </c>
      <c r="AP3088" s="13" t="s">
        <v>75</v>
      </c>
      <c r="AQ3088" s="13" t="s">
        <v>52</v>
      </c>
      <c r="AR3088" s="13" t="s">
        <v>53</v>
      </c>
      <c r="AS3088" s="13" t="s">
        <v>46</v>
      </c>
      <c r="AT3088" s="13">
        <v>99.83</v>
      </c>
      <c r="AU3088" s="13">
        <v>7</v>
      </c>
      <c r="AV3088" s="13">
        <v>0.17</v>
      </c>
      <c r="AW3088" s="13">
        <v>580.01</v>
      </c>
      <c r="AX3088" s="13">
        <v>446.42</v>
      </c>
      <c r="AY3088" s="13">
        <v>133.59</v>
      </c>
      <c r="AZ3088" s="13" t="s">
        <v>76</v>
      </c>
      <c r="BA3088" s="13" t="s">
        <v>36</v>
      </c>
      <c r="BB3088" s="13" t="s">
        <v>72</v>
      </c>
      <c r="BC3088" s="13">
        <v>46.22</v>
      </c>
      <c r="BD3088" s="13">
        <v>8</v>
      </c>
      <c r="BE3088" s="13" t="s">
        <v>38</v>
      </c>
      <c r="BF3088" s="13" t="s">
        <v>39</v>
      </c>
      <c r="BG3088" s="13">
        <v>3</v>
      </c>
      <c r="BH3088" s="23">
        <v>4</v>
      </c>
    </row>
    <row r="3089" spans="36:60" x14ac:dyDescent="0.25">
      <c r="AJ3089" s="22">
        <v>599</v>
      </c>
      <c r="AK3089" s="13" t="s">
        <v>504</v>
      </c>
      <c r="AL3089" s="13" t="s">
        <v>65</v>
      </c>
      <c r="AM3089" s="13" t="s">
        <v>28</v>
      </c>
      <c r="AN3089" s="13" t="s">
        <v>59</v>
      </c>
      <c r="AO3089" s="13" t="s">
        <v>67</v>
      </c>
      <c r="AP3089" s="13" t="s">
        <v>75</v>
      </c>
      <c r="AQ3089" s="13" t="s">
        <v>32</v>
      </c>
      <c r="AR3089" s="13" t="s">
        <v>53</v>
      </c>
      <c r="AS3089" s="13" t="s">
        <v>46</v>
      </c>
      <c r="AT3089" s="13">
        <v>623.69000000000005</v>
      </c>
      <c r="AU3089" s="13">
        <v>17</v>
      </c>
      <c r="AV3089" s="13">
        <v>0.02</v>
      </c>
      <c r="AW3089" s="13">
        <v>10390.68</v>
      </c>
      <c r="AX3089" s="13">
        <v>9165.9599999999991</v>
      </c>
      <c r="AY3089" s="13">
        <v>1224.72</v>
      </c>
      <c r="AZ3089" s="13" t="s">
        <v>63</v>
      </c>
      <c r="BA3089" s="13" t="s">
        <v>54</v>
      </c>
      <c r="BB3089" s="13" t="s">
        <v>37</v>
      </c>
      <c r="BC3089" s="13">
        <v>41.09</v>
      </c>
      <c r="BD3089" s="13">
        <v>7</v>
      </c>
      <c r="BE3089" s="13" t="s">
        <v>55</v>
      </c>
      <c r="BF3089" s="13" t="s">
        <v>39</v>
      </c>
      <c r="BG3089" s="13">
        <v>5</v>
      </c>
      <c r="BH3089" s="23">
        <v>7</v>
      </c>
    </row>
    <row r="3090" spans="36:60" x14ac:dyDescent="0.25">
      <c r="AJ3090" s="20">
        <v>612</v>
      </c>
      <c r="AK3090" s="2" t="s">
        <v>141</v>
      </c>
      <c r="AL3090" s="2" t="s">
        <v>96</v>
      </c>
      <c r="AM3090" s="2" t="s">
        <v>82</v>
      </c>
      <c r="AN3090" s="2" t="s">
        <v>43</v>
      </c>
      <c r="AO3090" s="2" t="s">
        <v>94</v>
      </c>
      <c r="AP3090" s="2" t="s">
        <v>68</v>
      </c>
      <c r="AQ3090" s="2" t="s">
        <v>107</v>
      </c>
      <c r="AR3090" s="2" t="s">
        <v>33</v>
      </c>
      <c r="AS3090" s="2" t="s">
        <v>80</v>
      </c>
      <c r="AT3090" s="2">
        <v>775.03</v>
      </c>
      <c r="AU3090" s="2">
        <v>9</v>
      </c>
      <c r="AV3090" s="2">
        <v>0.28000000000000003</v>
      </c>
      <c r="AW3090" s="2">
        <v>5022.1899999999996</v>
      </c>
      <c r="AX3090" s="2">
        <v>3876</v>
      </c>
      <c r="AY3090" s="2">
        <v>1146.19</v>
      </c>
      <c r="AZ3090" s="2" t="s">
        <v>91</v>
      </c>
      <c r="BA3090" s="2" t="s">
        <v>88</v>
      </c>
      <c r="BB3090" s="2" t="s">
        <v>72</v>
      </c>
      <c r="BC3090" s="2">
        <v>43.45</v>
      </c>
      <c r="BD3090" s="2">
        <v>7</v>
      </c>
      <c r="BE3090" s="2" t="s">
        <v>55</v>
      </c>
      <c r="BF3090" s="2" t="s">
        <v>39</v>
      </c>
      <c r="BG3090" s="2">
        <v>1</v>
      </c>
      <c r="BH3090" s="21">
        <v>2</v>
      </c>
    </row>
    <row r="3091" spans="36:60" x14ac:dyDescent="0.25">
      <c r="AJ3091" s="20">
        <v>614</v>
      </c>
      <c r="AK3091" s="2" t="s">
        <v>510</v>
      </c>
      <c r="AL3091" s="2" t="s">
        <v>127</v>
      </c>
      <c r="AM3091" s="2" t="s">
        <v>28</v>
      </c>
      <c r="AN3091" s="2" t="s">
        <v>29</v>
      </c>
      <c r="AO3091" s="2" t="s">
        <v>94</v>
      </c>
      <c r="AP3091" s="2" t="s">
        <v>68</v>
      </c>
      <c r="AQ3091" s="2" t="s">
        <v>87</v>
      </c>
      <c r="AR3091" s="2" t="s">
        <v>45</v>
      </c>
      <c r="AS3091" s="2" t="s">
        <v>34</v>
      </c>
      <c r="AT3091" s="2">
        <v>342.72</v>
      </c>
      <c r="AU3091" s="2">
        <v>13</v>
      </c>
      <c r="AV3091" s="2">
        <v>0.18</v>
      </c>
      <c r="AW3091" s="2">
        <v>3653.4</v>
      </c>
      <c r="AX3091" s="2">
        <v>2235.9699999999998</v>
      </c>
      <c r="AY3091" s="2">
        <v>1417.43</v>
      </c>
      <c r="AZ3091" s="2" t="s">
        <v>63</v>
      </c>
      <c r="BA3091" s="2" t="s">
        <v>36</v>
      </c>
      <c r="BB3091" s="2" t="s">
        <v>37</v>
      </c>
      <c r="BC3091" s="2">
        <v>42.12</v>
      </c>
      <c r="BD3091" s="2">
        <v>3</v>
      </c>
      <c r="BE3091" s="2" t="s">
        <v>38</v>
      </c>
      <c r="BF3091" s="2" t="s">
        <v>39</v>
      </c>
      <c r="BG3091" s="2">
        <v>2</v>
      </c>
      <c r="BH3091" s="21">
        <v>10</v>
      </c>
    </row>
    <row r="3092" spans="36:60" x14ac:dyDescent="0.25">
      <c r="AJ3092" s="20">
        <v>616</v>
      </c>
      <c r="AK3092" s="2" t="s">
        <v>172</v>
      </c>
      <c r="AL3092" s="2" t="s">
        <v>114</v>
      </c>
      <c r="AM3092" s="2" t="s">
        <v>42</v>
      </c>
      <c r="AN3092" s="2" t="s">
        <v>29</v>
      </c>
      <c r="AO3092" s="2" t="s">
        <v>100</v>
      </c>
      <c r="AP3092" s="2" t="s">
        <v>51</v>
      </c>
      <c r="AQ3092" s="2" t="s">
        <v>87</v>
      </c>
      <c r="AR3092" s="2" t="s">
        <v>33</v>
      </c>
      <c r="AS3092" s="2" t="s">
        <v>85</v>
      </c>
      <c r="AT3092" s="2">
        <v>838.38</v>
      </c>
      <c r="AU3092" s="2">
        <v>11</v>
      </c>
      <c r="AV3092" s="2">
        <v>0.04</v>
      </c>
      <c r="AW3092" s="2">
        <v>8853.2900000000009</v>
      </c>
      <c r="AX3092" s="2">
        <v>4863.2700000000004</v>
      </c>
      <c r="AY3092" s="2">
        <v>3990.02</v>
      </c>
      <c r="AZ3092" s="2" t="s">
        <v>35</v>
      </c>
      <c r="BA3092" s="2" t="s">
        <v>36</v>
      </c>
      <c r="BB3092" s="2" t="s">
        <v>48</v>
      </c>
      <c r="BC3092" s="2">
        <v>49.22</v>
      </c>
      <c r="BD3092" s="2">
        <v>8</v>
      </c>
      <c r="BE3092" s="2" t="s">
        <v>38</v>
      </c>
      <c r="BF3092" s="2" t="s">
        <v>56</v>
      </c>
      <c r="BG3092" s="2">
        <v>1</v>
      </c>
      <c r="BH3092" s="21">
        <v>12</v>
      </c>
    </row>
    <row r="3093" spans="36:60" x14ac:dyDescent="0.25">
      <c r="AJ3093" s="20">
        <v>620</v>
      </c>
      <c r="AK3093" s="2" t="s">
        <v>514</v>
      </c>
      <c r="AL3093" s="2" t="s">
        <v>58</v>
      </c>
      <c r="AM3093" s="2" t="s">
        <v>42</v>
      </c>
      <c r="AN3093" s="2" t="s">
        <v>83</v>
      </c>
      <c r="AO3093" s="2" t="s">
        <v>78</v>
      </c>
      <c r="AP3093" s="2" t="s">
        <v>68</v>
      </c>
      <c r="AQ3093" s="2" t="s">
        <v>69</v>
      </c>
      <c r="AR3093" s="2" t="s">
        <v>53</v>
      </c>
      <c r="AS3093" s="2" t="s">
        <v>34</v>
      </c>
      <c r="AT3093" s="2">
        <v>942.39</v>
      </c>
      <c r="AU3093" s="2">
        <v>10</v>
      </c>
      <c r="AV3093" s="2">
        <v>0.24</v>
      </c>
      <c r="AW3093" s="2">
        <v>7162.16</v>
      </c>
      <c r="AX3093" s="2">
        <v>4869.97</v>
      </c>
      <c r="AY3093" s="2">
        <v>2292.19</v>
      </c>
      <c r="AZ3093" s="2" t="s">
        <v>35</v>
      </c>
      <c r="BA3093" s="2" t="s">
        <v>88</v>
      </c>
      <c r="BB3093" s="2" t="s">
        <v>72</v>
      </c>
      <c r="BC3093" s="2">
        <v>46.07</v>
      </c>
      <c r="BD3093" s="2">
        <v>3</v>
      </c>
      <c r="BE3093" s="2" t="s">
        <v>38</v>
      </c>
      <c r="BF3093" s="2" t="s">
        <v>39</v>
      </c>
      <c r="BG3093" s="2">
        <v>4</v>
      </c>
      <c r="BH3093" s="21">
        <v>10</v>
      </c>
    </row>
    <row r="3094" spans="36:60" x14ac:dyDescent="0.25">
      <c r="AJ3094" s="20">
        <v>624</v>
      </c>
      <c r="AK3094" s="2" t="s">
        <v>349</v>
      </c>
      <c r="AL3094" s="2" t="s">
        <v>96</v>
      </c>
      <c r="AM3094" s="2" t="s">
        <v>66</v>
      </c>
      <c r="AN3094" s="2" t="s">
        <v>90</v>
      </c>
      <c r="AO3094" s="2" t="s">
        <v>44</v>
      </c>
      <c r="AP3094" s="2" t="s">
        <v>68</v>
      </c>
      <c r="AQ3094" s="2" t="s">
        <v>32</v>
      </c>
      <c r="AR3094" s="2" t="s">
        <v>45</v>
      </c>
      <c r="AS3094" s="2" t="s">
        <v>70</v>
      </c>
      <c r="AT3094" s="2">
        <v>424.31</v>
      </c>
      <c r="AU3094" s="2">
        <v>4</v>
      </c>
      <c r="AV3094" s="2">
        <v>0.17</v>
      </c>
      <c r="AW3094" s="2">
        <v>1408.71</v>
      </c>
      <c r="AX3094" s="2">
        <v>851.42</v>
      </c>
      <c r="AY3094" s="2">
        <v>557.29</v>
      </c>
      <c r="AZ3094" s="2" t="s">
        <v>63</v>
      </c>
      <c r="BA3094" s="2" t="s">
        <v>71</v>
      </c>
      <c r="BB3094" s="2" t="s">
        <v>48</v>
      </c>
      <c r="BC3094" s="2">
        <v>46.09</v>
      </c>
      <c r="BD3094" s="2">
        <v>5</v>
      </c>
      <c r="BE3094" s="2" t="s">
        <v>97</v>
      </c>
      <c r="BF3094" s="2" t="s">
        <v>56</v>
      </c>
      <c r="BG3094" s="2">
        <v>2</v>
      </c>
      <c r="BH3094" s="21">
        <v>9</v>
      </c>
    </row>
    <row r="3095" spans="36:60" x14ac:dyDescent="0.25">
      <c r="AJ3095" s="22">
        <v>625</v>
      </c>
      <c r="AK3095" s="13" t="s">
        <v>399</v>
      </c>
      <c r="AL3095" s="13" t="s">
        <v>127</v>
      </c>
      <c r="AM3095" s="13" t="s">
        <v>66</v>
      </c>
      <c r="AN3095" s="13" t="s">
        <v>43</v>
      </c>
      <c r="AO3095" s="13" t="s">
        <v>60</v>
      </c>
      <c r="AP3095" s="13" t="s">
        <v>31</v>
      </c>
      <c r="AQ3095" s="13" t="s">
        <v>84</v>
      </c>
      <c r="AR3095" s="13" t="s">
        <v>45</v>
      </c>
      <c r="AS3095" s="13" t="s">
        <v>85</v>
      </c>
      <c r="AT3095" s="13">
        <v>900.13</v>
      </c>
      <c r="AU3095" s="13">
        <v>1</v>
      </c>
      <c r="AV3095" s="13">
        <v>0.1</v>
      </c>
      <c r="AW3095" s="13">
        <v>810.12</v>
      </c>
      <c r="AX3095" s="13">
        <v>440.29</v>
      </c>
      <c r="AY3095" s="13">
        <v>369.83</v>
      </c>
      <c r="AZ3095" s="13" t="s">
        <v>91</v>
      </c>
      <c r="BA3095" s="13" t="s">
        <v>71</v>
      </c>
      <c r="BB3095" s="13" t="s">
        <v>37</v>
      </c>
      <c r="BC3095" s="13">
        <v>49.32</v>
      </c>
      <c r="BD3095" s="13">
        <v>3</v>
      </c>
      <c r="BE3095" s="13" t="s">
        <v>55</v>
      </c>
      <c r="BF3095" s="13" t="s">
        <v>39</v>
      </c>
      <c r="BG3095" s="13">
        <v>3</v>
      </c>
      <c r="BH3095" s="23">
        <v>11</v>
      </c>
    </row>
    <row r="3096" spans="36:60" x14ac:dyDescent="0.25">
      <c r="AJ3096" s="20">
        <v>626</v>
      </c>
      <c r="AK3096" s="2" t="s">
        <v>517</v>
      </c>
      <c r="AL3096" s="2" t="s">
        <v>114</v>
      </c>
      <c r="AM3096" s="2" t="s">
        <v>66</v>
      </c>
      <c r="AN3096" s="2" t="s">
        <v>43</v>
      </c>
      <c r="AO3096" s="2" t="s">
        <v>67</v>
      </c>
      <c r="AP3096" s="2" t="s">
        <v>31</v>
      </c>
      <c r="AQ3096" s="2" t="s">
        <v>84</v>
      </c>
      <c r="AR3096" s="2" t="s">
        <v>33</v>
      </c>
      <c r="AS3096" s="2" t="s">
        <v>70</v>
      </c>
      <c r="AT3096" s="2">
        <v>443.33</v>
      </c>
      <c r="AU3096" s="2">
        <v>7</v>
      </c>
      <c r="AV3096" s="2">
        <v>0.09</v>
      </c>
      <c r="AW3096" s="2">
        <v>2824.01</v>
      </c>
      <c r="AX3096" s="2">
        <v>1502.84</v>
      </c>
      <c r="AY3096" s="2">
        <v>1321.17</v>
      </c>
      <c r="AZ3096" s="2" t="s">
        <v>35</v>
      </c>
      <c r="BA3096" s="2" t="s">
        <v>36</v>
      </c>
      <c r="BB3096" s="2" t="s">
        <v>72</v>
      </c>
      <c r="BC3096" s="2">
        <v>40.619999999999997</v>
      </c>
      <c r="BD3096" s="2">
        <v>5</v>
      </c>
      <c r="BE3096" s="2" t="s">
        <v>38</v>
      </c>
      <c r="BF3096" s="2" t="s">
        <v>39</v>
      </c>
      <c r="BG3096" s="2">
        <v>1</v>
      </c>
      <c r="BH3096" s="21">
        <v>7</v>
      </c>
    </row>
    <row r="3097" spans="36:60" x14ac:dyDescent="0.25">
      <c r="AJ3097" s="22">
        <v>635</v>
      </c>
      <c r="AK3097" s="13" t="s">
        <v>215</v>
      </c>
      <c r="AL3097" s="13" t="s">
        <v>41</v>
      </c>
      <c r="AM3097" s="13" t="s">
        <v>82</v>
      </c>
      <c r="AN3097" s="13" t="s">
        <v>83</v>
      </c>
      <c r="AO3097" s="13" t="s">
        <v>67</v>
      </c>
      <c r="AP3097" s="13" t="s">
        <v>61</v>
      </c>
      <c r="AQ3097" s="13" t="s">
        <v>62</v>
      </c>
      <c r="AR3097" s="13" t="s">
        <v>45</v>
      </c>
      <c r="AS3097" s="13" t="s">
        <v>80</v>
      </c>
      <c r="AT3097" s="13">
        <v>622.30999999999995</v>
      </c>
      <c r="AU3097" s="13">
        <v>15</v>
      </c>
      <c r="AV3097" s="13">
        <v>0.27</v>
      </c>
      <c r="AW3097" s="13">
        <v>6814.29</v>
      </c>
      <c r="AX3097" s="13">
        <v>3466.69</v>
      </c>
      <c r="AY3097" s="13">
        <v>3347.6</v>
      </c>
      <c r="AZ3097" s="13" t="s">
        <v>47</v>
      </c>
      <c r="BA3097" s="13" t="s">
        <v>36</v>
      </c>
      <c r="BB3097" s="13" t="s">
        <v>37</v>
      </c>
      <c r="BC3097" s="13">
        <v>45.15</v>
      </c>
      <c r="BD3097" s="13">
        <v>2</v>
      </c>
      <c r="BE3097" s="13" t="s">
        <v>38</v>
      </c>
      <c r="BF3097" s="13" t="s">
        <v>56</v>
      </c>
      <c r="BG3097" s="13">
        <v>3</v>
      </c>
      <c r="BH3097" s="23">
        <v>3</v>
      </c>
    </row>
    <row r="3098" spans="36:60" x14ac:dyDescent="0.25">
      <c r="AJ3098" s="20">
        <v>636</v>
      </c>
      <c r="AK3098" s="2" t="s">
        <v>523</v>
      </c>
      <c r="AL3098" s="2" t="s">
        <v>41</v>
      </c>
      <c r="AM3098" s="2" t="s">
        <v>82</v>
      </c>
      <c r="AN3098" s="2" t="s">
        <v>43</v>
      </c>
      <c r="AO3098" s="2" t="s">
        <v>100</v>
      </c>
      <c r="AP3098" s="2" t="s">
        <v>51</v>
      </c>
      <c r="AQ3098" s="2" t="s">
        <v>102</v>
      </c>
      <c r="AR3098" s="2" t="s">
        <v>53</v>
      </c>
      <c r="AS3098" s="2" t="s">
        <v>34</v>
      </c>
      <c r="AT3098" s="2">
        <v>469.06</v>
      </c>
      <c r="AU3098" s="2">
        <v>7</v>
      </c>
      <c r="AV3098" s="2">
        <v>0.05</v>
      </c>
      <c r="AW3098" s="2">
        <v>3119.25</v>
      </c>
      <c r="AX3098" s="2">
        <v>1928.96</v>
      </c>
      <c r="AY3098" s="2">
        <v>1190.29</v>
      </c>
      <c r="AZ3098" s="2" t="s">
        <v>91</v>
      </c>
      <c r="BA3098" s="2" t="s">
        <v>36</v>
      </c>
      <c r="BB3098" s="2" t="s">
        <v>48</v>
      </c>
      <c r="BC3098" s="2">
        <v>42.05</v>
      </c>
      <c r="BD3098" s="2">
        <v>6</v>
      </c>
      <c r="BE3098" s="2" t="s">
        <v>38</v>
      </c>
      <c r="BF3098" s="2" t="s">
        <v>39</v>
      </c>
      <c r="BG3098" s="2">
        <v>3</v>
      </c>
      <c r="BH3098" s="21">
        <v>9</v>
      </c>
    </row>
    <row r="3099" spans="36:60" x14ac:dyDescent="0.25">
      <c r="AJ3099" s="22">
        <v>641</v>
      </c>
      <c r="AK3099" s="13" t="s">
        <v>163</v>
      </c>
      <c r="AL3099" s="13" t="s">
        <v>50</v>
      </c>
      <c r="AM3099" s="13" t="s">
        <v>42</v>
      </c>
      <c r="AN3099" s="13" t="s">
        <v>43</v>
      </c>
      <c r="AO3099" s="13" t="s">
        <v>30</v>
      </c>
      <c r="AP3099" s="13" t="s">
        <v>75</v>
      </c>
      <c r="AQ3099" s="13" t="s">
        <v>32</v>
      </c>
      <c r="AR3099" s="13" t="s">
        <v>53</v>
      </c>
      <c r="AS3099" s="13" t="s">
        <v>34</v>
      </c>
      <c r="AT3099" s="13">
        <v>67.41</v>
      </c>
      <c r="AU3099" s="13">
        <v>13</v>
      </c>
      <c r="AV3099" s="13">
        <v>0.04</v>
      </c>
      <c r="AW3099" s="13">
        <v>841.28</v>
      </c>
      <c r="AX3099" s="13">
        <v>572</v>
      </c>
      <c r="AY3099" s="13">
        <v>269.27999999999997</v>
      </c>
      <c r="AZ3099" s="13" t="s">
        <v>76</v>
      </c>
      <c r="BA3099" s="13" t="s">
        <v>36</v>
      </c>
      <c r="BB3099" s="13" t="s">
        <v>37</v>
      </c>
      <c r="BC3099" s="13">
        <v>45.08</v>
      </c>
      <c r="BD3099" s="13">
        <v>3</v>
      </c>
      <c r="BE3099" s="13" t="s">
        <v>38</v>
      </c>
      <c r="BF3099" s="13" t="s">
        <v>56</v>
      </c>
      <c r="BG3099" s="13">
        <v>1</v>
      </c>
      <c r="BH3099" s="23">
        <v>3</v>
      </c>
    </row>
    <row r="3100" spans="36:60" x14ac:dyDescent="0.25">
      <c r="AJ3100" s="22">
        <v>643</v>
      </c>
      <c r="AK3100" s="13" t="s">
        <v>157</v>
      </c>
      <c r="AL3100" s="13" t="s">
        <v>118</v>
      </c>
      <c r="AM3100" s="13" t="s">
        <v>42</v>
      </c>
      <c r="AN3100" s="13" t="s">
        <v>59</v>
      </c>
      <c r="AO3100" s="13" t="s">
        <v>94</v>
      </c>
      <c r="AP3100" s="13" t="s">
        <v>31</v>
      </c>
      <c r="AQ3100" s="13" t="s">
        <v>134</v>
      </c>
      <c r="AR3100" s="13" t="s">
        <v>53</v>
      </c>
      <c r="AS3100" s="13" t="s">
        <v>70</v>
      </c>
      <c r="AT3100" s="13">
        <v>71.47</v>
      </c>
      <c r="AU3100" s="13">
        <v>13</v>
      </c>
      <c r="AV3100" s="13">
        <v>0.18</v>
      </c>
      <c r="AW3100" s="13">
        <v>761.87</v>
      </c>
      <c r="AX3100" s="13">
        <v>393.64</v>
      </c>
      <c r="AY3100" s="13">
        <v>368.23</v>
      </c>
      <c r="AZ3100" s="13" t="s">
        <v>91</v>
      </c>
      <c r="BA3100" s="13" t="s">
        <v>88</v>
      </c>
      <c r="BB3100" s="13" t="s">
        <v>48</v>
      </c>
      <c r="BC3100" s="13">
        <v>41.91</v>
      </c>
      <c r="BD3100" s="13">
        <v>6</v>
      </c>
      <c r="BE3100" s="13" t="s">
        <v>38</v>
      </c>
      <c r="BF3100" s="13" t="s">
        <v>56</v>
      </c>
      <c r="BG3100" s="13">
        <v>4</v>
      </c>
      <c r="BH3100" s="23">
        <v>6</v>
      </c>
    </row>
    <row r="3101" spans="36:60" x14ac:dyDescent="0.25">
      <c r="AJ3101" s="20">
        <v>646</v>
      </c>
      <c r="AK3101" s="2" t="s">
        <v>130</v>
      </c>
      <c r="AL3101" s="2" t="s">
        <v>65</v>
      </c>
      <c r="AM3101" s="2" t="s">
        <v>82</v>
      </c>
      <c r="AN3101" s="2" t="s">
        <v>43</v>
      </c>
      <c r="AO3101" s="2" t="s">
        <v>30</v>
      </c>
      <c r="AP3101" s="2" t="s">
        <v>61</v>
      </c>
      <c r="AQ3101" s="2" t="s">
        <v>107</v>
      </c>
      <c r="AR3101" s="2" t="s">
        <v>45</v>
      </c>
      <c r="AS3101" s="2" t="s">
        <v>80</v>
      </c>
      <c r="AT3101" s="2">
        <v>395.62</v>
      </c>
      <c r="AU3101" s="2">
        <v>9</v>
      </c>
      <c r="AV3101" s="2">
        <v>0.13</v>
      </c>
      <c r="AW3101" s="2">
        <v>3097.7</v>
      </c>
      <c r="AX3101" s="2">
        <v>1591.75</v>
      </c>
      <c r="AY3101" s="2">
        <v>1505.95</v>
      </c>
      <c r="AZ3101" s="2" t="s">
        <v>91</v>
      </c>
      <c r="BA3101" s="2" t="s">
        <v>54</v>
      </c>
      <c r="BB3101" s="2" t="s">
        <v>48</v>
      </c>
      <c r="BC3101" s="2">
        <v>48.69</v>
      </c>
      <c r="BD3101" s="2">
        <v>6</v>
      </c>
      <c r="BE3101" s="2" t="s">
        <v>55</v>
      </c>
      <c r="BF3101" s="2" t="s">
        <v>39</v>
      </c>
      <c r="BG3101" s="2">
        <v>4</v>
      </c>
      <c r="BH3101" s="21">
        <v>3</v>
      </c>
    </row>
    <row r="3102" spans="36:60" x14ac:dyDescent="0.25">
      <c r="AJ3102" s="20">
        <v>648</v>
      </c>
      <c r="AK3102" s="2" t="s">
        <v>527</v>
      </c>
      <c r="AL3102" s="2" t="s">
        <v>127</v>
      </c>
      <c r="AM3102" s="2" t="s">
        <v>42</v>
      </c>
      <c r="AN3102" s="2" t="s">
        <v>29</v>
      </c>
      <c r="AO3102" s="2" t="s">
        <v>94</v>
      </c>
      <c r="AP3102" s="2" t="s">
        <v>68</v>
      </c>
      <c r="AQ3102" s="2" t="s">
        <v>102</v>
      </c>
      <c r="AR3102" s="2" t="s">
        <v>33</v>
      </c>
      <c r="AS3102" s="2" t="s">
        <v>70</v>
      </c>
      <c r="AT3102" s="2">
        <v>35.74</v>
      </c>
      <c r="AU3102" s="2">
        <v>19</v>
      </c>
      <c r="AV3102" s="2">
        <v>0.28000000000000003</v>
      </c>
      <c r="AW3102" s="2">
        <v>488.92</v>
      </c>
      <c r="AX3102" s="2">
        <v>412.23</v>
      </c>
      <c r="AY3102" s="2">
        <v>76.69</v>
      </c>
      <c r="AZ3102" s="2" t="s">
        <v>76</v>
      </c>
      <c r="BA3102" s="2" t="s">
        <v>54</v>
      </c>
      <c r="BB3102" s="2" t="s">
        <v>48</v>
      </c>
      <c r="BC3102" s="2">
        <v>49.07</v>
      </c>
      <c r="BD3102" s="2">
        <v>3</v>
      </c>
      <c r="BE3102" s="2" t="s">
        <v>38</v>
      </c>
      <c r="BF3102" s="2" t="s">
        <v>39</v>
      </c>
      <c r="BG3102" s="2">
        <v>4</v>
      </c>
      <c r="BH3102" s="21">
        <v>5</v>
      </c>
    </row>
    <row r="3103" spans="36:60" x14ac:dyDescent="0.25">
      <c r="AJ3103" s="20">
        <v>658</v>
      </c>
      <c r="AK3103" s="2" t="s">
        <v>346</v>
      </c>
      <c r="AL3103" s="2" t="s">
        <v>99</v>
      </c>
      <c r="AM3103" s="2" t="s">
        <v>82</v>
      </c>
      <c r="AN3103" s="2" t="s">
        <v>90</v>
      </c>
      <c r="AO3103" s="2" t="s">
        <v>78</v>
      </c>
      <c r="AP3103" s="2" t="s">
        <v>51</v>
      </c>
      <c r="AQ3103" s="2" t="s">
        <v>62</v>
      </c>
      <c r="AR3103" s="2" t="s">
        <v>33</v>
      </c>
      <c r="AS3103" s="2" t="s">
        <v>34</v>
      </c>
      <c r="AT3103" s="2">
        <v>342.63</v>
      </c>
      <c r="AU3103" s="2">
        <v>14</v>
      </c>
      <c r="AV3103" s="2">
        <v>0.02</v>
      </c>
      <c r="AW3103" s="2">
        <v>4700.88</v>
      </c>
      <c r="AX3103" s="2">
        <v>3973.28</v>
      </c>
      <c r="AY3103" s="2">
        <v>727.6</v>
      </c>
      <c r="AZ3103" s="2" t="s">
        <v>35</v>
      </c>
      <c r="BA3103" s="2" t="s">
        <v>54</v>
      </c>
      <c r="BB3103" s="2" t="s">
        <v>72</v>
      </c>
      <c r="BC3103" s="2">
        <v>40.549999999999997</v>
      </c>
      <c r="BD3103" s="2">
        <v>8</v>
      </c>
      <c r="BE3103" s="2" t="s">
        <v>55</v>
      </c>
      <c r="BF3103" s="2" t="s">
        <v>56</v>
      </c>
      <c r="BG3103" s="2">
        <v>4</v>
      </c>
      <c r="BH3103" s="21">
        <v>12</v>
      </c>
    </row>
    <row r="3104" spans="36:60" x14ac:dyDescent="0.25">
      <c r="AJ3104" s="22">
        <v>659</v>
      </c>
      <c r="AK3104" s="13" t="s">
        <v>530</v>
      </c>
      <c r="AL3104" s="13" t="s">
        <v>50</v>
      </c>
      <c r="AM3104" s="13" t="s">
        <v>28</v>
      </c>
      <c r="AN3104" s="13" t="s">
        <v>90</v>
      </c>
      <c r="AO3104" s="13" t="s">
        <v>78</v>
      </c>
      <c r="AP3104" s="13" t="s">
        <v>68</v>
      </c>
      <c r="AQ3104" s="13" t="s">
        <v>102</v>
      </c>
      <c r="AR3104" s="13" t="s">
        <v>45</v>
      </c>
      <c r="AS3104" s="13" t="s">
        <v>70</v>
      </c>
      <c r="AT3104" s="13">
        <v>519.29999999999995</v>
      </c>
      <c r="AU3104" s="13">
        <v>12</v>
      </c>
      <c r="AV3104" s="13">
        <v>0.28999999999999998</v>
      </c>
      <c r="AW3104" s="13">
        <v>4424.4399999999996</v>
      </c>
      <c r="AX3104" s="13">
        <v>2833.01</v>
      </c>
      <c r="AY3104" s="13">
        <v>1591.43</v>
      </c>
      <c r="AZ3104" s="13" t="s">
        <v>76</v>
      </c>
      <c r="BA3104" s="13" t="s">
        <v>36</v>
      </c>
      <c r="BB3104" s="13" t="s">
        <v>48</v>
      </c>
      <c r="BC3104" s="13">
        <v>40.46</v>
      </c>
      <c r="BD3104" s="13">
        <v>3</v>
      </c>
      <c r="BE3104" s="13" t="s">
        <v>55</v>
      </c>
      <c r="BF3104" s="13" t="s">
        <v>56</v>
      </c>
      <c r="BG3104" s="13">
        <v>5</v>
      </c>
      <c r="BH3104" s="23">
        <v>1</v>
      </c>
    </row>
    <row r="3105" spans="36:60" x14ac:dyDescent="0.25">
      <c r="AJ3105" s="20">
        <v>664</v>
      </c>
      <c r="AK3105" s="2" t="s">
        <v>146</v>
      </c>
      <c r="AL3105" s="2" t="s">
        <v>129</v>
      </c>
      <c r="AM3105" s="2" t="s">
        <v>66</v>
      </c>
      <c r="AN3105" s="2" t="s">
        <v>90</v>
      </c>
      <c r="AO3105" s="2" t="s">
        <v>67</v>
      </c>
      <c r="AP3105" s="2" t="s">
        <v>75</v>
      </c>
      <c r="AQ3105" s="2" t="s">
        <v>107</v>
      </c>
      <c r="AR3105" s="2" t="s">
        <v>45</v>
      </c>
      <c r="AS3105" s="2" t="s">
        <v>34</v>
      </c>
      <c r="AT3105" s="2">
        <v>546.11</v>
      </c>
      <c r="AU3105" s="2">
        <v>20</v>
      </c>
      <c r="AV3105" s="2">
        <v>7.0000000000000007E-2</v>
      </c>
      <c r="AW3105" s="2">
        <v>10157.65</v>
      </c>
      <c r="AX3105" s="2">
        <v>7565.86</v>
      </c>
      <c r="AY3105" s="2">
        <v>2591.79</v>
      </c>
      <c r="AZ3105" s="2" t="s">
        <v>35</v>
      </c>
      <c r="BA3105" s="2" t="s">
        <v>54</v>
      </c>
      <c r="BB3105" s="2" t="s">
        <v>48</v>
      </c>
      <c r="BC3105" s="2">
        <v>49.14</v>
      </c>
      <c r="BD3105" s="2">
        <v>9</v>
      </c>
      <c r="BE3105" s="2" t="s">
        <v>97</v>
      </c>
      <c r="BF3105" s="2" t="s">
        <v>56</v>
      </c>
      <c r="BG3105" s="2">
        <v>3</v>
      </c>
      <c r="BH3105" s="21">
        <v>12</v>
      </c>
    </row>
    <row r="3106" spans="36:60" x14ac:dyDescent="0.25">
      <c r="AJ3106" s="20">
        <v>666</v>
      </c>
      <c r="AK3106" s="2" t="s">
        <v>532</v>
      </c>
      <c r="AL3106" s="2" t="s">
        <v>99</v>
      </c>
      <c r="AM3106" s="2" t="s">
        <v>42</v>
      </c>
      <c r="AN3106" s="2" t="s">
        <v>83</v>
      </c>
      <c r="AO3106" s="2" t="s">
        <v>74</v>
      </c>
      <c r="AP3106" s="2" t="s">
        <v>75</v>
      </c>
      <c r="AQ3106" s="2" t="s">
        <v>134</v>
      </c>
      <c r="AR3106" s="2" t="s">
        <v>45</v>
      </c>
      <c r="AS3106" s="2" t="s">
        <v>70</v>
      </c>
      <c r="AT3106" s="2">
        <v>892.26</v>
      </c>
      <c r="AU3106" s="2">
        <v>10</v>
      </c>
      <c r="AV3106" s="2">
        <v>0.21</v>
      </c>
      <c r="AW3106" s="2">
        <v>7048.85</v>
      </c>
      <c r="AX3106" s="2">
        <v>5915.59</v>
      </c>
      <c r="AY3106" s="2">
        <v>1133.26</v>
      </c>
      <c r="AZ3106" s="2" t="s">
        <v>47</v>
      </c>
      <c r="BA3106" s="2" t="s">
        <v>88</v>
      </c>
      <c r="BB3106" s="2" t="s">
        <v>48</v>
      </c>
      <c r="BC3106" s="2">
        <v>48.61</v>
      </c>
      <c r="BD3106" s="2">
        <v>5</v>
      </c>
      <c r="BE3106" s="2" t="s">
        <v>38</v>
      </c>
      <c r="BF3106" s="2" t="s">
        <v>39</v>
      </c>
      <c r="BG3106" s="2">
        <v>4</v>
      </c>
      <c r="BH3106" s="21">
        <v>11</v>
      </c>
    </row>
    <row r="3107" spans="36:60" x14ac:dyDescent="0.25">
      <c r="AJ3107" s="20">
        <v>670</v>
      </c>
      <c r="AK3107" s="2" t="s">
        <v>533</v>
      </c>
      <c r="AL3107" s="2" t="s">
        <v>41</v>
      </c>
      <c r="AM3107" s="2" t="s">
        <v>66</v>
      </c>
      <c r="AN3107" s="2" t="s">
        <v>93</v>
      </c>
      <c r="AO3107" s="2" t="s">
        <v>30</v>
      </c>
      <c r="AP3107" s="2" t="s">
        <v>68</v>
      </c>
      <c r="AQ3107" s="2" t="s">
        <v>52</v>
      </c>
      <c r="AR3107" s="2" t="s">
        <v>33</v>
      </c>
      <c r="AS3107" s="2" t="s">
        <v>34</v>
      </c>
      <c r="AT3107" s="2">
        <v>917.56</v>
      </c>
      <c r="AU3107" s="2">
        <v>2</v>
      </c>
      <c r="AV3107" s="2">
        <v>0.25</v>
      </c>
      <c r="AW3107" s="2">
        <v>1376.34</v>
      </c>
      <c r="AX3107" s="2">
        <v>782.48</v>
      </c>
      <c r="AY3107" s="2">
        <v>593.86</v>
      </c>
      <c r="AZ3107" s="2" t="s">
        <v>47</v>
      </c>
      <c r="BA3107" s="2" t="s">
        <v>88</v>
      </c>
      <c r="BB3107" s="2" t="s">
        <v>37</v>
      </c>
      <c r="BC3107" s="2">
        <v>44.76</v>
      </c>
      <c r="BD3107" s="2">
        <v>2</v>
      </c>
      <c r="BE3107" s="2" t="s">
        <v>55</v>
      </c>
      <c r="BF3107" s="2" t="s">
        <v>39</v>
      </c>
      <c r="BG3107" s="2">
        <v>3</v>
      </c>
      <c r="BH3107" s="21">
        <v>2</v>
      </c>
    </row>
    <row r="3108" spans="36:60" x14ac:dyDescent="0.25">
      <c r="AJ3108" s="22">
        <v>673</v>
      </c>
      <c r="AK3108" s="13" t="s">
        <v>535</v>
      </c>
      <c r="AL3108" s="13" t="s">
        <v>65</v>
      </c>
      <c r="AM3108" s="13" t="s">
        <v>42</v>
      </c>
      <c r="AN3108" s="13" t="s">
        <v>90</v>
      </c>
      <c r="AO3108" s="13" t="s">
        <v>60</v>
      </c>
      <c r="AP3108" s="13" t="s">
        <v>75</v>
      </c>
      <c r="AQ3108" s="13" t="s">
        <v>84</v>
      </c>
      <c r="AR3108" s="13" t="s">
        <v>33</v>
      </c>
      <c r="AS3108" s="13" t="s">
        <v>70</v>
      </c>
      <c r="AT3108" s="13">
        <v>784.26</v>
      </c>
      <c r="AU3108" s="13">
        <v>19</v>
      </c>
      <c r="AV3108" s="13">
        <v>0.11</v>
      </c>
      <c r="AW3108" s="13">
        <v>13261.84</v>
      </c>
      <c r="AX3108" s="13">
        <v>8664.7900000000009</v>
      </c>
      <c r="AY3108" s="13">
        <v>4597.05</v>
      </c>
      <c r="AZ3108" s="13" t="s">
        <v>63</v>
      </c>
      <c r="BA3108" s="13" t="s">
        <v>88</v>
      </c>
      <c r="BB3108" s="13" t="s">
        <v>37</v>
      </c>
      <c r="BC3108" s="13">
        <v>47.6</v>
      </c>
      <c r="BD3108" s="13">
        <v>4</v>
      </c>
      <c r="BE3108" s="13" t="s">
        <v>55</v>
      </c>
      <c r="BF3108" s="13" t="s">
        <v>56</v>
      </c>
      <c r="BG3108" s="13">
        <v>3</v>
      </c>
      <c r="BH3108" s="23">
        <v>2</v>
      </c>
    </row>
    <row r="3109" spans="36:60" x14ac:dyDescent="0.25">
      <c r="AJ3109" s="20">
        <v>676</v>
      </c>
      <c r="AK3109" s="2" t="s">
        <v>323</v>
      </c>
      <c r="AL3109" s="2" t="s">
        <v>41</v>
      </c>
      <c r="AM3109" s="2" t="s">
        <v>42</v>
      </c>
      <c r="AN3109" s="2" t="s">
        <v>83</v>
      </c>
      <c r="AO3109" s="2" t="s">
        <v>44</v>
      </c>
      <c r="AP3109" s="2" t="s">
        <v>68</v>
      </c>
      <c r="AQ3109" s="2" t="s">
        <v>102</v>
      </c>
      <c r="AR3109" s="2" t="s">
        <v>33</v>
      </c>
      <c r="AS3109" s="2" t="s">
        <v>46</v>
      </c>
      <c r="AT3109" s="2">
        <v>824.87</v>
      </c>
      <c r="AU3109" s="2">
        <v>5</v>
      </c>
      <c r="AV3109" s="2">
        <v>0.06</v>
      </c>
      <c r="AW3109" s="2">
        <v>3876.89</v>
      </c>
      <c r="AX3109" s="2">
        <v>2764.7</v>
      </c>
      <c r="AY3109" s="2">
        <v>1112.19</v>
      </c>
      <c r="AZ3109" s="2" t="s">
        <v>63</v>
      </c>
      <c r="BA3109" s="2" t="s">
        <v>88</v>
      </c>
      <c r="BB3109" s="2" t="s">
        <v>48</v>
      </c>
      <c r="BC3109" s="2">
        <v>46.73</v>
      </c>
      <c r="BD3109" s="2">
        <v>4</v>
      </c>
      <c r="BE3109" s="2" t="s">
        <v>38</v>
      </c>
      <c r="BF3109" s="2" t="s">
        <v>56</v>
      </c>
      <c r="BG3109" s="2">
        <v>2</v>
      </c>
      <c r="BH3109" s="21">
        <v>4</v>
      </c>
    </row>
    <row r="3110" spans="36:60" x14ac:dyDescent="0.25">
      <c r="AJ3110" s="20">
        <v>692</v>
      </c>
      <c r="AK3110" s="2" t="s">
        <v>540</v>
      </c>
      <c r="AL3110" s="2" t="s">
        <v>96</v>
      </c>
      <c r="AM3110" s="2" t="s">
        <v>42</v>
      </c>
      <c r="AN3110" s="2" t="s">
        <v>29</v>
      </c>
      <c r="AO3110" s="2" t="s">
        <v>67</v>
      </c>
      <c r="AP3110" s="2" t="s">
        <v>68</v>
      </c>
      <c r="AQ3110" s="2" t="s">
        <v>87</v>
      </c>
      <c r="AR3110" s="2" t="s">
        <v>33</v>
      </c>
      <c r="AS3110" s="2" t="s">
        <v>85</v>
      </c>
      <c r="AT3110" s="2">
        <v>630.29</v>
      </c>
      <c r="AU3110" s="2">
        <v>11</v>
      </c>
      <c r="AV3110" s="2">
        <v>0.25</v>
      </c>
      <c r="AW3110" s="2">
        <v>5199.8900000000003</v>
      </c>
      <c r="AX3110" s="2">
        <v>2976.62</v>
      </c>
      <c r="AY3110" s="2">
        <v>2223.27</v>
      </c>
      <c r="AZ3110" s="2" t="s">
        <v>47</v>
      </c>
      <c r="BA3110" s="2" t="s">
        <v>54</v>
      </c>
      <c r="BB3110" s="2" t="s">
        <v>48</v>
      </c>
      <c r="BC3110" s="2">
        <v>44.6</v>
      </c>
      <c r="BD3110" s="2">
        <v>8</v>
      </c>
      <c r="BE3110" s="2" t="s">
        <v>97</v>
      </c>
      <c r="BF3110" s="2" t="s">
        <v>39</v>
      </c>
      <c r="BG3110" s="2">
        <v>2</v>
      </c>
      <c r="BH3110" s="21">
        <v>1</v>
      </c>
    </row>
    <row r="3111" spans="36:60" x14ac:dyDescent="0.25">
      <c r="AJ3111" s="22">
        <v>697</v>
      </c>
      <c r="AK3111" s="13" t="s">
        <v>226</v>
      </c>
      <c r="AL3111" s="13" t="s">
        <v>65</v>
      </c>
      <c r="AM3111" s="13" t="s">
        <v>66</v>
      </c>
      <c r="AN3111" s="13" t="s">
        <v>90</v>
      </c>
      <c r="AO3111" s="13" t="s">
        <v>44</v>
      </c>
      <c r="AP3111" s="13" t="s">
        <v>68</v>
      </c>
      <c r="AQ3111" s="13" t="s">
        <v>87</v>
      </c>
      <c r="AR3111" s="13" t="s">
        <v>53</v>
      </c>
      <c r="AS3111" s="13" t="s">
        <v>34</v>
      </c>
      <c r="AT3111" s="13">
        <v>588.49</v>
      </c>
      <c r="AU3111" s="13">
        <v>10</v>
      </c>
      <c r="AV3111" s="13">
        <v>0.19</v>
      </c>
      <c r="AW3111" s="13">
        <v>4766.7700000000004</v>
      </c>
      <c r="AX3111" s="13">
        <v>3216.29</v>
      </c>
      <c r="AY3111" s="13">
        <v>1550.48</v>
      </c>
      <c r="AZ3111" s="13" t="s">
        <v>63</v>
      </c>
      <c r="BA3111" s="13" t="s">
        <v>54</v>
      </c>
      <c r="BB3111" s="13" t="s">
        <v>48</v>
      </c>
      <c r="BC3111" s="13">
        <v>48.37</v>
      </c>
      <c r="BD3111" s="13">
        <v>10</v>
      </c>
      <c r="BE3111" s="13" t="s">
        <v>97</v>
      </c>
      <c r="BF3111" s="13" t="s">
        <v>39</v>
      </c>
      <c r="BG3111" s="13">
        <v>5</v>
      </c>
      <c r="BH3111" s="23">
        <v>10</v>
      </c>
    </row>
    <row r="3112" spans="36:60" x14ac:dyDescent="0.25">
      <c r="AJ3112" s="20">
        <v>702</v>
      </c>
      <c r="AK3112" s="2" t="s">
        <v>86</v>
      </c>
      <c r="AL3112" s="2" t="s">
        <v>27</v>
      </c>
      <c r="AM3112" s="2" t="s">
        <v>28</v>
      </c>
      <c r="AN3112" s="2" t="s">
        <v>29</v>
      </c>
      <c r="AO3112" s="2" t="s">
        <v>94</v>
      </c>
      <c r="AP3112" s="2" t="s">
        <v>75</v>
      </c>
      <c r="AQ3112" s="2" t="s">
        <v>134</v>
      </c>
      <c r="AR3112" s="2" t="s">
        <v>53</v>
      </c>
      <c r="AS3112" s="2" t="s">
        <v>85</v>
      </c>
      <c r="AT3112" s="2">
        <v>706.95</v>
      </c>
      <c r="AU3112" s="2">
        <v>20</v>
      </c>
      <c r="AV3112" s="2">
        <v>0.2</v>
      </c>
      <c r="AW3112" s="2">
        <v>11311.2</v>
      </c>
      <c r="AX3112" s="2">
        <v>7345.95</v>
      </c>
      <c r="AY3112" s="2">
        <v>3965.25</v>
      </c>
      <c r="AZ3112" s="2" t="s">
        <v>91</v>
      </c>
      <c r="BA3112" s="2" t="s">
        <v>36</v>
      </c>
      <c r="BB3112" s="2" t="s">
        <v>72</v>
      </c>
      <c r="BC3112" s="2">
        <v>43.53</v>
      </c>
      <c r="BD3112" s="2">
        <v>9</v>
      </c>
      <c r="BE3112" s="2" t="s">
        <v>97</v>
      </c>
      <c r="BF3112" s="2" t="s">
        <v>39</v>
      </c>
      <c r="BG3112" s="2">
        <v>1</v>
      </c>
      <c r="BH3112" s="21">
        <v>7</v>
      </c>
    </row>
    <row r="3113" spans="36:60" x14ac:dyDescent="0.25">
      <c r="AJ3113" s="20">
        <v>710</v>
      </c>
      <c r="AK3113" s="2" t="s">
        <v>539</v>
      </c>
      <c r="AL3113" s="2" t="s">
        <v>114</v>
      </c>
      <c r="AM3113" s="2" t="s">
        <v>66</v>
      </c>
      <c r="AN3113" s="2" t="s">
        <v>43</v>
      </c>
      <c r="AO3113" s="2" t="s">
        <v>74</v>
      </c>
      <c r="AP3113" s="2" t="s">
        <v>31</v>
      </c>
      <c r="AQ3113" s="2" t="s">
        <v>32</v>
      </c>
      <c r="AR3113" s="2" t="s">
        <v>53</v>
      </c>
      <c r="AS3113" s="2" t="s">
        <v>34</v>
      </c>
      <c r="AT3113" s="2">
        <v>13.12</v>
      </c>
      <c r="AU3113" s="2">
        <v>5</v>
      </c>
      <c r="AV3113" s="2">
        <v>0.28999999999999998</v>
      </c>
      <c r="AW3113" s="2">
        <v>46.58</v>
      </c>
      <c r="AX3113" s="2">
        <v>39.19</v>
      </c>
      <c r="AY3113" s="2">
        <v>7.39</v>
      </c>
      <c r="AZ3113" s="2" t="s">
        <v>91</v>
      </c>
      <c r="BA3113" s="2" t="s">
        <v>54</v>
      </c>
      <c r="BB3113" s="2" t="s">
        <v>37</v>
      </c>
      <c r="BC3113" s="2">
        <v>47.83</v>
      </c>
      <c r="BD3113" s="2">
        <v>10</v>
      </c>
      <c r="BE3113" s="2" t="s">
        <v>55</v>
      </c>
      <c r="BF3113" s="2" t="s">
        <v>39</v>
      </c>
      <c r="BG3113" s="2">
        <v>2</v>
      </c>
      <c r="BH3113" s="21">
        <v>2</v>
      </c>
    </row>
    <row r="3114" spans="36:60" x14ac:dyDescent="0.25">
      <c r="AJ3114" s="22">
        <v>711</v>
      </c>
      <c r="AK3114" s="13" t="s">
        <v>456</v>
      </c>
      <c r="AL3114" s="13" t="s">
        <v>27</v>
      </c>
      <c r="AM3114" s="13" t="s">
        <v>42</v>
      </c>
      <c r="AN3114" s="13" t="s">
        <v>93</v>
      </c>
      <c r="AO3114" s="13" t="s">
        <v>30</v>
      </c>
      <c r="AP3114" s="13" t="s">
        <v>61</v>
      </c>
      <c r="AQ3114" s="13" t="s">
        <v>52</v>
      </c>
      <c r="AR3114" s="13" t="s">
        <v>45</v>
      </c>
      <c r="AS3114" s="13" t="s">
        <v>46</v>
      </c>
      <c r="AT3114" s="13">
        <v>436.76</v>
      </c>
      <c r="AU3114" s="13">
        <v>13</v>
      </c>
      <c r="AV3114" s="13">
        <v>0.11</v>
      </c>
      <c r="AW3114" s="13">
        <v>5053.3100000000004</v>
      </c>
      <c r="AX3114" s="13">
        <v>3573.81</v>
      </c>
      <c r="AY3114" s="13">
        <v>1479.5</v>
      </c>
      <c r="AZ3114" s="13" t="s">
        <v>47</v>
      </c>
      <c r="BA3114" s="13" t="s">
        <v>36</v>
      </c>
      <c r="BB3114" s="13" t="s">
        <v>48</v>
      </c>
      <c r="BC3114" s="13">
        <v>41.25</v>
      </c>
      <c r="BD3114" s="13">
        <v>4</v>
      </c>
      <c r="BE3114" s="13" t="s">
        <v>97</v>
      </c>
      <c r="BF3114" s="13" t="s">
        <v>39</v>
      </c>
      <c r="BG3114" s="13">
        <v>1</v>
      </c>
      <c r="BH3114" s="23">
        <v>5</v>
      </c>
    </row>
    <row r="3115" spans="36:60" x14ac:dyDescent="0.25">
      <c r="AJ3115" s="20">
        <v>712</v>
      </c>
      <c r="AK3115" s="2" t="s">
        <v>108</v>
      </c>
      <c r="AL3115" s="2" t="s">
        <v>114</v>
      </c>
      <c r="AM3115" s="2" t="s">
        <v>42</v>
      </c>
      <c r="AN3115" s="2" t="s">
        <v>43</v>
      </c>
      <c r="AO3115" s="2" t="s">
        <v>100</v>
      </c>
      <c r="AP3115" s="2" t="s">
        <v>51</v>
      </c>
      <c r="AQ3115" s="2" t="s">
        <v>134</v>
      </c>
      <c r="AR3115" s="2" t="s">
        <v>53</v>
      </c>
      <c r="AS3115" s="2" t="s">
        <v>46</v>
      </c>
      <c r="AT3115" s="2">
        <v>482.25</v>
      </c>
      <c r="AU3115" s="2">
        <v>9</v>
      </c>
      <c r="AV3115" s="2">
        <v>0.17</v>
      </c>
      <c r="AW3115" s="2">
        <v>3602.41</v>
      </c>
      <c r="AX3115" s="2">
        <v>2081.0500000000002</v>
      </c>
      <c r="AY3115" s="2">
        <v>1521.36</v>
      </c>
      <c r="AZ3115" s="2" t="s">
        <v>63</v>
      </c>
      <c r="BA3115" s="2" t="s">
        <v>36</v>
      </c>
      <c r="BB3115" s="2" t="s">
        <v>72</v>
      </c>
      <c r="BC3115" s="2">
        <v>43.23</v>
      </c>
      <c r="BD3115" s="2">
        <v>6</v>
      </c>
      <c r="BE3115" s="2" t="s">
        <v>55</v>
      </c>
      <c r="BF3115" s="2" t="s">
        <v>56</v>
      </c>
      <c r="BG3115" s="2">
        <v>4</v>
      </c>
      <c r="BH3115" s="21">
        <v>12</v>
      </c>
    </row>
    <row r="3116" spans="36:60" x14ac:dyDescent="0.25">
      <c r="AJ3116" s="20">
        <v>714</v>
      </c>
      <c r="AK3116" s="2" t="s">
        <v>351</v>
      </c>
      <c r="AL3116" s="2" t="s">
        <v>114</v>
      </c>
      <c r="AM3116" s="2" t="s">
        <v>66</v>
      </c>
      <c r="AN3116" s="2" t="s">
        <v>29</v>
      </c>
      <c r="AO3116" s="2" t="s">
        <v>30</v>
      </c>
      <c r="AP3116" s="2" t="s">
        <v>31</v>
      </c>
      <c r="AQ3116" s="2" t="s">
        <v>79</v>
      </c>
      <c r="AR3116" s="2" t="s">
        <v>33</v>
      </c>
      <c r="AS3116" s="2" t="s">
        <v>80</v>
      </c>
      <c r="AT3116" s="2">
        <v>363.03</v>
      </c>
      <c r="AU3116" s="2">
        <v>18</v>
      </c>
      <c r="AV3116" s="2">
        <v>0.25</v>
      </c>
      <c r="AW3116" s="2">
        <v>4900.8999999999996</v>
      </c>
      <c r="AX3116" s="2">
        <v>2687.36</v>
      </c>
      <c r="AY3116" s="2">
        <v>2213.54</v>
      </c>
      <c r="AZ3116" s="2" t="s">
        <v>91</v>
      </c>
      <c r="BA3116" s="2" t="s">
        <v>36</v>
      </c>
      <c r="BB3116" s="2" t="s">
        <v>72</v>
      </c>
      <c r="BC3116" s="2">
        <v>42.72</v>
      </c>
      <c r="BD3116" s="2">
        <v>7</v>
      </c>
      <c r="BE3116" s="2" t="s">
        <v>38</v>
      </c>
      <c r="BF3116" s="2" t="s">
        <v>39</v>
      </c>
      <c r="BG3116" s="2">
        <v>4</v>
      </c>
      <c r="BH3116" s="21">
        <v>7</v>
      </c>
    </row>
    <row r="3117" spans="36:60" x14ac:dyDescent="0.25">
      <c r="AJ3117" s="20">
        <v>716</v>
      </c>
      <c r="AK3117" s="2" t="s">
        <v>149</v>
      </c>
      <c r="AL3117" s="2" t="s">
        <v>65</v>
      </c>
      <c r="AM3117" s="2" t="s">
        <v>82</v>
      </c>
      <c r="AN3117" s="2" t="s">
        <v>90</v>
      </c>
      <c r="AO3117" s="2" t="s">
        <v>44</v>
      </c>
      <c r="AP3117" s="2" t="s">
        <v>51</v>
      </c>
      <c r="AQ3117" s="2" t="s">
        <v>79</v>
      </c>
      <c r="AR3117" s="2" t="s">
        <v>33</v>
      </c>
      <c r="AS3117" s="2" t="s">
        <v>85</v>
      </c>
      <c r="AT3117" s="2">
        <v>507.06</v>
      </c>
      <c r="AU3117" s="2">
        <v>7</v>
      </c>
      <c r="AV3117" s="2">
        <v>0.26</v>
      </c>
      <c r="AW3117" s="2">
        <v>2626.57</v>
      </c>
      <c r="AX3117" s="2">
        <v>1986.87</v>
      </c>
      <c r="AY3117" s="2">
        <v>639.70000000000005</v>
      </c>
      <c r="AZ3117" s="2" t="s">
        <v>35</v>
      </c>
      <c r="BA3117" s="2" t="s">
        <v>88</v>
      </c>
      <c r="BB3117" s="2" t="s">
        <v>48</v>
      </c>
      <c r="BC3117" s="2">
        <v>43.5</v>
      </c>
      <c r="BD3117" s="2">
        <v>4</v>
      </c>
      <c r="BE3117" s="2" t="s">
        <v>55</v>
      </c>
      <c r="BF3117" s="2" t="s">
        <v>39</v>
      </c>
      <c r="BG3117" s="2">
        <v>4</v>
      </c>
      <c r="BH3117" s="21">
        <v>5</v>
      </c>
    </row>
    <row r="3118" spans="36:60" x14ac:dyDescent="0.25">
      <c r="AJ3118" s="22">
        <v>719</v>
      </c>
      <c r="AK3118" s="13" t="s">
        <v>429</v>
      </c>
      <c r="AL3118" s="13" t="s">
        <v>99</v>
      </c>
      <c r="AM3118" s="13" t="s">
        <v>82</v>
      </c>
      <c r="AN3118" s="13" t="s">
        <v>43</v>
      </c>
      <c r="AO3118" s="13" t="s">
        <v>60</v>
      </c>
      <c r="AP3118" s="13" t="s">
        <v>75</v>
      </c>
      <c r="AQ3118" s="13" t="s">
        <v>32</v>
      </c>
      <c r="AR3118" s="13" t="s">
        <v>53</v>
      </c>
      <c r="AS3118" s="13" t="s">
        <v>70</v>
      </c>
      <c r="AT3118" s="13">
        <v>754.82</v>
      </c>
      <c r="AU3118" s="13">
        <v>2</v>
      </c>
      <c r="AV3118" s="13">
        <v>0.14000000000000001</v>
      </c>
      <c r="AW3118" s="13">
        <v>1298.29</v>
      </c>
      <c r="AX3118" s="13">
        <v>951.03</v>
      </c>
      <c r="AY3118" s="13">
        <v>347.26</v>
      </c>
      <c r="AZ3118" s="13" t="s">
        <v>47</v>
      </c>
      <c r="BA3118" s="13" t="s">
        <v>71</v>
      </c>
      <c r="BB3118" s="13" t="s">
        <v>37</v>
      </c>
      <c r="BC3118" s="13">
        <v>47.56</v>
      </c>
      <c r="BD3118" s="13">
        <v>9</v>
      </c>
      <c r="BE3118" s="13" t="s">
        <v>38</v>
      </c>
      <c r="BF3118" s="13" t="s">
        <v>39</v>
      </c>
      <c r="BG3118" s="13">
        <v>3</v>
      </c>
      <c r="BH3118" s="23">
        <v>6</v>
      </c>
    </row>
    <row r="3119" spans="36:60" x14ac:dyDescent="0.25">
      <c r="AJ3119" s="22">
        <v>725</v>
      </c>
      <c r="AK3119" s="13" t="s">
        <v>454</v>
      </c>
      <c r="AL3119" s="13" t="s">
        <v>27</v>
      </c>
      <c r="AM3119" s="13" t="s">
        <v>28</v>
      </c>
      <c r="AN3119" s="13" t="s">
        <v>59</v>
      </c>
      <c r="AO3119" s="13" t="s">
        <v>60</v>
      </c>
      <c r="AP3119" s="13" t="s">
        <v>68</v>
      </c>
      <c r="AQ3119" s="13" t="s">
        <v>79</v>
      </c>
      <c r="AR3119" s="13" t="s">
        <v>33</v>
      </c>
      <c r="AS3119" s="13" t="s">
        <v>80</v>
      </c>
      <c r="AT3119" s="13">
        <v>727.84</v>
      </c>
      <c r="AU3119" s="13">
        <v>14</v>
      </c>
      <c r="AV3119" s="13">
        <v>0.09</v>
      </c>
      <c r="AW3119" s="13">
        <v>9272.68</v>
      </c>
      <c r="AX3119" s="13">
        <v>8218.65</v>
      </c>
      <c r="AY3119" s="13">
        <v>1054.03</v>
      </c>
      <c r="AZ3119" s="13" t="s">
        <v>76</v>
      </c>
      <c r="BA3119" s="13" t="s">
        <v>71</v>
      </c>
      <c r="BB3119" s="13" t="s">
        <v>72</v>
      </c>
      <c r="BC3119" s="13">
        <v>49.99</v>
      </c>
      <c r="BD3119" s="13">
        <v>2</v>
      </c>
      <c r="BE3119" s="13" t="s">
        <v>97</v>
      </c>
      <c r="BF3119" s="13" t="s">
        <v>56</v>
      </c>
      <c r="BG3119" s="13">
        <v>5</v>
      </c>
      <c r="BH3119" s="23">
        <v>12</v>
      </c>
    </row>
    <row r="3120" spans="36:60" x14ac:dyDescent="0.25">
      <c r="AJ3120" s="20">
        <v>758</v>
      </c>
      <c r="AK3120" s="2" t="s">
        <v>148</v>
      </c>
      <c r="AL3120" s="2" t="s">
        <v>120</v>
      </c>
      <c r="AM3120" s="2" t="s">
        <v>42</v>
      </c>
      <c r="AN3120" s="2" t="s">
        <v>83</v>
      </c>
      <c r="AO3120" s="2" t="s">
        <v>44</v>
      </c>
      <c r="AP3120" s="2" t="s">
        <v>51</v>
      </c>
      <c r="AQ3120" s="2" t="s">
        <v>84</v>
      </c>
      <c r="AR3120" s="2" t="s">
        <v>53</v>
      </c>
      <c r="AS3120" s="2" t="s">
        <v>80</v>
      </c>
      <c r="AT3120" s="2">
        <v>126.56</v>
      </c>
      <c r="AU3120" s="2">
        <v>9</v>
      </c>
      <c r="AV3120" s="2">
        <v>0.12</v>
      </c>
      <c r="AW3120" s="2">
        <v>1002.36</v>
      </c>
      <c r="AX3120" s="2">
        <v>752.67</v>
      </c>
      <c r="AY3120" s="2">
        <v>249.69</v>
      </c>
      <c r="AZ3120" s="2" t="s">
        <v>76</v>
      </c>
      <c r="BA3120" s="2" t="s">
        <v>36</v>
      </c>
      <c r="BB3120" s="2" t="s">
        <v>48</v>
      </c>
      <c r="BC3120" s="2">
        <v>43.11</v>
      </c>
      <c r="BD3120" s="2">
        <v>1</v>
      </c>
      <c r="BE3120" s="2" t="s">
        <v>55</v>
      </c>
      <c r="BF3120" s="2" t="s">
        <v>56</v>
      </c>
      <c r="BG3120" s="2">
        <v>1</v>
      </c>
      <c r="BH3120" s="21">
        <v>3</v>
      </c>
    </row>
    <row r="3121" spans="36:60" x14ac:dyDescent="0.25">
      <c r="AJ3121" s="20">
        <v>762</v>
      </c>
      <c r="AK3121" s="2" t="s">
        <v>562</v>
      </c>
      <c r="AL3121" s="2" t="s">
        <v>114</v>
      </c>
      <c r="AM3121" s="2" t="s">
        <v>28</v>
      </c>
      <c r="AN3121" s="2" t="s">
        <v>83</v>
      </c>
      <c r="AO3121" s="2" t="s">
        <v>30</v>
      </c>
      <c r="AP3121" s="2" t="s">
        <v>61</v>
      </c>
      <c r="AQ3121" s="2" t="s">
        <v>134</v>
      </c>
      <c r="AR3121" s="2" t="s">
        <v>45</v>
      </c>
      <c r="AS3121" s="2" t="s">
        <v>70</v>
      </c>
      <c r="AT3121" s="2">
        <v>749.53</v>
      </c>
      <c r="AU3121" s="2">
        <v>8</v>
      </c>
      <c r="AV3121" s="2">
        <v>0.23</v>
      </c>
      <c r="AW3121" s="2">
        <v>4617.1000000000004</v>
      </c>
      <c r="AX3121" s="2">
        <v>2478.35</v>
      </c>
      <c r="AY3121" s="2">
        <v>2138.75</v>
      </c>
      <c r="AZ3121" s="2" t="s">
        <v>63</v>
      </c>
      <c r="BA3121" s="2" t="s">
        <v>71</v>
      </c>
      <c r="BB3121" s="2" t="s">
        <v>72</v>
      </c>
      <c r="BC3121" s="2">
        <v>43.39</v>
      </c>
      <c r="BD3121" s="2">
        <v>10</v>
      </c>
      <c r="BE3121" s="2" t="s">
        <v>55</v>
      </c>
      <c r="BF3121" s="2" t="s">
        <v>56</v>
      </c>
      <c r="BG3121" s="2">
        <v>3</v>
      </c>
      <c r="BH3121" s="21">
        <v>8</v>
      </c>
    </row>
    <row r="3122" spans="36:60" x14ac:dyDescent="0.25">
      <c r="AJ3122" s="20">
        <v>766</v>
      </c>
      <c r="AK3122" s="2" t="s">
        <v>422</v>
      </c>
      <c r="AL3122" s="2" t="s">
        <v>99</v>
      </c>
      <c r="AM3122" s="2" t="s">
        <v>66</v>
      </c>
      <c r="AN3122" s="2" t="s">
        <v>90</v>
      </c>
      <c r="AO3122" s="2" t="s">
        <v>30</v>
      </c>
      <c r="AP3122" s="2" t="s">
        <v>75</v>
      </c>
      <c r="AQ3122" s="2" t="s">
        <v>102</v>
      </c>
      <c r="AR3122" s="2" t="s">
        <v>53</v>
      </c>
      <c r="AS3122" s="2" t="s">
        <v>34</v>
      </c>
      <c r="AT3122" s="2">
        <v>326.74</v>
      </c>
      <c r="AU3122" s="2">
        <v>19</v>
      </c>
      <c r="AV3122" s="2">
        <v>0.13</v>
      </c>
      <c r="AW3122" s="2">
        <v>5401.01</v>
      </c>
      <c r="AX3122" s="2">
        <v>2736.77</v>
      </c>
      <c r="AY3122" s="2">
        <v>2664.24</v>
      </c>
      <c r="AZ3122" s="2" t="s">
        <v>63</v>
      </c>
      <c r="BA3122" s="2" t="s">
        <v>54</v>
      </c>
      <c r="BB3122" s="2" t="s">
        <v>72</v>
      </c>
      <c r="BC3122" s="2">
        <v>47.91</v>
      </c>
      <c r="BD3122" s="2">
        <v>3</v>
      </c>
      <c r="BE3122" s="2" t="s">
        <v>97</v>
      </c>
      <c r="BF3122" s="2" t="s">
        <v>39</v>
      </c>
      <c r="BG3122" s="2">
        <v>3</v>
      </c>
      <c r="BH3122" s="21">
        <v>3</v>
      </c>
    </row>
    <row r="3123" spans="36:60" x14ac:dyDescent="0.25">
      <c r="AJ3123" s="22">
        <v>767</v>
      </c>
      <c r="AK3123" s="13" t="s">
        <v>344</v>
      </c>
      <c r="AL3123" s="13" t="s">
        <v>127</v>
      </c>
      <c r="AM3123" s="13" t="s">
        <v>42</v>
      </c>
      <c r="AN3123" s="13" t="s">
        <v>93</v>
      </c>
      <c r="AO3123" s="13" t="s">
        <v>100</v>
      </c>
      <c r="AP3123" s="13" t="s">
        <v>31</v>
      </c>
      <c r="AQ3123" s="13" t="s">
        <v>32</v>
      </c>
      <c r="AR3123" s="13" t="s">
        <v>33</v>
      </c>
      <c r="AS3123" s="13" t="s">
        <v>34</v>
      </c>
      <c r="AT3123" s="13">
        <v>982.27</v>
      </c>
      <c r="AU3123" s="13">
        <v>1</v>
      </c>
      <c r="AV3123" s="13">
        <v>0.26</v>
      </c>
      <c r="AW3123" s="13">
        <v>726.88</v>
      </c>
      <c r="AX3123" s="13">
        <v>421.89</v>
      </c>
      <c r="AY3123" s="13">
        <v>304.99</v>
      </c>
      <c r="AZ3123" s="13" t="s">
        <v>47</v>
      </c>
      <c r="BA3123" s="13" t="s">
        <v>54</v>
      </c>
      <c r="BB3123" s="13" t="s">
        <v>48</v>
      </c>
      <c r="BC3123" s="13">
        <v>45.35</v>
      </c>
      <c r="BD3123" s="13">
        <v>1</v>
      </c>
      <c r="BE3123" s="13" t="s">
        <v>55</v>
      </c>
      <c r="BF3123" s="13" t="s">
        <v>56</v>
      </c>
      <c r="BG3123" s="13">
        <v>3</v>
      </c>
      <c r="BH3123" s="23">
        <v>10</v>
      </c>
    </row>
    <row r="3124" spans="36:60" x14ac:dyDescent="0.25">
      <c r="AJ3124" s="20">
        <v>768</v>
      </c>
      <c r="AK3124" s="2" t="s">
        <v>471</v>
      </c>
      <c r="AL3124" s="2" t="s">
        <v>65</v>
      </c>
      <c r="AM3124" s="2" t="s">
        <v>82</v>
      </c>
      <c r="AN3124" s="2" t="s">
        <v>90</v>
      </c>
      <c r="AO3124" s="2" t="s">
        <v>78</v>
      </c>
      <c r="AP3124" s="2" t="s">
        <v>61</v>
      </c>
      <c r="AQ3124" s="2" t="s">
        <v>32</v>
      </c>
      <c r="AR3124" s="2" t="s">
        <v>33</v>
      </c>
      <c r="AS3124" s="2" t="s">
        <v>46</v>
      </c>
      <c r="AT3124" s="2">
        <v>274.38</v>
      </c>
      <c r="AU3124" s="2">
        <v>11</v>
      </c>
      <c r="AV3124" s="2">
        <v>0.28999999999999998</v>
      </c>
      <c r="AW3124" s="2">
        <v>2142.91</v>
      </c>
      <c r="AX3124" s="2">
        <v>1484.29</v>
      </c>
      <c r="AY3124" s="2">
        <v>658.62</v>
      </c>
      <c r="AZ3124" s="2" t="s">
        <v>35</v>
      </c>
      <c r="BA3124" s="2" t="s">
        <v>54</v>
      </c>
      <c r="BB3124" s="2" t="s">
        <v>72</v>
      </c>
      <c r="BC3124" s="2">
        <v>41.04</v>
      </c>
      <c r="BD3124" s="2">
        <v>8</v>
      </c>
      <c r="BE3124" s="2" t="s">
        <v>97</v>
      </c>
      <c r="BF3124" s="2" t="s">
        <v>39</v>
      </c>
      <c r="BG3124" s="2">
        <v>1</v>
      </c>
      <c r="BH3124" s="21">
        <v>12</v>
      </c>
    </row>
    <row r="3125" spans="36:60" x14ac:dyDescent="0.25">
      <c r="AJ3125" s="22">
        <v>769</v>
      </c>
      <c r="AK3125" s="13" t="s">
        <v>564</v>
      </c>
      <c r="AL3125" s="13" t="s">
        <v>118</v>
      </c>
      <c r="AM3125" s="13" t="s">
        <v>28</v>
      </c>
      <c r="AN3125" s="13" t="s">
        <v>90</v>
      </c>
      <c r="AO3125" s="13" t="s">
        <v>44</v>
      </c>
      <c r="AP3125" s="13" t="s">
        <v>51</v>
      </c>
      <c r="AQ3125" s="13" t="s">
        <v>84</v>
      </c>
      <c r="AR3125" s="13" t="s">
        <v>45</v>
      </c>
      <c r="AS3125" s="13" t="s">
        <v>46</v>
      </c>
      <c r="AT3125" s="13">
        <v>686.41</v>
      </c>
      <c r="AU3125" s="13">
        <v>10</v>
      </c>
      <c r="AV3125" s="13">
        <v>0.11</v>
      </c>
      <c r="AW3125" s="13">
        <v>6109.05</v>
      </c>
      <c r="AX3125" s="13">
        <v>3549.73</v>
      </c>
      <c r="AY3125" s="13">
        <v>2559.3200000000002</v>
      </c>
      <c r="AZ3125" s="13" t="s">
        <v>35</v>
      </c>
      <c r="BA3125" s="13" t="s">
        <v>88</v>
      </c>
      <c r="BB3125" s="13" t="s">
        <v>48</v>
      </c>
      <c r="BC3125" s="13">
        <v>46.57</v>
      </c>
      <c r="BD3125" s="13">
        <v>4</v>
      </c>
      <c r="BE3125" s="13" t="s">
        <v>38</v>
      </c>
      <c r="BF3125" s="13" t="s">
        <v>56</v>
      </c>
      <c r="BG3125" s="13">
        <v>3</v>
      </c>
      <c r="BH3125" s="23">
        <v>8</v>
      </c>
    </row>
    <row r="3126" spans="36:60" x14ac:dyDescent="0.25">
      <c r="AJ3126" s="20">
        <v>770</v>
      </c>
      <c r="AK3126" s="2" t="s">
        <v>565</v>
      </c>
      <c r="AL3126" s="2" t="s">
        <v>41</v>
      </c>
      <c r="AM3126" s="2" t="s">
        <v>66</v>
      </c>
      <c r="AN3126" s="2" t="s">
        <v>29</v>
      </c>
      <c r="AO3126" s="2" t="s">
        <v>44</v>
      </c>
      <c r="AP3126" s="2" t="s">
        <v>75</v>
      </c>
      <c r="AQ3126" s="2" t="s">
        <v>79</v>
      </c>
      <c r="AR3126" s="2" t="s">
        <v>33</v>
      </c>
      <c r="AS3126" s="2" t="s">
        <v>34</v>
      </c>
      <c r="AT3126" s="2">
        <v>911.64</v>
      </c>
      <c r="AU3126" s="2">
        <v>10</v>
      </c>
      <c r="AV3126" s="2">
        <v>0.12</v>
      </c>
      <c r="AW3126" s="2">
        <v>8022.43</v>
      </c>
      <c r="AX3126" s="2">
        <v>6594.97</v>
      </c>
      <c r="AY3126" s="2">
        <v>1427.46</v>
      </c>
      <c r="AZ3126" s="2" t="s">
        <v>91</v>
      </c>
      <c r="BA3126" s="2" t="s">
        <v>71</v>
      </c>
      <c r="BB3126" s="2" t="s">
        <v>48</v>
      </c>
      <c r="BC3126" s="2">
        <v>40.68</v>
      </c>
      <c r="BD3126" s="2">
        <v>8</v>
      </c>
      <c r="BE3126" s="2" t="s">
        <v>38</v>
      </c>
      <c r="BF3126" s="2" t="s">
        <v>39</v>
      </c>
      <c r="BG3126" s="2">
        <v>5</v>
      </c>
      <c r="BH3126" s="21">
        <v>7</v>
      </c>
    </row>
    <row r="3127" spans="36:60" x14ac:dyDescent="0.25">
      <c r="AJ3127" s="20">
        <v>776</v>
      </c>
      <c r="AK3127" s="2" t="s">
        <v>567</v>
      </c>
      <c r="AL3127" s="2" t="s">
        <v>99</v>
      </c>
      <c r="AM3127" s="2" t="s">
        <v>42</v>
      </c>
      <c r="AN3127" s="2" t="s">
        <v>43</v>
      </c>
      <c r="AO3127" s="2" t="s">
        <v>60</v>
      </c>
      <c r="AP3127" s="2" t="s">
        <v>68</v>
      </c>
      <c r="AQ3127" s="2" t="s">
        <v>32</v>
      </c>
      <c r="AR3127" s="2" t="s">
        <v>33</v>
      </c>
      <c r="AS3127" s="2" t="s">
        <v>80</v>
      </c>
      <c r="AT3127" s="2">
        <v>128.37</v>
      </c>
      <c r="AU3127" s="2">
        <v>20</v>
      </c>
      <c r="AV3127" s="2">
        <v>0.11</v>
      </c>
      <c r="AW3127" s="2">
        <v>2284.9899999999998</v>
      </c>
      <c r="AX3127" s="2">
        <v>1324.05</v>
      </c>
      <c r="AY3127" s="2">
        <v>960.94</v>
      </c>
      <c r="AZ3127" s="2" t="s">
        <v>76</v>
      </c>
      <c r="BA3127" s="2" t="s">
        <v>88</v>
      </c>
      <c r="BB3127" s="2" t="s">
        <v>37</v>
      </c>
      <c r="BC3127" s="2">
        <v>47.3</v>
      </c>
      <c r="BD3127" s="2">
        <v>5</v>
      </c>
      <c r="BE3127" s="2" t="s">
        <v>38</v>
      </c>
      <c r="BF3127" s="2" t="s">
        <v>39</v>
      </c>
      <c r="BG3127" s="2">
        <v>1</v>
      </c>
      <c r="BH3127" s="21">
        <v>8</v>
      </c>
    </row>
    <row r="3128" spans="36:60" x14ac:dyDescent="0.25">
      <c r="AJ3128" s="20">
        <v>780</v>
      </c>
      <c r="AK3128" s="2" t="s">
        <v>570</v>
      </c>
      <c r="AL3128" s="2" t="s">
        <v>118</v>
      </c>
      <c r="AM3128" s="2" t="s">
        <v>66</v>
      </c>
      <c r="AN3128" s="2" t="s">
        <v>59</v>
      </c>
      <c r="AO3128" s="2" t="s">
        <v>78</v>
      </c>
      <c r="AP3128" s="2" t="s">
        <v>75</v>
      </c>
      <c r="AQ3128" s="2" t="s">
        <v>79</v>
      </c>
      <c r="AR3128" s="2" t="s">
        <v>53</v>
      </c>
      <c r="AS3128" s="2" t="s">
        <v>80</v>
      </c>
      <c r="AT3128" s="2">
        <v>824.12</v>
      </c>
      <c r="AU3128" s="2">
        <v>9</v>
      </c>
      <c r="AV3128" s="2">
        <v>0.11</v>
      </c>
      <c r="AW3128" s="2">
        <v>6601.2</v>
      </c>
      <c r="AX3128" s="2">
        <v>5624.32</v>
      </c>
      <c r="AY3128" s="2">
        <v>976.88</v>
      </c>
      <c r="AZ3128" s="2" t="s">
        <v>35</v>
      </c>
      <c r="BA3128" s="2" t="s">
        <v>36</v>
      </c>
      <c r="BB3128" s="2" t="s">
        <v>48</v>
      </c>
      <c r="BC3128" s="2">
        <v>44.36</v>
      </c>
      <c r="BD3128" s="2">
        <v>7</v>
      </c>
      <c r="BE3128" s="2" t="s">
        <v>38</v>
      </c>
      <c r="BF3128" s="2" t="s">
        <v>56</v>
      </c>
      <c r="BG3128" s="2">
        <v>3</v>
      </c>
      <c r="BH3128" s="21">
        <v>6</v>
      </c>
    </row>
    <row r="3129" spans="36:60" x14ac:dyDescent="0.25">
      <c r="AJ3129" s="22">
        <v>781</v>
      </c>
      <c r="AK3129" s="13" t="s">
        <v>563</v>
      </c>
      <c r="AL3129" s="13" t="s">
        <v>114</v>
      </c>
      <c r="AM3129" s="13" t="s">
        <v>28</v>
      </c>
      <c r="AN3129" s="13" t="s">
        <v>83</v>
      </c>
      <c r="AO3129" s="13" t="s">
        <v>100</v>
      </c>
      <c r="AP3129" s="13" t="s">
        <v>61</v>
      </c>
      <c r="AQ3129" s="13" t="s">
        <v>84</v>
      </c>
      <c r="AR3129" s="13" t="s">
        <v>45</v>
      </c>
      <c r="AS3129" s="13" t="s">
        <v>46</v>
      </c>
      <c r="AT3129" s="13">
        <v>465.77</v>
      </c>
      <c r="AU3129" s="13">
        <v>13</v>
      </c>
      <c r="AV3129" s="13">
        <v>0.13</v>
      </c>
      <c r="AW3129" s="13">
        <v>5267.86</v>
      </c>
      <c r="AX3129" s="13">
        <v>4582.8599999999997</v>
      </c>
      <c r="AY3129" s="13">
        <v>685</v>
      </c>
      <c r="AZ3129" s="13" t="s">
        <v>91</v>
      </c>
      <c r="BA3129" s="13" t="s">
        <v>36</v>
      </c>
      <c r="BB3129" s="13" t="s">
        <v>48</v>
      </c>
      <c r="BC3129" s="13">
        <v>45.36</v>
      </c>
      <c r="BD3129" s="13">
        <v>10</v>
      </c>
      <c r="BE3129" s="13" t="s">
        <v>97</v>
      </c>
      <c r="BF3129" s="13" t="s">
        <v>56</v>
      </c>
      <c r="BG3129" s="13">
        <v>4</v>
      </c>
      <c r="BH3129" s="23">
        <v>2</v>
      </c>
    </row>
    <row r="3130" spans="36:60" x14ac:dyDescent="0.25">
      <c r="AJ3130" s="20">
        <v>784</v>
      </c>
      <c r="AK3130" s="2" t="s">
        <v>365</v>
      </c>
      <c r="AL3130" s="2" t="s">
        <v>129</v>
      </c>
      <c r="AM3130" s="2" t="s">
        <v>82</v>
      </c>
      <c r="AN3130" s="2" t="s">
        <v>90</v>
      </c>
      <c r="AO3130" s="2" t="s">
        <v>74</v>
      </c>
      <c r="AP3130" s="2" t="s">
        <v>51</v>
      </c>
      <c r="AQ3130" s="2" t="s">
        <v>102</v>
      </c>
      <c r="AR3130" s="2" t="s">
        <v>53</v>
      </c>
      <c r="AS3130" s="2" t="s">
        <v>70</v>
      </c>
      <c r="AT3130" s="2">
        <v>242.3</v>
      </c>
      <c r="AU3130" s="2">
        <v>8</v>
      </c>
      <c r="AV3130" s="2">
        <v>0.12</v>
      </c>
      <c r="AW3130" s="2">
        <v>1705.79</v>
      </c>
      <c r="AX3130" s="2">
        <v>1507.62</v>
      </c>
      <c r="AY3130" s="2">
        <v>198.17</v>
      </c>
      <c r="AZ3130" s="2" t="s">
        <v>91</v>
      </c>
      <c r="BA3130" s="2" t="s">
        <v>88</v>
      </c>
      <c r="BB3130" s="2" t="s">
        <v>72</v>
      </c>
      <c r="BC3130" s="2">
        <v>45</v>
      </c>
      <c r="BD3130" s="2">
        <v>3</v>
      </c>
      <c r="BE3130" s="2" t="s">
        <v>38</v>
      </c>
      <c r="BF3130" s="2" t="s">
        <v>56</v>
      </c>
      <c r="BG3130" s="2">
        <v>2</v>
      </c>
      <c r="BH3130" s="21">
        <v>6</v>
      </c>
    </row>
    <row r="3131" spans="36:60" x14ac:dyDescent="0.25">
      <c r="AJ3131" s="20">
        <v>786</v>
      </c>
      <c r="AK3131" s="2" t="s">
        <v>572</v>
      </c>
      <c r="AL3131" s="2" t="s">
        <v>65</v>
      </c>
      <c r="AM3131" s="2" t="s">
        <v>42</v>
      </c>
      <c r="AN3131" s="2" t="s">
        <v>93</v>
      </c>
      <c r="AO3131" s="2" t="s">
        <v>44</v>
      </c>
      <c r="AP3131" s="2" t="s">
        <v>68</v>
      </c>
      <c r="AQ3131" s="2" t="s">
        <v>84</v>
      </c>
      <c r="AR3131" s="2" t="s">
        <v>53</v>
      </c>
      <c r="AS3131" s="2" t="s">
        <v>70</v>
      </c>
      <c r="AT3131" s="2">
        <v>415.16</v>
      </c>
      <c r="AU3131" s="2">
        <v>9</v>
      </c>
      <c r="AV3131" s="2">
        <v>0.16</v>
      </c>
      <c r="AW3131" s="2">
        <v>3138.61</v>
      </c>
      <c r="AX3131" s="2">
        <v>1877.12</v>
      </c>
      <c r="AY3131" s="2">
        <v>1261.49</v>
      </c>
      <c r="AZ3131" s="2" t="s">
        <v>91</v>
      </c>
      <c r="BA3131" s="2" t="s">
        <v>88</v>
      </c>
      <c r="BB3131" s="2" t="s">
        <v>37</v>
      </c>
      <c r="BC3131" s="2">
        <v>48.46</v>
      </c>
      <c r="BD3131" s="2">
        <v>9</v>
      </c>
      <c r="BE3131" s="2" t="s">
        <v>55</v>
      </c>
      <c r="BF3131" s="2" t="s">
        <v>39</v>
      </c>
      <c r="BG3131" s="2">
        <v>2</v>
      </c>
      <c r="BH3131" s="21">
        <v>4</v>
      </c>
    </row>
    <row r="3132" spans="36:60" x14ac:dyDescent="0.25">
      <c r="AJ3132" s="22">
        <v>787</v>
      </c>
      <c r="AK3132" s="13" t="s">
        <v>293</v>
      </c>
      <c r="AL3132" s="13" t="s">
        <v>96</v>
      </c>
      <c r="AM3132" s="13" t="s">
        <v>42</v>
      </c>
      <c r="AN3132" s="13" t="s">
        <v>83</v>
      </c>
      <c r="AO3132" s="13" t="s">
        <v>60</v>
      </c>
      <c r="AP3132" s="13" t="s">
        <v>51</v>
      </c>
      <c r="AQ3132" s="13" t="s">
        <v>102</v>
      </c>
      <c r="AR3132" s="13" t="s">
        <v>33</v>
      </c>
      <c r="AS3132" s="13" t="s">
        <v>46</v>
      </c>
      <c r="AT3132" s="13">
        <v>246.48</v>
      </c>
      <c r="AU3132" s="13">
        <v>6</v>
      </c>
      <c r="AV3132" s="13">
        <v>0.22</v>
      </c>
      <c r="AW3132" s="13">
        <v>1153.53</v>
      </c>
      <c r="AX3132" s="13">
        <v>690.79</v>
      </c>
      <c r="AY3132" s="13">
        <v>462.74</v>
      </c>
      <c r="AZ3132" s="13" t="s">
        <v>76</v>
      </c>
      <c r="BA3132" s="13" t="s">
        <v>71</v>
      </c>
      <c r="BB3132" s="13" t="s">
        <v>48</v>
      </c>
      <c r="BC3132" s="13">
        <v>41.75</v>
      </c>
      <c r="BD3132" s="13">
        <v>9</v>
      </c>
      <c r="BE3132" s="13" t="s">
        <v>97</v>
      </c>
      <c r="BF3132" s="13" t="s">
        <v>39</v>
      </c>
      <c r="BG3132" s="13">
        <v>4</v>
      </c>
      <c r="BH3132" s="23">
        <v>3</v>
      </c>
    </row>
    <row r="3133" spans="36:60" x14ac:dyDescent="0.25">
      <c r="AJ3133" s="20">
        <v>790</v>
      </c>
      <c r="AK3133" s="2" t="s">
        <v>574</v>
      </c>
      <c r="AL3133" s="2" t="s">
        <v>120</v>
      </c>
      <c r="AM3133" s="2" t="s">
        <v>42</v>
      </c>
      <c r="AN3133" s="2" t="s">
        <v>59</v>
      </c>
      <c r="AO3133" s="2" t="s">
        <v>94</v>
      </c>
      <c r="AP3133" s="2" t="s">
        <v>68</v>
      </c>
      <c r="AQ3133" s="2" t="s">
        <v>87</v>
      </c>
      <c r="AR3133" s="2" t="s">
        <v>33</v>
      </c>
      <c r="AS3133" s="2" t="s">
        <v>80</v>
      </c>
      <c r="AT3133" s="2">
        <v>697.38</v>
      </c>
      <c r="AU3133" s="2">
        <v>13</v>
      </c>
      <c r="AV3133" s="2">
        <v>0.25</v>
      </c>
      <c r="AW3133" s="2">
        <v>6799.45</v>
      </c>
      <c r="AX3133" s="2">
        <v>5176.51</v>
      </c>
      <c r="AY3133" s="2">
        <v>1622.94</v>
      </c>
      <c r="AZ3133" s="2" t="s">
        <v>47</v>
      </c>
      <c r="BA3133" s="2" t="s">
        <v>71</v>
      </c>
      <c r="BB3133" s="2" t="s">
        <v>48</v>
      </c>
      <c r="BC3133" s="2">
        <v>45.05</v>
      </c>
      <c r="BD3133" s="2">
        <v>7</v>
      </c>
      <c r="BE3133" s="2" t="s">
        <v>55</v>
      </c>
      <c r="BF3133" s="2" t="s">
        <v>39</v>
      </c>
      <c r="BG3133" s="2">
        <v>2</v>
      </c>
      <c r="BH3133" s="21">
        <v>12</v>
      </c>
    </row>
    <row r="3134" spans="36:60" x14ac:dyDescent="0.25">
      <c r="AJ3134" s="22">
        <v>801</v>
      </c>
      <c r="AK3134" s="13" t="s">
        <v>157</v>
      </c>
      <c r="AL3134" s="13" t="s">
        <v>120</v>
      </c>
      <c r="AM3134" s="13" t="s">
        <v>28</v>
      </c>
      <c r="AN3134" s="13" t="s">
        <v>59</v>
      </c>
      <c r="AO3134" s="13" t="s">
        <v>67</v>
      </c>
      <c r="AP3134" s="13" t="s">
        <v>61</v>
      </c>
      <c r="AQ3134" s="13" t="s">
        <v>134</v>
      </c>
      <c r="AR3134" s="13" t="s">
        <v>45</v>
      </c>
      <c r="AS3134" s="13" t="s">
        <v>46</v>
      </c>
      <c r="AT3134" s="13">
        <v>231.98</v>
      </c>
      <c r="AU3134" s="13">
        <v>12</v>
      </c>
      <c r="AV3134" s="13">
        <v>0.26</v>
      </c>
      <c r="AW3134" s="13">
        <v>2059.98</v>
      </c>
      <c r="AX3134" s="13">
        <v>1752.52</v>
      </c>
      <c r="AY3134" s="13">
        <v>307.45999999999998</v>
      </c>
      <c r="AZ3134" s="13" t="s">
        <v>91</v>
      </c>
      <c r="BA3134" s="13" t="s">
        <v>71</v>
      </c>
      <c r="BB3134" s="13" t="s">
        <v>72</v>
      </c>
      <c r="BC3134" s="13">
        <v>43.73</v>
      </c>
      <c r="BD3134" s="13">
        <v>8</v>
      </c>
      <c r="BE3134" s="13" t="s">
        <v>55</v>
      </c>
      <c r="BF3134" s="13" t="s">
        <v>39</v>
      </c>
      <c r="BG3134" s="13">
        <v>2</v>
      </c>
      <c r="BH3134" s="23">
        <v>6</v>
      </c>
    </row>
    <row r="3135" spans="36:60" x14ac:dyDescent="0.25">
      <c r="AJ3135" s="20">
        <v>804</v>
      </c>
      <c r="AK3135" s="2" t="s">
        <v>579</v>
      </c>
      <c r="AL3135" s="2" t="s">
        <v>99</v>
      </c>
      <c r="AM3135" s="2" t="s">
        <v>28</v>
      </c>
      <c r="AN3135" s="2" t="s">
        <v>93</v>
      </c>
      <c r="AO3135" s="2" t="s">
        <v>78</v>
      </c>
      <c r="AP3135" s="2" t="s">
        <v>61</v>
      </c>
      <c r="AQ3135" s="2" t="s">
        <v>52</v>
      </c>
      <c r="AR3135" s="2" t="s">
        <v>33</v>
      </c>
      <c r="AS3135" s="2" t="s">
        <v>46</v>
      </c>
      <c r="AT3135" s="2">
        <v>352.3</v>
      </c>
      <c r="AU3135" s="2">
        <v>7</v>
      </c>
      <c r="AV3135" s="2">
        <v>0.03</v>
      </c>
      <c r="AW3135" s="2">
        <v>2392.12</v>
      </c>
      <c r="AX3135" s="2">
        <v>1539.78</v>
      </c>
      <c r="AY3135" s="2">
        <v>852.34</v>
      </c>
      <c r="AZ3135" s="2" t="s">
        <v>76</v>
      </c>
      <c r="BA3135" s="2" t="s">
        <v>88</v>
      </c>
      <c r="BB3135" s="2" t="s">
        <v>48</v>
      </c>
      <c r="BC3135" s="2">
        <v>44.84</v>
      </c>
      <c r="BD3135" s="2">
        <v>4</v>
      </c>
      <c r="BE3135" s="2" t="s">
        <v>97</v>
      </c>
      <c r="BF3135" s="2" t="s">
        <v>56</v>
      </c>
      <c r="BG3135" s="2">
        <v>1</v>
      </c>
      <c r="BH3135" s="21">
        <v>10</v>
      </c>
    </row>
    <row r="3136" spans="36:60" x14ac:dyDescent="0.25">
      <c r="AJ3136" s="22">
        <v>807</v>
      </c>
      <c r="AK3136" s="13" t="s">
        <v>423</v>
      </c>
      <c r="AL3136" s="13" t="s">
        <v>65</v>
      </c>
      <c r="AM3136" s="13" t="s">
        <v>28</v>
      </c>
      <c r="AN3136" s="13" t="s">
        <v>43</v>
      </c>
      <c r="AO3136" s="13" t="s">
        <v>94</v>
      </c>
      <c r="AP3136" s="13" t="s">
        <v>61</v>
      </c>
      <c r="AQ3136" s="13" t="s">
        <v>134</v>
      </c>
      <c r="AR3136" s="13" t="s">
        <v>33</v>
      </c>
      <c r="AS3136" s="13" t="s">
        <v>85</v>
      </c>
      <c r="AT3136" s="13">
        <v>290.56</v>
      </c>
      <c r="AU3136" s="13">
        <v>4</v>
      </c>
      <c r="AV3136" s="13">
        <v>0.21</v>
      </c>
      <c r="AW3136" s="13">
        <v>918.17</v>
      </c>
      <c r="AX3136" s="13">
        <v>699.37</v>
      </c>
      <c r="AY3136" s="13">
        <v>218.8</v>
      </c>
      <c r="AZ3136" s="13" t="s">
        <v>76</v>
      </c>
      <c r="BA3136" s="13" t="s">
        <v>36</v>
      </c>
      <c r="BB3136" s="13" t="s">
        <v>48</v>
      </c>
      <c r="BC3136" s="13">
        <v>40.97</v>
      </c>
      <c r="BD3136" s="13">
        <v>8</v>
      </c>
      <c r="BE3136" s="13" t="s">
        <v>55</v>
      </c>
      <c r="BF3136" s="13" t="s">
        <v>39</v>
      </c>
      <c r="BG3136" s="13">
        <v>4</v>
      </c>
      <c r="BH3136" s="23">
        <v>12</v>
      </c>
    </row>
    <row r="3137" spans="36:60" x14ac:dyDescent="0.25">
      <c r="AJ3137" s="22">
        <v>809</v>
      </c>
      <c r="AK3137" s="13" t="s">
        <v>582</v>
      </c>
      <c r="AL3137" s="13" t="s">
        <v>99</v>
      </c>
      <c r="AM3137" s="13" t="s">
        <v>42</v>
      </c>
      <c r="AN3137" s="13" t="s">
        <v>93</v>
      </c>
      <c r="AO3137" s="13" t="s">
        <v>100</v>
      </c>
      <c r="AP3137" s="13" t="s">
        <v>68</v>
      </c>
      <c r="AQ3137" s="13" t="s">
        <v>134</v>
      </c>
      <c r="AR3137" s="13" t="s">
        <v>33</v>
      </c>
      <c r="AS3137" s="13" t="s">
        <v>70</v>
      </c>
      <c r="AT3137" s="13">
        <v>166.25</v>
      </c>
      <c r="AU3137" s="13">
        <v>5</v>
      </c>
      <c r="AV3137" s="13">
        <v>0.02</v>
      </c>
      <c r="AW3137" s="13">
        <v>814.62</v>
      </c>
      <c r="AX3137" s="13">
        <v>422.84</v>
      </c>
      <c r="AY3137" s="13">
        <v>391.78</v>
      </c>
      <c r="AZ3137" s="13" t="s">
        <v>35</v>
      </c>
      <c r="BA3137" s="13" t="s">
        <v>36</v>
      </c>
      <c r="BB3137" s="13" t="s">
        <v>72</v>
      </c>
      <c r="BC3137" s="13">
        <v>46.52</v>
      </c>
      <c r="BD3137" s="13">
        <v>10</v>
      </c>
      <c r="BE3137" s="13" t="s">
        <v>97</v>
      </c>
      <c r="BF3137" s="13" t="s">
        <v>56</v>
      </c>
      <c r="BG3137" s="13">
        <v>4</v>
      </c>
      <c r="BH3137" s="23">
        <v>3</v>
      </c>
    </row>
    <row r="3138" spans="36:60" x14ac:dyDescent="0.25">
      <c r="AJ3138" s="20">
        <v>810</v>
      </c>
      <c r="AK3138" s="2" t="s">
        <v>583</v>
      </c>
      <c r="AL3138" s="2" t="s">
        <v>127</v>
      </c>
      <c r="AM3138" s="2" t="s">
        <v>28</v>
      </c>
      <c r="AN3138" s="2" t="s">
        <v>59</v>
      </c>
      <c r="AO3138" s="2" t="s">
        <v>60</v>
      </c>
      <c r="AP3138" s="2" t="s">
        <v>61</v>
      </c>
      <c r="AQ3138" s="2" t="s">
        <v>102</v>
      </c>
      <c r="AR3138" s="2" t="s">
        <v>45</v>
      </c>
      <c r="AS3138" s="2" t="s">
        <v>70</v>
      </c>
      <c r="AT3138" s="2">
        <v>243.98</v>
      </c>
      <c r="AU3138" s="2">
        <v>13</v>
      </c>
      <c r="AV3138" s="2">
        <v>0.21</v>
      </c>
      <c r="AW3138" s="2">
        <v>2505.67</v>
      </c>
      <c r="AX3138" s="2">
        <v>1892.17</v>
      </c>
      <c r="AY3138" s="2">
        <v>613.5</v>
      </c>
      <c r="AZ3138" s="2" t="s">
        <v>47</v>
      </c>
      <c r="BA3138" s="2" t="s">
        <v>88</v>
      </c>
      <c r="BB3138" s="2" t="s">
        <v>37</v>
      </c>
      <c r="BC3138" s="2">
        <v>43.12</v>
      </c>
      <c r="BD3138" s="2">
        <v>2</v>
      </c>
      <c r="BE3138" s="2" t="s">
        <v>97</v>
      </c>
      <c r="BF3138" s="2" t="s">
        <v>39</v>
      </c>
      <c r="BG3138" s="2">
        <v>4</v>
      </c>
      <c r="BH3138" s="21">
        <v>4</v>
      </c>
    </row>
    <row r="3139" spans="36:60" x14ac:dyDescent="0.25">
      <c r="AJ3139" s="20">
        <v>814</v>
      </c>
      <c r="AK3139" s="2" t="s">
        <v>306</v>
      </c>
      <c r="AL3139" s="2" t="s">
        <v>27</v>
      </c>
      <c r="AM3139" s="2" t="s">
        <v>28</v>
      </c>
      <c r="AN3139" s="2" t="s">
        <v>83</v>
      </c>
      <c r="AO3139" s="2" t="s">
        <v>94</v>
      </c>
      <c r="AP3139" s="2" t="s">
        <v>31</v>
      </c>
      <c r="AQ3139" s="2" t="s">
        <v>52</v>
      </c>
      <c r="AR3139" s="2" t="s">
        <v>45</v>
      </c>
      <c r="AS3139" s="2" t="s">
        <v>46</v>
      </c>
      <c r="AT3139" s="2">
        <v>246.54</v>
      </c>
      <c r="AU3139" s="2">
        <v>16</v>
      </c>
      <c r="AV3139" s="2">
        <v>0.09</v>
      </c>
      <c r="AW3139" s="2">
        <v>3589.62</v>
      </c>
      <c r="AX3139" s="2">
        <v>1824.09</v>
      </c>
      <c r="AY3139" s="2">
        <v>1765.53</v>
      </c>
      <c r="AZ3139" s="2" t="s">
        <v>76</v>
      </c>
      <c r="BA3139" s="2" t="s">
        <v>54</v>
      </c>
      <c r="BB3139" s="2" t="s">
        <v>72</v>
      </c>
      <c r="BC3139" s="2">
        <v>48.09</v>
      </c>
      <c r="BD3139" s="2">
        <v>2</v>
      </c>
      <c r="BE3139" s="2" t="s">
        <v>97</v>
      </c>
      <c r="BF3139" s="2" t="s">
        <v>56</v>
      </c>
      <c r="BG3139" s="2">
        <v>3</v>
      </c>
      <c r="BH3139" s="21">
        <v>12</v>
      </c>
    </row>
    <row r="3140" spans="36:60" x14ac:dyDescent="0.25">
      <c r="AJ3140" s="20">
        <v>816</v>
      </c>
      <c r="AK3140" s="2" t="s">
        <v>388</v>
      </c>
      <c r="AL3140" s="2" t="s">
        <v>27</v>
      </c>
      <c r="AM3140" s="2" t="s">
        <v>82</v>
      </c>
      <c r="AN3140" s="2" t="s">
        <v>93</v>
      </c>
      <c r="AO3140" s="2" t="s">
        <v>67</v>
      </c>
      <c r="AP3140" s="2" t="s">
        <v>51</v>
      </c>
      <c r="AQ3140" s="2" t="s">
        <v>52</v>
      </c>
      <c r="AR3140" s="2" t="s">
        <v>45</v>
      </c>
      <c r="AS3140" s="2" t="s">
        <v>80</v>
      </c>
      <c r="AT3140" s="2">
        <v>252.98</v>
      </c>
      <c r="AU3140" s="2">
        <v>5</v>
      </c>
      <c r="AV3140" s="2">
        <v>0.12</v>
      </c>
      <c r="AW3140" s="2">
        <v>1113.1099999999999</v>
      </c>
      <c r="AX3140" s="2">
        <v>699.56</v>
      </c>
      <c r="AY3140" s="2">
        <v>413.55</v>
      </c>
      <c r="AZ3140" s="2" t="s">
        <v>63</v>
      </c>
      <c r="BA3140" s="2" t="s">
        <v>54</v>
      </c>
      <c r="BB3140" s="2" t="s">
        <v>37</v>
      </c>
      <c r="BC3140" s="2">
        <v>41.04</v>
      </c>
      <c r="BD3140" s="2">
        <v>4</v>
      </c>
      <c r="BE3140" s="2" t="s">
        <v>38</v>
      </c>
      <c r="BF3140" s="2" t="s">
        <v>39</v>
      </c>
      <c r="BG3140" s="2">
        <v>2</v>
      </c>
      <c r="BH3140" s="21">
        <v>7</v>
      </c>
    </row>
    <row r="3141" spans="36:60" x14ac:dyDescent="0.25">
      <c r="AJ3141" s="22">
        <v>817</v>
      </c>
      <c r="AK3141" s="13" t="s">
        <v>525</v>
      </c>
      <c r="AL3141" s="13" t="s">
        <v>65</v>
      </c>
      <c r="AM3141" s="13" t="s">
        <v>66</v>
      </c>
      <c r="AN3141" s="13" t="s">
        <v>59</v>
      </c>
      <c r="AO3141" s="13" t="s">
        <v>67</v>
      </c>
      <c r="AP3141" s="13" t="s">
        <v>51</v>
      </c>
      <c r="AQ3141" s="13" t="s">
        <v>52</v>
      </c>
      <c r="AR3141" s="13" t="s">
        <v>45</v>
      </c>
      <c r="AS3141" s="13" t="s">
        <v>80</v>
      </c>
      <c r="AT3141" s="13">
        <v>794.96</v>
      </c>
      <c r="AU3141" s="13">
        <v>2</v>
      </c>
      <c r="AV3141" s="13">
        <v>0.25</v>
      </c>
      <c r="AW3141" s="13">
        <v>1192.44</v>
      </c>
      <c r="AX3141" s="13">
        <v>823.82</v>
      </c>
      <c r="AY3141" s="13">
        <v>368.62</v>
      </c>
      <c r="AZ3141" s="13" t="s">
        <v>47</v>
      </c>
      <c r="BA3141" s="13" t="s">
        <v>54</v>
      </c>
      <c r="BB3141" s="13" t="s">
        <v>72</v>
      </c>
      <c r="BC3141" s="13">
        <v>49.05</v>
      </c>
      <c r="BD3141" s="13">
        <v>8</v>
      </c>
      <c r="BE3141" s="13" t="s">
        <v>38</v>
      </c>
      <c r="BF3141" s="13" t="s">
        <v>39</v>
      </c>
      <c r="BG3141" s="13">
        <v>1</v>
      </c>
      <c r="BH3141" s="23">
        <v>12</v>
      </c>
    </row>
    <row r="3142" spans="36:60" x14ac:dyDescent="0.25">
      <c r="AJ3142" s="20">
        <v>818</v>
      </c>
      <c r="AK3142" s="2" t="s">
        <v>585</v>
      </c>
      <c r="AL3142" s="2" t="s">
        <v>50</v>
      </c>
      <c r="AM3142" s="2" t="s">
        <v>28</v>
      </c>
      <c r="AN3142" s="2" t="s">
        <v>83</v>
      </c>
      <c r="AO3142" s="2" t="s">
        <v>74</v>
      </c>
      <c r="AP3142" s="2" t="s">
        <v>51</v>
      </c>
      <c r="AQ3142" s="2" t="s">
        <v>87</v>
      </c>
      <c r="AR3142" s="2" t="s">
        <v>33</v>
      </c>
      <c r="AS3142" s="2" t="s">
        <v>70</v>
      </c>
      <c r="AT3142" s="2">
        <v>976.41</v>
      </c>
      <c r="AU3142" s="2">
        <v>18</v>
      </c>
      <c r="AV3142" s="2">
        <v>0.15</v>
      </c>
      <c r="AW3142" s="2">
        <v>14939.07</v>
      </c>
      <c r="AX3142" s="2">
        <v>7497.72</v>
      </c>
      <c r="AY3142" s="2">
        <v>7441.35</v>
      </c>
      <c r="AZ3142" s="2" t="s">
        <v>91</v>
      </c>
      <c r="BA3142" s="2" t="s">
        <v>36</v>
      </c>
      <c r="BB3142" s="2" t="s">
        <v>48</v>
      </c>
      <c r="BC3142" s="2">
        <v>49.75</v>
      </c>
      <c r="BD3142" s="2">
        <v>4</v>
      </c>
      <c r="BE3142" s="2" t="s">
        <v>38</v>
      </c>
      <c r="BF3142" s="2" t="s">
        <v>39</v>
      </c>
      <c r="BG3142" s="2">
        <v>4</v>
      </c>
      <c r="BH3142" s="21">
        <v>10</v>
      </c>
    </row>
    <row r="3143" spans="36:60" x14ac:dyDescent="0.25">
      <c r="AJ3143" s="20">
        <v>820</v>
      </c>
      <c r="AK3143" s="2" t="s">
        <v>586</v>
      </c>
      <c r="AL3143" s="2" t="s">
        <v>99</v>
      </c>
      <c r="AM3143" s="2" t="s">
        <v>28</v>
      </c>
      <c r="AN3143" s="2" t="s">
        <v>90</v>
      </c>
      <c r="AO3143" s="2" t="s">
        <v>67</v>
      </c>
      <c r="AP3143" s="2" t="s">
        <v>68</v>
      </c>
      <c r="AQ3143" s="2" t="s">
        <v>52</v>
      </c>
      <c r="AR3143" s="2" t="s">
        <v>53</v>
      </c>
      <c r="AS3143" s="2" t="s">
        <v>80</v>
      </c>
      <c r="AT3143" s="2">
        <v>532.29</v>
      </c>
      <c r="AU3143" s="2">
        <v>4</v>
      </c>
      <c r="AV3143" s="2">
        <v>0.15</v>
      </c>
      <c r="AW3143" s="2">
        <v>1809.79</v>
      </c>
      <c r="AX3143" s="2">
        <v>1186.1400000000001</v>
      </c>
      <c r="AY3143" s="2">
        <v>623.65</v>
      </c>
      <c r="AZ3143" s="2" t="s">
        <v>63</v>
      </c>
      <c r="BA3143" s="2" t="s">
        <v>36</v>
      </c>
      <c r="BB3143" s="2" t="s">
        <v>72</v>
      </c>
      <c r="BC3143" s="2">
        <v>43.94</v>
      </c>
      <c r="BD3143" s="2">
        <v>4</v>
      </c>
      <c r="BE3143" s="2" t="s">
        <v>97</v>
      </c>
      <c r="BF3143" s="2" t="s">
        <v>56</v>
      </c>
      <c r="BG3143" s="2">
        <v>3</v>
      </c>
      <c r="BH3143" s="21">
        <v>5</v>
      </c>
    </row>
    <row r="3144" spans="36:60" x14ac:dyDescent="0.25">
      <c r="AJ3144" s="20">
        <v>822</v>
      </c>
      <c r="AK3144" s="2" t="s">
        <v>153</v>
      </c>
      <c r="AL3144" s="2" t="s">
        <v>118</v>
      </c>
      <c r="AM3144" s="2" t="s">
        <v>28</v>
      </c>
      <c r="AN3144" s="2" t="s">
        <v>59</v>
      </c>
      <c r="AO3144" s="2" t="s">
        <v>30</v>
      </c>
      <c r="AP3144" s="2" t="s">
        <v>68</v>
      </c>
      <c r="AQ3144" s="2" t="s">
        <v>62</v>
      </c>
      <c r="AR3144" s="2" t="s">
        <v>53</v>
      </c>
      <c r="AS3144" s="2" t="s">
        <v>46</v>
      </c>
      <c r="AT3144" s="2">
        <v>964.63</v>
      </c>
      <c r="AU3144" s="2">
        <v>10</v>
      </c>
      <c r="AV3144" s="2">
        <v>0.28999999999999998</v>
      </c>
      <c r="AW3144" s="2">
        <v>6848.87</v>
      </c>
      <c r="AX3144" s="2">
        <v>5605.52</v>
      </c>
      <c r="AY3144" s="2">
        <v>1243.3499999999999</v>
      </c>
      <c r="AZ3144" s="2" t="s">
        <v>35</v>
      </c>
      <c r="BA3144" s="2" t="s">
        <v>88</v>
      </c>
      <c r="BB3144" s="2" t="s">
        <v>48</v>
      </c>
      <c r="BC3144" s="2">
        <v>40.19</v>
      </c>
      <c r="BD3144" s="2">
        <v>5</v>
      </c>
      <c r="BE3144" s="2" t="s">
        <v>38</v>
      </c>
      <c r="BF3144" s="2" t="s">
        <v>39</v>
      </c>
      <c r="BG3144" s="2">
        <v>3</v>
      </c>
      <c r="BH3144" s="21">
        <v>3</v>
      </c>
    </row>
    <row r="3145" spans="36:60" x14ac:dyDescent="0.25">
      <c r="AJ3145" s="22">
        <v>823</v>
      </c>
      <c r="AK3145" s="13" t="s">
        <v>266</v>
      </c>
      <c r="AL3145" s="13" t="s">
        <v>120</v>
      </c>
      <c r="AM3145" s="13" t="s">
        <v>42</v>
      </c>
      <c r="AN3145" s="13" t="s">
        <v>43</v>
      </c>
      <c r="AO3145" s="13" t="s">
        <v>100</v>
      </c>
      <c r="AP3145" s="13" t="s">
        <v>51</v>
      </c>
      <c r="AQ3145" s="13" t="s">
        <v>87</v>
      </c>
      <c r="AR3145" s="13" t="s">
        <v>33</v>
      </c>
      <c r="AS3145" s="13" t="s">
        <v>34</v>
      </c>
      <c r="AT3145" s="13">
        <v>873.35</v>
      </c>
      <c r="AU3145" s="13">
        <v>3</v>
      </c>
      <c r="AV3145" s="13">
        <v>0.23</v>
      </c>
      <c r="AW3145" s="13">
        <v>2017.44</v>
      </c>
      <c r="AX3145" s="13">
        <v>1307.79</v>
      </c>
      <c r="AY3145" s="13">
        <v>709.65</v>
      </c>
      <c r="AZ3145" s="13" t="s">
        <v>63</v>
      </c>
      <c r="BA3145" s="13" t="s">
        <v>71</v>
      </c>
      <c r="BB3145" s="13" t="s">
        <v>72</v>
      </c>
      <c r="BC3145" s="13">
        <v>47.68</v>
      </c>
      <c r="BD3145" s="13">
        <v>3</v>
      </c>
      <c r="BE3145" s="13" t="s">
        <v>38</v>
      </c>
      <c r="BF3145" s="13" t="s">
        <v>56</v>
      </c>
      <c r="BG3145" s="13">
        <v>3</v>
      </c>
      <c r="BH3145" s="23">
        <v>7</v>
      </c>
    </row>
    <row r="3146" spans="36:60" x14ac:dyDescent="0.25">
      <c r="AJ3146" s="20">
        <v>824</v>
      </c>
      <c r="AK3146" s="2" t="s">
        <v>558</v>
      </c>
      <c r="AL3146" s="2" t="s">
        <v>114</v>
      </c>
      <c r="AM3146" s="2" t="s">
        <v>66</v>
      </c>
      <c r="AN3146" s="2" t="s">
        <v>93</v>
      </c>
      <c r="AO3146" s="2" t="s">
        <v>67</v>
      </c>
      <c r="AP3146" s="2" t="s">
        <v>75</v>
      </c>
      <c r="AQ3146" s="2" t="s">
        <v>32</v>
      </c>
      <c r="AR3146" s="2" t="s">
        <v>53</v>
      </c>
      <c r="AS3146" s="2" t="s">
        <v>34</v>
      </c>
      <c r="AT3146" s="2">
        <v>235.37</v>
      </c>
      <c r="AU3146" s="2">
        <v>11</v>
      </c>
      <c r="AV3146" s="2">
        <v>0.28000000000000003</v>
      </c>
      <c r="AW3146" s="2">
        <v>1864.13</v>
      </c>
      <c r="AX3146" s="2">
        <v>1513.34</v>
      </c>
      <c r="AY3146" s="2">
        <v>350.79</v>
      </c>
      <c r="AZ3146" s="2" t="s">
        <v>63</v>
      </c>
      <c r="BA3146" s="2" t="s">
        <v>88</v>
      </c>
      <c r="BB3146" s="2" t="s">
        <v>72</v>
      </c>
      <c r="BC3146" s="2">
        <v>42.22</v>
      </c>
      <c r="BD3146" s="2">
        <v>1</v>
      </c>
      <c r="BE3146" s="2" t="s">
        <v>97</v>
      </c>
      <c r="BF3146" s="2" t="s">
        <v>39</v>
      </c>
      <c r="BG3146" s="2">
        <v>3</v>
      </c>
      <c r="BH3146" s="21">
        <v>4</v>
      </c>
    </row>
    <row r="3147" spans="36:60" x14ac:dyDescent="0.25">
      <c r="AJ3147" s="22">
        <v>827</v>
      </c>
      <c r="AK3147" s="13" t="s">
        <v>342</v>
      </c>
      <c r="AL3147" s="13" t="s">
        <v>41</v>
      </c>
      <c r="AM3147" s="13" t="s">
        <v>42</v>
      </c>
      <c r="AN3147" s="13" t="s">
        <v>29</v>
      </c>
      <c r="AO3147" s="13" t="s">
        <v>60</v>
      </c>
      <c r="AP3147" s="13" t="s">
        <v>31</v>
      </c>
      <c r="AQ3147" s="13" t="s">
        <v>32</v>
      </c>
      <c r="AR3147" s="13" t="s">
        <v>53</v>
      </c>
      <c r="AS3147" s="13" t="s">
        <v>85</v>
      </c>
      <c r="AT3147" s="13">
        <v>472.04</v>
      </c>
      <c r="AU3147" s="13">
        <v>15</v>
      </c>
      <c r="AV3147" s="13">
        <v>0.26</v>
      </c>
      <c r="AW3147" s="13">
        <v>5239.6400000000003</v>
      </c>
      <c r="AX3147" s="13">
        <v>4098.45</v>
      </c>
      <c r="AY3147" s="13">
        <v>1141.19</v>
      </c>
      <c r="AZ3147" s="13" t="s">
        <v>35</v>
      </c>
      <c r="BA3147" s="13" t="s">
        <v>54</v>
      </c>
      <c r="BB3147" s="13" t="s">
        <v>37</v>
      </c>
      <c r="BC3147" s="13">
        <v>41.65</v>
      </c>
      <c r="BD3147" s="13">
        <v>7</v>
      </c>
      <c r="BE3147" s="13" t="s">
        <v>55</v>
      </c>
      <c r="BF3147" s="13" t="s">
        <v>39</v>
      </c>
      <c r="BG3147" s="13">
        <v>1</v>
      </c>
      <c r="BH3147" s="23">
        <v>3</v>
      </c>
    </row>
    <row r="3148" spans="36:60" x14ac:dyDescent="0.25">
      <c r="AJ3148" s="20">
        <v>828</v>
      </c>
      <c r="AK3148" s="2" t="s">
        <v>550</v>
      </c>
      <c r="AL3148" s="2" t="s">
        <v>129</v>
      </c>
      <c r="AM3148" s="2" t="s">
        <v>28</v>
      </c>
      <c r="AN3148" s="2" t="s">
        <v>43</v>
      </c>
      <c r="AO3148" s="2" t="s">
        <v>74</v>
      </c>
      <c r="AP3148" s="2" t="s">
        <v>51</v>
      </c>
      <c r="AQ3148" s="2" t="s">
        <v>107</v>
      </c>
      <c r="AR3148" s="2" t="s">
        <v>45</v>
      </c>
      <c r="AS3148" s="2" t="s">
        <v>34</v>
      </c>
      <c r="AT3148" s="2">
        <v>439.53</v>
      </c>
      <c r="AU3148" s="2">
        <v>8</v>
      </c>
      <c r="AV3148" s="2">
        <v>0.15</v>
      </c>
      <c r="AW3148" s="2">
        <v>2988.8</v>
      </c>
      <c r="AX3148" s="2">
        <v>2123.87</v>
      </c>
      <c r="AY3148" s="2">
        <v>864.93</v>
      </c>
      <c r="AZ3148" s="2" t="s">
        <v>35</v>
      </c>
      <c r="BA3148" s="2" t="s">
        <v>36</v>
      </c>
      <c r="BB3148" s="2" t="s">
        <v>37</v>
      </c>
      <c r="BC3148" s="2">
        <v>41.26</v>
      </c>
      <c r="BD3148" s="2">
        <v>8</v>
      </c>
      <c r="BE3148" s="2" t="s">
        <v>97</v>
      </c>
      <c r="BF3148" s="2" t="s">
        <v>56</v>
      </c>
      <c r="BG3148" s="2">
        <v>2</v>
      </c>
      <c r="BH3148" s="21">
        <v>7</v>
      </c>
    </row>
    <row r="3149" spans="36:60" x14ac:dyDescent="0.25">
      <c r="AJ3149" s="20">
        <v>832</v>
      </c>
      <c r="AK3149" s="2" t="s">
        <v>322</v>
      </c>
      <c r="AL3149" s="2" t="s">
        <v>120</v>
      </c>
      <c r="AM3149" s="2" t="s">
        <v>42</v>
      </c>
      <c r="AN3149" s="2" t="s">
        <v>43</v>
      </c>
      <c r="AO3149" s="2" t="s">
        <v>74</v>
      </c>
      <c r="AP3149" s="2" t="s">
        <v>75</v>
      </c>
      <c r="AQ3149" s="2" t="s">
        <v>69</v>
      </c>
      <c r="AR3149" s="2" t="s">
        <v>53</v>
      </c>
      <c r="AS3149" s="2" t="s">
        <v>70</v>
      </c>
      <c r="AT3149" s="2">
        <v>336.2</v>
      </c>
      <c r="AU3149" s="2">
        <v>5</v>
      </c>
      <c r="AV3149" s="2">
        <v>0</v>
      </c>
      <c r="AW3149" s="2">
        <v>1681</v>
      </c>
      <c r="AX3149" s="2">
        <v>1151</v>
      </c>
      <c r="AY3149" s="2">
        <v>530</v>
      </c>
      <c r="AZ3149" s="2" t="s">
        <v>47</v>
      </c>
      <c r="BA3149" s="2" t="s">
        <v>54</v>
      </c>
      <c r="BB3149" s="2" t="s">
        <v>72</v>
      </c>
      <c r="BC3149" s="2">
        <v>42.23</v>
      </c>
      <c r="BD3149" s="2">
        <v>5</v>
      </c>
      <c r="BE3149" s="2" t="s">
        <v>38</v>
      </c>
      <c r="BF3149" s="2" t="s">
        <v>39</v>
      </c>
      <c r="BG3149" s="2">
        <v>3</v>
      </c>
      <c r="BH3149" s="21">
        <v>12</v>
      </c>
    </row>
    <row r="3150" spans="36:60" x14ac:dyDescent="0.25">
      <c r="AJ3150" s="20">
        <v>836</v>
      </c>
      <c r="AK3150" s="2" t="s">
        <v>589</v>
      </c>
      <c r="AL3150" s="2" t="s">
        <v>41</v>
      </c>
      <c r="AM3150" s="2" t="s">
        <v>28</v>
      </c>
      <c r="AN3150" s="2" t="s">
        <v>90</v>
      </c>
      <c r="AO3150" s="2" t="s">
        <v>30</v>
      </c>
      <c r="AP3150" s="2" t="s">
        <v>68</v>
      </c>
      <c r="AQ3150" s="2" t="s">
        <v>62</v>
      </c>
      <c r="AR3150" s="2" t="s">
        <v>45</v>
      </c>
      <c r="AS3150" s="2" t="s">
        <v>80</v>
      </c>
      <c r="AT3150" s="2">
        <v>327.8</v>
      </c>
      <c r="AU3150" s="2">
        <v>13</v>
      </c>
      <c r="AV3150" s="2">
        <v>0.05</v>
      </c>
      <c r="AW3150" s="2">
        <v>4048.33</v>
      </c>
      <c r="AX3150" s="2">
        <v>3006.76</v>
      </c>
      <c r="AY3150" s="2">
        <v>1041.57</v>
      </c>
      <c r="AZ3150" s="2" t="s">
        <v>76</v>
      </c>
      <c r="BA3150" s="2" t="s">
        <v>36</v>
      </c>
      <c r="BB3150" s="2" t="s">
        <v>48</v>
      </c>
      <c r="BC3150" s="2">
        <v>46.19</v>
      </c>
      <c r="BD3150" s="2">
        <v>8</v>
      </c>
      <c r="BE3150" s="2" t="s">
        <v>38</v>
      </c>
      <c r="BF3150" s="2" t="s">
        <v>39</v>
      </c>
      <c r="BG3150" s="2">
        <v>3</v>
      </c>
      <c r="BH3150" s="21">
        <v>1</v>
      </c>
    </row>
    <row r="3151" spans="36:60" x14ac:dyDescent="0.25">
      <c r="AJ3151" s="20">
        <v>842</v>
      </c>
      <c r="AK3151" s="2" t="s">
        <v>591</v>
      </c>
      <c r="AL3151" s="2" t="s">
        <v>96</v>
      </c>
      <c r="AM3151" s="2" t="s">
        <v>82</v>
      </c>
      <c r="AN3151" s="2" t="s">
        <v>29</v>
      </c>
      <c r="AO3151" s="2" t="s">
        <v>74</v>
      </c>
      <c r="AP3151" s="2" t="s">
        <v>68</v>
      </c>
      <c r="AQ3151" s="2" t="s">
        <v>107</v>
      </c>
      <c r="AR3151" s="2" t="s">
        <v>33</v>
      </c>
      <c r="AS3151" s="2" t="s">
        <v>70</v>
      </c>
      <c r="AT3151" s="2">
        <v>793.65</v>
      </c>
      <c r="AU3151" s="2">
        <v>6</v>
      </c>
      <c r="AV3151" s="2">
        <v>0.01</v>
      </c>
      <c r="AW3151" s="2">
        <v>4714.28</v>
      </c>
      <c r="AX3151" s="2">
        <v>3165.46</v>
      </c>
      <c r="AY3151" s="2">
        <v>1548.82</v>
      </c>
      <c r="AZ3151" s="2" t="s">
        <v>63</v>
      </c>
      <c r="BA3151" s="2" t="s">
        <v>54</v>
      </c>
      <c r="BB3151" s="2" t="s">
        <v>48</v>
      </c>
      <c r="BC3151" s="2">
        <v>46.25</v>
      </c>
      <c r="BD3151" s="2">
        <v>2</v>
      </c>
      <c r="BE3151" s="2" t="s">
        <v>55</v>
      </c>
      <c r="BF3151" s="2" t="s">
        <v>56</v>
      </c>
      <c r="BG3151" s="2">
        <v>1</v>
      </c>
      <c r="BH3151" s="21">
        <v>2</v>
      </c>
    </row>
    <row r="3152" spans="36:60" x14ac:dyDescent="0.25">
      <c r="AJ3152" s="20">
        <v>844</v>
      </c>
      <c r="AK3152" s="2" t="s">
        <v>111</v>
      </c>
      <c r="AL3152" s="2" t="s">
        <v>120</v>
      </c>
      <c r="AM3152" s="2" t="s">
        <v>28</v>
      </c>
      <c r="AN3152" s="2" t="s">
        <v>90</v>
      </c>
      <c r="AO3152" s="2" t="s">
        <v>60</v>
      </c>
      <c r="AP3152" s="2" t="s">
        <v>61</v>
      </c>
      <c r="AQ3152" s="2" t="s">
        <v>84</v>
      </c>
      <c r="AR3152" s="2" t="s">
        <v>33</v>
      </c>
      <c r="AS3152" s="2" t="s">
        <v>46</v>
      </c>
      <c r="AT3152" s="2">
        <v>50.63</v>
      </c>
      <c r="AU3152" s="2">
        <v>3</v>
      </c>
      <c r="AV3152" s="2">
        <v>0.15</v>
      </c>
      <c r="AW3152" s="2">
        <v>129.11000000000001</v>
      </c>
      <c r="AX3152" s="2">
        <v>80.260000000000005</v>
      </c>
      <c r="AY3152" s="2">
        <v>48.85</v>
      </c>
      <c r="AZ3152" s="2" t="s">
        <v>63</v>
      </c>
      <c r="BA3152" s="2" t="s">
        <v>88</v>
      </c>
      <c r="BB3152" s="2" t="s">
        <v>37</v>
      </c>
      <c r="BC3152" s="2">
        <v>43.7</v>
      </c>
      <c r="BD3152" s="2">
        <v>2</v>
      </c>
      <c r="BE3152" s="2" t="s">
        <v>38</v>
      </c>
      <c r="BF3152" s="2" t="s">
        <v>39</v>
      </c>
      <c r="BG3152" s="2">
        <v>4</v>
      </c>
      <c r="BH3152" s="21">
        <v>11</v>
      </c>
    </row>
    <row r="3153" spans="36:60" x14ac:dyDescent="0.25">
      <c r="AJ3153" s="22">
        <v>845</v>
      </c>
      <c r="AK3153" s="13" t="s">
        <v>498</v>
      </c>
      <c r="AL3153" s="13" t="s">
        <v>41</v>
      </c>
      <c r="AM3153" s="13" t="s">
        <v>42</v>
      </c>
      <c r="AN3153" s="13" t="s">
        <v>90</v>
      </c>
      <c r="AO3153" s="13" t="s">
        <v>60</v>
      </c>
      <c r="AP3153" s="13" t="s">
        <v>61</v>
      </c>
      <c r="AQ3153" s="13" t="s">
        <v>32</v>
      </c>
      <c r="AR3153" s="13" t="s">
        <v>45</v>
      </c>
      <c r="AS3153" s="13" t="s">
        <v>85</v>
      </c>
      <c r="AT3153" s="13">
        <v>488.82</v>
      </c>
      <c r="AU3153" s="13">
        <v>17</v>
      </c>
      <c r="AV3153" s="13">
        <v>0.14000000000000001</v>
      </c>
      <c r="AW3153" s="13">
        <v>7146.55</v>
      </c>
      <c r="AX3153" s="13">
        <v>3668.7</v>
      </c>
      <c r="AY3153" s="13">
        <v>3477.85</v>
      </c>
      <c r="AZ3153" s="13" t="s">
        <v>76</v>
      </c>
      <c r="BA3153" s="13" t="s">
        <v>71</v>
      </c>
      <c r="BB3153" s="13" t="s">
        <v>37</v>
      </c>
      <c r="BC3153" s="13">
        <v>44.09</v>
      </c>
      <c r="BD3153" s="13">
        <v>6</v>
      </c>
      <c r="BE3153" s="13" t="s">
        <v>97</v>
      </c>
      <c r="BF3153" s="13" t="s">
        <v>56</v>
      </c>
      <c r="BG3153" s="13">
        <v>2</v>
      </c>
      <c r="BH3153" s="23">
        <v>1</v>
      </c>
    </row>
    <row r="3154" spans="36:60" x14ac:dyDescent="0.25">
      <c r="AJ3154" s="22">
        <v>863</v>
      </c>
      <c r="AK3154" s="13" t="s">
        <v>333</v>
      </c>
      <c r="AL3154" s="13" t="s">
        <v>114</v>
      </c>
      <c r="AM3154" s="13" t="s">
        <v>28</v>
      </c>
      <c r="AN3154" s="13" t="s">
        <v>83</v>
      </c>
      <c r="AO3154" s="13" t="s">
        <v>44</v>
      </c>
      <c r="AP3154" s="13" t="s">
        <v>61</v>
      </c>
      <c r="AQ3154" s="13" t="s">
        <v>52</v>
      </c>
      <c r="AR3154" s="13" t="s">
        <v>53</v>
      </c>
      <c r="AS3154" s="13" t="s">
        <v>80</v>
      </c>
      <c r="AT3154" s="13">
        <v>266.20999999999998</v>
      </c>
      <c r="AU3154" s="13">
        <v>11</v>
      </c>
      <c r="AV3154" s="13">
        <v>0.02</v>
      </c>
      <c r="AW3154" s="13">
        <v>2869.74</v>
      </c>
      <c r="AX3154" s="13">
        <v>2272.9299999999998</v>
      </c>
      <c r="AY3154" s="13">
        <v>596.80999999999995</v>
      </c>
      <c r="AZ3154" s="13" t="s">
        <v>47</v>
      </c>
      <c r="BA3154" s="13" t="s">
        <v>54</v>
      </c>
      <c r="BB3154" s="13" t="s">
        <v>48</v>
      </c>
      <c r="BC3154" s="13">
        <v>49.85</v>
      </c>
      <c r="BD3154" s="13">
        <v>8</v>
      </c>
      <c r="BE3154" s="13" t="s">
        <v>97</v>
      </c>
      <c r="BF3154" s="13" t="s">
        <v>56</v>
      </c>
      <c r="BG3154" s="13">
        <v>4</v>
      </c>
      <c r="BH3154" s="23">
        <v>5</v>
      </c>
    </row>
    <row r="3155" spans="36:60" x14ac:dyDescent="0.25">
      <c r="AJ3155" s="20">
        <v>866</v>
      </c>
      <c r="AK3155" s="2" t="s">
        <v>573</v>
      </c>
      <c r="AL3155" s="2" t="s">
        <v>96</v>
      </c>
      <c r="AM3155" s="2" t="s">
        <v>42</v>
      </c>
      <c r="AN3155" s="2" t="s">
        <v>59</v>
      </c>
      <c r="AO3155" s="2" t="s">
        <v>94</v>
      </c>
      <c r="AP3155" s="2" t="s">
        <v>51</v>
      </c>
      <c r="AQ3155" s="2" t="s">
        <v>32</v>
      </c>
      <c r="AR3155" s="2" t="s">
        <v>53</v>
      </c>
      <c r="AS3155" s="2" t="s">
        <v>80</v>
      </c>
      <c r="AT3155" s="2">
        <v>209.63</v>
      </c>
      <c r="AU3155" s="2">
        <v>7</v>
      </c>
      <c r="AV3155" s="2">
        <v>0.25</v>
      </c>
      <c r="AW3155" s="2">
        <v>1100.56</v>
      </c>
      <c r="AX3155" s="2">
        <v>957.89</v>
      </c>
      <c r="AY3155" s="2">
        <v>142.66999999999999</v>
      </c>
      <c r="AZ3155" s="2" t="s">
        <v>76</v>
      </c>
      <c r="BA3155" s="2" t="s">
        <v>36</v>
      </c>
      <c r="BB3155" s="2" t="s">
        <v>72</v>
      </c>
      <c r="BC3155" s="2">
        <v>47.2</v>
      </c>
      <c r="BD3155" s="2">
        <v>5</v>
      </c>
      <c r="BE3155" s="2" t="s">
        <v>55</v>
      </c>
      <c r="BF3155" s="2" t="s">
        <v>56</v>
      </c>
      <c r="BG3155" s="2">
        <v>5</v>
      </c>
      <c r="BH3155" s="21">
        <v>10</v>
      </c>
    </row>
    <row r="3156" spans="36:60" x14ac:dyDescent="0.25">
      <c r="AJ3156" s="20">
        <v>868</v>
      </c>
      <c r="AK3156" s="2" t="s">
        <v>430</v>
      </c>
      <c r="AL3156" s="2" t="s">
        <v>114</v>
      </c>
      <c r="AM3156" s="2" t="s">
        <v>66</v>
      </c>
      <c r="AN3156" s="2" t="s">
        <v>59</v>
      </c>
      <c r="AO3156" s="2" t="s">
        <v>30</v>
      </c>
      <c r="AP3156" s="2" t="s">
        <v>31</v>
      </c>
      <c r="AQ3156" s="2" t="s">
        <v>69</v>
      </c>
      <c r="AR3156" s="2" t="s">
        <v>53</v>
      </c>
      <c r="AS3156" s="2" t="s">
        <v>70</v>
      </c>
      <c r="AT3156" s="2">
        <v>911.44</v>
      </c>
      <c r="AU3156" s="2">
        <v>4</v>
      </c>
      <c r="AV3156" s="2">
        <v>0.1</v>
      </c>
      <c r="AW3156" s="2">
        <v>3281.18</v>
      </c>
      <c r="AX3156" s="2">
        <v>2689.33</v>
      </c>
      <c r="AY3156" s="2">
        <v>591.85</v>
      </c>
      <c r="AZ3156" s="2" t="s">
        <v>47</v>
      </c>
      <c r="BA3156" s="2" t="s">
        <v>88</v>
      </c>
      <c r="BB3156" s="2" t="s">
        <v>37</v>
      </c>
      <c r="BC3156" s="2">
        <v>46.32</v>
      </c>
      <c r="BD3156" s="2">
        <v>5</v>
      </c>
      <c r="BE3156" s="2" t="s">
        <v>38</v>
      </c>
      <c r="BF3156" s="2" t="s">
        <v>56</v>
      </c>
      <c r="BG3156" s="2">
        <v>4</v>
      </c>
      <c r="BH3156" s="21">
        <v>9</v>
      </c>
    </row>
    <row r="3157" spans="36:60" x14ac:dyDescent="0.25">
      <c r="AJ3157" s="22">
        <v>871</v>
      </c>
      <c r="AK3157" s="13" t="s">
        <v>559</v>
      </c>
      <c r="AL3157" s="13" t="s">
        <v>27</v>
      </c>
      <c r="AM3157" s="13" t="s">
        <v>28</v>
      </c>
      <c r="AN3157" s="13" t="s">
        <v>93</v>
      </c>
      <c r="AO3157" s="13" t="s">
        <v>44</v>
      </c>
      <c r="AP3157" s="13" t="s">
        <v>75</v>
      </c>
      <c r="AQ3157" s="13" t="s">
        <v>52</v>
      </c>
      <c r="AR3157" s="13" t="s">
        <v>53</v>
      </c>
      <c r="AS3157" s="13" t="s">
        <v>70</v>
      </c>
      <c r="AT3157" s="13">
        <v>502.86</v>
      </c>
      <c r="AU3157" s="13">
        <v>9</v>
      </c>
      <c r="AV3157" s="13">
        <v>0.2</v>
      </c>
      <c r="AW3157" s="13">
        <v>3620.59</v>
      </c>
      <c r="AX3157" s="13">
        <v>3182.38</v>
      </c>
      <c r="AY3157" s="13">
        <v>438.21</v>
      </c>
      <c r="AZ3157" s="13" t="s">
        <v>35</v>
      </c>
      <c r="BA3157" s="13" t="s">
        <v>88</v>
      </c>
      <c r="BB3157" s="13" t="s">
        <v>37</v>
      </c>
      <c r="BC3157" s="13">
        <v>45.07</v>
      </c>
      <c r="BD3157" s="13">
        <v>5</v>
      </c>
      <c r="BE3157" s="13" t="s">
        <v>97</v>
      </c>
      <c r="BF3157" s="13" t="s">
        <v>56</v>
      </c>
      <c r="BG3157" s="13">
        <v>3</v>
      </c>
      <c r="BH3157" s="23">
        <v>2</v>
      </c>
    </row>
    <row r="3158" spans="36:60" x14ac:dyDescent="0.25">
      <c r="AJ3158" s="22">
        <v>881</v>
      </c>
      <c r="AK3158" s="13" t="s">
        <v>427</v>
      </c>
      <c r="AL3158" s="13" t="s">
        <v>27</v>
      </c>
      <c r="AM3158" s="13" t="s">
        <v>28</v>
      </c>
      <c r="AN3158" s="13" t="s">
        <v>90</v>
      </c>
      <c r="AO3158" s="13" t="s">
        <v>44</v>
      </c>
      <c r="AP3158" s="13" t="s">
        <v>61</v>
      </c>
      <c r="AQ3158" s="13" t="s">
        <v>62</v>
      </c>
      <c r="AR3158" s="13" t="s">
        <v>45</v>
      </c>
      <c r="AS3158" s="13" t="s">
        <v>80</v>
      </c>
      <c r="AT3158" s="13">
        <v>981.43</v>
      </c>
      <c r="AU3158" s="13">
        <v>17</v>
      </c>
      <c r="AV3158" s="13">
        <v>0.14000000000000001</v>
      </c>
      <c r="AW3158" s="13">
        <v>14348.51</v>
      </c>
      <c r="AX3158" s="13">
        <v>8952.74</v>
      </c>
      <c r="AY3158" s="13">
        <v>5395.77</v>
      </c>
      <c r="AZ3158" s="13" t="s">
        <v>91</v>
      </c>
      <c r="BA3158" s="13" t="s">
        <v>88</v>
      </c>
      <c r="BB3158" s="13" t="s">
        <v>72</v>
      </c>
      <c r="BC3158" s="13">
        <v>45.4</v>
      </c>
      <c r="BD3158" s="13">
        <v>1</v>
      </c>
      <c r="BE3158" s="13" t="s">
        <v>38</v>
      </c>
      <c r="BF3158" s="13" t="s">
        <v>39</v>
      </c>
      <c r="BG3158" s="13">
        <v>5</v>
      </c>
      <c r="BH3158" s="23">
        <v>8</v>
      </c>
    </row>
    <row r="3159" spans="36:60" x14ac:dyDescent="0.25">
      <c r="AJ3159" s="22">
        <v>883</v>
      </c>
      <c r="AK3159" s="13" t="s">
        <v>599</v>
      </c>
      <c r="AL3159" s="13" t="s">
        <v>127</v>
      </c>
      <c r="AM3159" s="13" t="s">
        <v>28</v>
      </c>
      <c r="AN3159" s="13" t="s">
        <v>29</v>
      </c>
      <c r="AO3159" s="13" t="s">
        <v>44</v>
      </c>
      <c r="AP3159" s="13" t="s">
        <v>68</v>
      </c>
      <c r="AQ3159" s="13" t="s">
        <v>32</v>
      </c>
      <c r="AR3159" s="13" t="s">
        <v>33</v>
      </c>
      <c r="AS3159" s="13" t="s">
        <v>46</v>
      </c>
      <c r="AT3159" s="13">
        <v>720.6</v>
      </c>
      <c r="AU3159" s="13">
        <v>15</v>
      </c>
      <c r="AV3159" s="13">
        <v>0.22</v>
      </c>
      <c r="AW3159" s="13">
        <v>8431.02</v>
      </c>
      <c r="AX3159" s="13">
        <v>5073.9799999999996</v>
      </c>
      <c r="AY3159" s="13">
        <v>3357.04</v>
      </c>
      <c r="AZ3159" s="13" t="s">
        <v>35</v>
      </c>
      <c r="BA3159" s="13" t="s">
        <v>54</v>
      </c>
      <c r="BB3159" s="13" t="s">
        <v>72</v>
      </c>
      <c r="BC3159" s="13">
        <v>48.77</v>
      </c>
      <c r="BD3159" s="13">
        <v>4</v>
      </c>
      <c r="BE3159" s="13" t="s">
        <v>38</v>
      </c>
      <c r="BF3159" s="13" t="s">
        <v>39</v>
      </c>
      <c r="BG3159" s="13">
        <v>4</v>
      </c>
      <c r="BH3159" s="23">
        <v>9</v>
      </c>
    </row>
    <row r="3160" spans="36:60" x14ac:dyDescent="0.25">
      <c r="AJ3160" s="22">
        <v>887</v>
      </c>
      <c r="AK3160" s="13" t="s">
        <v>601</v>
      </c>
      <c r="AL3160" s="13" t="s">
        <v>99</v>
      </c>
      <c r="AM3160" s="13" t="s">
        <v>66</v>
      </c>
      <c r="AN3160" s="13" t="s">
        <v>90</v>
      </c>
      <c r="AO3160" s="13" t="s">
        <v>100</v>
      </c>
      <c r="AP3160" s="13" t="s">
        <v>51</v>
      </c>
      <c r="AQ3160" s="13" t="s">
        <v>102</v>
      </c>
      <c r="AR3160" s="13" t="s">
        <v>45</v>
      </c>
      <c r="AS3160" s="13" t="s">
        <v>46</v>
      </c>
      <c r="AT3160" s="13">
        <v>256.77999999999997</v>
      </c>
      <c r="AU3160" s="13">
        <v>11</v>
      </c>
      <c r="AV3160" s="13">
        <v>0.28999999999999998</v>
      </c>
      <c r="AW3160" s="13">
        <v>2005.45</v>
      </c>
      <c r="AX3160" s="13">
        <v>1087.8900000000001</v>
      </c>
      <c r="AY3160" s="13">
        <v>917.56</v>
      </c>
      <c r="AZ3160" s="13" t="s">
        <v>35</v>
      </c>
      <c r="BA3160" s="13" t="s">
        <v>54</v>
      </c>
      <c r="BB3160" s="13" t="s">
        <v>48</v>
      </c>
      <c r="BC3160" s="13">
        <v>43.46</v>
      </c>
      <c r="BD3160" s="13">
        <v>8</v>
      </c>
      <c r="BE3160" s="13" t="s">
        <v>38</v>
      </c>
      <c r="BF3160" s="13" t="s">
        <v>39</v>
      </c>
      <c r="BG3160" s="13">
        <v>3</v>
      </c>
      <c r="BH3160" s="23">
        <v>5</v>
      </c>
    </row>
    <row r="3161" spans="36:60" x14ac:dyDescent="0.25">
      <c r="AJ3161" s="20">
        <v>888</v>
      </c>
      <c r="AK3161" s="2" t="s">
        <v>602</v>
      </c>
      <c r="AL3161" s="2" t="s">
        <v>96</v>
      </c>
      <c r="AM3161" s="2" t="s">
        <v>82</v>
      </c>
      <c r="AN3161" s="2" t="s">
        <v>83</v>
      </c>
      <c r="AO3161" s="2" t="s">
        <v>100</v>
      </c>
      <c r="AP3161" s="2" t="s">
        <v>51</v>
      </c>
      <c r="AQ3161" s="2" t="s">
        <v>134</v>
      </c>
      <c r="AR3161" s="2" t="s">
        <v>53</v>
      </c>
      <c r="AS3161" s="2" t="s">
        <v>80</v>
      </c>
      <c r="AT3161" s="2">
        <v>271.39</v>
      </c>
      <c r="AU3161" s="2">
        <v>4</v>
      </c>
      <c r="AV3161" s="2">
        <v>0.28999999999999998</v>
      </c>
      <c r="AW3161" s="2">
        <v>770.75</v>
      </c>
      <c r="AX3161" s="2">
        <v>524.61</v>
      </c>
      <c r="AY3161" s="2">
        <v>246.14</v>
      </c>
      <c r="AZ3161" s="2" t="s">
        <v>47</v>
      </c>
      <c r="BA3161" s="2" t="s">
        <v>88</v>
      </c>
      <c r="BB3161" s="2" t="s">
        <v>37</v>
      </c>
      <c r="BC3161" s="2">
        <v>40.29</v>
      </c>
      <c r="BD3161" s="2">
        <v>7</v>
      </c>
      <c r="BE3161" s="2" t="s">
        <v>38</v>
      </c>
      <c r="BF3161" s="2" t="s">
        <v>56</v>
      </c>
      <c r="BG3161" s="2">
        <v>4</v>
      </c>
      <c r="BH3161" s="21">
        <v>11</v>
      </c>
    </row>
    <row r="3162" spans="36:60" x14ac:dyDescent="0.25">
      <c r="AJ3162" s="20">
        <v>890</v>
      </c>
      <c r="AK3162" s="2" t="s">
        <v>365</v>
      </c>
      <c r="AL3162" s="2" t="s">
        <v>27</v>
      </c>
      <c r="AM3162" s="2" t="s">
        <v>42</v>
      </c>
      <c r="AN3162" s="2" t="s">
        <v>90</v>
      </c>
      <c r="AO3162" s="2" t="s">
        <v>94</v>
      </c>
      <c r="AP3162" s="2" t="s">
        <v>31</v>
      </c>
      <c r="AQ3162" s="2" t="s">
        <v>107</v>
      </c>
      <c r="AR3162" s="2" t="s">
        <v>33</v>
      </c>
      <c r="AS3162" s="2" t="s">
        <v>80</v>
      </c>
      <c r="AT3162" s="2">
        <v>208.85</v>
      </c>
      <c r="AU3162" s="2">
        <v>16</v>
      </c>
      <c r="AV3162" s="2">
        <v>0.23</v>
      </c>
      <c r="AW3162" s="2">
        <v>2573.0300000000002</v>
      </c>
      <c r="AX3162" s="2">
        <v>1365.46</v>
      </c>
      <c r="AY3162" s="2">
        <v>1207.57</v>
      </c>
      <c r="AZ3162" s="2" t="s">
        <v>47</v>
      </c>
      <c r="BA3162" s="2" t="s">
        <v>54</v>
      </c>
      <c r="BB3162" s="2" t="s">
        <v>72</v>
      </c>
      <c r="BC3162" s="2">
        <v>43.86</v>
      </c>
      <c r="BD3162" s="2">
        <v>2</v>
      </c>
      <c r="BE3162" s="2" t="s">
        <v>55</v>
      </c>
      <c r="BF3162" s="2" t="s">
        <v>39</v>
      </c>
      <c r="BG3162" s="2">
        <v>3</v>
      </c>
      <c r="BH3162" s="21">
        <v>6</v>
      </c>
    </row>
    <row r="3163" spans="36:60" x14ac:dyDescent="0.25">
      <c r="AJ3163" s="20">
        <v>892</v>
      </c>
      <c r="AK3163" s="2" t="s">
        <v>499</v>
      </c>
      <c r="AL3163" s="2" t="s">
        <v>50</v>
      </c>
      <c r="AM3163" s="2" t="s">
        <v>82</v>
      </c>
      <c r="AN3163" s="2" t="s">
        <v>29</v>
      </c>
      <c r="AO3163" s="2" t="s">
        <v>30</v>
      </c>
      <c r="AP3163" s="2" t="s">
        <v>31</v>
      </c>
      <c r="AQ3163" s="2" t="s">
        <v>87</v>
      </c>
      <c r="AR3163" s="2" t="s">
        <v>53</v>
      </c>
      <c r="AS3163" s="2" t="s">
        <v>34</v>
      </c>
      <c r="AT3163" s="2">
        <v>486.85</v>
      </c>
      <c r="AU3163" s="2">
        <v>11</v>
      </c>
      <c r="AV3163" s="2">
        <v>0.03</v>
      </c>
      <c r="AW3163" s="2">
        <v>5194.6899999999996</v>
      </c>
      <c r="AX3163" s="2">
        <v>3929.87</v>
      </c>
      <c r="AY3163" s="2">
        <v>1264.82</v>
      </c>
      <c r="AZ3163" s="2" t="s">
        <v>47</v>
      </c>
      <c r="BA3163" s="2" t="s">
        <v>71</v>
      </c>
      <c r="BB3163" s="2" t="s">
        <v>72</v>
      </c>
      <c r="BC3163" s="2">
        <v>44.79</v>
      </c>
      <c r="BD3163" s="2">
        <v>4</v>
      </c>
      <c r="BE3163" s="2" t="s">
        <v>55</v>
      </c>
      <c r="BF3163" s="2" t="s">
        <v>39</v>
      </c>
      <c r="BG3163" s="2">
        <v>4</v>
      </c>
      <c r="BH3163" s="21">
        <v>7</v>
      </c>
    </row>
    <row r="3164" spans="36:60" x14ac:dyDescent="0.25">
      <c r="AJ3164" s="22">
        <v>897</v>
      </c>
      <c r="AK3164" s="13" t="s">
        <v>605</v>
      </c>
      <c r="AL3164" s="13" t="s">
        <v>41</v>
      </c>
      <c r="AM3164" s="13" t="s">
        <v>42</v>
      </c>
      <c r="AN3164" s="13" t="s">
        <v>59</v>
      </c>
      <c r="AO3164" s="13" t="s">
        <v>44</v>
      </c>
      <c r="AP3164" s="13" t="s">
        <v>68</v>
      </c>
      <c r="AQ3164" s="13" t="s">
        <v>32</v>
      </c>
      <c r="AR3164" s="13" t="s">
        <v>45</v>
      </c>
      <c r="AS3164" s="13" t="s">
        <v>70</v>
      </c>
      <c r="AT3164" s="13">
        <v>248.84</v>
      </c>
      <c r="AU3164" s="13">
        <v>19</v>
      </c>
      <c r="AV3164" s="13">
        <v>0.06</v>
      </c>
      <c r="AW3164" s="13">
        <v>4444.28</v>
      </c>
      <c r="AX3164" s="13">
        <v>2557.89</v>
      </c>
      <c r="AY3164" s="13">
        <v>1886.39</v>
      </c>
      <c r="AZ3164" s="13" t="s">
        <v>63</v>
      </c>
      <c r="BA3164" s="13" t="s">
        <v>36</v>
      </c>
      <c r="BB3164" s="13" t="s">
        <v>37</v>
      </c>
      <c r="BC3164" s="13">
        <v>48.87</v>
      </c>
      <c r="BD3164" s="13">
        <v>7</v>
      </c>
      <c r="BE3164" s="13" t="s">
        <v>55</v>
      </c>
      <c r="BF3164" s="13" t="s">
        <v>39</v>
      </c>
      <c r="BG3164" s="13">
        <v>2</v>
      </c>
      <c r="BH3164" s="23">
        <v>7</v>
      </c>
    </row>
    <row r="3165" spans="36:60" x14ac:dyDescent="0.25">
      <c r="AJ3165" s="20">
        <v>902</v>
      </c>
      <c r="AK3165" s="2" t="s">
        <v>186</v>
      </c>
      <c r="AL3165" s="2" t="s">
        <v>99</v>
      </c>
      <c r="AM3165" s="2" t="s">
        <v>42</v>
      </c>
      <c r="AN3165" s="2" t="s">
        <v>29</v>
      </c>
      <c r="AO3165" s="2" t="s">
        <v>30</v>
      </c>
      <c r="AP3165" s="2" t="s">
        <v>75</v>
      </c>
      <c r="AQ3165" s="2" t="s">
        <v>87</v>
      </c>
      <c r="AR3165" s="2" t="s">
        <v>45</v>
      </c>
      <c r="AS3165" s="2" t="s">
        <v>80</v>
      </c>
      <c r="AT3165" s="2">
        <v>772.8</v>
      </c>
      <c r="AU3165" s="2">
        <v>2</v>
      </c>
      <c r="AV3165" s="2">
        <v>7.0000000000000007E-2</v>
      </c>
      <c r="AW3165" s="2">
        <v>1437.41</v>
      </c>
      <c r="AX3165" s="2">
        <v>968.38</v>
      </c>
      <c r="AY3165" s="2">
        <v>469.03</v>
      </c>
      <c r="AZ3165" s="2" t="s">
        <v>91</v>
      </c>
      <c r="BA3165" s="2" t="s">
        <v>71</v>
      </c>
      <c r="BB3165" s="2" t="s">
        <v>37</v>
      </c>
      <c r="BC3165" s="2">
        <v>43.62</v>
      </c>
      <c r="BD3165" s="2">
        <v>7</v>
      </c>
      <c r="BE3165" s="2" t="s">
        <v>38</v>
      </c>
      <c r="BF3165" s="2" t="s">
        <v>56</v>
      </c>
      <c r="BG3165" s="2">
        <v>5</v>
      </c>
      <c r="BH3165" s="21">
        <v>8</v>
      </c>
    </row>
    <row r="3166" spans="36:60" x14ac:dyDescent="0.25">
      <c r="AJ3166" s="22">
        <v>905</v>
      </c>
      <c r="AK3166" s="13" t="s">
        <v>210</v>
      </c>
      <c r="AL3166" s="13" t="s">
        <v>99</v>
      </c>
      <c r="AM3166" s="13" t="s">
        <v>42</v>
      </c>
      <c r="AN3166" s="13" t="s">
        <v>43</v>
      </c>
      <c r="AO3166" s="13" t="s">
        <v>30</v>
      </c>
      <c r="AP3166" s="13" t="s">
        <v>68</v>
      </c>
      <c r="AQ3166" s="13" t="s">
        <v>32</v>
      </c>
      <c r="AR3166" s="13" t="s">
        <v>45</v>
      </c>
      <c r="AS3166" s="13" t="s">
        <v>46</v>
      </c>
      <c r="AT3166" s="13">
        <v>567.97</v>
      </c>
      <c r="AU3166" s="13">
        <v>10</v>
      </c>
      <c r="AV3166" s="13">
        <v>0.28000000000000003</v>
      </c>
      <c r="AW3166" s="13">
        <v>4089.38</v>
      </c>
      <c r="AX3166" s="13">
        <v>2787</v>
      </c>
      <c r="AY3166" s="13">
        <v>1302.3800000000001</v>
      </c>
      <c r="AZ3166" s="13" t="s">
        <v>63</v>
      </c>
      <c r="BA3166" s="13" t="s">
        <v>71</v>
      </c>
      <c r="BB3166" s="13" t="s">
        <v>37</v>
      </c>
      <c r="BC3166" s="13">
        <v>49.61</v>
      </c>
      <c r="BD3166" s="13">
        <v>8</v>
      </c>
      <c r="BE3166" s="13" t="s">
        <v>55</v>
      </c>
      <c r="BF3166" s="13" t="s">
        <v>39</v>
      </c>
      <c r="BG3166" s="13">
        <v>2</v>
      </c>
      <c r="BH3166" s="23">
        <v>8</v>
      </c>
    </row>
    <row r="3167" spans="36:60" x14ac:dyDescent="0.25">
      <c r="AJ3167" s="20">
        <v>906</v>
      </c>
      <c r="AK3167" s="2" t="s">
        <v>506</v>
      </c>
      <c r="AL3167" s="2" t="s">
        <v>65</v>
      </c>
      <c r="AM3167" s="2" t="s">
        <v>28</v>
      </c>
      <c r="AN3167" s="2" t="s">
        <v>93</v>
      </c>
      <c r="AO3167" s="2" t="s">
        <v>78</v>
      </c>
      <c r="AP3167" s="2" t="s">
        <v>68</v>
      </c>
      <c r="AQ3167" s="2" t="s">
        <v>102</v>
      </c>
      <c r="AR3167" s="2" t="s">
        <v>45</v>
      </c>
      <c r="AS3167" s="2" t="s">
        <v>85</v>
      </c>
      <c r="AT3167" s="2">
        <v>412.09</v>
      </c>
      <c r="AU3167" s="2">
        <v>19</v>
      </c>
      <c r="AV3167" s="2">
        <v>0</v>
      </c>
      <c r="AW3167" s="2">
        <v>7829.71</v>
      </c>
      <c r="AX3167" s="2">
        <v>4031.42</v>
      </c>
      <c r="AY3167" s="2">
        <v>3798.29</v>
      </c>
      <c r="AZ3167" s="2" t="s">
        <v>76</v>
      </c>
      <c r="BA3167" s="2" t="s">
        <v>71</v>
      </c>
      <c r="BB3167" s="2" t="s">
        <v>48</v>
      </c>
      <c r="BC3167" s="2">
        <v>48.27</v>
      </c>
      <c r="BD3167" s="2">
        <v>1</v>
      </c>
      <c r="BE3167" s="2" t="s">
        <v>38</v>
      </c>
      <c r="BF3167" s="2" t="s">
        <v>39</v>
      </c>
      <c r="BG3167" s="2">
        <v>5</v>
      </c>
      <c r="BH3167" s="21">
        <v>3</v>
      </c>
    </row>
    <row r="3168" spans="36:60" x14ac:dyDescent="0.25">
      <c r="AJ3168" s="20">
        <v>910</v>
      </c>
      <c r="AK3168" s="2" t="s">
        <v>611</v>
      </c>
      <c r="AL3168" s="2" t="s">
        <v>127</v>
      </c>
      <c r="AM3168" s="2" t="s">
        <v>42</v>
      </c>
      <c r="AN3168" s="2" t="s">
        <v>43</v>
      </c>
      <c r="AO3168" s="2" t="s">
        <v>67</v>
      </c>
      <c r="AP3168" s="2" t="s">
        <v>75</v>
      </c>
      <c r="AQ3168" s="2" t="s">
        <v>62</v>
      </c>
      <c r="AR3168" s="2" t="s">
        <v>53</v>
      </c>
      <c r="AS3168" s="2" t="s">
        <v>46</v>
      </c>
      <c r="AT3168" s="2">
        <v>142.32</v>
      </c>
      <c r="AU3168" s="2">
        <v>12</v>
      </c>
      <c r="AV3168" s="2">
        <v>0.03</v>
      </c>
      <c r="AW3168" s="2">
        <v>1656.6</v>
      </c>
      <c r="AX3168" s="2">
        <v>1215.97</v>
      </c>
      <c r="AY3168" s="2">
        <v>440.63</v>
      </c>
      <c r="AZ3168" s="2" t="s">
        <v>35</v>
      </c>
      <c r="BA3168" s="2" t="s">
        <v>54</v>
      </c>
      <c r="BB3168" s="2" t="s">
        <v>48</v>
      </c>
      <c r="BC3168" s="2">
        <v>42.99</v>
      </c>
      <c r="BD3168" s="2">
        <v>9</v>
      </c>
      <c r="BE3168" s="2" t="s">
        <v>97</v>
      </c>
      <c r="BF3168" s="2" t="s">
        <v>39</v>
      </c>
      <c r="BG3168" s="2">
        <v>3</v>
      </c>
      <c r="BH3168" s="21">
        <v>9</v>
      </c>
    </row>
    <row r="3169" spans="36:60" x14ac:dyDescent="0.25">
      <c r="AJ3169" s="22">
        <v>911</v>
      </c>
      <c r="AK3169" s="13" t="s">
        <v>538</v>
      </c>
      <c r="AL3169" s="13" t="s">
        <v>65</v>
      </c>
      <c r="AM3169" s="13" t="s">
        <v>28</v>
      </c>
      <c r="AN3169" s="13" t="s">
        <v>29</v>
      </c>
      <c r="AO3169" s="13" t="s">
        <v>44</v>
      </c>
      <c r="AP3169" s="13" t="s">
        <v>31</v>
      </c>
      <c r="AQ3169" s="13" t="s">
        <v>134</v>
      </c>
      <c r="AR3169" s="13" t="s">
        <v>33</v>
      </c>
      <c r="AS3169" s="13" t="s">
        <v>70</v>
      </c>
      <c r="AT3169" s="13">
        <v>22.61</v>
      </c>
      <c r="AU3169" s="13">
        <v>8</v>
      </c>
      <c r="AV3169" s="13">
        <v>0.11</v>
      </c>
      <c r="AW3169" s="13">
        <v>160.97999999999999</v>
      </c>
      <c r="AX3169" s="13">
        <v>121.12</v>
      </c>
      <c r="AY3169" s="13">
        <v>39.86</v>
      </c>
      <c r="AZ3169" s="13" t="s">
        <v>63</v>
      </c>
      <c r="BA3169" s="13" t="s">
        <v>54</v>
      </c>
      <c r="BB3169" s="13" t="s">
        <v>37</v>
      </c>
      <c r="BC3169" s="13">
        <v>41.97</v>
      </c>
      <c r="BD3169" s="13">
        <v>2</v>
      </c>
      <c r="BE3169" s="13" t="s">
        <v>55</v>
      </c>
      <c r="BF3169" s="13" t="s">
        <v>39</v>
      </c>
      <c r="BG3169" s="13">
        <v>2</v>
      </c>
      <c r="BH3169" s="23">
        <v>7</v>
      </c>
    </row>
    <row r="3170" spans="36:60" x14ac:dyDescent="0.25">
      <c r="AJ3170" s="22">
        <v>913</v>
      </c>
      <c r="AK3170" s="13" t="s">
        <v>612</v>
      </c>
      <c r="AL3170" s="13" t="s">
        <v>65</v>
      </c>
      <c r="AM3170" s="13" t="s">
        <v>66</v>
      </c>
      <c r="AN3170" s="13" t="s">
        <v>43</v>
      </c>
      <c r="AO3170" s="13" t="s">
        <v>100</v>
      </c>
      <c r="AP3170" s="13" t="s">
        <v>75</v>
      </c>
      <c r="AQ3170" s="13" t="s">
        <v>107</v>
      </c>
      <c r="AR3170" s="13" t="s">
        <v>45</v>
      </c>
      <c r="AS3170" s="13" t="s">
        <v>85</v>
      </c>
      <c r="AT3170" s="13">
        <v>740.94</v>
      </c>
      <c r="AU3170" s="13">
        <v>10</v>
      </c>
      <c r="AV3170" s="13">
        <v>0.06</v>
      </c>
      <c r="AW3170" s="13">
        <v>6964.84</v>
      </c>
      <c r="AX3170" s="13">
        <v>5477.67</v>
      </c>
      <c r="AY3170" s="13">
        <v>1487.17</v>
      </c>
      <c r="AZ3170" s="13" t="s">
        <v>76</v>
      </c>
      <c r="BA3170" s="13" t="s">
        <v>88</v>
      </c>
      <c r="BB3170" s="13" t="s">
        <v>72</v>
      </c>
      <c r="BC3170" s="13">
        <v>43.72</v>
      </c>
      <c r="BD3170" s="13">
        <v>3</v>
      </c>
      <c r="BE3170" s="13" t="s">
        <v>97</v>
      </c>
      <c r="BF3170" s="13" t="s">
        <v>39</v>
      </c>
      <c r="BG3170" s="13">
        <v>2</v>
      </c>
      <c r="BH3170" s="23">
        <v>11</v>
      </c>
    </row>
    <row r="3171" spans="36:60" x14ac:dyDescent="0.25">
      <c r="AJ3171" s="20">
        <v>922</v>
      </c>
      <c r="AK3171" s="2" t="s">
        <v>615</v>
      </c>
      <c r="AL3171" s="2" t="s">
        <v>127</v>
      </c>
      <c r="AM3171" s="2" t="s">
        <v>66</v>
      </c>
      <c r="AN3171" s="2" t="s">
        <v>90</v>
      </c>
      <c r="AO3171" s="2" t="s">
        <v>74</v>
      </c>
      <c r="AP3171" s="2" t="s">
        <v>68</v>
      </c>
      <c r="AQ3171" s="2" t="s">
        <v>107</v>
      </c>
      <c r="AR3171" s="2" t="s">
        <v>45</v>
      </c>
      <c r="AS3171" s="2" t="s">
        <v>85</v>
      </c>
      <c r="AT3171" s="2">
        <v>152.31</v>
      </c>
      <c r="AU3171" s="2">
        <v>3</v>
      </c>
      <c r="AV3171" s="2">
        <v>0.28000000000000003</v>
      </c>
      <c r="AW3171" s="2">
        <v>328.99</v>
      </c>
      <c r="AX3171" s="2">
        <v>271.02999999999997</v>
      </c>
      <c r="AY3171" s="2">
        <v>57.96</v>
      </c>
      <c r="AZ3171" s="2" t="s">
        <v>91</v>
      </c>
      <c r="BA3171" s="2" t="s">
        <v>71</v>
      </c>
      <c r="BB3171" s="2" t="s">
        <v>48</v>
      </c>
      <c r="BC3171" s="2">
        <v>49.34</v>
      </c>
      <c r="BD3171" s="2">
        <v>9</v>
      </c>
      <c r="BE3171" s="2" t="s">
        <v>38</v>
      </c>
      <c r="BF3171" s="2" t="s">
        <v>39</v>
      </c>
      <c r="BG3171" s="2">
        <v>2</v>
      </c>
      <c r="BH3171" s="21">
        <v>4</v>
      </c>
    </row>
    <row r="3172" spans="36:60" x14ac:dyDescent="0.25">
      <c r="AJ3172" s="22">
        <v>935</v>
      </c>
      <c r="AK3172" s="13" t="s">
        <v>414</v>
      </c>
      <c r="AL3172" s="13" t="s">
        <v>41</v>
      </c>
      <c r="AM3172" s="13" t="s">
        <v>66</v>
      </c>
      <c r="AN3172" s="13" t="s">
        <v>59</v>
      </c>
      <c r="AO3172" s="13" t="s">
        <v>60</v>
      </c>
      <c r="AP3172" s="13" t="s">
        <v>75</v>
      </c>
      <c r="AQ3172" s="13" t="s">
        <v>87</v>
      </c>
      <c r="AR3172" s="13" t="s">
        <v>45</v>
      </c>
      <c r="AS3172" s="13" t="s">
        <v>34</v>
      </c>
      <c r="AT3172" s="13">
        <v>514.67999999999995</v>
      </c>
      <c r="AU3172" s="13">
        <v>18</v>
      </c>
      <c r="AV3172" s="13">
        <v>0.01</v>
      </c>
      <c r="AW3172" s="13">
        <v>9171.6</v>
      </c>
      <c r="AX3172" s="13">
        <v>4800.22</v>
      </c>
      <c r="AY3172" s="13">
        <v>4371.38</v>
      </c>
      <c r="AZ3172" s="13" t="s">
        <v>47</v>
      </c>
      <c r="BA3172" s="13" t="s">
        <v>36</v>
      </c>
      <c r="BB3172" s="13" t="s">
        <v>37</v>
      </c>
      <c r="BC3172" s="13">
        <v>42.78</v>
      </c>
      <c r="BD3172" s="13">
        <v>7</v>
      </c>
      <c r="BE3172" s="13" t="s">
        <v>38</v>
      </c>
      <c r="BF3172" s="13" t="s">
        <v>39</v>
      </c>
      <c r="BG3172" s="13">
        <v>5</v>
      </c>
      <c r="BH3172" s="23">
        <v>9</v>
      </c>
    </row>
    <row r="3173" spans="36:60" x14ac:dyDescent="0.25">
      <c r="AJ3173" s="22">
        <v>937</v>
      </c>
      <c r="AK3173" s="13" t="s">
        <v>158</v>
      </c>
      <c r="AL3173" s="13" t="s">
        <v>120</v>
      </c>
      <c r="AM3173" s="13" t="s">
        <v>28</v>
      </c>
      <c r="AN3173" s="13" t="s">
        <v>29</v>
      </c>
      <c r="AO3173" s="13" t="s">
        <v>30</v>
      </c>
      <c r="AP3173" s="13" t="s">
        <v>68</v>
      </c>
      <c r="AQ3173" s="13" t="s">
        <v>69</v>
      </c>
      <c r="AR3173" s="13" t="s">
        <v>45</v>
      </c>
      <c r="AS3173" s="13" t="s">
        <v>80</v>
      </c>
      <c r="AT3173" s="13">
        <v>239.48</v>
      </c>
      <c r="AU3173" s="13">
        <v>6</v>
      </c>
      <c r="AV3173" s="13">
        <v>0.1</v>
      </c>
      <c r="AW3173" s="13">
        <v>1293.19</v>
      </c>
      <c r="AX3173" s="13">
        <v>741.28</v>
      </c>
      <c r="AY3173" s="13">
        <v>551.91</v>
      </c>
      <c r="AZ3173" s="13" t="s">
        <v>47</v>
      </c>
      <c r="BA3173" s="13" t="s">
        <v>71</v>
      </c>
      <c r="BB3173" s="13" t="s">
        <v>72</v>
      </c>
      <c r="BC3173" s="13">
        <v>40.950000000000003</v>
      </c>
      <c r="BD3173" s="13">
        <v>1</v>
      </c>
      <c r="BE3173" s="13" t="s">
        <v>55</v>
      </c>
      <c r="BF3173" s="13" t="s">
        <v>56</v>
      </c>
      <c r="BG3173" s="13">
        <v>1</v>
      </c>
      <c r="BH3173" s="23">
        <v>2</v>
      </c>
    </row>
    <row r="3174" spans="36:60" x14ac:dyDescent="0.25">
      <c r="AJ3174" s="20">
        <v>944</v>
      </c>
      <c r="AK3174" s="2" t="s">
        <v>623</v>
      </c>
      <c r="AL3174" s="2" t="s">
        <v>41</v>
      </c>
      <c r="AM3174" s="2" t="s">
        <v>82</v>
      </c>
      <c r="AN3174" s="2" t="s">
        <v>90</v>
      </c>
      <c r="AO3174" s="2" t="s">
        <v>30</v>
      </c>
      <c r="AP3174" s="2" t="s">
        <v>75</v>
      </c>
      <c r="AQ3174" s="2" t="s">
        <v>102</v>
      </c>
      <c r="AR3174" s="2" t="s">
        <v>45</v>
      </c>
      <c r="AS3174" s="2" t="s">
        <v>70</v>
      </c>
      <c r="AT3174" s="2">
        <v>404.6</v>
      </c>
      <c r="AU3174" s="2">
        <v>12</v>
      </c>
      <c r="AV3174" s="2">
        <v>0.09</v>
      </c>
      <c r="AW3174" s="2">
        <v>4418.2299999999996</v>
      </c>
      <c r="AX3174" s="2">
        <v>3264.49</v>
      </c>
      <c r="AY3174" s="2">
        <v>1153.74</v>
      </c>
      <c r="AZ3174" s="2" t="s">
        <v>76</v>
      </c>
      <c r="BA3174" s="2" t="s">
        <v>36</v>
      </c>
      <c r="BB3174" s="2" t="s">
        <v>72</v>
      </c>
      <c r="BC3174" s="2">
        <v>48.62</v>
      </c>
      <c r="BD3174" s="2">
        <v>8</v>
      </c>
      <c r="BE3174" s="2" t="s">
        <v>55</v>
      </c>
      <c r="BF3174" s="2" t="s">
        <v>56</v>
      </c>
      <c r="BG3174" s="2">
        <v>1</v>
      </c>
      <c r="BH3174" s="21">
        <v>7</v>
      </c>
    </row>
    <row r="3175" spans="36:60" x14ac:dyDescent="0.25">
      <c r="AJ3175" s="20">
        <v>946</v>
      </c>
      <c r="AK3175" s="2" t="s">
        <v>399</v>
      </c>
      <c r="AL3175" s="2" t="s">
        <v>58</v>
      </c>
      <c r="AM3175" s="2" t="s">
        <v>28</v>
      </c>
      <c r="AN3175" s="2" t="s">
        <v>29</v>
      </c>
      <c r="AO3175" s="2" t="s">
        <v>94</v>
      </c>
      <c r="AP3175" s="2" t="s">
        <v>61</v>
      </c>
      <c r="AQ3175" s="2" t="s">
        <v>134</v>
      </c>
      <c r="AR3175" s="2" t="s">
        <v>45</v>
      </c>
      <c r="AS3175" s="2" t="s">
        <v>34</v>
      </c>
      <c r="AT3175" s="2">
        <v>391.86</v>
      </c>
      <c r="AU3175" s="2">
        <v>7</v>
      </c>
      <c r="AV3175" s="2">
        <v>0.3</v>
      </c>
      <c r="AW3175" s="2">
        <v>1920.11</v>
      </c>
      <c r="AX3175" s="2">
        <v>1494.28</v>
      </c>
      <c r="AY3175" s="2">
        <v>425.83</v>
      </c>
      <c r="AZ3175" s="2" t="s">
        <v>47</v>
      </c>
      <c r="BA3175" s="2" t="s">
        <v>71</v>
      </c>
      <c r="BB3175" s="2" t="s">
        <v>72</v>
      </c>
      <c r="BC3175" s="2">
        <v>41.98</v>
      </c>
      <c r="BD3175" s="2">
        <v>7</v>
      </c>
      <c r="BE3175" s="2" t="s">
        <v>97</v>
      </c>
      <c r="BF3175" s="2" t="s">
        <v>39</v>
      </c>
      <c r="BG3175" s="2">
        <v>3</v>
      </c>
      <c r="BH3175" s="21">
        <v>11</v>
      </c>
    </row>
    <row r="3176" spans="36:60" x14ac:dyDescent="0.25">
      <c r="AJ3176" s="22">
        <v>947</v>
      </c>
      <c r="AK3176" s="13" t="s">
        <v>190</v>
      </c>
      <c r="AL3176" s="13" t="s">
        <v>50</v>
      </c>
      <c r="AM3176" s="13" t="s">
        <v>28</v>
      </c>
      <c r="AN3176" s="13" t="s">
        <v>83</v>
      </c>
      <c r="AO3176" s="13" t="s">
        <v>74</v>
      </c>
      <c r="AP3176" s="13" t="s">
        <v>51</v>
      </c>
      <c r="AQ3176" s="13" t="s">
        <v>62</v>
      </c>
      <c r="AR3176" s="13" t="s">
        <v>53</v>
      </c>
      <c r="AS3176" s="13" t="s">
        <v>34</v>
      </c>
      <c r="AT3176" s="13">
        <v>458.63</v>
      </c>
      <c r="AU3176" s="13">
        <v>1</v>
      </c>
      <c r="AV3176" s="13">
        <v>0.15</v>
      </c>
      <c r="AW3176" s="13">
        <v>389.84</v>
      </c>
      <c r="AX3176" s="13">
        <v>261.04000000000002</v>
      </c>
      <c r="AY3176" s="13">
        <v>128.80000000000001</v>
      </c>
      <c r="AZ3176" s="13" t="s">
        <v>91</v>
      </c>
      <c r="BA3176" s="13" t="s">
        <v>54</v>
      </c>
      <c r="BB3176" s="13" t="s">
        <v>37</v>
      </c>
      <c r="BC3176" s="13">
        <v>42.73</v>
      </c>
      <c r="BD3176" s="13">
        <v>9</v>
      </c>
      <c r="BE3176" s="13" t="s">
        <v>38</v>
      </c>
      <c r="BF3176" s="13" t="s">
        <v>56</v>
      </c>
      <c r="BG3176" s="13">
        <v>4</v>
      </c>
      <c r="BH3176" s="23">
        <v>10</v>
      </c>
    </row>
    <row r="3177" spans="36:60" x14ac:dyDescent="0.25">
      <c r="AJ3177" s="22">
        <v>953</v>
      </c>
      <c r="AK3177" s="13" t="s">
        <v>304</v>
      </c>
      <c r="AL3177" s="13" t="s">
        <v>27</v>
      </c>
      <c r="AM3177" s="13" t="s">
        <v>66</v>
      </c>
      <c r="AN3177" s="13" t="s">
        <v>90</v>
      </c>
      <c r="AO3177" s="13" t="s">
        <v>100</v>
      </c>
      <c r="AP3177" s="13" t="s">
        <v>75</v>
      </c>
      <c r="AQ3177" s="13" t="s">
        <v>52</v>
      </c>
      <c r="AR3177" s="13" t="s">
        <v>45</v>
      </c>
      <c r="AS3177" s="13" t="s">
        <v>80</v>
      </c>
      <c r="AT3177" s="13">
        <v>218.23</v>
      </c>
      <c r="AU3177" s="13">
        <v>4</v>
      </c>
      <c r="AV3177" s="13">
        <v>0.17</v>
      </c>
      <c r="AW3177" s="13">
        <v>724.52</v>
      </c>
      <c r="AX3177" s="13">
        <v>533.05999999999995</v>
      </c>
      <c r="AY3177" s="13">
        <v>191.46</v>
      </c>
      <c r="AZ3177" s="13" t="s">
        <v>63</v>
      </c>
      <c r="BA3177" s="13" t="s">
        <v>54</v>
      </c>
      <c r="BB3177" s="13" t="s">
        <v>37</v>
      </c>
      <c r="BC3177" s="13">
        <v>49.25</v>
      </c>
      <c r="BD3177" s="13">
        <v>5</v>
      </c>
      <c r="BE3177" s="13" t="s">
        <v>55</v>
      </c>
      <c r="BF3177" s="13" t="s">
        <v>39</v>
      </c>
      <c r="BG3177" s="13">
        <v>5</v>
      </c>
      <c r="BH3177" s="23">
        <v>7</v>
      </c>
    </row>
    <row r="3178" spans="36:60" x14ac:dyDescent="0.25">
      <c r="AJ3178" s="20">
        <v>954</v>
      </c>
      <c r="AK3178" s="2" t="s">
        <v>625</v>
      </c>
      <c r="AL3178" s="2" t="s">
        <v>27</v>
      </c>
      <c r="AM3178" s="2" t="s">
        <v>42</v>
      </c>
      <c r="AN3178" s="2" t="s">
        <v>90</v>
      </c>
      <c r="AO3178" s="2" t="s">
        <v>67</v>
      </c>
      <c r="AP3178" s="2" t="s">
        <v>61</v>
      </c>
      <c r="AQ3178" s="2" t="s">
        <v>102</v>
      </c>
      <c r="AR3178" s="2" t="s">
        <v>45</v>
      </c>
      <c r="AS3178" s="2" t="s">
        <v>80</v>
      </c>
      <c r="AT3178" s="2">
        <v>733.09</v>
      </c>
      <c r="AU3178" s="2">
        <v>4</v>
      </c>
      <c r="AV3178" s="2">
        <v>0.17</v>
      </c>
      <c r="AW3178" s="2">
        <v>2433.86</v>
      </c>
      <c r="AX3178" s="2">
        <v>2063.84</v>
      </c>
      <c r="AY3178" s="2">
        <v>370.02</v>
      </c>
      <c r="AZ3178" s="2" t="s">
        <v>91</v>
      </c>
      <c r="BA3178" s="2" t="s">
        <v>54</v>
      </c>
      <c r="BB3178" s="2" t="s">
        <v>37</v>
      </c>
      <c r="BC3178" s="2">
        <v>48.62</v>
      </c>
      <c r="BD3178" s="2">
        <v>3</v>
      </c>
      <c r="BE3178" s="2" t="s">
        <v>55</v>
      </c>
      <c r="BF3178" s="2" t="s">
        <v>56</v>
      </c>
      <c r="BG3178" s="2">
        <v>2</v>
      </c>
      <c r="BH3178" s="21">
        <v>5</v>
      </c>
    </row>
    <row r="3179" spans="36:60" x14ac:dyDescent="0.25">
      <c r="AJ3179" s="22">
        <v>955</v>
      </c>
      <c r="AK3179" s="13" t="s">
        <v>540</v>
      </c>
      <c r="AL3179" s="13" t="s">
        <v>120</v>
      </c>
      <c r="AM3179" s="13" t="s">
        <v>42</v>
      </c>
      <c r="AN3179" s="13" t="s">
        <v>43</v>
      </c>
      <c r="AO3179" s="13" t="s">
        <v>44</v>
      </c>
      <c r="AP3179" s="13" t="s">
        <v>61</v>
      </c>
      <c r="AQ3179" s="13" t="s">
        <v>32</v>
      </c>
      <c r="AR3179" s="13" t="s">
        <v>33</v>
      </c>
      <c r="AS3179" s="13" t="s">
        <v>80</v>
      </c>
      <c r="AT3179" s="13">
        <v>482.13</v>
      </c>
      <c r="AU3179" s="13">
        <v>2</v>
      </c>
      <c r="AV3179" s="13">
        <v>0.15</v>
      </c>
      <c r="AW3179" s="13">
        <v>819.62</v>
      </c>
      <c r="AX3179" s="13">
        <v>570.07000000000005</v>
      </c>
      <c r="AY3179" s="13">
        <v>249.55</v>
      </c>
      <c r="AZ3179" s="13" t="s">
        <v>35</v>
      </c>
      <c r="BA3179" s="13" t="s">
        <v>54</v>
      </c>
      <c r="BB3179" s="13" t="s">
        <v>48</v>
      </c>
      <c r="BC3179" s="13">
        <v>40.86</v>
      </c>
      <c r="BD3179" s="13">
        <v>1</v>
      </c>
      <c r="BE3179" s="13" t="s">
        <v>55</v>
      </c>
      <c r="BF3179" s="13" t="s">
        <v>56</v>
      </c>
      <c r="BG3179" s="13">
        <v>2</v>
      </c>
      <c r="BH3179" s="23">
        <v>1</v>
      </c>
    </row>
    <row r="3180" spans="36:60" x14ac:dyDescent="0.25">
      <c r="AJ3180" s="22">
        <v>957</v>
      </c>
      <c r="AK3180" s="13" t="s">
        <v>626</v>
      </c>
      <c r="AL3180" s="13" t="s">
        <v>96</v>
      </c>
      <c r="AM3180" s="13" t="s">
        <v>28</v>
      </c>
      <c r="AN3180" s="13" t="s">
        <v>59</v>
      </c>
      <c r="AO3180" s="13" t="s">
        <v>74</v>
      </c>
      <c r="AP3180" s="13" t="s">
        <v>75</v>
      </c>
      <c r="AQ3180" s="13" t="s">
        <v>134</v>
      </c>
      <c r="AR3180" s="13" t="s">
        <v>45</v>
      </c>
      <c r="AS3180" s="13" t="s">
        <v>85</v>
      </c>
      <c r="AT3180" s="13">
        <v>821.48</v>
      </c>
      <c r="AU3180" s="13">
        <v>16</v>
      </c>
      <c r="AV3180" s="13">
        <v>0.17</v>
      </c>
      <c r="AW3180" s="13">
        <v>10909.25</v>
      </c>
      <c r="AX3180" s="13">
        <v>8027.67</v>
      </c>
      <c r="AY3180" s="13">
        <v>2881.58</v>
      </c>
      <c r="AZ3180" s="13" t="s">
        <v>63</v>
      </c>
      <c r="BA3180" s="13" t="s">
        <v>71</v>
      </c>
      <c r="BB3180" s="13" t="s">
        <v>72</v>
      </c>
      <c r="BC3180" s="13">
        <v>48.91</v>
      </c>
      <c r="BD3180" s="13">
        <v>9</v>
      </c>
      <c r="BE3180" s="13" t="s">
        <v>38</v>
      </c>
      <c r="BF3180" s="13" t="s">
        <v>56</v>
      </c>
      <c r="BG3180" s="13">
        <v>2</v>
      </c>
      <c r="BH3180" s="23">
        <v>3</v>
      </c>
    </row>
    <row r="3181" spans="36:60" x14ac:dyDescent="0.25">
      <c r="AJ3181" s="20">
        <v>958</v>
      </c>
      <c r="AK3181" s="2" t="s">
        <v>133</v>
      </c>
      <c r="AL3181" s="2" t="s">
        <v>99</v>
      </c>
      <c r="AM3181" s="2" t="s">
        <v>28</v>
      </c>
      <c r="AN3181" s="2" t="s">
        <v>83</v>
      </c>
      <c r="AO3181" s="2" t="s">
        <v>94</v>
      </c>
      <c r="AP3181" s="2" t="s">
        <v>75</v>
      </c>
      <c r="AQ3181" s="2" t="s">
        <v>69</v>
      </c>
      <c r="AR3181" s="2" t="s">
        <v>33</v>
      </c>
      <c r="AS3181" s="2" t="s">
        <v>70</v>
      </c>
      <c r="AT3181" s="2">
        <v>858.37</v>
      </c>
      <c r="AU3181" s="2">
        <v>4</v>
      </c>
      <c r="AV3181" s="2">
        <v>0.08</v>
      </c>
      <c r="AW3181" s="2">
        <v>3158.8</v>
      </c>
      <c r="AX3181" s="2">
        <v>2509.11</v>
      </c>
      <c r="AY3181" s="2">
        <v>649.69000000000005</v>
      </c>
      <c r="AZ3181" s="2" t="s">
        <v>47</v>
      </c>
      <c r="BA3181" s="2" t="s">
        <v>36</v>
      </c>
      <c r="BB3181" s="2" t="s">
        <v>48</v>
      </c>
      <c r="BC3181" s="2">
        <v>47.93</v>
      </c>
      <c r="BD3181" s="2">
        <v>9</v>
      </c>
      <c r="BE3181" s="2" t="s">
        <v>38</v>
      </c>
      <c r="BF3181" s="2" t="s">
        <v>39</v>
      </c>
      <c r="BG3181" s="2">
        <v>1</v>
      </c>
      <c r="BH3181" s="21">
        <v>6</v>
      </c>
    </row>
    <row r="3182" spans="36:60" x14ac:dyDescent="0.25">
      <c r="AJ3182" s="22">
        <v>963</v>
      </c>
      <c r="AK3182" s="13" t="s">
        <v>232</v>
      </c>
      <c r="AL3182" s="13" t="s">
        <v>120</v>
      </c>
      <c r="AM3182" s="13" t="s">
        <v>66</v>
      </c>
      <c r="AN3182" s="13" t="s">
        <v>43</v>
      </c>
      <c r="AO3182" s="13" t="s">
        <v>44</v>
      </c>
      <c r="AP3182" s="13" t="s">
        <v>61</v>
      </c>
      <c r="AQ3182" s="13" t="s">
        <v>84</v>
      </c>
      <c r="AR3182" s="13" t="s">
        <v>53</v>
      </c>
      <c r="AS3182" s="13" t="s">
        <v>46</v>
      </c>
      <c r="AT3182" s="13">
        <v>106.04</v>
      </c>
      <c r="AU3182" s="13">
        <v>14</v>
      </c>
      <c r="AV3182" s="13">
        <v>0.11</v>
      </c>
      <c r="AW3182" s="13">
        <v>1321.26</v>
      </c>
      <c r="AX3182" s="13">
        <v>814.6</v>
      </c>
      <c r="AY3182" s="13">
        <v>506.66</v>
      </c>
      <c r="AZ3182" s="13" t="s">
        <v>91</v>
      </c>
      <c r="BA3182" s="13" t="s">
        <v>36</v>
      </c>
      <c r="BB3182" s="13" t="s">
        <v>72</v>
      </c>
      <c r="BC3182" s="13">
        <v>43.8</v>
      </c>
      <c r="BD3182" s="13">
        <v>2</v>
      </c>
      <c r="BE3182" s="13" t="s">
        <v>55</v>
      </c>
      <c r="BF3182" s="13" t="s">
        <v>39</v>
      </c>
      <c r="BG3182" s="13">
        <v>2</v>
      </c>
      <c r="BH3182" s="23">
        <v>9</v>
      </c>
    </row>
    <row r="3183" spans="36:60" x14ac:dyDescent="0.25">
      <c r="AJ3183" s="20">
        <v>970</v>
      </c>
      <c r="AK3183" s="2" t="s">
        <v>262</v>
      </c>
      <c r="AL3183" s="2" t="s">
        <v>129</v>
      </c>
      <c r="AM3183" s="2" t="s">
        <v>28</v>
      </c>
      <c r="AN3183" s="2" t="s">
        <v>43</v>
      </c>
      <c r="AO3183" s="2" t="s">
        <v>60</v>
      </c>
      <c r="AP3183" s="2" t="s">
        <v>31</v>
      </c>
      <c r="AQ3183" s="2" t="s">
        <v>102</v>
      </c>
      <c r="AR3183" s="2" t="s">
        <v>53</v>
      </c>
      <c r="AS3183" s="2" t="s">
        <v>80</v>
      </c>
      <c r="AT3183" s="2">
        <v>591.79</v>
      </c>
      <c r="AU3183" s="2">
        <v>1</v>
      </c>
      <c r="AV3183" s="2">
        <v>0.24</v>
      </c>
      <c r="AW3183" s="2">
        <v>449.76</v>
      </c>
      <c r="AX3183" s="2">
        <v>274.23</v>
      </c>
      <c r="AY3183" s="2">
        <v>175.53</v>
      </c>
      <c r="AZ3183" s="2" t="s">
        <v>47</v>
      </c>
      <c r="BA3183" s="2" t="s">
        <v>71</v>
      </c>
      <c r="BB3183" s="2" t="s">
        <v>48</v>
      </c>
      <c r="BC3183" s="2">
        <v>47.46</v>
      </c>
      <c r="BD3183" s="2">
        <v>5</v>
      </c>
      <c r="BE3183" s="2" t="s">
        <v>38</v>
      </c>
      <c r="BF3183" s="2" t="s">
        <v>56</v>
      </c>
      <c r="BG3183" s="2">
        <v>1</v>
      </c>
      <c r="BH3183" s="21">
        <v>12</v>
      </c>
    </row>
    <row r="3184" spans="36:60" x14ac:dyDescent="0.25">
      <c r="AJ3184" s="22">
        <v>971</v>
      </c>
      <c r="AK3184" s="13" t="s">
        <v>356</v>
      </c>
      <c r="AL3184" s="13" t="s">
        <v>114</v>
      </c>
      <c r="AM3184" s="13" t="s">
        <v>42</v>
      </c>
      <c r="AN3184" s="13" t="s">
        <v>93</v>
      </c>
      <c r="AO3184" s="13" t="s">
        <v>67</v>
      </c>
      <c r="AP3184" s="13" t="s">
        <v>51</v>
      </c>
      <c r="AQ3184" s="13" t="s">
        <v>87</v>
      </c>
      <c r="AR3184" s="13" t="s">
        <v>33</v>
      </c>
      <c r="AS3184" s="13" t="s">
        <v>80</v>
      </c>
      <c r="AT3184" s="13">
        <v>366.42</v>
      </c>
      <c r="AU3184" s="13">
        <v>19</v>
      </c>
      <c r="AV3184" s="13">
        <v>0.08</v>
      </c>
      <c r="AW3184" s="13">
        <v>6405.02</v>
      </c>
      <c r="AX3184" s="13">
        <v>4450.99</v>
      </c>
      <c r="AY3184" s="13">
        <v>1954.03</v>
      </c>
      <c r="AZ3184" s="13" t="s">
        <v>63</v>
      </c>
      <c r="BA3184" s="13" t="s">
        <v>36</v>
      </c>
      <c r="BB3184" s="13" t="s">
        <v>72</v>
      </c>
      <c r="BC3184" s="13">
        <v>42.8</v>
      </c>
      <c r="BD3184" s="13">
        <v>1</v>
      </c>
      <c r="BE3184" s="13" t="s">
        <v>97</v>
      </c>
      <c r="BF3184" s="13" t="s">
        <v>39</v>
      </c>
      <c r="BG3184" s="13">
        <v>4</v>
      </c>
      <c r="BH3184" s="23">
        <v>4</v>
      </c>
    </row>
    <row r="3185" spans="36:60" x14ac:dyDescent="0.25">
      <c r="AJ3185" s="20">
        <v>972</v>
      </c>
      <c r="AK3185" s="2" t="s">
        <v>631</v>
      </c>
      <c r="AL3185" s="2" t="s">
        <v>41</v>
      </c>
      <c r="AM3185" s="2" t="s">
        <v>28</v>
      </c>
      <c r="AN3185" s="2" t="s">
        <v>90</v>
      </c>
      <c r="AO3185" s="2" t="s">
        <v>94</v>
      </c>
      <c r="AP3185" s="2" t="s">
        <v>61</v>
      </c>
      <c r="AQ3185" s="2" t="s">
        <v>134</v>
      </c>
      <c r="AR3185" s="2" t="s">
        <v>33</v>
      </c>
      <c r="AS3185" s="2" t="s">
        <v>46</v>
      </c>
      <c r="AT3185" s="2">
        <v>983.12</v>
      </c>
      <c r="AU3185" s="2">
        <v>3</v>
      </c>
      <c r="AV3185" s="2">
        <v>0.08</v>
      </c>
      <c r="AW3185" s="2">
        <v>2713.41</v>
      </c>
      <c r="AX3185" s="2">
        <v>2371.2800000000002</v>
      </c>
      <c r="AY3185" s="2">
        <v>342.13</v>
      </c>
      <c r="AZ3185" s="2" t="s">
        <v>47</v>
      </c>
      <c r="BA3185" s="2" t="s">
        <v>54</v>
      </c>
      <c r="BB3185" s="2" t="s">
        <v>48</v>
      </c>
      <c r="BC3185" s="2">
        <v>43.73</v>
      </c>
      <c r="BD3185" s="2">
        <v>3</v>
      </c>
      <c r="BE3185" s="2" t="s">
        <v>97</v>
      </c>
      <c r="BF3185" s="2" t="s">
        <v>56</v>
      </c>
      <c r="BG3185" s="2">
        <v>1</v>
      </c>
      <c r="BH3185" s="21">
        <v>12</v>
      </c>
    </row>
    <row r="3186" spans="36:60" x14ac:dyDescent="0.25">
      <c r="AJ3186" s="20">
        <v>974</v>
      </c>
      <c r="AK3186" s="2" t="s">
        <v>632</v>
      </c>
      <c r="AL3186" s="2" t="s">
        <v>50</v>
      </c>
      <c r="AM3186" s="2" t="s">
        <v>28</v>
      </c>
      <c r="AN3186" s="2" t="s">
        <v>29</v>
      </c>
      <c r="AO3186" s="2" t="s">
        <v>100</v>
      </c>
      <c r="AP3186" s="2" t="s">
        <v>68</v>
      </c>
      <c r="AQ3186" s="2" t="s">
        <v>87</v>
      </c>
      <c r="AR3186" s="2" t="s">
        <v>33</v>
      </c>
      <c r="AS3186" s="2" t="s">
        <v>70</v>
      </c>
      <c r="AT3186" s="2">
        <v>502.44</v>
      </c>
      <c r="AU3186" s="2">
        <v>11</v>
      </c>
      <c r="AV3186" s="2">
        <v>0.1</v>
      </c>
      <c r="AW3186" s="2">
        <v>4974.16</v>
      </c>
      <c r="AX3186" s="2">
        <v>4196.95</v>
      </c>
      <c r="AY3186" s="2">
        <v>777.21</v>
      </c>
      <c r="AZ3186" s="2" t="s">
        <v>91</v>
      </c>
      <c r="BA3186" s="2" t="s">
        <v>71</v>
      </c>
      <c r="BB3186" s="2" t="s">
        <v>37</v>
      </c>
      <c r="BC3186" s="2">
        <v>42.6</v>
      </c>
      <c r="BD3186" s="2">
        <v>4</v>
      </c>
      <c r="BE3186" s="2" t="s">
        <v>55</v>
      </c>
      <c r="BF3186" s="2" t="s">
        <v>56</v>
      </c>
      <c r="BG3186" s="2">
        <v>4</v>
      </c>
      <c r="BH3186" s="21">
        <v>1</v>
      </c>
    </row>
    <row r="3187" spans="36:60" x14ac:dyDescent="0.25">
      <c r="AJ3187" s="22">
        <v>975</v>
      </c>
      <c r="AK3187" s="13" t="s">
        <v>349</v>
      </c>
      <c r="AL3187" s="13" t="s">
        <v>120</v>
      </c>
      <c r="AM3187" s="13" t="s">
        <v>42</v>
      </c>
      <c r="AN3187" s="13" t="s">
        <v>43</v>
      </c>
      <c r="AO3187" s="13" t="s">
        <v>44</v>
      </c>
      <c r="AP3187" s="13" t="s">
        <v>31</v>
      </c>
      <c r="AQ3187" s="13" t="s">
        <v>62</v>
      </c>
      <c r="AR3187" s="13" t="s">
        <v>45</v>
      </c>
      <c r="AS3187" s="13" t="s">
        <v>46</v>
      </c>
      <c r="AT3187" s="13">
        <v>759.18</v>
      </c>
      <c r="AU3187" s="13">
        <v>5</v>
      </c>
      <c r="AV3187" s="13">
        <v>0.05</v>
      </c>
      <c r="AW3187" s="13">
        <v>3606.1</v>
      </c>
      <c r="AX3187" s="13">
        <v>2870.97</v>
      </c>
      <c r="AY3187" s="13">
        <v>735.13</v>
      </c>
      <c r="AZ3187" s="13" t="s">
        <v>91</v>
      </c>
      <c r="BA3187" s="13" t="s">
        <v>71</v>
      </c>
      <c r="BB3187" s="13" t="s">
        <v>48</v>
      </c>
      <c r="BC3187" s="13">
        <v>47.66</v>
      </c>
      <c r="BD3187" s="13">
        <v>7</v>
      </c>
      <c r="BE3187" s="13" t="s">
        <v>55</v>
      </c>
      <c r="BF3187" s="13" t="s">
        <v>56</v>
      </c>
      <c r="BG3187" s="13">
        <v>3</v>
      </c>
      <c r="BH3187" s="23">
        <v>9</v>
      </c>
    </row>
    <row r="3188" spans="36:60" ht="15.75" thickBot="1" x14ac:dyDescent="0.3">
      <c r="AJ3188" s="24">
        <v>978</v>
      </c>
      <c r="AK3188" s="25" t="s">
        <v>307</v>
      </c>
      <c r="AL3188" s="25" t="s">
        <v>129</v>
      </c>
      <c r="AM3188" s="25" t="s">
        <v>42</v>
      </c>
      <c r="AN3188" s="25" t="s">
        <v>43</v>
      </c>
      <c r="AO3188" s="25" t="s">
        <v>30</v>
      </c>
      <c r="AP3188" s="25" t="s">
        <v>51</v>
      </c>
      <c r="AQ3188" s="25" t="s">
        <v>52</v>
      </c>
      <c r="AR3188" s="25" t="s">
        <v>45</v>
      </c>
      <c r="AS3188" s="25" t="s">
        <v>34</v>
      </c>
      <c r="AT3188" s="25">
        <v>597.94000000000005</v>
      </c>
      <c r="AU3188" s="25">
        <v>17</v>
      </c>
      <c r="AV3188" s="25">
        <v>0.3</v>
      </c>
      <c r="AW3188" s="25">
        <v>7115.49</v>
      </c>
      <c r="AX3188" s="25">
        <v>5997.49</v>
      </c>
      <c r="AY3188" s="25">
        <v>1118</v>
      </c>
      <c r="AZ3188" s="25" t="s">
        <v>76</v>
      </c>
      <c r="BA3188" s="25" t="s">
        <v>54</v>
      </c>
      <c r="BB3188" s="25" t="s">
        <v>72</v>
      </c>
      <c r="BC3188" s="25">
        <v>42.33</v>
      </c>
      <c r="BD3188" s="25">
        <v>2</v>
      </c>
      <c r="BE3188" s="25" t="s">
        <v>97</v>
      </c>
      <c r="BF3188" s="25" t="s">
        <v>39</v>
      </c>
      <c r="BG3188" s="25">
        <v>5</v>
      </c>
      <c r="BH3188" s="26">
        <v>5</v>
      </c>
    </row>
    <row r="3189" spans="36:60" ht="15.75" thickBot="1" x14ac:dyDescent="0.3"/>
    <row r="3190" spans="36:60" ht="15.75" thickBot="1" x14ac:dyDescent="0.3">
      <c r="AJ3190" s="125" t="s">
        <v>675</v>
      </c>
      <c r="AK3190" s="126"/>
      <c r="AL3190" s="126"/>
      <c r="AM3190" s="126"/>
      <c r="AN3190" s="126"/>
      <c r="AO3190" s="127"/>
    </row>
    <row r="3191" spans="36:60" x14ac:dyDescent="0.25">
      <c r="AJ3191" s="45" t="s">
        <v>21</v>
      </c>
    </row>
    <row r="3192" spans="36:60" ht="15.75" thickBot="1" x14ac:dyDescent="0.3">
      <c r="AJ3192" s="30" t="s">
        <v>676</v>
      </c>
    </row>
    <row r="3193" spans="36:60" ht="15.75" thickBot="1" x14ac:dyDescent="0.3"/>
    <row r="3194" spans="36:60" ht="15.75" thickBot="1" x14ac:dyDescent="0.3">
      <c r="AJ3194" s="15" t="s">
        <v>1</v>
      </c>
      <c r="AK3194" s="16" t="s">
        <v>2</v>
      </c>
      <c r="AL3194" s="16" t="s">
        <v>3</v>
      </c>
      <c r="AM3194" s="16" t="s">
        <v>4</v>
      </c>
      <c r="AN3194" s="16" t="s">
        <v>5</v>
      </c>
      <c r="AO3194" s="16" t="s">
        <v>6</v>
      </c>
      <c r="AP3194" s="16" t="s">
        <v>7</v>
      </c>
      <c r="AQ3194" s="16" t="s">
        <v>8</v>
      </c>
      <c r="AR3194" s="16" t="s">
        <v>9</v>
      </c>
      <c r="AS3194" s="16" t="s">
        <v>10</v>
      </c>
      <c r="AT3194" s="16" t="s">
        <v>11</v>
      </c>
      <c r="AU3194" s="16" t="s">
        <v>12</v>
      </c>
      <c r="AV3194" s="16" t="s">
        <v>13</v>
      </c>
      <c r="AW3194" s="16" t="s">
        <v>14</v>
      </c>
      <c r="AX3194" s="16" t="s">
        <v>15</v>
      </c>
      <c r="AY3194" s="16" t="s">
        <v>16</v>
      </c>
      <c r="AZ3194" s="16" t="s">
        <v>17</v>
      </c>
      <c r="BA3194" s="16" t="s">
        <v>18</v>
      </c>
      <c r="BB3194" s="16" t="s">
        <v>19</v>
      </c>
      <c r="BC3194" s="16" t="s">
        <v>20</v>
      </c>
      <c r="BD3194" s="16" t="s">
        <v>21</v>
      </c>
      <c r="BE3194" s="16" t="s">
        <v>22</v>
      </c>
      <c r="BF3194" s="16" t="s">
        <v>23</v>
      </c>
      <c r="BG3194" s="16" t="s">
        <v>24</v>
      </c>
      <c r="BH3194" s="17" t="s">
        <v>25</v>
      </c>
    </row>
    <row r="3195" spans="36:60" ht="15.75" thickTop="1" x14ac:dyDescent="0.25">
      <c r="AJ3195" s="18">
        <v>1</v>
      </c>
      <c r="AK3195" s="10" t="s">
        <v>26</v>
      </c>
      <c r="AL3195" s="10" t="s">
        <v>27</v>
      </c>
      <c r="AM3195" s="10" t="s">
        <v>28</v>
      </c>
      <c r="AN3195" s="10" t="s">
        <v>29</v>
      </c>
      <c r="AO3195" s="10" t="s">
        <v>30</v>
      </c>
      <c r="AP3195" s="10" t="s">
        <v>31</v>
      </c>
      <c r="AQ3195" s="10" t="s">
        <v>32</v>
      </c>
      <c r="AR3195" s="10" t="s">
        <v>33</v>
      </c>
      <c r="AS3195" s="10" t="s">
        <v>34</v>
      </c>
      <c r="AT3195" s="10">
        <v>576.66</v>
      </c>
      <c r="AU3195" s="10">
        <v>4</v>
      </c>
      <c r="AV3195" s="10">
        <v>0.17</v>
      </c>
      <c r="AW3195" s="10">
        <v>1914.51</v>
      </c>
      <c r="AX3195" s="10">
        <v>1118.6300000000001</v>
      </c>
      <c r="AY3195" s="10">
        <v>795.88</v>
      </c>
      <c r="AZ3195" s="10" t="s">
        <v>35</v>
      </c>
      <c r="BA3195" s="10" t="s">
        <v>36</v>
      </c>
      <c r="BB3195" s="10" t="s">
        <v>37</v>
      </c>
      <c r="BC3195" s="10">
        <v>32.479999999999997</v>
      </c>
      <c r="BD3195" s="10">
        <v>10</v>
      </c>
      <c r="BE3195" s="10" t="s">
        <v>38</v>
      </c>
      <c r="BF3195" s="10" t="s">
        <v>39</v>
      </c>
      <c r="BG3195" s="10">
        <v>2</v>
      </c>
      <c r="BH3195" s="19">
        <v>8</v>
      </c>
    </row>
    <row r="3196" spans="36:60" x14ac:dyDescent="0.25">
      <c r="AJ3196" s="22">
        <v>5</v>
      </c>
      <c r="AK3196" s="13" t="s">
        <v>64</v>
      </c>
      <c r="AL3196" s="13" t="s">
        <v>65</v>
      </c>
      <c r="AM3196" s="13" t="s">
        <v>66</v>
      </c>
      <c r="AN3196" s="13" t="s">
        <v>59</v>
      </c>
      <c r="AO3196" s="13" t="s">
        <v>67</v>
      </c>
      <c r="AP3196" s="13" t="s">
        <v>68</v>
      </c>
      <c r="AQ3196" s="13" t="s">
        <v>69</v>
      </c>
      <c r="AR3196" s="13" t="s">
        <v>33</v>
      </c>
      <c r="AS3196" s="13" t="s">
        <v>70</v>
      </c>
      <c r="AT3196" s="13">
        <v>80.22</v>
      </c>
      <c r="AU3196" s="13">
        <v>15</v>
      </c>
      <c r="AV3196" s="13">
        <v>0</v>
      </c>
      <c r="AW3196" s="13">
        <v>1203.3</v>
      </c>
      <c r="AX3196" s="13">
        <v>745.46</v>
      </c>
      <c r="AY3196" s="13">
        <v>457.84</v>
      </c>
      <c r="AZ3196" s="13" t="s">
        <v>35</v>
      </c>
      <c r="BA3196" s="13" t="s">
        <v>71</v>
      </c>
      <c r="BB3196" s="13" t="s">
        <v>72</v>
      </c>
      <c r="BC3196" s="13">
        <v>29.52</v>
      </c>
      <c r="BD3196" s="13">
        <v>8</v>
      </c>
      <c r="BE3196" s="13" t="s">
        <v>38</v>
      </c>
      <c r="BF3196" s="13" t="s">
        <v>56</v>
      </c>
      <c r="BG3196" s="13">
        <v>1</v>
      </c>
      <c r="BH3196" s="23">
        <v>5</v>
      </c>
    </row>
    <row r="3197" spans="36:60" x14ac:dyDescent="0.25">
      <c r="AJ3197" s="22">
        <v>9</v>
      </c>
      <c r="AK3197" s="13" t="s">
        <v>86</v>
      </c>
      <c r="AL3197" s="13" t="s">
        <v>58</v>
      </c>
      <c r="AM3197" s="13" t="s">
        <v>28</v>
      </c>
      <c r="AN3197" s="13" t="s">
        <v>29</v>
      </c>
      <c r="AO3197" s="13" t="s">
        <v>78</v>
      </c>
      <c r="AP3197" s="13" t="s">
        <v>61</v>
      </c>
      <c r="AQ3197" s="13" t="s">
        <v>87</v>
      </c>
      <c r="AR3197" s="13" t="s">
        <v>45</v>
      </c>
      <c r="AS3197" s="13" t="s">
        <v>34</v>
      </c>
      <c r="AT3197" s="13">
        <v>604.76</v>
      </c>
      <c r="AU3197" s="13">
        <v>19</v>
      </c>
      <c r="AV3197" s="13">
        <v>0.18</v>
      </c>
      <c r="AW3197" s="13">
        <v>9422.16</v>
      </c>
      <c r="AX3197" s="13">
        <v>7639.72</v>
      </c>
      <c r="AY3197" s="13">
        <v>1782.44</v>
      </c>
      <c r="AZ3197" s="13" t="s">
        <v>35</v>
      </c>
      <c r="BA3197" s="13" t="s">
        <v>88</v>
      </c>
      <c r="BB3197" s="13" t="s">
        <v>48</v>
      </c>
      <c r="BC3197" s="13">
        <v>29.33</v>
      </c>
      <c r="BD3197" s="13">
        <v>8</v>
      </c>
      <c r="BE3197" s="13" t="s">
        <v>55</v>
      </c>
      <c r="BF3197" s="13" t="s">
        <v>39</v>
      </c>
      <c r="BG3197" s="13">
        <v>3</v>
      </c>
      <c r="BH3197" s="23">
        <v>7</v>
      </c>
    </row>
    <row r="3198" spans="36:60" x14ac:dyDescent="0.25">
      <c r="AJ3198" s="20">
        <v>12</v>
      </c>
      <c r="AK3198" s="2" t="s">
        <v>95</v>
      </c>
      <c r="AL3198" s="2" t="s">
        <v>96</v>
      </c>
      <c r="AM3198" s="2" t="s">
        <v>66</v>
      </c>
      <c r="AN3198" s="2" t="s">
        <v>93</v>
      </c>
      <c r="AO3198" s="2" t="s">
        <v>60</v>
      </c>
      <c r="AP3198" s="2" t="s">
        <v>51</v>
      </c>
      <c r="AQ3198" s="2" t="s">
        <v>62</v>
      </c>
      <c r="AR3198" s="2" t="s">
        <v>45</v>
      </c>
      <c r="AS3198" s="2" t="s">
        <v>34</v>
      </c>
      <c r="AT3198" s="2">
        <v>89.82</v>
      </c>
      <c r="AU3198" s="2">
        <v>12</v>
      </c>
      <c r="AV3198" s="2">
        <v>0.16</v>
      </c>
      <c r="AW3198" s="2">
        <v>905.39</v>
      </c>
      <c r="AX3198" s="2">
        <v>594.91</v>
      </c>
      <c r="AY3198" s="2">
        <v>310.48</v>
      </c>
      <c r="AZ3198" s="2" t="s">
        <v>35</v>
      </c>
      <c r="BA3198" s="2" t="s">
        <v>36</v>
      </c>
      <c r="BB3198" s="2" t="s">
        <v>48</v>
      </c>
      <c r="BC3198" s="2">
        <v>13.9</v>
      </c>
      <c r="BD3198" s="2">
        <v>8</v>
      </c>
      <c r="BE3198" s="2" t="s">
        <v>97</v>
      </c>
      <c r="BF3198" s="2" t="s">
        <v>39</v>
      </c>
      <c r="BG3198" s="2">
        <v>4</v>
      </c>
      <c r="BH3198" s="21">
        <v>7</v>
      </c>
    </row>
    <row r="3199" spans="36:60" x14ac:dyDescent="0.25">
      <c r="AJ3199" s="20">
        <v>18</v>
      </c>
      <c r="AK3199" s="2" t="s">
        <v>106</v>
      </c>
      <c r="AL3199" s="2" t="s">
        <v>65</v>
      </c>
      <c r="AM3199" s="2" t="s">
        <v>42</v>
      </c>
      <c r="AN3199" s="2" t="s">
        <v>90</v>
      </c>
      <c r="AO3199" s="2" t="s">
        <v>94</v>
      </c>
      <c r="AP3199" s="2" t="s">
        <v>51</v>
      </c>
      <c r="AQ3199" s="2" t="s">
        <v>107</v>
      </c>
      <c r="AR3199" s="2" t="s">
        <v>33</v>
      </c>
      <c r="AS3199" s="2" t="s">
        <v>34</v>
      </c>
      <c r="AT3199" s="2">
        <v>370.13</v>
      </c>
      <c r="AU3199" s="2">
        <v>1</v>
      </c>
      <c r="AV3199" s="2">
        <v>0.12</v>
      </c>
      <c r="AW3199" s="2">
        <v>325.70999999999998</v>
      </c>
      <c r="AX3199" s="2">
        <v>263</v>
      </c>
      <c r="AY3199" s="2">
        <v>62.71</v>
      </c>
      <c r="AZ3199" s="2" t="s">
        <v>76</v>
      </c>
      <c r="BA3199" s="2" t="s">
        <v>54</v>
      </c>
      <c r="BB3199" s="2" t="s">
        <v>37</v>
      </c>
      <c r="BC3199" s="2">
        <v>40.28</v>
      </c>
      <c r="BD3199" s="2">
        <v>9</v>
      </c>
      <c r="BE3199" s="2" t="s">
        <v>55</v>
      </c>
      <c r="BF3199" s="2" t="s">
        <v>39</v>
      </c>
      <c r="BG3199" s="2">
        <v>4</v>
      </c>
      <c r="BH3199" s="21">
        <v>11</v>
      </c>
    </row>
    <row r="3200" spans="36:60" x14ac:dyDescent="0.25">
      <c r="AJ3200" s="20">
        <v>22</v>
      </c>
      <c r="AK3200" s="2" t="s">
        <v>111</v>
      </c>
      <c r="AL3200" s="2" t="s">
        <v>96</v>
      </c>
      <c r="AM3200" s="2" t="s">
        <v>42</v>
      </c>
      <c r="AN3200" s="2" t="s">
        <v>29</v>
      </c>
      <c r="AO3200" s="2" t="s">
        <v>30</v>
      </c>
      <c r="AP3200" s="2" t="s">
        <v>31</v>
      </c>
      <c r="AQ3200" s="2" t="s">
        <v>87</v>
      </c>
      <c r="AR3200" s="2" t="s">
        <v>45</v>
      </c>
      <c r="AS3200" s="2" t="s">
        <v>46</v>
      </c>
      <c r="AT3200" s="2">
        <v>433.56</v>
      </c>
      <c r="AU3200" s="2">
        <v>16</v>
      </c>
      <c r="AV3200" s="2">
        <v>0.08</v>
      </c>
      <c r="AW3200" s="2">
        <v>6382</v>
      </c>
      <c r="AX3200" s="2">
        <v>4078.68</v>
      </c>
      <c r="AY3200" s="2">
        <v>2303.3200000000002</v>
      </c>
      <c r="AZ3200" s="2" t="s">
        <v>76</v>
      </c>
      <c r="BA3200" s="2" t="s">
        <v>36</v>
      </c>
      <c r="BB3200" s="2" t="s">
        <v>48</v>
      </c>
      <c r="BC3200" s="2">
        <v>5.44</v>
      </c>
      <c r="BD3200" s="2">
        <v>8</v>
      </c>
      <c r="BE3200" s="2" t="s">
        <v>97</v>
      </c>
      <c r="BF3200" s="2" t="s">
        <v>39</v>
      </c>
      <c r="BG3200" s="2">
        <v>2</v>
      </c>
      <c r="BH3200" s="21">
        <v>11</v>
      </c>
    </row>
    <row r="3201" spans="36:60" x14ac:dyDescent="0.25">
      <c r="AJ3201" s="22">
        <v>31</v>
      </c>
      <c r="AK3201" s="13" t="s">
        <v>123</v>
      </c>
      <c r="AL3201" s="13" t="s">
        <v>50</v>
      </c>
      <c r="AM3201" s="13" t="s">
        <v>66</v>
      </c>
      <c r="AN3201" s="13" t="s">
        <v>83</v>
      </c>
      <c r="AO3201" s="13" t="s">
        <v>78</v>
      </c>
      <c r="AP3201" s="13" t="s">
        <v>51</v>
      </c>
      <c r="AQ3201" s="13" t="s">
        <v>84</v>
      </c>
      <c r="AR3201" s="13" t="s">
        <v>53</v>
      </c>
      <c r="AS3201" s="13" t="s">
        <v>85</v>
      </c>
      <c r="AT3201" s="13">
        <v>825.37</v>
      </c>
      <c r="AU3201" s="13">
        <v>11</v>
      </c>
      <c r="AV3201" s="13">
        <v>0.09</v>
      </c>
      <c r="AW3201" s="13">
        <v>8261.9500000000007</v>
      </c>
      <c r="AX3201" s="13">
        <v>6670.56</v>
      </c>
      <c r="AY3201" s="13">
        <v>1591.39</v>
      </c>
      <c r="AZ3201" s="13" t="s">
        <v>63</v>
      </c>
      <c r="BA3201" s="13" t="s">
        <v>54</v>
      </c>
      <c r="BB3201" s="13" t="s">
        <v>72</v>
      </c>
      <c r="BC3201" s="13">
        <v>42.08</v>
      </c>
      <c r="BD3201" s="13">
        <v>8</v>
      </c>
      <c r="BE3201" s="13" t="s">
        <v>55</v>
      </c>
      <c r="BF3201" s="13" t="s">
        <v>39</v>
      </c>
      <c r="BG3201" s="13">
        <v>1</v>
      </c>
      <c r="BH3201" s="23">
        <v>9</v>
      </c>
    </row>
    <row r="3202" spans="36:60" x14ac:dyDescent="0.25">
      <c r="AJ3202" s="22">
        <v>35</v>
      </c>
      <c r="AK3202" s="13" t="s">
        <v>128</v>
      </c>
      <c r="AL3202" s="13" t="s">
        <v>129</v>
      </c>
      <c r="AM3202" s="13" t="s">
        <v>42</v>
      </c>
      <c r="AN3202" s="13" t="s">
        <v>93</v>
      </c>
      <c r="AO3202" s="13" t="s">
        <v>67</v>
      </c>
      <c r="AP3202" s="13" t="s">
        <v>68</v>
      </c>
      <c r="AQ3202" s="13" t="s">
        <v>69</v>
      </c>
      <c r="AR3202" s="13" t="s">
        <v>33</v>
      </c>
      <c r="AS3202" s="13" t="s">
        <v>80</v>
      </c>
      <c r="AT3202" s="13">
        <v>320.13</v>
      </c>
      <c r="AU3202" s="13">
        <v>16</v>
      </c>
      <c r="AV3202" s="13">
        <v>0.28000000000000003</v>
      </c>
      <c r="AW3202" s="13">
        <v>3687.9</v>
      </c>
      <c r="AX3202" s="13">
        <v>2965.44</v>
      </c>
      <c r="AY3202" s="13">
        <v>722.46</v>
      </c>
      <c r="AZ3202" s="13" t="s">
        <v>63</v>
      </c>
      <c r="BA3202" s="13" t="s">
        <v>36</v>
      </c>
      <c r="BB3202" s="13" t="s">
        <v>37</v>
      </c>
      <c r="BC3202" s="13">
        <v>9.33</v>
      </c>
      <c r="BD3202" s="13">
        <v>8</v>
      </c>
      <c r="BE3202" s="13" t="s">
        <v>97</v>
      </c>
      <c r="BF3202" s="13" t="s">
        <v>56</v>
      </c>
      <c r="BG3202" s="13">
        <v>4</v>
      </c>
      <c r="BH3202" s="23">
        <v>12</v>
      </c>
    </row>
    <row r="3203" spans="36:60" x14ac:dyDescent="0.25">
      <c r="AJ3203" s="22">
        <v>37</v>
      </c>
      <c r="AK3203" s="13" t="s">
        <v>131</v>
      </c>
      <c r="AL3203" s="13" t="s">
        <v>118</v>
      </c>
      <c r="AM3203" s="13" t="s">
        <v>42</v>
      </c>
      <c r="AN3203" s="13" t="s">
        <v>43</v>
      </c>
      <c r="AO3203" s="13" t="s">
        <v>74</v>
      </c>
      <c r="AP3203" s="13" t="s">
        <v>31</v>
      </c>
      <c r="AQ3203" s="13" t="s">
        <v>84</v>
      </c>
      <c r="AR3203" s="13" t="s">
        <v>33</v>
      </c>
      <c r="AS3203" s="13" t="s">
        <v>34</v>
      </c>
      <c r="AT3203" s="13">
        <v>423.11</v>
      </c>
      <c r="AU3203" s="13">
        <v>20</v>
      </c>
      <c r="AV3203" s="13">
        <v>0.23</v>
      </c>
      <c r="AW3203" s="13">
        <v>6515.89</v>
      </c>
      <c r="AX3203" s="13">
        <v>4640.04</v>
      </c>
      <c r="AY3203" s="13">
        <v>1875.85</v>
      </c>
      <c r="AZ3203" s="13" t="s">
        <v>76</v>
      </c>
      <c r="BA3203" s="13" t="s">
        <v>36</v>
      </c>
      <c r="BB3203" s="13" t="s">
        <v>48</v>
      </c>
      <c r="BC3203" s="13">
        <v>31.13</v>
      </c>
      <c r="BD3203" s="13">
        <v>8</v>
      </c>
      <c r="BE3203" s="13" t="s">
        <v>38</v>
      </c>
      <c r="BF3203" s="13" t="s">
        <v>39</v>
      </c>
      <c r="BG3203" s="13">
        <v>5</v>
      </c>
      <c r="BH3203" s="23">
        <v>5</v>
      </c>
    </row>
    <row r="3204" spans="36:60" x14ac:dyDescent="0.25">
      <c r="AJ3204" s="20">
        <v>42</v>
      </c>
      <c r="AK3204" s="2" t="s">
        <v>125</v>
      </c>
      <c r="AL3204" s="2" t="s">
        <v>96</v>
      </c>
      <c r="AM3204" s="2" t="s">
        <v>28</v>
      </c>
      <c r="AN3204" s="2" t="s">
        <v>93</v>
      </c>
      <c r="AO3204" s="2" t="s">
        <v>30</v>
      </c>
      <c r="AP3204" s="2" t="s">
        <v>61</v>
      </c>
      <c r="AQ3204" s="2" t="s">
        <v>84</v>
      </c>
      <c r="AR3204" s="2" t="s">
        <v>53</v>
      </c>
      <c r="AS3204" s="2" t="s">
        <v>46</v>
      </c>
      <c r="AT3204" s="2">
        <v>315.51</v>
      </c>
      <c r="AU3204" s="2">
        <v>11</v>
      </c>
      <c r="AV3204" s="2">
        <v>0.03</v>
      </c>
      <c r="AW3204" s="2">
        <v>3366.49</v>
      </c>
      <c r="AX3204" s="2">
        <v>1769.82</v>
      </c>
      <c r="AY3204" s="2">
        <v>1596.67</v>
      </c>
      <c r="AZ3204" s="2" t="s">
        <v>63</v>
      </c>
      <c r="BA3204" s="2" t="s">
        <v>36</v>
      </c>
      <c r="BB3204" s="2" t="s">
        <v>37</v>
      </c>
      <c r="BC3204" s="2">
        <v>42.55</v>
      </c>
      <c r="BD3204" s="2">
        <v>10</v>
      </c>
      <c r="BE3204" s="2" t="s">
        <v>55</v>
      </c>
      <c r="BF3204" s="2" t="s">
        <v>56</v>
      </c>
      <c r="BG3204" s="2">
        <v>4</v>
      </c>
      <c r="BH3204" s="21">
        <v>3</v>
      </c>
    </row>
    <row r="3205" spans="36:60" x14ac:dyDescent="0.25">
      <c r="AJ3205" s="22">
        <v>43</v>
      </c>
      <c r="AK3205" s="13" t="s">
        <v>137</v>
      </c>
      <c r="AL3205" s="13" t="s">
        <v>118</v>
      </c>
      <c r="AM3205" s="13" t="s">
        <v>42</v>
      </c>
      <c r="AN3205" s="13" t="s">
        <v>83</v>
      </c>
      <c r="AO3205" s="13" t="s">
        <v>78</v>
      </c>
      <c r="AP3205" s="13" t="s">
        <v>31</v>
      </c>
      <c r="AQ3205" s="13" t="s">
        <v>134</v>
      </c>
      <c r="AR3205" s="13" t="s">
        <v>45</v>
      </c>
      <c r="AS3205" s="13" t="s">
        <v>85</v>
      </c>
      <c r="AT3205" s="13">
        <v>854.24</v>
      </c>
      <c r="AU3205" s="13">
        <v>2</v>
      </c>
      <c r="AV3205" s="13">
        <v>0.14000000000000001</v>
      </c>
      <c r="AW3205" s="13">
        <v>1469.29</v>
      </c>
      <c r="AX3205" s="13">
        <v>1206.28</v>
      </c>
      <c r="AY3205" s="13">
        <v>263.01</v>
      </c>
      <c r="AZ3205" s="13" t="s">
        <v>63</v>
      </c>
      <c r="BA3205" s="13" t="s">
        <v>54</v>
      </c>
      <c r="BB3205" s="13" t="s">
        <v>72</v>
      </c>
      <c r="BC3205" s="13">
        <v>25.79</v>
      </c>
      <c r="BD3205" s="13">
        <v>9</v>
      </c>
      <c r="BE3205" s="13" t="s">
        <v>38</v>
      </c>
      <c r="BF3205" s="13" t="s">
        <v>39</v>
      </c>
      <c r="BG3205" s="13">
        <v>5</v>
      </c>
      <c r="BH3205" s="23">
        <v>12</v>
      </c>
    </row>
    <row r="3206" spans="36:60" x14ac:dyDescent="0.25">
      <c r="AJ3206" s="20">
        <v>46</v>
      </c>
      <c r="AK3206" s="2" t="s">
        <v>140</v>
      </c>
      <c r="AL3206" s="2" t="s">
        <v>27</v>
      </c>
      <c r="AM3206" s="2" t="s">
        <v>28</v>
      </c>
      <c r="AN3206" s="2" t="s">
        <v>59</v>
      </c>
      <c r="AO3206" s="2" t="s">
        <v>30</v>
      </c>
      <c r="AP3206" s="2" t="s">
        <v>61</v>
      </c>
      <c r="AQ3206" s="2" t="s">
        <v>107</v>
      </c>
      <c r="AR3206" s="2" t="s">
        <v>53</v>
      </c>
      <c r="AS3206" s="2" t="s">
        <v>34</v>
      </c>
      <c r="AT3206" s="2">
        <v>256.77</v>
      </c>
      <c r="AU3206" s="2">
        <v>16</v>
      </c>
      <c r="AV3206" s="2">
        <v>0.23</v>
      </c>
      <c r="AW3206" s="2">
        <v>3163.41</v>
      </c>
      <c r="AX3206" s="2">
        <v>1847.04</v>
      </c>
      <c r="AY3206" s="2">
        <v>1316.37</v>
      </c>
      <c r="AZ3206" s="2" t="s">
        <v>91</v>
      </c>
      <c r="BA3206" s="2" t="s">
        <v>88</v>
      </c>
      <c r="BB3206" s="2" t="s">
        <v>37</v>
      </c>
      <c r="BC3206" s="2">
        <v>49.27</v>
      </c>
      <c r="BD3206" s="2">
        <v>10</v>
      </c>
      <c r="BE3206" s="2" t="s">
        <v>97</v>
      </c>
      <c r="BF3206" s="2" t="s">
        <v>56</v>
      </c>
      <c r="BG3206" s="2">
        <v>2</v>
      </c>
      <c r="BH3206" s="21">
        <v>6</v>
      </c>
    </row>
    <row r="3207" spans="36:60" x14ac:dyDescent="0.25">
      <c r="AJ3207" s="20">
        <v>50</v>
      </c>
      <c r="AK3207" s="2" t="s">
        <v>144</v>
      </c>
      <c r="AL3207" s="2" t="s">
        <v>127</v>
      </c>
      <c r="AM3207" s="2" t="s">
        <v>42</v>
      </c>
      <c r="AN3207" s="2" t="s">
        <v>93</v>
      </c>
      <c r="AO3207" s="2" t="s">
        <v>30</v>
      </c>
      <c r="AP3207" s="2" t="s">
        <v>75</v>
      </c>
      <c r="AQ3207" s="2" t="s">
        <v>32</v>
      </c>
      <c r="AR3207" s="2" t="s">
        <v>53</v>
      </c>
      <c r="AS3207" s="2" t="s">
        <v>80</v>
      </c>
      <c r="AT3207" s="2">
        <v>961.77</v>
      </c>
      <c r="AU3207" s="2">
        <v>7</v>
      </c>
      <c r="AV3207" s="2">
        <v>0.16</v>
      </c>
      <c r="AW3207" s="2">
        <v>5655.21</v>
      </c>
      <c r="AX3207" s="2">
        <v>4752.66</v>
      </c>
      <c r="AY3207" s="2">
        <v>902.55</v>
      </c>
      <c r="AZ3207" s="2" t="s">
        <v>63</v>
      </c>
      <c r="BA3207" s="2" t="s">
        <v>71</v>
      </c>
      <c r="BB3207" s="2" t="s">
        <v>72</v>
      </c>
      <c r="BC3207" s="2">
        <v>17.43</v>
      </c>
      <c r="BD3207" s="2">
        <v>8</v>
      </c>
      <c r="BE3207" s="2" t="s">
        <v>38</v>
      </c>
      <c r="BF3207" s="2" t="s">
        <v>39</v>
      </c>
      <c r="BG3207" s="2">
        <v>4</v>
      </c>
      <c r="BH3207" s="21">
        <v>7</v>
      </c>
    </row>
    <row r="3208" spans="36:60" x14ac:dyDescent="0.25">
      <c r="AJ3208" s="22">
        <v>53</v>
      </c>
      <c r="AK3208" s="13" t="s">
        <v>147</v>
      </c>
      <c r="AL3208" s="13" t="s">
        <v>65</v>
      </c>
      <c r="AM3208" s="13" t="s">
        <v>42</v>
      </c>
      <c r="AN3208" s="13" t="s">
        <v>90</v>
      </c>
      <c r="AO3208" s="13" t="s">
        <v>94</v>
      </c>
      <c r="AP3208" s="13" t="s">
        <v>68</v>
      </c>
      <c r="AQ3208" s="13" t="s">
        <v>107</v>
      </c>
      <c r="AR3208" s="13" t="s">
        <v>45</v>
      </c>
      <c r="AS3208" s="13" t="s">
        <v>70</v>
      </c>
      <c r="AT3208" s="13">
        <v>226.3</v>
      </c>
      <c r="AU3208" s="13">
        <v>16</v>
      </c>
      <c r="AV3208" s="13">
        <v>0.13</v>
      </c>
      <c r="AW3208" s="13">
        <v>3150.1</v>
      </c>
      <c r="AX3208" s="13">
        <v>2541.17</v>
      </c>
      <c r="AY3208" s="13">
        <v>608.92999999999995</v>
      </c>
      <c r="AZ3208" s="13" t="s">
        <v>63</v>
      </c>
      <c r="BA3208" s="13" t="s">
        <v>54</v>
      </c>
      <c r="BB3208" s="13" t="s">
        <v>37</v>
      </c>
      <c r="BC3208" s="13">
        <v>43.67</v>
      </c>
      <c r="BD3208" s="13">
        <v>9</v>
      </c>
      <c r="BE3208" s="13" t="s">
        <v>38</v>
      </c>
      <c r="BF3208" s="13" t="s">
        <v>39</v>
      </c>
      <c r="BG3208" s="13">
        <v>4</v>
      </c>
      <c r="BH3208" s="23">
        <v>9</v>
      </c>
    </row>
    <row r="3209" spans="36:60" x14ac:dyDescent="0.25">
      <c r="AJ3209" s="20">
        <v>58</v>
      </c>
      <c r="AK3209" s="2" t="s">
        <v>151</v>
      </c>
      <c r="AL3209" s="2" t="s">
        <v>114</v>
      </c>
      <c r="AM3209" s="2" t="s">
        <v>42</v>
      </c>
      <c r="AN3209" s="2" t="s">
        <v>93</v>
      </c>
      <c r="AO3209" s="2" t="s">
        <v>94</v>
      </c>
      <c r="AP3209" s="2" t="s">
        <v>31</v>
      </c>
      <c r="AQ3209" s="2" t="s">
        <v>52</v>
      </c>
      <c r="AR3209" s="2" t="s">
        <v>45</v>
      </c>
      <c r="AS3209" s="2" t="s">
        <v>80</v>
      </c>
      <c r="AT3209" s="2">
        <v>994.66</v>
      </c>
      <c r="AU3209" s="2">
        <v>10</v>
      </c>
      <c r="AV3209" s="2">
        <v>0.13</v>
      </c>
      <c r="AW3209" s="2">
        <v>8653.5400000000009</v>
      </c>
      <c r="AX3209" s="2">
        <v>4589.04</v>
      </c>
      <c r="AY3209" s="2">
        <v>4064.5</v>
      </c>
      <c r="AZ3209" s="2" t="s">
        <v>47</v>
      </c>
      <c r="BA3209" s="2" t="s">
        <v>36</v>
      </c>
      <c r="BB3209" s="2" t="s">
        <v>72</v>
      </c>
      <c r="BC3209" s="2">
        <v>16.8</v>
      </c>
      <c r="BD3209" s="2">
        <v>10</v>
      </c>
      <c r="BE3209" s="2" t="s">
        <v>38</v>
      </c>
      <c r="BF3209" s="2" t="s">
        <v>56</v>
      </c>
      <c r="BG3209" s="2">
        <v>4</v>
      </c>
      <c r="BH3209" s="21">
        <v>9</v>
      </c>
    </row>
    <row r="3210" spans="36:60" x14ac:dyDescent="0.25">
      <c r="AJ3210" s="22">
        <v>61</v>
      </c>
      <c r="AK3210" s="13" t="s">
        <v>154</v>
      </c>
      <c r="AL3210" s="13" t="s">
        <v>129</v>
      </c>
      <c r="AM3210" s="13" t="s">
        <v>82</v>
      </c>
      <c r="AN3210" s="13" t="s">
        <v>43</v>
      </c>
      <c r="AO3210" s="13" t="s">
        <v>100</v>
      </c>
      <c r="AP3210" s="13" t="s">
        <v>31</v>
      </c>
      <c r="AQ3210" s="13" t="s">
        <v>69</v>
      </c>
      <c r="AR3210" s="13" t="s">
        <v>45</v>
      </c>
      <c r="AS3210" s="13" t="s">
        <v>70</v>
      </c>
      <c r="AT3210" s="13">
        <v>101.53</v>
      </c>
      <c r="AU3210" s="13">
        <v>4</v>
      </c>
      <c r="AV3210" s="13">
        <v>0.08</v>
      </c>
      <c r="AW3210" s="13">
        <v>373.63</v>
      </c>
      <c r="AX3210" s="13">
        <v>306.17</v>
      </c>
      <c r="AY3210" s="13">
        <v>67.459999999999994</v>
      </c>
      <c r="AZ3210" s="13" t="s">
        <v>63</v>
      </c>
      <c r="BA3210" s="13" t="s">
        <v>54</v>
      </c>
      <c r="BB3210" s="13" t="s">
        <v>72</v>
      </c>
      <c r="BC3210" s="13">
        <v>16.559999999999999</v>
      </c>
      <c r="BD3210" s="13">
        <v>9</v>
      </c>
      <c r="BE3210" s="13" t="s">
        <v>55</v>
      </c>
      <c r="BF3210" s="13" t="s">
        <v>56</v>
      </c>
      <c r="BG3210" s="13">
        <v>2</v>
      </c>
      <c r="BH3210" s="23">
        <v>1</v>
      </c>
    </row>
    <row r="3211" spans="36:60" x14ac:dyDescent="0.25">
      <c r="AJ3211" s="22">
        <v>63</v>
      </c>
      <c r="AK3211" s="13" t="s">
        <v>156</v>
      </c>
      <c r="AL3211" s="13" t="s">
        <v>129</v>
      </c>
      <c r="AM3211" s="13" t="s">
        <v>82</v>
      </c>
      <c r="AN3211" s="13" t="s">
        <v>59</v>
      </c>
      <c r="AO3211" s="13" t="s">
        <v>44</v>
      </c>
      <c r="AP3211" s="13" t="s">
        <v>51</v>
      </c>
      <c r="AQ3211" s="13" t="s">
        <v>102</v>
      </c>
      <c r="AR3211" s="13" t="s">
        <v>33</v>
      </c>
      <c r="AS3211" s="13" t="s">
        <v>70</v>
      </c>
      <c r="AT3211" s="13">
        <v>487.24</v>
      </c>
      <c r="AU3211" s="13">
        <v>13</v>
      </c>
      <c r="AV3211" s="13">
        <v>0.19</v>
      </c>
      <c r="AW3211" s="13">
        <v>5130.6400000000003</v>
      </c>
      <c r="AX3211" s="13">
        <v>4266.87</v>
      </c>
      <c r="AY3211" s="13">
        <v>863.77</v>
      </c>
      <c r="AZ3211" s="13" t="s">
        <v>47</v>
      </c>
      <c r="BA3211" s="13" t="s">
        <v>88</v>
      </c>
      <c r="BB3211" s="13" t="s">
        <v>72</v>
      </c>
      <c r="BC3211" s="13">
        <v>12.54</v>
      </c>
      <c r="BD3211" s="13">
        <v>9</v>
      </c>
      <c r="BE3211" s="13" t="s">
        <v>55</v>
      </c>
      <c r="BF3211" s="13" t="s">
        <v>39</v>
      </c>
      <c r="BG3211" s="13">
        <v>3</v>
      </c>
      <c r="BH3211" s="23">
        <v>5</v>
      </c>
    </row>
    <row r="3212" spans="36:60" x14ac:dyDescent="0.25">
      <c r="AJ3212" s="22">
        <v>65</v>
      </c>
      <c r="AK3212" s="13" t="s">
        <v>158</v>
      </c>
      <c r="AL3212" s="13" t="s">
        <v>99</v>
      </c>
      <c r="AM3212" s="13" t="s">
        <v>28</v>
      </c>
      <c r="AN3212" s="13" t="s">
        <v>93</v>
      </c>
      <c r="AO3212" s="13" t="s">
        <v>67</v>
      </c>
      <c r="AP3212" s="13" t="s">
        <v>68</v>
      </c>
      <c r="AQ3212" s="13" t="s">
        <v>69</v>
      </c>
      <c r="AR3212" s="13" t="s">
        <v>53</v>
      </c>
      <c r="AS3212" s="13" t="s">
        <v>70</v>
      </c>
      <c r="AT3212" s="13">
        <v>263.92</v>
      </c>
      <c r="AU3212" s="13">
        <v>10</v>
      </c>
      <c r="AV3212" s="13">
        <v>0.01</v>
      </c>
      <c r="AW3212" s="13">
        <v>2612.81</v>
      </c>
      <c r="AX3212" s="13">
        <v>2262.9</v>
      </c>
      <c r="AY3212" s="13">
        <v>349.91</v>
      </c>
      <c r="AZ3212" s="13" t="s">
        <v>91</v>
      </c>
      <c r="BA3212" s="13" t="s">
        <v>88</v>
      </c>
      <c r="BB3212" s="13" t="s">
        <v>48</v>
      </c>
      <c r="BC3212" s="13">
        <v>7.49</v>
      </c>
      <c r="BD3212" s="13">
        <v>9</v>
      </c>
      <c r="BE3212" s="13" t="s">
        <v>55</v>
      </c>
      <c r="BF3212" s="13" t="s">
        <v>56</v>
      </c>
      <c r="BG3212" s="13">
        <v>4</v>
      </c>
      <c r="BH3212" s="23">
        <v>2</v>
      </c>
    </row>
    <row r="3213" spans="36:60" x14ac:dyDescent="0.25">
      <c r="AJ3213" s="20">
        <v>68</v>
      </c>
      <c r="AK3213" s="2" t="s">
        <v>161</v>
      </c>
      <c r="AL3213" s="2" t="s">
        <v>129</v>
      </c>
      <c r="AM3213" s="2" t="s">
        <v>28</v>
      </c>
      <c r="AN3213" s="2" t="s">
        <v>93</v>
      </c>
      <c r="AO3213" s="2" t="s">
        <v>60</v>
      </c>
      <c r="AP3213" s="2" t="s">
        <v>51</v>
      </c>
      <c r="AQ3213" s="2" t="s">
        <v>79</v>
      </c>
      <c r="AR3213" s="2" t="s">
        <v>45</v>
      </c>
      <c r="AS3213" s="2" t="s">
        <v>46</v>
      </c>
      <c r="AT3213" s="2">
        <v>174.48</v>
      </c>
      <c r="AU3213" s="2">
        <v>10</v>
      </c>
      <c r="AV3213" s="2">
        <v>0.14000000000000001</v>
      </c>
      <c r="AW3213" s="2">
        <v>1500.53</v>
      </c>
      <c r="AX3213" s="2">
        <v>1225.3499999999999</v>
      </c>
      <c r="AY3213" s="2">
        <v>275.18</v>
      </c>
      <c r="AZ3213" s="2" t="s">
        <v>35</v>
      </c>
      <c r="BA3213" s="2" t="s">
        <v>54</v>
      </c>
      <c r="BB3213" s="2" t="s">
        <v>72</v>
      </c>
      <c r="BC3213" s="2">
        <v>34.29</v>
      </c>
      <c r="BD3213" s="2">
        <v>10</v>
      </c>
      <c r="BE3213" s="2" t="s">
        <v>97</v>
      </c>
      <c r="BF3213" s="2" t="s">
        <v>56</v>
      </c>
      <c r="BG3213" s="2">
        <v>4</v>
      </c>
      <c r="BH3213" s="21">
        <v>9</v>
      </c>
    </row>
    <row r="3214" spans="36:60" x14ac:dyDescent="0.25">
      <c r="AJ3214" s="20">
        <v>70</v>
      </c>
      <c r="AK3214" s="2" t="s">
        <v>163</v>
      </c>
      <c r="AL3214" s="2" t="s">
        <v>27</v>
      </c>
      <c r="AM3214" s="2" t="s">
        <v>28</v>
      </c>
      <c r="AN3214" s="2" t="s">
        <v>43</v>
      </c>
      <c r="AO3214" s="2" t="s">
        <v>44</v>
      </c>
      <c r="AP3214" s="2" t="s">
        <v>31</v>
      </c>
      <c r="AQ3214" s="2" t="s">
        <v>107</v>
      </c>
      <c r="AR3214" s="2" t="s">
        <v>53</v>
      </c>
      <c r="AS3214" s="2" t="s">
        <v>70</v>
      </c>
      <c r="AT3214" s="2">
        <v>642.82000000000005</v>
      </c>
      <c r="AU3214" s="2">
        <v>14</v>
      </c>
      <c r="AV3214" s="2">
        <v>0.28000000000000003</v>
      </c>
      <c r="AW3214" s="2">
        <v>6479.63</v>
      </c>
      <c r="AX3214" s="2">
        <v>3693.45</v>
      </c>
      <c r="AY3214" s="2">
        <v>2786.18</v>
      </c>
      <c r="AZ3214" s="2" t="s">
        <v>76</v>
      </c>
      <c r="BA3214" s="2" t="s">
        <v>36</v>
      </c>
      <c r="BB3214" s="2" t="s">
        <v>37</v>
      </c>
      <c r="BC3214" s="2">
        <v>42.03</v>
      </c>
      <c r="BD3214" s="2">
        <v>9</v>
      </c>
      <c r="BE3214" s="2" t="s">
        <v>97</v>
      </c>
      <c r="BF3214" s="2" t="s">
        <v>39</v>
      </c>
      <c r="BG3214" s="2">
        <v>3</v>
      </c>
      <c r="BH3214" s="21">
        <v>3</v>
      </c>
    </row>
    <row r="3215" spans="36:60" x14ac:dyDescent="0.25">
      <c r="AJ3215" s="22">
        <v>73</v>
      </c>
      <c r="AK3215" s="13" t="s">
        <v>166</v>
      </c>
      <c r="AL3215" s="13" t="s">
        <v>114</v>
      </c>
      <c r="AM3215" s="13" t="s">
        <v>66</v>
      </c>
      <c r="AN3215" s="13" t="s">
        <v>93</v>
      </c>
      <c r="AO3215" s="13" t="s">
        <v>94</v>
      </c>
      <c r="AP3215" s="13" t="s">
        <v>75</v>
      </c>
      <c r="AQ3215" s="13" t="s">
        <v>134</v>
      </c>
      <c r="AR3215" s="13" t="s">
        <v>33</v>
      </c>
      <c r="AS3215" s="13" t="s">
        <v>46</v>
      </c>
      <c r="AT3215" s="13">
        <v>807.45</v>
      </c>
      <c r="AU3215" s="13">
        <v>7</v>
      </c>
      <c r="AV3215" s="13">
        <v>0.1</v>
      </c>
      <c r="AW3215" s="13">
        <v>5086.9399999999996</v>
      </c>
      <c r="AX3215" s="13">
        <v>3750.38</v>
      </c>
      <c r="AY3215" s="13">
        <v>1336.56</v>
      </c>
      <c r="AZ3215" s="13" t="s">
        <v>35</v>
      </c>
      <c r="BA3215" s="13" t="s">
        <v>54</v>
      </c>
      <c r="BB3215" s="13" t="s">
        <v>37</v>
      </c>
      <c r="BC3215" s="13">
        <v>11.94</v>
      </c>
      <c r="BD3215" s="13">
        <v>10</v>
      </c>
      <c r="BE3215" s="13" t="s">
        <v>38</v>
      </c>
      <c r="BF3215" s="13" t="s">
        <v>56</v>
      </c>
      <c r="BG3215" s="13">
        <v>1</v>
      </c>
      <c r="BH3215" s="23">
        <v>12</v>
      </c>
    </row>
    <row r="3216" spans="36:60" x14ac:dyDescent="0.25">
      <c r="AJ3216" s="22">
        <v>75</v>
      </c>
      <c r="AK3216" s="13" t="s">
        <v>168</v>
      </c>
      <c r="AL3216" s="13" t="s">
        <v>65</v>
      </c>
      <c r="AM3216" s="13" t="s">
        <v>82</v>
      </c>
      <c r="AN3216" s="13" t="s">
        <v>83</v>
      </c>
      <c r="AO3216" s="13" t="s">
        <v>30</v>
      </c>
      <c r="AP3216" s="13" t="s">
        <v>31</v>
      </c>
      <c r="AQ3216" s="13" t="s">
        <v>32</v>
      </c>
      <c r="AR3216" s="13" t="s">
        <v>53</v>
      </c>
      <c r="AS3216" s="13" t="s">
        <v>34</v>
      </c>
      <c r="AT3216" s="13">
        <v>547.75</v>
      </c>
      <c r="AU3216" s="13">
        <v>11</v>
      </c>
      <c r="AV3216" s="13">
        <v>0.13</v>
      </c>
      <c r="AW3216" s="13">
        <v>5241.97</v>
      </c>
      <c r="AX3216" s="13">
        <v>2844.47</v>
      </c>
      <c r="AY3216" s="13">
        <v>2397.5</v>
      </c>
      <c r="AZ3216" s="13" t="s">
        <v>76</v>
      </c>
      <c r="BA3216" s="13" t="s">
        <v>36</v>
      </c>
      <c r="BB3216" s="13" t="s">
        <v>48</v>
      </c>
      <c r="BC3216" s="13">
        <v>41.33</v>
      </c>
      <c r="BD3216" s="13">
        <v>8</v>
      </c>
      <c r="BE3216" s="13" t="s">
        <v>55</v>
      </c>
      <c r="BF3216" s="13" t="s">
        <v>39</v>
      </c>
      <c r="BG3216" s="13">
        <v>4</v>
      </c>
      <c r="BH3216" s="23">
        <v>3</v>
      </c>
    </row>
    <row r="3217" spans="36:60" x14ac:dyDescent="0.25">
      <c r="AJ3217" s="20">
        <v>82</v>
      </c>
      <c r="AK3217" s="2" t="s">
        <v>175</v>
      </c>
      <c r="AL3217" s="2" t="s">
        <v>58</v>
      </c>
      <c r="AM3217" s="2" t="s">
        <v>66</v>
      </c>
      <c r="AN3217" s="2" t="s">
        <v>43</v>
      </c>
      <c r="AO3217" s="2" t="s">
        <v>60</v>
      </c>
      <c r="AP3217" s="2" t="s">
        <v>75</v>
      </c>
      <c r="AQ3217" s="2" t="s">
        <v>84</v>
      </c>
      <c r="AR3217" s="2" t="s">
        <v>45</v>
      </c>
      <c r="AS3217" s="2" t="s">
        <v>70</v>
      </c>
      <c r="AT3217" s="2">
        <v>659.83</v>
      </c>
      <c r="AU3217" s="2">
        <v>1</v>
      </c>
      <c r="AV3217" s="2">
        <v>0.09</v>
      </c>
      <c r="AW3217" s="2">
        <v>600.45000000000005</v>
      </c>
      <c r="AX3217" s="2">
        <v>354.76</v>
      </c>
      <c r="AY3217" s="2">
        <v>245.69</v>
      </c>
      <c r="AZ3217" s="2" t="s">
        <v>76</v>
      </c>
      <c r="BA3217" s="2" t="s">
        <v>71</v>
      </c>
      <c r="BB3217" s="2" t="s">
        <v>37</v>
      </c>
      <c r="BC3217" s="2">
        <v>19.54</v>
      </c>
      <c r="BD3217" s="2">
        <v>9</v>
      </c>
      <c r="BE3217" s="2" t="s">
        <v>38</v>
      </c>
      <c r="BF3217" s="2" t="s">
        <v>56</v>
      </c>
      <c r="BG3217" s="2">
        <v>2</v>
      </c>
      <c r="BH3217" s="21">
        <v>12</v>
      </c>
    </row>
    <row r="3218" spans="36:60" x14ac:dyDescent="0.25">
      <c r="AJ3218" s="22">
        <v>83</v>
      </c>
      <c r="AK3218" s="13" t="s">
        <v>176</v>
      </c>
      <c r="AL3218" s="13" t="s">
        <v>99</v>
      </c>
      <c r="AM3218" s="13" t="s">
        <v>28</v>
      </c>
      <c r="AN3218" s="13" t="s">
        <v>43</v>
      </c>
      <c r="AO3218" s="13" t="s">
        <v>74</v>
      </c>
      <c r="AP3218" s="13" t="s">
        <v>51</v>
      </c>
      <c r="AQ3218" s="13" t="s">
        <v>107</v>
      </c>
      <c r="AR3218" s="13" t="s">
        <v>53</v>
      </c>
      <c r="AS3218" s="13" t="s">
        <v>34</v>
      </c>
      <c r="AT3218" s="13">
        <v>717.24</v>
      </c>
      <c r="AU3218" s="13">
        <v>4</v>
      </c>
      <c r="AV3218" s="13">
        <v>0.02</v>
      </c>
      <c r="AW3218" s="13">
        <v>2811.58</v>
      </c>
      <c r="AX3218" s="13">
        <v>1596.53</v>
      </c>
      <c r="AY3218" s="13">
        <v>1215.05</v>
      </c>
      <c r="AZ3218" s="13" t="s">
        <v>47</v>
      </c>
      <c r="BA3218" s="13" t="s">
        <v>36</v>
      </c>
      <c r="BB3218" s="13" t="s">
        <v>37</v>
      </c>
      <c r="BC3218" s="13">
        <v>25.78</v>
      </c>
      <c r="BD3218" s="13">
        <v>9</v>
      </c>
      <c r="BE3218" s="13" t="s">
        <v>97</v>
      </c>
      <c r="BF3218" s="13" t="s">
        <v>39</v>
      </c>
      <c r="BG3218" s="13">
        <v>1</v>
      </c>
      <c r="BH3218" s="23">
        <v>11</v>
      </c>
    </row>
    <row r="3219" spans="36:60" x14ac:dyDescent="0.25">
      <c r="AJ3219" s="20">
        <v>86</v>
      </c>
      <c r="AK3219" s="2" t="s">
        <v>132</v>
      </c>
      <c r="AL3219" s="2" t="s">
        <v>27</v>
      </c>
      <c r="AM3219" s="2" t="s">
        <v>42</v>
      </c>
      <c r="AN3219" s="2" t="s">
        <v>93</v>
      </c>
      <c r="AO3219" s="2" t="s">
        <v>60</v>
      </c>
      <c r="AP3219" s="2" t="s">
        <v>61</v>
      </c>
      <c r="AQ3219" s="2" t="s">
        <v>69</v>
      </c>
      <c r="AR3219" s="2" t="s">
        <v>33</v>
      </c>
      <c r="AS3219" s="2" t="s">
        <v>70</v>
      </c>
      <c r="AT3219" s="2">
        <v>982.69</v>
      </c>
      <c r="AU3219" s="2">
        <v>9</v>
      </c>
      <c r="AV3219" s="2">
        <v>0.02</v>
      </c>
      <c r="AW3219" s="2">
        <v>8667.33</v>
      </c>
      <c r="AX3219" s="2">
        <v>5334.16</v>
      </c>
      <c r="AY3219" s="2">
        <v>3333.17</v>
      </c>
      <c r="AZ3219" s="2" t="s">
        <v>76</v>
      </c>
      <c r="BA3219" s="2" t="s">
        <v>88</v>
      </c>
      <c r="BB3219" s="2" t="s">
        <v>72</v>
      </c>
      <c r="BC3219" s="2">
        <v>44.59</v>
      </c>
      <c r="BD3219" s="2">
        <v>8</v>
      </c>
      <c r="BE3219" s="2" t="s">
        <v>55</v>
      </c>
      <c r="BF3219" s="2" t="s">
        <v>39</v>
      </c>
      <c r="BG3219" s="2">
        <v>2</v>
      </c>
      <c r="BH3219" s="21">
        <v>10</v>
      </c>
    </row>
    <row r="3220" spans="36:60" x14ac:dyDescent="0.25">
      <c r="AJ3220" s="22">
        <v>97</v>
      </c>
      <c r="AK3220" s="13" t="s">
        <v>188</v>
      </c>
      <c r="AL3220" s="13" t="s">
        <v>127</v>
      </c>
      <c r="AM3220" s="13" t="s">
        <v>82</v>
      </c>
      <c r="AN3220" s="13" t="s">
        <v>29</v>
      </c>
      <c r="AO3220" s="13" t="s">
        <v>74</v>
      </c>
      <c r="AP3220" s="13" t="s">
        <v>61</v>
      </c>
      <c r="AQ3220" s="13" t="s">
        <v>84</v>
      </c>
      <c r="AR3220" s="13" t="s">
        <v>33</v>
      </c>
      <c r="AS3220" s="13" t="s">
        <v>70</v>
      </c>
      <c r="AT3220" s="13">
        <v>893.88</v>
      </c>
      <c r="AU3220" s="13">
        <v>1</v>
      </c>
      <c r="AV3220" s="13">
        <v>0.16</v>
      </c>
      <c r="AW3220" s="13">
        <v>750.86</v>
      </c>
      <c r="AX3220" s="13">
        <v>507.75</v>
      </c>
      <c r="AY3220" s="13">
        <v>243.11</v>
      </c>
      <c r="AZ3220" s="13" t="s">
        <v>63</v>
      </c>
      <c r="BA3220" s="13" t="s">
        <v>36</v>
      </c>
      <c r="BB3220" s="13" t="s">
        <v>37</v>
      </c>
      <c r="BC3220" s="13">
        <v>22.59</v>
      </c>
      <c r="BD3220" s="13">
        <v>9</v>
      </c>
      <c r="BE3220" s="13" t="s">
        <v>97</v>
      </c>
      <c r="BF3220" s="13" t="s">
        <v>39</v>
      </c>
      <c r="BG3220" s="13">
        <v>5</v>
      </c>
      <c r="BH3220" s="23">
        <v>7</v>
      </c>
    </row>
    <row r="3221" spans="36:60" x14ac:dyDescent="0.25">
      <c r="AJ3221" s="20">
        <v>106</v>
      </c>
      <c r="AK3221" s="2" t="s">
        <v>195</v>
      </c>
      <c r="AL3221" s="2" t="s">
        <v>50</v>
      </c>
      <c r="AM3221" s="2" t="s">
        <v>28</v>
      </c>
      <c r="AN3221" s="2" t="s">
        <v>59</v>
      </c>
      <c r="AO3221" s="2" t="s">
        <v>44</v>
      </c>
      <c r="AP3221" s="2" t="s">
        <v>31</v>
      </c>
      <c r="AQ3221" s="2" t="s">
        <v>32</v>
      </c>
      <c r="AR3221" s="2" t="s">
        <v>33</v>
      </c>
      <c r="AS3221" s="2" t="s">
        <v>80</v>
      </c>
      <c r="AT3221" s="2">
        <v>714.37</v>
      </c>
      <c r="AU3221" s="2">
        <v>17</v>
      </c>
      <c r="AV3221" s="2">
        <v>0.05</v>
      </c>
      <c r="AW3221" s="2">
        <v>11537.08</v>
      </c>
      <c r="AX3221" s="2">
        <v>8708.1299999999992</v>
      </c>
      <c r="AY3221" s="2">
        <v>2828.95</v>
      </c>
      <c r="AZ3221" s="2" t="s">
        <v>91</v>
      </c>
      <c r="BA3221" s="2" t="s">
        <v>54</v>
      </c>
      <c r="BB3221" s="2" t="s">
        <v>48</v>
      </c>
      <c r="BC3221" s="2">
        <v>40.700000000000003</v>
      </c>
      <c r="BD3221" s="2">
        <v>9</v>
      </c>
      <c r="BE3221" s="2" t="s">
        <v>55</v>
      </c>
      <c r="BF3221" s="2" t="s">
        <v>39</v>
      </c>
      <c r="BG3221" s="2">
        <v>1</v>
      </c>
      <c r="BH3221" s="21">
        <v>10</v>
      </c>
    </row>
    <row r="3222" spans="36:60" x14ac:dyDescent="0.25">
      <c r="AJ3222" s="20">
        <v>108</v>
      </c>
      <c r="AK3222" s="2" t="s">
        <v>197</v>
      </c>
      <c r="AL3222" s="2" t="s">
        <v>96</v>
      </c>
      <c r="AM3222" s="2" t="s">
        <v>66</v>
      </c>
      <c r="AN3222" s="2" t="s">
        <v>90</v>
      </c>
      <c r="AO3222" s="2" t="s">
        <v>30</v>
      </c>
      <c r="AP3222" s="2" t="s">
        <v>75</v>
      </c>
      <c r="AQ3222" s="2" t="s">
        <v>87</v>
      </c>
      <c r="AR3222" s="2" t="s">
        <v>45</v>
      </c>
      <c r="AS3222" s="2" t="s">
        <v>34</v>
      </c>
      <c r="AT3222" s="2">
        <v>434.05</v>
      </c>
      <c r="AU3222" s="2">
        <v>17</v>
      </c>
      <c r="AV3222" s="2">
        <v>0.3</v>
      </c>
      <c r="AW3222" s="2">
        <v>5165.1899999999996</v>
      </c>
      <c r="AX3222" s="2">
        <v>3088.87</v>
      </c>
      <c r="AY3222" s="2">
        <v>2076.3200000000002</v>
      </c>
      <c r="AZ3222" s="2" t="s">
        <v>63</v>
      </c>
      <c r="BA3222" s="2" t="s">
        <v>88</v>
      </c>
      <c r="BB3222" s="2" t="s">
        <v>37</v>
      </c>
      <c r="BC3222" s="2">
        <v>29.55</v>
      </c>
      <c r="BD3222" s="2">
        <v>10</v>
      </c>
      <c r="BE3222" s="2" t="s">
        <v>55</v>
      </c>
      <c r="BF3222" s="2" t="s">
        <v>39</v>
      </c>
      <c r="BG3222" s="2">
        <v>1</v>
      </c>
      <c r="BH3222" s="21">
        <v>10</v>
      </c>
    </row>
    <row r="3223" spans="36:60" x14ac:dyDescent="0.25">
      <c r="AJ3223" s="20">
        <v>110</v>
      </c>
      <c r="AK3223" s="2" t="s">
        <v>199</v>
      </c>
      <c r="AL3223" s="2" t="s">
        <v>118</v>
      </c>
      <c r="AM3223" s="2" t="s">
        <v>82</v>
      </c>
      <c r="AN3223" s="2" t="s">
        <v>59</v>
      </c>
      <c r="AO3223" s="2" t="s">
        <v>67</v>
      </c>
      <c r="AP3223" s="2" t="s">
        <v>75</v>
      </c>
      <c r="AQ3223" s="2" t="s">
        <v>102</v>
      </c>
      <c r="AR3223" s="2" t="s">
        <v>53</v>
      </c>
      <c r="AS3223" s="2" t="s">
        <v>34</v>
      </c>
      <c r="AT3223" s="2">
        <v>956.13</v>
      </c>
      <c r="AU3223" s="2">
        <v>3</v>
      </c>
      <c r="AV3223" s="2">
        <v>0.17</v>
      </c>
      <c r="AW3223" s="2">
        <v>2380.7600000000002</v>
      </c>
      <c r="AX3223" s="2">
        <v>1540.13</v>
      </c>
      <c r="AY3223" s="2">
        <v>840.63</v>
      </c>
      <c r="AZ3223" s="2" t="s">
        <v>47</v>
      </c>
      <c r="BA3223" s="2" t="s">
        <v>36</v>
      </c>
      <c r="BB3223" s="2" t="s">
        <v>37</v>
      </c>
      <c r="BC3223" s="2">
        <v>7.29</v>
      </c>
      <c r="BD3223" s="2">
        <v>10</v>
      </c>
      <c r="BE3223" s="2" t="s">
        <v>97</v>
      </c>
      <c r="BF3223" s="2" t="s">
        <v>56</v>
      </c>
      <c r="BG3223" s="2">
        <v>5</v>
      </c>
      <c r="BH3223" s="21">
        <v>9</v>
      </c>
    </row>
    <row r="3224" spans="36:60" x14ac:dyDescent="0.25">
      <c r="AJ3224" s="20">
        <v>118</v>
      </c>
      <c r="AK3224" s="2" t="s">
        <v>206</v>
      </c>
      <c r="AL3224" s="2" t="s">
        <v>58</v>
      </c>
      <c r="AM3224" s="2" t="s">
        <v>28</v>
      </c>
      <c r="AN3224" s="2" t="s">
        <v>29</v>
      </c>
      <c r="AO3224" s="2" t="s">
        <v>60</v>
      </c>
      <c r="AP3224" s="2" t="s">
        <v>51</v>
      </c>
      <c r="AQ3224" s="2" t="s">
        <v>84</v>
      </c>
      <c r="AR3224" s="2" t="s">
        <v>53</v>
      </c>
      <c r="AS3224" s="2" t="s">
        <v>70</v>
      </c>
      <c r="AT3224" s="2">
        <v>992.86</v>
      </c>
      <c r="AU3224" s="2">
        <v>9</v>
      </c>
      <c r="AV3224" s="2">
        <v>0.1</v>
      </c>
      <c r="AW3224" s="2">
        <v>8042.17</v>
      </c>
      <c r="AX3224" s="2">
        <v>5330.58</v>
      </c>
      <c r="AY3224" s="2">
        <v>2711.59</v>
      </c>
      <c r="AZ3224" s="2" t="s">
        <v>35</v>
      </c>
      <c r="BA3224" s="2" t="s">
        <v>71</v>
      </c>
      <c r="BB3224" s="2" t="s">
        <v>72</v>
      </c>
      <c r="BC3224" s="2">
        <v>8.9700000000000006</v>
      </c>
      <c r="BD3224" s="2">
        <v>8</v>
      </c>
      <c r="BE3224" s="2" t="s">
        <v>97</v>
      </c>
      <c r="BF3224" s="2" t="s">
        <v>56</v>
      </c>
      <c r="BG3224" s="2">
        <v>1</v>
      </c>
      <c r="BH3224" s="21">
        <v>6</v>
      </c>
    </row>
    <row r="3225" spans="36:60" x14ac:dyDescent="0.25">
      <c r="AJ3225" s="22">
        <v>119</v>
      </c>
      <c r="AK3225" s="13" t="s">
        <v>207</v>
      </c>
      <c r="AL3225" s="13" t="s">
        <v>127</v>
      </c>
      <c r="AM3225" s="13" t="s">
        <v>28</v>
      </c>
      <c r="AN3225" s="13" t="s">
        <v>29</v>
      </c>
      <c r="AO3225" s="13" t="s">
        <v>30</v>
      </c>
      <c r="AP3225" s="13" t="s">
        <v>51</v>
      </c>
      <c r="AQ3225" s="13" t="s">
        <v>134</v>
      </c>
      <c r="AR3225" s="13" t="s">
        <v>53</v>
      </c>
      <c r="AS3225" s="13" t="s">
        <v>70</v>
      </c>
      <c r="AT3225" s="13">
        <v>47.2</v>
      </c>
      <c r="AU3225" s="13">
        <v>15</v>
      </c>
      <c r="AV3225" s="13">
        <v>0.23</v>
      </c>
      <c r="AW3225" s="13">
        <v>545.16</v>
      </c>
      <c r="AX3225" s="13">
        <v>375.57</v>
      </c>
      <c r="AY3225" s="13">
        <v>169.59</v>
      </c>
      <c r="AZ3225" s="13" t="s">
        <v>47</v>
      </c>
      <c r="BA3225" s="13" t="s">
        <v>36</v>
      </c>
      <c r="BB3225" s="13" t="s">
        <v>72</v>
      </c>
      <c r="BC3225" s="13">
        <v>20.190000000000001</v>
      </c>
      <c r="BD3225" s="13">
        <v>9</v>
      </c>
      <c r="BE3225" s="13" t="s">
        <v>38</v>
      </c>
      <c r="BF3225" s="13" t="s">
        <v>39</v>
      </c>
      <c r="BG3225" s="13">
        <v>2</v>
      </c>
      <c r="BH3225" s="23">
        <v>1</v>
      </c>
    </row>
    <row r="3226" spans="36:60" x14ac:dyDescent="0.25">
      <c r="AJ3226" s="20">
        <v>120</v>
      </c>
      <c r="AK3226" s="2" t="s">
        <v>167</v>
      </c>
      <c r="AL3226" s="2" t="s">
        <v>50</v>
      </c>
      <c r="AM3226" s="2" t="s">
        <v>28</v>
      </c>
      <c r="AN3226" s="2" t="s">
        <v>93</v>
      </c>
      <c r="AO3226" s="2" t="s">
        <v>100</v>
      </c>
      <c r="AP3226" s="2" t="s">
        <v>68</v>
      </c>
      <c r="AQ3226" s="2" t="s">
        <v>134</v>
      </c>
      <c r="AR3226" s="2" t="s">
        <v>53</v>
      </c>
      <c r="AS3226" s="2" t="s">
        <v>85</v>
      </c>
      <c r="AT3226" s="2">
        <v>500.81</v>
      </c>
      <c r="AU3226" s="2">
        <v>15</v>
      </c>
      <c r="AV3226" s="2">
        <v>0.08</v>
      </c>
      <c r="AW3226" s="2">
        <v>6911.18</v>
      </c>
      <c r="AX3226" s="2">
        <v>6131.54</v>
      </c>
      <c r="AY3226" s="2">
        <v>779.64</v>
      </c>
      <c r="AZ3226" s="2" t="s">
        <v>76</v>
      </c>
      <c r="BA3226" s="2" t="s">
        <v>88</v>
      </c>
      <c r="BB3226" s="2" t="s">
        <v>37</v>
      </c>
      <c r="BC3226" s="2">
        <v>20.18</v>
      </c>
      <c r="BD3226" s="2">
        <v>10</v>
      </c>
      <c r="BE3226" s="2" t="s">
        <v>97</v>
      </c>
      <c r="BF3226" s="2" t="s">
        <v>56</v>
      </c>
      <c r="BG3226" s="2">
        <v>2</v>
      </c>
      <c r="BH3226" s="21">
        <v>4</v>
      </c>
    </row>
    <row r="3227" spans="36:60" x14ac:dyDescent="0.25">
      <c r="AJ3227" s="22">
        <v>121</v>
      </c>
      <c r="AK3227" s="13" t="s">
        <v>208</v>
      </c>
      <c r="AL3227" s="13" t="s">
        <v>127</v>
      </c>
      <c r="AM3227" s="13" t="s">
        <v>82</v>
      </c>
      <c r="AN3227" s="13" t="s">
        <v>59</v>
      </c>
      <c r="AO3227" s="13" t="s">
        <v>94</v>
      </c>
      <c r="AP3227" s="13" t="s">
        <v>61</v>
      </c>
      <c r="AQ3227" s="13" t="s">
        <v>134</v>
      </c>
      <c r="AR3227" s="13" t="s">
        <v>33</v>
      </c>
      <c r="AS3227" s="13" t="s">
        <v>70</v>
      </c>
      <c r="AT3227" s="13">
        <v>739.06</v>
      </c>
      <c r="AU3227" s="13">
        <v>1</v>
      </c>
      <c r="AV3227" s="13">
        <v>7.0000000000000007E-2</v>
      </c>
      <c r="AW3227" s="13">
        <v>687.33</v>
      </c>
      <c r="AX3227" s="13">
        <v>598.77</v>
      </c>
      <c r="AY3227" s="13">
        <v>88.56</v>
      </c>
      <c r="AZ3227" s="13" t="s">
        <v>47</v>
      </c>
      <c r="BA3227" s="13" t="s">
        <v>71</v>
      </c>
      <c r="BB3227" s="13" t="s">
        <v>72</v>
      </c>
      <c r="BC3227" s="13">
        <v>23.41</v>
      </c>
      <c r="BD3227" s="13">
        <v>9</v>
      </c>
      <c r="BE3227" s="13" t="s">
        <v>97</v>
      </c>
      <c r="BF3227" s="13" t="s">
        <v>39</v>
      </c>
      <c r="BG3227" s="13">
        <v>2</v>
      </c>
      <c r="BH3227" s="23">
        <v>10</v>
      </c>
    </row>
    <row r="3228" spans="36:60" x14ac:dyDescent="0.25">
      <c r="AJ3228" s="22">
        <v>123</v>
      </c>
      <c r="AK3228" s="13" t="s">
        <v>210</v>
      </c>
      <c r="AL3228" s="13" t="s">
        <v>58</v>
      </c>
      <c r="AM3228" s="13" t="s">
        <v>66</v>
      </c>
      <c r="AN3228" s="13" t="s">
        <v>43</v>
      </c>
      <c r="AO3228" s="13" t="s">
        <v>78</v>
      </c>
      <c r="AP3228" s="13" t="s">
        <v>75</v>
      </c>
      <c r="AQ3228" s="13" t="s">
        <v>62</v>
      </c>
      <c r="AR3228" s="13" t="s">
        <v>53</v>
      </c>
      <c r="AS3228" s="13" t="s">
        <v>46</v>
      </c>
      <c r="AT3228" s="13">
        <v>75.13</v>
      </c>
      <c r="AU3228" s="13">
        <v>2</v>
      </c>
      <c r="AV3228" s="13">
        <v>0.26</v>
      </c>
      <c r="AW3228" s="13">
        <v>111.19</v>
      </c>
      <c r="AX3228" s="13">
        <v>91.77</v>
      </c>
      <c r="AY3228" s="13">
        <v>19.420000000000002</v>
      </c>
      <c r="AZ3228" s="13" t="s">
        <v>63</v>
      </c>
      <c r="BA3228" s="13" t="s">
        <v>36</v>
      </c>
      <c r="BB3228" s="13" t="s">
        <v>37</v>
      </c>
      <c r="BC3228" s="13">
        <v>35.36</v>
      </c>
      <c r="BD3228" s="13">
        <v>10</v>
      </c>
      <c r="BE3228" s="13" t="s">
        <v>55</v>
      </c>
      <c r="BF3228" s="13" t="s">
        <v>39</v>
      </c>
      <c r="BG3228" s="13">
        <v>4</v>
      </c>
      <c r="BH3228" s="23">
        <v>8</v>
      </c>
    </row>
    <row r="3229" spans="36:60" x14ac:dyDescent="0.25">
      <c r="AJ3229" s="20">
        <v>124</v>
      </c>
      <c r="AK3229" s="2" t="s">
        <v>211</v>
      </c>
      <c r="AL3229" s="2" t="s">
        <v>58</v>
      </c>
      <c r="AM3229" s="2" t="s">
        <v>28</v>
      </c>
      <c r="AN3229" s="2" t="s">
        <v>90</v>
      </c>
      <c r="AO3229" s="2" t="s">
        <v>94</v>
      </c>
      <c r="AP3229" s="2" t="s">
        <v>51</v>
      </c>
      <c r="AQ3229" s="2" t="s">
        <v>62</v>
      </c>
      <c r="AR3229" s="2" t="s">
        <v>53</v>
      </c>
      <c r="AS3229" s="2" t="s">
        <v>34</v>
      </c>
      <c r="AT3229" s="2">
        <v>201.33</v>
      </c>
      <c r="AU3229" s="2">
        <v>20</v>
      </c>
      <c r="AV3229" s="2">
        <v>0.11</v>
      </c>
      <c r="AW3229" s="2">
        <v>3583.67</v>
      </c>
      <c r="AX3229" s="2">
        <v>2644.23</v>
      </c>
      <c r="AY3229" s="2">
        <v>939.44</v>
      </c>
      <c r="AZ3229" s="2" t="s">
        <v>76</v>
      </c>
      <c r="BA3229" s="2" t="s">
        <v>71</v>
      </c>
      <c r="BB3229" s="2" t="s">
        <v>72</v>
      </c>
      <c r="BC3229" s="2">
        <v>29.55</v>
      </c>
      <c r="BD3229" s="2">
        <v>8</v>
      </c>
      <c r="BE3229" s="2" t="s">
        <v>55</v>
      </c>
      <c r="BF3229" s="2" t="s">
        <v>39</v>
      </c>
      <c r="BG3229" s="2">
        <v>3</v>
      </c>
      <c r="BH3229" s="21">
        <v>9</v>
      </c>
    </row>
    <row r="3230" spans="36:60" x14ac:dyDescent="0.25">
      <c r="AJ3230" s="22">
        <v>129</v>
      </c>
      <c r="AK3230" s="13" t="s">
        <v>215</v>
      </c>
      <c r="AL3230" s="13" t="s">
        <v>41</v>
      </c>
      <c r="AM3230" s="13" t="s">
        <v>82</v>
      </c>
      <c r="AN3230" s="13" t="s">
        <v>90</v>
      </c>
      <c r="AO3230" s="13" t="s">
        <v>94</v>
      </c>
      <c r="AP3230" s="13" t="s">
        <v>68</v>
      </c>
      <c r="AQ3230" s="13" t="s">
        <v>62</v>
      </c>
      <c r="AR3230" s="13" t="s">
        <v>45</v>
      </c>
      <c r="AS3230" s="13" t="s">
        <v>46</v>
      </c>
      <c r="AT3230" s="13">
        <v>85.7</v>
      </c>
      <c r="AU3230" s="13">
        <v>9</v>
      </c>
      <c r="AV3230" s="13">
        <v>7.0000000000000007E-2</v>
      </c>
      <c r="AW3230" s="13">
        <v>717.31</v>
      </c>
      <c r="AX3230" s="13">
        <v>561.38</v>
      </c>
      <c r="AY3230" s="13">
        <v>155.93</v>
      </c>
      <c r="AZ3230" s="13" t="s">
        <v>91</v>
      </c>
      <c r="BA3230" s="13" t="s">
        <v>36</v>
      </c>
      <c r="BB3230" s="13" t="s">
        <v>37</v>
      </c>
      <c r="BC3230" s="13">
        <v>28.45</v>
      </c>
      <c r="BD3230" s="13">
        <v>10</v>
      </c>
      <c r="BE3230" s="13" t="s">
        <v>38</v>
      </c>
      <c r="BF3230" s="13" t="s">
        <v>39</v>
      </c>
      <c r="BG3230" s="13">
        <v>5</v>
      </c>
      <c r="BH3230" s="23">
        <v>3</v>
      </c>
    </row>
    <row r="3231" spans="36:60" x14ac:dyDescent="0.25">
      <c r="AJ3231" s="20">
        <v>130</v>
      </c>
      <c r="AK3231" s="2" t="s">
        <v>125</v>
      </c>
      <c r="AL3231" s="2" t="s">
        <v>65</v>
      </c>
      <c r="AM3231" s="2" t="s">
        <v>82</v>
      </c>
      <c r="AN3231" s="2" t="s">
        <v>43</v>
      </c>
      <c r="AO3231" s="2" t="s">
        <v>94</v>
      </c>
      <c r="AP3231" s="2" t="s">
        <v>68</v>
      </c>
      <c r="AQ3231" s="2" t="s">
        <v>84</v>
      </c>
      <c r="AR3231" s="2" t="s">
        <v>45</v>
      </c>
      <c r="AS3231" s="2" t="s">
        <v>70</v>
      </c>
      <c r="AT3231" s="2">
        <v>367.19</v>
      </c>
      <c r="AU3231" s="2">
        <v>12</v>
      </c>
      <c r="AV3231" s="2">
        <v>0.13</v>
      </c>
      <c r="AW3231" s="2">
        <v>3833.46</v>
      </c>
      <c r="AX3231" s="2">
        <v>2999.49</v>
      </c>
      <c r="AY3231" s="2">
        <v>833.97</v>
      </c>
      <c r="AZ3231" s="2" t="s">
        <v>47</v>
      </c>
      <c r="BA3231" s="2" t="s">
        <v>36</v>
      </c>
      <c r="BB3231" s="2" t="s">
        <v>37</v>
      </c>
      <c r="BC3231" s="2">
        <v>48.48</v>
      </c>
      <c r="BD3231" s="2">
        <v>8</v>
      </c>
      <c r="BE3231" s="2" t="s">
        <v>97</v>
      </c>
      <c r="BF3231" s="2" t="s">
        <v>56</v>
      </c>
      <c r="BG3231" s="2">
        <v>4</v>
      </c>
      <c r="BH3231" s="21">
        <v>3</v>
      </c>
    </row>
    <row r="3232" spans="36:60" x14ac:dyDescent="0.25">
      <c r="AJ3232" s="22">
        <v>135</v>
      </c>
      <c r="AK3232" s="13" t="s">
        <v>218</v>
      </c>
      <c r="AL3232" s="13" t="s">
        <v>50</v>
      </c>
      <c r="AM3232" s="13" t="s">
        <v>28</v>
      </c>
      <c r="AN3232" s="13" t="s">
        <v>83</v>
      </c>
      <c r="AO3232" s="13" t="s">
        <v>67</v>
      </c>
      <c r="AP3232" s="13" t="s">
        <v>51</v>
      </c>
      <c r="AQ3232" s="13" t="s">
        <v>62</v>
      </c>
      <c r="AR3232" s="13" t="s">
        <v>45</v>
      </c>
      <c r="AS3232" s="13" t="s">
        <v>46</v>
      </c>
      <c r="AT3232" s="13">
        <v>729.96</v>
      </c>
      <c r="AU3232" s="13">
        <v>12</v>
      </c>
      <c r="AV3232" s="13">
        <v>0.02</v>
      </c>
      <c r="AW3232" s="13">
        <v>8584.33</v>
      </c>
      <c r="AX3232" s="13">
        <v>6129.58</v>
      </c>
      <c r="AY3232" s="13">
        <v>2454.75</v>
      </c>
      <c r="AZ3232" s="13" t="s">
        <v>35</v>
      </c>
      <c r="BA3232" s="13" t="s">
        <v>88</v>
      </c>
      <c r="BB3232" s="13" t="s">
        <v>72</v>
      </c>
      <c r="BC3232" s="13">
        <v>6.33</v>
      </c>
      <c r="BD3232" s="13">
        <v>8</v>
      </c>
      <c r="BE3232" s="13" t="s">
        <v>55</v>
      </c>
      <c r="BF3232" s="13" t="s">
        <v>56</v>
      </c>
      <c r="BG3232" s="13">
        <v>1</v>
      </c>
      <c r="BH3232" s="23">
        <v>10</v>
      </c>
    </row>
    <row r="3233" spans="36:60" x14ac:dyDescent="0.25">
      <c r="AJ3233" s="22">
        <v>139</v>
      </c>
      <c r="AK3233" s="13" t="s">
        <v>222</v>
      </c>
      <c r="AL3233" s="13" t="s">
        <v>129</v>
      </c>
      <c r="AM3233" s="13" t="s">
        <v>28</v>
      </c>
      <c r="AN3233" s="13" t="s">
        <v>29</v>
      </c>
      <c r="AO3233" s="13" t="s">
        <v>30</v>
      </c>
      <c r="AP3233" s="13" t="s">
        <v>61</v>
      </c>
      <c r="AQ3233" s="13" t="s">
        <v>62</v>
      </c>
      <c r="AR3233" s="13" t="s">
        <v>53</v>
      </c>
      <c r="AS3233" s="13" t="s">
        <v>70</v>
      </c>
      <c r="AT3233" s="13">
        <v>811.19</v>
      </c>
      <c r="AU3233" s="13">
        <v>15</v>
      </c>
      <c r="AV3233" s="13">
        <v>0.16</v>
      </c>
      <c r="AW3233" s="13">
        <v>10220.99</v>
      </c>
      <c r="AX3233" s="13">
        <v>5885.82</v>
      </c>
      <c r="AY3233" s="13">
        <v>4335.17</v>
      </c>
      <c r="AZ3233" s="13" t="s">
        <v>91</v>
      </c>
      <c r="BA3233" s="13" t="s">
        <v>88</v>
      </c>
      <c r="BB3233" s="13" t="s">
        <v>37</v>
      </c>
      <c r="BC3233" s="13">
        <v>26.94</v>
      </c>
      <c r="BD3233" s="13">
        <v>9</v>
      </c>
      <c r="BE3233" s="13" t="s">
        <v>55</v>
      </c>
      <c r="BF3233" s="13" t="s">
        <v>39</v>
      </c>
      <c r="BG3233" s="13">
        <v>2</v>
      </c>
      <c r="BH3233" s="23">
        <v>10</v>
      </c>
    </row>
    <row r="3234" spans="36:60" x14ac:dyDescent="0.25">
      <c r="AJ3234" s="22">
        <v>141</v>
      </c>
      <c r="AK3234" s="13" t="s">
        <v>224</v>
      </c>
      <c r="AL3234" s="13" t="s">
        <v>58</v>
      </c>
      <c r="AM3234" s="13" t="s">
        <v>28</v>
      </c>
      <c r="AN3234" s="13" t="s">
        <v>59</v>
      </c>
      <c r="AO3234" s="13" t="s">
        <v>100</v>
      </c>
      <c r="AP3234" s="13" t="s">
        <v>51</v>
      </c>
      <c r="AQ3234" s="13" t="s">
        <v>134</v>
      </c>
      <c r="AR3234" s="13" t="s">
        <v>33</v>
      </c>
      <c r="AS3234" s="13" t="s">
        <v>85</v>
      </c>
      <c r="AT3234" s="13">
        <v>184.79</v>
      </c>
      <c r="AU3234" s="13">
        <v>15</v>
      </c>
      <c r="AV3234" s="13">
        <v>0.01</v>
      </c>
      <c r="AW3234" s="13">
        <v>2744.13</v>
      </c>
      <c r="AX3234" s="13">
        <v>2192.89</v>
      </c>
      <c r="AY3234" s="13">
        <v>551.24</v>
      </c>
      <c r="AZ3234" s="13" t="s">
        <v>47</v>
      </c>
      <c r="BA3234" s="13" t="s">
        <v>88</v>
      </c>
      <c r="BB3234" s="13" t="s">
        <v>37</v>
      </c>
      <c r="BC3234" s="13">
        <v>5.89</v>
      </c>
      <c r="BD3234" s="13">
        <v>8</v>
      </c>
      <c r="BE3234" s="13" t="s">
        <v>38</v>
      </c>
      <c r="BF3234" s="13" t="s">
        <v>39</v>
      </c>
      <c r="BG3234" s="13">
        <v>5</v>
      </c>
      <c r="BH3234" s="23">
        <v>9</v>
      </c>
    </row>
    <row r="3235" spans="36:60" x14ac:dyDescent="0.25">
      <c r="AJ3235" s="20">
        <v>142</v>
      </c>
      <c r="AK3235" s="2" t="s">
        <v>225</v>
      </c>
      <c r="AL3235" s="2" t="s">
        <v>129</v>
      </c>
      <c r="AM3235" s="2" t="s">
        <v>42</v>
      </c>
      <c r="AN3235" s="2" t="s">
        <v>29</v>
      </c>
      <c r="AO3235" s="2" t="s">
        <v>94</v>
      </c>
      <c r="AP3235" s="2" t="s">
        <v>68</v>
      </c>
      <c r="AQ3235" s="2" t="s">
        <v>79</v>
      </c>
      <c r="AR3235" s="2" t="s">
        <v>33</v>
      </c>
      <c r="AS3235" s="2" t="s">
        <v>85</v>
      </c>
      <c r="AT3235" s="2">
        <v>711.71</v>
      </c>
      <c r="AU3235" s="2">
        <v>2</v>
      </c>
      <c r="AV3235" s="2">
        <v>0.04</v>
      </c>
      <c r="AW3235" s="2">
        <v>1366.48</v>
      </c>
      <c r="AX3235" s="2">
        <v>815.69</v>
      </c>
      <c r="AY3235" s="2">
        <v>550.79</v>
      </c>
      <c r="AZ3235" s="2" t="s">
        <v>63</v>
      </c>
      <c r="BA3235" s="2" t="s">
        <v>36</v>
      </c>
      <c r="BB3235" s="2" t="s">
        <v>37</v>
      </c>
      <c r="BC3235" s="2">
        <v>16.170000000000002</v>
      </c>
      <c r="BD3235" s="2">
        <v>8</v>
      </c>
      <c r="BE3235" s="2" t="s">
        <v>38</v>
      </c>
      <c r="BF3235" s="2" t="s">
        <v>39</v>
      </c>
      <c r="BG3235" s="2">
        <v>2</v>
      </c>
      <c r="BH3235" s="21">
        <v>10</v>
      </c>
    </row>
    <row r="3236" spans="36:60" x14ac:dyDescent="0.25">
      <c r="AJ3236" s="22">
        <v>143</v>
      </c>
      <c r="AK3236" s="13" t="s">
        <v>226</v>
      </c>
      <c r="AL3236" s="13" t="s">
        <v>127</v>
      </c>
      <c r="AM3236" s="13" t="s">
        <v>42</v>
      </c>
      <c r="AN3236" s="13" t="s">
        <v>29</v>
      </c>
      <c r="AO3236" s="13" t="s">
        <v>94</v>
      </c>
      <c r="AP3236" s="13" t="s">
        <v>31</v>
      </c>
      <c r="AQ3236" s="13" t="s">
        <v>87</v>
      </c>
      <c r="AR3236" s="13" t="s">
        <v>45</v>
      </c>
      <c r="AS3236" s="13" t="s">
        <v>70</v>
      </c>
      <c r="AT3236" s="13">
        <v>606.5</v>
      </c>
      <c r="AU3236" s="13">
        <v>19</v>
      </c>
      <c r="AV3236" s="13">
        <v>0.23</v>
      </c>
      <c r="AW3236" s="13">
        <v>8873.09</v>
      </c>
      <c r="AX3236" s="13">
        <v>6520.93</v>
      </c>
      <c r="AY3236" s="13">
        <v>2352.16</v>
      </c>
      <c r="AZ3236" s="13" t="s">
        <v>91</v>
      </c>
      <c r="BA3236" s="13" t="s">
        <v>71</v>
      </c>
      <c r="BB3236" s="13" t="s">
        <v>37</v>
      </c>
      <c r="BC3236" s="13">
        <v>14.18</v>
      </c>
      <c r="BD3236" s="13">
        <v>8</v>
      </c>
      <c r="BE3236" s="13" t="s">
        <v>97</v>
      </c>
      <c r="BF3236" s="13" t="s">
        <v>39</v>
      </c>
      <c r="BG3236" s="13">
        <v>5</v>
      </c>
      <c r="BH3236" s="23">
        <v>10</v>
      </c>
    </row>
    <row r="3237" spans="36:60" x14ac:dyDescent="0.25">
      <c r="AJ3237" s="20">
        <v>144</v>
      </c>
      <c r="AK3237" s="2" t="s">
        <v>227</v>
      </c>
      <c r="AL3237" s="2" t="s">
        <v>27</v>
      </c>
      <c r="AM3237" s="2" t="s">
        <v>66</v>
      </c>
      <c r="AN3237" s="2" t="s">
        <v>90</v>
      </c>
      <c r="AO3237" s="2" t="s">
        <v>30</v>
      </c>
      <c r="AP3237" s="2" t="s">
        <v>68</v>
      </c>
      <c r="AQ3237" s="2" t="s">
        <v>102</v>
      </c>
      <c r="AR3237" s="2" t="s">
        <v>33</v>
      </c>
      <c r="AS3237" s="2" t="s">
        <v>34</v>
      </c>
      <c r="AT3237" s="2">
        <v>826.49</v>
      </c>
      <c r="AU3237" s="2">
        <v>15</v>
      </c>
      <c r="AV3237" s="2">
        <v>0.06</v>
      </c>
      <c r="AW3237" s="2">
        <v>11653.51</v>
      </c>
      <c r="AX3237" s="2">
        <v>9197.98</v>
      </c>
      <c r="AY3237" s="2">
        <v>2455.5300000000002</v>
      </c>
      <c r="AZ3237" s="2" t="s">
        <v>63</v>
      </c>
      <c r="BA3237" s="2" t="s">
        <v>88</v>
      </c>
      <c r="BB3237" s="2" t="s">
        <v>37</v>
      </c>
      <c r="BC3237" s="2">
        <v>29.45</v>
      </c>
      <c r="BD3237" s="2">
        <v>8</v>
      </c>
      <c r="BE3237" s="2" t="s">
        <v>97</v>
      </c>
      <c r="BF3237" s="2" t="s">
        <v>39</v>
      </c>
      <c r="BG3237" s="2">
        <v>4</v>
      </c>
      <c r="BH3237" s="21">
        <v>8</v>
      </c>
    </row>
    <row r="3238" spans="36:60" x14ac:dyDescent="0.25">
      <c r="AJ3238" s="22">
        <v>147</v>
      </c>
      <c r="AK3238" s="13" t="s">
        <v>230</v>
      </c>
      <c r="AL3238" s="13" t="s">
        <v>41</v>
      </c>
      <c r="AM3238" s="13" t="s">
        <v>82</v>
      </c>
      <c r="AN3238" s="13" t="s">
        <v>83</v>
      </c>
      <c r="AO3238" s="13" t="s">
        <v>44</v>
      </c>
      <c r="AP3238" s="13" t="s">
        <v>51</v>
      </c>
      <c r="AQ3238" s="13" t="s">
        <v>87</v>
      </c>
      <c r="AR3238" s="13" t="s">
        <v>33</v>
      </c>
      <c r="AS3238" s="13" t="s">
        <v>70</v>
      </c>
      <c r="AT3238" s="13">
        <v>232.22</v>
      </c>
      <c r="AU3238" s="13">
        <v>20</v>
      </c>
      <c r="AV3238" s="13">
        <v>0.18</v>
      </c>
      <c r="AW3238" s="13">
        <v>3808.41</v>
      </c>
      <c r="AX3238" s="13">
        <v>2207.16</v>
      </c>
      <c r="AY3238" s="13">
        <v>1601.25</v>
      </c>
      <c r="AZ3238" s="13" t="s">
        <v>91</v>
      </c>
      <c r="BA3238" s="13" t="s">
        <v>88</v>
      </c>
      <c r="BB3238" s="13" t="s">
        <v>37</v>
      </c>
      <c r="BC3238" s="13">
        <v>15.92</v>
      </c>
      <c r="BD3238" s="13">
        <v>9</v>
      </c>
      <c r="BE3238" s="13" t="s">
        <v>97</v>
      </c>
      <c r="BF3238" s="13" t="s">
        <v>39</v>
      </c>
      <c r="BG3238" s="13">
        <v>4</v>
      </c>
      <c r="BH3238" s="23">
        <v>1</v>
      </c>
    </row>
    <row r="3239" spans="36:60" x14ac:dyDescent="0.25">
      <c r="AJ3239" s="22">
        <v>153</v>
      </c>
      <c r="AK3239" s="13" t="s">
        <v>236</v>
      </c>
      <c r="AL3239" s="13" t="s">
        <v>27</v>
      </c>
      <c r="AM3239" s="13" t="s">
        <v>66</v>
      </c>
      <c r="AN3239" s="13" t="s">
        <v>29</v>
      </c>
      <c r="AO3239" s="13" t="s">
        <v>44</v>
      </c>
      <c r="AP3239" s="13" t="s">
        <v>61</v>
      </c>
      <c r="AQ3239" s="13" t="s">
        <v>79</v>
      </c>
      <c r="AR3239" s="13" t="s">
        <v>33</v>
      </c>
      <c r="AS3239" s="13" t="s">
        <v>80</v>
      </c>
      <c r="AT3239" s="13">
        <v>432.7</v>
      </c>
      <c r="AU3239" s="13">
        <v>1</v>
      </c>
      <c r="AV3239" s="13">
        <v>0.28000000000000003</v>
      </c>
      <c r="AW3239" s="13">
        <v>311.54000000000002</v>
      </c>
      <c r="AX3239" s="13">
        <v>168.98</v>
      </c>
      <c r="AY3239" s="13">
        <v>142.56</v>
      </c>
      <c r="AZ3239" s="13" t="s">
        <v>35</v>
      </c>
      <c r="BA3239" s="13" t="s">
        <v>88</v>
      </c>
      <c r="BB3239" s="13" t="s">
        <v>72</v>
      </c>
      <c r="BC3239" s="13">
        <v>32.090000000000003</v>
      </c>
      <c r="BD3239" s="13">
        <v>10</v>
      </c>
      <c r="BE3239" s="13" t="s">
        <v>38</v>
      </c>
      <c r="BF3239" s="13" t="s">
        <v>39</v>
      </c>
      <c r="BG3239" s="13">
        <v>5</v>
      </c>
      <c r="BH3239" s="23">
        <v>2</v>
      </c>
    </row>
    <row r="3240" spans="36:60" x14ac:dyDescent="0.25">
      <c r="AJ3240" s="22">
        <v>159</v>
      </c>
      <c r="AK3240" s="13" t="s">
        <v>242</v>
      </c>
      <c r="AL3240" s="13" t="s">
        <v>99</v>
      </c>
      <c r="AM3240" s="13" t="s">
        <v>28</v>
      </c>
      <c r="AN3240" s="13" t="s">
        <v>90</v>
      </c>
      <c r="AO3240" s="13" t="s">
        <v>30</v>
      </c>
      <c r="AP3240" s="13" t="s">
        <v>75</v>
      </c>
      <c r="AQ3240" s="13" t="s">
        <v>69</v>
      </c>
      <c r="AR3240" s="13" t="s">
        <v>33</v>
      </c>
      <c r="AS3240" s="13" t="s">
        <v>70</v>
      </c>
      <c r="AT3240" s="13">
        <v>354.5</v>
      </c>
      <c r="AU3240" s="13">
        <v>5</v>
      </c>
      <c r="AV3240" s="13">
        <v>0.28000000000000003</v>
      </c>
      <c r="AW3240" s="13">
        <v>1276.2</v>
      </c>
      <c r="AX3240" s="13">
        <v>1046.97</v>
      </c>
      <c r="AY3240" s="13">
        <v>229.23</v>
      </c>
      <c r="AZ3240" s="13" t="s">
        <v>35</v>
      </c>
      <c r="BA3240" s="13" t="s">
        <v>71</v>
      </c>
      <c r="BB3240" s="13" t="s">
        <v>48</v>
      </c>
      <c r="BC3240" s="13">
        <v>5.59</v>
      </c>
      <c r="BD3240" s="13">
        <v>10</v>
      </c>
      <c r="BE3240" s="13" t="s">
        <v>55</v>
      </c>
      <c r="BF3240" s="13" t="s">
        <v>39</v>
      </c>
      <c r="BG3240" s="13">
        <v>3</v>
      </c>
      <c r="BH3240" s="23">
        <v>6</v>
      </c>
    </row>
    <row r="3241" spans="36:60" x14ac:dyDescent="0.25">
      <c r="AJ3241" s="22">
        <v>161</v>
      </c>
      <c r="AK3241" s="13" t="s">
        <v>143</v>
      </c>
      <c r="AL3241" s="13" t="s">
        <v>118</v>
      </c>
      <c r="AM3241" s="13" t="s">
        <v>42</v>
      </c>
      <c r="AN3241" s="13" t="s">
        <v>83</v>
      </c>
      <c r="AO3241" s="13" t="s">
        <v>60</v>
      </c>
      <c r="AP3241" s="13" t="s">
        <v>61</v>
      </c>
      <c r="AQ3241" s="13" t="s">
        <v>62</v>
      </c>
      <c r="AR3241" s="13" t="s">
        <v>33</v>
      </c>
      <c r="AS3241" s="13" t="s">
        <v>85</v>
      </c>
      <c r="AT3241" s="13">
        <v>679.18</v>
      </c>
      <c r="AU3241" s="13">
        <v>15</v>
      </c>
      <c r="AV3241" s="13">
        <v>0.14000000000000001</v>
      </c>
      <c r="AW3241" s="13">
        <v>8761.42</v>
      </c>
      <c r="AX3241" s="13">
        <v>4530.87</v>
      </c>
      <c r="AY3241" s="13">
        <v>4230.55</v>
      </c>
      <c r="AZ3241" s="13" t="s">
        <v>76</v>
      </c>
      <c r="BA3241" s="13" t="s">
        <v>71</v>
      </c>
      <c r="BB3241" s="13" t="s">
        <v>37</v>
      </c>
      <c r="BC3241" s="13">
        <v>47.7</v>
      </c>
      <c r="BD3241" s="13">
        <v>9</v>
      </c>
      <c r="BE3241" s="13" t="s">
        <v>97</v>
      </c>
      <c r="BF3241" s="13" t="s">
        <v>39</v>
      </c>
      <c r="BG3241" s="13">
        <v>5</v>
      </c>
      <c r="BH3241" s="23">
        <v>7</v>
      </c>
    </row>
    <row r="3242" spans="36:60" x14ac:dyDescent="0.25">
      <c r="AJ3242" s="22">
        <v>163</v>
      </c>
      <c r="AK3242" s="13" t="s">
        <v>245</v>
      </c>
      <c r="AL3242" s="13" t="s">
        <v>96</v>
      </c>
      <c r="AM3242" s="13" t="s">
        <v>42</v>
      </c>
      <c r="AN3242" s="13" t="s">
        <v>93</v>
      </c>
      <c r="AO3242" s="13" t="s">
        <v>78</v>
      </c>
      <c r="AP3242" s="13" t="s">
        <v>51</v>
      </c>
      <c r="AQ3242" s="13" t="s">
        <v>134</v>
      </c>
      <c r="AR3242" s="13" t="s">
        <v>45</v>
      </c>
      <c r="AS3242" s="13" t="s">
        <v>34</v>
      </c>
      <c r="AT3242" s="13">
        <v>36.200000000000003</v>
      </c>
      <c r="AU3242" s="13">
        <v>14</v>
      </c>
      <c r="AV3242" s="13">
        <v>0.19</v>
      </c>
      <c r="AW3242" s="13">
        <v>410.51</v>
      </c>
      <c r="AX3242" s="13">
        <v>354.21</v>
      </c>
      <c r="AY3242" s="13">
        <v>56.3</v>
      </c>
      <c r="AZ3242" s="13" t="s">
        <v>35</v>
      </c>
      <c r="BA3242" s="13" t="s">
        <v>54</v>
      </c>
      <c r="BB3242" s="13" t="s">
        <v>37</v>
      </c>
      <c r="BC3242" s="13">
        <v>10.9</v>
      </c>
      <c r="BD3242" s="13">
        <v>8</v>
      </c>
      <c r="BE3242" s="13" t="s">
        <v>38</v>
      </c>
      <c r="BF3242" s="13" t="s">
        <v>56</v>
      </c>
      <c r="BG3242" s="13">
        <v>3</v>
      </c>
      <c r="BH3242" s="23">
        <v>6</v>
      </c>
    </row>
    <row r="3243" spans="36:60" x14ac:dyDescent="0.25">
      <c r="AJ3243" s="20">
        <v>166</v>
      </c>
      <c r="AK3243" s="2" t="s">
        <v>241</v>
      </c>
      <c r="AL3243" s="2" t="s">
        <v>120</v>
      </c>
      <c r="AM3243" s="2" t="s">
        <v>66</v>
      </c>
      <c r="AN3243" s="2" t="s">
        <v>93</v>
      </c>
      <c r="AO3243" s="2" t="s">
        <v>67</v>
      </c>
      <c r="AP3243" s="2" t="s">
        <v>68</v>
      </c>
      <c r="AQ3243" s="2" t="s">
        <v>102</v>
      </c>
      <c r="AR3243" s="2" t="s">
        <v>45</v>
      </c>
      <c r="AS3243" s="2" t="s">
        <v>70</v>
      </c>
      <c r="AT3243" s="2">
        <v>30.54</v>
      </c>
      <c r="AU3243" s="2">
        <v>9</v>
      </c>
      <c r="AV3243" s="2">
        <v>0.27</v>
      </c>
      <c r="AW3243" s="2">
        <v>200.65</v>
      </c>
      <c r="AX3243" s="2">
        <v>125.19</v>
      </c>
      <c r="AY3243" s="2">
        <v>75.459999999999994</v>
      </c>
      <c r="AZ3243" s="2" t="s">
        <v>76</v>
      </c>
      <c r="BA3243" s="2" t="s">
        <v>54</v>
      </c>
      <c r="BB3243" s="2" t="s">
        <v>48</v>
      </c>
      <c r="BC3243" s="2">
        <v>48.23</v>
      </c>
      <c r="BD3243" s="2">
        <v>8</v>
      </c>
      <c r="BE3243" s="2" t="s">
        <v>97</v>
      </c>
      <c r="BF3243" s="2" t="s">
        <v>56</v>
      </c>
      <c r="BG3243" s="2">
        <v>5</v>
      </c>
      <c r="BH3243" s="21">
        <v>10</v>
      </c>
    </row>
    <row r="3244" spans="36:60" x14ac:dyDescent="0.25">
      <c r="AJ3244" s="20">
        <v>170</v>
      </c>
      <c r="AK3244" s="2" t="s">
        <v>226</v>
      </c>
      <c r="AL3244" s="2" t="s">
        <v>27</v>
      </c>
      <c r="AM3244" s="2" t="s">
        <v>42</v>
      </c>
      <c r="AN3244" s="2" t="s">
        <v>43</v>
      </c>
      <c r="AO3244" s="2" t="s">
        <v>44</v>
      </c>
      <c r="AP3244" s="2" t="s">
        <v>31</v>
      </c>
      <c r="AQ3244" s="2" t="s">
        <v>134</v>
      </c>
      <c r="AR3244" s="2" t="s">
        <v>45</v>
      </c>
      <c r="AS3244" s="2" t="s">
        <v>85</v>
      </c>
      <c r="AT3244" s="2">
        <v>256.68</v>
      </c>
      <c r="AU3244" s="2">
        <v>14</v>
      </c>
      <c r="AV3244" s="2">
        <v>0.06</v>
      </c>
      <c r="AW3244" s="2">
        <v>3377.91</v>
      </c>
      <c r="AX3244" s="2">
        <v>1879.68</v>
      </c>
      <c r="AY3244" s="2">
        <v>1498.23</v>
      </c>
      <c r="AZ3244" s="2" t="s">
        <v>91</v>
      </c>
      <c r="BA3244" s="2" t="s">
        <v>36</v>
      </c>
      <c r="BB3244" s="2" t="s">
        <v>37</v>
      </c>
      <c r="BC3244" s="2">
        <v>5.88</v>
      </c>
      <c r="BD3244" s="2">
        <v>10</v>
      </c>
      <c r="BE3244" s="2" t="s">
        <v>55</v>
      </c>
      <c r="BF3244" s="2" t="s">
        <v>39</v>
      </c>
      <c r="BG3244" s="2">
        <v>3</v>
      </c>
      <c r="BH3244" s="21">
        <v>10</v>
      </c>
    </row>
    <row r="3245" spans="36:60" x14ac:dyDescent="0.25">
      <c r="AJ3245" s="22">
        <v>173</v>
      </c>
      <c r="AK3245" s="13" t="s">
        <v>252</v>
      </c>
      <c r="AL3245" s="13" t="s">
        <v>114</v>
      </c>
      <c r="AM3245" s="13" t="s">
        <v>82</v>
      </c>
      <c r="AN3245" s="13" t="s">
        <v>83</v>
      </c>
      <c r="AO3245" s="13" t="s">
        <v>30</v>
      </c>
      <c r="AP3245" s="13" t="s">
        <v>51</v>
      </c>
      <c r="AQ3245" s="13" t="s">
        <v>52</v>
      </c>
      <c r="AR3245" s="13" t="s">
        <v>45</v>
      </c>
      <c r="AS3245" s="13" t="s">
        <v>70</v>
      </c>
      <c r="AT3245" s="13">
        <v>349.17</v>
      </c>
      <c r="AU3245" s="13">
        <v>14</v>
      </c>
      <c r="AV3245" s="13">
        <v>0.13</v>
      </c>
      <c r="AW3245" s="13">
        <v>4252.8900000000003</v>
      </c>
      <c r="AX3245" s="13">
        <v>3312.41</v>
      </c>
      <c r="AY3245" s="13">
        <v>940.48</v>
      </c>
      <c r="AZ3245" s="13" t="s">
        <v>63</v>
      </c>
      <c r="BA3245" s="13" t="s">
        <v>88</v>
      </c>
      <c r="BB3245" s="13" t="s">
        <v>72</v>
      </c>
      <c r="BC3245" s="13">
        <v>34.9</v>
      </c>
      <c r="BD3245" s="13">
        <v>9</v>
      </c>
      <c r="BE3245" s="13" t="s">
        <v>38</v>
      </c>
      <c r="BF3245" s="13" t="s">
        <v>39</v>
      </c>
      <c r="BG3245" s="13">
        <v>2</v>
      </c>
      <c r="BH3245" s="23">
        <v>10</v>
      </c>
    </row>
    <row r="3246" spans="36:60" x14ac:dyDescent="0.25">
      <c r="AJ3246" s="22">
        <v>175</v>
      </c>
      <c r="AK3246" s="13" t="s">
        <v>254</v>
      </c>
      <c r="AL3246" s="13" t="s">
        <v>127</v>
      </c>
      <c r="AM3246" s="13" t="s">
        <v>82</v>
      </c>
      <c r="AN3246" s="13" t="s">
        <v>29</v>
      </c>
      <c r="AO3246" s="13" t="s">
        <v>67</v>
      </c>
      <c r="AP3246" s="13" t="s">
        <v>51</v>
      </c>
      <c r="AQ3246" s="13" t="s">
        <v>62</v>
      </c>
      <c r="AR3246" s="13" t="s">
        <v>33</v>
      </c>
      <c r="AS3246" s="13" t="s">
        <v>34</v>
      </c>
      <c r="AT3246" s="13">
        <v>360.37</v>
      </c>
      <c r="AU3246" s="13">
        <v>2</v>
      </c>
      <c r="AV3246" s="13">
        <v>0.04</v>
      </c>
      <c r="AW3246" s="13">
        <v>691.91</v>
      </c>
      <c r="AX3246" s="13">
        <v>573.98</v>
      </c>
      <c r="AY3246" s="13">
        <v>117.93</v>
      </c>
      <c r="AZ3246" s="13" t="s">
        <v>63</v>
      </c>
      <c r="BA3246" s="13" t="s">
        <v>36</v>
      </c>
      <c r="BB3246" s="13" t="s">
        <v>72</v>
      </c>
      <c r="BC3246" s="13">
        <v>25.69</v>
      </c>
      <c r="BD3246" s="13">
        <v>10</v>
      </c>
      <c r="BE3246" s="13" t="s">
        <v>55</v>
      </c>
      <c r="BF3246" s="13" t="s">
        <v>56</v>
      </c>
      <c r="BG3246" s="13">
        <v>2</v>
      </c>
      <c r="BH3246" s="23">
        <v>3</v>
      </c>
    </row>
    <row r="3247" spans="36:60" x14ac:dyDescent="0.25">
      <c r="AJ3247" s="20">
        <v>180</v>
      </c>
      <c r="AK3247" s="2" t="s">
        <v>258</v>
      </c>
      <c r="AL3247" s="2" t="s">
        <v>127</v>
      </c>
      <c r="AM3247" s="2" t="s">
        <v>28</v>
      </c>
      <c r="AN3247" s="2" t="s">
        <v>29</v>
      </c>
      <c r="AO3247" s="2" t="s">
        <v>78</v>
      </c>
      <c r="AP3247" s="2" t="s">
        <v>68</v>
      </c>
      <c r="AQ3247" s="2" t="s">
        <v>107</v>
      </c>
      <c r="AR3247" s="2" t="s">
        <v>45</v>
      </c>
      <c r="AS3247" s="2" t="s">
        <v>85</v>
      </c>
      <c r="AT3247" s="2">
        <v>47.06</v>
      </c>
      <c r="AU3247" s="2">
        <v>14</v>
      </c>
      <c r="AV3247" s="2">
        <v>7.0000000000000007E-2</v>
      </c>
      <c r="AW3247" s="2">
        <v>612.72</v>
      </c>
      <c r="AX3247" s="2">
        <v>366.35</v>
      </c>
      <c r="AY3247" s="2">
        <v>246.37</v>
      </c>
      <c r="AZ3247" s="2" t="s">
        <v>91</v>
      </c>
      <c r="BA3247" s="2" t="s">
        <v>36</v>
      </c>
      <c r="BB3247" s="2" t="s">
        <v>48</v>
      </c>
      <c r="BC3247" s="2">
        <v>44.81</v>
      </c>
      <c r="BD3247" s="2">
        <v>8</v>
      </c>
      <c r="BE3247" s="2" t="s">
        <v>38</v>
      </c>
      <c r="BF3247" s="2" t="s">
        <v>39</v>
      </c>
      <c r="BG3247" s="2">
        <v>2</v>
      </c>
      <c r="BH3247" s="21">
        <v>10</v>
      </c>
    </row>
    <row r="3248" spans="36:60" x14ac:dyDescent="0.25">
      <c r="AJ3248" s="22">
        <v>185</v>
      </c>
      <c r="AK3248" s="13" t="s">
        <v>263</v>
      </c>
      <c r="AL3248" s="13" t="s">
        <v>65</v>
      </c>
      <c r="AM3248" s="13" t="s">
        <v>42</v>
      </c>
      <c r="AN3248" s="13" t="s">
        <v>59</v>
      </c>
      <c r="AO3248" s="13" t="s">
        <v>30</v>
      </c>
      <c r="AP3248" s="13" t="s">
        <v>51</v>
      </c>
      <c r="AQ3248" s="13" t="s">
        <v>134</v>
      </c>
      <c r="AR3248" s="13" t="s">
        <v>33</v>
      </c>
      <c r="AS3248" s="13" t="s">
        <v>70</v>
      </c>
      <c r="AT3248" s="13">
        <v>552.28</v>
      </c>
      <c r="AU3248" s="13">
        <v>11</v>
      </c>
      <c r="AV3248" s="13">
        <v>7.0000000000000007E-2</v>
      </c>
      <c r="AW3248" s="13">
        <v>5649.82</v>
      </c>
      <c r="AX3248" s="13">
        <v>4718.5600000000004</v>
      </c>
      <c r="AY3248" s="13">
        <v>931.26</v>
      </c>
      <c r="AZ3248" s="13" t="s">
        <v>91</v>
      </c>
      <c r="BA3248" s="13" t="s">
        <v>71</v>
      </c>
      <c r="BB3248" s="13" t="s">
        <v>37</v>
      </c>
      <c r="BC3248" s="13">
        <v>41.18</v>
      </c>
      <c r="BD3248" s="13">
        <v>9</v>
      </c>
      <c r="BE3248" s="13" t="s">
        <v>55</v>
      </c>
      <c r="BF3248" s="13" t="s">
        <v>39</v>
      </c>
      <c r="BG3248" s="13">
        <v>1</v>
      </c>
      <c r="BH3248" s="23">
        <v>2</v>
      </c>
    </row>
    <row r="3249" spans="36:60" x14ac:dyDescent="0.25">
      <c r="AJ3249" s="20">
        <v>192</v>
      </c>
      <c r="AK3249" s="2" t="s">
        <v>148</v>
      </c>
      <c r="AL3249" s="2" t="s">
        <v>27</v>
      </c>
      <c r="AM3249" s="2" t="s">
        <v>42</v>
      </c>
      <c r="AN3249" s="2" t="s">
        <v>90</v>
      </c>
      <c r="AO3249" s="2" t="s">
        <v>67</v>
      </c>
      <c r="AP3249" s="2" t="s">
        <v>51</v>
      </c>
      <c r="AQ3249" s="2" t="s">
        <v>32</v>
      </c>
      <c r="AR3249" s="2" t="s">
        <v>33</v>
      </c>
      <c r="AS3249" s="2" t="s">
        <v>85</v>
      </c>
      <c r="AT3249" s="2">
        <v>381.61</v>
      </c>
      <c r="AU3249" s="2">
        <v>16</v>
      </c>
      <c r="AV3249" s="2">
        <v>0.06</v>
      </c>
      <c r="AW3249" s="2">
        <v>5739.41</v>
      </c>
      <c r="AX3249" s="2">
        <v>4117.66</v>
      </c>
      <c r="AY3249" s="2">
        <v>1621.75</v>
      </c>
      <c r="AZ3249" s="2" t="s">
        <v>47</v>
      </c>
      <c r="BA3249" s="2" t="s">
        <v>36</v>
      </c>
      <c r="BB3249" s="2" t="s">
        <v>48</v>
      </c>
      <c r="BC3249" s="2">
        <v>20.2</v>
      </c>
      <c r="BD3249" s="2">
        <v>9</v>
      </c>
      <c r="BE3249" s="2" t="s">
        <v>55</v>
      </c>
      <c r="BF3249" s="2" t="s">
        <v>56</v>
      </c>
      <c r="BG3249" s="2">
        <v>2</v>
      </c>
      <c r="BH3249" s="21">
        <v>3</v>
      </c>
    </row>
    <row r="3250" spans="36:60" x14ac:dyDescent="0.25">
      <c r="AJ3250" s="22">
        <v>197</v>
      </c>
      <c r="AK3250" s="13" t="s">
        <v>271</v>
      </c>
      <c r="AL3250" s="13" t="s">
        <v>65</v>
      </c>
      <c r="AM3250" s="13" t="s">
        <v>82</v>
      </c>
      <c r="AN3250" s="13" t="s">
        <v>29</v>
      </c>
      <c r="AO3250" s="13" t="s">
        <v>30</v>
      </c>
      <c r="AP3250" s="13" t="s">
        <v>75</v>
      </c>
      <c r="AQ3250" s="13" t="s">
        <v>69</v>
      </c>
      <c r="AR3250" s="13" t="s">
        <v>53</v>
      </c>
      <c r="AS3250" s="13" t="s">
        <v>70</v>
      </c>
      <c r="AT3250" s="13">
        <v>524.36</v>
      </c>
      <c r="AU3250" s="13">
        <v>20</v>
      </c>
      <c r="AV3250" s="13">
        <v>0.09</v>
      </c>
      <c r="AW3250" s="13">
        <v>9543.35</v>
      </c>
      <c r="AX3250" s="13">
        <v>6079.04</v>
      </c>
      <c r="AY3250" s="13">
        <v>3464.31</v>
      </c>
      <c r="AZ3250" s="13" t="s">
        <v>47</v>
      </c>
      <c r="BA3250" s="13" t="s">
        <v>54</v>
      </c>
      <c r="BB3250" s="13" t="s">
        <v>72</v>
      </c>
      <c r="BC3250" s="13">
        <v>44.65</v>
      </c>
      <c r="BD3250" s="13">
        <v>9</v>
      </c>
      <c r="BE3250" s="13" t="s">
        <v>55</v>
      </c>
      <c r="BF3250" s="13" t="s">
        <v>39</v>
      </c>
      <c r="BG3250" s="13">
        <v>4</v>
      </c>
      <c r="BH3250" s="23">
        <v>6</v>
      </c>
    </row>
    <row r="3251" spans="36:60" x14ac:dyDescent="0.25">
      <c r="AJ3251" s="20">
        <v>204</v>
      </c>
      <c r="AK3251" s="2" t="s">
        <v>275</v>
      </c>
      <c r="AL3251" s="2" t="s">
        <v>96</v>
      </c>
      <c r="AM3251" s="2" t="s">
        <v>82</v>
      </c>
      <c r="AN3251" s="2" t="s">
        <v>83</v>
      </c>
      <c r="AO3251" s="2" t="s">
        <v>94</v>
      </c>
      <c r="AP3251" s="2" t="s">
        <v>68</v>
      </c>
      <c r="AQ3251" s="2" t="s">
        <v>102</v>
      </c>
      <c r="AR3251" s="2" t="s">
        <v>45</v>
      </c>
      <c r="AS3251" s="2" t="s">
        <v>70</v>
      </c>
      <c r="AT3251" s="2">
        <v>79.56</v>
      </c>
      <c r="AU3251" s="2">
        <v>18</v>
      </c>
      <c r="AV3251" s="2">
        <v>0.11</v>
      </c>
      <c r="AW3251" s="2">
        <v>1274.55</v>
      </c>
      <c r="AX3251" s="2">
        <v>1121.47</v>
      </c>
      <c r="AY3251" s="2">
        <v>153.08000000000001</v>
      </c>
      <c r="AZ3251" s="2" t="s">
        <v>63</v>
      </c>
      <c r="BA3251" s="2" t="s">
        <v>88</v>
      </c>
      <c r="BB3251" s="2" t="s">
        <v>72</v>
      </c>
      <c r="BC3251" s="2">
        <v>13.76</v>
      </c>
      <c r="BD3251" s="2">
        <v>9</v>
      </c>
      <c r="BE3251" s="2" t="s">
        <v>38</v>
      </c>
      <c r="BF3251" s="2" t="s">
        <v>39</v>
      </c>
      <c r="BG3251" s="2">
        <v>2</v>
      </c>
      <c r="BH3251" s="21">
        <v>1</v>
      </c>
    </row>
    <row r="3252" spans="36:60" x14ac:dyDescent="0.25">
      <c r="AJ3252" s="22">
        <v>207</v>
      </c>
      <c r="AK3252" s="13" t="s">
        <v>276</v>
      </c>
      <c r="AL3252" s="13" t="s">
        <v>129</v>
      </c>
      <c r="AM3252" s="13" t="s">
        <v>42</v>
      </c>
      <c r="AN3252" s="13" t="s">
        <v>93</v>
      </c>
      <c r="AO3252" s="13" t="s">
        <v>60</v>
      </c>
      <c r="AP3252" s="13" t="s">
        <v>61</v>
      </c>
      <c r="AQ3252" s="13" t="s">
        <v>79</v>
      </c>
      <c r="AR3252" s="13" t="s">
        <v>33</v>
      </c>
      <c r="AS3252" s="13" t="s">
        <v>85</v>
      </c>
      <c r="AT3252" s="13">
        <v>928.17</v>
      </c>
      <c r="AU3252" s="13">
        <v>12</v>
      </c>
      <c r="AV3252" s="13">
        <v>0.03</v>
      </c>
      <c r="AW3252" s="13">
        <v>10803.9</v>
      </c>
      <c r="AX3252" s="13">
        <v>7529.55</v>
      </c>
      <c r="AY3252" s="13">
        <v>3274.35</v>
      </c>
      <c r="AZ3252" s="13" t="s">
        <v>76</v>
      </c>
      <c r="BA3252" s="13" t="s">
        <v>88</v>
      </c>
      <c r="BB3252" s="13" t="s">
        <v>72</v>
      </c>
      <c r="BC3252" s="13">
        <v>14.8</v>
      </c>
      <c r="BD3252" s="13">
        <v>9</v>
      </c>
      <c r="BE3252" s="13" t="s">
        <v>55</v>
      </c>
      <c r="BF3252" s="13" t="s">
        <v>39</v>
      </c>
      <c r="BG3252" s="13">
        <v>4</v>
      </c>
      <c r="BH3252" s="23">
        <v>2</v>
      </c>
    </row>
    <row r="3253" spans="36:60" x14ac:dyDescent="0.25">
      <c r="AJ3253" s="20">
        <v>208</v>
      </c>
      <c r="AK3253" s="2" t="s">
        <v>277</v>
      </c>
      <c r="AL3253" s="2" t="s">
        <v>114</v>
      </c>
      <c r="AM3253" s="2" t="s">
        <v>82</v>
      </c>
      <c r="AN3253" s="2" t="s">
        <v>93</v>
      </c>
      <c r="AO3253" s="2" t="s">
        <v>67</v>
      </c>
      <c r="AP3253" s="2" t="s">
        <v>68</v>
      </c>
      <c r="AQ3253" s="2" t="s">
        <v>134</v>
      </c>
      <c r="AR3253" s="2" t="s">
        <v>53</v>
      </c>
      <c r="AS3253" s="2" t="s">
        <v>80</v>
      </c>
      <c r="AT3253" s="2">
        <v>892.67</v>
      </c>
      <c r="AU3253" s="2">
        <v>8</v>
      </c>
      <c r="AV3253" s="2">
        <v>0</v>
      </c>
      <c r="AW3253" s="2">
        <v>7141.36</v>
      </c>
      <c r="AX3253" s="2">
        <v>6118.58</v>
      </c>
      <c r="AY3253" s="2">
        <v>1022.78</v>
      </c>
      <c r="AZ3253" s="2" t="s">
        <v>35</v>
      </c>
      <c r="BA3253" s="2" t="s">
        <v>36</v>
      </c>
      <c r="BB3253" s="2" t="s">
        <v>37</v>
      </c>
      <c r="BC3253" s="2">
        <v>8.4700000000000006</v>
      </c>
      <c r="BD3253" s="2">
        <v>9</v>
      </c>
      <c r="BE3253" s="2" t="s">
        <v>38</v>
      </c>
      <c r="BF3253" s="2" t="s">
        <v>56</v>
      </c>
      <c r="BG3253" s="2">
        <v>1</v>
      </c>
      <c r="BH3253" s="21">
        <v>11</v>
      </c>
    </row>
    <row r="3254" spans="36:60" x14ac:dyDescent="0.25">
      <c r="AJ3254" s="22">
        <v>209</v>
      </c>
      <c r="AK3254" s="13" t="s">
        <v>278</v>
      </c>
      <c r="AL3254" s="13" t="s">
        <v>50</v>
      </c>
      <c r="AM3254" s="13" t="s">
        <v>42</v>
      </c>
      <c r="AN3254" s="13" t="s">
        <v>43</v>
      </c>
      <c r="AO3254" s="13" t="s">
        <v>30</v>
      </c>
      <c r="AP3254" s="13" t="s">
        <v>75</v>
      </c>
      <c r="AQ3254" s="13" t="s">
        <v>107</v>
      </c>
      <c r="AR3254" s="13" t="s">
        <v>45</v>
      </c>
      <c r="AS3254" s="13" t="s">
        <v>46</v>
      </c>
      <c r="AT3254" s="13">
        <v>759.23</v>
      </c>
      <c r="AU3254" s="13">
        <v>7</v>
      </c>
      <c r="AV3254" s="13">
        <v>0.23</v>
      </c>
      <c r="AW3254" s="13">
        <v>4092.25</v>
      </c>
      <c r="AX3254" s="13">
        <v>3372.94</v>
      </c>
      <c r="AY3254" s="13">
        <v>719.31</v>
      </c>
      <c r="AZ3254" s="13" t="s">
        <v>35</v>
      </c>
      <c r="BA3254" s="13" t="s">
        <v>36</v>
      </c>
      <c r="BB3254" s="13" t="s">
        <v>72</v>
      </c>
      <c r="BC3254" s="13">
        <v>37.799999999999997</v>
      </c>
      <c r="BD3254" s="13">
        <v>9</v>
      </c>
      <c r="BE3254" s="13" t="s">
        <v>38</v>
      </c>
      <c r="BF3254" s="13" t="s">
        <v>39</v>
      </c>
      <c r="BG3254" s="13">
        <v>4</v>
      </c>
      <c r="BH3254" s="23">
        <v>4</v>
      </c>
    </row>
    <row r="3255" spans="36:60" x14ac:dyDescent="0.25">
      <c r="AJ3255" s="22">
        <v>213</v>
      </c>
      <c r="AK3255" s="13" t="s">
        <v>101</v>
      </c>
      <c r="AL3255" s="13" t="s">
        <v>96</v>
      </c>
      <c r="AM3255" s="13" t="s">
        <v>66</v>
      </c>
      <c r="AN3255" s="13" t="s">
        <v>43</v>
      </c>
      <c r="AO3255" s="13" t="s">
        <v>60</v>
      </c>
      <c r="AP3255" s="13" t="s">
        <v>51</v>
      </c>
      <c r="AQ3255" s="13" t="s">
        <v>107</v>
      </c>
      <c r="AR3255" s="13" t="s">
        <v>33</v>
      </c>
      <c r="AS3255" s="13" t="s">
        <v>34</v>
      </c>
      <c r="AT3255" s="13">
        <v>123.94</v>
      </c>
      <c r="AU3255" s="13">
        <v>8</v>
      </c>
      <c r="AV3255" s="13">
        <v>0.26</v>
      </c>
      <c r="AW3255" s="13">
        <v>733.72</v>
      </c>
      <c r="AX3255" s="13">
        <v>583.74</v>
      </c>
      <c r="AY3255" s="13">
        <v>149.97999999999999</v>
      </c>
      <c r="AZ3255" s="13" t="s">
        <v>47</v>
      </c>
      <c r="BA3255" s="13" t="s">
        <v>54</v>
      </c>
      <c r="BB3255" s="13" t="s">
        <v>37</v>
      </c>
      <c r="BC3255" s="13">
        <v>9.5</v>
      </c>
      <c r="BD3255" s="13">
        <v>8</v>
      </c>
      <c r="BE3255" s="13" t="s">
        <v>38</v>
      </c>
      <c r="BF3255" s="13" t="s">
        <v>39</v>
      </c>
      <c r="BG3255" s="13">
        <v>4</v>
      </c>
      <c r="BH3255" s="23">
        <v>3</v>
      </c>
    </row>
    <row r="3256" spans="36:60" x14ac:dyDescent="0.25">
      <c r="AJ3256" s="22">
        <v>215</v>
      </c>
      <c r="AK3256" s="13" t="s">
        <v>281</v>
      </c>
      <c r="AL3256" s="13" t="s">
        <v>129</v>
      </c>
      <c r="AM3256" s="13" t="s">
        <v>42</v>
      </c>
      <c r="AN3256" s="13" t="s">
        <v>59</v>
      </c>
      <c r="AO3256" s="13" t="s">
        <v>44</v>
      </c>
      <c r="AP3256" s="13" t="s">
        <v>61</v>
      </c>
      <c r="AQ3256" s="13" t="s">
        <v>87</v>
      </c>
      <c r="AR3256" s="13" t="s">
        <v>33</v>
      </c>
      <c r="AS3256" s="13" t="s">
        <v>46</v>
      </c>
      <c r="AT3256" s="13">
        <v>13.17</v>
      </c>
      <c r="AU3256" s="13">
        <v>16</v>
      </c>
      <c r="AV3256" s="13">
        <v>0.21</v>
      </c>
      <c r="AW3256" s="13">
        <v>166.47</v>
      </c>
      <c r="AX3256" s="13">
        <v>101.78</v>
      </c>
      <c r="AY3256" s="13">
        <v>64.69</v>
      </c>
      <c r="AZ3256" s="13" t="s">
        <v>35</v>
      </c>
      <c r="BA3256" s="13" t="s">
        <v>36</v>
      </c>
      <c r="BB3256" s="13" t="s">
        <v>37</v>
      </c>
      <c r="BC3256" s="13">
        <v>38.479999999999997</v>
      </c>
      <c r="BD3256" s="13">
        <v>10</v>
      </c>
      <c r="BE3256" s="13" t="s">
        <v>55</v>
      </c>
      <c r="BF3256" s="13" t="s">
        <v>39</v>
      </c>
      <c r="BG3256" s="13">
        <v>5</v>
      </c>
      <c r="BH3256" s="23">
        <v>4</v>
      </c>
    </row>
    <row r="3257" spans="36:60" x14ac:dyDescent="0.25">
      <c r="AJ3257" s="22">
        <v>219</v>
      </c>
      <c r="AK3257" s="13" t="s">
        <v>119</v>
      </c>
      <c r="AL3257" s="13" t="s">
        <v>41</v>
      </c>
      <c r="AM3257" s="13" t="s">
        <v>82</v>
      </c>
      <c r="AN3257" s="13" t="s">
        <v>83</v>
      </c>
      <c r="AO3257" s="13" t="s">
        <v>67</v>
      </c>
      <c r="AP3257" s="13" t="s">
        <v>75</v>
      </c>
      <c r="AQ3257" s="13" t="s">
        <v>102</v>
      </c>
      <c r="AR3257" s="13" t="s">
        <v>45</v>
      </c>
      <c r="AS3257" s="13" t="s">
        <v>34</v>
      </c>
      <c r="AT3257" s="13">
        <v>931.21</v>
      </c>
      <c r="AU3257" s="13">
        <v>11</v>
      </c>
      <c r="AV3257" s="13">
        <v>0.26</v>
      </c>
      <c r="AW3257" s="13">
        <v>7580.05</v>
      </c>
      <c r="AX3257" s="13">
        <v>6662.4</v>
      </c>
      <c r="AY3257" s="13">
        <v>917.65</v>
      </c>
      <c r="AZ3257" s="13" t="s">
        <v>63</v>
      </c>
      <c r="BA3257" s="13" t="s">
        <v>88</v>
      </c>
      <c r="BB3257" s="13" t="s">
        <v>72</v>
      </c>
      <c r="BC3257" s="13">
        <v>6.83</v>
      </c>
      <c r="BD3257" s="13">
        <v>8</v>
      </c>
      <c r="BE3257" s="13" t="s">
        <v>97</v>
      </c>
      <c r="BF3257" s="13" t="s">
        <v>39</v>
      </c>
      <c r="BG3257" s="13">
        <v>2</v>
      </c>
      <c r="BH3257" s="23">
        <v>5</v>
      </c>
    </row>
    <row r="3258" spans="36:60" x14ac:dyDescent="0.25">
      <c r="AJ3258" s="20">
        <v>222</v>
      </c>
      <c r="AK3258" s="2" t="s">
        <v>284</v>
      </c>
      <c r="AL3258" s="2" t="s">
        <v>120</v>
      </c>
      <c r="AM3258" s="2" t="s">
        <v>42</v>
      </c>
      <c r="AN3258" s="2" t="s">
        <v>90</v>
      </c>
      <c r="AO3258" s="2" t="s">
        <v>44</v>
      </c>
      <c r="AP3258" s="2" t="s">
        <v>31</v>
      </c>
      <c r="AQ3258" s="2" t="s">
        <v>32</v>
      </c>
      <c r="AR3258" s="2" t="s">
        <v>33</v>
      </c>
      <c r="AS3258" s="2" t="s">
        <v>80</v>
      </c>
      <c r="AT3258" s="2">
        <v>712.23</v>
      </c>
      <c r="AU3258" s="2">
        <v>5</v>
      </c>
      <c r="AV3258" s="2">
        <v>0.27</v>
      </c>
      <c r="AW3258" s="2">
        <v>2599.64</v>
      </c>
      <c r="AX3258" s="2">
        <v>1735.91</v>
      </c>
      <c r="AY3258" s="2">
        <v>863.73</v>
      </c>
      <c r="AZ3258" s="2" t="s">
        <v>63</v>
      </c>
      <c r="BA3258" s="2" t="s">
        <v>54</v>
      </c>
      <c r="BB3258" s="2" t="s">
        <v>48</v>
      </c>
      <c r="BC3258" s="2">
        <v>16.3</v>
      </c>
      <c r="BD3258" s="2">
        <v>10</v>
      </c>
      <c r="BE3258" s="2" t="s">
        <v>55</v>
      </c>
      <c r="BF3258" s="2" t="s">
        <v>56</v>
      </c>
      <c r="BG3258" s="2">
        <v>5</v>
      </c>
      <c r="BH3258" s="21">
        <v>5</v>
      </c>
    </row>
    <row r="3259" spans="36:60" x14ac:dyDescent="0.25">
      <c r="AJ3259" s="22">
        <v>223</v>
      </c>
      <c r="AK3259" s="13" t="s">
        <v>285</v>
      </c>
      <c r="AL3259" s="13" t="s">
        <v>96</v>
      </c>
      <c r="AM3259" s="13" t="s">
        <v>66</v>
      </c>
      <c r="AN3259" s="13" t="s">
        <v>59</v>
      </c>
      <c r="AO3259" s="13" t="s">
        <v>30</v>
      </c>
      <c r="AP3259" s="13" t="s">
        <v>68</v>
      </c>
      <c r="AQ3259" s="13" t="s">
        <v>69</v>
      </c>
      <c r="AR3259" s="13" t="s">
        <v>33</v>
      </c>
      <c r="AS3259" s="13" t="s">
        <v>70</v>
      </c>
      <c r="AT3259" s="13">
        <v>219.97</v>
      </c>
      <c r="AU3259" s="13">
        <v>3</v>
      </c>
      <c r="AV3259" s="13">
        <v>0.19</v>
      </c>
      <c r="AW3259" s="13">
        <v>534.53</v>
      </c>
      <c r="AX3259" s="13">
        <v>277.02</v>
      </c>
      <c r="AY3259" s="13">
        <v>257.51</v>
      </c>
      <c r="AZ3259" s="13" t="s">
        <v>76</v>
      </c>
      <c r="BA3259" s="13" t="s">
        <v>71</v>
      </c>
      <c r="BB3259" s="13" t="s">
        <v>37</v>
      </c>
      <c r="BC3259" s="13">
        <v>41.99</v>
      </c>
      <c r="BD3259" s="13">
        <v>9</v>
      </c>
      <c r="BE3259" s="13" t="s">
        <v>38</v>
      </c>
      <c r="BF3259" s="13" t="s">
        <v>39</v>
      </c>
      <c r="BG3259" s="13">
        <v>2</v>
      </c>
      <c r="BH3259" s="23">
        <v>12</v>
      </c>
    </row>
    <row r="3260" spans="36:60" x14ac:dyDescent="0.25">
      <c r="AJ3260" s="22">
        <v>225</v>
      </c>
      <c r="AK3260" s="13" t="s">
        <v>287</v>
      </c>
      <c r="AL3260" s="13" t="s">
        <v>114</v>
      </c>
      <c r="AM3260" s="13" t="s">
        <v>82</v>
      </c>
      <c r="AN3260" s="13" t="s">
        <v>90</v>
      </c>
      <c r="AO3260" s="13" t="s">
        <v>74</v>
      </c>
      <c r="AP3260" s="13" t="s">
        <v>75</v>
      </c>
      <c r="AQ3260" s="13" t="s">
        <v>32</v>
      </c>
      <c r="AR3260" s="13" t="s">
        <v>53</v>
      </c>
      <c r="AS3260" s="13" t="s">
        <v>46</v>
      </c>
      <c r="AT3260" s="13">
        <v>543.08000000000004</v>
      </c>
      <c r="AU3260" s="13">
        <v>1</v>
      </c>
      <c r="AV3260" s="13">
        <v>0.17</v>
      </c>
      <c r="AW3260" s="13">
        <v>450.76</v>
      </c>
      <c r="AX3260" s="13">
        <v>382.61</v>
      </c>
      <c r="AY3260" s="13">
        <v>68.150000000000006</v>
      </c>
      <c r="AZ3260" s="13" t="s">
        <v>35</v>
      </c>
      <c r="BA3260" s="13" t="s">
        <v>71</v>
      </c>
      <c r="BB3260" s="13" t="s">
        <v>37</v>
      </c>
      <c r="BC3260" s="13">
        <v>21.4</v>
      </c>
      <c r="BD3260" s="13">
        <v>9</v>
      </c>
      <c r="BE3260" s="13" t="s">
        <v>55</v>
      </c>
      <c r="BF3260" s="13" t="s">
        <v>56</v>
      </c>
      <c r="BG3260" s="13">
        <v>1</v>
      </c>
      <c r="BH3260" s="23">
        <v>1</v>
      </c>
    </row>
    <row r="3261" spans="36:60" x14ac:dyDescent="0.25">
      <c r="AJ3261" s="20">
        <v>228</v>
      </c>
      <c r="AK3261" s="2" t="s">
        <v>289</v>
      </c>
      <c r="AL3261" s="2" t="s">
        <v>99</v>
      </c>
      <c r="AM3261" s="2" t="s">
        <v>82</v>
      </c>
      <c r="AN3261" s="2" t="s">
        <v>29</v>
      </c>
      <c r="AO3261" s="2" t="s">
        <v>94</v>
      </c>
      <c r="AP3261" s="2" t="s">
        <v>31</v>
      </c>
      <c r="AQ3261" s="2" t="s">
        <v>84</v>
      </c>
      <c r="AR3261" s="2" t="s">
        <v>33</v>
      </c>
      <c r="AS3261" s="2" t="s">
        <v>46</v>
      </c>
      <c r="AT3261" s="2">
        <v>45.33</v>
      </c>
      <c r="AU3261" s="2">
        <v>20</v>
      </c>
      <c r="AV3261" s="2">
        <v>0.23</v>
      </c>
      <c r="AW3261" s="2">
        <v>698.08</v>
      </c>
      <c r="AX3261" s="2">
        <v>430.11</v>
      </c>
      <c r="AY3261" s="2">
        <v>267.97000000000003</v>
      </c>
      <c r="AZ3261" s="2" t="s">
        <v>47</v>
      </c>
      <c r="BA3261" s="2" t="s">
        <v>36</v>
      </c>
      <c r="BB3261" s="2" t="s">
        <v>48</v>
      </c>
      <c r="BC3261" s="2">
        <v>26.93</v>
      </c>
      <c r="BD3261" s="2">
        <v>8</v>
      </c>
      <c r="BE3261" s="2" t="s">
        <v>55</v>
      </c>
      <c r="BF3261" s="2" t="s">
        <v>39</v>
      </c>
      <c r="BG3261" s="2">
        <v>1</v>
      </c>
      <c r="BH3261" s="21">
        <v>11</v>
      </c>
    </row>
    <row r="3262" spans="36:60" x14ac:dyDescent="0.25">
      <c r="AJ3262" s="22">
        <v>229</v>
      </c>
      <c r="AK3262" s="13" t="s">
        <v>290</v>
      </c>
      <c r="AL3262" s="13" t="s">
        <v>96</v>
      </c>
      <c r="AM3262" s="13" t="s">
        <v>28</v>
      </c>
      <c r="AN3262" s="13" t="s">
        <v>43</v>
      </c>
      <c r="AO3262" s="13" t="s">
        <v>74</v>
      </c>
      <c r="AP3262" s="13" t="s">
        <v>31</v>
      </c>
      <c r="AQ3262" s="13" t="s">
        <v>32</v>
      </c>
      <c r="AR3262" s="13" t="s">
        <v>45</v>
      </c>
      <c r="AS3262" s="13" t="s">
        <v>80</v>
      </c>
      <c r="AT3262" s="13">
        <v>969.17</v>
      </c>
      <c r="AU3262" s="13">
        <v>6</v>
      </c>
      <c r="AV3262" s="13">
        <v>0.24</v>
      </c>
      <c r="AW3262" s="13">
        <v>4419.42</v>
      </c>
      <c r="AX3262" s="13">
        <v>2953.63</v>
      </c>
      <c r="AY3262" s="13">
        <v>1465.79</v>
      </c>
      <c r="AZ3262" s="13" t="s">
        <v>47</v>
      </c>
      <c r="BA3262" s="13" t="s">
        <v>88</v>
      </c>
      <c r="BB3262" s="13" t="s">
        <v>72</v>
      </c>
      <c r="BC3262" s="13">
        <v>47.44</v>
      </c>
      <c r="BD3262" s="13">
        <v>10</v>
      </c>
      <c r="BE3262" s="13" t="s">
        <v>38</v>
      </c>
      <c r="BF3262" s="13" t="s">
        <v>39</v>
      </c>
      <c r="BG3262" s="13">
        <v>3</v>
      </c>
      <c r="BH3262" s="23">
        <v>3</v>
      </c>
    </row>
    <row r="3263" spans="36:60" x14ac:dyDescent="0.25">
      <c r="AJ3263" s="20">
        <v>230</v>
      </c>
      <c r="AK3263" s="2" t="s">
        <v>291</v>
      </c>
      <c r="AL3263" s="2" t="s">
        <v>41</v>
      </c>
      <c r="AM3263" s="2" t="s">
        <v>42</v>
      </c>
      <c r="AN3263" s="2" t="s">
        <v>83</v>
      </c>
      <c r="AO3263" s="2" t="s">
        <v>94</v>
      </c>
      <c r="AP3263" s="2" t="s">
        <v>75</v>
      </c>
      <c r="AQ3263" s="2" t="s">
        <v>84</v>
      </c>
      <c r="AR3263" s="2" t="s">
        <v>53</v>
      </c>
      <c r="AS3263" s="2" t="s">
        <v>70</v>
      </c>
      <c r="AT3263" s="2">
        <v>213.75</v>
      </c>
      <c r="AU3263" s="2">
        <v>12</v>
      </c>
      <c r="AV3263" s="2">
        <v>0.22</v>
      </c>
      <c r="AW3263" s="2">
        <v>2000.7</v>
      </c>
      <c r="AX3263" s="2">
        <v>1400.57</v>
      </c>
      <c r="AY3263" s="2">
        <v>600.13</v>
      </c>
      <c r="AZ3263" s="2" t="s">
        <v>76</v>
      </c>
      <c r="BA3263" s="2" t="s">
        <v>36</v>
      </c>
      <c r="BB3263" s="2" t="s">
        <v>37</v>
      </c>
      <c r="BC3263" s="2">
        <v>19.39</v>
      </c>
      <c r="BD3263" s="2">
        <v>10</v>
      </c>
      <c r="BE3263" s="2" t="s">
        <v>55</v>
      </c>
      <c r="BF3263" s="2" t="s">
        <v>39</v>
      </c>
      <c r="BG3263" s="2">
        <v>2</v>
      </c>
      <c r="BH3263" s="21">
        <v>4</v>
      </c>
    </row>
    <row r="3264" spans="36:60" x14ac:dyDescent="0.25">
      <c r="AJ3264" s="22">
        <v>245</v>
      </c>
      <c r="AK3264" s="13" t="s">
        <v>297</v>
      </c>
      <c r="AL3264" s="13" t="s">
        <v>58</v>
      </c>
      <c r="AM3264" s="13" t="s">
        <v>66</v>
      </c>
      <c r="AN3264" s="13" t="s">
        <v>90</v>
      </c>
      <c r="AO3264" s="13" t="s">
        <v>78</v>
      </c>
      <c r="AP3264" s="13" t="s">
        <v>61</v>
      </c>
      <c r="AQ3264" s="13" t="s">
        <v>79</v>
      </c>
      <c r="AR3264" s="13" t="s">
        <v>45</v>
      </c>
      <c r="AS3264" s="13" t="s">
        <v>80</v>
      </c>
      <c r="AT3264" s="13">
        <v>341.25</v>
      </c>
      <c r="AU3264" s="13">
        <v>6</v>
      </c>
      <c r="AV3264" s="13">
        <v>0.19</v>
      </c>
      <c r="AW3264" s="13">
        <v>1658.48</v>
      </c>
      <c r="AX3264" s="13">
        <v>976.94</v>
      </c>
      <c r="AY3264" s="13">
        <v>681.54</v>
      </c>
      <c r="AZ3264" s="13" t="s">
        <v>35</v>
      </c>
      <c r="BA3264" s="13" t="s">
        <v>71</v>
      </c>
      <c r="BB3264" s="13" t="s">
        <v>48</v>
      </c>
      <c r="BC3264" s="13">
        <v>29.56</v>
      </c>
      <c r="BD3264" s="13">
        <v>8</v>
      </c>
      <c r="BE3264" s="13" t="s">
        <v>55</v>
      </c>
      <c r="BF3264" s="13" t="s">
        <v>39</v>
      </c>
      <c r="BG3264" s="13">
        <v>4</v>
      </c>
      <c r="BH3264" s="23">
        <v>2</v>
      </c>
    </row>
    <row r="3265" spans="36:60" x14ac:dyDescent="0.25">
      <c r="AJ3265" s="22">
        <v>251</v>
      </c>
      <c r="AK3265" s="13" t="s">
        <v>297</v>
      </c>
      <c r="AL3265" s="13" t="s">
        <v>58</v>
      </c>
      <c r="AM3265" s="13" t="s">
        <v>28</v>
      </c>
      <c r="AN3265" s="13" t="s">
        <v>59</v>
      </c>
      <c r="AO3265" s="13" t="s">
        <v>67</v>
      </c>
      <c r="AP3265" s="13" t="s">
        <v>31</v>
      </c>
      <c r="AQ3265" s="13" t="s">
        <v>69</v>
      </c>
      <c r="AR3265" s="13" t="s">
        <v>53</v>
      </c>
      <c r="AS3265" s="13" t="s">
        <v>85</v>
      </c>
      <c r="AT3265" s="13">
        <v>826.99</v>
      </c>
      <c r="AU3265" s="13">
        <v>5</v>
      </c>
      <c r="AV3265" s="13">
        <v>0.14000000000000001</v>
      </c>
      <c r="AW3265" s="13">
        <v>3556.06</v>
      </c>
      <c r="AX3265" s="13">
        <v>1925.75</v>
      </c>
      <c r="AY3265" s="13">
        <v>1630.31</v>
      </c>
      <c r="AZ3265" s="13" t="s">
        <v>35</v>
      </c>
      <c r="BA3265" s="13" t="s">
        <v>88</v>
      </c>
      <c r="BB3265" s="13" t="s">
        <v>72</v>
      </c>
      <c r="BC3265" s="13">
        <v>41.39</v>
      </c>
      <c r="BD3265" s="13">
        <v>9</v>
      </c>
      <c r="BE3265" s="13" t="s">
        <v>97</v>
      </c>
      <c r="BF3265" s="13" t="s">
        <v>39</v>
      </c>
      <c r="BG3265" s="13">
        <v>2</v>
      </c>
      <c r="BH3265" s="23">
        <v>2</v>
      </c>
    </row>
    <row r="3266" spans="36:60" x14ac:dyDescent="0.25">
      <c r="AJ3266" s="22">
        <v>253</v>
      </c>
      <c r="AK3266" s="13" t="s">
        <v>168</v>
      </c>
      <c r="AL3266" s="13" t="s">
        <v>96</v>
      </c>
      <c r="AM3266" s="13" t="s">
        <v>66</v>
      </c>
      <c r="AN3266" s="13" t="s">
        <v>93</v>
      </c>
      <c r="AO3266" s="13" t="s">
        <v>30</v>
      </c>
      <c r="AP3266" s="13" t="s">
        <v>51</v>
      </c>
      <c r="AQ3266" s="13" t="s">
        <v>79</v>
      </c>
      <c r="AR3266" s="13" t="s">
        <v>45</v>
      </c>
      <c r="AS3266" s="13" t="s">
        <v>80</v>
      </c>
      <c r="AT3266" s="13">
        <v>258.85000000000002</v>
      </c>
      <c r="AU3266" s="13">
        <v>16</v>
      </c>
      <c r="AV3266" s="13">
        <v>0.02</v>
      </c>
      <c r="AW3266" s="13">
        <v>4058.77</v>
      </c>
      <c r="AX3266" s="13">
        <v>2049.6999999999998</v>
      </c>
      <c r="AY3266" s="13">
        <v>2009.07</v>
      </c>
      <c r="AZ3266" s="13" t="s">
        <v>35</v>
      </c>
      <c r="BA3266" s="13" t="s">
        <v>71</v>
      </c>
      <c r="BB3266" s="13" t="s">
        <v>48</v>
      </c>
      <c r="BC3266" s="13">
        <v>28.14</v>
      </c>
      <c r="BD3266" s="13">
        <v>9</v>
      </c>
      <c r="BE3266" s="13" t="s">
        <v>55</v>
      </c>
      <c r="BF3266" s="13" t="s">
        <v>39</v>
      </c>
      <c r="BG3266" s="13">
        <v>1</v>
      </c>
      <c r="BH3266" s="23">
        <v>3</v>
      </c>
    </row>
    <row r="3267" spans="36:60" x14ac:dyDescent="0.25">
      <c r="AJ3267" s="20">
        <v>254</v>
      </c>
      <c r="AK3267" s="2" t="s">
        <v>304</v>
      </c>
      <c r="AL3267" s="2" t="s">
        <v>27</v>
      </c>
      <c r="AM3267" s="2" t="s">
        <v>42</v>
      </c>
      <c r="AN3267" s="2" t="s">
        <v>93</v>
      </c>
      <c r="AO3267" s="2" t="s">
        <v>60</v>
      </c>
      <c r="AP3267" s="2" t="s">
        <v>31</v>
      </c>
      <c r="AQ3267" s="2" t="s">
        <v>62</v>
      </c>
      <c r="AR3267" s="2" t="s">
        <v>45</v>
      </c>
      <c r="AS3267" s="2" t="s">
        <v>70</v>
      </c>
      <c r="AT3267" s="2">
        <v>131.55000000000001</v>
      </c>
      <c r="AU3267" s="2">
        <v>18</v>
      </c>
      <c r="AV3267" s="2">
        <v>0.19</v>
      </c>
      <c r="AW3267" s="2">
        <v>1918</v>
      </c>
      <c r="AX3267" s="2">
        <v>1523.69</v>
      </c>
      <c r="AY3267" s="2">
        <v>394.31</v>
      </c>
      <c r="AZ3267" s="2" t="s">
        <v>35</v>
      </c>
      <c r="BA3267" s="2" t="s">
        <v>36</v>
      </c>
      <c r="BB3267" s="2" t="s">
        <v>72</v>
      </c>
      <c r="BC3267" s="2">
        <v>20.94</v>
      </c>
      <c r="BD3267" s="2">
        <v>8</v>
      </c>
      <c r="BE3267" s="2" t="s">
        <v>97</v>
      </c>
      <c r="BF3267" s="2" t="s">
        <v>39</v>
      </c>
      <c r="BG3267" s="2">
        <v>2</v>
      </c>
      <c r="BH3267" s="21">
        <v>7</v>
      </c>
    </row>
    <row r="3268" spans="36:60" x14ac:dyDescent="0.25">
      <c r="AJ3268" s="20">
        <v>256</v>
      </c>
      <c r="AK3268" s="2" t="s">
        <v>305</v>
      </c>
      <c r="AL3268" s="2" t="s">
        <v>50</v>
      </c>
      <c r="AM3268" s="2" t="s">
        <v>42</v>
      </c>
      <c r="AN3268" s="2" t="s">
        <v>59</v>
      </c>
      <c r="AO3268" s="2" t="s">
        <v>44</v>
      </c>
      <c r="AP3268" s="2" t="s">
        <v>51</v>
      </c>
      <c r="AQ3268" s="2" t="s">
        <v>62</v>
      </c>
      <c r="AR3268" s="2" t="s">
        <v>53</v>
      </c>
      <c r="AS3268" s="2" t="s">
        <v>46</v>
      </c>
      <c r="AT3268" s="2">
        <v>480.43</v>
      </c>
      <c r="AU3268" s="2">
        <v>12</v>
      </c>
      <c r="AV3268" s="2">
        <v>0.12</v>
      </c>
      <c r="AW3268" s="2">
        <v>5073.34</v>
      </c>
      <c r="AX3268" s="2">
        <v>4252.1400000000003</v>
      </c>
      <c r="AY3268" s="2">
        <v>821.2</v>
      </c>
      <c r="AZ3268" s="2" t="s">
        <v>47</v>
      </c>
      <c r="BA3268" s="2" t="s">
        <v>71</v>
      </c>
      <c r="BB3268" s="2" t="s">
        <v>37</v>
      </c>
      <c r="BC3268" s="2">
        <v>38.979999999999997</v>
      </c>
      <c r="BD3268" s="2">
        <v>8</v>
      </c>
      <c r="BE3268" s="2" t="s">
        <v>55</v>
      </c>
      <c r="BF3268" s="2" t="s">
        <v>39</v>
      </c>
      <c r="BG3268" s="2">
        <v>5</v>
      </c>
      <c r="BH3268" s="21">
        <v>11</v>
      </c>
    </row>
    <row r="3269" spans="36:60" x14ac:dyDescent="0.25">
      <c r="AJ3269" s="22">
        <v>257</v>
      </c>
      <c r="AK3269" s="13" t="s">
        <v>306</v>
      </c>
      <c r="AL3269" s="13" t="s">
        <v>27</v>
      </c>
      <c r="AM3269" s="13" t="s">
        <v>82</v>
      </c>
      <c r="AN3269" s="13" t="s">
        <v>59</v>
      </c>
      <c r="AO3269" s="13" t="s">
        <v>94</v>
      </c>
      <c r="AP3269" s="13" t="s">
        <v>51</v>
      </c>
      <c r="AQ3269" s="13" t="s">
        <v>52</v>
      </c>
      <c r="AR3269" s="13" t="s">
        <v>33</v>
      </c>
      <c r="AS3269" s="13" t="s">
        <v>34</v>
      </c>
      <c r="AT3269" s="13">
        <v>509.34</v>
      </c>
      <c r="AU3269" s="13">
        <v>10</v>
      </c>
      <c r="AV3269" s="13">
        <v>0.03</v>
      </c>
      <c r="AW3269" s="13">
        <v>4940.6000000000004</v>
      </c>
      <c r="AX3269" s="13">
        <v>4177.7</v>
      </c>
      <c r="AY3269" s="13">
        <v>762.9</v>
      </c>
      <c r="AZ3269" s="13" t="s">
        <v>91</v>
      </c>
      <c r="BA3269" s="13" t="s">
        <v>71</v>
      </c>
      <c r="BB3269" s="13" t="s">
        <v>37</v>
      </c>
      <c r="BC3269" s="13">
        <v>7.02</v>
      </c>
      <c r="BD3269" s="13">
        <v>10</v>
      </c>
      <c r="BE3269" s="13" t="s">
        <v>38</v>
      </c>
      <c r="BF3269" s="13" t="s">
        <v>56</v>
      </c>
      <c r="BG3269" s="13">
        <v>2</v>
      </c>
      <c r="BH3269" s="23">
        <v>12</v>
      </c>
    </row>
    <row r="3270" spans="36:60" x14ac:dyDescent="0.25">
      <c r="AJ3270" s="20">
        <v>260</v>
      </c>
      <c r="AK3270" s="2" t="s">
        <v>104</v>
      </c>
      <c r="AL3270" s="2" t="s">
        <v>129</v>
      </c>
      <c r="AM3270" s="2" t="s">
        <v>82</v>
      </c>
      <c r="AN3270" s="2" t="s">
        <v>29</v>
      </c>
      <c r="AO3270" s="2" t="s">
        <v>78</v>
      </c>
      <c r="AP3270" s="2" t="s">
        <v>61</v>
      </c>
      <c r="AQ3270" s="2" t="s">
        <v>79</v>
      </c>
      <c r="AR3270" s="2" t="s">
        <v>33</v>
      </c>
      <c r="AS3270" s="2" t="s">
        <v>34</v>
      </c>
      <c r="AT3270" s="2">
        <v>200.41</v>
      </c>
      <c r="AU3270" s="2">
        <v>7</v>
      </c>
      <c r="AV3270" s="2">
        <v>0.22</v>
      </c>
      <c r="AW3270" s="2">
        <v>1094.24</v>
      </c>
      <c r="AX3270" s="2">
        <v>612.11</v>
      </c>
      <c r="AY3270" s="2">
        <v>482.13</v>
      </c>
      <c r="AZ3270" s="2" t="s">
        <v>63</v>
      </c>
      <c r="BA3270" s="2" t="s">
        <v>36</v>
      </c>
      <c r="BB3270" s="2" t="s">
        <v>37</v>
      </c>
      <c r="BC3270" s="2">
        <v>42.65</v>
      </c>
      <c r="BD3270" s="2">
        <v>10</v>
      </c>
      <c r="BE3270" s="2" t="s">
        <v>55</v>
      </c>
      <c r="BF3270" s="2" t="s">
        <v>56</v>
      </c>
      <c r="BG3270" s="2">
        <v>2</v>
      </c>
      <c r="BH3270" s="21">
        <v>12</v>
      </c>
    </row>
    <row r="3271" spans="36:60" x14ac:dyDescent="0.25">
      <c r="AJ3271" s="22">
        <v>263</v>
      </c>
      <c r="AK3271" s="13" t="s">
        <v>112</v>
      </c>
      <c r="AL3271" s="13" t="s">
        <v>118</v>
      </c>
      <c r="AM3271" s="13" t="s">
        <v>42</v>
      </c>
      <c r="AN3271" s="13" t="s">
        <v>59</v>
      </c>
      <c r="AO3271" s="13" t="s">
        <v>100</v>
      </c>
      <c r="AP3271" s="13" t="s">
        <v>61</v>
      </c>
      <c r="AQ3271" s="13" t="s">
        <v>79</v>
      </c>
      <c r="AR3271" s="13" t="s">
        <v>33</v>
      </c>
      <c r="AS3271" s="13" t="s">
        <v>46</v>
      </c>
      <c r="AT3271" s="13">
        <v>856.69</v>
      </c>
      <c r="AU3271" s="13">
        <v>6</v>
      </c>
      <c r="AV3271" s="13">
        <v>0.28000000000000003</v>
      </c>
      <c r="AW3271" s="13">
        <v>3700.9</v>
      </c>
      <c r="AX3271" s="13">
        <v>3071.54</v>
      </c>
      <c r="AY3271" s="13">
        <v>629.36</v>
      </c>
      <c r="AZ3271" s="13" t="s">
        <v>63</v>
      </c>
      <c r="BA3271" s="13" t="s">
        <v>71</v>
      </c>
      <c r="BB3271" s="13" t="s">
        <v>72</v>
      </c>
      <c r="BC3271" s="13">
        <v>47.14</v>
      </c>
      <c r="BD3271" s="13">
        <v>10</v>
      </c>
      <c r="BE3271" s="13" t="s">
        <v>97</v>
      </c>
      <c r="BF3271" s="13" t="s">
        <v>56</v>
      </c>
      <c r="BG3271" s="13">
        <v>3</v>
      </c>
      <c r="BH3271" s="23">
        <v>1</v>
      </c>
    </row>
    <row r="3272" spans="36:60" x14ac:dyDescent="0.25">
      <c r="AJ3272" s="20">
        <v>276</v>
      </c>
      <c r="AK3272" s="2" t="s">
        <v>319</v>
      </c>
      <c r="AL3272" s="2" t="s">
        <v>50</v>
      </c>
      <c r="AM3272" s="2" t="s">
        <v>82</v>
      </c>
      <c r="AN3272" s="2" t="s">
        <v>83</v>
      </c>
      <c r="AO3272" s="2" t="s">
        <v>74</v>
      </c>
      <c r="AP3272" s="2" t="s">
        <v>31</v>
      </c>
      <c r="AQ3272" s="2" t="s">
        <v>32</v>
      </c>
      <c r="AR3272" s="2" t="s">
        <v>53</v>
      </c>
      <c r="AS3272" s="2" t="s">
        <v>85</v>
      </c>
      <c r="AT3272" s="2">
        <v>337.39</v>
      </c>
      <c r="AU3272" s="2">
        <v>20</v>
      </c>
      <c r="AV3272" s="2">
        <v>0.27</v>
      </c>
      <c r="AW3272" s="2">
        <v>4925.8900000000003</v>
      </c>
      <c r="AX3272" s="2">
        <v>4326.71</v>
      </c>
      <c r="AY3272" s="2">
        <v>599.17999999999995</v>
      </c>
      <c r="AZ3272" s="2" t="s">
        <v>63</v>
      </c>
      <c r="BA3272" s="2" t="s">
        <v>36</v>
      </c>
      <c r="BB3272" s="2" t="s">
        <v>72</v>
      </c>
      <c r="BC3272" s="2">
        <v>20.260000000000002</v>
      </c>
      <c r="BD3272" s="2">
        <v>8</v>
      </c>
      <c r="BE3272" s="2" t="s">
        <v>38</v>
      </c>
      <c r="BF3272" s="2" t="s">
        <v>56</v>
      </c>
      <c r="BG3272" s="2">
        <v>4</v>
      </c>
      <c r="BH3272" s="21">
        <v>8</v>
      </c>
    </row>
    <row r="3273" spans="36:60" x14ac:dyDescent="0.25">
      <c r="AJ3273" s="22">
        <v>277</v>
      </c>
      <c r="AK3273" s="13" t="s">
        <v>320</v>
      </c>
      <c r="AL3273" s="13" t="s">
        <v>114</v>
      </c>
      <c r="AM3273" s="13" t="s">
        <v>66</v>
      </c>
      <c r="AN3273" s="13" t="s">
        <v>83</v>
      </c>
      <c r="AO3273" s="13" t="s">
        <v>30</v>
      </c>
      <c r="AP3273" s="13" t="s">
        <v>31</v>
      </c>
      <c r="AQ3273" s="13" t="s">
        <v>62</v>
      </c>
      <c r="AR3273" s="13" t="s">
        <v>45</v>
      </c>
      <c r="AS3273" s="13" t="s">
        <v>46</v>
      </c>
      <c r="AT3273" s="13">
        <v>978.91</v>
      </c>
      <c r="AU3273" s="13">
        <v>8</v>
      </c>
      <c r="AV3273" s="13">
        <v>0.03</v>
      </c>
      <c r="AW3273" s="13">
        <v>7596.34</v>
      </c>
      <c r="AX3273" s="13">
        <v>6234.12</v>
      </c>
      <c r="AY3273" s="13">
        <v>1362.22</v>
      </c>
      <c r="AZ3273" s="13" t="s">
        <v>47</v>
      </c>
      <c r="BA3273" s="13" t="s">
        <v>71</v>
      </c>
      <c r="BB3273" s="13" t="s">
        <v>37</v>
      </c>
      <c r="BC3273" s="13">
        <v>35.200000000000003</v>
      </c>
      <c r="BD3273" s="13">
        <v>8</v>
      </c>
      <c r="BE3273" s="13" t="s">
        <v>97</v>
      </c>
      <c r="BF3273" s="13" t="s">
        <v>39</v>
      </c>
      <c r="BG3273" s="13">
        <v>3</v>
      </c>
      <c r="BH3273" s="23">
        <v>12</v>
      </c>
    </row>
    <row r="3274" spans="36:60" x14ac:dyDescent="0.25">
      <c r="AJ3274" s="20">
        <v>278</v>
      </c>
      <c r="AK3274" s="2" t="s">
        <v>321</v>
      </c>
      <c r="AL3274" s="2" t="s">
        <v>129</v>
      </c>
      <c r="AM3274" s="2" t="s">
        <v>66</v>
      </c>
      <c r="AN3274" s="2" t="s">
        <v>90</v>
      </c>
      <c r="AO3274" s="2" t="s">
        <v>60</v>
      </c>
      <c r="AP3274" s="2" t="s">
        <v>31</v>
      </c>
      <c r="AQ3274" s="2" t="s">
        <v>102</v>
      </c>
      <c r="AR3274" s="2" t="s">
        <v>45</v>
      </c>
      <c r="AS3274" s="2" t="s">
        <v>34</v>
      </c>
      <c r="AT3274" s="2">
        <v>538.22</v>
      </c>
      <c r="AU3274" s="2">
        <v>8</v>
      </c>
      <c r="AV3274" s="2">
        <v>0.28000000000000003</v>
      </c>
      <c r="AW3274" s="2">
        <v>3100.15</v>
      </c>
      <c r="AX3274" s="2">
        <v>2590.7800000000002</v>
      </c>
      <c r="AY3274" s="2">
        <v>509.37</v>
      </c>
      <c r="AZ3274" s="2" t="s">
        <v>47</v>
      </c>
      <c r="BA3274" s="2" t="s">
        <v>54</v>
      </c>
      <c r="BB3274" s="2" t="s">
        <v>37</v>
      </c>
      <c r="BC3274" s="2">
        <v>18.91</v>
      </c>
      <c r="BD3274" s="2">
        <v>9</v>
      </c>
      <c r="BE3274" s="2" t="s">
        <v>38</v>
      </c>
      <c r="BF3274" s="2" t="s">
        <v>39</v>
      </c>
      <c r="BG3274" s="2">
        <v>5</v>
      </c>
      <c r="BH3274" s="21">
        <v>7</v>
      </c>
    </row>
    <row r="3275" spans="36:60" x14ac:dyDescent="0.25">
      <c r="AJ3275" s="22">
        <v>281</v>
      </c>
      <c r="AK3275" s="13" t="s">
        <v>323</v>
      </c>
      <c r="AL3275" s="13" t="s">
        <v>127</v>
      </c>
      <c r="AM3275" s="13" t="s">
        <v>42</v>
      </c>
      <c r="AN3275" s="13" t="s">
        <v>59</v>
      </c>
      <c r="AO3275" s="13" t="s">
        <v>100</v>
      </c>
      <c r="AP3275" s="13" t="s">
        <v>61</v>
      </c>
      <c r="AQ3275" s="13" t="s">
        <v>134</v>
      </c>
      <c r="AR3275" s="13" t="s">
        <v>45</v>
      </c>
      <c r="AS3275" s="13" t="s">
        <v>46</v>
      </c>
      <c r="AT3275" s="13">
        <v>149.58000000000001</v>
      </c>
      <c r="AU3275" s="13">
        <v>15</v>
      </c>
      <c r="AV3275" s="13">
        <v>0.13</v>
      </c>
      <c r="AW3275" s="13">
        <v>1952.02</v>
      </c>
      <c r="AX3275" s="13">
        <v>1294.19</v>
      </c>
      <c r="AY3275" s="13">
        <v>657.83</v>
      </c>
      <c r="AZ3275" s="13" t="s">
        <v>35</v>
      </c>
      <c r="BA3275" s="13" t="s">
        <v>88</v>
      </c>
      <c r="BB3275" s="13" t="s">
        <v>72</v>
      </c>
      <c r="BC3275" s="13">
        <v>42.51</v>
      </c>
      <c r="BD3275" s="13">
        <v>8</v>
      </c>
      <c r="BE3275" s="13" t="s">
        <v>38</v>
      </c>
      <c r="BF3275" s="13" t="s">
        <v>39</v>
      </c>
      <c r="BG3275" s="13">
        <v>5</v>
      </c>
      <c r="BH3275" s="23">
        <v>4</v>
      </c>
    </row>
    <row r="3276" spans="36:60" x14ac:dyDescent="0.25">
      <c r="AJ3276" s="22">
        <v>285</v>
      </c>
      <c r="AK3276" s="13" t="s">
        <v>123</v>
      </c>
      <c r="AL3276" s="13" t="s">
        <v>118</v>
      </c>
      <c r="AM3276" s="13" t="s">
        <v>82</v>
      </c>
      <c r="AN3276" s="13" t="s">
        <v>83</v>
      </c>
      <c r="AO3276" s="13" t="s">
        <v>67</v>
      </c>
      <c r="AP3276" s="13" t="s">
        <v>61</v>
      </c>
      <c r="AQ3276" s="13" t="s">
        <v>69</v>
      </c>
      <c r="AR3276" s="13" t="s">
        <v>33</v>
      </c>
      <c r="AS3276" s="13" t="s">
        <v>46</v>
      </c>
      <c r="AT3276" s="13">
        <v>318.68</v>
      </c>
      <c r="AU3276" s="13">
        <v>1</v>
      </c>
      <c r="AV3276" s="13">
        <v>0.08</v>
      </c>
      <c r="AW3276" s="13">
        <v>293.19</v>
      </c>
      <c r="AX3276" s="13">
        <v>232.84</v>
      </c>
      <c r="AY3276" s="13">
        <v>60.35</v>
      </c>
      <c r="AZ3276" s="13" t="s">
        <v>35</v>
      </c>
      <c r="BA3276" s="13" t="s">
        <v>88</v>
      </c>
      <c r="BB3276" s="13" t="s">
        <v>48</v>
      </c>
      <c r="BC3276" s="13">
        <v>49.04</v>
      </c>
      <c r="BD3276" s="13">
        <v>9</v>
      </c>
      <c r="BE3276" s="13" t="s">
        <v>55</v>
      </c>
      <c r="BF3276" s="13" t="s">
        <v>39</v>
      </c>
      <c r="BG3276" s="13">
        <v>3</v>
      </c>
      <c r="BH3276" s="23">
        <v>9</v>
      </c>
    </row>
    <row r="3277" spans="36:60" x14ac:dyDescent="0.25">
      <c r="AJ3277" s="20">
        <v>288</v>
      </c>
      <c r="AK3277" s="2" t="s">
        <v>328</v>
      </c>
      <c r="AL3277" s="2" t="s">
        <v>65</v>
      </c>
      <c r="AM3277" s="2" t="s">
        <v>42</v>
      </c>
      <c r="AN3277" s="2" t="s">
        <v>93</v>
      </c>
      <c r="AO3277" s="2" t="s">
        <v>100</v>
      </c>
      <c r="AP3277" s="2" t="s">
        <v>75</v>
      </c>
      <c r="AQ3277" s="2" t="s">
        <v>79</v>
      </c>
      <c r="AR3277" s="2" t="s">
        <v>33</v>
      </c>
      <c r="AS3277" s="2" t="s">
        <v>70</v>
      </c>
      <c r="AT3277" s="2">
        <v>862.23</v>
      </c>
      <c r="AU3277" s="2">
        <v>19</v>
      </c>
      <c r="AV3277" s="2">
        <v>0.19</v>
      </c>
      <c r="AW3277" s="2">
        <v>13269.72</v>
      </c>
      <c r="AX3277" s="2">
        <v>9112.83</v>
      </c>
      <c r="AY3277" s="2">
        <v>4156.8900000000003</v>
      </c>
      <c r="AZ3277" s="2" t="s">
        <v>76</v>
      </c>
      <c r="BA3277" s="2" t="s">
        <v>71</v>
      </c>
      <c r="BB3277" s="2" t="s">
        <v>48</v>
      </c>
      <c r="BC3277" s="2">
        <v>27.12</v>
      </c>
      <c r="BD3277" s="2">
        <v>9</v>
      </c>
      <c r="BE3277" s="2" t="s">
        <v>97</v>
      </c>
      <c r="BF3277" s="2" t="s">
        <v>56</v>
      </c>
      <c r="BG3277" s="2">
        <v>3</v>
      </c>
      <c r="BH3277" s="21">
        <v>2</v>
      </c>
    </row>
    <row r="3278" spans="36:60" x14ac:dyDescent="0.25">
      <c r="AJ3278" s="22">
        <v>289</v>
      </c>
      <c r="AK3278" s="13" t="s">
        <v>329</v>
      </c>
      <c r="AL3278" s="13" t="s">
        <v>99</v>
      </c>
      <c r="AM3278" s="13" t="s">
        <v>82</v>
      </c>
      <c r="AN3278" s="13" t="s">
        <v>43</v>
      </c>
      <c r="AO3278" s="13" t="s">
        <v>78</v>
      </c>
      <c r="AP3278" s="13" t="s">
        <v>31</v>
      </c>
      <c r="AQ3278" s="13" t="s">
        <v>79</v>
      </c>
      <c r="AR3278" s="13" t="s">
        <v>45</v>
      </c>
      <c r="AS3278" s="13" t="s">
        <v>70</v>
      </c>
      <c r="AT3278" s="13">
        <v>528.17999999999995</v>
      </c>
      <c r="AU3278" s="13">
        <v>20</v>
      </c>
      <c r="AV3278" s="13">
        <v>0.06</v>
      </c>
      <c r="AW3278" s="13">
        <v>9929.7800000000007</v>
      </c>
      <c r="AX3278" s="13">
        <v>5245.42</v>
      </c>
      <c r="AY3278" s="13">
        <v>4684.3599999999997</v>
      </c>
      <c r="AZ3278" s="13" t="s">
        <v>35</v>
      </c>
      <c r="BA3278" s="13" t="s">
        <v>88</v>
      </c>
      <c r="BB3278" s="13" t="s">
        <v>37</v>
      </c>
      <c r="BC3278" s="13">
        <v>45.7</v>
      </c>
      <c r="BD3278" s="13">
        <v>10</v>
      </c>
      <c r="BE3278" s="13" t="s">
        <v>55</v>
      </c>
      <c r="BF3278" s="13" t="s">
        <v>39</v>
      </c>
      <c r="BG3278" s="13">
        <v>5</v>
      </c>
      <c r="BH3278" s="23">
        <v>3</v>
      </c>
    </row>
    <row r="3279" spans="36:60" x14ac:dyDescent="0.25">
      <c r="AJ3279" s="20">
        <v>290</v>
      </c>
      <c r="AK3279" s="2" t="s">
        <v>294</v>
      </c>
      <c r="AL3279" s="2" t="s">
        <v>27</v>
      </c>
      <c r="AM3279" s="2" t="s">
        <v>42</v>
      </c>
      <c r="AN3279" s="2" t="s">
        <v>29</v>
      </c>
      <c r="AO3279" s="2" t="s">
        <v>44</v>
      </c>
      <c r="AP3279" s="2" t="s">
        <v>31</v>
      </c>
      <c r="AQ3279" s="2" t="s">
        <v>69</v>
      </c>
      <c r="AR3279" s="2" t="s">
        <v>45</v>
      </c>
      <c r="AS3279" s="2" t="s">
        <v>70</v>
      </c>
      <c r="AT3279" s="2">
        <v>729.12</v>
      </c>
      <c r="AU3279" s="2">
        <v>1</v>
      </c>
      <c r="AV3279" s="2">
        <v>0</v>
      </c>
      <c r="AW3279" s="2">
        <v>729.12</v>
      </c>
      <c r="AX3279" s="2">
        <v>425.32</v>
      </c>
      <c r="AY3279" s="2">
        <v>303.8</v>
      </c>
      <c r="AZ3279" s="2" t="s">
        <v>76</v>
      </c>
      <c r="BA3279" s="2" t="s">
        <v>71</v>
      </c>
      <c r="BB3279" s="2" t="s">
        <v>48</v>
      </c>
      <c r="BC3279" s="2">
        <v>20.14</v>
      </c>
      <c r="BD3279" s="2">
        <v>9</v>
      </c>
      <c r="BE3279" s="2" t="s">
        <v>55</v>
      </c>
      <c r="BF3279" s="2" t="s">
        <v>39</v>
      </c>
      <c r="BG3279" s="2">
        <v>1</v>
      </c>
      <c r="BH3279" s="21">
        <v>10</v>
      </c>
    </row>
    <row r="3280" spans="36:60" x14ac:dyDescent="0.25">
      <c r="AJ3280" s="22">
        <v>291</v>
      </c>
      <c r="AK3280" s="13" t="s">
        <v>330</v>
      </c>
      <c r="AL3280" s="13" t="s">
        <v>129</v>
      </c>
      <c r="AM3280" s="13" t="s">
        <v>82</v>
      </c>
      <c r="AN3280" s="13" t="s">
        <v>90</v>
      </c>
      <c r="AO3280" s="13" t="s">
        <v>100</v>
      </c>
      <c r="AP3280" s="13" t="s">
        <v>51</v>
      </c>
      <c r="AQ3280" s="13" t="s">
        <v>107</v>
      </c>
      <c r="AR3280" s="13" t="s">
        <v>45</v>
      </c>
      <c r="AS3280" s="13" t="s">
        <v>80</v>
      </c>
      <c r="AT3280" s="13">
        <v>184.06</v>
      </c>
      <c r="AU3280" s="13">
        <v>4</v>
      </c>
      <c r="AV3280" s="13">
        <v>0.03</v>
      </c>
      <c r="AW3280" s="13">
        <v>714.15</v>
      </c>
      <c r="AX3280" s="13">
        <v>510.61</v>
      </c>
      <c r="AY3280" s="13">
        <v>203.54</v>
      </c>
      <c r="AZ3280" s="13" t="s">
        <v>47</v>
      </c>
      <c r="BA3280" s="13" t="s">
        <v>88</v>
      </c>
      <c r="BB3280" s="13" t="s">
        <v>48</v>
      </c>
      <c r="BC3280" s="13">
        <v>8.93</v>
      </c>
      <c r="BD3280" s="13">
        <v>10</v>
      </c>
      <c r="BE3280" s="13" t="s">
        <v>38</v>
      </c>
      <c r="BF3280" s="13" t="s">
        <v>56</v>
      </c>
      <c r="BG3280" s="13">
        <v>3</v>
      </c>
      <c r="BH3280" s="23">
        <v>4</v>
      </c>
    </row>
    <row r="3281" spans="36:60" x14ac:dyDescent="0.25">
      <c r="AJ3281" s="20">
        <v>294</v>
      </c>
      <c r="AK3281" s="2" t="s">
        <v>333</v>
      </c>
      <c r="AL3281" s="2" t="s">
        <v>27</v>
      </c>
      <c r="AM3281" s="2" t="s">
        <v>66</v>
      </c>
      <c r="AN3281" s="2" t="s">
        <v>93</v>
      </c>
      <c r="AO3281" s="2" t="s">
        <v>78</v>
      </c>
      <c r="AP3281" s="2" t="s">
        <v>75</v>
      </c>
      <c r="AQ3281" s="2" t="s">
        <v>69</v>
      </c>
      <c r="AR3281" s="2" t="s">
        <v>45</v>
      </c>
      <c r="AS3281" s="2" t="s">
        <v>70</v>
      </c>
      <c r="AT3281" s="2">
        <v>150.59</v>
      </c>
      <c r="AU3281" s="2">
        <v>17</v>
      </c>
      <c r="AV3281" s="2">
        <v>0.04</v>
      </c>
      <c r="AW3281" s="2">
        <v>2457.63</v>
      </c>
      <c r="AX3281" s="2">
        <v>1359</v>
      </c>
      <c r="AY3281" s="2">
        <v>1098.6300000000001</v>
      </c>
      <c r="AZ3281" s="2" t="s">
        <v>76</v>
      </c>
      <c r="BA3281" s="2" t="s">
        <v>88</v>
      </c>
      <c r="BB3281" s="2" t="s">
        <v>37</v>
      </c>
      <c r="BC3281" s="2">
        <v>26.76</v>
      </c>
      <c r="BD3281" s="2">
        <v>8</v>
      </c>
      <c r="BE3281" s="2" t="s">
        <v>38</v>
      </c>
      <c r="BF3281" s="2" t="s">
        <v>39</v>
      </c>
      <c r="BG3281" s="2">
        <v>2</v>
      </c>
      <c r="BH3281" s="21">
        <v>5</v>
      </c>
    </row>
    <row r="3282" spans="36:60" x14ac:dyDescent="0.25">
      <c r="AJ3282" s="20">
        <v>296</v>
      </c>
      <c r="AK3282" s="2" t="s">
        <v>302</v>
      </c>
      <c r="AL3282" s="2" t="s">
        <v>96</v>
      </c>
      <c r="AM3282" s="2" t="s">
        <v>82</v>
      </c>
      <c r="AN3282" s="2" t="s">
        <v>43</v>
      </c>
      <c r="AO3282" s="2" t="s">
        <v>30</v>
      </c>
      <c r="AP3282" s="2" t="s">
        <v>61</v>
      </c>
      <c r="AQ3282" s="2" t="s">
        <v>52</v>
      </c>
      <c r="AR3282" s="2" t="s">
        <v>53</v>
      </c>
      <c r="AS3282" s="2" t="s">
        <v>70</v>
      </c>
      <c r="AT3282" s="2">
        <v>232.07</v>
      </c>
      <c r="AU3282" s="2">
        <v>2</v>
      </c>
      <c r="AV3282" s="2">
        <v>0.05</v>
      </c>
      <c r="AW3282" s="2">
        <v>440.93</v>
      </c>
      <c r="AX3282" s="2">
        <v>375.95</v>
      </c>
      <c r="AY3282" s="2">
        <v>64.98</v>
      </c>
      <c r="AZ3282" s="2" t="s">
        <v>47</v>
      </c>
      <c r="BA3282" s="2" t="s">
        <v>71</v>
      </c>
      <c r="BB3282" s="2" t="s">
        <v>72</v>
      </c>
      <c r="BC3282" s="2">
        <v>24.9</v>
      </c>
      <c r="BD3282" s="2">
        <v>9</v>
      </c>
      <c r="BE3282" s="2" t="s">
        <v>38</v>
      </c>
      <c r="BF3282" s="2" t="s">
        <v>39</v>
      </c>
      <c r="BG3282" s="2">
        <v>4</v>
      </c>
      <c r="BH3282" s="21">
        <v>3</v>
      </c>
    </row>
    <row r="3283" spans="36:60" x14ac:dyDescent="0.25">
      <c r="AJ3283" s="22">
        <v>303</v>
      </c>
      <c r="AK3283" s="13" t="s">
        <v>339</v>
      </c>
      <c r="AL3283" s="13" t="s">
        <v>41</v>
      </c>
      <c r="AM3283" s="13" t="s">
        <v>42</v>
      </c>
      <c r="AN3283" s="13" t="s">
        <v>43</v>
      </c>
      <c r="AO3283" s="13" t="s">
        <v>60</v>
      </c>
      <c r="AP3283" s="13" t="s">
        <v>61</v>
      </c>
      <c r="AQ3283" s="13" t="s">
        <v>102</v>
      </c>
      <c r="AR3283" s="13" t="s">
        <v>53</v>
      </c>
      <c r="AS3283" s="13" t="s">
        <v>70</v>
      </c>
      <c r="AT3283" s="13">
        <v>688.98</v>
      </c>
      <c r="AU3283" s="13">
        <v>15</v>
      </c>
      <c r="AV3283" s="13">
        <v>0.1</v>
      </c>
      <c r="AW3283" s="13">
        <v>9301.23</v>
      </c>
      <c r="AX3283" s="13">
        <v>6673.93</v>
      </c>
      <c r="AY3283" s="13">
        <v>2627.3</v>
      </c>
      <c r="AZ3283" s="13" t="s">
        <v>35</v>
      </c>
      <c r="BA3283" s="13" t="s">
        <v>36</v>
      </c>
      <c r="BB3283" s="13" t="s">
        <v>48</v>
      </c>
      <c r="BC3283" s="13">
        <v>20.260000000000002</v>
      </c>
      <c r="BD3283" s="13">
        <v>10</v>
      </c>
      <c r="BE3283" s="13" t="s">
        <v>38</v>
      </c>
      <c r="BF3283" s="13" t="s">
        <v>56</v>
      </c>
      <c r="BG3283" s="13">
        <v>5</v>
      </c>
      <c r="BH3283" s="23">
        <v>2</v>
      </c>
    </row>
    <row r="3284" spans="36:60" x14ac:dyDescent="0.25">
      <c r="AJ3284" s="20">
        <v>304</v>
      </c>
      <c r="AK3284" s="2" t="s">
        <v>335</v>
      </c>
      <c r="AL3284" s="2" t="s">
        <v>96</v>
      </c>
      <c r="AM3284" s="2" t="s">
        <v>42</v>
      </c>
      <c r="AN3284" s="2" t="s">
        <v>43</v>
      </c>
      <c r="AO3284" s="2" t="s">
        <v>44</v>
      </c>
      <c r="AP3284" s="2" t="s">
        <v>61</v>
      </c>
      <c r="AQ3284" s="2" t="s">
        <v>52</v>
      </c>
      <c r="AR3284" s="2" t="s">
        <v>33</v>
      </c>
      <c r="AS3284" s="2" t="s">
        <v>85</v>
      </c>
      <c r="AT3284" s="2">
        <v>43.47</v>
      </c>
      <c r="AU3284" s="2">
        <v>13</v>
      </c>
      <c r="AV3284" s="2">
        <v>0.03</v>
      </c>
      <c r="AW3284" s="2">
        <v>548.16</v>
      </c>
      <c r="AX3284" s="2">
        <v>356.34</v>
      </c>
      <c r="AY3284" s="2">
        <v>191.82</v>
      </c>
      <c r="AZ3284" s="2" t="s">
        <v>63</v>
      </c>
      <c r="BA3284" s="2" t="s">
        <v>54</v>
      </c>
      <c r="BB3284" s="2" t="s">
        <v>48</v>
      </c>
      <c r="BC3284" s="2">
        <v>47.4</v>
      </c>
      <c r="BD3284" s="2">
        <v>9</v>
      </c>
      <c r="BE3284" s="2" t="s">
        <v>38</v>
      </c>
      <c r="BF3284" s="2" t="s">
        <v>39</v>
      </c>
      <c r="BG3284" s="2">
        <v>1</v>
      </c>
      <c r="BH3284" s="21">
        <v>4</v>
      </c>
    </row>
    <row r="3285" spans="36:60" x14ac:dyDescent="0.25">
      <c r="AJ3285" s="20">
        <v>308</v>
      </c>
      <c r="AK3285" s="2" t="s">
        <v>343</v>
      </c>
      <c r="AL3285" s="2" t="s">
        <v>127</v>
      </c>
      <c r="AM3285" s="2" t="s">
        <v>28</v>
      </c>
      <c r="AN3285" s="2" t="s">
        <v>29</v>
      </c>
      <c r="AO3285" s="2" t="s">
        <v>30</v>
      </c>
      <c r="AP3285" s="2" t="s">
        <v>68</v>
      </c>
      <c r="AQ3285" s="2" t="s">
        <v>102</v>
      </c>
      <c r="AR3285" s="2" t="s">
        <v>45</v>
      </c>
      <c r="AS3285" s="2" t="s">
        <v>70</v>
      </c>
      <c r="AT3285" s="2">
        <v>168.67</v>
      </c>
      <c r="AU3285" s="2">
        <v>18</v>
      </c>
      <c r="AV3285" s="2">
        <v>0.13</v>
      </c>
      <c r="AW3285" s="2">
        <v>2641.37</v>
      </c>
      <c r="AX3285" s="2">
        <v>1675.42</v>
      </c>
      <c r="AY3285" s="2">
        <v>965.95</v>
      </c>
      <c r="AZ3285" s="2" t="s">
        <v>91</v>
      </c>
      <c r="BA3285" s="2" t="s">
        <v>88</v>
      </c>
      <c r="BB3285" s="2" t="s">
        <v>37</v>
      </c>
      <c r="BC3285" s="2">
        <v>5.53</v>
      </c>
      <c r="BD3285" s="2">
        <v>9</v>
      </c>
      <c r="BE3285" s="2" t="s">
        <v>55</v>
      </c>
      <c r="BF3285" s="2" t="s">
        <v>56</v>
      </c>
      <c r="BG3285" s="2">
        <v>5</v>
      </c>
      <c r="BH3285" s="21">
        <v>7</v>
      </c>
    </row>
    <row r="3286" spans="36:60" x14ac:dyDescent="0.25">
      <c r="AJ3286" s="20">
        <v>314</v>
      </c>
      <c r="AK3286" s="2" t="s">
        <v>283</v>
      </c>
      <c r="AL3286" s="2" t="s">
        <v>27</v>
      </c>
      <c r="AM3286" s="2" t="s">
        <v>28</v>
      </c>
      <c r="AN3286" s="2" t="s">
        <v>93</v>
      </c>
      <c r="AO3286" s="2" t="s">
        <v>67</v>
      </c>
      <c r="AP3286" s="2" t="s">
        <v>31</v>
      </c>
      <c r="AQ3286" s="2" t="s">
        <v>32</v>
      </c>
      <c r="AR3286" s="2" t="s">
        <v>53</v>
      </c>
      <c r="AS3286" s="2" t="s">
        <v>85</v>
      </c>
      <c r="AT3286" s="2">
        <v>318.62</v>
      </c>
      <c r="AU3286" s="2">
        <v>1</v>
      </c>
      <c r="AV3286" s="2">
        <v>0.28999999999999998</v>
      </c>
      <c r="AW3286" s="2">
        <v>226.22</v>
      </c>
      <c r="AX3286" s="2">
        <v>199.51</v>
      </c>
      <c r="AY3286" s="2">
        <v>26.71</v>
      </c>
      <c r="AZ3286" s="2" t="s">
        <v>35</v>
      </c>
      <c r="BA3286" s="2" t="s">
        <v>36</v>
      </c>
      <c r="BB3286" s="2" t="s">
        <v>72</v>
      </c>
      <c r="BC3286" s="2">
        <v>14.9</v>
      </c>
      <c r="BD3286" s="2">
        <v>9</v>
      </c>
      <c r="BE3286" s="2" t="s">
        <v>38</v>
      </c>
      <c r="BF3286" s="2" t="s">
        <v>56</v>
      </c>
      <c r="BG3286" s="2">
        <v>5</v>
      </c>
      <c r="BH3286" s="21">
        <v>5</v>
      </c>
    </row>
    <row r="3287" spans="36:60" x14ac:dyDescent="0.25">
      <c r="AJ3287" s="22">
        <v>323</v>
      </c>
      <c r="AK3287" s="13" t="s">
        <v>351</v>
      </c>
      <c r="AL3287" s="13" t="s">
        <v>27</v>
      </c>
      <c r="AM3287" s="13" t="s">
        <v>66</v>
      </c>
      <c r="AN3287" s="13" t="s">
        <v>29</v>
      </c>
      <c r="AO3287" s="13" t="s">
        <v>60</v>
      </c>
      <c r="AP3287" s="13" t="s">
        <v>51</v>
      </c>
      <c r="AQ3287" s="13" t="s">
        <v>69</v>
      </c>
      <c r="AR3287" s="13" t="s">
        <v>53</v>
      </c>
      <c r="AS3287" s="13" t="s">
        <v>70</v>
      </c>
      <c r="AT3287" s="13">
        <v>604.02</v>
      </c>
      <c r="AU3287" s="13">
        <v>18</v>
      </c>
      <c r="AV3287" s="13">
        <v>0.06</v>
      </c>
      <c r="AW3287" s="13">
        <v>10220.02</v>
      </c>
      <c r="AX3287" s="13">
        <v>6037.94</v>
      </c>
      <c r="AY3287" s="13">
        <v>4182.08</v>
      </c>
      <c r="AZ3287" s="13" t="s">
        <v>91</v>
      </c>
      <c r="BA3287" s="13" t="s">
        <v>88</v>
      </c>
      <c r="BB3287" s="13" t="s">
        <v>72</v>
      </c>
      <c r="BC3287" s="13">
        <v>27.86</v>
      </c>
      <c r="BD3287" s="13">
        <v>10</v>
      </c>
      <c r="BE3287" s="13" t="s">
        <v>38</v>
      </c>
      <c r="BF3287" s="13" t="s">
        <v>39</v>
      </c>
      <c r="BG3287" s="13">
        <v>2</v>
      </c>
      <c r="BH3287" s="23">
        <v>7</v>
      </c>
    </row>
    <row r="3288" spans="36:60" x14ac:dyDescent="0.25">
      <c r="AJ3288" s="20">
        <v>326</v>
      </c>
      <c r="AK3288" s="2" t="s">
        <v>157</v>
      </c>
      <c r="AL3288" s="2" t="s">
        <v>129</v>
      </c>
      <c r="AM3288" s="2" t="s">
        <v>28</v>
      </c>
      <c r="AN3288" s="2" t="s">
        <v>93</v>
      </c>
      <c r="AO3288" s="2" t="s">
        <v>74</v>
      </c>
      <c r="AP3288" s="2" t="s">
        <v>68</v>
      </c>
      <c r="AQ3288" s="2" t="s">
        <v>52</v>
      </c>
      <c r="AR3288" s="2" t="s">
        <v>33</v>
      </c>
      <c r="AS3288" s="2" t="s">
        <v>70</v>
      </c>
      <c r="AT3288" s="2">
        <v>325.95</v>
      </c>
      <c r="AU3288" s="2">
        <v>4</v>
      </c>
      <c r="AV3288" s="2">
        <v>0.06</v>
      </c>
      <c r="AW3288" s="2">
        <v>1225.57</v>
      </c>
      <c r="AX3288" s="2">
        <v>780.66</v>
      </c>
      <c r="AY3288" s="2">
        <v>444.91</v>
      </c>
      <c r="AZ3288" s="2" t="s">
        <v>76</v>
      </c>
      <c r="BA3288" s="2" t="s">
        <v>54</v>
      </c>
      <c r="BB3288" s="2" t="s">
        <v>72</v>
      </c>
      <c r="BC3288" s="2">
        <v>22.63</v>
      </c>
      <c r="BD3288" s="2">
        <v>9</v>
      </c>
      <c r="BE3288" s="2" t="s">
        <v>97</v>
      </c>
      <c r="BF3288" s="2" t="s">
        <v>39</v>
      </c>
      <c r="BG3288" s="2">
        <v>3</v>
      </c>
      <c r="BH3288" s="21">
        <v>6</v>
      </c>
    </row>
    <row r="3289" spans="36:60" x14ac:dyDescent="0.25">
      <c r="AJ3289" s="20">
        <v>332</v>
      </c>
      <c r="AK3289" s="2" t="s">
        <v>357</v>
      </c>
      <c r="AL3289" s="2" t="s">
        <v>65</v>
      </c>
      <c r="AM3289" s="2" t="s">
        <v>42</v>
      </c>
      <c r="AN3289" s="2" t="s">
        <v>29</v>
      </c>
      <c r="AO3289" s="2" t="s">
        <v>100</v>
      </c>
      <c r="AP3289" s="2" t="s">
        <v>51</v>
      </c>
      <c r="AQ3289" s="2" t="s">
        <v>107</v>
      </c>
      <c r="AR3289" s="2" t="s">
        <v>33</v>
      </c>
      <c r="AS3289" s="2" t="s">
        <v>80</v>
      </c>
      <c r="AT3289" s="2">
        <v>646.20000000000005</v>
      </c>
      <c r="AU3289" s="2">
        <v>7</v>
      </c>
      <c r="AV3289" s="2">
        <v>0.22</v>
      </c>
      <c r="AW3289" s="2">
        <v>3528.25</v>
      </c>
      <c r="AX3289" s="2">
        <v>1825.97</v>
      </c>
      <c r="AY3289" s="2">
        <v>1702.28</v>
      </c>
      <c r="AZ3289" s="2" t="s">
        <v>76</v>
      </c>
      <c r="BA3289" s="2" t="s">
        <v>36</v>
      </c>
      <c r="BB3289" s="2" t="s">
        <v>72</v>
      </c>
      <c r="BC3289" s="2">
        <v>17.73</v>
      </c>
      <c r="BD3289" s="2">
        <v>9</v>
      </c>
      <c r="BE3289" s="2" t="s">
        <v>55</v>
      </c>
      <c r="BF3289" s="2" t="s">
        <v>56</v>
      </c>
      <c r="BG3289" s="2">
        <v>2</v>
      </c>
      <c r="BH3289" s="21">
        <v>4</v>
      </c>
    </row>
    <row r="3290" spans="36:60" x14ac:dyDescent="0.25">
      <c r="AJ3290" s="20">
        <v>334</v>
      </c>
      <c r="AK3290" s="2" t="s">
        <v>359</v>
      </c>
      <c r="AL3290" s="2" t="s">
        <v>96</v>
      </c>
      <c r="AM3290" s="2" t="s">
        <v>82</v>
      </c>
      <c r="AN3290" s="2" t="s">
        <v>43</v>
      </c>
      <c r="AO3290" s="2" t="s">
        <v>67</v>
      </c>
      <c r="AP3290" s="2" t="s">
        <v>68</v>
      </c>
      <c r="AQ3290" s="2" t="s">
        <v>87</v>
      </c>
      <c r="AR3290" s="2" t="s">
        <v>33</v>
      </c>
      <c r="AS3290" s="2" t="s">
        <v>46</v>
      </c>
      <c r="AT3290" s="2">
        <v>803.57</v>
      </c>
      <c r="AU3290" s="2">
        <v>1</v>
      </c>
      <c r="AV3290" s="2">
        <v>0.14000000000000001</v>
      </c>
      <c r="AW3290" s="2">
        <v>691.07</v>
      </c>
      <c r="AX3290" s="2">
        <v>561.41</v>
      </c>
      <c r="AY3290" s="2">
        <v>129.66</v>
      </c>
      <c r="AZ3290" s="2" t="s">
        <v>76</v>
      </c>
      <c r="BA3290" s="2" t="s">
        <v>54</v>
      </c>
      <c r="BB3290" s="2" t="s">
        <v>48</v>
      </c>
      <c r="BC3290" s="2">
        <v>36.25</v>
      </c>
      <c r="BD3290" s="2">
        <v>9</v>
      </c>
      <c r="BE3290" s="2" t="s">
        <v>97</v>
      </c>
      <c r="BF3290" s="2" t="s">
        <v>56</v>
      </c>
      <c r="BG3290" s="2">
        <v>2</v>
      </c>
      <c r="BH3290" s="21">
        <v>4</v>
      </c>
    </row>
    <row r="3291" spans="36:60" x14ac:dyDescent="0.25">
      <c r="AJ3291" s="22">
        <v>335</v>
      </c>
      <c r="AK3291" s="13" t="s">
        <v>81</v>
      </c>
      <c r="AL3291" s="13" t="s">
        <v>41</v>
      </c>
      <c r="AM3291" s="13" t="s">
        <v>82</v>
      </c>
      <c r="AN3291" s="13" t="s">
        <v>93</v>
      </c>
      <c r="AO3291" s="13" t="s">
        <v>74</v>
      </c>
      <c r="AP3291" s="13" t="s">
        <v>75</v>
      </c>
      <c r="AQ3291" s="13" t="s">
        <v>102</v>
      </c>
      <c r="AR3291" s="13" t="s">
        <v>45</v>
      </c>
      <c r="AS3291" s="13" t="s">
        <v>80</v>
      </c>
      <c r="AT3291" s="13">
        <v>568.52</v>
      </c>
      <c r="AU3291" s="13">
        <v>20</v>
      </c>
      <c r="AV3291" s="13">
        <v>0.14000000000000001</v>
      </c>
      <c r="AW3291" s="13">
        <v>9778.5400000000009</v>
      </c>
      <c r="AX3291" s="13">
        <v>7393.02</v>
      </c>
      <c r="AY3291" s="13">
        <v>2385.52</v>
      </c>
      <c r="AZ3291" s="13" t="s">
        <v>47</v>
      </c>
      <c r="BA3291" s="13" t="s">
        <v>71</v>
      </c>
      <c r="BB3291" s="13" t="s">
        <v>37</v>
      </c>
      <c r="BC3291" s="13">
        <v>23.92</v>
      </c>
      <c r="BD3291" s="13">
        <v>10</v>
      </c>
      <c r="BE3291" s="13" t="s">
        <v>97</v>
      </c>
      <c r="BF3291" s="13" t="s">
        <v>39</v>
      </c>
      <c r="BG3291" s="13">
        <v>5</v>
      </c>
      <c r="BH3291" s="23">
        <v>9</v>
      </c>
    </row>
    <row r="3292" spans="36:60" x14ac:dyDescent="0.25">
      <c r="AJ3292" s="22">
        <v>339</v>
      </c>
      <c r="AK3292" s="13" t="s">
        <v>81</v>
      </c>
      <c r="AL3292" s="13" t="s">
        <v>50</v>
      </c>
      <c r="AM3292" s="13" t="s">
        <v>66</v>
      </c>
      <c r="AN3292" s="13" t="s">
        <v>93</v>
      </c>
      <c r="AO3292" s="13" t="s">
        <v>44</v>
      </c>
      <c r="AP3292" s="13" t="s">
        <v>68</v>
      </c>
      <c r="AQ3292" s="13" t="s">
        <v>32</v>
      </c>
      <c r="AR3292" s="13" t="s">
        <v>53</v>
      </c>
      <c r="AS3292" s="13" t="s">
        <v>70</v>
      </c>
      <c r="AT3292" s="13">
        <v>910.94</v>
      </c>
      <c r="AU3292" s="13">
        <v>18</v>
      </c>
      <c r="AV3292" s="13">
        <v>0.16</v>
      </c>
      <c r="AW3292" s="13">
        <v>13773.41</v>
      </c>
      <c r="AX3292" s="13">
        <v>10190.58</v>
      </c>
      <c r="AY3292" s="13">
        <v>3582.83</v>
      </c>
      <c r="AZ3292" s="13" t="s">
        <v>76</v>
      </c>
      <c r="BA3292" s="13" t="s">
        <v>54</v>
      </c>
      <c r="BB3292" s="13" t="s">
        <v>48</v>
      </c>
      <c r="BC3292" s="13">
        <v>21.52</v>
      </c>
      <c r="BD3292" s="13">
        <v>8</v>
      </c>
      <c r="BE3292" s="13" t="s">
        <v>97</v>
      </c>
      <c r="BF3292" s="13" t="s">
        <v>56</v>
      </c>
      <c r="BG3292" s="13">
        <v>5</v>
      </c>
      <c r="BH3292" s="23">
        <v>9</v>
      </c>
    </row>
    <row r="3293" spans="36:60" x14ac:dyDescent="0.25">
      <c r="AJ3293" s="20">
        <v>340</v>
      </c>
      <c r="AK3293" s="2" t="s">
        <v>362</v>
      </c>
      <c r="AL3293" s="2" t="s">
        <v>120</v>
      </c>
      <c r="AM3293" s="2" t="s">
        <v>42</v>
      </c>
      <c r="AN3293" s="2" t="s">
        <v>90</v>
      </c>
      <c r="AO3293" s="2" t="s">
        <v>44</v>
      </c>
      <c r="AP3293" s="2" t="s">
        <v>68</v>
      </c>
      <c r="AQ3293" s="2" t="s">
        <v>32</v>
      </c>
      <c r="AR3293" s="2" t="s">
        <v>45</v>
      </c>
      <c r="AS3293" s="2" t="s">
        <v>34</v>
      </c>
      <c r="AT3293" s="2">
        <v>480.84</v>
      </c>
      <c r="AU3293" s="2">
        <v>4</v>
      </c>
      <c r="AV3293" s="2">
        <v>0.03</v>
      </c>
      <c r="AW3293" s="2">
        <v>1865.66</v>
      </c>
      <c r="AX3293" s="2">
        <v>1607.27</v>
      </c>
      <c r="AY3293" s="2">
        <v>258.39</v>
      </c>
      <c r="AZ3293" s="2" t="s">
        <v>47</v>
      </c>
      <c r="BA3293" s="2" t="s">
        <v>88</v>
      </c>
      <c r="BB3293" s="2" t="s">
        <v>48</v>
      </c>
      <c r="BC3293" s="2">
        <v>47.46</v>
      </c>
      <c r="BD3293" s="2">
        <v>10</v>
      </c>
      <c r="BE3293" s="2" t="s">
        <v>38</v>
      </c>
      <c r="BF3293" s="2" t="s">
        <v>56</v>
      </c>
      <c r="BG3293" s="2">
        <v>2</v>
      </c>
      <c r="BH3293" s="21">
        <v>6</v>
      </c>
    </row>
    <row r="3294" spans="36:60" x14ac:dyDescent="0.25">
      <c r="AJ3294" s="22">
        <v>345</v>
      </c>
      <c r="AK3294" s="13" t="s">
        <v>365</v>
      </c>
      <c r="AL3294" s="13" t="s">
        <v>129</v>
      </c>
      <c r="AM3294" s="13" t="s">
        <v>66</v>
      </c>
      <c r="AN3294" s="13" t="s">
        <v>90</v>
      </c>
      <c r="AO3294" s="13" t="s">
        <v>100</v>
      </c>
      <c r="AP3294" s="13" t="s">
        <v>61</v>
      </c>
      <c r="AQ3294" s="13" t="s">
        <v>134</v>
      </c>
      <c r="AR3294" s="13" t="s">
        <v>53</v>
      </c>
      <c r="AS3294" s="13" t="s">
        <v>46</v>
      </c>
      <c r="AT3294" s="13">
        <v>334.51</v>
      </c>
      <c r="AU3294" s="13">
        <v>11</v>
      </c>
      <c r="AV3294" s="13">
        <v>0.04</v>
      </c>
      <c r="AW3294" s="13">
        <v>3532.43</v>
      </c>
      <c r="AX3294" s="13">
        <v>2133.98</v>
      </c>
      <c r="AY3294" s="13">
        <v>1398.45</v>
      </c>
      <c r="AZ3294" s="13" t="s">
        <v>47</v>
      </c>
      <c r="BA3294" s="13" t="s">
        <v>54</v>
      </c>
      <c r="BB3294" s="13" t="s">
        <v>72</v>
      </c>
      <c r="BC3294" s="13">
        <v>18.98</v>
      </c>
      <c r="BD3294" s="13">
        <v>8</v>
      </c>
      <c r="BE3294" s="13" t="s">
        <v>55</v>
      </c>
      <c r="BF3294" s="13" t="s">
        <v>39</v>
      </c>
      <c r="BG3294" s="13">
        <v>4</v>
      </c>
      <c r="BH3294" s="23">
        <v>6</v>
      </c>
    </row>
    <row r="3295" spans="36:60" x14ac:dyDescent="0.25">
      <c r="AJ3295" s="20">
        <v>348</v>
      </c>
      <c r="AK3295" s="2" t="s">
        <v>368</v>
      </c>
      <c r="AL3295" s="2" t="s">
        <v>27</v>
      </c>
      <c r="AM3295" s="2" t="s">
        <v>82</v>
      </c>
      <c r="AN3295" s="2" t="s">
        <v>83</v>
      </c>
      <c r="AO3295" s="2" t="s">
        <v>67</v>
      </c>
      <c r="AP3295" s="2" t="s">
        <v>31</v>
      </c>
      <c r="AQ3295" s="2" t="s">
        <v>84</v>
      </c>
      <c r="AR3295" s="2" t="s">
        <v>33</v>
      </c>
      <c r="AS3295" s="2" t="s">
        <v>80</v>
      </c>
      <c r="AT3295" s="2">
        <v>932.77</v>
      </c>
      <c r="AU3295" s="2">
        <v>15</v>
      </c>
      <c r="AV3295" s="2">
        <v>0.28000000000000003</v>
      </c>
      <c r="AW3295" s="2">
        <v>10073.92</v>
      </c>
      <c r="AX3295" s="2">
        <v>8630.52</v>
      </c>
      <c r="AY3295" s="2">
        <v>1443.4</v>
      </c>
      <c r="AZ3295" s="2" t="s">
        <v>63</v>
      </c>
      <c r="BA3295" s="2" t="s">
        <v>88</v>
      </c>
      <c r="BB3295" s="2" t="s">
        <v>48</v>
      </c>
      <c r="BC3295" s="2">
        <v>6.47</v>
      </c>
      <c r="BD3295" s="2">
        <v>10</v>
      </c>
      <c r="BE3295" s="2" t="s">
        <v>38</v>
      </c>
      <c r="BF3295" s="2" t="s">
        <v>56</v>
      </c>
      <c r="BG3295" s="2">
        <v>1</v>
      </c>
      <c r="BH3295" s="21">
        <v>5</v>
      </c>
    </row>
    <row r="3296" spans="36:60" x14ac:dyDescent="0.25">
      <c r="AJ3296" s="20">
        <v>354</v>
      </c>
      <c r="AK3296" s="2" t="s">
        <v>137</v>
      </c>
      <c r="AL3296" s="2" t="s">
        <v>129</v>
      </c>
      <c r="AM3296" s="2" t="s">
        <v>66</v>
      </c>
      <c r="AN3296" s="2" t="s">
        <v>93</v>
      </c>
      <c r="AO3296" s="2" t="s">
        <v>60</v>
      </c>
      <c r="AP3296" s="2" t="s">
        <v>75</v>
      </c>
      <c r="AQ3296" s="2" t="s">
        <v>69</v>
      </c>
      <c r="AR3296" s="2" t="s">
        <v>45</v>
      </c>
      <c r="AS3296" s="2" t="s">
        <v>80</v>
      </c>
      <c r="AT3296" s="2">
        <v>506.34</v>
      </c>
      <c r="AU3296" s="2">
        <v>1</v>
      </c>
      <c r="AV3296" s="2">
        <v>0.23</v>
      </c>
      <c r="AW3296" s="2">
        <v>389.88</v>
      </c>
      <c r="AX3296" s="2">
        <v>273.12</v>
      </c>
      <c r="AY3296" s="2">
        <v>116.76</v>
      </c>
      <c r="AZ3296" s="2" t="s">
        <v>35</v>
      </c>
      <c r="BA3296" s="2" t="s">
        <v>71</v>
      </c>
      <c r="BB3296" s="2" t="s">
        <v>37</v>
      </c>
      <c r="BC3296" s="2">
        <v>11.87</v>
      </c>
      <c r="BD3296" s="2">
        <v>10</v>
      </c>
      <c r="BE3296" s="2" t="s">
        <v>55</v>
      </c>
      <c r="BF3296" s="2" t="s">
        <v>39</v>
      </c>
      <c r="BG3296" s="2">
        <v>5</v>
      </c>
      <c r="BH3296" s="21">
        <v>12</v>
      </c>
    </row>
    <row r="3297" spans="36:60" x14ac:dyDescent="0.25">
      <c r="AJ3297" s="22">
        <v>355</v>
      </c>
      <c r="AK3297" s="13" t="s">
        <v>372</v>
      </c>
      <c r="AL3297" s="13" t="s">
        <v>65</v>
      </c>
      <c r="AM3297" s="13" t="s">
        <v>42</v>
      </c>
      <c r="AN3297" s="13" t="s">
        <v>90</v>
      </c>
      <c r="AO3297" s="13" t="s">
        <v>60</v>
      </c>
      <c r="AP3297" s="13" t="s">
        <v>31</v>
      </c>
      <c r="AQ3297" s="13" t="s">
        <v>84</v>
      </c>
      <c r="AR3297" s="13" t="s">
        <v>45</v>
      </c>
      <c r="AS3297" s="13" t="s">
        <v>70</v>
      </c>
      <c r="AT3297" s="13">
        <v>594.4</v>
      </c>
      <c r="AU3297" s="13">
        <v>2</v>
      </c>
      <c r="AV3297" s="13">
        <v>0.09</v>
      </c>
      <c r="AW3297" s="13">
        <v>1081.81</v>
      </c>
      <c r="AX3297" s="13">
        <v>808.71</v>
      </c>
      <c r="AY3297" s="13">
        <v>273.10000000000002</v>
      </c>
      <c r="AZ3297" s="13" t="s">
        <v>76</v>
      </c>
      <c r="BA3297" s="13" t="s">
        <v>36</v>
      </c>
      <c r="BB3297" s="13" t="s">
        <v>37</v>
      </c>
      <c r="BC3297" s="13">
        <v>32.57</v>
      </c>
      <c r="BD3297" s="13">
        <v>8</v>
      </c>
      <c r="BE3297" s="13" t="s">
        <v>55</v>
      </c>
      <c r="BF3297" s="13" t="s">
        <v>56</v>
      </c>
      <c r="BG3297" s="13">
        <v>5</v>
      </c>
      <c r="BH3297" s="23">
        <v>4</v>
      </c>
    </row>
    <row r="3298" spans="36:60" x14ac:dyDescent="0.25">
      <c r="AJ3298" s="22">
        <v>357</v>
      </c>
      <c r="AK3298" s="13" t="s">
        <v>373</v>
      </c>
      <c r="AL3298" s="13" t="s">
        <v>50</v>
      </c>
      <c r="AM3298" s="13" t="s">
        <v>42</v>
      </c>
      <c r="AN3298" s="13" t="s">
        <v>93</v>
      </c>
      <c r="AO3298" s="13" t="s">
        <v>78</v>
      </c>
      <c r="AP3298" s="13" t="s">
        <v>75</v>
      </c>
      <c r="AQ3298" s="13" t="s">
        <v>69</v>
      </c>
      <c r="AR3298" s="13" t="s">
        <v>33</v>
      </c>
      <c r="AS3298" s="13" t="s">
        <v>34</v>
      </c>
      <c r="AT3298" s="13">
        <v>167.67</v>
      </c>
      <c r="AU3298" s="13">
        <v>5</v>
      </c>
      <c r="AV3298" s="13">
        <v>0.3</v>
      </c>
      <c r="AW3298" s="13">
        <v>586.84</v>
      </c>
      <c r="AX3298" s="13">
        <v>376.7</v>
      </c>
      <c r="AY3298" s="13">
        <v>210.14</v>
      </c>
      <c r="AZ3298" s="13" t="s">
        <v>47</v>
      </c>
      <c r="BA3298" s="13" t="s">
        <v>54</v>
      </c>
      <c r="BB3298" s="13" t="s">
        <v>48</v>
      </c>
      <c r="BC3298" s="13">
        <v>47.98</v>
      </c>
      <c r="BD3298" s="13">
        <v>8</v>
      </c>
      <c r="BE3298" s="13" t="s">
        <v>55</v>
      </c>
      <c r="BF3298" s="13" t="s">
        <v>39</v>
      </c>
      <c r="BG3298" s="13">
        <v>4</v>
      </c>
      <c r="BH3298" s="23">
        <v>4</v>
      </c>
    </row>
    <row r="3299" spans="36:60" x14ac:dyDescent="0.25">
      <c r="AJ3299" s="20">
        <v>362</v>
      </c>
      <c r="AK3299" s="2" t="s">
        <v>377</v>
      </c>
      <c r="AL3299" s="2" t="s">
        <v>27</v>
      </c>
      <c r="AM3299" s="2" t="s">
        <v>28</v>
      </c>
      <c r="AN3299" s="2" t="s">
        <v>90</v>
      </c>
      <c r="AO3299" s="2" t="s">
        <v>67</v>
      </c>
      <c r="AP3299" s="2" t="s">
        <v>51</v>
      </c>
      <c r="AQ3299" s="2" t="s">
        <v>62</v>
      </c>
      <c r="AR3299" s="2" t="s">
        <v>45</v>
      </c>
      <c r="AS3299" s="2" t="s">
        <v>80</v>
      </c>
      <c r="AT3299" s="2">
        <v>960.85</v>
      </c>
      <c r="AU3299" s="2">
        <v>12</v>
      </c>
      <c r="AV3299" s="2">
        <v>0.28999999999999998</v>
      </c>
      <c r="AW3299" s="2">
        <v>8186.44</v>
      </c>
      <c r="AX3299" s="2">
        <v>6328.37</v>
      </c>
      <c r="AY3299" s="2">
        <v>1858.07</v>
      </c>
      <c r="AZ3299" s="2" t="s">
        <v>47</v>
      </c>
      <c r="BA3299" s="2" t="s">
        <v>71</v>
      </c>
      <c r="BB3299" s="2" t="s">
        <v>37</v>
      </c>
      <c r="BC3299" s="2">
        <v>37.840000000000003</v>
      </c>
      <c r="BD3299" s="2">
        <v>9</v>
      </c>
      <c r="BE3299" s="2" t="s">
        <v>38</v>
      </c>
      <c r="BF3299" s="2" t="s">
        <v>56</v>
      </c>
      <c r="BG3299" s="2">
        <v>4</v>
      </c>
      <c r="BH3299" s="21">
        <v>3</v>
      </c>
    </row>
    <row r="3300" spans="36:60" x14ac:dyDescent="0.25">
      <c r="AJ3300" s="20">
        <v>376</v>
      </c>
      <c r="AK3300" s="2" t="s">
        <v>388</v>
      </c>
      <c r="AL3300" s="2" t="s">
        <v>27</v>
      </c>
      <c r="AM3300" s="2" t="s">
        <v>82</v>
      </c>
      <c r="AN3300" s="2" t="s">
        <v>90</v>
      </c>
      <c r="AO3300" s="2" t="s">
        <v>60</v>
      </c>
      <c r="AP3300" s="2" t="s">
        <v>51</v>
      </c>
      <c r="AQ3300" s="2" t="s">
        <v>62</v>
      </c>
      <c r="AR3300" s="2" t="s">
        <v>53</v>
      </c>
      <c r="AS3300" s="2" t="s">
        <v>80</v>
      </c>
      <c r="AT3300" s="2">
        <v>456.69</v>
      </c>
      <c r="AU3300" s="2">
        <v>11</v>
      </c>
      <c r="AV3300" s="2">
        <v>0.24</v>
      </c>
      <c r="AW3300" s="2">
        <v>3817.93</v>
      </c>
      <c r="AX3300" s="2">
        <v>2896.01</v>
      </c>
      <c r="AY3300" s="2">
        <v>921.92</v>
      </c>
      <c r="AZ3300" s="2" t="s">
        <v>47</v>
      </c>
      <c r="BA3300" s="2" t="s">
        <v>88</v>
      </c>
      <c r="BB3300" s="2" t="s">
        <v>37</v>
      </c>
      <c r="BC3300" s="2">
        <v>23.85</v>
      </c>
      <c r="BD3300" s="2">
        <v>10</v>
      </c>
      <c r="BE3300" s="2" t="s">
        <v>38</v>
      </c>
      <c r="BF3300" s="2" t="s">
        <v>39</v>
      </c>
      <c r="BG3300" s="2">
        <v>5</v>
      </c>
      <c r="BH3300" s="21">
        <v>7</v>
      </c>
    </row>
    <row r="3301" spans="36:60" x14ac:dyDescent="0.25">
      <c r="AJ3301" s="22">
        <v>385</v>
      </c>
      <c r="AK3301" s="13" t="s">
        <v>395</v>
      </c>
      <c r="AL3301" s="13" t="s">
        <v>96</v>
      </c>
      <c r="AM3301" s="13" t="s">
        <v>28</v>
      </c>
      <c r="AN3301" s="13" t="s">
        <v>59</v>
      </c>
      <c r="AO3301" s="13" t="s">
        <v>30</v>
      </c>
      <c r="AP3301" s="13" t="s">
        <v>31</v>
      </c>
      <c r="AQ3301" s="13" t="s">
        <v>84</v>
      </c>
      <c r="AR3301" s="13" t="s">
        <v>45</v>
      </c>
      <c r="AS3301" s="13" t="s">
        <v>34</v>
      </c>
      <c r="AT3301" s="13">
        <v>994.16</v>
      </c>
      <c r="AU3301" s="13">
        <v>3</v>
      </c>
      <c r="AV3301" s="13">
        <v>0.13</v>
      </c>
      <c r="AW3301" s="13">
        <v>2594.7600000000002</v>
      </c>
      <c r="AX3301" s="13">
        <v>1538.96</v>
      </c>
      <c r="AY3301" s="13">
        <v>1055.8</v>
      </c>
      <c r="AZ3301" s="13" t="s">
        <v>63</v>
      </c>
      <c r="BA3301" s="13" t="s">
        <v>71</v>
      </c>
      <c r="BB3301" s="13" t="s">
        <v>37</v>
      </c>
      <c r="BC3301" s="13">
        <v>24.04</v>
      </c>
      <c r="BD3301" s="13">
        <v>9</v>
      </c>
      <c r="BE3301" s="13" t="s">
        <v>55</v>
      </c>
      <c r="BF3301" s="13" t="s">
        <v>39</v>
      </c>
      <c r="BG3301" s="13">
        <v>5</v>
      </c>
      <c r="BH3301" s="23">
        <v>6</v>
      </c>
    </row>
    <row r="3302" spans="36:60" x14ac:dyDescent="0.25">
      <c r="AJ3302" s="20">
        <v>394</v>
      </c>
      <c r="AK3302" s="2" t="s">
        <v>402</v>
      </c>
      <c r="AL3302" s="2" t="s">
        <v>114</v>
      </c>
      <c r="AM3302" s="2" t="s">
        <v>82</v>
      </c>
      <c r="AN3302" s="2" t="s">
        <v>59</v>
      </c>
      <c r="AO3302" s="2" t="s">
        <v>67</v>
      </c>
      <c r="AP3302" s="2" t="s">
        <v>68</v>
      </c>
      <c r="AQ3302" s="2" t="s">
        <v>69</v>
      </c>
      <c r="AR3302" s="2" t="s">
        <v>33</v>
      </c>
      <c r="AS3302" s="2" t="s">
        <v>34</v>
      </c>
      <c r="AT3302" s="2">
        <v>250.44</v>
      </c>
      <c r="AU3302" s="2">
        <v>18</v>
      </c>
      <c r="AV3302" s="2">
        <v>0.06</v>
      </c>
      <c r="AW3302" s="2">
        <v>4237.4399999999996</v>
      </c>
      <c r="AX3302" s="2">
        <v>3215.1</v>
      </c>
      <c r="AY3302" s="2">
        <v>1022.34</v>
      </c>
      <c r="AZ3302" s="2" t="s">
        <v>76</v>
      </c>
      <c r="BA3302" s="2" t="s">
        <v>88</v>
      </c>
      <c r="BB3302" s="2" t="s">
        <v>48</v>
      </c>
      <c r="BC3302" s="2">
        <v>9.7200000000000006</v>
      </c>
      <c r="BD3302" s="2">
        <v>8</v>
      </c>
      <c r="BE3302" s="2" t="s">
        <v>38</v>
      </c>
      <c r="BF3302" s="2" t="s">
        <v>39</v>
      </c>
      <c r="BG3302" s="2">
        <v>4</v>
      </c>
      <c r="BH3302" s="21">
        <v>7</v>
      </c>
    </row>
    <row r="3303" spans="36:60" x14ac:dyDescent="0.25">
      <c r="AJ3303" s="22">
        <v>397</v>
      </c>
      <c r="AK3303" s="13" t="s">
        <v>404</v>
      </c>
      <c r="AL3303" s="13" t="s">
        <v>96</v>
      </c>
      <c r="AM3303" s="13" t="s">
        <v>82</v>
      </c>
      <c r="AN3303" s="13" t="s">
        <v>59</v>
      </c>
      <c r="AO3303" s="13" t="s">
        <v>94</v>
      </c>
      <c r="AP3303" s="13" t="s">
        <v>75</v>
      </c>
      <c r="AQ3303" s="13" t="s">
        <v>79</v>
      </c>
      <c r="AR3303" s="13" t="s">
        <v>53</v>
      </c>
      <c r="AS3303" s="13" t="s">
        <v>34</v>
      </c>
      <c r="AT3303" s="13">
        <v>286.06</v>
      </c>
      <c r="AU3303" s="13">
        <v>19</v>
      </c>
      <c r="AV3303" s="13">
        <v>0.19</v>
      </c>
      <c r="AW3303" s="13">
        <v>4402.46</v>
      </c>
      <c r="AX3303" s="13">
        <v>2343.02</v>
      </c>
      <c r="AY3303" s="13">
        <v>2059.44</v>
      </c>
      <c r="AZ3303" s="13" t="s">
        <v>91</v>
      </c>
      <c r="BA3303" s="13" t="s">
        <v>54</v>
      </c>
      <c r="BB3303" s="13" t="s">
        <v>48</v>
      </c>
      <c r="BC3303" s="13">
        <v>49.11</v>
      </c>
      <c r="BD3303" s="13">
        <v>8</v>
      </c>
      <c r="BE3303" s="13" t="s">
        <v>97</v>
      </c>
      <c r="BF3303" s="13" t="s">
        <v>39</v>
      </c>
      <c r="BG3303" s="13">
        <v>1</v>
      </c>
      <c r="BH3303" s="23">
        <v>1</v>
      </c>
    </row>
    <row r="3304" spans="36:60" x14ac:dyDescent="0.25">
      <c r="AJ3304" s="20">
        <v>398</v>
      </c>
      <c r="AK3304" s="2" t="s">
        <v>405</v>
      </c>
      <c r="AL3304" s="2" t="s">
        <v>118</v>
      </c>
      <c r="AM3304" s="2" t="s">
        <v>28</v>
      </c>
      <c r="AN3304" s="2" t="s">
        <v>83</v>
      </c>
      <c r="AO3304" s="2" t="s">
        <v>100</v>
      </c>
      <c r="AP3304" s="2" t="s">
        <v>75</v>
      </c>
      <c r="AQ3304" s="2" t="s">
        <v>84</v>
      </c>
      <c r="AR3304" s="2" t="s">
        <v>53</v>
      </c>
      <c r="AS3304" s="2" t="s">
        <v>80</v>
      </c>
      <c r="AT3304" s="2">
        <v>166.77</v>
      </c>
      <c r="AU3304" s="2">
        <v>4</v>
      </c>
      <c r="AV3304" s="2">
        <v>0.23</v>
      </c>
      <c r="AW3304" s="2">
        <v>513.65</v>
      </c>
      <c r="AX3304" s="2">
        <v>303.02999999999997</v>
      </c>
      <c r="AY3304" s="2">
        <v>210.62</v>
      </c>
      <c r="AZ3304" s="2" t="s">
        <v>47</v>
      </c>
      <c r="BA3304" s="2" t="s">
        <v>36</v>
      </c>
      <c r="BB3304" s="2" t="s">
        <v>72</v>
      </c>
      <c r="BC3304" s="2">
        <v>10.93</v>
      </c>
      <c r="BD3304" s="2">
        <v>8</v>
      </c>
      <c r="BE3304" s="2" t="s">
        <v>97</v>
      </c>
      <c r="BF3304" s="2" t="s">
        <v>56</v>
      </c>
      <c r="BG3304" s="2">
        <v>5</v>
      </c>
      <c r="BH3304" s="21">
        <v>2</v>
      </c>
    </row>
    <row r="3305" spans="36:60" x14ac:dyDescent="0.25">
      <c r="AJ3305" s="22">
        <v>403</v>
      </c>
      <c r="AK3305" s="13" t="s">
        <v>224</v>
      </c>
      <c r="AL3305" s="13" t="s">
        <v>65</v>
      </c>
      <c r="AM3305" s="13" t="s">
        <v>66</v>
      </c>
      <c r="AN3305" s="13" t="s">
        <v>90</v>
      </c>
      <c r="AO3305" s="13" t="s">
        <v>78</v>
      </c>
      <c r="AP3305" s="13" t="s">
        <v>61</v>
      </c>
      <c r="AQ3305" s="13" t="s">
        <v>102</v>
      </c>
      <c r="AR3305" s="13" t="s">
        <v>53</v>
      </c>
      <c r="AS3305" s="13" t="s">
        <v>80</v>
      </c>
      <c r="AT3305" s="13">
        <v>36.090000000000003</v>
      </c>
      <c r="AU3305" s="13">
        <v>5</v>
      </c>
      <c r="AV3305" s="13">
        <v>0.27</v>
      </c>
      <c r="AW3305" s="13">
        <v>131.72999999999999</v>
      </c>
      <c r="AX3305" s="13">
        <v>113.73</v>
      </c>
      <c r="AY3305" s="13">
        <v>18</v>
      </c>
      <c r="AZ3305" s="13" t="s">
        <v>47</v>
      </c>
      <c r="BA3305" s="13" t="s">
        <v>71</v>
      </c>
      <c r="BB3305" s="13" t="s">
        <v>48</v>
      </c>
      <c r="BC3305" s="13">
        <v>18.43</v>
      </c>
      <c r="BD3305" s="13">
        <v>10</v>
      </c>
      <c r="BE3305" s="13" t="s">
        <v>38</v>
      </c>
      <c r="BF3305" s="13" t="s">
        <v>39</v>
      </c>
      <c r="BG3305" s="13">
        <v>4</v>
      </c>
      <c r="BH3305" s="23">
        <v>9</v>
      </c>
    </row>
    <row r="3306" spans="36:60" x14ac:dyDescent="0.25">
      <c r="AJ3306" s="22">
        <v>407</v>
      </c>
      <c r="AK3306" s="13" t="s">
        <v>412</v>
      </c>
      <c r="AL3306" s="13" t="s">
        <v>50</v>
      </c>
      <c r="AM3306" s="13" t="s">
        <v>42</v>
      </c>
      <c r="AN3306" s="13" t="s">
        <v>90</v>
      </c>
      <c r="AO3306" s="13" t="s">
        <v>94</v>
      </c>
      <c r="AP3306" s="13" t="s">
        <v>61</v>
      </c>
      <c r="AQ3306" s="13" t="s">
        <v>84</v>
      </c>
      <c r="AR3306" s="13" t="s">
        <v>45</v>
      </c>
      <c r="AS3306" s="13" t="s">
        <v>46</v>
      </c>
      <c r="AT3306" s="13">
        <v>395.64</v>
      </c>
      <c r="AU3306" s="13">
        <v>18</v>
      </c>
      <c r="AV3306" s="13">
        <v>0.08</v>
      </c>
      <c r="AW3306" s="13">
        <v>6551.8</v>
      </c>
      <c r="AX3306" s="13">
        <v>3435.28</v>
      </c>
      <c r="AY3306" s="13">
        <v>3116.52</v>
      </c>
      <c r="AZ3306" s="13" t="s">
        <v>35</v>
      </c>
      <c r="BA3306" s="13" t="s">
        <v>54</v>
      </c>
      <c r="BB3306" s="13" t="s">
        <v>72</v>
      </c>
      <c r="BC3306" s="13">
        <v>38.15</v>
      </c>
      <c r="BD3306" s="13">
        <v>8</v>
      </c>
      <c r="BE3306" s="13" t="s">
        <v>38</v>
      </c>
      <c r="BF3306" s="13" t="s">
        <v>39</v>
      </c>
      <c r="BG3306" s="13">
        <v>2</v>
      </c>
      <c r="BH3306" s="23">
        <v>5</v>
      </c>
    </row>
    <row r="3307" spans="36:60" x14ac:dyDescent="0.25">
      <c r="AJ3307" s="22">
        <v>417</v>
      </c>
      <c r="AK3307" s="13" t="s">
        <v>420</v>
      </c>
      <c r="AL3307" s="13" t="s">
        <v>27</v>
      </c>
      <c r="AM3307" s="13" t="s">
        <v>42</v>
      </c>
      <c r="AN3307" s="13" t="s">
        <v>93</v>
      </c>
      <c r="AO3307" s="13" t="s">
        <v>30</v>
      </c>
      <c r="AP3307" s="13" t="s">
        <v>68</v>
      </c>
      <c r="AQ3307" s="13" t="s">
        <v>69</v>
      </c>
      <c r="AR3307" s="13" t="s">
        <v>33</v>
      </c>
      <c r="AS3307" s="13" t="s">
        <v>85</v>
      </c>
      <c r="AT3307" s="13">
        <v>695.4</v>
      </c>
      <c r="AU3307" s="13">
        <v>18</v>
      </c>
      <c r="AV3307" s="13">
        <v>0.2</v>
      </c>
      <c r="AW3307" s="13">
        <v>10013.76</v>
      </c>
      <c r="AX3307" s="13">
        <v>6131.08</v>
      </c>
      <c r="AY3307" s="13">
        <v>3882.68</v>
      </c>
      <c r="AZ3307" s="13" t="s">
        <v>91</v>
      </c>
      <c r="BA3307" s="13" t="s">
        <v>54</v>
      </c>
      <c r="BB3307" s="13" t="s">
        <v>37</v>
      </c>
      <c r="BC3307" s="13">
        <v>21.83</v>
      </c>
      <c r="BD3307" s="13">
        <v>8</v>
      </c>
      <c r="BE3307" s="13" t="s">
        <v>38</v>
      </c>
      <c r="BF3307" s="13" t="s">
        <v>39</v>
      </c>
      <c r="BG3307" s="13">
        <v>2</v>
      </c>
      <c r="BH3307" s="23">
        <v>1</v>
      </c>
    </row>
    <row r="3308" spans="36:60" x14ac:dyDescent="0.25">
      <c r="AJ3308" s="22">
        <v>425</v>
      </c>
      <c r="AK3308" s="13" t="s">
        <v>424</v>
      </c>
      <c r="AL3308" s="13" t="s">
        <v>41</v>
      </c>
      <c r="AM3308" s="13" t="s">
        <v>42</v>
      </c>
      <c r="AN3308" s="13" t="s">
        <v>59</v>
      </c>
      <c r="AO3308" s="13" t="s">
        <v>100</v>
      </c>
      <c r="AP3308" s="13" t="s">
        <v>68</v>
      </c>
      <c r="AQ3308" s="13" t="s">
        <v>69</v>
      </c>
      <c r="AR3308" s="13" t="s">
        <v>53</v>
      </c>
      <c r="AS3308" s="13" t="s">
        <v>70</v>
      </c>
      <c r="AT3308" s="13">
        <v>774.55</v>
      </c>
      <c r="AU3308" s="13">
        <v>9</v>
      </c>
      <c r="AV3308" s="13">
        <v>0.08</v>
      </c>
      <c r="AW3308" s="13">
        <v>6413.27</v>
      </c>
      <c r="AX3308" s="13">
        <v>3802.68</v>
      </c>
      <c r="AY3308" s="13">
        <v>2610.59</v>
      </c>
      <c r="AZ3308" s="13" t="s">
        <v>47</v>
      </c>
      <c r="BA3308" s="13" t="s">
        <v>71</v>
      </c>
      <c r="BB3308" s="13" t="s">
        <v>37</v>
      </c>
      <c r="BC3308" s="13">
        <v>23.45</v>
      </c>
      <c r="BD3308" s="13">
        <v>8</v>
      </c>
      <c r="BE3308" s="13" t="s">
        <v>97</v>
      </c>
      <c r="BF3308" s="13" t="s">
        <v>56</v>
      </c>
      <c r="BG3308" s="13">
        <v>3</v>
      </c>
      <c r="BH3308" s="23">
        <v>5</v>
      </c>
    </row>
    <row r="3309" spans="36:60" x14ac:dyDescent="0.25">
      <c r="AJ3309" s="22">
        <v>433</v>
      </c>
      <c r="AK3309" s="13" t="s">
        <v>429</v>
      </c>
      <c r="AL3309" s="13" t="s">
        <v>50</v>
      </c>
      <c r="AM3309" s="13" t="s">
        <v>82</v>
      </c>
      <c r="AN3309" s="13" t="s">
        <v>83</v>
      </c>
      <c r="AO3309" s="13" t="s">
        <v>60</v>
      </c>
      <c r="AP3309" s="13" t="s">
        <v>61</v>
      </c>
      <c r="AQ3309" s="13" t="s">
        <v>32</v>
      </c>
      <c r="AR3309" s="13" t="s">
        <v>45</v>
      </c>
      <c r="AS3309" s="13" t="s">
        <v>46</v>
      </c>
      <c r="AT3309" s="13">
        <v>590.92999999999995</v>
      </c>
      <c r="AU3309" s="13">
        <v>17</v>
      </c>
      <c r="AV3309" s="13">
        <v>0.1</v>
      </c>
      <c r="AW3309" s="13">
        <v>9041.23</v>
      </c>
      <c r="AX3309" s="13">
        <v>4912.2</v>
      </c>
      <c r="AY3309" s="13">
        <v>4129.03</v>
      </c>
      <c r="AZ3309" s="13" t="s">
        <v>35</v>
      </c>
      <c r="BA3309" s="13" t="s">
        <v>36</v>
      </c>
      <c r="BB3309" s="13" t="s">
        <v>48</v>
      </c>
      <c r="BC3309" s="13">
        <v>18.87</v>
      </c>
      <c r="BD3309" s="13">
        <v>9</v>
      </c>
      <c r="BE3309" s="13" t="s">
        <v>55</v>
      </c>
      <c r="BF3309" s="13" t="s">
        <v>39</v>
      </c>
      <c r="BG3309" s="13">
        <v>3</v>
      </c>
      <c r="BH3309" s="23">
        <v>6</v>
      </c>
    </row>
    <row r="3310" spans="36:60" x14ac:dyDescent="0.25">
      <c r="AJ3310" s="22">
        <v>435</v>
      </c>
      <c r="AK3310" s="13" t="s">
        <v>430</v>
      </c>
      <c r="AL3310" s="13" t="s">
        <v>127</v>
      </c>
      <c r="AM3310" s="13" t="s">
        <v>66</v>
      </c>
      <c r="AN3310" s="13" t="s">
        <v>43</v>
      </c>
      <c r="AO3310" s="13" t="s">
        <v>67</v>
      </c>
      <c r="AP3310" s="13" t="s">
        <v>51</v>
      </c>
      <c r="AQ3310" s="13" t="s">
        <v>102</v>
      </c>
      <c r="AR3310" s="13" t="s">
        <v>33</v>
      </c>
      <c r="AS3310" s="13" t="s">
        <v>80</v>
      </c>
      <c r="AT3310" s="13">
        <v>705.37</v>
      </c>
      <c r="AU3310" s="13">
        <v>20</v>
      </c>
      <c r="AV3310" s="13">
        <v>0.18</v>
      </c>
      <c r="AW3310" s="13">
        <v>11568.07</v>
      </c>
      <c r="AX3310" s="13">
        <v>8800.89</v>
      </c>
      <c r="AY3310" s="13">
        <v>2767.18</v>
      </c>
      <c r="AZ3310" s="13" t="s">
        <v>63</v>
      </c>
      <c r="BA3310" s="13" t="s">
        <v>36</v>
      </c>
      <c r="BB3310" s="13" t="s">
        <v>37</v>
      </c>
      <c r="BC3310" s="13">
        <v>11.51</v>
      </c>
      <c r="BD3310" s="13">
        <v>10</v>
      </c>
      <c r="BE3310" s="13" t="s">
        <v>97</v>
      </c>
      <c r="BF3310" s="13" t="s">
        <v>39</v>
      </c>
      <c r="BG3310" s="13">
        <v>5</v>
      </c>
      <c r="BH3310" s="23">
        <v>9</v>
      </c>
    </row>
    <row r="3311" spans="36:60" x14ac:dyDescent="0.25">
      <c r="AJ3311" s="20">
        <v>436</v>
      </c>
      <c r="AK3311" s="2" t="s">
        <v>293</v>
      </c>
      <c r="AL3311" s="2" t="s">
        <v>65</v>
      </c>
      <c r="AM3311" s="2" t="s">
        <v>66</v>
      </c>
      <c r="AN3311" s="2" t="s">
        <v>83</v>
      </c>
      <c r="AO3311" s="2" t="s">
        <v>94</v>
      </c>
      <c r="AP3311" s="2" t="s">
        <v>75</v>
      </c>
      <c r="AQ3311" s="2" t="s">
        <v>102</v>
      </c>
      <c r="AR3311" s="2" t="s">
        <v>45</v>
      </c>
      <c r="AS3311" s="2" t="s">
        <v>85</v>
      </c>
      <c r="AT3311" s="2">
        <v>37.42</v>
      </c>
      <c r="AU3311" s="2">
        <v>20</v>
      </c>
      <c r="AV3311" s="2">
        <v>0.25</v>
      </c>
      <c r="AW3311" s="2">
        <v>561.29999999999995</v>
      </c>
      <c r="AX3311" s="2">
        <v>468.24</v>
      </c>
      <c r="AY3311" s="2">
        <v>93.06</v>
      </c>
      <c r="AZ3311" s="2" t="s">
        <v>63</v>
      </c>
      <c r="BA3311" s="2" t="s">
        <v>36</v>
      </c>
      <c r="BB3311" s="2" t="s">
        <v>72</v>
      </c>
      <c r="BC3311" s="2">
        <v>47.27</v>
      </c>
      <c r="BD3311" s="2">
        <v>8</v>
      </c>
      <c r="BE3311" s="2" t="s">
        <v>55</v>
      </c>
      <c r="BF3311" s="2" t="s">
        <v>39</v>
      </c>
      <c r="BG3311" s="2">
        <v>1</v>
      </c>
      <c r="BH3311" s="21">
        <v>3</v>
      </c>
    </row>
    <row r="3312" spans="36:60" x14ac:dyDescent="0.25">
      <c r="AJ3312" s="20">
        <v>438</v>
      </c>
      <c r="AK3312" s="2" t="s">
        <v>364</v>
      </c>
      <c r="AL3312" s="2" t="s">
        <v>99</v>
      </c>
      <c r="AM3312" s="2" t="s">
        <v>66</v>
      </c>
      <c r="AN3312" s="2" t="s">
        <v>43</v>
      </c>
      <c r="AO3312" s="2" t="s">
        <v>100</v>
      </c>
      <c r="AP3312" s="2" t="s">
        <v>51</v>
      </c>
      <c r="AQ3312" s="2" t="s">
        <v>134</v>
      </c>
      <c r="AR3312" s="2" t="s">
        <v>33</v>
      </c>
      <c r="AS3312" s="2" t="s">
        <v>34</v>
      </c>
      <c r="AT3312" s="2">
        <v>243.08</v>
      </c>
      <c r="AU3312" s="2">
        <v>6</v>
      </c>
      <c r="AV3312" s="2">
        <v>0.08</v>
      </c>
      <c r="AW3312" s="2">
        <v>1341.8</v>
      </c>
      <c r="AX3312" s="2">
        <v>693.12</v>
      </c>
      <c r="AY3312" s="2">
        <v>648.67999999999995</v>
      </c>
      <c r="AZ3312" s="2" t="s">
        <v>47</v>
      </c>
      <c r="BA3312" s="2" t="s">
        <v>54</v>
      </c>
      <c r="BB3312" s="2" t="s">
        <v>48</v>
      </c>
      <c r="BC3312" s="2">
        <v>13.79</v>
      </c>
      <c r="BD3312" s="2">
        <v>8</v>
      </c>
      <c r="BE3312" s="2" t="s">
        <v>97</v>
      </c>
      <c r="BF3312" s="2" t="s">
        <v>56</v>
      </c>
      <c r="BG3312" s="2">
        <v>1</v>
      </c>
      <c r="BH3312" s="21">
        <v>9</v>
      </c>
    </row>
    <row r="3313" spans="36:60" x14ac:dyDescent="0.25">
      <c r="AJ3313" s="20">
        <v>440</v>
      </c>
      <c r="AK3313" s="2" t="s">
        <v>432</v>
      </c>
      <c r="AL3313" s="2" t="s">
        <v>58</v>
      </c>
      <c r="AM3313" s="2" t="s">
        <v>66</v>
      </c>
      <c r="AN3313" s="2" t="s">
        <v>29</v>
      </c>
      <c r="AO3313" s="2" t="s">
        <v>44</v>
      </c>
      <c r="AP3313" s="2" t="s">
        <v>31</v>
      </c>
      <c r="AQ3313" s="2" t="s">
        <v>134</v>
      </c>
      <c r="AR3313" s="2" t="s">
        <v>45</v>
      </c>
      <c r="AS3313" s="2" t="s">
        <v>46</v>
      </c>
      <c r="AT3313" s="2">
        <v>829.29</v>
      </c>
      <c r="AU3313" s="2">
        <v>17</v>
      </c>
      <c r="AV3313" s="2">
        <v>0.09</v>
      </c>
      <c r="AW3313" s="2">
        <v>12829.12</v>
      </c>
      <c r="AX3313" s="2">
        <v>6806.6</v>
      </c>
      <c r="AY3313" s="2">
        <v>6022.52</v>
      </c>
      <c r="AZ3313" s="2" t="s">
        <v>47</v>
      </c>
      <c r="BA3313" s="2" t="s">
        <v>71</v>
      </c>
      <c r="BB3313" s="2" t="s">
        <v>72</v>
      </c>
      <c r="BC3313" s="2">
        <v>43.75</v>
      </c>
      <c r="BD3313" s="2">
        <v>9</v>
      </c>
      <c r="BE3313" s="2" t="s">
        <v>97</v>
      </c>
      <c r="BF3313" s="2" t="s">
        <v>56</v>
      </c>
      <c r="BG3313" s="2">
        <v>5</v>
      </c>
      <c r="BH3313" s="21">
        <v>9</v>
      </c>
    </row>
    <row r="3314" spans="36:60" x14ac:dyDescent="0.25">
      <c r="AJ3314" s="20">
        <v>442</v>
      </c>
      <c r="AK3314" s="2" t="s">
        <v>245</v>
      </c>
      <c r="AL3314" s="2" t="s">
        <v>118</v>
      </c>
      <c r="AM3314" s="2" t="s">
        <v>42</v>
      </c>
      <c r="AN3314" s="2" t="s">
        <v>90</v>
      </c>
      <c r="AO3314" s="2" t="s">
        <v>94</v>
      </c>
      <c r="AP3314" s="2" t="s">
        <v>68</v>
      </c>
      <c r="AQ3314" s="2" t="s">
        <v>52</v>
      </c>
      <c r="AR3314" s="2" t="s">
        <v>33</v>
      </c>
      <c r="AS3314" s="2" t="s">
        <v>80</v>
      </c>
      <c r="AT3314" s="2">
        <v>265.64</v>
      </c>
      <c r="AU3314" s="2">
        <v>19</v>
      </c>
      <c r="AV3314" s="2">
        <v>0.26</v>
      </c>
      <c r="AW3314" s="2">
        <v>3734.9</v>
      </c>
      <c r="AX3314" s="2">
        <v>2064.11</v>
      </c>
      <c r="AY3314" s="2">
        <v>1670.79</v>
      </c>
      <c r="AZ3314" s="2" t="s">
        <v>35</v>
      </c>
      <c r="BA3314" s="2" t="s">
        <v>36</v>
      </c>
      <c r="BB3314" s="2" t="s">
        <v>48</v>
      </c>
      <c r="BC3314" s="2">
        <v>49.83</v>
      </c>
      <c r="BD3314" s="2">
        <v>10</v>
      </c>
      <c r="BE3314" s="2" t="s">
        <v>97</v>
      </c>
      <c r="BF3314" s="2" t="s">
        <v>39</v>
      </c>
      <c r="BG3314" s="2">
        <v>1</v>
      </c>
      <c r="BH3314" s="21">
        <v>6</v>
      </c>
    </row>
    <row r="3315" spans="36:60" x14ac:dyDescent="0.25">
      <c r="AJ3315" s="20">
        <v>444</v>
      </c>
      <c r="AK3315" s="2" t="s">
        <v>412</v>
      </c>
      <c r="AL3315" s="2" t="s">
        <v>99</v>
      </c>
      <c r="AM3315" s="2" t="s">
        <v>28</v>
      </c>
      <c r="AN3315" s="2" t="s">
        <v>83</v>
      </c>
      <c r="AO3315" s="2" t="s">
        <v>30</v>
      </c>
      <c r="AP3315" s="2" t="s">
        <v>75</v>
      </c>
      <c r="AQ3315" s="2" t="s">
        <v>134</v>
      </c>
      <c r="AR3315" s="2" t="s">
        <v>53</v>
      </c>
      <c r="AS3315" s="2" t="s">
        <v>80</v>
      </c>
      <c r="AT3315" s="2">
        <v>290.55</v>
      </c>
      <c r="AU3315" s="2">
        <v>13</v>
      </c>
      <c r="AV3315" s="2">
        <v>0.13</v>
      </c>
      <c r="AW3315" s="2">
        <v>3286.12</v>
      </c>
      <c r="AX3315" s="2">
        <v>1672.7</v>
      </c>
      <c r="AY3315" s="2">
        <v>1613.42</v>
      </c>
      <c r="AZ3315" s="2" t="s">
        <v>91</v>
      </c>
      <c r="BA3315" s="2" t="s">
        <v>71</v>
      </c>
      <c r="BB3315" s="2" t="s">
        <v>37</v>
      </c>
      <c r="BC3315" s="2">
        <v>31.47</v>
      </c>
      <c r="BD3315" s="2">
        <v>8</v>
      </c>
      <c r="BE3315" s="2" t="s">
        <v>38</v>
      </c>
      <c r="BF3315" s="2" t="s">
        <v>56</v>
      </c>
      <c r="BG3315" s="2">
        <v>2</v>
      </c>
      <c r="BH3315" s="21">
        <v>5</v>
      </c>
    </row>
    <row r="3316" spans="36:60" x14ac:dyDescent="0.25">
      <c r="AJ3316" s="20">
        <v>446</v>
      </c>
      <c r="AK3316" s="2" t="s">
        <v>436</v>
      </c>
      <c r="AL3316" s="2" t="s">
        <v>118</v>
      </c>
      <c r="AM3316" s="2" t="s">
        <v>82</v>
      </c>
      <c r="AN3316" s="2" t="s">
        <v>43</v>
      </c>
      <c r="AO3316" s="2" t="s">
        <v>94</v>
      </c>
      <c r="AP3316" s="2" t="s">
        <v>31</v>
      </c>
      <c r="AQ3316" s="2" t="s">
        <v>52</v>
      </c>
      <c r="AR3316" s="2" t="s">
        <v>53</v>
      </c>
      <c r="AS3316" s="2" t="s">
        <v>80</v>
      </c>
      <c r="AT3316" s="2">
        <v>581.55999999999995</v>
      </c>
      <c r="AU3316" s="2">
        <v>1</v>
      </c>
      <c r="AV3316" s="2">
        <v>0.27</v>
      </c>
      <c r="AW3316" s="2">
        <v>424.54</v>
      </c>
      <c r="AX3316" s="2">
        <v>301.61</v>
      </c>
      <c r="AY3316" s="2">
        <v>122.93</v>
      </c>
      <c r="AZ3316" s="2" t="s">
        <v>47</v>
      </c>
      <c r="BA3316" s="2" t="s">
        <v>71</v>
      </c>
      <c r="BB3316" s="2" t="s">
        <v>37</v>
      </c>
      <c r="BC3316" s="2">
        <v>44.72</v>
      </c>
      <c r="BD3316" s="2">
        <v>10</v>
      </c>
      <c r="BE3316" s="2" t="s">
        <v>55</v>
      </c>
      <c r="BF3316" s="2" t="s">
        <v>56</v>
      </c>
      <c r="BG3316" s="2">
        <v>4</v>
      </c>
      <c r="BH3316" s="21">
        <v>4</v>
      </c>
    </row>
    <row r="3317" spans="36:60" x14ac:dyDescent="0.25">
      <c r="AJ3317" s="22">
        <v>467</v>
      </c>
      <c r="AK3317" s="13" t="s">
        <v>283</v>
      </c>
      <c r="AL3317" s="13" t="s">
        <v>65</v>
      </c>
      <c r="AM3317" s="13" t="s">
        <v>42</v>
      </c>
      <c r="AN3317" s="13" t="s">
        <v>90</v>
      </c>
      <c r="AO3317" s="13" t="s">
        <v>100</v>
      </c>
      <c r="AP3317" s="13" t="s">
        <v>51</v>
      </c>
      <c r="AQ3317" s="13" t="s">
        <v>107</v>
      </c>
      <c r="AR3317" s="13" t="s">
        <v>33</v>
      </c>
      <c r="AS3317" s="13" t="s">
        <v>46</v>
      </c>
      <c r="AT3317" s="13">
        <v>190.49</v>
      </c>
      <c r="AU3317" s="13">
        <v>10</v>
      </c>
      <c r="AV3317" s="13">
        <v>0.01</v>
      </c>
      <c r="AW3317" s="13">
        <v>1885.85</v>
      </c>
      <c r="AX3317" s="13">
        <v>1578.6</v>
      </c>
      <c r="AY3317" s="13">
        <v>307.25</v>
      </c>
      <c r="AZ3317" s="13" t="s">
        <v>91</v>
      </c>
      <c r="BA3317" s="13" t="s">
        <v>36</v>
      </c>
      <c r="BB3317" s="13" t="s">
        <v>37</v>
      </c>
      <c r="BC3317" s="13">
        <v>27.01</v>
      </c>
      <c r="BD3317" s="13">
        <v>10</v>
      </c>
      <c r="BE3317" s="13" t="s">
        <v>38</v>
      </c>
      <c r="BF3317" s="13" t="s">
        <v>39</v>
      </c>
      <c r="BG3317" s="13">
        <v>4</v>
      </c>
      <c r="BH3317" s="23">
        <v>5</v>
      </c>
    </row>
    <row r="3318" spans="36:60" x14ac:dyDescent="0.25">
      <c r="AJ3318" s="22">
        <v>473</v>
      </c>
      <c r="AK3318" s="13" t="s">
        <v>451</v>
      </c>
      <c r="AL3318" s="13" t="s">
        <v>118</v>
      </c>
      <c r="AM3318" s="13" t="s">
        <v>66</v>
      </c>
      <c r="AN3318" s="13" t="s">
        <v>93</v>
      </c>
      <c r="AO3318" s="13" t="s">
        <v>67</v>
      </c>
      <c r="AP3318" s="13" t="s">
        <v>31</v>
      </c>
      <c r="AQ3318" s="13" t="s">
        <v>84</v>
      </c>
      <c r="AR3318" s="13" t="s">
        <v>33</v>
      </c>
      <c r="AS3318" s="13" t="s">
        <v>85</v>
      </c>
      <c r="AT3318" s="13">
        <v>987.81</v>
      </c>
      <c r="AU3318" s="13">
        <v>13</v>
      </c>
      <c r="AV3318" s="13">
        <v>0.22</v>
      </c>
      <c r="AW3318" s="13">
        <v>10016.39</v>
      </c>
      <c r="AX3318" s="13">
        <v>8013.26</v>
      </c>
      <c r="AY3318" s="13">
        <v>2003.13</v>
      </c>
      <c r="AZ3318" s="13" t="s">
        <v>63</v>
      </c>
      <c r="BA3318" s="13" t="s">
        <v>88</v>
      </c>
      <c r="BB3318" s="13" t="s">
        <v>48</v>
      </c>
      <c r="BC3318" s="13">
        <v>9.49</v>
      </c>
      <c r="BD3318" s="13">
        <v>9</v>
      </c>
      <c r="BE3318" s="13" t="s">
        <v>38</v>
      </c>
      <c r="BF3318" s="13" t="s">
        <v>56</v>
      </c>
      <c r="BG3318" s="13">
        <v>3</v>
      </c>
      <c r="BH3318" s="23">
        <v>12</v>
      </c>
    </row>
    <row r="3319" spans="36:60" x14ac:dyDescent="0.25">
      <c r="AJ3319" s="20">
        <v>474</v>
      </c>
      <c r="AK3319" s="2" t="s">
        <v>265</v>
      </c>
      <c r="AL3319" s="2" t="s">
        <v>27</v>
      </c>
      <c r="AM3319" s="2" t="s">
        <v>82</v>
      </c>
      <c r="AN3319" s="2" t="s">
        <v>29</v>
      </c>
      <c r="AO3319" s="2" t="s">
        <v>44</v>
      </c>
      <c r="AP3319" s="2" t="s">
        <v>61</v>
      </c>
      <c r="AQ3319" s="2" t="s">
        <v>32</v>
      </c>
      <c r="AR3319" s="2" t="s">
        <v>33</v>
      </c>
      <c r="AS3319" s="2" t="s">
        <v>85</v>
      </c>
      <c r="AT3319" s="2">
        <v>507.66</v>
      </c>
      <c r="AU3319" s="2">
        <v>3</v>
      </c>
      <c r="AV3319" s="2">
        <v>0.03</v>
      </c>
      <c r="AW3319" s="2">
        <v>1477.29</v>
      </c>
      <c r="AX3319" s="2">
        <v>1230.08</v>
      </c>
      <c r="AY3319" s="2">
        <v>247.21</v>
      </c>
      <c r="AZ3319" s="2" t="s">
        <v>91</v>
      </c>
      <c r="BA3319" s="2" t="s">
        <v>54</v>
      </c>
      <c r="BB3319" s="2" t="s">
        <v>37</v>
      </c>
      <c r="BC3319" s="2">
        <v>33.64</v>
      </c>
      <c r="BD3319" s="2">
        <v>8</v>
      </c>
      <c r="BE3319" s="2" t="s">
        <v>38</v>
      </c>
      <c r="BF3319" s="2" t="s">
        <v>39</v>
      </c>
      <c r="BG3319" s="2">
        <v>2</v>
      </c>
      <c r="BH3319" s="21">
        <v>6</v>
      </c>
    </row>
    <row r="3320" spans="36:60" x14ac:dyDescent="0.25">
      <c r="AJ3320" s="22">
        <v>475</v>
      </c>
      <c r="AK3320" s="13" t="s">
        <v>112</v>
      </c>
      <c r="AL3320" s="13" t="s">
        <v>127</v>
      </c>
      <c r="AM3320" s="13" t="s">
        <v>66</v>
      </c>
      <c r="AN3320" s="13" t="s">
        <v>83</v>
      </c>
      <c r="AO3320" s="13" t="s">
        <v>74</v>
      </c>
      <c r="AP3320" s="13" t="s">
        <v>31</v>
      </c>
      <c r="AQ3320" s="13" t="s">
        <v>69</v>
      </c>
      <c r="AR3320" s="13" t="s">
        <v>33</v>
      </c>
      <c r="AS3320" s="13" t="s">
        <v>70</v>
      </c>
      <c r="AT3320" s="13">
        <v>341.24</v>
      </c>
      <c r="AU3320" s="13">
        <v>10</v>
      </c>
      <c r="AV3320" s="13">
        <v>0.02</v>
      </c>
      <c r="AW3320" s="13">
        <v>3344.15</v>
      </c>
      <c r="AX3320" s="13">
        <v>1932.38</v>
      </c>
      <c r="AY3320" s="13">
        <v>1411.77</v>
      </c>
      <c r="AZ3320" s="13" t="s">
        <v>35</v>
      </c>
      <c r="BA3320" s="13" t="s">
        <v>88</v>
      </c>
      <c r="BB3320" s="13" t="s">
        <v>37</v>
      </c>
      <c r="BC3320" s="13">
        <v>27.58</v>
      </c>
      <c r="BD3320" s="13">
        <v>10</v>
      </c>
      <c r="BE3320" s="13" t="s">
        <v>55</v>
      </c>
      <c r="BF3320" s="13" t="s">
        <v>56</v>
      </c>
      <c r="BG3320" s="13">
        <v>4</v>
      </c>
      <c r="BH3320" s="23">
        <v>1</v>
      </c>
    </row>
    <row r="3321" spans="36:60" x14ac:dyDescent="0.25">
      <c r="AJ3321" s="20">
        <v>476</v>
      </c>
      <c r="AK3321" s="2" t="s">
        <v>452</v>
      </c>
      <c r="AL3321" s="2" t="s">
        <v>118</v>
      </c>
      <c r="AM3321" s="2" t="s">
        <v>82</v>
      </c>
      <c r="AN3321" s="2" t="s">
        <v>83</v>
      </c>
      <c r="AO3321" s="2" t="s">
        <v>78</v>
      </c>
      <c r="AP3321" s="2" t="s">
        <v>31</v>
      </c>
      <c r="AQ3321" s="2" t="s">
        <v>84</v>
      </c>
      <c r="AR3321" s="2" t="s">
        <v>33</v>
      </c>
      <c r="AS3321" s="2" t="s">
        <v>70</v>
      </c>
      <c r="AT3321" s="2">
        <v>760.3</v>
      </c>
      <c r="AU3321" s="2">
        <v>18</v>
      </c>
      <c r="AV3321" s="2">
        <v>0.26</v>
      </c>
      <c r="AW3321" s="2">
        <v>10127.200000000001</v>
      </c>
      <c r="AX3321" s="2">
        <v>7692.18</v>
      </c>
      <c r="AY3321" s="2">
        <v>2435.02</v>
      </c>
      <c r="AZ3321" s="2" t="s">
        <v>35</v>
      </c>
      <c r="BA3321" s="2" t="s">
        <v>36</v>
      </c>
      <c r="BB3321" s="2" t="s">
        <v>72</v>
      </c>
      <c r="BC3321" s="2">
        <v>11.46</v>
      </c>
      <c r="BD3321" s="2">
        <v>9</v>
      </c>
      <c r="BE3321" s="2" t="s">
        <v>97</v>
      </c>
      <c r="BF3321" s="2" t="s">
        <v>56</v>
      </c>
      <c r="BG3321" s="2">
        <v>4</v>
      </c>
      <c r="BH3321" s="21">
        <v>11</v>
      </c>
    </row>
    <row r="3322" spans="36:60" x14ac:dyDescent="0.25">
      <c r="AJ3322" s="22">
        <v>485</v>
      </c>
      <c r="AK3322" s="13" t="s">
        <v>155</v>
      </c>
      <c r="AL3322" s="13" t="s">
        <v>65</v>
      </c>
      <c r="AM3322" s="13" t="s">
        <v>28</v>
      </c>
      <c r="AN3322" s="13" t="s">
        <v>29</v>
      </c>
      <c r="AO3322" s="13" t="s">
        <v>94</v>
      </c>
      <c r="AP3322" s="13" t="s">
        <v>31</v>
      </c>
      <c r="AQ3322" s="13" t="s">
        <v>32</v>
      </c>
      <c r="AR3322" s="13" t="s">
        <v>33</v>
      </c>
      <c r="AS3322" s="13" t="s">
        <v>85</v>
      </c>
      <c r="AT3322" s="13">
        <v>991.32</v>
      </c>
      <c r="AU3322" s="13">
        <v>2</v>
      </c>
      <c r="AV3322" s="13">
        <v>0.19</v>
      </c>
      <c r="AW3322" s="13">
        <v>1605.94</v>
      </c>
      <c r="AX3322" s="13">
        <v>1187.52</v>
      </c>
      <c r="AY3322" s="13">
        <v>418.42</v>
      </c>
      <c r="AZ3322" s="13" t="s">
        <v>76</v>
      </c>
      <c r="BA3322" s="13" t="s">
        <v>71</v>
      </c>
      <c r="BB3322" s="13" t="s">
        <v>37</v>
      </c>
      <c r="BC3322" s="13">
        <v>32.47</v>
      </c>
      <c r="BD3322" s="13">
        <v>8</v>
      </c>
      <c r="BE3322" s="13" t="s">
        <v>97</v>
      </c>
      <c r="BF3322" s="13" t="s">
        <v>39</v>
      </c>
      <c r="BG3322" s="13">
        <v>4</v>
      </c>
      <c r="BH3322" s="23">
        <v>3</v>
      </c>
    </row>
    <row r="3323" spans="36:60" x14ac:dyDescent="0.25">
      <c r="AJ3323" s="20">
        <v>486</v>
      </c>
      <c r="AK3323" s="2" t="s">
        <v>123</v>
      </c>
      <c r="AL3323" s="2" t="s">
        <v>50</v>
      </c>
      <c r="AM3323" s="2" t="s">
        <v>42</v>
      </c>
      <c r="AN3323" s="2" t="s">
        <v>93</v>
      </c>
      <c r="AO3323" s="2" t="s">
        <v>94</v>
      </c>
      <c r="AP3323" s="2" t="s">
        <v>68</v>
      </c>
      <c r="AQ3323" s="2" t="s">
        <v>107</v>
      </c>
      <c r="AR3323" s="2" t="s">
        <v>45</v>
      </c>
      <c r="AS3323" s="2" t="s">
        <v>46</v>
      </c>
      <c r="AT3323" s="2">
        <v>355.03</v>
      </c>
      <c r="AU3323" s="2">
        <v>2</v>
      </c>
      <c r="AV3323" s="2">
        <v>0.04</v>
      </c>
      <c r="AW3323" s="2">
        <v>681.66</v>
      </c>
      <c r="AX3323" s="2">
        <v>505.59</v>
      </c>
      <c r="AY3323" s="2">
        <v>176.07</v>
      </c>
      <c r="AZ3323" s="2" t="s">
        <v>35</v>
      </c>
      <c r="BA3323" s="2" t="s">
        <v>54</v>
      </c>
      <c r="BB3323" s="2" t="s">
        <v>37</v>
      </c>
      <c r="BC3323" s="2">
        <v>8.23</v>
      </c>
      <c r="BD3323" s="2">
        <v>10</v>
      </c>
      <c r="BE3323" s="2" t="s">
        <v>55</v>
      </c>
      <c r="BF3323" s="2" t="s">
        <v>56</v>
      </c>
      <c r="BG3323" s="2">
        <v>3</v>
      </c>
      <c r="BH3323" s="21">
        <v>9</v>
      </c>
    </row>
    <row r="3324" spans="36:60" x14ac:dyDescent="0.25">
      <c r="AJ3324" s="22">
        <v>487</v>
      </c>
      <c r="AK3324" s="13" t="s">
        <v>109</v>
      </c>
      <c r="AL3324" s="13" t="s">
        <v>127</v>
      </c>
      <c r="AM3324" s="13" t="s">
        <v>82</v>
      </c>
      <c r="AN3324" s="13" t="s">
        <v>29</v>
      </c>
      <c r="AO3324" s="13" t="s">
        <v>67</v>
      </c>
      <c r="AP3324" s="13" t="s">
        <v>61</v>
      </c>
      <c r="AQ3324" s="13" t="s">
        <v>32</v>
      </c>
      <c r="AR3324" s="13" t="s">
        <v>53</v>
      </c>
      <c r="AS3324" s="13" t="s">
        <v>46</v>
      </c>
      <c r="AT3324" s="13">
        <v>901.97</v>
      </c>
      <c r="AU3324" s="13">
        <v>7</v>
      </c>
      <c r="AV3324" s="13">
        <v>0.12</v>
      </c>
      <c r="AW3324" s="13">
        <v>5556.14</v>
      </c>
      <c r="AX3324" s="13">
        <v>3091.64</v>
      </c>
      <c r="AY3324" s="13">
        <v>2464.5</v>
      </c>
      <c r="AZ3324" s="13" t="s">
        <v>47</v>
      </c>
      <c r="BA3324" s="13" t="s">
        <v>36</v>
      </c>
      <c r="BB3324" s="13" t="s">
        <v>48</v>
      </c>
      <c r="BC3324" s="13">
        <v>18</v>
      </c>
      <c r="BD3324" s="13">
        <v>8</v>
      </c>
      <c r="BE3324" s="13" t="s">
        <v>97</v>
      </c>
      <c r="BF3324" s="13" t="s">
        <v>39</v>
      </c>
      <c r="BG3324" s="13">
        <v>2</v>
      </c>
      <c r="BH3324" s="23">
        <v>12</v>
      </c>
    </row>
    <row r="3325" spans="36:60" x14ac:dyDescent="0.25">
      <c r="AJ3325" s="20">
        <v>488</v>
      </c>
      <c r="AK3325" s="2" t="s">
        <v>423</v>
      </c>
      <c r="AL3325" s="2" t="s">
        <v>99</v>
      </c>
      <c r="AM3325" s="2" t="s">
        <v>66</v>
      </c>
      <c r="AN3325" s="2" t="s">
        <v>59</v>
      </c>
      <c r="AO3325" s="2" t="s">
        <v>94</v>
      </c>
      <c r="AP3325" s="2" t="s">
        <v>68</v>
      </c>
      <c r="AQ3325" s="2" t="s">
        <v>84</v>
      </c>
      <c r="AR3325" s="2" t="s">
        <v>53</v>
      </c>
      <c r="AS3325" s="2" t="s">
        <v>34</v>
      </c>
      <c r="AT3325" s="2">
        <v>852.58</v>
      </c>
      <c r="AU3325" s="2">
        <v>12</v>
      </c>
      <c r="AV3325" s="2">
        <v>0.18</v>
      </c>
      <c r="AW3325" s="2">
        <v>8389.39</v>
      </c>
      <c r="AX3325" s="2">
        <v>6418.37</v>
      </c>
      <c r="AY3325" s="2">
        <v>1971.02</v>
      </c>
      <c r="AZ3325" s="2" t="s">
        <v>76</v>
      </c>
      <c r="BA3325" s="2" t="s">
        <v>88</v>
      </c>
      <c r="BB3325" s="2" t="s">
        <v>72</v>
      </c>
      <c r="BC3325" s="2">
        <v>36.07</v>
      </c>
      <c r="BD3325" s="2">
        <v>9</v>
      </c>
      <c r="BE3325" s="2" t="s">
        <v>97</v>
      </c>
      <c r="BF3325" s="2" t="s">
        <v>39</v>
      </c>
      <c r="BG3325" s="2">
        <v>5</v>
      </c>
      <c r="BH3325" s="21">
        <v>12</v>
      </c>
    </row>
    <row r="3326" spans="36:60" x14ac:dyDescent="0.25">
      <c r="AJ3326" s="22">
        <v>495</v>
      </c>
      <c r="AK3326" s="13" t="s">
        <v>374</v>
      </c>
      <c r="AL3326" s="13" t="s">
        <v>58</v>
      </c>
      <c r="AM3326" s="13" t="s">
        <v>82</v>
      </c>
      <c r="AN3326" s="13" t="s">
        <v>90</v>
      </c>
      <c r="AO3326" s="13" t="s">
        <v>60</v>
      </c>
      <c r="AP3326" s="13" t="s">
        <v>75</v>
      </c>
      <c r="AQ3326" s="13" t="s">
        <v>52</v>
      </c>
      <c r="AR3326" s="13" t="s">
        <v>33</v>
      </c>
      <c r="AS3326" s="13" t="s">
        <v>70</v>
      </c>
      <c r="AT3326" s="13">
        <v>639.26</v>
      </c>
      <c r="AU3326" s="13">
        <v>14</v>
      </c>
      <c r="AV3326" s="13">
        <v>0.26</v>
      </c>
      <c r="AW3326" s="13">
        <v>6622.73</v>
      </c>
      <c r="AX3326" s="13">
        <v>3562.35</v>
      </c>
      <c r="AY3326" s="13">
        <v>3060.38</v>
      </c>
      <c r="AZ3326" s="13" t="s">
        <v>35</v>
      </c>
      <c r="BA3326" s="13" t="s">
        <v>88</v>
      </c>
      <c r="BB3326" s="13" t="s">
        <v>37</v>
      </c>
      <c r="BC3326" s="13">
        <v>35.83</v>
      </c>
      <c r="BD3326" s="13">
        <v>8</v>
      </c>
      <c r="BE3326" s="13" t="s">
        <v>97</v>
      </c>
      <c r="BF3326" s="13" t="s">
        <v>39</v>
      </c>
      <c r="BG3326" s="13">
        <v>5</v>
      </c>
      <c r="BH3326" s="23">
        <v>2</v>
      </c>
    </row>
    <row r="3327" spans="36:60" x14ac:dyDescent="0.25">
      <c r="AJ3327" s="20">
        <v>498</v>
      </c>
      <c r="AK3327" s="2" t="s">
        <v>464</v>
      </c>
      <c r="AL3327" s="2" t="s">
        <v>127</v>
      </c>
      <c r="AM3327" s="2" t="s">
        <v>82</v>
      </c>
      <c r="AN3327" s="2" t="s">
        <v>59</v>
      </c>
      <c r="AO3327" s="2" t="s">
        <v>60</v>
      </c>
      <c r="AP3327" s="2" t="s">
        <v>51</v>
      </c>
      <c r="AQ3327" s="2" t="s">
        <v>69</v>
      </c>
      <c r="AR3327" s="2" t="s">
        <v>33</v>
      </c>
      <c r="AS3327" s="2" t="s">
        <v>80</v>
      </c>
      <c r="AT3327" s="2">
        <v>52.18</v>
      </c>
      <c r="AU3327" s="2">
        <v>17</v>
      </c>
      <c r="AV3327" s="2">
        <v>0.28000000000000003</v>
      </c>
      <c r="AW3327" s="2">
        <v>638.67999999999995</v>
      </c>
      <c r="AX3327" s="2">
        <v>462.77</v>
      </c>
      <c r="AY3327" s="2">
        <v>175.91</v>
      </c>
      <c r="AZ3327" s="2" t="s">
        <v>35</v>
      </c>
      <c r="BA3327" s="2" t="s">
        <v>88</v>
      </c>
      <c r="BB3327" s="2" t="s">
        <v>72</v>
      </c>
      <c r="BC3327" s="2">
        <v>42.12</v>
      </c>
      <c r="BD3327" s="2">
        <v>9</v>
      </c>
      <c r="BE3327" s="2" t="s">
        <v>55</v>
      </c>
      <c r="BF3327" s="2" t="s">
        <v>39</v>
      </c>
      <c r="BG3327" s="2">
        <v>2</v>
      </c>
      <c r="BH3327" s="21">
        <v>1</v>
      </c>
    </row>
    <row r="3328" spans="36:60" x14ac:dyDescent="0.25">
      <c r="AJ3328" s="22">
        <v>505</v>
      </c>
      <c r="AK3328" s="13" t="s">
        <v>208</v>
      </c>
      <c r="AL3328" s="13" t="s">
        <v>120</v>
      </c>
      <c r="AM3328" s="13" t="s">
        <v>28</v>
      </c>
      <c r="AN3328" s="13" t="s">
        <v>83</v>
      </c>
      <c r="AO3328" s="13" t="s">
        <v>30</v>
      </c>
      <c r="AP3328" s="13" t="s">
        <v>51</v>
      </c>
      <c r="AQ3328" s="13" t="s">
        <v>87</v>
      </c>
      <c r="AR3328" s="13" t="s">
        <v>53</v>
      </c>
      <c r="AS3328" s="13" t="s">
        <v>80</v>
      </c>
      <c r="AT3328" s="13">
        <v>743.11</v>
      </c>
      <c r="AU3328" s="13">
        <v>10</v>
      </c>
      <c r="AV3328" s="13">
        <v>0.2</v>
      </c>
      <c r="AW3328" s="13">
        <v>5944.88</v>
      </c>
      <c r="AX3328" s="13">
        <v>3076.12</v>
      </c>
      <c r="AY3328" s="13">
        <v>2868.76</v>
      </c>
      <c r="AZ3328" s="13" t="s">
        <v>35</v>
      </c>
      <c r="BA3328" s="13" t="s">
        <v>71</v>
      </c>
      <c r="BB3328" s="13" t="s">
        <v>72</v>
      </c>
      <c r="BC3328" s="13">
        <v>38.19</v>
      </c>
      <c r="BD3328" s="13">
        <v>8</v>
      </c>
      <c r="BE3328" s="13" t="s">
        <v>55</v>
      </c>
      <c r="BF3328" s="13" t="s">
        <v>39</v>
      </c>
      <c r="BG3328" s="13">
        <v>2</v>
      </c>
      <c r="BH3328" s="23">
        <v>10</v>
      </c>
    </row>
    <row r="3329" spans="36:60" x14ac:dyDescent="0.25">
      <c r="AJ3329" s="20">
        <v>508</v>
      </c>
      <c r="AK3329" s="2" t="s">
        <v>467</v>
      </c>
      <c r="AL3329" s="2" t="s">
        <v>65</v>
      </c>
      <c r="AM3329" s="2" t="s">
        <v>82</v>
      </c>
      <c r="AN3329" s="2" t="s">
        <v>90</v>
      </c>
      <c r="AO3329" s="2" t="s">
        <v>30</v>
      </c>
      <c r="AP3329" s="2" t="s">
        <v>51</v>
      </c>
      <c r="AQ3329" s="2" t="s">
        <v>79</v>
      </c>
      <c r="AR3329" s="2" t="s">
        <v>53</v>
      </c>
      <c r="AS3329" s="2" t="s">
        <v>46</v>
      </c>
      <c r="AT3329" s="2">
        <v>451.76</v>
      </c>
      <c r="AU3329" s="2">
        <v>15</v>
      </c>
      <c r="AV3329" s="2">
        <v>0.19</v>
      </c>
      <c r="AW3329" s="2">
        <v>5488.88</v>
      </c>
      <c r="AX3329" s="2">
        <v>4351.7</v>
      </c>
      <c r="AY3329" s="2">
        <v>1137.18</v>
      </c>
      <c r="AZ3329" s="2" t="s">
        <v>35</v>
      </c>
      <c r="BA3329" s="2" t="s">
        <v>88</v>
      </c>
      <c r="BB3329" s="2" t="s">
        <v>48</v>
      </c>
      <c r="BC3329" s="2">
        <v>46.37</v>
      </c>
      <c r="BD3329" s="2">
        <v>8</v>
      </c>
      <c r="BE3329" s="2" t="s">
        <v>38</v>
      </c>
      <c r="BF3329" s="2" t="s">
        <v>39</v>
      </c>
      <c r="BG3329" s="2">
        <v>1</v>
      </c>
      <c r="BH3329" s="21">
        <v>7</v>
      </c>
    </row>
    <row r="3330" spans="36:60" x14ac:dyDescent="0.25">
      <c r="AJ3330" s="22">
        <v>509</v>
      </c>
      <c r="AK3330" s="13" t="s">
        <v>146</v>
      </c>
      <c r="AL3330" s="13" t="s">
        <v>118</v>
      </c>
      <c r="AM3330" s="13" t="s">
        <v>42</v>
      </c>
      <c r="AN3330" s="13" t="s">
        <v>83</v>
      </c>
      <c r="AO3330" s="13" t="s">
        <v>100</v>
      </c>
      <c r="AP3330" s="13" t="s">
        <v>75</v>
      </c>
      <c r="AQ3330" s="13" t="s">
        <v>62</v>
      </c>
      <c r="AR3330" s="13" t="s">
        <v>33</v>
      </c>
      <c r="AS3330" s="13" t="s">
        <v>46</v>
      </c>
      <c r="AT3330" s="13">
        <v>178.47</v>
      </c>
      <c r="AU3330" s="13">
        <v>8</v>
      </c>
      <c r="AV3330" s="13">
        <v>0.04</v>
      </c>
      <c r="AW3330" s="13">
        <v>1370.65</v>
      </c>
      <c r="AX3330" s="13">
        <v>1022.5</v>
      </c>
      <c r="AY3330" s="13">
        <v>348.15</v>
      </c>
      <c r="AZ3330" s="13" t="s">
        <v>91</v>
      </c>
      <c r="BA3330" s="13" t="s">
        <v>71</v>
      </c>
      <c r="BB3330" s="13" t="s">
        <v>72</v>
      </c>
      <c r="BC3330" s="13">
        <v>37.299999999999997</v>
      </c>
      <c r="BD3330" s="13">
        <v>8</v>
      </c>
      <c r="BE3330" s="13" t="s">
        <v>38</v>
      </c>
      <c r="BF3330" s="13" t="s">
        <v>39</v>
      </c>
      <c r="BG3330" s="13">
        <v>1</v>
      </c>
      <c r="BH3330" s="23">
        <v>12</v>
      </c>
    </row>
    <row r="3331" spans="36:60" x14ac:dyDescent="0.25">
      <c r="AJ3331" s="22">
        <v>511</v>
      </c>
      <c r="AK3331" s="13" t="s">
        <v>228</v>
      </c>
      <c r="AL3331" s="13" t="s">
        <v>127</v>
      </c>
      <c r="AM3331" s="13" t="s">
        <v>42</v>
      </c>
      <c r="AN3331" s="13" t="s">
        <v>93</v>
      </c>
      <c r="AO3331" s="13" t="s">
        <v>67</v>
      </c>
      <c r="AP3331" s="13" t="s">
        <v>68</v>
      </c>
      <c r="AQ3331" s="13" t="s">
        <v>52</v>
      </c>
      <c r="AR3331" s="13" t="s">
        <v>45</v>
      </c>
      <c r="AS3331" s="13" t="s">
        <v>80</v>
      </c>
      <c r="AT3331" s="13">
        <v>166.43</v>
      </c>
      <c r="AU3331" s="13">
        <v>1</v>
      </c>
      <c r="AV3331" s="13">
        <v>7.0000000000000007E-2</v>
      </c>
      <c r="AW3331" s="13">
        <v>154.78</v>
      </c>
      <c r="AX3331" s="13">
        <v>111.89</v>
      </c>
      <c r="AY3331" s="13">
        <v>42.89</v>
      </c>
      <c r="AZ3331" s="13" t="s">
        <v>35</v>
      </c>
      <c r="BA3331" s="13" t="s">
        <v>88</v>
      </c>
      <c r="BB3331" s="13" t="s">
        <v>72</v>
      </c>
      <c r="BC3331" s="13">
        <v>37.5</v>
      </c>
      <c r="BD3331" s="13">
        <v>8</v>
      </c>
      <c r="BE3331" s="13" t="s">
        <v>38</v>
      </c>
      <c r="BF3331" s="13" t="s">
        <v>56</v>
      </c>
      <c r="BG3331" s="13">
        <v>5</v>
      </c>
      <c r="BH3331" s="23">
        <v>5</v>
      </c>
    </row>
    <row r="3332" spans="36:60" x14ac:dyDescent="0.25">
      <c r="AJ3332" s="22">
        <v>515</v>
      </c>
      <c r="AK3332" s="13" t="s">
        <v>469</v>
      </c>
      <c r="AL3332" s="13" t="s">
        <v>41</v>
      </c>
      <c r="AM3332" s="13" t="s">
        <v>42</v>
      </c>
      <c r="AN3332" s="13" t="s">
        <v>29</v>
      </c>
      <c r="AO3332" s="13" t="s">
        <v>78</v>
      </c>
      <c r="AP3332" s="13" t="s">
        <v>51</v>
      </c>
      <c r="AQ3332" s="13" t="s">
        <v>52</v>
      </c>
      <c r="AR3332" s="13" t="s">
        <v>53</v>
      </c>
      <c r="AS3332" s="13" t="s">
        <v>70</v>
      </c>
      <c r="AT3332" s="13">
        <v>713.7</v>
      </c>
      <c r="AU3332" s="13">
        <v>9</v>
      </c>
      <c r="AV3332" s="13">
        <v>0.18</v>
      </c>
      <c r="AW3332" s="13">
        <v>5267.11</v>
      </c>
      <c r="AX3332" s="13">
        <v>3412.63</v>
      </c>
      <c r="AY3332" s="13">
        <v>1854.48</v>
      </c>
      <c r="AZ3332" s="13" t="s">
        <v>91</v>
      </c>
      <c r="BA3332" s="13" t="s">
        <v>54</v>
      </c>
      <c r="BB3332" s="13" t="s">
        <v>72</v>
      </c>
      <c r="BC3332" s="13">
        <v>5.71</v>
      </c>
      <c r="BD3332" s="13">
        <v>10</v>
      </c>
      <c r="BE3332" s="13" t="s">
        <v>55</v>
      </c>
      <c r="BF3332" s="13" t="s">
        <v>56</v>
      </c>
      <c r="BG3332" s="13">
        <v>2</v>
      </c>
      <c r="BH3332" s="23">
        <v>8</v>
      </c>
    </row>
    <row r="3333" spans="36:60" x14ac:dyDescent="0.25">
      <c r="AJ3333" s="22">
        <v>519</v>
      </c>
      <c r="AK3333" s="13" t="s">
        <v>122</v>
      </c>
      <c r="AL3333" s="13" t="s">
        <v>50</v>
      </c>
      <c r="AM3333" s="13" t="s">
        <v>66</v>
      </c>
      <c r="AN3333" s="13" t="s">
        <v>29</v>
      </c>
      <c r="AO3333" s="13" t="s">
        <v>74</v>
      </c>
      <c r="AP3333" s="13" t="s">
        <v>61</v>
      </c>
      <c r="AQ3333" s="13" t="s">
        <v>32</v>
      </c>
      <c r="AR3333" s="13" t="s">
        <v>53</v>
      </c>
      <c r="AS3333" s="13" t="s">
        <v>34</v>
      </c>
      <c r="AT3333" s="13">
        <v>15.7</v>
      </c>
      <c r="AU3333" s="13">
        <v>19</v>
      </c>
      <c r="AV3333" s="13">
        <v>0.06</v>
      </c>
      <c r="AW3333" s="13">
        <v>280.39999999999998</v>
      </c>
      <c r="AX3333" s="13">
        <v>154.99</v>
      </c>
      <c r="AY3333" s="13">
        <v>125.41</v>
      </c>
      <c r="AZ3333" s="13" t="s">
        <v>35</v>
      </c>
      <c r="BA3333" s="13" t="s">
        <v>71</v>
      </c>
      <c r="BB3333" s="13" t="s">
        <v>48</v>
      </c>
      <c r="BC3333" s="13">
        <v>36.049999999999997</v>
      </c>
      <c r="BD3333" s="13">
        <v>9</v>
      </c>
      <c r="BE3333" s="13" t="s">
        <v>38</v>
      </c>
      <c r="BF3333" s="13" t="s">
        <v>39</v>
      </c>
      <c r="BG3333" s="13">
        <v>2</v>
      </c>
      <c r="BH3333" s="23">
        <v>4</v>
      </c>
    </row>
    <row r="3334" spans="36:60" x14ac:dyDescent="0.25">
      <c r="AJ3334" s="20">
        <v>526</v>
      </c>
      <c r="AK3334" s="2" t="s">
        <v>152</v>
      </c>
      <c r="AL3334" s="2" t="s">
        <v>120</v>
      </c>
      <c r="AM3334" s="2" t="s">
        <v>42</v>
      </c>
      <c r="AN3334" s="2" t="s">
        <v>90</v>
      </c>
      <c r="AO3334" s="2" t="s">
        <v>30</v>
      </c>
      <c r="AP3334" s="2" t="s">
        <v>75</v>
      </c>
      <c r="AQ3334" s="2" t="s">
        <v>32</v>
      </c>
      <c r="AR3334" s="2" t="s">
        <v>53</v>
      </c>
      <c r="AS3334" s="2" t="s">
        <v>34</v>
      </c>
      <c r="AT3334" s="2">
        <v>440</v>
      </c>
      <c r="AU3334" s="2">
        <v>13</v>
      </c>
      <c r="AV3334" s="2">
        <v>7.0000000000000007E-2</v>
      </c>
      <c r="AW3334" s="2">
        <v>5319.6</v>
      </c>
      <c r="AX3334" s="2">
        <v>3616.61</v>
      </c>
      <c r="AY3334" s="2">
        <v>1702.99</v>
      </c>
      <c r="AZ3334" s="2" t="s">
        <v>76</v>
      </c>
      <c r="BA3334" s="2" t="s">
        <v>36</v>
      </c>
      <c r="BB3334" s="2" t="s">
        <v>72</v>
      </c>
      <c r="BC3334" s="2">
        <v>35.49</v>
      </c>
      <c r="BD3334" s="2">
        <v>10</v>
      </c>
      <c r="BE3334" s="2" t="s">
        <v>55</v>
      </c>
      <c r="BF3334" s="2" t="s">
        <v>56</v>
      </c>
      <c r="BG3334" s="2">
        <v>5</v>
      </c>
      <c r="BH3334" s="21">
        <v>4</v>
      </c>
    </row>
    <row r="3335" spans="36:60" x14ac:dyDescent="0.25">
      <c r="AJ3335" s="22">
        <v>527</v>
      </c>
      <c r="AK3335" s="13" t="s">
        <v>412</v>
      </c>
      <c r="AL3335" s="13" t="s">
        <v>65</v>
      </c>
      <c r="AM3335" s="13" t="s">
        <v>66</v>
      </c>
      <c r="AN3335" s="13" t="s">
        <v>29</v>
      </c>
      <c r="AO3335" s="13" t="s">
        <v>60</v>
      </c>
      <c r="AP3335" s="13" t="s">
        <v>31</v>
      </c>
      <c r="AQ3335" s="13" t="s">
        <v>52</v>
      </c>
      <c r="AR3335" s="13" t="s">
        <v>53</v>
      </c>
      <c r="AS3335" s="13" t="s">
        <v>34</v>
      </c>
      <c r="AT3335" s="13">
        <v>867.11</v>
      </c>
      <c r="AU3335" s="13">
        <v>16</v>
      </c>
      <c r="AV3335" s="13">
        <v>0.25</v>
      </c>
      <c r="AW3335" s="13">
        <v>10405.32</v>
      </c>
      <c r="AX3335" s="13">
        <v>8682.51</v>
      </c>
      <c r="AY3335" s="13">
        <v>1722.81</v>
      </c>
      <c r="AZ3335" s="13" t="s">
        <v>47</v>
      </c>
      <c r="BA3335" s="13" t="s">
        <v>36</v>
      </c>
      <c r="BB3335" s="13" t="s">
        <v>48</v>
      </c>
      <c r="BC3335" s="13">
        <v>26.61</v>
      </c>
      <c r="BD3335" s="13">
        <v>9</v>
      </c>
      <c r="BE3335" s="13" t="s">
        <v>55</v>
      </c>
      <c r="BF3335" s="13" t="s">
        <v>39</v>
      </c>
      <c r="BG3335" s="13">
        <v>2</v>
      </c>
      <c r="BH3335" s="23">
        <v>5</v>
      </c>
    </row>
    <row r="3336" spans="36:60" x14ac:dyDescent="0.25">
      <c r="AJ3336" s="20">
        <v>532</v>
      </c>
      <c r="AK3336" s="2" t="s">
        <v>456</v>
      </c>
      <c r="AL3336" s="2" t="s">
        <v>50</v>
      </c>
      <c r="AM3336" s="2" t="s">
        <v>28</v>
      </c>
      <c r="AN3336" s="2" t="s">
        <v>59</v>
      </c>
      <c r="AO3336" s="2" t="s">
        <v>74</v>
      </c>
      <c r="AP3336" s="2" t="s">
        <v>68</v>
      </c>
      <c r="AQ3336" s="2" t="s">
        <v>62</v>
      </c>
      <c r="AR3336" s="2" t="s">
        <v>45</v>
      </c>
      <c r="AS3336" s="2" t="s">
        <v>46</v>
      </c>
      <c r="AT3336" s="2">
        <v>234.77</v>
      </c>
      <c r="AU3336" s="2">
        <v>20</v>
      </c>
      <c r="AV3336" s="2">
        <v>0.09</v>
      </c>
      <c r="AW3336" s="2">
        <v>4272.8100000000004</v>
      </c>
      <c r="AX3336" s="2">
        <v>2175.29</v>
      </c>
      <c r="AY3336" s="2">
        <v>2097.52</v>
      </c>
      <c r="AZ3336" s="2" t="s">
        <v>91</v>
      </c>
      <c r="BA3336" s="2" t="s">
        <v>54</v>
      </c>
      <c r="BB3336" s="2" t="s">
        <v>48</v>
      </c>
      <c r="BC3336" s="2">
        <v>31.45</v>
      </c>
      <c r="BD3336" s="2">
        <v>10</v>
      </c>
      <c r="BE3336" s="2" t="s">
        <v>55</v>
      </c>
      <c r="BF3336" s="2" t="s">
        <v>56</v>
      </c>
      <c r="BG3336" s="2">
        <v>1</v>
      </c>
      <c r="BH3336" s="21">
        <v>5</v>
      </c>
    </row>
    <row r="3337" spans="36:60" x14ac:dyDescent="0.25">
      <c r="AJ3337" s="22">
        <v>539</v>
      </c>
      <c r="AK3337" s="13" t="s">
        <v>475</v>
      </c>
      <c r="AL3337" s="13" t="s">
        <v>41</v>
      </c>
      <c r="AM3337" s="13" t="s">
        <v>42</v>
      </c>
      <c r="AN3337" s="13" t="s">
        <v>43</v>
      </c>
      <c r="AO3337" s="13" t="s">
        <v>100</v>
      </c>
      <c r="AP3337" s="13" t="s">
        <v>51</v>
      </c>
      <c r="AQ3337" s="13" t="s">
        <v>102</v>
      </c>
      <c r="AR3337" s="13" t="s">
        <v>53</v>
      </c>
      <c r="AS3337" s="13" t="s">
        <v>34</v>
      </c>
      <c r="AT3337" s="13">
        <v>773.2</v>
      </c>
      <c r="AU3337" s="13">
        <v>1</v>
      </c>
      <c r="AV3337" s="13">
        <v>0.02</v>
      </c>
      <c r="AW3337" s="13">
        <v>757.74</v>
      </c>
      <c r="AX3337" s="13">
        <v>556.04999999999995</v>
      </c>
      <c r="AY3337" s="13">
        <v>201.69</v>
      </c>
      <c r="AZ3337" s="13" t="s">
        <v>47</v>
      </c>
      <c r="BA3337" s="13" t="s">
        <v>88</v>
      </c>
      <c r="BB3337" s="13" t="s">
        <v>72</v>
      </c>
      <c r="BC3337" s="13">
        <v>41.2</v>
      </c>
      <c r="BD3337" s="13">
        <v>10</v>
      </c>
      <c r="BE3337" s="13" t="s">
        <v>55</v>
      </c>
      <c r="BF3337" s="13" t="s">
        <v>56</v>
      </c>
      <c r="BG3337" s="13">
        <v>4</v>
      </c>
      <c r="BH3337" s="23">
        <v>4</v>
      </c>
    </row>
    <row r="3338" spans="36:60" x14ac:dyDescent="0.25">
      <c r="AJ3338" s="20">
        <v>544</v>
      </c>
      <c r="AK3338" s="2" t="s">
        <v>451</v>
      </c>
      <c r="AL3338" s="2" t="s">
        <v>99</v>
      </c>
      <c r="AM3338" s="2" t="s">
        <v>42</v>
      </c>
      <c r="AN3338" s="2" t="s">
        <v>83</v>
      </c>
      <c r="AO3338" s="2" t="s">
        <v>78</v>
      </c>
      <c r="AP3338" s="2" t="s">
        <v>51</v>
      </c>
      <c r="AQ3338" s="2" t="s">
        <v>107</v>
      </c>
      <c r="AR3338" s="2" t="s">
        <v>33</v>
      </c>
      <c r="AS3338" s="2" t="s">
        <v>85</v>
      </c>
      <c r="AT3338" s="2">
        <v>957.52</v>
      </c>
      <c r="AU3338" s="2">
        <v>12</v>
      </c>
      <c r="AV3338" s="2">
        <v>0.27</v>
      </c>
      <c r="AW3338" s="2">
        <v>8387.8799999999992</v>
      </c>
      <c r="AX3338" s="2">
        <v>5899.43</v>
      </c>
      <c r="AY3338" s="2">
        <v>2488.4499999999998</v>
      </c>
      <c r="AZ3338" s="2" t="s">
        <v>35</v>
      </c>
      <c r="BA3338" s="2" t="s">
        <v>36</v>
      </c>
      <c r="BB3338" s="2" t="s">
        <v>37</v>
      </c>
      <c r="BC3338" s="2">
        <v>35.94</v>
      </c>
      <c r="BD3338" s="2">
        <v>10</v>
      </c>
      <c r="BE3338" s="2" t="s">
        <v>97</v>
      </c>
      <c r="BF3338" s="2" t="s">
        <v>56</v>
      </c>
      <c r="BG3338" s="2">
        <v>1</v>
      </c>
      <c r="BH3338" s="21">
        <v>12</v>
      </c>
    </row>
    <row r="3339" spans="36:60" x14ac:dyDescent="0.25">
      <c r="AJ3339" s="20">
        <v>550</v>
      </c>
      <c r="AK3339" s="2" t="s">
        <v>482</v>
      </c>
      <c r="AL3339" s="2" t="s">
        <v>114</v>
      </c>
      <c r="AM3339" s="2" t="s">
        <v>66</v>
      </c>
      <c r="AN3339" s="2" t="s">
        <v>29</v>
      </c>
      <c r="AO3339" s="2" t="s">
        <v>94</v>
      </c>
      <c r="AP3339" s="2" t="s">
        <v>75</v>
      </c>
      <c r="AQ3339" s="2" t="s">
        <v>32</v>
      </c>
      <c r="AR3339" s="2" t="s">
        <v>33</v>
      </c>
      <c r="AS3339" s="2" t="s">
        <v>80</v>
      </c>
      <c r="AT3339" s="2">
        <v>83.18</v>
      </c>
      <c r="AU3339" s="2">
        <v>14</v>
      </c>
      <c r="AV3339" s="2">
        <v>0.15</v>
      </c>
      <c r="AW3339" s="2">
        <v>989.84</v>
      </c>
      <c r="AX3339" s="2">
        <v>773.05</v>
      </c>
      <c r="AY3339" s="2">
        <v>216.79</v>
      </c>
      <c r="AZ3339" s="2" t="s">
        <v>63</v>
      </c>
      <c r="BA3339" s="2" t="s">
        <v>54</v>
      </c>
      <c r="BB3339" s="2" t="s">
        <v>37</v>
      </c>
      <c r="BC3339" s="2">
        <v>40.61</v>
      </c>
      <c r="BD3339" s="2">
        <v>10</v>
      </c>
      <c r="BE3339" s="2" t="s">
        <v>55</v>
      </c>
      <c r="BF3339" s="2" t="s">
        <v>56</v>
      </c>
      <c r="BG3339" s="2">
        <v>4</v>
      </c>
      <c r="BH3339" s="21">
        <v>11</v>
      </c>
    </row>
    <row r="3340" spans="36:60" x14ac:dyDescent="0.25">
      <c r="AJ3340" s="22">
        <v>551</v>
      </c>
      <c r="AK3340" s="13" t="s">
        <v>483</v>
      </c>
      <c r="AL3340" s="13" t="s">
        <v>114</v>
      </c>
      <c r="AM3340" s="13" t="s">
        <v>82</v>
      </c>
      <c r="AN3340" s="13" t="s">
        <v>59</v>
      </c>
      <c r="AO3340" s="13" t="s">
        <v>30</v>
      </c>
      <c r="AP3340" s="13" t="s">
        <v>31</v>
      </c>
      <c r="AQ3340" s="13" t="s">
        <v>102</v>
      </c>
      <c r="AR3340" s="13" t="s">
        <v>53</v>
      </c>
      <c r="AS3340" s="13" t="s">
        <v>70</v>
      </c>
      <c r="AT3340" s="13">
        <v>106.61</v>
      </c>
      <c r="AU3340" s="13">
        <v>11</v>
      </c>
      <c r="AV3340" s="13">
        <v>0.05</v>
      </c>
      <c r="AW3340" s="13">
        <v>1114.07</v>
      </c>
      <c r="AX3340" s="13">
        <v>636.32000000000005</v>
      </c>
      <c r="AY3340" s="13">
        <v>477.75</v>
      </c>
      <c r="AZ3340" s="13" t="s">
        <v>47</v>
      </c>
      <c r="BA3340" s="13" t="s">
        <v>71</v>
      </c>
      <c r="BB3340" s="13" t="s">
        <v>72</v>
      </c>
      <c r="BC3340" s="13">
        <v>40.89</v>
      </c>
      <c r="BD3340" s="13">
        <v>8</v>
      </c>
      <c r="BE3340" s="13" t="s">
        <v>97</v>
      </c>
      <c r="BF3340" s="13" t="s">
        <v>39</v>
      </c>
      <c r="BG3340" s="13">
        <v>3</v>
      </c>
      <c r="BH3340" s="23">
        <v>7</v>
      </c>
    </row>
    <row r="3341" spans="36:60" x14ac:dyDescent="0.25">
      <c r="AJ3341" s="20">
        <v>554</v>
      </c>
      <c r="AK3341" s="2" t="s">
        <v>230</v>
      </c>
      <c r="AL3341" s="2" t="s">
        <v>114</v>
      </c>
      <c r="AM3341" s="2" t="s">
        <v>42</v>
      </c>
      <c r="AN3341" s="2" t="s">
        <v>83</v>
      </c>
      <c r="AO3341" s="2" t="s">
        <v>78</v>
      </c>
      <c r="AP3341" s="2" t="s">
        <v>51</v>
      </c>
      <c r="AQ3341" s="2" t="s">
        <v>102</v>
      </c>
      <c r="AR3341" s="2" t="s">
        <v>53</v>
      </c>
      <c r="AS3341" s="2" t="s">
        <v>46</v>
      </c>
      <c r="AT3341" s="2">
        <v>641.61</v>
      </c>
      <c r="AU3341" s="2">
        <v>11</v>
      </c>
      <c r="AV3341" s="2">
        <v>0.05</v>
      </c>
      <c r="AW3341" s="2">
        <v>6704.82</v>
      </c>
      <c r="AX3341" s="2">
        <v>5525.38</v>
      </c>
      <c r="AY3341" s="2">
        <v>1179.44</v>
      </c>
      <c r="AZ3341" s="2" t="s">
        <v>47</v>
      </c>
      <c r="BA3341" s="2" t="s">
        <v>88</v>
      </c>
      <c r="BB3341" s="2" t="s">
        <v>48</v>
      </c>
      <c r="BC3341" s="2">
        <v>16.739999999999998</v>
      </c>
      <c r="BD3341" s="2">
        <v>10</v>
      </c>
      <c r="BE3341" s="2" t="s">
        <v>55</v>
      </c>
      <c r="BF3341" s="2" t="s">
        <v>39</v>
      </c>
      <c r="BG3341" s="2">
        <v>2</v>
      </c>
      <c r="BH3341" s="21">
        <v>1</v>
      </c>
    </row>
    <row r="3342" spans="36:60" x14ac:dyDescent="0.25">
      <c r="AJ3342" s="22">
        <v>555</v>
      </c>
      <c r="AK3342" s="13" t="s">
        <v>484</v>
      </c>
      <c r="AL3342" s="13" t="s">
        <v>99</v>
      </c>
      <c r="AM3342" s="13" t="s">
        <v>28</v>
      </c>
      <c r="AN3342" s="13" t="s">
        <v>29</v>
      </c>
      <c r="AO3342" s="13" t="s">
        <v>44</v>
      </c>
      <c r="AP3342" s="13" t="s">
        <v>51</v>
      </c>
      <c r="AQ3342" s="13" t="s">
        <v>102</v>
      </c>
      <c r="AR3342" s="13" t="s">
        <v>33</v>
      </c>
      <c r="AS3342" s="13" t="s">
        <v>70</v>
      </c>
      <c r="AT3342" s="13">
        <v>81.87</v>
      </c>
      <c r="AU3342" s="13">
        <v>4</v>
      </c>
      <c r="AV3342" s="13">
        <v>0.15</v>
      </c>
      <c r="AW3342" s="13">
        <v>278.36</v>
      </c>
      <c r="AX3342" s="13">
        <v>184.01</v>
      </c>
      <c r="AY3342" s="13">
        <v>94.35</v>
      </c>
      <c r="AZ3342" s="13" t="s">
        <v>47</v>
      </c>
      <c r="BA3342" s="13" t="s">
        <v>71</v>
      </c>
      <c r="BB3342" s="13" t="s">
        <v>48</v>
      </c>
      <c r="BC3342" s="13">
        <v>29.75</v>
      </c>
      <c r="BD3342" s="13">
        <v>10</v>
      </c>
      <c r="BE3342" s="13" t="s">
        <v>38</v>
      </c>
      <c r="BF3342" s="13" t="s">
        <v>56</v>
      </c>
      <c r="BG3342" s="13">
        <v>1</v>
      </c>
      <c r="BH3342" s="23">
        <v>3</v>
      </c>
    </row>
    <row r="3343" spans="36:60" x14ac:dyDescent="0.25">
      <c r="AJ3343" s="22">
        <v>557</v>
      </c>
      <c r="AK3343" s="13" t="s">
        <v>485</v>
      </c>
      <c r="AL3343" s="13" t="s">
        <v>41</v>
      </c>
      <c r="AM3343" s="13" t="s">
        <v>82</v>
      </c>
      <c r="AN3343" s="13" t="s">
        <v>93</v>
      </c>
      <c r="AO3343" s="13" t="s">
        <v>30</v>
      </c>
      <c r="AP3343" s="13" t="s">
        <v>61</v>
      </c>
      <c r="AQ3343" s="13" t="s">
        <v>87</v>
      </c>
      <c r="AR3343" s="13" t="s">
        <v>45</v>
      </c>
      <c r="AS3343" s="13" t="s">
        <v>85</v>
      </c>
      <c r="AT3343" s="13">
        <v>20.25</v>
      </c>
      <c r="AU3343" s="13">
        <v>3</v>
      </c>
      <c r="AV3343" s="13">
        <v>0.04</v>
      </c>
      <c r="AW3343" s="13">
        <v>58.32</v>
      </c>
      <c r="AX3343" s="13">
        <v>49.85</v>
      </c>
      <c r="AY3343" s="13">
        <v>8.4700000000000006</v>
      </c>
      <c r="AZ3343" s="13" t="s">
        <v>35</v>
      </c>
      <c r="BA3343" s="13" t="s">
        <v>71</v>
      </c>
      <c r="BB3343" s="13" t="s">
        <v>37</v>
      </c>
      <c r="BC3343" s="13">
        <v>19.25</v>
      </c>
      <c r="BD3343" s="13">
        <v>9</v>
      </c>
      <c r="BE3343" s="13" t="s">
        <v>38</v>
      </c>
      <c r="BF3343" s="13" t="s">
        <v>56</v>
      </c>
      <c r="BG3343" s="13">
        <v>3</v>
      </c>
      <c r="BH3343" s="23">
        <v>9</v>
      </c>
    </row>
    <row r="3344" spans="36:60" x14ac:dyDescent="0.25">
      <c r="AJ3344" s="20">
        <v>560</v>
      </c>
      <c r="AK3344" s="2" t="s">
        <v>128</v>
      </c>
      <c r="AL3344" s="2" t="s">
        <v>50</v>
      </c>
      <c r="AM3344" s="2" t="s">
        <v>28</v>
      </c>
      <c r="AN3344" s="2" t="s">
        <v>29</v>
      </c>
      <c r="AO3344" s="2" t="s">
        <v>94</v>
      </c>
      <c r="AP3344" s="2" t="s">
        <v>31</v>
      </c>
      <c r="AQ3344" s="2" t="s">
        <v>107</v>
      </c>
      <c r="AR3344" s="2" t="s">
        <v>33</v>
      </c>
      <c r="AS3344" s="2" t="s">
        <v>85</v>
      </c>
      <c r="AT3344" s="2">
        <v>46.52</v>
      </c>
      <c r="AU3344" s="2">
        <v>14</v>
      </c>
      <c r="AV3344" s="2">
        <v>0.06</v>
      </c>
      <c r="AW3344" s="2">
        <v>612.20000000000005</v>
      </c>
      <c r="AX3344" s="2">
        <v>434.6</v>
      </c>
      <c r="AY3344" s="2">
        <v>177.6</v>
      </c>
      <c r="AZ3344" s="2" t="s">
        <v>63</v>
      </c>
      <c r="BA3344" s="2" t="s">
        <v>36</v>
      </c>
      <c r="BB3344" s="2" t="s">
        <v>72</v>
      </c>
      <c r="BC3344" s="2">
        <v>47.34</v>
      </c>
      <c r="BD3344" s="2">
        <v>8</v>
      </c>
      <c r="BE3344" s="2" t="s">
        <v>97</v>
      </c>
      <c r="BF3344" s="2" t="s">
        <v>56</v>
      </c>
      <c r="BG3344" s="2">
        <v>3</v>
      </c>
      <c r="BH3344" s="21">
        <v>12</v>
      </c>
    </row>
    <row r="3345" spans="36:60" x14ac:dyDescent="0.25">
      <c r="AJ3345" s="22">
        <v>565</v>
      </c>
      <c r="AK3345" s="13" t="s">
        <v>274</v>
      </c>
      <c r="AL3345" s="13" t="s">
        <v>127</v>
      </c>
      <c r="AM3345" s="13" t="s">
        <v>28</v>
      </c>
      <c r="AN3345" s="13" t="s">
        <v>83</v>
      </c>
      <c r="AO3345" s="13" t="s">
        <v>78</v>
      </c>
      <c r="AP3345" s="13" t="s">
        <v>31</v>
      </c>
      <c r="AQ3345" s="13" t="s">
        <v>79</v>
      </c>
      <c r="AR3345" s="13" t="s">
        <v>33</v>
      </c>
      <c r="AS3345" s="13" t="s">
        <v>80</v>
      </c>
      <c r="AT3345" s="13">
        <v>361.91</v>
      </c>
      <c r="AU3345" s="13">
        <v>7</v>
      </c>
      <c r="AV3345" s="13">
        <v>0.28999999999999998</v>
      </c>
      <c r="AW3345" s="13">
        <v>1798.69</v>
      </c>
      <c r="AX3345" s="13">
        <v>1056.77</v>
      </c>
      <c r="AY3345" s="13">
        <v>741.92</v>
      </c>
      <c r="AZ3345" s="13" t="s">
        <v>47</v>
      </c>
      <c r="BA3345" s="13" t="s">
        <v>54</v>
      </c>
      <c r="BB3345" s="13" t="s">
        <v>37</v>
      </c>
      <c r="BC3345" s="13">
        <v>35.590000000000003</v>
      </c>
      <c r="BD3345" s="13">
        <v>9</v>
      </c>
      <c r="BE3345" s="13" t="s">
        <v>55</v>
      </c>
      <c r="BF3345" s="13" t="s">
        <v>39</v>
      </c>
      <c r="BG3345" s="13">
        <v>2</v>
      </c>
      <c r="BH3345" s="23">
        <v>12</v>
      </c>
    </row>
    <row r="3346" spans="36:60" x14ac:dyDescent="0.25">
      <c r="AJ3346" s="22">
        <v>567</v>
      </c>
      <c r="AK3346" s="13" t="s">
        <v>203</v>
      </c>
      <c r="AL3346" s="13" t="s">
        <v>41</v>
      </c>
      <c r="AM3346" s="13" t="s">
        <v>82</v>
      </c>
      <c r="AN3346" s="13" t="s">
        <v>83</v>
      </c>
      <c r="AO3346" s="13" t="s">
        <v>94</v>
      </c>
      <c r="AP3346" s="13" t="s">
        <v>61</v>
      </c>
      <c r="AQ3346" s="13" t="s">
        <v>84</v>
      </c>
      <c r="AR3346" s="13" t="s">
        <v>33</v>
      </c>
      <c r="AS3346" s="13" t="s">
        <v>80</v>
      </c>
      <c r="AT3346" s="13">
        <v>275.13</v>
      </c>
      <c r="AU3346" s="13">
        <v>19</v>
      </c>
      <c r="AV3346" s="13">
        <v>0.16</v>
      </c>
      <c r="AW3346" s="13">
        <v>4391.07</v>
      </c>
      <c r="AX3346" s="13">
        <v>3356.7</v>
      </c>
      <c r="AY3346" s="13">
        <v>1034.3699999999999</v>
      </c>
      <c r="AZ3346" s="13" t="s">
        <v>47</v>
      </c>
      <c r="BA3346" s="13" t="s">
        <v>36</v>
      </c>
      <c r="BB3346" s="13" t="s">
        <v>72</v>
      </c>
      <c r="BC3346" s="13">
        <v>22.03</v>
      </c>
      <c r="BD3346" s="13">
        <v>10</v>
      </c>
      <c r="BE3346" s="13" t="s">
        <v>38</v>
      </c>
      <c r="BF3346" s="13" t="s">
        <v>56</v>
      </c>
      <c r="BG3346" s="13">
        <v>3</v>
      </c>
      <c r="BH3346" s="23">
        <v>2</v>
      </c>
    </row>
    <row r="3347" spans="36:60" x14ac:dyDescent="0.25">
      <c r="AJ3347" s="20">
        <v>572</v>
      </c>
      <c r="AK3347" s="2" t="s">
        <v>492</v>
      </c>
      <c r="AL3347" s="2" t="s">
        <v>65</v>
      </c>
      <c r="AM3347" s="2" t="s">
        <v>66</v>
      </c>
      <c r="AN3347" s="2" t="s">
        <v>29</v>
      </c>
      <c r="AO3347" s="2" t="s">
        <v>100</v>
      </c>
      <c r="AP3347" s="2" t="s">
        <v>75</v>
      </c>
      <c r="AQ3347" s="2" t="s">
        <v>107</v>
      </c>
      <c r="AR3347" s="2" t="s">
        <v>53</v>
      </c>
      <c r="AS3347" s="2" t="s">
        <v>85</v>
      </c>
      <c r="AT3347" s="2">
        <v>960.3</v>
      </c>
      <c r="AU3347" s="2">
        <v>19</v>
      </c>
      <c r="AV3347" s="2">
        <v>0.15</v>
      </c>
      <c r="AW3347" s="2">
        <v>15508.84</v>
      </c>
      <c r="AX3347" s="2">
        <v>12458.65</v>
      </c>
      <c r="AY3347" s="2">
        <v>3050.19</v>
      </c>
      <c r="AZ3347" s="2" t="s">
        <v>47</v>
      </c>
      <c r="BA3347" s="2" t="s">
        <v>36</v>
      </c>
      <c r="BB3347" s="2" t="s">
        <v>37</v>
      </c>
      <c r="BC3347" s="2">
        <v>38.32</v>
      </c>
      <c r="BD3347" s="2">
        <v>10</v>
      </c>
      <c r="BE3347" s="2" t="s">
        <v>38</v>
      </c>
      <c r="BF3347" s="2" t="s">
        <v>39</v>
      </c>
      <c r="BG3347" s="2">
        <v>3</v>
      </c>
      <c r="BH3347" s="21">
        <v>10</v>
      </c>
    </row>
    <row r="3348" spans="36:60" x14ac:dyDescent="0.25">
      <c r="AJ3348" s="22">
        <v>575</v>
      </c>
      <c r="AK3348" s="13" t="s">
        <v>125</v>
      </c>
      <c r="AL3348" s="13" t="s">
        <v>41</v>
      </c>
      <c r="AM3348" s="13" t="s">
        <v>82</v>
      </c>
      <c r="AN3348" s="13" t="s">
        <v>90</v>
      </c>
      <c r="AO3348" s="13" t="s">
        <v>44</v>
      </c>
      <c r="AP3348" s="13" t="s">
        <v>68</v>
      </c>
      <c r="AQ3348" s="13" t="s">
        <v>52</v>
      </c>
      <c r="AR3348" s="13" t="s">
        <v>53</v>
      </c>
      <c r="AS3348" s="13" t="s">
        <v>85</v>
      </c>
      <c r="AT3348" s="13">
        <v>257.87</v>
      </c>
      <c r="AU3348" s="13">
        <v>16</v>
      </c>
      <c r="AV3348" s="13">
        <v>0</v>
      </c>
      <c r="AW3348" s="13">
        <v>4125.92</v>
      </c>
      <c r="AX3348" s="13">
        <v>2639.58</v>
      </c>
      <c r="AY3348" s="13">
        <v>1486.34</v>
      </c>
      <c r="AZ3348" s="13" t="s">
        <v>35</v>
      </c>
      <c r="BA3348" s="13" t="s">
        <v>88</v>
      </c>
      <c r="BB3348" s="13" t="s">
        <v>48</v>
      </c>
      <c r="BC3348" s="13">
        <v>27.11</v>
      </c>
      <c r="BD3348" s="13">
        <v>9</v>
      </c>
      <c r="BE3348" s="13" t="s">
        <v>97</v>
      </c>
      <c r="BF3348" s="13" t="s">
        <v>56</v>
      </c>
      <c r="BG3348" s="13">
        <v>5</v>
      </c>
      <c r="BH3348" s="23">
        <v>3</v>
      </c>
    </row>
    <row r="3349" spans="36:60" x14ac:dyDescent="0.25">
      <c r="AJ3349" s="20">
        <v>582</v>
      </c>
      <c r="AK3349" s="2" t="s">
        <v>459</v>
      </c>
      <c r="AL3349" s="2" t="s">
        <v>99</v>
      </c>
      <c r="AM3349" s="2" t="s">
        <v>82</v>
      </c>
      <c r="AN3349" s="2" t="s">
        <v>93</v>
      </c>
      <c r="AO3349" s="2" t="s">
        <v>78</v>
      </c>
      <c r="AP3349" s="2" t="s">
        <v>61</v>
      </c>
      <c r="AQ3349" s="2" t="s">
        <v>52</v>
      </c>
      <c r="AR3349" s="2" t="s">
        <v>33</v>
      </c>
      <c r="AS3349" s="2" t="s">
        <v>34</v>
      </c>
      <c r="AT3349" s="2">
        <v>371.59</v>
      </c>
      <c r="AU3349" s="2">
        <v>11</v>
      </c>
      <c r="AV3349" s="2">
        <v>0.19</v>
      </c>
      <c r="AW3349" s="2">
        <v>3310.87</v>
      </c>
      <c r="AX3349" s="2">
        <v>2033.46</v>
      </c>
      <c r="AY3349" s="2">
        <v>1277.4100000000001</v>
      </c>
      <c r="AZ3349" s="2" t="s">
        <v>91</v>
      </c>
      <c r="BA3349" s="2" t="s">
        <v>36</v>
      </c>
      <c r="BB3349" s="2" t="s">
        <v>48</v>
      </c>
      <c r="BC3349" s="2">
        <v>14.5</v>
      </c>
      <c r="BD3349" s="2">
        <v>10</v>
      </c>
      <c r="BE3349" s="2" t="s">
        <v>55</v>
      </c>
      <c r="BF3349" s="2" t="s">
        <v>39</v>
      </c>
      <c r="BG3349" s="2">
        <v>4</v>
      </c>
      <c r="BH3349" s="21">
        <v>9</v>
      </c>
    </row>
    <row r="3350" spans="36:60" x14ac:dyDescent="0.25">
      <c r="AJ3350" s="22">
        <v>583</v>
      </c>
      <c r="AK3350" s="13" t="s">
        <v>167</v>
      </c>
      <c r="AL3350" s="13" t="s">
        <v>118</v>
      </c>
      <c r="AM3350" s="13" t="s">
        <v>42</v>
      </c>
      <c r="AN3350" s="13" t="s">
        <v>93</v>
      </c>
      <c r="AO3350" s="13" t="s">
        <v>100</v>
      </c>
      <c r="AP3350" s="13" t="s">
        <v>61</v>
      </c>
      <c r="AQ3350" s="13" t="s">
        <v>107</v>
      </c>
      <c r="AR3350" s="13" t="s">
        <v>53</v>
      </c>
      <c r="AS3350" s="13" t="s">
        <v>34</v>
      </c>
      <c r="AT3350" s="13">
        <v>12.66</v>
      </c>
      <c r="AU3350" s="13">
        <v>7</v>
      </c>
      <c r="AV3350" s="13">
        <v>7.0000000000000007E-2</v>
      </c>
      <c r="AW3350" s="13">
        <v>82.42</v>
      </c>
      <c r="AX3350" s="13">
        <v>47.17</v>
      </c>
      <c r="AY3350" s="13">
        <v>35.25</v>
      </c>
      <c r="AZ3350" s="13" t="s">
        <v>47</v>
      </c>
      <c r="BA3350" s="13" t="s">
        <v>71</v>
      </c>
      <c r="BB3350" s="13" t="s">
        <v>72</v>
      </c>
      <c r="BC3350" s="13">
        <v>39.67</v>
      </c>
      <c r="BD3350" s="13">
        <v>8</v>
      </c>
      <c r="BE3350" s="13" t="s">
        <v>55</v>
      </c>
      <c r="BF3350" s="13" t="s">
        <v>56</v>
      </c>
      <c r="BG3350" s="13">
        <v>3</v>
      </c>
      <c r="BH3350" s="23">
        <v>4</v>
      </c>
    </row>
    <row r="3351" spans="36:60" x14ac:dyDescent="0.25">
      <c r="AJ3351" s="20">
        <v>584</v>
      </c>
      <c r="AK3351" s="2" t="s">
        <v>497</v>
      </c>
      <c r="AL3351" s="2" t="s">
        <v>96</v>
      </c>
      <c r="AM3351" s="2" t="s">
        <v>42</v>
      </c>
      <c r="AN3351" s="2" t="s">
        <v>43</v>
      </c>
      <c r="AO3351" s="2" t="s">
        <v>30</v>
      </c>
      <c r="AP3351" s="2" t="s">
        <v>75</v>
      </c>
      <c r="AQ3351" s="2" t="s">
        <v>102</v>
      </c>
      <c r="AR3351" s="2" t="s">
        <v>33</v>
      </c>
      <c r="AS3351" s="2" t="s">
        <v>46</v>
      </c>
      <c r="AT3351" s="2">
        <v>991.62</v>
      </c>
      <c r="AU3351" s="2">
        <v>10</v>
      </c>
      <c r="AV3351" s="2">
        <v>0.06</v>
      </c>
      <c r="AW3351" s="2">
        <v>9321.23</v>
      </c>
      <c r="AX3351" s="2">
        <v>5324.11</v>
      </c>
      <c r="AY3351" s="2">
        <v>3997.12</v>
      </c>
      <c r="AZ3351" s="2" t="s">
        <v>63</v>
      </c>
      <c r="BA3351" s="2" t="s">
        <v>71</v>
      </c>
      <c r="BB3351" s="2" t="s">
        <v>72</v>
      </c>
      <c r="BC3351" s="2">
        <v>23.88</v>
      </c>
      <c r="BD3351" s="2">
        <v>10</v>
      </c>
      <c r="BE3351" s="2" t="s">
        <v>55</v>
      </c>
      <c r="BF3351" s="2" t="s">
        <v>56</v>
      </c>
      <c r="BG3351" s="2">
        <v>5</v>
      </c>
      <c r="BH3351" s="21">
        <v>8</v>
      </c>
    </row>
    <row r="3352" spans="36:60" x14ac:dyDescent="0.25">
      <c r="AJ3352" s="22">
        <v>591</v>
      </c>
      <c r="AK3352" s="13" t="s">
        <v>500</v>
      </c>
      <c r="AL3352" s="13" t="s">
        <v>58</v>
      </c>
      <c r="AM3352" s="13" t="s">
        <v>66</v>
      </c>
      <c r="AN3352" s="13" t="s">
        <v>90</v>
      </c>
      <c r="AO3352" s="13" t="s">
        <v>100</v>
      </c>
      <c r="AP3352" s="13" t="s">
        <v>75</v>
      </c>
      <c r="AQ3352" s="13" t="s">
        <v>52</v>
      </c>
      <c r="AR3352" s="13" t="s">
        <v>53</v>
      </c>
      <c r="AS3352" s="13" t="s">
        <v>46</v>
      </c>
      <c r="AT3352" s="13">
        <v>99.83</v>
      </c>
      <c r="AU3352" s="13">
        <v>7</v>
      </c>
      <c r="AV3352" s="13">
        <v>0.17</v>
      </c>
      <c r="AW3352" s="13">
        <v>580.01</v>
      </c>
      <c r="AX3352" s="13">
        <v>446.42</v>
      </c>
      <c r="AY3352" s="13">
        <v>133.59</v>
      </c>
      <c r="AZ3352" s="13" t="s">
        <v>76</v>
      </c>
      <c r="BA3352" s="13" t="s">
        <v>36</v>
      </c>
      <c r="BB3352" s="13" t="s">
        <v>72</v>
      </c>
      <c r="BC3352" s="13">
        <v>46.22</v>
      </c>
      <c r="BD3352" s="13">
        <v>8</v>
      </c>
      <c r="BE3352" s="13" t="s">
        <v>38</v>
      </c>
      <c r="BF3352" s="13" t="s">
        <v>39</v>
      </c>
      <c r="BG3352" s="13">
        <v>3</v>
      </c>
      <c r="BH3352" s="23">
        <v>4</v>
      </c>
    </row>
    <row r="3353" spans="36:60" x14ac:dyDescent="0.25">
      <c r="AJ3353" s="20">
        <v>592</v>
      </c>
      <c r="AK3353" s="2" t="s">
        <v>501</v>
      </c>
      <c r="AL3353" s="2" t="s">
        <v>96</v>
      </c>
      <c r="AM3353" s="2" t="s">
        <v>66</v>
      </c>
      <c r="AN3353" s="2" t="s">
        <v>90</v>
      </c>
      <c r="AO3353" s="2" t="s">
        <v>60</v>
      </c>
      <c r="AP3353" s="2" t="s">
        <v>61</v>
      </c>
      <c r="AQ3353" s="2" t="s">
        <v>102</v>
      </c>
      <c r="AR3353" s="2" t="s">
        <v>33</v>
      </c>
      <c r="AS3353" s="2" t="s">
        <v>34</v>
      </c>
      <c r="AT3353" s="2">
        <v>249.29</v>
      </c>
      <c r="AU3353" s="2">
        <v>20</v>
      </c>
      <c r="AV3353" s="2">
        <v>0.11</v>
      </c>
      <c r="AW3353" s="2">
        <v>4437.3599999999997</v>
      </c>
      <c r="AX3353" s="2">
        <v>3711.41</v>
      </c>
      <c r="AY3353" s="2">
        <v>725.95</v>
      </c>
      <c r="AZ3353" s="2" t="s">
        <v>47</v>
      </c>
      <c r="BA3353" s="2" t="s">
        <v>88</v>
      </c>
      <c r="BB3353" s="2" t="s">
        <v>48</v>
      </c>
      <c r="BC3353" s="2">
        <v>13</v>
      </c>
      <c r="BD3353" s="2">
        <v>9</v>
      </c>
      <c r="BE3353" s="2" t="s">
        <v>55</v>
      </c>
      <c r="BF3353" s="2" t="s">
        <v>39</v>
      </c>
      <c r="BG3353" s="2">
        <v>3</v>
      </c>
      <c r="BH3353" s="21">
        <v>10</v>
      </c>
    </row>
    <row r="3354" spans="36:60" x14ac:dyDescent="0.25">
      <c r="AJ3354" s="22">
        <v>593</v>
      </c>
      <c r="AK3354" s="13" t="s">
        <v>181</v>
      </c>
      <c r="AL3354" s="13" t="s">
        <v>58</v>
      </c>
      <c r="AM3354" s="13" t="s">
        <v>42</v>
      </c>
      <c r="AN3354" s="13" t="s">
        <v>83</v>
      </c>
      <c r="AO3354" s="13" t="s">
        <v>94</v>
      </c>
      <c r="AP3354" s="13" t="s">
        <v>75</v>
      </c>
      <c r="AQ3354" s="13" t="s">
        <v>32</v>
      </c>
      <c r="AR3354" s="13" t="s">
        <v>33</v>
      </c>
      <c r="AS3354" s="13" t="s">
        <v>85</v>
      </c>
      <c r="AT3354" s="13">
        <v>312.49</v>
      </c>
      <c r="AU3354" s="13">
        <v>12</v>
      </c>
      <c r="AV3354" s="13">
        <v>0.11</v>
      </c>
      <c r="AW3354" s="13">
        <v>3337.39</v>
      </c>
      <c r="AX3354" s="13">
        <v>2136.77</v>
      </c>
      <c r="AY3354" s="13">
        <v>1200.6199999999999</v>
      </c>
      <c r="AZ3354" s="13" t="s">
        <v>35</v>
      </c>
      <c r="BA3354" s="13" t="s">
        <v>54</v>
      </c>
      <c r="BB3354" s="13" t="s">
        <v>48</v>
      </c>
      <c r="BC3354" s="13">
        <v>6.1</v>
      </c>
      <c r="BD3354" s="13">
        <v>10</v>
      </c>
      <c r="BE3354" s="13" t="s">
        <v>97</v>
      </c>
      <c r="BF3354" s="13" t="s">
        <v>56</v>
      </c>
      <c r="BG3354" s="13">
        <v>1</v>
      </c>
      <c r="BH3354" s="23">
        <v>6</v>
      </c>
    </row>
    <row r="3355" spans="36:60" x14ac:dyDescent="0.25">
      <c r="AJ3355" s="20">
        <v>598</v>
      </c>
      <c r="AK3355" s="2" t="s">
        <v>362</v>
      </c>
      <c r="AL3355" s="2" t="s">
        <v>50</v>
      </c>
      <c r="AM3355" s="2" t="s">
        <v>66</v>
      </c>
      <c r="AN3355" s="2" t="s">
        <v>83</v>
      </c>
      <c r="AO3355" s="2" t="s">
        <v>60</v>
      </c>
      <c r="AP3355" s="2" t="s">
        <v>51</v>
      </c>
      <c r="AQ3355" s="2" t="s">
        <v>79</v>
      </c>
      <c r="AR3355" s="2" t="s">
        <v>33</v>
      </c>
      <c r="AS3355" s="2" t="s">
        <v>85</v>
      </c>
      <c r="AT3355" s="2">
        <v>689.7</v>
      </c>
      <c r="AU3355" s="2">
        <v>2</v>
      </c>
      <c r="AV3355" s="2">
        <v>0.13</v>
      </c>
      <c r="AW3355" s="2">
        <v>1200.08</v>
      </c>
      <c r="AX3355" s="2">
        <v>1040.57</v>
      </c>
      <c r="AY3355" s="2">
        <v>159.51</v>
      </c>
      <c r="AZ3355" s="2" t="s">
        <v>47</v>
      </c>
      <c r="BA3355" s="2" t="s">
        <v>88</v>
      </c>
      <c r="BB3355" s="2" t="s">
        <v>72</v>
      </c>
      <c r="BC3355" s="2">
        <v>30.59</v>
      </c>
      <c r="BD3355" s="2">
        <v>8</v>
      </c>
      <c r="BE3355" s="2" t="s">
        <v>97</v>
      </c>
      <c r="BF3355" s="2" t="s">
        <v>39</v>
      </c>
      <c r="BG3355" s="2">
        <v>5</v>
      </c>
      <c r="BH3355" s="21">
        <v>6</v>
      </c>
    </row>
    <row r="3356" spans="36:60" x14ac:dyDescent="0.25">
      <c r="AJ3356" s="22">
        <v>605</v>
      </c>
      <c r="AK3356" s="13" t="s">
        <v>506</v>
      </c>
      <c r="AL3356" s="13" t="s">
        <v>65</v>
      </c>
      <c r="AM3356" s="13" t="s">
        <v>66</v>
      </c>
      <c r="AN3356" s="13" t="s">
        <v>59</v>
      </c>
      <c r="AO3356" s="13" t="s">
        <v>60</v>
      </c>
      <c r="AP3356" s="13" t="s">
        <v>68</v>
      </c>
      <c r="AQ3356" s="13" t="s">
        <v>79</v>
      </c>
      <c r="AR3356" s="13" t="s">
        <v>45</v>
      </c>
      <c r="AS3356" s="13" t="s">
        <v>70</v>
      </c>
      <c r="AT3356" s="13">
        <v>245.68</v>
      </c>
      <c r="AU3356" s="13">
        <v>3</v>
      </c>
      <c r="AV3356" s="13">
        <v>0.25</v>
      </c>
      <c r="AW3356" s="13">
        <v>552.78</v>
      </c>
      <c r="AX3356" s="13">
        <v>466.03</v>
      </c>
      <c r="AY3356" s="13">
        <v>86.75</v>
      </c>
      <c r="AZ3356" s="13" t="s">
        <v>91</v>
      </c>
      <c r="BA3356" s="13" t="s">
        <v>88</v>
      </c>
      <c r="BB3356" s="13" t="s">
        <v>48</v>
      </c>
      <c r="BC3356" s="13">
        <v>33.049999999999997</v>
      </c>
      <c r="BD3356" s="13">
        <v>9</v>
      </c>
      <c r="BE3356" s="13" t="s">
        <v>97</v>
      </c>
      <c r="BF3356" s="13" t="s">
        <v>39</v>
      </c>
      <c r="BG3356" s="13">
        <v>1</v>
      </c>
      <c r="BH3356" s="23">
        <v>3</v>
      </c>
    </row>
    <row r="3357" spans="36:60" x14ac:dyDescent="0.25">
      <c r="AJ3357" s="20">
        <v>606</v>
      </c>
      <c r="AK3357" s="2" t="s">
        <v>507</v>
      </c>
      <c r="AL3357" s="2" t="s">
        <v>41</v>
      </c>
      <c r="AM3357" s="2" t="s">
        <v>42</v>
      </c>
      <c r="AN3357" s="2" t="s">
        <v>29</v>
      </c>
      <c r="AO3357" s="2" t="s">
        <v>67</v>
      </c>
      <c r="AP3357" s="2" t="s">
        <v>61</v>
      </c>
      <c r="AQ3357" s="2" t="s">
        <v>52</v>
      </c>
      <c r="AR3357" s="2" t="s">
        <v>33</v>
      </c>
      <c r="AS3357" s="2" t="s">
        <v>34</v>
      </c>
      <c r="AT3357" s="2">
        <v>571.41999999999996</v>
      </c>
      <c r="AU3357" s="2">
        <v>8</v>
      </c>
      <c r="AV3357" s="2">
        <v>0.28999999999999998</v>
      </c>
      <c r="AW3357" s="2">
        <v>3245.67</v>
      </c>
      <c r="AX3357" s="2">
        <v>2715.59</v>
      </c>
      <c r="AY3357" s="2">
        <v>530.08000000000004</v>
      </c>
      <c r="AZ3357" s="2" t="s">
        <v>76</v>
      </c>
      <c r="BA3357" s="2" t="s">
        <v>36</v>
      </c>
      <c r="BB3357" s="2" t="s">
        <v>48</v>
      </c>
      <c r="BC3357" s="2">
        <v>10.92</v>
      </c>
      <c r="BD3357" s="2">
        <v>9</v>
      </c>
      <c r="BE3357" s="2" t="s">
        <v>55</v>
      </c>
      <c r="BF3357" s="2" t="s">
        <v>56</v>
      </c>
      <c r="BG3357" s="2">
        <v>4</v>
      </c>
      <c r="BH3357" s="21">
        <v>8</v>
      </c>
    </row>
    <row r="3358" spans="36:60" x14ac:dyDescent="0.25">
      <c r="AJ3358" s="20">
        <v>608</v>
      </c>
      <c r="AK3358" s="2" t="s">
        <v>508</v>
      </c>
      <c r="AL3358" s="2" t="s">
        <v>99</v>
      </c>
      <c r="AM3358" s="2" t="s">
        <v>42</v>
      </c>
      <c r="AN3358" s="2" t="s">
        <v>93</v>
      </c>
      <c r="AO3358" s="2" t="s">
        <v>30</v>
      </c>
      <c r="AP3358" s="2" t="s">
        <v>61</v>
      </c>
      <c r="AQ3358" s="2" t="s">
        <v>69</v>
      </c>
      <c r="AR3358" s="2" t="s">
        <v>53</v>
      </c>
      <c r="AS3358" s="2" t="s">
        <v>34</v>
      </c>
      <c r="AT3358" s="2">
        <v>681.7</v>
      </c>
      <c r="AU3358" s="2">
        <v>11</v>
      </c>
      <c r="AV3358" s="2">
        <v>7.0000000000000007E-2</v>
      </c>
      <c r="AW3358" s="2">
        <v>6973.79</v>
      </c>
      <c r="AX3358" s="2">
        <v>3730.57</v>
      </c>
      <c r="AY3358" s="2">
        <v>3243.22</v>
      </c>
      <c r="AZ3358" s="2" t="s">
        <v>35</v>
      </c>
      <c r="BA3358" s="2" t="s">
        <v>36</v>
      </c>
      <c r="BB3358" s="2" t="s">
        <v>48</v>
      </c>
      <c r="BC3358" s="2">
        <v>31.14</v>
      </c>
      <c r="BD3358" s="2">
        <v>9</v>
      </c>
      <c r="BE3358" s="2" t="s">
        <v>55</v>
      </c>
      <c r="BF3358" s="2" t="s">
        <v>56</v>
      </c>
      <c r="BG3358" s="2">
        <v>3</v>
      </c>
      <c r="BH3358" s="21">
        <v>6</v>
      </c>
    </row>
    <row r="3359" spans="36:60" x14ac:dyDescent="0.25">
      <c r="AJ3359" s="20">
        <v>616</v>
      </c>
      <c r="AK3359" s="2" t="s">
        <v>172</v>
      </c>
      <c r="AL3359" s="2" t="s">
        <v>114</v>
      </c>
      <c r="AM3359" s="2" t="s">
        <v>42</v>
      </c>
      <c r="AN3359" s="2" t="s">
        <v>29</v>
      </c>
      <c r="AO3359" s="2" t="s">
        <v>100</v>
      </c>
      <c r="AP3359" s="2" t="s">
        <v>51</v>
      </c>
      <c r="AQ3359" s="2" t="s">
        <v>87</v>
      </c>
      <c r="AR3359" s="2" t="s">
        <v>33</v>
      </c>
      <c r="AS3359" s="2" t="s">
        <v>85</v>
      </c>
      <c r="AT3359" s="2">
        <v>838.38</v>
      </c>
      <c r="AU3359" s="2">
        <v>11</v>
      </c>
      <c r="AV3359" s="2">
        <v>0.04</v>
      </c>
      <c r="AW3359" s="2">
        <v>8853.2900000000009</v>
      </c>
      <c r="AX3359" s="2">
        <v>4863.2700000000004</v>
      </c>
      <c r="AY3359" s="2">
        <v>3990.02</v>
      </c>
      <c r="AZ3359" s="2" t="s">
        <v>35</v>
      </c>
      <c r="BA3359" s="2" t="s">
        <v>36</v>
      </c>
      <c r="BB3359" s="2" t="s">
        <v>48</v>
      </c>
      <c r="BC3359" s="2">
        <v>49.22</v>
      </c>
      <c r="BD3359" s="2">
        <v>8</v>
      </c>
      <c r="BE3359" s="2" t="s">
        <v>38</v>
      </c>
      <c r="BF3359" s="2" t="s">
        <v>56</v>
      </c>
      <c r="BG3359" s="2">
        <v>1</v>
      </c>
      <c r="BH3359" s="21">
        <v>12</v>
      </c>
    </row>
    <row r="3360" spans="36:60" x14ac:dyDescent="0.25">
      <c r="AJ3360" s="20">
        <v>622</v>
      </c>
      <c r="AK3360" s="2" t="s">
        <v>438</v>
      </c>
      <c r="AL3360" s="2" t="s">
        <v>114</v>
      </c>
      <c r="AM3360" s="2" t="s">
        <v>82</v>
      </c>
      <c r="AN3360" s="2" t="s">
        <v>59</v>
      </c>
      <c r="AO3360" s="2" t="s">
        <v>78</v>
      </c>
      <c r="AP3360" s="2" t="s">
        <v>68</v>
      </c>
      <c r="AQ3360" s="2" t="s">
        <v>69</v>
      </c>
      <c r="AR3360" s="2" t="s">
        <v>53</v>
      </c>
      <c r="AS3360" s="2" t="s">
        <v>85</v>
      </c>
      <c r="AT3360" s="2">
        <v>364.62</v>
      </c>
      <c r="AU3360" s="2">
        <v>16</v>
      </c>
      <c r="AV3360" s="2">
        <v>0.25</v>
      </c>
      <c r="AW3360" s="2">
        <v>4375.4399999999996</v>
      </c>
      <c r="AX3360" s="2">
        <v>3401.12</v>
      </c>
      <c r="AY3360" s="2">
        <v>974.32</v>
      </c>
      <c r="AZ3360" s="2" t="s">
        <v>76</v>
      </c>
      <c r="BA3360" s="2" t="s">
        <v>88</v>
      </c>
      <c r="BB3360" s="2" t="s">
        <v>37</v>
      </c>
      <c r="BC3360" s="2">
        <v>35.74</v>
      </c>
      <c r="BD3360" s="2">
        <v>9</v>
      </c>
      <c r="BE3360" s="2" t="s">
        <v>97</v>
      </c>
      <c r="BF3360" s="2" t="s">
        <v>39</v>
      </c>
      <c r="BG3360" s="2">
        <v>2</v>
      </c>
      <c r="BH3360" s="21">
        <v>10</v>
      </c>
    </row>
    <row r="3361" spans="36:60" x14ac:dyDescent="0.25">
      <c r="AJ3361" s="22">
        <v>631</v>
      </c>
      <c r="AK3361" s="13" t="s">
        <v>519</v>
      </c>
      <c r="AL3361" s="13" t="s">
        <v>114</v>
      </c>
      <c r="AM3361" s="13" t="s">
        <v>42</v>
      </c>
      <c r="AN3361" s="13" t="s">
        <v>90</v>
      </c>
      <c r="AO3361" s="13" t="s">
        <v>74</v>
      </c>
      <c r="AP3361" s="13" t="s">
        <v>75</v>
      </c>
      <c r="AQ3361" s="13" t="s">
        <v>62</v>
      </c>
      <c r="AR3361" s="13" t="s">
        <v>33</v>
      </c>
      <c r="AS3361" s="13" t="s">
        <v>70</v>
      </c>
      <c r="AT3361" s="13">
        <v>748.93</v>
      </c>
      <c r="AU3361" s="13">
        <v>18</v>
      </c>
      <c r="AV3361" s="13">
        <v>0.13</v>
      </c>
      <c r="AW3361" s="13">
        <v>11728.24</v>
      </c>
      <c r="AX3361" s="13">
        <v>7785.46</v>
      </c>
      <c r="AY3361" s="13">
        <v>3942.78</v>
      </c>
      <c r="AZ3361" s="13" t="s">
        <v>76</v>
      </c>
      <c r="BA3361" s="13" t="s">
        <v>36</v>
      </c>
      <c r="BB3361" s="13" t="s">
        <v>72</v>
      </c>
      <c r="BC3361" s="13">
        <v>14.32</v>
      </c>
      <c r="BD3361" s="13">
        <v>9</v>
      </c>
      <c r="BE3361" s="13" t="s">
        <v>38</v>
      </c>
      <c r="BF3361" s="13" t="s">
        <v>56</v>
      </c>
      <c r="BG3361" s="13">
        <v>4</v>
      </c>
      <c r="BH3361" s="23">
        <v>7</v>
      </c>
    </row>
    <row r="3362" spans="36:60" x14ac:dyDescent="0.25">
      <c r="AJ3362" s="22">
        <v>637</v>
      </c>
      <c r="AK3362" s="13" t="s">
        <v>433</v>
      </c>
      <c r="AL3362" s="13" t="s">
        <v>118</v>
      </c>
      <c r="AM3362" s="13" t="s">
        <v>66</v>
      </c>
      <c r="AN3362" s="13" t="s">
        <v>83</v>
      </c>
      <c r="AO3362" s="13" t="s">
        <v>67</v>
      </c>
      <c r="AP3362" s="13" t="s">
        <v>68</v>
      </c>
      <c r="AQ3362" s="13" t="s">
        <v>69</v>
      </c>
      <c r="AR3362" s="13" t="s">
        <v>45</v>
      </c>
      <c r="AS3362" s="13" t="s">
        <v>80</v>
      </c>
      <c r="AT3362" s="13">
        <v>966.36</v>
      </c>
      <c r="AU3362" s="13">
        <v>11</v>
      </c>
      <c r="AV3362" s="13">
        <v>0</v>
      </c>
      <c r="AW3362" s="13">
        <v>10629.96</v>
      </c>
      <c r="AX3362" s="13">
        <v>7886.79</v>
      </c>
      <c r="AY3362" s="13">
        <v>2743.17</v>
      </c>
      <c r="AZ3362" s="13" t="s">
        <v>76</v>
      </c>
      <c r="BA3362" s="13" t="s">
        <v>54</v>
      </c>
      <c r="BB3362" s="13" t="s">
        <v>37</v>
      </c>
      <c r="BC3362" s="13">
        <v>29.82</v>
      </c>
      <c r="BD3362" s="13">
        <v>9</v>
      </c>
      <c r="BE3362" s="13" t="s">
        <v>38</v>
      </c>
      <c r="BF3362" s="13" t="s">
        <v>39</v>
      </c>
      <c r="BG3362" s="13">
        <v>3</v>
      </c>
      <c r="BH3362" s="23">
        <v>11</v>
      </c>
    </row>
    <row r="3363" spans="36:60" x14ac:dyDescent="0.25">
      <c r="AJ3363" s="22">
        <v>649</v>
      </c>
      <c r="AK3363" s="13" t="s">
        <v>302</v>
      </c>
      <c r="AL3363" s="13" t="s">
        <v>96</v>
      </c>
      <c r="AM3363" s="13" t="s">
        <v>66</v>
      </c>
      <c r="AN3363" s="13" t="s">
        <v>59</v>
      </c>
      <c r="AO3363" s="13" t="s">
        <v>67</v>
      </c>
      <c r="AP3363" s="13" t="s">
        <v>51</v>
      </c>
      <c r="AQ3363" s="13" t="s">
        <v>87</v>
      </c>
      <c r="AR3363" s="13" t="s">
        <v>53</v>
      </c>
      <c r="AS3363" s="13" t="s">
        <v>80</v>
      </c>
      <c r="AT3363" s="13">
        <v>740.25</v>
      </c>
      <c r="AU3363" s="13">
        <v>14</v>
      </c>
      <c r="AV3363" s="13">
        <v>0.11</v>
      </c>
      <c r="AW3363" s="13">
        <v>9223.51</v>
      </c>
      <c r="AX3363" s="13">
        <v>5693.33</v>
      </c>
      <c r="AY3363" s="13">
        <v>3530.18</v>
      </c>
      <c r="AZ3363" s="13" t="s">
        <v>63</v>
      </c>
      <c r="BA3363" s="13" t="s">
        <v>54</v>
      </c>
      <c r="BB3363" s="13" t="s">
        <v>72</v>
      </c>
      <c r="BC3363" s="13">
        <v>13.07</v>
      </c>
      <c r="BD3363" s="13">
        <v>10</v>
      </c>
      <c r="BE3363" s="13" t="s">
        <v>38</v>
      </c>
      <c r="BF3363" s="13" t="s">
        <v>56</v>
      </c>
      <c r="BG3363" s="13">
        <v>4</v>
      </c>
      <c r="BH3363" s="23">
        <v>3</v>
      </c>
    </row>
    <row r="3364" spans="36:60" x14ac:dyDescent="0.25">
      <c r="AJ3364" s="20">
        <v>650</v>
      </c>
      <c r="AK3364" s="2" t="s">
        <v>209</v>
      </c>
      <c r="AL3364" s="2" t="s">
        <v>129</v>
      </c>
      <c r="AM3364" s="2" t="s">
        <v>66</v>
      </c>
      <c r="AN3364" s="2" t="s">
        <v>43</v>
      </c>
      <c r="AO3364" s="2" t="s">
        <v>60</v>
      </c>
      <c r="AP3364" s="2" t="s">
        <v>61</v>
      </c>
      <c r="AQ3364" s="2" t="s">
        <v>87</v>
      </c>
      <c r="AR3364" s="2" t="s">
        <v>33</v>
      </c>
      <c r="AS3364" s="2" t="s">
        <v>46</v>
      </c>
      <c r="AT3364" s="2">
        <v>927.9</v>
      </c>
      <c r="AU3364" s="2">
        <v>16</v>
      </c>
      <c r="AV3364" s="2">
        <v>7.0000000000000007E-2</v>
      </c>
      <c r="AW3364" s="2">
        <v>13807.15</v>
      </c>
      <c r="AX3364" s="2">
        <v>10539.09</v>
      </c>
      <c r="AY3364" s="2">
        <v>3268.06</v>
      </c>
      <c r="AZ3364" s="2" t="s">
        <v>91</v>
      </c>
      <c r="BA3364" s="2" t="s">
        <v>71</v>
      </c>
      <c r="BB3364" s="2" t="s">
        <v>72</v>
      </c>
      <c r="BC3364" s="2">
        <v>9.58</v>
      </c>
      <c r="BD3364" s="2">
        <v>9</v>
      </c>
      <c r="BE3364" s="2" t="s">
        <v>97</v>
      </c>
      <c r="BF3364" s="2" t="s">
        <v>56</v>
      </c>
      <c r="BG3364" s="2">
        <v>1</v>
      </c>
      <c r="BH3364" s="21">
        <v>7</v>
      </c>
    </row>
    <row r="3365" spans="36:60" x14ac:dyDescent="0.25">
      <c r="AJ3365" s="20">
        <v>654</v>
      </c>
      <c r="AK3365" s="2" t="s">
        <v>528</v>
      </c>
      <c r="AL3365" s="2" t="s">
        <v>118</v>
      </c>
      <c r="AM3365" s="2" t="s">
        <v>42</v>
      </c>
      <c r="AN3365" s="2" t="s">
        <v>90</v>
      </c>
      <c r="AO3365" s="2" t="s">
        <v>74</v>
      </c>
      <c r="AP3365" s="2" t="s">
        <v>61</v>
      </c>
      <c r="AQ3365" s="2" t="s">
        <v>79</v>
      </c>
      <c r="AR3365" s="2" t="s">
        <v>45</v>
      </c>
      <c r="AS3365" s="2" t="s">
        <v>85</v>
      </c>
      <c r="AT3365" s="2">
        <v>347.82</v>
      </c>
      <c r="AU3365" s="2">
        <v>9</v>
      </c>
      <c r="AV3365" s="2">
        <v>0.14000000000000001</v>
      </c>
      <c r="AW3365" s="2">
        <v>2692.13</v>
      </c>
      <c r="AX3365" s="2">
        <v>2338.2800000000002</v>
      </c>
      <c r="AY3365" s="2">
        <v>353.85</v>
      </c>
      <c r="AZ3365" s="2" t="s">
        <v>47</v>
      </c>
      <c r="BA3365" s="2" t="s">
        <v>88</v>
      </c>
      <c r="BB3365" s="2" t="s">
        <v>48</v>
      </c>
      <c r="BC3365" s="2">
        <v>24.37</v>
      </c>
      <c r="BD3365" s="2">
        <v>10</v>
      </c>
      <c r="BE3365" s="2" t="s">
        <v>97</v>
      </c>
      <c r="BF3365" s="2" t="s">
        <v>39</v>
      </c>
      <c r="BG3365" s="2">
        <v>1</v>
      </c>
      <c r="BH3365" s="21">
        <v>2</v>
      </c>
    </row>
    <row r="3366" spans="36:60" x14ac:dyDescent="0.25">
      <c r="AJ3366" s="20">
        <v>658</v>
      </c>
      <c r="AK3366" s="2" t="s">
        <v>346</v>
      </c>
      <c r="AL3366" s="2" t="s">
        <v>99</v>
      </c>
      <c r="AM3366" s="2" t="s">
        <v>82</v>
      </c>
      <c r="AN3366" s="2" t="s">
        <v>90</v>
      </c>
      <c r="AO3366" s="2" t="s">
        <v>78</v>
      </c>
      <c r="AP3366" s="2" t="s">
        <v>51</v>
      </c>
      <c r="AQ3366" s="2" t="s">
        <v>62</v>
      </c>
      <c r="AR3366" s="2" t="s">
        <v>33</v>
      </c>
      <c r="AS3366" s="2" t="s">
        <v>34</v>
      </c>
      <c r="AT3366" s="2">
        <v>342.63</v>
      </c>
      <c r="AU3366" s="2">
        <v>14</v>
      </c>
      <c r="AV3366" s="2">
        <v>0.02</v>
      </c>
      <c r="AW3366" s="2">
        <v>4700.88</v>
      </c>
      <c r="AX3366" s="2">
        <v>3973.28</v>
      </c>
      <c r="AY3366" s="2">
        <v>727.6</v>
      </c>
      <c r="AZ3366" s="2" t="s">
        <v>35</v>
      </c>
      <c r="BA3366" s="2" t="s">
        <v>54</v>
      </c>
      <c r="BB3366" s="2" t="s">
        <v>72</v>
      </c>
      <c r="BC3366" s="2">
        <v>40.549999999999997</v>
      </c>
      <c r="BD3366" s="2">
        <v>8</v>
      </c>
      <c r="BE3366" s="2" t="s">
        <v>55</v>
      </c>
      <c r="BF3366" s="2" t="s">
        <v>56</v>
      </c>
      <c r="BG3366" s="2">
        <v>4</v>
      </c>
      <c r="BH3366" s="21">
        <v>12</v>
      </c>
    </row>
    <row r="3367" spans="36:60" x14ac:dyDescent="0.25">
      <c r="AJ3367" s="22">
        <v>661</v>
      </c>
      <c r="AK3367" s="13" t="s">
        <v>429</v>
      </c>
      <c r="AL3367" s="13" t="s">
        <v>41</v>
      </c>
      <c r="AM3367" s="13" t="s">
        <v>82</v>
      </c>
      <c r="AN3367" s="13" t="s">
        <v>93</v>
      </c>
      <c r="AO3367" s="13" t="s">
        <v>67</v>
      </c>
      <c r="AP3367" s="13" t="s">
        <v>61</v>
      </c>
      <c r="AQ3367" s="13" t="s">
        <v>134</v>
      </c>
      <c r="AR3367" s="13" t="s">
        <v>45</v>
      </c>
      <c r="AS3367" s="13" t="s">
        <v>70</v>
      </c>
      <c r="AT3367" s="13">
        <v>121.57</v>
      </c>
      <c r="AU3367" s="13">
        <v>15</v>
      </c>
      <c r="AV3367" s="13">
        <v>0.01</v>
      </c>
      <c r="AW3367" s="13">
        <v>1805.31</v>
      </c>
      <c r="AX3367" s="13">
        <v>1340.82</v>
      </c>
      <c r="AY3367" s="13">
        <v>464.49</v>
      </c>
      <c r="AZ3367" s="13" t="s">
        <v>63</v>
      </c>
      <c r="BA3367" s="13" t="s">
        <v>36</v>
      </c>
      <c r="BB3367" s="13" t="s">
        <v>72</v>
      </c>
      <c r="BC3367" s="13">
        <v>25.42</v>
      </c>
      <c r="BD3367" s="13">
        <v>10</v>
      </c>
      <c r="BE3367" s="13" t="s">
        <v>38</v>
      </c>
      <c r="BF3367" s="13" t="s">
        <v>39</v>
      </c>
      <c r="BG3367" s="13">
        <v>5</v>
      </c>
      <c r="BH3367" s="23">
        <v>6</v>
      </c>
    </row>
    <row r="3368" spans="36:60" x14ac:dyDescent="0.25">
      <c r="AJ3368" s="20">
        <v>664</v>
      </c>
      <c r="AK3368" s="2" t="s">
        <v>146</v>
      </c>
      <c r="AL3368" s="2" t="s">
        <v>129</v>
      </c>
      <c r="AM3368" s="2" t="s">
        <v>66</v>
      </c>
      <c r="AN3368" s="2" t="s">
        <v>90</v>
      </c>
      <c r="AO3368" s="2" t="s">
        <v>67</v>
      </c>
      <c r="AP3368" s="2" t="s">
        <v>75</v>
      </c>
      <c r="AQ3368" s="2" t="s">
        <v>107</v>
      </c>
      <c r="AR3368" s="2" t="s">
        <v>45</v>
      </c>
      <c r="AS3368" s="2" t="s">
        <v>34</v>
      </c>
      <c r="AT3368" s="2">
        <v>546.11</v>
      </c>
      <c r="AU3368" s="2">
        <v>20</v>
      </c>
      <c r="AV3368" s="2">
        <v>7.0000000000000007E-2</v>
      </c>
      <c r="AW3368" s="2">
        <v>10157.65</v>
      </c>
      <c r="AX3368" s="2">
        <v>7565.86</v>
      </c>
      <c r="AY3368" s="2">
        <v>2591.79</v>
      </c>
      <c r="AZ3368" s="2" t="s">
        <v>35</v>
      </c>
      <c r="BA3368" s="2" t="s">
        <v>54</v>
      </c>
      <c r="BB3368" s="2" t="s">
        <v>48</v>
      </c>
      <c r="BC3368" s="2">
        <v>49.14</v>
      </c>
      <c r="BD3368" s="2">
        <v>9</v>
      </c>
      <c r="BE3368" s="2" t="s">
        <v>97</v>
      </c>
      <c r="BF3368" s="2" t="s">
        <v>56</v>
      </c>
      <c r="BG3368" s="2">
        <v>3</v>
      </c>
      <c r="BH3368" s="21">
        <v>12</v>
      </c>
    </row>
    <row r="3369" spans="36:60" x14ac:dyDescent="0.25">
      <c r="AJ3369" s="20">
        <v>674</v>
      </c>
      <c r="AK3369" s="2" t="s">
        <v>437</v>
      </c>
      <c r="AL3369" s="2" t="s">
        <v>118</v>
      </c>
      <c r="AM3369" s="2" t="s">
        <v>66</v>
      </c>
      <c r="AN3369" s="2" t="s">
        <v>83</v>
      </c>
      <c r="AO3369" s="2" t="s">
        <v>74</v>
      </c>
      <c r="AP3369" s="2" t="s">
        <v>68</v>
      </c>
      <c r="AQ3369" s="2" t="s">
        <v>107</v>
      </c>
      <c r="AR3369" s="2" t="s">
        <v>33</v>
      </c>
      <c r="AS3369" s="2" t="s">
        <v>85</v>
      </c>
      <c r="AT3369" s="2">
        <v>702.58</v>
      </c>
      <c r="AU3369" s="2">
        <v>4</v>
      </c>
      <c r="AV3369" s="2">
        <v>0.28000000000000003</v>
      </c>
      <c r="AW3369" s="2">
        <v>2023.43</v>
      </c>
      <c r="AX3369" s="2">
        <v>1095.75</v>
      </c>
      <c r="AY3369" s="2">
        <v>927.68</v>
      </c>
      <c r="AZ3369" s="2" t="s">
        <v>91</v>
      </c>
      <c r="BA3369" s="2" t="s">
        <v>71</v>
      </c>
      <c r="BB3369" s="2" t="s">
        <v>37</v>
      </c>
      <c r="BC3369" s="2">
        <v>30.58</v>
      </c>
      <c r="BD3369" s="2">
        <v>8</v>
      </c>
      <c r="BE3369" s="2" t="s">
        <v>38</v>
      </c>
      <c r="BF3369" s="2" t="s">
        <v>56</v>
      </c>
      <c r="BG3369" s="2">
        <v>3</v>
      </c>
      <c r="BH3369" s="21">
        <v>4</v>
      </c>
    </row>
    <row r="3370" spans="36:60" x14ac:dyDescent="0.25">
      <c r="AJ3370" s="20">
        <v>688</v>
      </c>
      <c r="AK3370" s="2" t="s">
        <v>454</v>
      </c>
      <c r="AL3370" s="2" t="s">
        <v>118</v>
      </c>
      <c r="AM3370" s="2" t="s">
        <v>42</v>
      </c>
      <c r="AN3370" s="2" t="s">
        <v>29</v>
      </c>
      <c r="AO3370" s="2" t="s">
        <v>60</v>
      </c>
      <c r="AP3370" s="2" t="s">
        <v>68</v>
      </c>
      <c r="AQ3370" s="2" t="s">
        <v>52</v>
      </c>
      <c r="AR3370" s="2" t="s">
        <v>53</v>
      </c>
      <c r="AS3370" s="2" t="s">
        <v>34</v>
      </c>
      <c r="AT3370" s="2">
        <v>815.49</v>
      </c>
      <c r="AU3370" s="2">
        <v>11</v>
      </c>
      <c r="AV3370" s="2">
        <v>0.18</v>
      </c>
      <c r="AW3370" s="2">
        <v>7355.72</v>
      </c>
      <c r="AX3370" s="2">
        <v>6415.74</v>
      </c>
      <c r="AY3370" s="2">
        <v>939.98</v>
      </c>
      <c r="AZ3370" s="2" t="s">
        <v>35</v>
      </c>
      <c r="BA3370" s="2" t="s">
        <v>36</v>
      </c>
      <c r="BB3370" s="2" t="s">
        <v>72</v>
      </c>
      <c r="BC3370" s="2">
        <v>35.630000000000003</v>
      </c>
      <c r="BD3370" s="2">
        <v>8</v>
      </c>
      <c r="BE3370" s="2" t="s">
        <v>55</v>
      </c>
      <c r="BF3370" s="2" t="s">
        <v>56</v>
      </c>
      <c r="BG3370" s="2">
        <v>1</v>
      </c>
      <c r="BH3370" s="21">
        <v>12</v>
      </c>
    </row>
    <row r="3371" spans="36:60" x14ac:dyDescent="0.25">
      <c r="AJ3371" s="22">
        <v>691</v>
      </c>
      <c r="AK3371" s="13" t="s">
        <v>342</v>
      </c>
      <c r="AL3371" s="13" t="s">
        <v>50</v>
      </c>
      <c r="AM3371" s="13" t="s">
        <v>42</v>
      </c>
      <c r="AN3371" s="13" t="s">
        <v>43</v>
      </c>
      <c r="AO3371" s="13" t="s">
        <v>44</v>
      </c>
      <c r="AP3371" s="13" t="s">
        <v>75</v>
      </c>
      <c r="AQ3371" s="13" t="s">
        <v>87</v>
      </c>
      <c r="AR3371" s="13" t="s">
        <v>33</v>
      </c>
      <c r="AS3371" s="13" t="s">
        <v>70</v>
      </c>
      <c r="AT3371" s="13">
        <v>321.93</v>
      </c>
      <c r="AU3371" s="13">
        <v>2</v>
      </c>
      <c r="AV3371" s="13">
        <v>0.01</v>
      </c>
      <c r="AW3371" s="13">
        <v>637.41999999999996</v>
      </c>
      <c r="AX3371" s="13">
        <v>323.7</v>
      </c>
      <c r="AY3371" s="13">
        <v>313.72000000000003</v>
      </c>
      <c r="AZ3371" s="13" t="s">
        <v>63</v>
      </c>
      <c r="BA3371" s="13" t="s">
        <v>88</v>
      </c>
      <c r="BB3371" s="13" t="s">
        <v>37</v>
      </c>
      <c r="BC3371" s="13">
        <v>32.1</v>
      </c>
      <c r="BD3371" s="13">
        <v>8</v>
      </c>
      <c r="BE3371" s="13" t="s">
        <v>97</v>
      </c>
      <c r="BF3371" s="13" t="s">
        <v>56</v>
      </c>
      <c r="BG3371" s="13">
        <v>2</v>
      </c>
      <c r="BH3371" s="23">
        <v>3</v>
      </c>
    </row>
    <row r="3372" spans="36:60" x14ac:dyDescent="0.25">
      <c r="AJ3372" s="20">
        <v>692</v>
      </c>
      <c r="AK3372" s="2" t="s">
        <v>540</v>
      </c>
      <c r="AL3372" s="2" t="s">
        <v>96</v>
      </c>
      <c r="AM3372" s="2" t="s">
        <v>42</v>
      </c>
      <c r="AN3372" s="2" t="s">
        <v>29</v>
      </c>
      <c r="AO3372" s="2" t="s">
        <v>67</v>
      </c>
      <c r="AP3372" s="2" t="s">
        <v>68</v>
      </c>
      <c r="AQ3372" s="2" t="s">
        <v>87</v>
      </c>
      <c r="AR3372" s="2" t="s">
        <v>33</v>
      </c>
      <c r="AS3372" s="2" t="s">
        <v>85</v>
      </c>
      <c r="AT3372" s="2">
        <v>630.29</v>
      </c>
      <c r="AU3372" s="2">
        <v>11</v>
      </c>
      <c r="AV3372" s="2">
        <v>0.25</v>
      </c>
      <c r="AW3372" s="2">
        <v>5199.8900000000003</v>
      </c>
      <c r="AX3372" s="2">
        <v>2976.62</v>
      </c>
      <c r="AY3372" s="2">
        <v>2223.27</v>
      </c>
      <c r="AZ3372" s="2" t="s">
        <v>47</v>
      </c>
      <c r="BA3372" s="2" t="s">
        <v>54</v>
      </c>
      <c r="BB3372" s="2" t="s">
        <v>48</v>
      </c>
      <c r="BC3372" s="2">
        <v>44.6</v>
      </c>
      <c r="BD3372" s="2">
        <v>8</v>
      </c>
      <c r="BE3372" s="2" t="s">
        <v>97</v>
      </c>
      <c r="BF3372" s="2" t="s">
        <v>39</v>
      </c>
      <c r="BG3372" s="2">
        <v>2</v>
      </c>
      <c r="BH3372" s="21">
        <v>1</v>
      </c>
    </row>
    <row r="3373" spans="36:60" x14ac:dyDescent="0.25">
      <c r="AJ3373" s="22">
        <v>693</v>
      </c>
      <c r="AK3373" s="13" t="s">
        <v>541</v>
      </c>
      <c r="AL3373" s="13" t="s">
        <v>41</v>
      </c>
      <c r="AM3373" s="13" t="s">
        <v>66</v>
      </c>
      <c r="AN3373" s="13" t="s">
        <v>59</v>
      </c>
      <c r="AO3373" s="13" t="s">
        <v>74</v>
      </c>
      <c r="AP3373" s="13" t="s">
        <v>31</v>
      </c>
      <c r="AQ3373" s="13" t="s">
        <v>69</v>
      </c>
      <c r="AR3373" s="13" t="s">
        <v>45</v>
      </c>
      <c r="AS3373" s="13" t="s">
        <v>80</v>
      </c>
      <c r="AT3373" s="13">
        <v>557.04</v>
      </c>
      <c r="AU3373" s="13">
        <v>9</v>
      </c>
      <c r="AV3373" s="13">
        <v>0.2</v>
      </c>
      <c r="AW3373" s="13">
        <v>4010.69</v>
      </c>
      <c r="AX3373" s="13">
        <v>3093.98</v>
      </c>
      <c r="AY3373" s="13">
        <v>916.71</v>
      </c>
      <c r="AZ3373" s="13" t="s">
        <v>91</v>
      </c>
      <c r="BA3373" s="13" t="s">
        <v>71</v>
      </c>
      <c r="BB3373" s="13" t="s">
        <v>48</v>
      </c>
      <c r="BC3373" s="13">
        <v>19.43</v>
      </c>
      <c r="BD3373" s="13">
        <v>10</v>
      </c>
      <c r="BE3373" s="13" t="s">
        <v>97</v>
      </c>
      <c r="BF3373" s="13" t="s">
        <v>39</v>
      </c>
      <c r="BG3373" s="13">
        <v>3</v>
      </c>
      <c r="BH3373" s="23">
        <v>5</v>
      </c>
    </row>
    <row r="3374" spans="36:60" x14ac:dyDescent="0.25">
      <c r="AJ3374" s="22">
        <v>697</v>
      </c>
      <c r="AK3374" s="13" t="s">
        <v>226</v>
      </c>
      <c r="AL3374" s="13" t="s">
        <v>65</v>
      </c>
      <c r="AM3374" s="13" t="s">
        <v>66</v>
      </c>
      <c r="AN3374" s="13" t="s">
        <v>90</v>
      </c>
      <c r="AO3374" s="13" t="s">
        <v>44</v>
      </c>
      <c r="AP3374" s="13" t="s">
        <v>68</v>
      </c>
      <c r="AQ3374" s="13" t="s">
        <v>87</v>
      </c>
      <c r="AR3374" s="13" t="s">
        <v>53</v>
      </c>
      <c r="AS3374" s="13" t="s">
        <v>34</v>
      </c>
      <c r="AT3374" s="13">
        <v>588.49</v>
      </c>
      <c r="AU3374" s="13">
        <v>10</v>
      </c>
      <c r="AV3374" s="13">
        <v>0.19</v>
      </c>
      <c r="AW3374" s="13">
        <v>4766.7700000000004</v>
      </c>
      <c r="AX3374" s="13">
        <v>3216.29</v>
      </c>
      <c r="AY3374" s="13">
        <v>1550.48</v>
      </c>
      <c r="AZ3374" s="13" t="s">
        <v>63</v>
      </c>
      <c r="BA3374" s="13" t="s">
        <v>54</v>
      </c>
      <c r="BB3374" s="13" t="s">
        <v>48</v>
      </c>
      <c r="BC3374" s="13">
        <v>48.37</v>
      </c>
      <c r="BD3374" s="13">
        <v>10</v>
      </c>
      <c r="BE3374" s="13" t="s">
        <v>97</v>
      </c>
      <c r="BF3374" s="13" t="s">
        <v>39</v>
      </c>
      <c r="BG3374" s="13">
        <v>5</v>
      </c>
      <c r="BH3374" s="23">
        <v>10</v>
      </c>
    </row>
    <row r="3375" spans="36:60" x14ac:dyDescent="0.25">
      <c r="AJ3375" s="22">
        <v>699</v>
      </c>
      <c r="AK3375" s="13" t="s">
        <v>542</v>
      </c>
      <c r="AL3375" s="13" t="s">
        <v>65</v>
      </c>
      <c r="AM3375" s="13" t="s">
        <v>66</v>
      </c>
      <c r="AN3375" s="13" t="s">
        <v>43</v>
      </c>
      <c r="AO3375" s="13" t="s">
        <v>67</v>
      </c>
      <c r="AP3375" s="13" t="s">
        <v>75</v>
      </c>
      <c r="AQ3375" s="13" t="s">
        <v>134</v>
      </c>
      <c r="AR3375" s="13" t="s">
        <v>53</v>
      </c>
      <c r="AS3375" s="13" t="s">
        <v>80</v>
      </c>
      <c r="AT3375" s="13">
        <v>324.07</v>
      </c>
      <c r="AU3375" s="13">
        <v>17</v>
      </c>
      <c r="AV3375" s="13">
        <v>0.24</v>
      </c>
      <c r="AW3375" s="13">
        <v>4186.9799999999996</v>
      </c>
      <c r="AX3375" s="13">
        <v>2882.76</v>
      </c>
      <c r="AY3375" s="13">
        <v>1304.22</v>
      </c>
      <c r="AZ3375" s="13" t="s">
        <v>91</v>
      </c>
      <c r="BA3375" s="13" t="s">
        <v>88</v>
      </c>
      <c r="BB3375" s="13" t="s">
        <v>48</v>
      </c>
      <c r="BC3375" s="13">
        <v>30.13</v>
      </c>
      <c r="BD3375" s="13">
        <v>9</v>
      </c>
      <c r="BE3375" s="13" t="s">
        <v>55</v>
      </c>
      <c r="BF3375" s="13" t="s">
        <v>39</v>
      </c>
      <c r="BG3375" s="13">
        <v>4</v>
      </c>
      <c r="BH3375" s="23">
        <v>8</v>
      </c>
    </row>
    <row r="3376" spans="36:60" x14ac:dyDescent="0.25">
      <c r="AJ3376" s="20">
        <v>700</v>
      </c>
      <c r="AK3376" s="2" t="s">
        <v>543</v>
      </c>
      <c r="AL3376" s="2" t="s">
        <v>50</v>
      </c>
      <c r="AM3376" s="2" t="s">
        <v>42</v>
      </c>
      <c r="AN3376" s="2" t="s">
        <v>90</v>
      </c>
      <c r="AO3376" s="2" t="s">
        <v>74</v>
      </c>
      <c r="AP3376" s="2" t="s">
        <v>31</v>
      </c>
      <c r="AQ3376" s="2" t="s">
        <v>87</v>
      </c>
      <c r="AR3376" s="2" t="s">
        <v>53</v>
      </c>
      <c r="AS3376" s="2" t="s">
        <v>85</v>
      </c>
      <c r="AT3376" s="2">
        <v>790.03</v>
      </c>
      <c r="AU3376" s="2">
        <v>15</v>
      </c>
      <c r="AV3376" s="2">
        <v>0.18</v>
      </c>
      <c r="AW3376" s="2">
        <v>9717.3700000000008</v>
      </c>
      <c r="AX3376" s="2">
        <v>5916.44</v>
      </c>
      <c r="AY3376" s="2">
        <v>3800.93</v>
      </c>
      <c r="AZ3376" s="2" t="s">
        <v>35</v>
      </c>
      <c r="BA3376" s="2" t="s">
        <v>36</v>
      </c>
      <c r="BB3376" s="2" t="s">
        <v>48</v>
      </c>
      <c r="BC3376" s="2">
        <v>38.450000000000003</v>
      </c>
      <c r="BD3376" s="2">
        <v>10</v>
      </c>
      <c r="BE3376" s="2" t="s">
        <v>38</v>
      </c>
      <c r="BF3376" s="2" t="s">
        <v>39</v>
      </c>
      <c r="BG3376" s="2">
        <v>4</v>
      </c>
      <c r="BH3376" s="21">
        <v>6</v>
      </c>
    </row>
    <row r="3377" spans="36:60" x14ac:dyDescent="0.25">
      <c r="AJ3377" s="20">
        <v>702</v>
      </c>
      <c r="AK3377" s="2" t="s">
        <v>86</v>
      </c>
      <c r="AL3377" s="2" t="s">
        <v>27</v>
      </c>
      <c r="AM3377" s="2" t="s">
        <v>28</v>
      </c>
      <c r="AN3377" s="2" t="s">
        <v>29</v>
      </c>
      <c r="AO3377" s="2" t="s">
        <v>94</v>
      </c>
      <c r="AP3377" s="2" t="s">
        <v>75</v>
      </c>
      <c r="AQ3377" s="2" t="s">
        <v>134</v>
      </c>
      <c r="AR3377" s="2" t="s">
        <v>53</v>
      </c>
      <c r="AS3377" s="2" t="s">
        <v>85</v>
      </c>
      <c r="AT3377" s="2">
        <v>706.95</v>
      </c>
      <c r="AU3377" s="2">
        <v>20</v>
      </c>
      <c r="AV3377" s="2">
        <v>0.2</v>
      </c>
      <c r="AW3377" s="2">
        <v>11311.2</v>
      </c>
      <c r="AX3377" s="2">
        <v>7345.95</v>
      </c>
      <c r="AY3377" s="2">
        <v>3965.25</v>
      </c>
      <c r="AZ3377" s="2" t="s">
        <v>91</v>
      </c>
      <c r="BA3377" s="2" t="s">
        <v>36</v>
      </c>
      <c r="BB3377" s="2" t="s">
        <v>72</v>
      </c>
      <c r="BC3377" s="2">
        <v>43.53</v>
      </c>
      <c r="BD3377" s="2">
        <v>9</v>
      </c>
      <c r="BE3377" s="2" t="s">
        <v>97</v>
      </c>
      <c r="BF3377" s="2" t="s">
        <v>39</v>
      </c>
      <c r="BG3377" s="2">
        <v>1</v>
      </c>
      <c r="BH3377" s="21">
        <v>7</v>
      </c>
    </row>
    <row r="3378" spans="36:60" x14ac:dyDescent="0.25">
      <c r="AJ3378" s="22">
        <v>707</v>
      </c>
      <c r="AK3378" s="13" t="s">
        <v>101</v>
      </c>
      <c r="AL3378" s="13" t="s">
        <v>50</v>
      </c>
      <c r="AM3378" s="13" t="s">
        <v>82</v>
      </c>
      <c r="AN3378" s="13" t="s">
        <v>83</v>
      </c>
      <c r="AO3378" s="13" t="s">
        <v>67</v>
      </c>
      <c r="AP3378" s="13" t="s">
        <v>51</v>
      </c>
      <c r="AQ3378" s="13" t="s">
        <v>134</v>
      </c>
      <c r="AR3378" s="13" t="s">
        <v>45</v>
      </c>
      <c r="AS3378" s="13" t="s">
        <v>85</v>
      </c>
      <c r="AT3378" s="13">
        <v>420.25</v>
      </c>
      <c r="AU3378" s="13">
        <v>20</v>
      </c>
      <c r="AV3378" s="13">
        <v>0.17</v>
      </c>
      <c r="AW3378" s="13">
        <v>6976.15</v>
      </c>
      <c r="AX3378" s="13">
        <v>3635.98</v>
      </c>
      <c r="AY3378" s="13">
        <v>3340.17</v>
      </c>
      <c r="AZ3378" s="13" t="s">
        <v>91</v>
      </c>
      <c r="BA3378" s="13" t="s">
        <v>71</v>
      </c>
      <c r="BB3378" s="13" t="s">
        <v>72</v>
      </c>
      <c r="BC3378" s="13">
        <v>34.4</v>
      </c>
      <c r="BD3378" s="13">
        <v>9</v>
      </c>
      <c r="BE3378" s="13" t="s">
        <v>55</v>
      </c>
      <c r="BF3378" s="13" t="s">
        <v>39</v>
      </c>
      <c r="BG3378" s="13">
        <v>4</v>
      </c>
      <c r="BH3378" s="23">
        <v>3</v>
      </c>
    </row>
    <row r="3379" spans="36:60" x14ac:dyDescent="0.25">
      <c r="AJ3379" s="20">
        <v>710</v>
      </c>
      <c r="AK3379" s="2" t="s">
        <v>539</v>
      </c>
      <c r="AL3379" s="2" t="s">
        <v>114</v>
      </c>
      <c r="AM3379" s="2" t="s">
        <v>66</v>
      </c>
      <c r="AN3379" s="2" t="s">
        <v>43</v>
      </c>
      <c r="AO3379" s="2" t="s">
        <v>74</v>
      </c>
      <c r="AP3379" s="2" t="s">
        <v>31</v>
      </c>
      <c r="AQ3379" s="2" t="s">
        <v>32</v>
      </c>
      <c r="AR3379" s="2" t="s">
        <v>53</v>
      </c>
      <c r="AS3379" s="2" t="s">
        <v>34</v>
      </c>
      <c r="AT3379" s="2">
        <v>13.12</v>
      </c>
      <c r="AU3379" s="2">
        <v>5</v>
      </c>
      <c r="AV3379" s="2">
        <v>0.28999999999999998</v>
      </c>
      <c r="AW3379" s="2">
        <v>46.58</v>
      </c>
      <c r="AX3379" s="2">
        <v>39.19</v>
      </c>
      <c r="AY3379" s="2">
        <v>7.39</v>
      </c>
      <c r="AZ3379" s="2" t="s">
        <v>91</v>
      </c>
      <c r="BA3379" s="2" t="s">
        <v>54</v>
      </c>
      <c r="BB3379" s="2" t="s">
        <v>37</v>
      </c>
      <c r="BC3379" s="2">
        <v>47.83</v>
      </c>
      <c r="BD3379" s="2">
        <v>10</v>
      </c>
      <c r="BE3379" s="2" t="s">
        <v>55</v>
      </c>
      <c r="BF3379" s="2" t="s">
        <v>39</v>
      </c>
      <c r="BG3379" s="2">
        <v>2</v>
      </c>
      <c r="BH3379" s="21">
        <v>2</v>
      </c>
    </row>
    <row r="3380" spans="36:60" x14ac:dyDescent="0.25">
      <c r="AJ3380" s="20">
        <v>718</v>
      </c>
      <c r="AK3380" s="2" t="s">
        <v>283</v>
      </c>
      <c r="AL3380" s="2" t="s">
        <v>96</v>
      </c>
      <c r="AM3380" s="2" t="s">
        <v>28</v>
      </c>
      <c r="AN3380" s="2" t="s">
        <v>93</v>
      </c>
      <c r="AO3380" s="2" t="s">
        <v>67</v>
      </c>
      <c r="AP3380" s="2" t="s">
        <v>31</v>
      </c>
      <c r="AQ3380" s="2" t="s">
        <v>79</v>
      </c>
      <c r="AR3380" s="2" t="s">
        <v>33</v>
      </c>
      <c r="AS3380" s="2" t="s">
        <v>34</v>
      </c>
      <c r="AT3380" s="2">
        <v>72.34</v>
      </c>
      <c r="AU3380" s="2">
        <v>8</v>
      </c>
      <c r="AV3380" s="2">
        <v>0.2</v>
      </c>
      <c r="AW3380" s="2">
        <v>462.98</v>
      </c>
      <c r="AX3380" s="2">
        <v>325.49</v>
      </c>
      <c r="AY3380" s="2">
        <v>137.49</v>
      </c>
      <c r="AZ3380" s="2" t="s">
        <v>35</v>
      </c>
      <c r="BA3380" s="2" t="s">
        <v>71</v>
      </c>
      <c r="BB3380" s="2" t="s">
        <v>72</v>
      </c>
      <c r="BC3380" s="2">
        <v>39.950000000000003</v>
      </c>
      <c r="BD3380" s="2">
        <v>10</v>
      </c>
      <c r="BE3380" s="2" t="s">
        <v>97</v>
      </c>
      <c r="BF3380" s="2" t="s">
        <v>56</v>
      </c>
      <c r="BG3380" s="2">
        <v>1</v>
      </c>
      <c r="BH3380" s="21">
        <v>5</v>
      </c>
    </row>
    <row r="3381" spans="36:60" x14ac:dyDescent="0.25">
      <c r="AJ3381" s="22">
        <v>719</v>
      </c>
      <c r="AK3381" s="13" t="s">
        <v>429</v>
      </c>
      <c r="AL3381" s="13" t="s">
        <v>99</v>
      </c>
      <c r="AM3381" s="13" t="s">
        <v>82</v>
      </c>
      <c r="AN3381" s="13" t="s">
        <v>43</v>
      </c>
      <c r="AO3381" s="13" t="s">
        <v>60</v>
      </c>
      <c r="AP3381" s="13" t="s">
        <v>75</v>
      </c>
      <c r="AQ3381" s="13" t="s">
        <v>32</v>
      </c>
      <c r="AR3381" s="13" t="s">
        <v>53</v>
      </c>
      <c r="AS3381" s="13" t="s">
        <v>70</v>
      </c>
      <c r="AT3381" s="13">
        <v>754.82</v>
      </c>
      <c r="AU3381" s="13">
        <v>2</v>
      </c>
      <c r="AV3381" s="13">
        <v>0.14000000000000001</v>
      </c>
      <c r="AW3381" s="13">
        <v>1298.29</v>
      </c>
      <c r="AX3381" s="13">
        <v>951.03</v>
      </c>
      <c r="AY3381" s="13">
        <v>347.26</v>
      </c>
      <c r="AZ3381" s="13" t="s">
        <v>47</v>
      </c>
      <c r="BA3381" s="13" t="s">
        <v>71</v>
      </c>
      <c r="BB3381" s="13" t="s">
        <v>37</v>
      </c>
      <c r="BC3381" s="13">
        <v>47.56</v>
      </c>
      <c r="BD3381" s="13">
        <v>9</v>
      </c>
      <c r="BE3381" s="13" t="s">
        <v>38</v>
      </c>
      <c r="BF3381" s="13" t="s">
        <v>39</v>
      </c>
      <c r="BG3381" s="13">
        <v>3</v>
      </c>
      <c r="BH3381" s="23">
        <v>6</v>
      </c>
    </row>
    <row r="3382" spans="36:60" x14ac:dyDescent="0.25">
      <c r="AJ3382" s="20">
        <v>724</v>
      </c>
      <c r="AK3382" s="2" t="s">
        <v>547</v>
      </c>
      <c r="AL3382" s="2" t="s">
        <v>50</v>
      </c>
      <c r="AM3382" s="2" t="s">
        <v>28</v>
      </c>
      <c r="AN3382" s="2" t="s">
        <v>29</v>
      </c>
      <c r="AO3382" s="2" t="s">
        <v>94</v>
      </c>
      <c r="AP3382" s="2" t="s">
        <v>51</v>
      </c>
      <c r="AQ3382" s="2" t="s">
        <v>84</v>
      </c>
      <c r="AR3382" s="2" t="s">
        <v>53</v>
      </c>
      <c r="AS3382" s="2" t="s">
        <v>46</v>
      </c>
      <c r="AT3382" s="2">
        <v>706.67</v>
      </c>
      <c r="AU3382" s="2">
        <v>6</v>
      </c>
      <c r="AV3382" s="2">
        <v>0.21</v>
      </c>
      <c r="AW3382" s="2">
        <v>3349.62</v>
      </c>
      <c r="AX3382" s="2">
        <v>1701.25</v>
      </c>
      <c r="AY3382" s="2">
        <v>1648.37</v>
      </c>
      <c r="AZ3382" s="2" t="s">
        <v>63</v>
      </c>
      <c r="BA3382" s="2" t="s">
        <v>36</v>
      </c>
      <c r="BB3382" s="2" t="s">
        <v>48</v>
      </c>
      <c r="BC3382" s="2">
        <v>6.19</v>
      </c>
      <c r="BD3382" s="2">
        <v>10</v>
      </c>
      <c r="BE3382" s="2" t="s">
        <v>38</v>
      </c>
      <c r="BF3382" s="2" t="s">
        <v>39</v>
      </c>
      <c r="BG3382" s="2">
        <v>3</v>
      </c>
      <c r="BH3382" s="21">
        <v>6</v>
      </c>
    </row>
    <row r="3383" spans="36:60" x14ac:dyDescent="0.25">
      <c r="AJ3383" s="22">
        <v>727</v>
      </c>
      <c r="AK3383" s="13" t="s">
        <v>115</v>
      </c>
      <c r="AL3383" s="13" t="s">
        <v>27</v>
      </c>
      <c r="AM3383" s="13" t="s">
        <v>82</v>
      </c>
      <c r="AN3383" s="13" t="s">
        <v>90</v>
      </c>
      <c r="AO3383" s="13" t="s">
        <v>94</v>
      </c>
      <c r="AP3383" s="13" t="s">
        <v>68</v>
      </c>
      <c r="AQ3383" s="13" t="s">
        <v>62</v>
      </c>
      <c r="AR3383" s="13" t="s">
        <v>45</v>
      </c>
      <c r="AS3383" s="13" t="s">
        <v>85</v>
      </c>
      <c r="AT3383" s="13">
        <v>453.25</v>
      </c>
      <c r="AU3383" s="13">
        <v>20</v>
      </c>
      <c r="AV3383" s="13">
        <v>0.28999999999999998</v>
      </c>
      <c r="AW3383" s="13">
        <v>6436.15</v>
      </c>
      <c r="AX3383" s="13">
        <v>4604.1000000000004</v>
      </c>
      <c r="AY3383" s="13">
        <v>1832.05</v>
      </c>
      <c r="AZ3383" s="13" t="s">
        <v>47</v>
      </c>
      <c r="BA3383" s="13" t="s">
        <v>71</v>
      </c>
      <c r="BB3383" s="13" t="s">
        <v>48</v>
      </c>
      <c r="BC3383" s="13">
        <v>9.2100000000000009</v>
      </c>
      <c r="BD3383" s="13">
        <v>8</v>
      </c>
      <c r="BE3383" s="13" t="s">
        <v>55</v>
      </c>
      <c r="BF3383" s="13" t="s">
        <v>39</v>
      </c>
      <c r="BG3383" s="13">
        <v>2</v>
      </c>
      <c r="BH3383" s="23">
        <v>8</v>
      </c>
    </row>
    <row r="3384" spans="36:60" x14ac:dyDescent="0.25">
      <c r="AJ3384" s="20">
        <v>728</v>
      </c>
      <c r="AK3384" s="2" t="s">
        <v>397</v>
      </c>
      <c r="AL3384" s="2" t="s">
        <v>99</v>
      </c>
      <c r="AM3384" s="2" t="s">
        <v>66</v>
      </c>
      <c r="AN3384" s="2" t="s">
        <v>29</v>
      </c>
      <c r="AO3384" s="2" t="s">
        <v>100</v>
      </c>
      <c r="AP3384" s="2" t="s">
        <v>68</v>
      </c>
      <c r="AQ3384" s="2" t="s">
        <v>134</v>
      </c>
      <c r="AR3384" s="2" t="s">
        <v>53</v>
      </c>
      <c r="AS3384" s="2" t="s">
        <v>80</v>
      </c>
      <c r="AT3384" s="2">
        <v>831.79</v>
      </c>
      <c r="AU3384" s="2">
        <v>14</v>
      </c>
      <c r="AV3384" s="2">
        <v>0.16</v>
      </c>
      <c r="AW3384" s="2">
        <v>9781.85</v>
      </c>
      <c r="AX3384" s="2">
        <v>7055.84</v>
      </c>
      <c r="AY3384" s="2">
        <v>2726.01</v>
      </c>
      <c r="AZ3384" s="2" t="s">
        <v>47</v>
      </c>
      <c r="BA3384" s="2" t="s">
        <v>88</v>
      </c>
      <c r="BB3384" s="2" t="s">
        <v>72</v>
      </c>
      <c r="BC3384" s="2">
        <v>21.59</v>
      </c>
      <c r="BD3384" s="2">
        <v>9</v>
      </c>
      <c r="BE3384" s="2" t="s">
        <v>55</v>
      </c>
      <c r="BF3384" s="2" t="s">
        <v>56</v>
      </c>
      <c r="BG3384" s="2">
        <v>2</v>
      </c>
      <c r="BH3384" s="21">
        <v>9</v>
      </c>
    </row>
    <row r="3385" spans="36:60" x14ac:dyDescent="0.25">
      <c r="AJ3385" s="22">
        <v>731</v>
      </c>
      <c r="AK3385" s="13" t="s">
        <v>549</v>
      </c>
      <c r="AL3385" s="13" t="s">
        <v>41</v>
      </c>
      <c r="AM3385" s="13" t="s">
        <v>42</v>
      </c>
      <c r="AN3385" s="13" t="s">
        <v>43</v>
      </c>
      <c r="AO3385" s="13" t="s">
        <v>78</v>
      </c>
      <c r="AP3385" s="13" t="s">
        <v>51</v>
      </c>
      <c r="AQ3385" s="13" t="s">
        <v>134</v>
      </c>
      <c r="AR3385" s="13" t="s">
        <v>53</v>
      </c>
      <c r="AS3385" s="13" t="s">
        <v>46</v>
      </c>
      <c r="AT3385" s="13">
        <v>542.12</v>
      </c>
      <c r="AU3385" s="13">
        <v>7</v>
      </c>
      <c r="AV3385" s="13">
        <v>0.02</v>
      </c>
      <c r="AW3385" s="13">
        <v>3718.94</v>
      </c>
      <c r="AX3385" s="13">
        <v>2741.93</v>
      </c>
      <c r="AY3385" s="13">
        <v>977.01</v>
      </c>
      <c r="AZ3385" s="13" t="s">
        <v>91</v>
      </c>
      <c r="BA3385" s="13" t="s">
        <v>54</v>
      </c>
      <c r="BB3385" s="13" t="s">
        <v>37</v>
      </c>
      <c r="BC3385" s="13">
        <v>35.590000000000003</v>
      </c>
      <c r="BD3385" s="13">
        <v>8</v>
      </c>
      <c r="BE3385" s="13" t="s">
        <v>97</v>
      </c>
      <c r="BF3385" s="13" t="s">
        <v>56</v>
      </c>
      <c r="BG3385" s="13">
        <v>2</v>
      </c>
      <c r="BH3385" s="23">
        <v>4</v>
      </c>
    </row>
    <row r="3386" spans="36:60" x14ac:dyDescent="0.25">
      <c r="AJ3386" s="22">
        <v>735</v>
      </c>
      <c r="AK3386" s="13" t="s">
        <v>232</v>
      </c>
      <c r="AL3386" s="13" t="s">
        <v>27</v>
      </c>
      <c r="AM3386" s="13" t="s">
        <v>82</v>
      </c>
      <c r="AN3386" s="13" t="s">
        <v>90</v>
      </c>
      <c r="AO3386" s="13" t="s">
        <v>67</v>
      </c>
      <c r="AP3386" s="13" t="s">
        <v>31</v>
      </c>
      <c r="AQ3386" s="13" t="s">
        <v>102</v>
      </c>
      <c r="AR3386" s="13" t="s">
        <v>53</v>
      </c>
      <c r="AS3386" s="13" t="s">
        <v>85</v>
      </c>
      <c r="AT3386" s="13">
        <v>213.12</v>
      </c>
      <c r="AU3386" s="13">
        <v>12</v>
      </c>
      <c r="AV3386" s="13">
        <v>0.04</v>
      </c>
      <c r="AW3386" s="13">
        <v>2455.14</v>
      </c>
      <c r="AX3386" s="13">
        <v>2046.89</v>
      </c>
      <c r="AY3386" s="13">
        <v>408.25</v>
      </c>
      <c r="AZ3386" s="13" t="s">
        <v>91</v>
      </c>
      <c r="BA3386" s="13" t="s">
        <v>36</v>
      </c>
      <c r="BB3386" s="13" t="s">
        <v>72</v>
      </c>
      <c r="BC3386" s="13">
        <v>31.44</v>
      </c>
      <c r="BD3386" s="13">
        <v>10</v>
      </c>
      <c r="BE3386" s="13" t="s">
        <v>55</v>
      </c>
      <c r="BF3386" s="13" t="s">
        <v>39</v>
      </c>
      <c r="BG3386" s="13">
        <v>5</v>
      </c>
      <c r="BH3386" s="23">
        <v>9</v>
      </c>
    </row>
    <row r="3387" spans="36:60" x14ac:dyDescent="0.25">
      <c r="AJ3387" s="20">
        <v>736</v>
      </c>
      <c r="AK3387" s="2" t="s">
        <v>391</v>
      </c>
      <c r="AL3387" s="2" t="s">
        <v>129</v>
      </c>
      <c r="AM3387" s="2" t="s">
        <v>66</v>
      </c>
      <c r="AN3387" s="2" t="s">
        <v>43</v>
      </c>
      <c r="AO3387" s="2" t="s">
        <v>74</v>
      </c>
      <c r="AP3387" s="2" t="s">
        <v>31</v>
      </c>
      <c r="AQ3387" s="2" t="s">
        <v>107</v>
      </c>
      <c r="AR3387" s="2" t="s">
        <v>53</v>
      </c>
      <c r="AS3387" s="2" t="s">
        <v>85</v>
      </c>
      <c r="AT3387" s="2">
        <v>551.46</v>
      </c>
      <c r="AU3387" s="2">
        <v>11</v>
      </c>
      <c r="AV3387" s="2">
        <v>0.22</v>
      </c>
      <c r="AW3387" s="2">
        <v>4731.53</v>
      </c>
      <c r="AX3387" s="2">
        <v>3148.01</v>
      </c>
      <c r="AY3387" s="2">
        <v>1583.52</v>
      </c>
      <c r="AZ3387" s="2" t="s">
        <v>76</v>
      </c>
      <c r="BA3387" s="2" t="s">
        <v>71</v>
      </c>
      <c r="BB3387" s="2" t="s">
        <v>72</v>
      </c>
      <c r="BC3387" s="2">
        <v>38.6</v>
      </c>
      <c r="BD3387" s="2">
        <v>10</v>
      </c>
      <c r="BE3387" s="2" t="s">
        <v>97</v>
      </c>
      <c r="BF3387" s="2" t="s">
        <v>39</v>
      </c>
      <c r="BG3387" s="2">
        <v>3</v>
      </c>
      <c r="BH3387" s="21">
        <v>7</v>
      </c>
    </row>
    <row r="3388" spans="36:60" x14ac:dyDescent="0.25">
      <c r="AJ3388" s="22">
        <v>739</v>
      </c>
      <c r="AK3388" s="13" t="s">
        <v>547</v>
      </c>
      <c r="AL3388" s="13" t="s">
        <v>99</v>
      </c>
      <c r="AM3388" s="13" t="s">
        <v>28</v>
      </c>
      <c r="AN3388" s="13" t="s">
        <v>29</v>
      </c>
      <c r="AO3388" s="13" t="s">
        <v>100</v>
      </c>
      <c r="AP3388" s="13" t="s">
        <v>75</v>
      </c>
      <c r="AQ3388" s="13" t="s">
        <v>84</v>
      </c>
      <c r="AR3388" s="13" t="s">
        <v>33</v>
      </c>
      <c r="AS3388" s="13" t="s">
        <v>70</v>
      </c>
      <c r="AT3388" s="13">
        <v>195.91</v>
      </c>
      <c r="AU3388" s="13">
        <v>17</v>
      </c>
      <c r="AV3388" s="13">
        <v>0.26</v>
      </c>
      <c r="AW3388" s="13">
        <v>2464.5500000000002</v>
      </c>
      <c r="AX3388" s="13">
        <v>1829.14</v>
      </c>
      <c r="AY3388" s="13">
        <v>635.41</v>
      </c>
      <c r="AZ3388" s="13" t="s">
        <v>91</v>
      </c>
      <c r="BA3388" s="13" t="s">
        <v>88</v>
      </c>
      <c r="BB3388" s="13" t="s">
        <v>48</v>
      </c>
      <c r="BC3388" s="13">
        <v>24.89</v>
      </c>
      <c r="BD3388" s="13">
        <v>8</v>
      </c>
      <c r="BE3388" s="13" t="s">
        <v>38</v>
      </c>
      <c r="BF3388" s="13" t="s">
        <v>39</v>
      </c>
      <c r="BG3388" s="13">
        <v>4</v>
      </c>
      <c r="BH3388" s="23">
        <v>6</v>
      </c>
    </row>
    <row r="3389" spans="36:60" x14ac:dyDescent="0.25">
      <c r="AJ3389" s="20">
        <v>740</v>
      </c>
      <c r="AK3389" s="2" t="s">
        <v>553</v>
      </c>
      <c r="AL3389" s="2" t="s">
        <v>127</v>
      </c>
      <c r="AM3389" s="2" t="s">
        <v>66</v>
      </c>
      <c r="AN3389" s="2" t="s">
        <v>83</v>
      </c>
      <c r="AO3389" s="2" t="s">
        <v>78</v>
      </c>
      <c r="AP3389" s="2" t="s">
        <v>68</v>
      </c>
      <c r="AQ3389" s="2" t="s">
        <v>107</v>
      </c>
      <c r="AR3389" s="2" t="s">
        <v>45</v>
      </c>
      <c r="AS3389" s="2" t="s">
        <v>70</v>
      </c>
      <c r="AT3389" s="2">
        <v>280.22000000000003</v>
      </c>
      <c r="AU3389" s="2">
        <v>6</v>
      </c>
      <c r="AV3389" s="2">
        <v>0.25</v>
      </c>
      <c r="AW3389" s="2">
        <v>1260.99</v>
      </c>
      <c r="AX3389" s="2">
        <v>984.55</v>
      </c>
      <c r="AY3389" s="2">
        <v>276.44</v>
      </c>
      <c r="AZ3389" s="2" t="s">
        <v>76</v>
      </c>
      <c r="BA3389" s="2" t="s">
        <v>71</v>
      </c>
      <c r="BB3389" s="2" t="s">
        <v>48</v>
      </c>
      <c r="BC3389" s="2">
        <v>14.87</v>
      </c>
      <c r="BD3389" s="2">
        <v>8</v>
      </c>
      <c r="BE3389" s="2" t="s">
        <v>97</v>
      </c>
      <c r="BF3389" s="2" t="s">
        <v>56</v>
      </c>
      <c r="BG3389" s="2">
        <v>3</v>
      </c>
      <c r="BH3389" s="21">
        <v>2</v>
      </c>
    </row>
    <row r="3390" spans="36:60" x14ac:dyDescent="0.25">
      <c r="AJ3390" s="22">
        <v>741</v>
      </c>
      <c r="AK3390" s="13" t="s">
        <v>554</v>
      </c>
      <c r="AL3390" s="13" t="s">
        <v>65</v>
      </c>
      <c r="AM3390" s="13" t="s">
        <v>82</v>
      </c>
      <c r="AN3390" s="13" t="s">
        <v>90</v>
      </c>
      <c r="AO3390" s="13" t="s">
        <v>67</v>
      </c>
      <c r="AP3390" s="13" t="s">
        <v>68</v>
      </c>
      <c r="AQ3390" s="13" t="s">
        <v>69</v>
      </c>
      <c r="AR3390" s="13" t="s">
        <v>33</v>
      </c>
      <c r="AS3390" s="13" t="s">
        <v>34</v>
      </c>
      <c r="AT3390" s="13">
        <v>302.88</v>
      </c>
      <c r="AU3390" s="13">
        <v>13</v>
      </c>
      <c r="AV3390" s="13">
        <v>0.3</v>
      </c>
      <c r="AW3390" s="13">
        <v>2756.21</v>
      </c>
      <c r="AX3390" s="13">
        <v>1832.22</v>
      </c>
      <c r="AY3390" s="13">
        <v>923.99</v>
      </c>
      <c r="AZ3390" s="13" t="s">
        <v>63</v>
      </c>
      <c r="BA3390" s="13" t="s">
        <v>54</v>
      </c>
      <c r="BB3390" s="13" t="s">
        <v>48</v>
      </c>
      <c r="BC3390" s="13">
        <v>22.29</v>
      </c>
      <c r="BD3390" s="13">
        <v>8</v>
      </c>
      <c r="BE3390" s="13" t="s">
        <v>97</v>
      </c>
      <c r="BF3390" s="13" t="s">
        <v>39</v>
      </c>
      <c r="BG3390" s="13">
        <v>1</v>
      </c>
      <c r="BH3390" s="23">
        <v>5</v>
      </c>
    </row>
    <row r="3391" spans="36:60" x14ac:dyDescent="0.25">
      <c r="AJ3391" s="22">
        <v>747</v>
      </c>
      <c r="AK3391" s="13" t="s">
        <v>556</v>
      </c>
      <c r="AL3391" s="13" t="s">
        <v>129</v>
      </c>
      <c r="AM3391" s="13" t="s">
        <v>28</v>
      </c>
      <c r="AN3391" s="13" t="s">
        <v>93</v>
      </c>
      <c r="AO3391" s="13" t="s">
        <v>67</v>
      </c>
      <c r="AP3391" s="13" t="s">
        <v>75</v>
      </c>
      <c r="AQ3391" s="13" t="s">
        <v>134</v>
      </c>
      <c r="AR3391" s="13" t="s">
        <v>45</v>
      </c>
      <c r="AS3391" s="13" t="s">
        <v>85</v>
      </c>
      <c r="AT3391" s="13">
        <v>434.9</v>
      </c>
      <c r="AU3391" s="13">
        <v>16</v>
      </c>
      <c r="AV3391" s="13">
        <v>0.14000000000000001</v>
      </c>
      <c r="AW3391" s="13">
        <v>5984.22</v>
      </c>
      <c r="AX3391" s="13">
        <v>3151.58</v>
      </c>
      <c r="AY3391" s="13">
        <v>2832.64</v>
      </c>
      <c r="AZ3391" s="13" t="s">
        <v>47</v>
      </c>
      <c r="BA3391" s="13" t="s">
        <v>54</v>
      </c>
      <c r="BB3391" s="13" t="s">
        <v>72</v>
      </c>
      <c r="BC3391" s="13">
        <v>11.64</v>
      </c>
      <c r="BD3391" s="13">
        <v>10</v>
      </c>
      <c r="BE3391" s="13" t="s">
        <v>38</v>
      </c>
      <c r="BF3391" s="13" t="s">
        <v>39</v>
      </c>
      <c r="BG3391" s="13">
        <v>4</v>
      </c>
      <c r="BH3391" s="23">
        <v>8</v>
      </c>
    </row>
    <row r="3392" spans="36:60" x14ac:dyDescent="0.25">
      <c r="AJ3392" s="22">
        <v>753</v>
      </c>
      <c r="AK3392" s="13" t="s">
        <v>408</v>
      </c>
      <c r="AL3392" s="13" t="s">
        <v>65</v>
      </c>
      <c r="AM3392" s="13" t="s">
        <v>28</v>
      </c>
      <c r="AN3392" s="13" t="s">
        <v>43</v>
      </c>
      <c r="AO3392" s="13" t="s">
        <v>44</v>
      </c>
      <c r="AP3392" s="13" t="s">
        <v>31</v>
      </c>
      <c r="AQ3392" s="13" t="s">
        <v>84</v>
      </c>
      <c r="AR3392" s="13" t="s">
        <v>33</v>
      </c>
      <c r="AS3392" s="13" t="s">
        <v>85</v>
      </c>
      <c r="AT3392" s="13">
        <v>788.52</v>
      </c>
      <c r="AU3392" s="13">
        <v>9</v>
      </c>
      <c r="AV3392" s="13">
        <v>0.14000000000000001</v>
      </c>
      <c r="AW3392" s="13">
        <v>6103.14</v>
      </c>
      <c r="AX3392" s="13">
        <v>4058.9</v>
      </c>
      <c r="AY3392" s="13">
        <v>2044.24</v>
      </c>
      <c r="AZ3392" s="13" t="s">
        <v>91</v>
      </c>
      <c r="BA3392" s="13" t="s">
        <v>36</v>
      </c>
      <c r="BB3392" s="13" t="s">
        <v>48</v>
      </c>
      <c r="BC3392" s="13">
        <v>30.73</v>
      </c>
      <c r="BD3392" s="13">
        <v>9</v>
      </c>
      <c r="BE3392" s="13" t="s">
        <v>55</v>
      </c>
      <c r="BF3392" s="13" t="s">
        <v>39</v>
      </c>
      <c r="BG3392" s="13">
        <v>2</v>
      </c>
      <c r="BH3392" s="23">
        <v>12</v>
      </c>
    </row>
    <row r="3393" spans="36:60" x14ac:dyDescent="0.25">
      <c r="AJ3393" s="22">
        <v>761</v>
      </c>
      <c r="AK3393" s="13" t="s">
        <v>322</v>
      </c>
      <c r="AL3393" s="13" t="s">
        <v>129</v>
      </c>
      <c r="AM3393" s="13" t="s">
        <v>42</v>
      </c>
      <c r="AN3393" s="13" t="s">
        <v>90</v>
      </c>
      <c r="AO3393" s="13" t="s">
        <v>60</v>
      </c>
      <c r="AP3393" s="13" t="s">
        <v>68</v>
      </c>
      <c r="AQ3393" s="13" t="s">
        <v>32</v>
      </c>
      <c r="AR3393" s="13" t="s">
        <v>53</v>
      </c>
      <c r="AS3393" s="13" t="s">
        <v>85</v>
      </c>
      <c r="AT3393" s="13">
        <v>999.62</v>
      </c>
      <c r="AU3393" s="13">
        <v>6</v>
      </c>
      <c r="AV3393" s="13">
        <v>0.28000000000000003</v>
      </c>
      <c r="AW3393" s="13">
        <v>4318.3599999999997</v>
      </c>
      <c r="AX3393" s="13">
        <v>3246.75</v>
      </c>
      <c r="AY3393" s="13">
        <v>1071.6099999999999</v>
      </c>
      <c r="AZ3393" s="13" t="s">
        <v>91</v>
      </c>
      <c r="BA3393" s="13" t="s">
        <v>36</v>
      </c>
      <c r="BB3393" s="13" t="s">
        <v>48</v>
      </c>
      <c r="BC3393" s="13">
        <v>12.45</v>
      </c>
      <c r="BD3393" s="13">
        <v>10</v>
      </c>
      <c r="BE3393" s="13" t="s">
        <v>97</v>
      </c>
      <c r="BF3393" s="13" t="s">
        <v>39</v>
      </c>
      <c r="BG3393" s="13">
        <v>1</v>
      </c>
      <c r="BH3393" s="23">
        <v>12</v>
      </c>
    </row>
    <row r="3394" spans="36:60" x14ac:dyDescent="0.25">
      <c r="AJ3394" s="20">
        <v>762</v>
      </c>
      <c r="AK3394" s="2" t="s">
        <v>562</v>
      </c>
      <c r="AL3394" s="2" t="s">
        <v>114</v>
      </c>
      <c r="AM3394" s="2" t="s">
        <v>28</v>
      </c>
      <c r="AN3394" s="2" t="s">
        <v>83</v>
      </c>
      <c r="AO3394" s="2" t="s">
        <v>30</v>
      </c>
      <c r="AP3394" s="2" t="s">
        <v>61</v>
      </c>
      <c r="AQ3394" s="2" t="s">
        <v>134</v>
      </c>
      <c r="AR3394" s="2" t="s">
        <v>45</v>
      </c>
      <c r="AS3394" s="2" t="s">
        <v>70</v>
      </c>
      <c r="AT3394" s="2">
        <v>749.53</v>
      </c>
      <c r="AU3394" s="2">
        <v>8</v>
      </c>
      <c r="AV3394" s="2">
        <v>0.23</v>
      </c>
      <c r="AW3394" s="2">
        <v>4617.1000000000004</v>
      </c>
      <c r="AX3394" s="2">
        <v>2478.35</v>
      </c>
      <c r="AY3394" s="2">
        <v>2138.75</v>
      </c>
      <c r="AZ3394" s="2" t="s">
        <v>63</v>
      </c>
      <c r="BA3394" s="2" t="s">
        <v>71</v>
      </c>
      <c r="BB3394" s="2" t="s">
        <v>72</v>
      </c>
      <c r="BC3394" s="2">
        <v>43.39</v>
      </c>
      <c r="BD3394" s="2">
        <v>10</v>
      </c>
      <c r="BE3394" s="2" t="s">
        <v>55</v>
      </c>
      <c r="BF3394" s="2" t="s">
        <v>56</v>
      </c>
      <c r="BG3394" s="2">
        <v>3</v>
      </c>
      <c r="BH3394" s="21">
        <v>8</v>
      </c>
    </row>
    <row r="3395" spans="36:60" x14ac:dyDescent="0.25">
      <c r="AJ3395" s="22">
        <v>765</v>
      </c>
      <c r="AK3395" s="13" t="s">
        <v>122</v>
      </c>
      <c r="AL3395" s="13" t="s">
        <v>118</v>
      </c>
      <c r="AM3395" s="13" t="s">
        <v>82</v>
      </c>
      <c r="AN3395" s="13" t="s">
        <v>59</v>
      </c>
      <c r="AO3395" s="13" t="s">
        <v>74</v>
      </c>
      <c r="AP3395" s="13" t="s">
        <v>61</v>
      </c>
      <c r="AQ3395" s="13" t="s">
        <v>62</v>
      </c>
      <c r="AR3395" s="13" t="s">
        <v>53</v>
      </c>
      <c r="AS3395" s="13" t="s">
        <v>46</v>
      </c>
      <c r="AT3395" s="13">
        <v>669.35</v>
      </c>
      <c r="AU3395" s="13">
        <v>14</v>
      </c>
      <c r="AV3395" s="13">
        <v>0.24</v>
      </c>
      <c r="AW3395" s="13">
        <v>7121.88</v>
      </c>
      <c r="AX3395" s="13">
        <v>5632.74</v>
      </c>
      <c r="AY3395" s="13">
        <v>1489.14</v>
      </c>
      <c r="AZ3395" s="13" t="s">
        <v>76</v>
      </c>
      <c r="BA3395" s="13" t="s">
        <v>36</v>
      </c>
      <c r="BB3395" s="13" t="s">
        <v>37</v>
      </c>
      <c r="BC3395" s="13">
        <v>36.53</v>
      </c>
      <c r="BD3395" s="13">
        <v>9</v>
      </c>
      <c r="BE3395" s="13" t="s">
        <v>38</v>
      </c>
      <c r="BF3395" s="13" t="s">
        <v>56</v>
      </c>
      <c r="BG3395" s="13">
        <v>2</v>
      </c>
      <c r="BH3395" s="23">
        <v>4</v>
      </c>
    </row>
    <row r="3396" spans="36:60" x14ac:dyDescent="0.25">
      <c r="AJ3396" s="20">
        <v>768</v>
      </c>
      <c r="AK3396" s="2" t="s">
        <v>471</v>
      </c>
      <c r="AL3396" s="2" t="s">
        <v>65</v>
      </c>
      <c r="AM3396" s="2" t="s">
        <v>82</v>
      </c>
      <c r="AN3396" s="2" t="s">
        <v>90</v>
      </c>
      <c r="AO3396" s="2" t="s">
        <v>78</v>
      </c>
      <c r="AP3396" s="2" t="s">
        <v>61</v>
      </c>
      <c r="AQ3396" s="2" t="s">
        <v>32</v>
      </c>
      <c r="AR3396" s="2" t="s">
        <v>33</v>
      </c>
      <c r="AS3396" s="2" t="s">
        <v>46</v>
      </c>
      <c r="AT3396" s="2">
        <v>274.38</v>
      </c>
      <c r="AU3396" s="2">
        <v>11</v>
      </c>
      <c r="AV3396" s="2">
        <v>0.28999999999999998</v>
      </c>
      <c r="AW3396" s="2">
        <v>2142.91</v>
      </c>
      <c r="AX3396" s="2">
        <v>1484.29</v>
      </c>
      <c r="AY3396" s="2">
        <v>658.62</v>
      </c>
      <c r="AZ3396" s="2" t="s">
        <v>35</v>
      </c>
      <c r="BA3396" s="2" t="s">
        <v>54</v>
      </c>
      <c r="BB3396" s="2" t="s">
        <v>72</v>
      </c>
      <c r="BC3396" s="2">
        <v>41.04</v>
      </c>
      <c r="BD3396" s="2">
        <v>8</v>
      </c>
      <c r="BE3396" s="2" t="s">
        <v>97</v>
      </c>
      <c r="BF3396" s="2" t="s">
        <v>39</v>
      </c>
      <c r="BG3396" s="2">
        <v>1</v>
      </c>
      <c r="BH3396" s="21">
        <v>12</v>
      </c>
    </row>
    <row r="3397" spans="36:60" x14ac:dyDescent="0.25">
      <c r="AJ3397" s="20">
        <v>770</v>
      </c>
      <c r="AK3397" s="2" t="s">
        <v>565</v>
      </c>
      <c r="AL3397" s="2" t="s">
        <v>41</v>
      </c>
      <c r="AM3397" s="2" t="s">
        <v>66</v>
      </c>
      <c r="AN3397" s="2" t="s">
        <v>29</v>
      </c>
      <c r="AO3397" s="2" t="s">
        <v>44</v>
      </c>
      <c r="AP3397" s="2" t="s">
        <v>75</v>
      </c>
      <c r="AQ3397" s="2" t="s">
        <v>79</v>
      </c>
      <c r="AR3397" s="2" t="s">
        <v>33</v>
      </c>
      <c r="AS3397" s="2" t="s">
        <v>34</v>
      </c>
      <c r="AT3397" s="2">
        <v>911.64</v>
      </c>
      <c r="AU3397" s="2">
        <v>10</v>
      </c>
      <c r="AV3397" s="2">
        <v>0.12</v>
      </c>
      <c r="AW3397" s="2">
        <v>8022.43</v>
      </c>
      <c r="AX3397" s="2">
        <v>6594.97</v>
      </c>
      <c r="AY3397" s="2">
        <v>1427.46</v>
      </c>
      <c r="AZ3397" s="2" t="s">
        <v>91</v>
      </c>
      <c r="BA3397" s="2" t="s">
        <v>71</v>
      </c>
      <c r="BB3397" s="2" t="s">
        <v>48</v>
      </c>
      <c r="BC3397" s="2">
        <v>40.68</v>
      </c>
      <c r="BD3397" s="2">
        <v>8</v>
      </c>
      <c r="BE3397" s="2" t="s">
        <v>38</v>
      </c>
      <c r="BF3397" s="2" t="s">
        <v>39</v>
      </c>
      <c r="BG3397" s="2">
        <v>5</v>
      </c>
      <c r="BH3397" s="21">
        <v>7</v>
      </c>
    </row>
    <row r="3398" spans="36:60" x14ac:dyDescent="0.25">
      <c r="AJ3398" s="20">
        <v>774</v>
      </c>
      <c r="AK3398" s="2" t="s">
        <v>176</v>
      </c>
      <c r="AL3398" s="2" t="s">
        <v>114</v>
      </c>
      <c r="AM3398" s="2" t="s">
        <v>28</v>
      </c>
      <c r="AN3398" s="2" t="s">
        <v>29</v>
      </c>
      <c r="AO3398" s="2" t="s">
        <v>78</v>
      </c>
      <c r="AP3398" s="2" t="s">
        <v>51</v>
      </c>
      <c r="AQ3398" s="2" t="s">
        <v>102</v>
      </c>
      <c r="AR3398" s="2" t="s">
        <v>45</v>
      </c>
      <c r="AS3398" s="2" t="s">
        <v>46</v>
      </c>
      <c r="AT3398" s="2">
        <v>545.16999999999996</v>
      </c>
      <c r="AU3398" s="2">
        <v>4</v>
      </c>
      <c r="AV3398" s="2">
        <v>0.1</v>
      </c>
      <c r="AW3398" s="2">
        <v>1962.61</v>
      </c>
      <c r="AX3398" s="2">
        <v>1446.41</v>
      </c>
      <c r="AY3398" s="2">
        <v>516.20000000000005</v>
      </c>
      <c r="AZ3398" s="2" t="s">
        <v>63</v>
      </c>
      <c r="BA3398" s="2" t="s">
        <v>71</v>
      </c>
      <c r="BB3398" s="2" t="s">
        <v>72</v>
      </c>
      <c r="BC3398" s="2">
        <v>37.07</v>
      </c>
      <c r="BD3398" s="2">
        <v>10</v>
      </c>
      <c r="BE3398" s="2" t="s">
        <v>55</v>
      </c>
      <c r="BF3398" s="2" t="s">
        <v>56</v>
      </c>
      <c r="BG3398" s="2">
        <v>4</v>
      </c>
      <c r="BH3398" s="21">
        <v>11</v>
      </c>
    </row>
    <row r="3399" spans="36:60" x14ac:dyDescent="0.25">
      <c r="AJ3399" s="22">
        <v>777</v>
      </c>
      <c r="AK3399" s="13" t="s">
        <v>568</v>
      </c>
      <c r="AL3399" s="13" t="s">
        <v>118</v>
      </c>
      <c r="AM3399" s="13" t="s">
        <v>28</v>
      </c>
      <c r="AN3399" s="13" t="s">
        <v>59</v>
      </c>
      <c r="AO3399" s="13" t="s">
        <v>78</v>
      </c>
      <c r="AP3399" s="13" t="s">
        <v>61</v>
      </c>
      <c r="AQ3399" s="13" t="s">
        <v>69</v>
      </c>
      <c r="AR3399" s="13" t="s">
        <v>45</v>
      </c>
      <c r="AS3399" s="13" t="s">
        <v>34</v>
      </c>
      <c r="AT3399" s="13">
        <v>814.4</v>
      </c>
      <c r="AU3399" s="13">
        <v>17</v>
      </c>
      <c r="AV3399" s="13">
        <v>0.23</v>
      </c>
      <c r="AW3399" s="13">
        <v>10660.5</v>
      </c>
      <c r="AX3399" s="13">
        <v>6597.79</v>
      </c>
      <c r="AY3399" s="13">
        <v>4062.71</v>
      </c>
      <c r="AZ3399" s="13" t="s">
        <v>63</v>
      </c>
      <c r="BA3399" s="13" t="s">
        <v>54</v>
      </c>
      <c r="BB3399" s="13" t="s">
        <v>72</v>
      </c>
      <c r="BC3399" s="13">
        <v>5.33</v>
      </c>
      <c r="BD3399" s="13">
        <v>8</v>
      </c>
      <c r="BE3399" s="13" t="s">
        <v>38</v>
      </c>
      <c r="BF3399" s="13" t="s">
        <v>56</v>
      </c>
      <c r="BG3399" s="13">
        <v>2</v>
      </c>
      <c r="BH3399" s="23">
        <v>5</v>
      </c>
    </row>
    <row r="3400" spans="36:60" x14ac:dyDescent="0.25">
      <c r="AJ3400" s="20">
        <v>778</v>
      </c>
      <c r="AK3400" s="2" t="s">
        <v>260</v>
      </c>
      <c r="AL3400" s="2" t="s">
        <v>120</v>
      </c>
      <c r="AM3400" s="2" t="s">
        <v>66</v>
      </c>
      <c r="AN3400" s="2" t="s">
        <v>29</v>
      </c>
      <c r="AO3400" s="2" t="s">
        <v>30</v>
      </c>
      <c r="AP3400" s="2" t="s">
        <v>51</v>
      </c>
      <c r="AQ3400" s="2" t="s">
        <v>107</v>
      </c>
      <c r="AR3400" s="2" t="s">
        <v>33</v>
      </c>
      <c r="AS3400" s="2" t="s">
        <v>80</v>
      </c>
      <c r="AT3400" s="2">
        <v>338.35</v>
      </c>
      <c r="AU3400" s="2">
        <v>9</v>
      </c>
      <c r="AV3400" s="2">
        <v>0.1</v>
      </c>
      <c r="AW3400" s="2">
        <v>2740.64</v>
      </c>
      <c r="AX3400" s="2">
        <v>2311.0300000000002</v>
      </c>
      <c r="AY3400" s="2">
        <v>429.61</v>
      </c>
      <c r="AZ3400" s="2" t="s">
        <v>76</v>
      </c>
      <c r="BA3400" s="2" t="s">
        <v>88</v>
      </c>
      <c r="BB3400" s="2" t="s">
        <v>48</v>
      </c>
      <c r="BC3400" s="2">
        <v>6.49</v>
      </c>
      <c r="BD3400" s="2">
        <v>10</v>
      </c>
      <c r="BE3400" s="2" t="s">
        <v>55</v>
      </c>
      <c r="BF3400" s="2" t="s">
        <v>39</v>
      </c>
      <c r="BG3400" s="2">
        <v>3</v>
      </c>
      <c r="BH3400" s="21">
        <v>8</v>
      </c>
    </row>
    <row r="3401" spans="36:60" x14ac:dyDescent="0.25">
      <c r="AJ3401" s="22">
        <v>781</v>
      </c>
      <c r="AK3401" s="13" t="s">
        <v>563</v>
      </c>
      <c r="AL3401" s="13" t="s">
        <v>114</v>
      </c>
      <c r="AM3401" s="13" t="s">
        <v>28</v>
      </c>
      <c r="AN3401" s="13" t="s">
        <v>83</v>
      </c>
      <c r="AO3401" s="13" t="s">
        <v>100</v>
      </c>
      <c r="AP3401" s="13" t="s">
        <v>61</v>
      </c>
      <c r="AQ3401" s="13" t="s">
        <v>84</v>
      </c>
      <c r="AR3401" s="13" t="s">
        <v>45</v>
      </c>
      <c r="AS3401" s="13" t="s">
        <v>46</v>
      </c>
      <c r="AT3401" s="13">
        <v>465.77</v>
      </c>
      <c r="AU3401" s="13">
        <v>13</v>
      </c>
      <c r="AV3401" s="13">
        <v>0.13</v>
      </c>
      <c r="AW3401" s="13">
        <v>5267.86</v>
      </c>
      <c r="AX3401" s="13">
        <v>4582.8599999999997</v>
      </c>
      <c r="AY3401" s="13">
        <v>685</v>
      </c>
      <c r="AZ3401" s="13" t="s">
        <v>91</v>
      </c>
      <c r="BA3401" s="13" t="s">
        <v>36</v>
      </c>
      <c r="BB3401" s="13" t="s">
        <v>48</v>
      </c>
      <c r="BC3401" s="13">
        <v>45.36</v>
      </c>
      <c r="BD3401" s="13">
        <v>10</v>
      </c>
      <c r="BE3401" s="13" t="s">
        <v>97</v>
      </c>
      <c r="BF3401" s="13" t="s">
        <v>56</v>
      </c>
      <c r="BG3401" s="13">
        <v>4</v>
      </c>
      <c r="BH3401" s="23">
        <v>2</v>
      </c>
    </row>
    <row r="3402" spans="36:60" x14ac:dyDescent="0.25">
      <c r="AJ3402" s="22">
        <v>785</v>
      </c>
      <c r="AK3402" s="13" t="s">
        <v>571</v>
      </c>
      <c r="AL3402" s="13" t="s">
        <v>99</v>
      </c>
      <c r="AM3402" s="13" t="s">
        <v>82</v>
      </c>
      <c r="AN3402" s="13" t="s">
        <v>59</v>
      </c>
      <c r="AO3402" s="13" t="s">
        <v>60</v>
      </c>
      <c r="AP3402" s="13" t="s">
        <v>31</v>
      </c>
      <c r="AQ3402" s="13" t="s">
        <v>84</v>
      </c>
      <c r="AR3402" s="13" t="s">
        <v>33</v>
      </c>
      <c r="AS3402" s="13" t="s">
        <v>34</v>
      </c>
      <c r="AT3402" s="13">
        <v>119.47</v>
      </c>
      <c r="AU3402" s="13">
        <v>13</v>
      </c>
      <c r="AV3402" s="13">
        <v>0.19</v>
      </c>
      <c r="AW3402" s="13">
        <v>1258.02</v>
      </c>
      <c r="AX3402" s="13">
        <v>736.12</v>
      </c>
      <c r="AY3402" s="13">
        <v>521.9</v>
      </c>
      <c r="AZ3402" s="13" t="s">
        <v>35</v>
      </c>
      <c r="BA3402" s="13" t="s">
        <v>71</v>
      </c>
      <c r="BB3402" s="13" t="s">
        <v>37</v>
      </c>
      <c r="BC3402" s="13">
        <v>14.19</v>
      </c>
      <c r="BD3402" s="13">
        <v>9</v>
      </c>
      <c r="BE3402" s="13" t="s">
        <v>55</v>
      </c>
      <c r="BF3402" s="13" t="s">
        <v>39</v>
      </c>
      <c r="BG3402" s="13">
        <v>3</v>
      </c>
      <c r="BH3402" s="23">
        <v>6</v>
      </c>
    </row>
    <row r="3403" spans="36:60" x14ac:dyDescent="0.25">
      <c r="AJ3403" s="20">
        <v>786</v>
      </c>
      <c r="AK3403" s="2" t="s">
        <v>572</v>
      </c>
      <c r="AL3403" s="2" t="s">
        <v>65</v>
      </c>
      <c r="AM3403" s="2" t="s">
        <v>42</v>
      </c>
      <c r="AN3403" s="2" t="s">
        <v>93</v>
      </c>
      <c r="AO3403" s="2" t="s">
        <v>44</v>
      </c>
      <c r="AP3403" s="2" t="s">
        <v>68</v>
      </c>
      <c r="AQ3403" s="2" t="s">
        <v>84</v>
      </c>
      <c r="AR3403" s="2" t="s">
        <v>53</v>
      </c>
      <c r="AS3403" s="2" t="s">
        <v>70</v>
      </c>
      <c r="AT3403" s="2">
        <v>415.16</v>
      </c>
      <c r="AU3403" s="2">
        <v>9</v>
      </c>
      <c r="AV3403" s="2">
        <v>0.16</v>
      </c>
      <c r="AW3403" s="2">
        <v>3138.61</v>
      </c>
      <c r="AX3403" s="2">
        <v>1877.12</v>
      </c>
      <c r="AY3403" s="2">
        <v>1261.49</v>
      </c>
      <c r="AZ3403" s="2" t="s">
        <v>91</v>
      </c>
      <c r="BA3403" s="2" t="s">
        <v>88</v>
      </c>
      <c r="BB3403" s="2" t="s">
        <v>37</v>
      </c>
      <c r="BC3403" s="2">
        <v>48.46</v>
      </c>
      <c r="BD3403" s="2">
        <v>9</v>
      </c>
      <c r="BE3403" s="2" t="s">
        <v>55</v>
      </c>
      <c r="BF3403" s="2" t="s">
        <v>39</v>
      </c>
      <c r="BG3403" s="2">
        <v>2</v>
      </c>
      <c r="BH3403" s="21">
        <v>4</v>
      </c>
    </row>
    <row r="3404" spans="36:60" x14ac:dyDescent="0.25">
      <c r="AJ3404" s="22">
        <v>787</v>
      </c>
      <c r="AK3404" s="13" t="s">
        <v>293</v>
      </c>
      <c r="AL3404" s="13" t="s">
        <v>96</v>
      </c>
      <c r="AM3404" s="13" t="s">
        <v>42</v>
      </c>
      <c r="AN3404" s="13" t="s">
        <v>83</v>
      </c>
      <c r="AO3404" s="13" t="s">
        <v>60</v>
      </c>
      <c r="AP3404" s="13" t="s">
        <v>51</v>
      </c>
      <c r="AQ3404" s="13" t="s">
        <v>102</v>
      </c>
      <c r="AR3404" s="13" t="s">
        <v>33</v>
      </c>
      <c r="AS3404" s="13" t="s">
        <v>46</v>
      </c>
      <c r="AT3404" s="13">
        <v>246.48</v>
      </c>
      <c r="AU3404" s="13">
        <v>6</v>
      </c>
      <c r="AV3404" s="13">
        <v>0.22</v>
      </c>
      <c r="AW3404" s="13">
        <v>1153.53</v>
      </c>
      <c r="AX3404" s="13">
        <v>690.79</v>
      </c>
      <c r="AY3404" s="13">
        <v>462.74</v>
      </c>
      <c r="AZ3404" s="13" t="s">
        <v>76</v>
      </c>
      <c r="BA3404" s="13" t="s">
        <v>71</v>
      </c>
      <c r="BB3404" s="13" t="s">
        <v>48</v>
      </c>
      <c r="BC3404" s="13">
        <v>41.75</v>
      </c>
      <c r="BD3404" s="13">
        <v>9</v>
      </c>
      <c r="BE3404" s="13" t="s">
        <v>97</v>
      </c>
      <c r="BF3404" s="13" t="s">
        <v>39</v>
      </c>
      <c r="BG3404" s="13">
        <v>4</v>
      </c>
      <c r="BH3404" s="23">
        <v>3</v>
      </c>
    </row>
    <row r="3405" spans="36:60" x14ac:dyDescent="0.25">
      <c r="AJ3405" s="20">
        <v>788</v>
      </c>
      <c r="AK3405" s="2" t="s">
        <v>573</v>
      </c>
      <c r="AL3405" s="2" t="s">
        <v>96</v>
      </c>
      <c r="AM3405" s="2" t="s">
        <v>28</v>
      </c>
      <c r="AN3405" s="2" t="s">
        <v>93</v>
      </c>
      <c r="AO3405" s="2" t="s">
        <v>67</v>
      </c>
      <c r="AP3405" s="2" t="s">
        <v>75</v>
      </c>
      <c r="AQ3405" s="2" t="s">
        <v>32</v>
      </c>
      <c r="AR3405" s="2" t="s">
        <v>45</v>
      </c>
      <c r="AS3405" s="2" t="s">
        <v>70</v>
      </c>
      <c r="AT3405" s="2">
        <v>739.69</v>
      </c>
      <c r="AU3405" s="2">
        <v>20</v>
      </c>
      <c r="AV3405" s="2">
        <v>0.05</v>
      </c>
      <c r="AW3405" s="2">
        <v>14054.11</v>
      </c>
      <c r="AX3405" s="2">
        <v>11179.71</v>
      </c>
      <c r="AY3405" s="2">
        <v>2874.4</v>
      </c>
      <c r="AZ3405" s="2" t="s">
        <v>91</v>
      </c>
      <c r="BA3405" s="2" t="s">
        <v>54</v>
      </c>
      <c r="BB3405" s="2" t="s">
        <v>48</v>
      </c>
      <c r="BC3405" s="2">
        <v>6.05</v>
      </c>
      <c r="BD3405" s="2">
        <v>8</v>
      </c>
      <c r="BE3405" s="2" t="s">
        <v>38</v>
      </c>
      <c r="BF3405" s="2" t="s">
        <v>39</v>
      </c>
      <c r="BG3405" s="2">
        <v>1</v>
      </c>
      <c r="BH3405" s="21">
        <v>10</v>
      </c>
    </row>
    <row r="3406" spans="36:60" x14ac:dyDescent="0.25">
      <c r="AJ3406" s="22">
        <v>797</v>
      </c>
      <c r="AK3406" s="13" t="s">
        <v>576</v>
      </c>
      <c r="AL3406" s="13" t="s">
        <v>118</v>
      </c>
      <c r="AM3406" s="13" t="s">
        <v>66</v>
      </c>
      <c r="AN3406" s="13" t="s">
        <v>43</v>
      </c>
      <c r="AO3406" s="13" t="s">
        <v>94</v>
      </c>
      <c r="AP3406" s="13" t="s">
        <v>51</v>
      </c>
      <c r="AQ3406" s="13" t="s">
        <v>134</v>
      </c>
      <c r="AR3406" s="13" t="s">
        <v>33</v>
      </c>
      <c r="AS3406" s="13" t="s">
        <v>34</v>
      </c>
      <c r="AT3406" s="13">
        <v>784.85</v>
      </c>
      <c r="AU3406" s="13">
        <v>14</v>
      </c>
      <c r="AV3406" s="13">
        <v>0.08</v>
      </c>
      <c r="AW3406" s="13">
        <v>10108.870000000001</v>
      </c>
      <c r="AX3406" s="13">
        <v>8913.06</v>
      </c>
      <c r="AY3406" s="13">
        <v>1195.81</v>
      </c>
      <c r="AZ3406" s="13" t="s">
        <v>63</v>
      </c>
      <c r="BA3406" s="13" t="s">
        <v>71</v>
      </c>
      <c r="BB3406" s="13" t="s">
        <v>48</v>
      </c>
      <c r="BC3406" s="13">
        <v>35.1</v>
      </c>
      <c r="BD3406" s="13">
        <v>9</v>
      </c>
      <c r="BE3406" s="13" t="s">
        <v>55</v>
      </c>
      <c r="BF3406" s="13" t="s">
        <v>56</v>
      </c>
      <c r="BG3406" s="13">
        <v>2</v>
      </c>
      <c r="BH3406" s="23">
        <v>8</v>
      </c>
    </row>
    <row r="3407" spans="36:60" x14ac:dyDescent="0.25">
      <c r="AJ3407" s="20">
        <v>798</v>
      </c>
      <c r="AK3407" s="2" t="s">
        <v>577</v>
      </c>
      <c r="AL3407" s="2" t="s">
        <v>96</v>
      </c>
      <c r="AM3407" s="2" t="s">
        <v>42</v>
      </c>
      <c r="AN3407" s="2" t="s">
        <v>90</v>
      </c>
      <c r="AO3407" s="2" t="s">
        <v>44</v>
      </c>
      <c r="AP3407" s="2" t="s">
        <v>61</v>
      </c>
      <c r="AQ3407" s="2" t="s">
        <v>62</v>
      </c>
      <c r="AR3407" s="2" t="s">
        <v>33</v>
      </c>
      <c r="AS3407" s="2" t="s">
        <v>34</v>
      </c>
      <c r="AT3407" s="2">
        <v>220.13</v>
      </c>
      <c r="AU3407" s="2">
        <v>16</v>
      </c>
      <c r="AV3407" s="2">
        <v>0.24</v>
      </c>
      <c r="AW3407" s="2">
        <v>2676.78</v>
      </c>
      <c r="AX3407" s="2">
        <v>1538.88</v>
      </c>
      <c r="AY3407" s="2">
        <v>1137.9000000000001</v>
      </c>
      <c r="AZ3407" s="2" t="s">
        <v>91</v>
      </c>
      <c r="BA3407" s="2" t="s">
        <v>54</v>
      </c>
      <c r="BB3407" s="2" t="s">
        <v>48</v>
      </c>
      <c r="BC3407" s="2">
        <v>25.7</v>
      </c>
      <c r="BD3407" s="2">
        <v>8</v>
      </c>
      <c r="BE3407" s="2" t="s">
        <v>55</v>
      </c>
      <c r="BF3407" s="2" t="s">
        <v>39</v>
      </c>
      <c r="BG3407" s="2">
        <v>5</v>
      </c>
      <c r="BH3407" s="21">
        <v>7</v>
      </c>
    </row>
    <row r="3408" spans="36:60" x14ac:dyDescent="0.25">
      <c r="AJ3408" s="22">
        <v>801</v>
      </c>
      <c r="AK3408" s="13" t="s">
        <v>157</v>
      </c>
      <c r="AL3408" s="13" t="s">
        <v>120</v>
      </c>
      <c r="AM3408" s="13" t="s">
        <v>28</v>
      </c>
      <c r="AN3408" s="13" t="s">
        <v>59</v>
      </c>
      <c r="AO3408" s="13" t="s">
        <v>67</v>
      </c>
      <c r="AP3408" s="13" t="s">
        <v>61</v>
      </c>
      <c r="AQ3408" s="13" t="s">
        <v>134</v>
      </c>
      <c r="AR3408" s="13" t="s">
        <v>45</v>
      </c>
      <c r="AS3408" s="13" t="s">
        <v>46</v>
      </c>
      <c r="AT3408" s="13">
        <v>231.98</v>
      </c>
      <c r="AU3408" s="13">
        <v>12</v>
      </c>
      <c r="AV3408" s="13">
        <v>0.26</v>
      </c>
      <c r="AW3408" s="13">
        <v>2059.98</v>
      </c>
      <c r="AX3408" s="13">
        <v>1752.52</v>
      </c>
      <c r="AY3408" s="13">
        <v>307.45999999999998</v>
      </c>
      <c r="AZ3408" s="13" t="s">
        <v>91</v>
      </c>
      <c r="BA3408" s="13" t="s">
        <v>71</v>
      </c>
      <c r="BB3408" s="13" t="s">
        <v>72</v>
      </c>
      <c r="BC3408" s="13">
        <v>43.73</v>
      </c>
      <c r="BD3408" s="13">
        <v>8</v>
      </c>
      <c r="BE3408" s="13" t="s">
        <v>55</v>
      </c>
      <c r="BF3408" s="13" t="s">
        <v>39</v>
      </c>
      <c r="BG3408" s="13">
        <v>2</v>
      </c>
      <c r="BH3408" s="23">
        <v>6</v>
      </c>
    </row>
    <row r="3409" spans="36:60" x14ac:dyDescent="0.25">
      <c r="AJ3409" s="20">
        <v>806</v>
      </c>
      <c r="AK3409" s="2" t="s">
        <v>417</v>
      </c>
      <c r="AL3409" s="2" t="s">
        <v>65</v>
      </c>
      <c r="AM3409" s="2" t="s">
        <v>82</v>
      </c>
      <c r="AN3409" s="2" t="s">
        <v>90</v>
      </c>
      <c r="AO3409" s="2" t="s">
        <v>100</v>
      </c>
      <c r="AP3409" s="2" t="s">
        <v>68</v>
      </c>
      <c r="AQ3409" s="2" t="s">
        <v>52</v>
      </c>
      <c r="AR3409" s="2" t="s">
        <v>45</v>
      </c>
      <c r="AS3409" s="2" t="s">
        <v>70</v>
      </c>
      <c r="AT3409" s="2">
        <v>922.14</v>
      </c>
      <c r="AU3409" s="2">
        <v>2</v>
      </c>
      <c r="AV3409" s="2">
        <v>0.26</v>
      </c>
      <c r="AW3409" s="2">
        <v>1364.77</v>
      </c>
      <c r="AX3409" s="2">
        <v>881.38</v>
      </c>
      <c r="AY3409" s="2">
        <v>483.39</v>
      </c>
      <c r="AZ3409" s="2" t="s">
        <v>35</v>
      </c>
      <c r="BA3409" s="2" t="s">
        <v>71</v>
      </c>
      <c r="BB3409" s="2" t="s">
        <v>48</v>
      </c>
      <c r="BC3409" s="2">
        <v>36.54</v>
      </c>
      <c r="BD3409" s="2">
        <v>10</v>
      </c>
      <c r="BE3409" s="2" t="s">
        <v>97</v>
      </c>
      <c r="BF3409" s="2" t="s">
        <v>56</v>
      </c>
      <c r="BG3409" s="2">
        <v>4</v>
      </c>
      <c r="BH3409" s="21">
        <v>10</v>
      </c>
    </row>
    <row r="3410" spans="36:60" x14ac:dyDescent="0.25">
      <c r="AJ3410" s="22">
        <v>807</v>
      </c>
      <c r="AK3410" s="13" t="s">
        <v>423</v>
      </c>
      <c r="AL3410" s="13" t="s">
        <v>65</v>
      </c>
      <c r="AM3410" s="13" t="s">
        <v>28</v>
      </c>
      <c r="AN3410" s="13" t="s">
        <v>43</v>
      </c>
      <c r="AO3410" s="13" t="s">
        <v>94</v>
      </c>
      <c r="AP3410" s="13" t="s">
        <v>61</v>
      </c>
      <c r="AQ3410" s="13" t="s">
        <v>134</v>
      </c>
      <c r="AR3410" s="13" t="s">
        <v>33</v>
      </c>
      <c r="AS3410" s="13" t="s">
        <v>85</v>
      </c>
      <c r="AT3410" s="13">
        <v>290.56</v>
      </c>
      <c r="AU3410" s="13">
        <v>4</v>
      </c>
      <c r="AV3410" s="13">
        <v>0.21</v>
      </c>
      <c r="AW3410" s="13">
        <v>918.17</v>
      </c>
      <c r="AX3410" s="13">
        <v>699.37</v>
      </c>
      <c r="AY3410" s="13">
        <v>218.8</v>
      </c>
      <c r="AZ3410" s="13" t="s">
        <v>76</v>
      </c>
      <c r="BA3410" s="13" t="s">
        <v>36</v>
      </c>
      <c r="BB3410" s="13" t="s">
        <v>48</v>
      </c>
      <c r="BC3410" s="13">
        <v>40.97</v>
      </c>
      <c r="BD3410" s="13">
        <v>8</v>
      </c>
      <c r="BE3410" s="13" t="s">
        <v>55</v>
      </c>
      <c r="BF3410" s="13" t="s">
        <v>39</v>
      </c>
      <c r="BG3410" s="13">
        <v>4</v>
      </c>
      <c r="BH3410" s="23">
        <v>12</v>
      </c>
    </row>
    <row r="3411" spans="36:60" x14ac:dyDescent="0.25">
      <c r="AJ3411" s="22">
        <v>809</v>
      </c>
      <c r="AK3411" s="13" t="s">
        <v>582</v>
      </c>
      <c r="AL3411" s="13" t="s">
        <v>99</v>
      </c>
      <c r="AM3411" s="13" t="s">
        <v>42</v>
      </c>
      <c r="AN3411" s="13" t="s">
        <v>93</v>
      </c>
      <c r="AO3411" s="13" t="s">
        <v>100</v>
      </c>
      <c r="AP3411" s="13" t="s">
        <v>68</v>
      </c>
      <c r="AQ3411" s="13" t="s">
        <v>134</v>
      </c>
      <c r="AR3411" s="13" t="s">
        <v>33</v>
      </c>
      <c r="AS3411" s="13" t="s">
        <v>70</v>
      </c>
      <c r="AT3411" s="13">
        <v>166.25</v>
      </c>
      <c r="AU3411" s="13">
        <v>5</v>
      </c>
      <c r="AV3411" s="13">
        <v>0.02</v>
      </c>
      <c r="AW3411" s="13">
        <v>814.62</v>
      </c>
      <c r="AX3411" s="13">
        <v>422.84</v>
      </c>
      <c r="AY3411" s="13">
        <v>391.78</v>
      </c>
      <c r="AZ3411" s="13" t="s">
        <v>35</v>
      </c>
      <c r="BA3411" s="13" t="s">
        <v>36</v>
      </c>
      <c r="BB3411" s="13" t="s">
        <v>72</v>
      </c>
      <c r="BC3411" s="13">
        <v>46.52</v>
      </c>
      <c r="BD3411" s="13">
        <v>10</v>
      </c>
      <c r="BE3411" s="13" t="s">
        <v>97</v>
      </c>
      <c r="BF3411" s="13" t="s">
        <v>56</v>
      </c>
      <c r="BG3411" s="13">
        <v>4</v>
      </c>
      <c r="BH3411" s="23">
        <v>3</v>
      </c>
    </row>
    <row r="3412" spans="36:60" x14ac:dyDescent="0.25">
      <c r="AJ3412" s="22">
        <v>811</v>
      </c>
      <c r="AK3412" s="13" t="s">
        <v>284</v>
      </c>
      <c r="AL3412" s="13" t="s">
        <v>58</v>
      </c>
      <c r="AM3412" s="13" t="s">
        <v>28</v>
      </c>
      <c r="AN3412" s="13" t="s">
        <v>29</v>
      </c>
      <c r="AO3412" s="13" t="s">
        <v>44</v>
      </c>
      <c r="AP3412" s="13" t="s">
        <v>61</v>
      </c>
      <c r="AQ3412" s="13" t="s">
        <v>32</v>
      </c>
      <c r="AR3412" s="13" t="s">
        <v>45</v>
      </c>
      <c r="AS3412" s="13" t="s">
        <v>46</v>
      </c>
      <c r="AT3412" s="13">
        <v>496</v>
      </c>
      <c r="AU3412" s="13">
        <v>4</v>
      </c>
      <c r="AV3412" s="13">
        <v>7.0000000000000007E-2</v>
      </c>
      <c r="AW3412" s="13">
        <v>1845.12</v>
      </c>
      <c r="AX3412" s="13">
        <v>1448.95</v>
      </c>
      <c r="AY3412" s="13">
        <v>396.17</v>
      </c>
      <c r="AZ3412" s="13" t="s">
        <v>47</v>
      </c>
      <c r="BA3412" s="13" t="s">
        <v>88</v>
      </c>
      <c r="BB3412" s="13" t="s">
        <v>37</v>
      </c>
      <c r="BC3412" s="13">
        <v>5.83</v>
      </c>
      <c r="BD3412" s="13">
        <v>8</v>
      </c>
      <c r="BE3412" s="13" t="s">
        <v>97</v>
      </c>
      <c r="BF3412" s="13" t="s">
        <v>56</v>
      </c>
      <c r="BG3412" s="13">
        <v>5</v>
      </c>
      <c r="BH3412" s="23">
        <v>5</v>
      </c>
    </row>
    <row r="3413" spans="36:60" x14ac:dyDescent="0.25">
      <c r="AJ3413" s="22">
        <v>813</v>
      </c>
      <c r="AK3413" s="13" t="s">
        <v>295</v>
      </c>
      <c r="AL3413" s="13" t="s">
        <v>118</v>
      </c>
      <c r="AM3413" s="13" t="s">
        <v>82</v>
      </c>
      <c r="AN3413" s="13" t="s">
        <v>90</v>
      </c>
      <c r="AO3413" s="13" t="s">
        <v>60</v>
      </c>
      <c r="AP3413" s="13" t="s">
        <v>68</v>
      </c>
      <c r="AQ3413" s="13" t="s">
        <v>52</v>
      </c>
      <c r="AR3413" s="13" t="s">
        <v>45</v>
      </c>
      <c r="AS3413" s="13" t="s">
        <v>80</v>
      </c>
      <c r="AT3413" s="13">
        <v>449.72</v>
      </c>
      <c r="AU3413" s="13">
        <v>13</v>
      </c>
      <c r="AV3413" s="13">
        <v>0.01</v>
      </c>
      <c r="AW3413" s="13">
        <v>5787.9</v>
      </c>
      <c r="AX3413" s="13">
        <v>3586.45</v>
      </c>
      <c r="AY3413" s="13">
        <v>2201.4499999999998</v>
      </c>
      <c r="AZ3413" s="13" t="s">
        <v>47</v>
      </c>
      <c r="BA3413" s="13" t="s">
        <v>36</v>
      </c>
      <c r="BB3413" s="13" t="s">
        <v>72</v>
      </c>
      <c r="BC3413" s="13">
        <v>24.71</v>
      </c>
      <c r="BD3413" s="13">
        <v>9</v>
      </c>
      <c r="BE3413" s="13" t="s">
        <v>55</v>
      </c>
      <c r="BF3413" s="13" t="s">
        <v>56</v>
      </c>
      <c r="BG3413" s="13">
        <v>1</v>
      </c>
      <c r="BH3413" s="23">
        <v>12</v>
      </c>
    </row>
    <row r="3414" spans="36:60" x14ac:dyDescent="0.25">
      <c r="AJ3414" s="22">
        <v>817</v>
      </c>
      <c r="AK3414" s="13" t="s">
        <v>525</v>
      </c>
      <c r="AL3414" s="13" t="s">
        <v>65</v>
      </c>
      <c r="AM3414" s="13" t="s">
        <v>66</v>
      </c>
      <c r="AN3414" s="13" t="s">
        <v>59</v>
      </c>
      <c r="AO3414" s="13" t="s">
        <v>67</v>
      </c>
      <c r="AP3414" s="13" t="s">
        <v>51</v>
      </c>
      <c r="AQ3414" s="13" t="s">
        <v>52</v>
      </c>
      <c r="AR3414" s="13" t="s">
        <v>45</v>
      </c>
      <c r="AS3414" s="13" t="s">
        <v>80</v>
      </c>
      <c r="AT3414" s="13">
        <v>794.96</v>
      </c>
      <c r="AU3414" s="13">
        <v>2</v>
      </c>
      <c r="AV3414" s="13">
        <v>0.25</v>
      </c>
      <c r="AW3414" s="13">
        <v>1192.44</v>
      </c>
      <c r="AX3414" s="13">
        <v>823.82</v>
      </c>
      <c r="AY3414" s="13">
        <v>368.62</v>
      </c>
      <c r="AZ3414" s="13" t="s">
        <v>47</v>
      </c>
      <c r="BA3414" s="13" t="s">
        <v>54</v>
      </c>
      <c r="BB3414" s="13" t="s">
        <v>72</v>
      </c>
      <c r="BC3414" s="13">
        <v>49.05</v>
      </c>
      <c r="BD3414" s="13">
        <v>8</v>
      </c>
      <c r="BE3414" s="13" t="s">
        <v>38</v>
      </c>
      <c r="BF3414" s="13" t="s">
        <v>39</v>
      </c>
      <c r="BG3414" s="13">
        <v>1</v>
      </c>
      <c r="BH3414" s="23">
        <v>12</v>
      </c>
    </row>
    <row r="3415" spans="36:60" x14ac:dyDescent="0.25">
      <c r="AJ3415" s="20">
        <v>828</v>
      </c>
      <c r="AK3415" s="2" t="s">
        <v>550</v>
      </c>
      <c r="AL3415" s="2" t="s">
        <v>129</v>
      </c>
      <c r="AM3415" s="2" t="s">
        <v>28</v>
      </c>
      <c r="AN3415" s="2" t="s">
        <v>43</v>
      </c>
      <c r="AO3415" s="2" t="s">
        <v>74</v>
      </c>
      <c r="AP3415" s="2" t="s">
        <v>51</v>
      </c>
      <c r="AQ3415" s="2" t="s">
        <v>107</v>
      </c>
      <c r="AR3415" s="2" t="s">
        <v>45</v>
      </c>
      <c r="AS3415" s="2" t="s">
        <v>34</v>
      </c>
      <c r="AT3415" s="2">
        <v>439.53</v>
      </c>
      <c r="AU3415" s="2">
        <v>8</v>
      </c>
      <c r="AV3415" s="2">
        <v>0.15</v>
      </c>
      <c r="AW3415" s="2">
        <v>2988.8</v>
      </c>
      <c r="AX3415" s="2">
        <v>2123.87</v>
      </c>
      <c r="AY3415" s="2">
        <v>864.93</v>
      </c>
      <c r="AZ3415" s="2" t="s">
        <v>35</v>
      </c>
      <c r="BA3415" s="2" t="s">
        <v>36</v>
      </c>
      <c r="BB3415" s="2" t="s">
        <v>37</v>
      </c>
      <c r="BC3415" s="2">
        <v>41.26</v>
      </c>
      <c r="BD3415" s="2">
        <v>8</v>
      </c>
      <c r="BE3415" s="2" t="s">
        <v>97</v>
      </c>
      <c r="BF3415" s="2" t="s">
        <v>56</v>
      </c>
      <c r="BG3415" s="2">
        <v>2</v>
      </c>
      <c r="BH3415" s="21">
        <v>7</v>
      </c>
    </row>
    <row r="3416" spans="36:60" x14ac:dyDescent="0.25">
      <c r="AJ3416" s="22">
        <v>833</v>
      </c>
      <c r="AK3416" s="13" t="s">
        <v>588</v>
      </c>
      <c r="AL3416" s="13" t="s">
        <v>96</v>
      </c>
      <c r="AM3416" s="13" t="s">
        <v>28</v>
      </c>
      <c r="AN3416" s="13" t="s">
        <v>93</v>
      </c>
      <c r="AO3416" s="13" t="s">
        <v>67</v>
      </c>
      <c r="AP3416" s="13" t="s">
        <v>51</v>
      </c>
      <c r="AQ3416" s="13" t="s">
        <v>102</v>
      </c>
      <c r="AR3416" s="13" t="s">
        <v>33</v>
      </c>
      <c r="AS3416" s="13" t="s">
        <v>80</v>
      </c>
      <c r="AT3416" s="13">
        <v>358.2</v>
      </c>
      <c r="AU3416" s="13">
        <v>8</v>
      </c>
      <c r="AV3416" s="13">
        <v>0.18</v>
      </c>
      <c r="AW3416" s="13">
        <v>2349.79</v>
      </c>
      <c r="AX3416" s="13">
        <v>1262.6400000000001</v>
      </c>
      <c r="AY3416" s="13">
        <v>1087.1500000000001</v>
      </c>
      <c r="AZ3416" s="13" t="s">
        <v>47</v>
      </c>
      <c r="BA3416" s="13" t="s">
        <v>36</v>
      </c>
      <c r="BB3416" s="13" t="s">
        <v>37</v>
      </c>
      <c r="BC3416" s="13">
        <v>34.32</v>
      </c>
      <c r="BD3416" s="13">
        <v>10</v>
      </c>
      <c r="BE3416" s="13" t="s">
        <v>55</v>
      </c>
      <c r="BF3416" s="13" t="s">
        <v>39</v>
      </c>
      <c r="BG3416" s="13">
        <v>1</v>
      </c>
      <c r="BH3416" s="23">
        <v>3</v>
      </c>
    </row>
    <row r="3417" spans="36:60" x14ac:dyDescent="0.25">
      <c r="AJ3417" s="20">
        <v>836</v>
      </c>
      <c r="AK3417" s="2" t="s">
        <v>589</v>
      </c>
      <c r="AL3417" s="2" t="s">
        <v>41</v>
      </c>
      <c r="AM3417" s="2" t="s">
        <v>28</v>
      </c>
      <c r="AN3417" s="2" t="s">
        <v>90</v>
      </c>
      <c r="AO3417" s="2" t="s">
        <v>30</v>
      </c>
      <c r="AP3417" s="2" t="s">
        <v>68</v>
      </c>
      <c r="AQ3417" s="2" t="s">
        <v>62</v>
      </c>
      <c r="AR3417" s="2" t="s">
        <v>45</v>
      </c>
      <c r="AS3417" s="2" t="s">
        <v>80</v>
      </c>
      <c r="AT3417" s="2">
        <v>327.8</v>
      </c>
      <c r="AU3417" s="2">
        <v>13</v>
      </c>
      <c r="AV3417" s="2">
        <v>0.05</v>
      </c>
      <c r="AW3417" s="2">
        <v>4048.33</v>
      </c>
      <c r="AX3417" s="2">
        <v>3006.76</v>
      </c>
      <c r="AY3417" s="2">
        <v>1041.57</v>
      </c>
      <c r="AZ3417" s="2" t="s">
        <v>76</v>
      </c>
      <c r="BA3417" s="2" t="s">
        <v>36</v>
      </c>
      <c r="BB3417" s="2" t="s">
        <v>48</v>
      </c>
      <c r="BC3417" s="2">
        <v>46.19</v>
      </c>
      <c r="BD3417" s="2">
        <v>8</v>
      </c>
      <c r="BE3417" s="2" t="s">
        <v>38</v>
      </c>
      <c r="BF3417" s="2" t="s">
        <v>39</v>
      </c>
      <c r="BG3417" s="2">
        <v>3</v>
      </c>
      <c r="BH3417" s="21">
        <v>1</v>
      </c>
    </row>
    <row r="3418" spans="36:60" x14ac:dyDescent="0.25">
      <c r="AJ3418" s="20">
        <v>838</v>
      </c>
      <c r="AK3418" s="2" t="s">
        <v>204</v>
      </c>
      <c r="AL3418" s="2" t="s">
        <v>120</v>
      </c>
      <c r="AM3418" s="2" t="s">
        <v>82</v>
      </c>
      <c r="AN3418" s="2" t="s">
        <v>93</v>
      </c>
      <c r="AO3418" s="2" t="s">
        <v>78</v>
      </c>
      <c r="AP3418" s="2" t="s">
        <v>75</v>
      </c>
      <c r="AQ3418" s="2" t="s">
        <v>134</v>
      </c>
      <c r="AR3418" s="2" t="s">
        <v>53</v>
      </c>
      <c r="AS3418" s="2" t="s">
        <v>46</v>
      </c>
      <c r="AT3418" s="2">
        <v>156.26</v>
      </c>
      <c r="AU3418" s="2">
        <v>13</v>
      </c>
      <c r="AV3418" s="2">
        <v>0.01</v>
      </c>
      <c r="AW3418" s="2">
        <v>2011.07</v>
      </c>
      <c r="AX3418" s="2">
        <v>1618.93</v>
      </c>
      <c r="AY3418" s="2">
        <v>392.14</v>
      </c>
      <c r="AZ3418" s="2" t="s">
        <v>91</v>
      </c>
      <c r="BA3418" s="2" t="s">
        <v>71</v>
      </c>
      <c r="BB3418" s="2" t="s">
        <v>48</v>
      </c>
      <c r="BC3418" s="2">
        <v>8.7200000000000006</v>
      </c>
      <c r="BD3418" s="2">
        <v>8</v>
      </c>
      <c r="BE3418" s="2" t="s">
        <v>55</v>
      </c>
      <c r="BF3418" s="2" t="s">
        <v>56</v>
      </c>
      <c r="BG3418" s="2">
        <v>3</v>
      </c>
      <c r="BH3418" s="21">
        <v>8</v>
      </c>
    </row>
    <row r="3419" spans="36:60" x14ac:dyDescent="0.25">
      <c r="AJ3419" s="20">
        <v>846</v>
      </c>
      <c r="AK3419" s="2" t="s">
        <v>509</v>
      </c>
      <c r="AL3419" s="2" t="s">
        <v>41</v>
      </c>
      <c r="AM3419" s="2" t="s">
        <v>42</v>
      </c>
      <c r="AN3419" s="2" t="s">
        <v>83</v>
      </c>
      <c r="AO3419" s="2" t="s">
        <v>78</v>
      </c>
      <c r="AP3419" s="2" t="s">
        <v>51</v>
      </c>
      <c r="AQ3419" s="2" t="s">
        <v>107</v>
      </c>
      <c r="AR3419" s="2" t="s">
        <v>53</v>
      </c>
      <c r="AS3419" s="2" t="s">
        <v>34</v>
      </c>
      <c r="AT3419" s="2">
        <v>724.57</v>
      </c>
      <c r="AU3419" s="2">
        <v>2</v>
      </c>
      <c r="AV3419" s="2">
        <v>0.13</v>
      </c>
      <c r="AW3419" s="2">
        <v>1260.75</v>
      </c>
      <c r="AX3419" s="2">
        <v>974.03</v>
      </c>
      <c r="AY3419" s="2">
        <v>286.72000000000003</v>
      </c>
      <c r="AZ3419" s="2" t="s">
        <v>63</v>
      </c>
      <c r="BA3419" s="2" t="s">
        <v>88</v>
      </c>
      <c r="BB3419" s="2" t="s">
        <v>72</v>
      </c>
      <c r="BC3419" s="2">
        <v>29.46</v>
      </c>
      <c r="BD3419" s="2">
        <v>8</v>
      </c>
      <c r="BE3419" s="2" t="s">
        <v>38</v>
      </c>
      <c r="BF3419" s="2" t="s">
        <v>39</v>
      </c>
      <c r="BG3419" s="2">
        <v>3</v>
      </c>
      <c r="BH3419" s="21">
        <v>6</v>
      </c>
    </row>
    <row r="3420" spans="36:60" x14ac:dyDescent="0.25">
      <c r="AJ3420" s="20">
        <v>848</v>
      </c>
      <c r="AK3420" s="2" t="s">
        <v>592</v>
      </c>
      <c r="AL3420" s="2" t="s">
        <v>27</v>
      </c>
      <c r="AM3420" s="2" t="s">
        <v>42</v>
      </c>
      <c r="AN3420" s="2" t="s">
        <v>29</v>
      </c>
      <c r="AO3420" s="2" t="s">
        <v>30</v>
      </c>
      <c r="AP3420" s="2" t="s">
        <v>61</v>
      </c>
      <c r="AQ3420" s="2" t="s">
        <v>32</v>
      </c>
      <c r="AR3420" s="2" t="s">
        <v>53</v>
      </c>
      <c r="AS3420" s="2" t="s">
        <v>46</v>
      </c>
      <c r="AT3420" s="2">
        <v>292.60000000000002</v>
      </c>
      <c r="AU3420" s="2">
        <v>16</v>
      </c>
      <c r="AV3420" s="2">
        <v>0.08</v>
      </c>
      <c r="AW3420" s="2">
        <v>4307.07</v>
      </c>
      <c r="AX3420" s="2">
        <v>3659.91</v>
      </c>
      <c r="AY3420" s="2">
        <v>647.16</v>
      </c>
      <c r="AZ3420" s="2" t="s">
        <v>63</v>
      </c>
      <c r="BA3420" s="2" t="s">
        <v>71</v>
      </c>
      <c r="BB3420" s="2" t="s">
        <v>37</v>
      </c>
      <c r="BC3420" s="2">
        <v>10.73</v>
      </c>
      <c r="BD3420" s="2">
        <v>10</v>
      </c>
      <c r="BE3420" s="2" t="s">
        <v>38</v>
      </c>
      <c r="BF3420" s="2" t="s">
        <v>56</v>
      </c>
      <c r="BG3420" s="2">
        <v>4</v>
      </c>
      <c r="BH3420" s="21">
        <v>8</v>
      </c>
    </row>
    <row r="3421" spans="36:60" x14ac:dyDescent="0.25">
      <c r="AJ3421" s="22">
        <v>859</v>
      </c>
      <c r="AK3421" s="13" t="s">
        <v>161</v>
      </c>
      <c r="AL3421" s="13" t="s">
        <v>58</v>
      </c>
      <c r="AM3421" s="13" t="s">
        <v>28</v>
      </c>
      <c r="AN3421" s="13" t="s">
        <v>43</v>
      </c>
      <c r="AO3421" s="13" t="s">
        <v>44</v>
      </c>
      <c r="AP3421" s="13" t="s">
        <v>75</v>
      </c>
      <c r="AQ3421" s="13" t="s">
        <v>79</v>
      </c>
      <c r="AR3421" s="13" t="s">
        <v>33</v>
      </c>
      <c r="AS3421" s="13" t="s">
        <v>70</v>
      </c>
      <c r="AT3421" s="13">
        <v>471.5</v>
      </c>
      <c r="AU3421" s="13">
        <v>10</v>
      </c>
      <c r="AV3421" s="13">
        <v>0.13</v>
      </c>
      <c r="AW3421" s="13">
        <v>4102.05</v>
      </c>
      <c r="AX3421" s="13">
        <v>3288.95</v>
      </c>
      <c r="AY3421" s="13">
        <v>813.1</v>
      </c>
      <c r="AZ3421" s="13" t="s">
        <v>35</v>
      </c>
      <c r="BA3421" s="13" t="s">
        <v>36</v>
      </c>
      <c r="BB3421" s="13" t="s">
        <v>48</v>
      </c>
      <c r="BC3421" s="13">
        <v>25.94</v>
      </c>
      <c r="BD3421" s="13">
        <v>9</v>
      </c>
      <c r="BE3421" s="13" t="s">
        <v>38</v>
      </c>
      <c r="BF3421" s="13" t="s">
        <v>56</v>
      </c>
      <c r="BG3421" s="13">
        <v>4</v>
      </c>
      <c r="BH3421" s="23">
        <v>9</v>
      </c>
    </row>
    <row r="3422" spans="36:60" x14ac:dyDescent="0.25">
      <c r="AJ3422" s="20">
        <v>862</v>
      </c>
      <c r="AK3422" s="2" t="s">
        <v>554</v>
      </c>
      <c r="AL3422" s="2" t="s">
        <v>58</v>
      </c>
      <c r="AM3422" s="2" t="s">
        <v>42</v>
      </c>
      <c r="AN3422" s="2" t="s">
        <v>90</v>
      </c>
      <c r="AO3422" s="2" t="s">
        <v>67</v>
      </c>
      <c r="AP3422" s="2" t="s">
        <v>31</v>
      </c>
      <c r="AQ3422" s="2" t="s">
        <v>79</v>
      </c>
      <c r="AR3422" s="2" t="s">
        <v>53</v>
      </c>
      <c r="AS3422" s="2" t="s">
        <v>70</v>
      </c>
      <c r="AT3422" s="2">
        <v>818.8</v>
      </c>
      <c r="AU3422" s="2">
        <v>10</v>
      </c>
      <c r="AV3422" s="2">
        <v>0.24</v>
      </c>
      <c r="AW3422" s="2">
        <v>6222.88</v>
      </c>
      <c r="AX3422" s="2">
        <v>3749.47</v>
      </c>
      <c r="AY3422" s="2">
        <v>2473.41</v>
      </c>
      <c r="AZ3422" s="2" t="s">
        <v>91</v>
      </c>
      <c r="BA3422" s="2" t="s">
        <v>88</v>
      </c>
      <c r="BB3422" s="2" t="s">
        <v>72</v>
      </c>
      <c r="BC3422" s="2">
        <v>22.47</v>
      </c>
      <c r="BD3422" s="2">
        <v>10</v>
      </c>
      <c r="BE3422" s="2" t="s">
        <v>97</v>
      </c>
      <c r="BF3422" s="2" t="s">
        <v>39</v>
      </c>
      <c r="BG3422" s="2">
        <v>3</v>
      </c>
      <c r="BH3422" s="21">
        <v>5</v>
      </c>
    </row>
    <row r="3423" spans="36:60" x14ac:dyDescent="0.25">
      <c r="AJ3423" s="22">
        <v>863</v>
      </c>
      <c r="AK3423" s="13" t="s">
        <v>333</v>
      </c>
      <c r="AL3423" s="13" t="s">
        <v>114</v>
      </c>
      <c r="AM3423" s="13" t="s">
        <v>28</v>
      </c>
      <c r="AN3423" s="13" t="s">
        <v>83</v>
      </c>
      <c r="AO3423" s="13" t="s">
        <v>44</v>
      </c>
      <c r="AP3423" s="13" t="s">
        <v>61</v>
      </c>
      <c r="AQ3423" s="13" t="s">
        <v>52</v>
      </c>
      <c r="AR3423" s="13" t="s">
        <v>53</v>
      </c>
      <c r="AS3423" s="13" t="s">
        <v>80</v>
      </c>
      <c r="AT3423" s="13">
        <v>266.20999999999998</v>
      </c>
      <c r="AU3423" s="13">
        <v>11</v>
      </c>
      <c r="AV3423" s="13">
        <v>0.02</v>
      </c>
      <c r="AW3423" s="13">
        <v>2869.74</v>
      </c>
      <c r="AX3423" s="13">
        <v>2272.9299999999998</v>
      </c>
      <c r="AY3423" s="13">
        <v>596.80999999999995</v>
      </c>
      <c r="AZ3423" s="13" t="s">
        <v>47</v>
      </c>
      <c r="BA3423" s="13" t="s">
        <v>54</v>
      </c>
      <c r="BB3423" s="13" t="s">
        <v>48</v>
      </c>
      <c r="BC3423" s="13">
        <v>49.85</v>
      </c>
      <c r="BD3423" s="13">
        <v>8</v>
      </c>
      <c r="BE3423" s="13" t="s">
        <v>97</v>
      </c>
      <c r="BF3423" s="13" t="s">
        <v>56</v>
      </c>
      <c r="BG3423" s="13">
        <v>4</v>
      </c>
      <c r="BH3423" s="23">
        <v>5</v>
      </c>
    </row>
    <row r="3424" spans="36:60" x14ac:dyDescent="0.25">
      <c r="AJ3424" s="22">
        <v>865</v>
      </c>
      <c r="AK3424" s="13" t="s">
        <v>361</v>
      </c>
      <c r="AL3424" s="13" t="s">
        <v>58</v>
      </c>
      <c r="AM3424" s="13" t="s">
        <v>28</v>
      </c>
      <c r="AN3424" s="13" t="s">
        <v>29</v>
      </c>
      <c r="AO3424" s="13" t="s">
        <v>74</v>
      </c>
      <c r="AP3424" s="13" t="s">
        <v>61</v>
      </c>
      <c r="AQ3424" s="13" t="s">
        <v>32</v>
      </c>
      <c r="AR3424" s="13" t="s">
        <v>45</v>
      </c>
      <c r="AS3424" s="13" t="s">
        <v>34</v>
      </c>
      <c r="AT3424" s="13">
        <v>587.28</v>
      </c>
      <c r="AU3424" s="13">
        <v>4</v>
      </c>
      <c r="AV3424" s="13">
        <v>0.08</v>
      </c>
      <c r="AW3424" s="13">
        <v>2161.19</v>
      </c>
      <c r="AX3424" s="13">
        <v>1223.0999999999999</v>
      </c>
      <c r="AY3424" s="13">
        <v>938.09</v>
      </c>
      <c r="AZ3424" s="13" t="s">
        <v>76</v>
      </c>
      <c r="BA3424" s="13" t="s">
        <v>71</v>
      </c>
      <c r="BB3424" s="13" t="s">
        <v>72</v>
      </c>
      <c r="BC3424" s="13">
        <v>6.99</v>
      </c>
      <c r="BD3424" s="13">
        <v>8</v>
      </c>
      <c r="BE3424" s="13" t="s">
        <v>38</v>
      </c>
      <c r="BF3424" s="13" t="s">
        <v>56</v>
      </c>
      <c r="BG3424" s="13">
        <v>2</v>
      </c>
      <c r="BH3424" s="23">
        <v>8</v>
      </c>
    </row>
    <row r="3425" spans="36:60" x14ac:dyDescent="0.25">
      <c r="AJ3425" s="22">
        <v>867</v>
      </c>
      <c r="AK3425" s="13" t="s">
        <v>73</v>
      </c>
      <c r="AL3425" s="13" t="s">
        <v>50</v>
      </c>
      <c r="AM3425" s="13" t="s">
        <v>82</v>
      </c>
      <c r="AN3425" s="13" t="s">
        <v>59</v>
      </c>
      <c r="AO3425" s="13" t="s">
        <v>44</v>
      </c>
      <c r="AP3425" s="13" t="s">
        <v>31</v>
      </c>
      <c r="AQ3425" s="13" t="s">
        <v>69</v>
      </c>
      <c r="AR3425" s="13" t="s">
        <v>45</v>
      </c>
      <c r="AS3425" s="13" t="s">
        <v>80</v>
      </c>
      <c r="AT3425" s="13">
        <v>298.17</v>
      </c>
      <c r="AU3425" s="13">
        <v>19</v>
      </c>
      <c r="AV3425" s="13">
        <v>0.04</v>
      </c>
      <c r="AW3425" s="13">
        <v>5438.62</v>
      </c>
      <c r="AX3425" s="13">
        <v>2749.27</v>
      </c>
      <c r="AY3425" s="13">
        <v>2689.35</v>
      </c>
      <c r="AZ3425" s="13" t="s">
        <v>63</v>
      </c>
      <c r="BA3425" s="13" t="s">
        <v>88</v>
      </c>
      <c r="BB3425" s="13" t="s">
        <v>37</v>
      </c>
      <c r="BC3425" s="13">
        <v>30.22</v>
      </c>
      <c r="BD3425" s="13">
        <v>8</v>
      </c>
      <c r="BE3425" s="13" t="s">
        <v>97</v>
      </c>
      <c r="BF3425" s="13" t="s">
        <v>39</v>
      </c>
      <c r="BG3425" s="13">
        <v>3</v>
      </c>
      <c r="BH3425" s="23">
        <v>5</v>
      </c>
    </row>
    <row r="3426" spans="36:60" x14ac:dyDescent="0.25">
      <c r="AJ3426" s="22">
        <v>869</v>
      </c>
      <c r="AK3426" s="13" t="s">
        <v>489</v>
      </c>
      <c r="AL3426" s="13" t="s">
        <v>27</v>
      </c>
      <c r="AM3426" s="13" t="s">
        <v>66</v>
      </c>
      <c r="AN3426" s="13" t="s">
        <v>59</v>
      </c>
      <c r="AO3426" s="13" t="s">
        <v>100</v>
      </c>
      <c r="AP3426" s="13" t="s">
        <v>51</v>
      </c>
      <c r="AQ3426" s="13" t="s">
        <v>32</v>
      </c>
      <c r="AR3426" s="13" t="s">
        <v>33</v>
      </c>
      <c r="AS3426" s="13" t="s">
        <v>85</v>
      </c>
      <c r="AT3426" s="13">
        <v>954.52</v>
      </c>
      <c r="AU3426" s="13">
        <v>19</v>
      </c>
      <c r="AV3426" s="13">
        <v>0.09</v>
      </c>
      <c r="AW3426" s="13">
        <v>16503.650000000001</v>
      </c>
      <c r="AX3426" s="13">
        <v>11775.8</v>
      </c>
      <c r="AY3426" s="13">
        <v>4727.8500000000004</v>
      </c>
      <c r="AZ3426" s="13" t="s">
        <v>63</v>
      </c>
      <c r="BA3426" s="13" t="s">
        <v>54</v>
      </c>
      <c r="BB3426" s="13" t="s">
        <v>72</v>
      </c>
      <c r="BC3426" s="13">
        <v>37.06</v>
      </c>
      <c r="BD3426" s="13">
        <v>8</v>
      </c>
      <c r="BE3426" s="13" t="s">
        <v>55</v>
      </c>
      <c r="BF3426" s="13" t="s">
        <v>56</v>
      </c>
      <c r="BG3426" s="13">
        <v>5</v>
      </c>
      <c r="BH3426" s="23">
        <v>5</v>
      </c>
    </row>
    <row r="3427" spans="36:60" x14ac:dyDescent="0.25">
      <c r="AJ3427" s="20">
        <v>872</v>
      </c>
      <c r="AK3427" s="2" t="s">
        <v>576</v>
      </c>
      <c r="AL3427" s="2" t="s">
        <v>41</v>
      </c>
      <c r="AM3427" s="2" t="s">
        <v>82</v>
      </c>
      <c r="AN3427" s="2" t="s">
        <v>29</v>
      </c>
      <c r="AO3427" s="2" t="s">
        <v>78</v>
      </c>
      <c r="AP3427" s="2" t="s">
        <v>61</v>
      </c>
      <c r="AQ3427" s="2" t="s">
        <v>52</v>
      </c>
      <c r="AR3427" s="2" t="s">
        <v>53</v>
      </c>
      <c r="AS3427" s="2" t="s">
        <v>80</v>
      </c>
      <c r="AT3427" s="2">
        <v>552.59</v>
      </c>
      <c r="AU3427" s="2">
        <v>8</v>
      </c>
      <c r="AV3427" s="2">
        <v>0.17</v>
      </c>
      <c r="AW3427" s="2">
        <v>3669.2</v>
      </c>
      <c r="AX3427" s="2">
        <v>2885</v>
      </c>
      <c r="AY3427" s="2">
        <v>784.2</v>
      </c>
      <c r="AZ3427" s="2" t="s">
        <v>63</v>
      </c>
      <c r="BA3427" s="2" t="s">
        <v>36</v>
      </c>
      <c r="BB3427" s="2" t="s">
        <v>37</v>
      </c>
      <c r="BC3427" s="2">
        <v>10.16</v>
      </c>
      <c r="BD3427" s="2">
        <v>9</v>
      </c>
      <c r="BE3427" s="2" t="s">
        <v>55</v>
      </c>
      <c r="BF3427" s="2" t="s">
        <v>56</v>
      </c>
      <c r="BG3427" s="2">
        <v>1</v>
      </c>
      <c r="BH3427" s="21">
        <v>8</v>
      </c>
    </row>
    <row r="3428" spans="36:60" x14ac:dyDescent="0.25">
      <c r="AJ3428" s="20">
        <v>874</v>
      </c>
      <c r="AK3428" s="2" t="s">
        <v>347</v>
      </c>
      <c r="AL3428" s="2" t="s">
        <v>127</v>
      </c>
      <c r="AM3428" s="2" t="s">
        <v>28</v>
      </c>
      <c r="AN3428" s="2" t="s">
        <v>59</v>
      </c>
      <c r="AO3428" s="2" t="s">
        <v>74</v>
      </c>
      <c r="AP3428" s="2" t="s">
        <v>51</v>
      </c>
      <c r="AQ3428" s="2" t="s">
        <v>52</v>
      </c>
      <c r="AR3428" s="2" t="s">
        <v>53</v>
      </c>
      <c r="AS3428" s="2" t="s">
        <v>85</v>
      </c>
      <c r="AT3428" s="2">
        <v>992.3</v>
      </c>
      <c r="AU3428" s="2">
        <v>9</v>
      </c>
      <c r="AV3428" s="2">
        <v>0.25</v>
      </c>
      <c r="AW3428" s="2">
        <v>6698.02</v>
      </c>
      <c r="AX3428" s="2">
        <v>5073.72</v>
      </c>
      <c r="AY3428" s="2">
        <v>1624.3</v>
      </c>
      <c r="AZ3428" s="2" t="s">
        <v>76</v>
      </c>
      <c r="BA3428" s="2" t="s">
        <v>54</v>
      </c>
      <c r="BB3428" s="2" t="s">
        <v>37</v>
      </c>
      <c r="BC3428" s="2">
        <v>6.51</v>
      </c>
      <c r="BD3428" s="2">
        <v>9</v>
      </c>
      <c r="BE3428" s="2" t="s">
        <v>55</v>
      </c>
      <c r="BF3428" s="2" t="s">
        <v>39</v>
      </c>
      <c r="BG3428" s="2">
        <v>1</v>
      </c>
      <c r="BH3428" s="21">
        <v>5</v>
      </c>
    </row>
    <row r="3429" spans="36:60" x14ac:dyDescent="0.25">
      <c r="AJ3429" s="20">
        <v>880</v>
      </c>
      <c r="AK3429" s="2" t="s">
        <v>423</v>
      </c>
      <c r="AL3429" s="2" t="s">
        <v>27</v>
      </c>
      <c r="AM3429" s="2" t="s">
        <v>28</v>
      </c>
      <c r="AN3429" s="2" t="s">
        <v>93</v>
      </c>
      <c r="AO3429" s="2" t="s">
        <v>67</v>
      </c>
      <c r="AP3429" s="2" t="s">
        <v>75</v>
      </c>
      <c r="AQ3429" s="2" t="s">
        <v>134</v>
      </c>
      <c r="AR3429" s="2" t="s">
        <v>33</v>
      </c>
      <c r="AS3429" s="2" t="s">
        <v>85</v>
      </c>
      <c r="AT3429" s="2">
        <v>801.35</v>
      </c>
      <c r="AU3429" s="2">
        <v>8</v>
      </c>
      <c r="AV3429" s="2">
        <v>0.25</v>
      </c>
      <c r="AW3429" s="2">
        <v>4808.1000000000004</v>
      </c>
      <c r="AX3429" s="2">
        <v>2658.55</v>
      </c>
      <c r="AY3429" s="2">
        <v>2149.5500000000002</v>
      </c>
      <c r="AZ3429" s="2" t="s">
        <v>63</v>
      </c>
      <c r="BA3429" s="2" t="s">
        <v>36</v>
      </c>
      <c r="BB3429" s="2" t="s">
        <v>48</v>
      </c>
      <c r="BC3429" s="2">
        <v>30.83</v>
      </c>
      <c r="BD3429" s="2">
        <v>9</v>
      </c>
      <c r="BE3429" s="2" t="s">
        <v>97</v>
      </c>
      <c r="BF3429" s="2" t="s">
        <v>39</v>
      </c>
      <c r="BG3429" s="2">
        <v>4</v>
      </c>
      <c r="BH3429" s="21">
        <v>12</v>
      </c>
    </row>
    <row r="3430" spans="36:60" x14ac:dyDescent="0.25">
      <c r="AJ3430" s="20">
        <v>882</v>
      </c>
      <c r="AK3430" s="2" t="s">
        <v>480</v>
      </c>
      <c r="AL3430" s="2" t="s">
        <v>120</v>
      </c>
      <c r="AM3430" s="2" t="s">
        <v>66</v>
      </c>
      <c r="AN3430" s="2" t="s">
        <v>90</v>
      </c>
      <c r="AO3430" s="2" t="s">
        <v>60</v>
      </c>
      <c r="AP3430" s="2" t="s">
        <v>68</v>
      </c>
      <c r="AQ3430" s="2" t="s">
        <v>62</v>
      </c>
      <c r="AR3430" s="2" t="s">
        <v>45</v>
      </c>
      <c r="AS3430" s="2" t="s">
        <v>80</v>
      </c>
      <c r="AT3430" s="2">
        <v>981.77</v>
      </c>
      <c r="AU3430" s="2">
        <v>18</v>
      </c>
      <c r="AV3430" s="2">
        <v>0</v>
      </c>
      <c r="AW3430" s="2">
        <v>17671.86</v>
      </c>
      <c r="AX3430" s="2">
        <v>13817.91</v>
      </c>
      <c r="AY3430" s="2">
        <v>3853.95</v>
      </c>
      <c r="AZ3430" s="2" t="s">
        <v>35</v>
      </c>
      <c r="BA3430" s="2" t="s">
        <v>54</v>
      </c>
      <c r="BB3430" s="2" t="s">
        <v>37</v>
      </c>
      <c r="BC3430" s="2">
        <v>34.01</v>
      </c>
      <c r="BD3430" s="2">
        <v>8</v>
      </c>
      <c r="BE3430" s="2" t="s">
        <v>97</v>
      </c>
      <c r="BF3430" s="2" t="s">
        <v>56</v>
      </c>
      <c r="BG3430" s="2">
        <v>1</v>
      </c>
      <c r="BH3430" s="21">
        <v>8</v>
      </c>
    </row>
    <row r="3431" spans="36:60" x14ac:dyDescent="0.25">
      <c r="AJ3431" s="20">
        <v>886</v>
      </c>
      <c r="AK3431" s="2" t="s">
        <v>600</v>
      </c>
      <c r="AL3431" s="2" t="s">
        <v>65</v>
      </c>
      <c r="AM3431" s="2" t="s">
        <v>42</v>
      </c>
      <c r="AN3431" s="2" t="s">
        <v>83</v>
      </c>
      <c r="AO3431" s="2" t="s">
        <v>100</v>
      </c>
      <c r="AP3431" s="2" t="s">
        <v>75</v>
      </c>
      <c r="AQ3431" s="2" t="s">
        <v>79</v>
      </c>
      <c r="AR3431" s="2" t="s">
        <v>45</v>
      </c>
      <c r="AS3431" s="2" t="s">
        <v>46</v>
      </c>
      <c r="AT3431" s="2">
        <v>709.46</v>
      </c>
      <c r="AU3431" s="2">
        <v>5</v>
      </c>
      <c r="AV3431" s="2">
        <v>0.2</v>
      </c>
      <c r="AW3431" s="2">
        <v>2837.84</v>
      </c>
      <c r="AX3431" s="2">
        <v>2448.52</v>
      </c>
      <c r="AY3431" s="2">
        <v>389.32</v>
      </c>
      <c r="AZ3431" s="2" t="s">
        <v>35</v>
      </c>
      <c r="BA3431" s="2" t="s">
        <v>54</v>
      </c>
      <c r="BB3431" s="2" t="s">
        <v>72</v>
      </c>
      <c r="BC3431" s="2">
        <v>23.75</v>
      </c>
      <c r="BD3431" s="2">
        <v>10</v>
      </c>
      <c r="BE3431" s="2" t="s">
        <v>55</v>
      </c>
      <c r="BF3431" s="2" t="s">
        <v>56</v>
      </c>
      <c r="BG3431" s="2">
        <v>3</v>
      </c>
      <c r="BH3431" s="21">
        <v>9</v>
      </c>
    </row>
    <row r="3432" spans="36:60" x14ac:dyDescent="0.25">
      <c r="AJ3432" s="22">
        <v>887</v>
      </c>
      <c r="AK3432" s="13" t="s">
        <v>601</v>
      </c>
      <c r="AL3432" s="13" t="s">
        <v>99</v>
      </c>
      <c r="AM3432" s="13" t="s">
        <v>66</v>
      </c>
      <c r="AN3432" s="13" t="s">
        <v>90</v>
      </c>
      <c r="AO3432" s="13" t="s">
        <v>100</v>
      </c>
      <c r="AP3432" s="13" t="s">
        <v>51</v>
      </c>
      <c r="AQ3432" s="13" t="s">
        <v>102</v>
      </c>
      <c r="AR3432" s="13" t="s">
        <v>45</v>
      </c>
      <c r="AS3432" s="13" t="s">
        <v>46</v>
      </c>
      <c r="AT3432" s="13">
        <v>256.77999999999997</v>
      </c>
      <c r="AU3432" s="13">
        <v>11</v>
      </c>
      <c r="AV3432" s="13">
        <v>0.28999999999999998</v>
      </c>
      <c r="AW3432" s="13">
        <v>2005.45</v>
      </c>
      <c r="AX3432" s="13">
        <v>1087.8900000000001</v>
      </c>
      <c r="AY3432" s="13">
        <v>917.56</v>
      </c>
      <c r="AZ3432" s="13" t="s">
        <v>35</v>
      </c>
      <c r="BA3432" s="13" t="s">
        <v>54</v>
      </c>
      <c r="BB3432" s="13" t="s">
        <v>48</v>
      </c>
      <c r="BC3432" s="13">
        <v>43.46</v>
      </c>
      <c r="BD3432" s="13">
        <v>8</v>
      </c>
      <c r="BE3432" s="13" t="s">
        <v>38</v>
      </c>
      <c r="BF3432" s="13" t="s">
        <v>39</v>
      </c>
      <c r="BG3432" s="13">
        <v>3</v>
      </c>
      <c r="BH3432" s="23">
        <v>5</v>
      </c>
    </row>
    <row r="3433" spans="36:60" x14ac:dyDescent="0.25">
      <c r="AJ3433" s="22">
        <v>889</v>
      </c>
      <c r="AK3433" s="13" t="s">
        <v>495</v>
      </c>
      <c r="AL3433" s="13" t="s">
        <v>96</v>
      </c>
      <c r="AM3433" s="13" t="s">
        <v>66</v>
      </c>
      <c r="AN3433" s="13" t="s">
        <v>43</v>
      </c>
      <c r="AO3433" s="13" t="s">
        <v>74</v>
      </c>
      <c r="AP3433" s="13" t="s">
        <v>68</v>
      </c>
      <c r="AQ3433" s="13" t="s">
        <v>69</v>
      </c>
      <c r="AR3433" s="13" t="s">
        <v>45</v>
      </c>
      <c r="AS3433" s="13" t="s">
        <v>34</v>
      </c>
      <c r="AT3433" s="13">
        <v>633.13</v>
      </c>
      <c r="AU3433" s="13">
        <v>16</v>
      </c>
      <c r="AV3433" s="13">
        <v>0.24</v>
      </c>
      <c r="AW3433" s="13">
        <v>7698.86</v>
      </c>
      <c r="AX3433" s="13">
        <v>6116</v>
      </c>
      <c r="AY3433" s="13">
        <v>1582.86</v>
      </c>
      <c r="AZ3433" s="13" t="s">
        <v>63</v>
      </c>
      <c r="BA3433" s="13" t="s">
        <v>88</v>
      </c>
      <c r="BB3433" s="13" t="s">
        <v>72</v>
      </c>
      <c r="BC3433" s="13">
        <v>11.77</v>
      </c>
      <c r="BD3433" s="13">
        <v>9</v>
      </c>
      <c r="BE3433" s="13" t="s">
        <v>38</v>
      </c>
      <c r="BF3433" s="13" t="s">
        <v>56</v>
      </c>
      <c r="BG3433" s="13">
        <v>3</v>
      </c>
      <c r="BH3433" s="23">
        <v>5</v>
      </c>
    </row>
    <row r="3434" spans="36:60" x14ac:dyDescent="0.25">
      <c r="AJ3434" s="22">
        <v>903</v>
      </c>
      <c r="AK3434" s="13" t="s">
        <v>105</v>
      </c>
      <c r="AL3434" s="13" t="s">
        <v>41</v>
      </c>
      <c r="AM3434" s="13" t="s">
        <v>66</v>
      </c>
      <c r="AN3434" s="13" t="s">
        <v>59</v>
      </c>
      <c r="AO3434" s="13" t="s">
        <v>44</v>
      </c>
      <c r="AP3434" s="13" t="s">
        <v>31</v>
      </c>
      <c r="AQ3434" s="13" t="s">
        <v>62</v>
      </c>
      <c r="AR3434" s="13" t="s">
        <v>45</v>
      </c>
      <c r="AS3434" s="13" t="s">
        <v>85</v>
      </c>
      <c r="AT3434" s="13">
        <v>883.63</v>
      </c>
      <c r="AU3434" s="13">
        <v>11</v>
      </c>
      <c r="AV3434" s="13">
        <v>0.03</v>
      </c>
      <c r="AW3434" s="13">
        <v>9428.33</v>
      </c>
      <c r="AX3434" s="13">
        <v>4830.34</v>
      </c>
      <c r="AY3434" s="13">
        <v>4597.99</v>
      </c>
      <c r="AZ3434" s="13" t="s">
        <v>35</v>
      </c>
      <c r="BA3434" s="13" t="s">
        <v>36</v>
      </c>
      <c r="BB3434" s="13" t="s">
        <v>37</v>
      </c>
      <c r="BC3434" s="13">
        <v>34.71</v>
      </c>
      <c r="BD3434" s="13">
        <v>10</v>
      </c>
      <c r="BE3434" s="13" t="s">
        <v>38</v>
      </c>
      <c r="BF3434" s="13" t="s">
        <v>39</v>
      </c>
      <c r="BG3434" s="13">
        <v>5</v>
      </c>
      <c r="BH3434" s="23">
        <v>8</v>
      </c>
    </row>
    <row r="3435" spans="36:60" x14ac:dyDescent="0.25">
      <c r="AJ3435" s="22">
        <v>905</v>
      </c>
      <c r="AK3435" s="13" t="s">
        <v>210</v>
      </c>
      <c r="AL3435" s="13" t="s">
        <v>99</v>
      </c>
      <c r="AM3435" s="13" t="s">
        <v>42</v>
      </c>
      <c r="AN3435" s="13" t="s">
        <v>43</v>
      </c>
      <c r="AO3435" s="13" t="s">
        <v>30</v>
      </c>
      <c r="AP3435" s="13" t="s">
        <v>68</v>
      </c>
      <c r="AQ3435" s="13" t="s">
        <v>32</v>
      </c>
      <c r="AR3435" s="13" t="s">
        <v>45</v>
      </c>
      <c r="AS3435" s="13" t="s">
        <v>46</v>
      </c>
      <c r="AT3435" s="13">
        <v>567.97</v>
      </c>
      <c r="AU3435" s="13">
        <v>10</v>
      </c>
      <c r="AV3435" s="13">
        <v>0.28000000000000003</v>
      </c>
      <c r="AW3435" s="13">
        <v>4089.38</v>
      </c>
      <c r="AX3435" s="13">
        <v>2787</v>
      </c>
      <c r="AY3435" s="13">
        <v>1302.3800000000001</v>
      </c>
      <c r="AZ3435" s="13" t="s">
        <v>63</v>
      </c>
      <c r="BA3435" s="13" t="s">
        <v>71</v>
      </c>
      <c r="BB3435" s="13" t="s">
        <v>37</v>
      </c>
      <c r="BC3435" s="13">
        <v>49.61</v>
      </c>
      <c r="BD3435" s="13">
        <v>8</v>
      </c>
      <c r="BE3435" s="13" t="s">
        <v>55</v>
      </c>
      <c r="BF3435" s="13" t="s">
        <v>39</v>
      </c>
      <c r="BG3435" s="13">
        <v>2</v>
      </c>
      <c r="BH3435" s="23">
        <v>8</v>
      </c>
    </row>
    <row r="3436" spans="36:60" x14ac:dyDescent="0.25">
      <c r="AJ3436" s="20">
        <v>908</v>
      </c>
      <c r="AK3436" s="2" t="s">
        <v>610</v>
      </c>
      <c r="AL3436" s="2" t="s">
        <v>129</v>
      </c>
      <c r="AM3436" s="2" t="s">
        <v>82</v>
      </c>
      <c r="AN3436" s="2" t="s">
        <v>29</v>
      </c>
      <c r="AO3436" s="2" t="s">
        <v>30</v>
      </c>
      <c r="AP3436" s="2" t="s">
        <v>68</v>
      </c>
      <c r="AQ3436" s="2" t="s">
        <v>79</v>
      </c>
      <c r="AR3436" s="2" t="s">
        <v>33</v>
      </c>
      <c r="AS3436" s="2" t="s">
        <v>80</v>
      </c>
      <c r="AT3436" s="2">
        <v>831.73</v>
      </c>
      <c r="AU3436" s="2">
        <v>6</v>
      </c>
      <c r="AV3436" s="2">
        <v>0.02</v>
      </c>
      <c r="AW3436" s="2">
        <v>4890.57</v>
      </c>
      <c r="AX3436" s="2">
        <v>3630.75</v>
      </c>
      <c r="AY3436" s="2">
        <v>1259.82</v>
      </c>
      <c r="AZ3436" s="2" t="s">
        <v>76</v>
      </c>
      <c r="BA3436" s="2" t="s">
        <v>88</v>
      </c>
      <c r="BB3436" s="2" t="s">
        <v>37</v>
      </c>
      <c r="BC3436" s="2">
        <v>32.57</v>
      </c>
      <c r="BD3436" s="2">
        <v>8</v>
      </c>
      <c r="BE3436" s="2" t="s">
        <v>38</v>
      </c>
      <c r="BF3436" s="2" t="s">
        <v>56</v>
      </c>
      <c r="BG3436" s="2">
        <v>5</v>
      </c>
      <c r="BH3436" s="21">
        <v>9</v>
      </c>
    </row>
    <row r="3437" spans="36:60" x14ac:dyDescent="0.25">
      <c r="AJ3437" s="20">
        <v>910</v>
      </c>
      <c r="AK3437" s="2" t="s">
        <v>611</v>
      </c>
      <c r="AL3437" s="2" t="s">
        <v>127</v>
      </c>
      <c r="AM3437" s="2" t="s">
        <v>42</v>
      </c>
      <c r="AN3437" s="2" t="s">
        <v>43</v>
      </c>
      <c r="AO3437" s="2" t="s">
        <v>67</v>
      </c>
      <c r="AP3437" s="2" t="s">
        <v>75</v>
      </c>
      <c r="AQ3437" s="2" t="s">
        <v>62</v>
      </c>
      <c r="AR3437" s="2" t="s">
        <v>53</v>
      </c>
      <c r="AS3437" s="2" t="s">
        <v>46</v>
      </c>
      <c r="AT3437" s="2">
        <v>142.32</v>
      </c>
      <c r="AU3437" s="2">
        <v>12</v>
      </c>
      <c r="AV3437" s="2">
        <v>0.03</v>
      </c>
      <c r="AW3437" s="2">
        <v>1656.6</v>
      </c>
      <c r="AX3437" s="2">
        <v>1215.97</v>
      </c>
      <c r="AY3437" s="2">
        <v>440.63</v>
      </c>
      <c r="AZ3437" s="2" t="s">
        <v>35</v>
      </c>
      <c r="BA3437" s="2" t="s">
        <v>54</v>
      </c>
      <c r="BB3437" s="2" t="s">
        <v>48</v>
      </c>
      <c r="BC3437" s="2">
        <v>42.99</v>
      </c>
      <c r="BD3437" s="2">
        <v>9</v>
      </c>
      <c r="BE3437" s="2" t="s">
        <v>97</v>
      </c>
      <c r="BF3437" s="2" t="s">
        <v>39</v>
      </c>
      <c r="BG3437" s="2">
        <v>3</v>
      </c>
      <c r="BH3437" s="21">
        <v>9</v>
      </c>
    </row>
    <row r="3438" spans="36:60" x14ac:dyDescent="0.25">
      <c r="AJ3438" s="22">
        <v>919</v>
      </c>
      <c r="AK3438" s="13" t="s">
        <v>602</v>
      </c>
      <c r="AL3438" s="13" t="s">
        <v>118</v>
      </c>
      <c r="AM3438" s="13" t="s">
        <v>28</v>
      </c>
      <c r="AN3438" s="13" t="s">
        <v>29</v>
      </c>
      <c r="AO3438" s="13" t="s">
        <v>74</v>
      </c>
      <c r="AP3438" s="13" t="s">
        <v>68</v>
      </c>
      <c r="AQ3438" s="13" t="s">
        <v>79</v>
      </c>
      <c r="AR3438" s="13" t="s">
        <v>33</v>
      </c>
      <c r="AS3438" s="13" t="s">
        <v>34</v>
      </c>
      <c r="AT3438" s="13">
        <v>326.74</v>
      </c>
      <c r="AU3438" s="13">
        <v>3</v>
      </c>
      <c r="AV3438" s="13">
        <v>0.28000000000000003</v>
      </c>
      <c r="AW3438" s="13">
        <v>705.76</v>
      </c>
      <c r="AX3438" s="13">
        <v>480.54</v>
      </c>
      <c r="AY3438" s="13">
        <v>225.22</v>
      </c>
      <c r="AZ3438" s="13" t="s">
        <v>91</v>
      </c>
      <c r="BA3438" s="13" t="s">
        <v>36</v>
      </c>
      <c r="BB3438" s="13" t="s">
        <v>48</v>
      </c>
      <c r="BC3438" s="13">
        <v>27.41</v>
      </c>
      <c r="BD3438" s="13">
        <v>8</v>
      </c>
      <c r="BE3438" s="13" t="s">
        <v>97</v>
      </c>
      <c r="BF3438" s="13" t="s">
        <v>56</v>
      </c>
      <c r="BG3438" s="13">
        <v>2</v>
      </c>
      <c r="BH3438" s="23">
        <v>11</v>
      </c>
    </row>
    <row r="3439" spans="36:60" x14ac:dyDescent="0.25">
      <c r="AJ3439" s="22">
        <v>921</v>
      </c>
      <c r="AK3439" s="13" t="s">
        <v>131</v>
      </c>
      <c r="AL3439" s="13" t="s">
        <v>118</v>
      </c>
      <c r="AM3439" s="13" t="s">
        <v>28</v>
      </c>
      <c r="AN3439" s="13" t="s">
        <v>83</v>
      </c>
      <c r="AO3439" s="13" t="s">
        <v>67</v>
      </c>
      <c r="AP3439" s="13" t="s">
        <v>61</v>
      </c>
      <c r="AQ3439" s="13" t="s">
        <v>52</v>
      </c>
      <c r="AR3439" s="13" t="s">
        <v>33</v>
      </c>
      <c r="AS3439" s="13" t="s">
        <v>70</v>
      </c>
      <c r="AT3439" s="13">
        <v>892.34</v>
      </c>
      <c r="AU3439" s="13">
        <v>14</v>
      </c>
      <c r="AV3439" s="13">
        <v>0.06</v>
      </c>
      <c r="AW3439" s="13">
        <v>11743.19</v>
      </c>
      <c r="AX3439" s="13">
        <v>6632.35</v>
      </c>
      <c r="AY3439" s="13">
        <v>5110.84</v>
      </c>
      <c r="AZ3439" s="13" t="s">
        <v>91</v>
      </c>
      <c r="BA3439" s="13" t="s">
        <v>54</v>
      </c>
      <c r="BB3439" s="13" t="s">
        <v>72</v>
      </c>
      <c r="BC3439" s="13">
        <v>8.64</v>
      </c>
      <c r="BD3439" s="13">
        <v>9</v>
      </c>
      <c r="BE3439" s="13" t="s">
        <v>38</v>
      </c>
      <c r="BF3439" s="13" t="s">
        <v>56</v>
      </c>
      <c r="BG3439" s="13">
        <v>3</v>
      </c>
      <c r="BH3439" s="23">
        <v>5</v>
      </c>
    </row>
    <row r="3440" spans="36:60" x14ac:dyDescent="0.25">
      <c r="AJ3440" s="20">
        <v>922</v>
      </c>
      <c r="AK3440" s="2" t="s">
        <v>615</v>
      </c>
      <c r="AL3440" s="2" t="s">
        <v>127</v>
      </c>
      <c r="AM3440" s="2" t="s">
        <v>66</v>
      </c>
      <c r="AN3440" s="2" t="s">
        <v>90</v>
      </c>
      <c r="AO3440" s="2" t="s">
        <v>74</v>
      </c>
      <c r="AP3440" s="2" t="s">
        <v>68</v>
      </c>
      <c r="AQ3440" s="2" t="s">
        <v>107</v>
      </c>
      <c r="AR3440" s="2" t="s">
        <v>45</v>
      </c>
      <c r="AS3440" s="2" t="s">
        <v>85</v>
      </c>
      <c r="AT3440" s="2">
        <v>152.31</v>
      </c>
      <c r="AU3440" s="2">
        <v>3</v>
      </c>
      <c r="AV3440" s="2">
        <v>0.28000000000000003</v>
      </c>
      <c r="AW3440" s="2">
        <v>328.99</v>
      </c>
      <c r="AX3440" s="2">
        <v>271.02999999999997</v>
      </c>
      <c r="AY3440" s="2">
        <v>57.96</v>
      </c>
      <c r="AZ3440" s="2" t="s">
        <v>91</v>
      </c>
      <c r="BA3440" s="2" t="s">
        <v>71</v>
      </c>
      <c r="BB3440" s="2" t="s">
        <v>48</v>
      </c>
      <c r="BC3440" s="2">
        <v>49.34</v>
      </c>
      <c r="BD3440" s="2">
        <v>9</v>
      </c>
      <c r="BE3440" s="2" t="s">
        <v>38</v>
      </c>
      <c r="BF3440" s="2" t="s">
        <v>39</v>
      </c>
      <c r="BG3440" s="2">
        <v>2</v>
      </c>
      <c r="BH3440" s="21">
        <v>4</v>
      </c>
    </row>
    <row r="3441" spans="36:60" x14ac:dyDescent="0.25">
      <c r="AJ3441" s="22">
        <v>923</v>
      </c>
      <c r="AK3441" s="13" t="s">
        <v>478</v>
      </c>
      <c r="AL3441" s="13" t="s">
        <v>65</v>
      </c>
      <c r="AM3441" s="13" t="s">
        <v>28</v>
      </c>
      <c r="AN3441" s="13" t="s">
        <v>59</v>
      </c>
      <c r="AO3441" s="13" t="s">
        <v>67</v>
      </c>
      <c r="AP3441" s="13" t="s">
        <v>75</v>
      </c>
      <c r="AQ3441" s="13" t="s">
        <v>134</v>
      </c>
      <c r="AR3441" s="13" t="s">
        <v>53</v>
      </c>
      <c r="AS3441" s="13" t="s">
        <v>80</v>
      </c>
      <c r="AT3441" s="13">
        <v>339.8</v>
      </c>
      <c r="AU3441" s="13">
        <v>14</v>
      </c>
      <c r="AV3441" s="13">
        <v>0.17</v>
      </c>
      <c r="AW3441" s="13">
        <v>3948.48</v>
      </c>
      <c r="AX3441" s="13">
        <v>2962.36</v>
      </c>
      <c r="AY3441" s="13">
        <v>986.12</v>
      </c>
      <c r="AZ3441" s="13" t="s">
        <v>91</v>
      </c>
      <c r="BA3441" s="13" t="s">
        <v>88</v>
      </c>
      <c r="BB3441" s="13" t="s">
        <v>37</v>
      </c>
      <c r="BC3441" s="13">
        <v>22.63</v>
      </c>
      <c r="BD3441" s="13">
        <v>9</v>
      </c>
      <c r="BE3441" s="13" t="s">
        <v>38</v>
      </c>
      <c r="BF3441" s="13" t="s">
        <v>56</v>
      </c>
      <c r="BG3441" s="13">
        <v>3</v>
      </c>
      <c r="BH3441" s="23">
        <v>5</v>
      </c>
    </row>
    <row r="3442" spans="36:60" x14ac:dyDescent="0.25">
      <c r="AJ3442" s="22">
        <v>925</v>
      </c>
      <c r="AK3442" s="13" t="s">
        <v>136</v>
      </c>
      <c r="AL3442" s="13" t="s">
        <v>120</v>
      </c>
      <c r="AM3442" s="13" t="s">
        <v>28</v>
      </c>
      <c r="AN3442" s="13" t="s">
        <v>29</v>
      </c>
      <c r="AO3442" s="13" t="s">
        <v>44</v>
      </c>
      <c r="AP3442" s="13" t="s">
        <v>61</v>
      </c>
      <c r="AQ3442" s="13" t="s">
        <v>102</v>
      </c>
      <c r="AR3442" s="13" t="s">
        <v>45</v>
      </c>
      <c r="AS3442" s="13" t="s">
        <v>46</v>
      </c>
      <c r="AT3442" s="13">
        <v>288.49</v>
      </c>
      <c r="AU3442" s="13">
        <v>15</v>
      </c>
      <c r="AV3442" s="13">
        <v>0.12</v>
      </c>
      <c r="AW3442" s="13">
        <v>3808.07</v>
      </c>
      <c r="AX3442" s="13">
        <v>2403.6799999999998</v>
      </c>
      <c r="AY3442" s="13">
        <v>1404.39</v>
      </c>
      <c r="AZ3442" s="13" t="s">
        <v>35</v>
      </c>
      <c r="BA3442" s="13" t="s">
        <v>54</v>
      </c>
      <c r="BB3442" s="13" t="s">
        <v>37</v>
      </c>
      <c r="BC3442" s="13">
        <v>34.24</v>
      </c>
      <c r="BD3442" s="13">
        <v>8</v>
      </c>
      <c r="BE3442" s="13" t="s">
        <v>97</v>
      </c>
      <c r="BF3442" s="13" t="s">
        <v>56</v>
      </c>
      <c r="BG3442" s="13">
        <v>3</v>
      </c>
      <c r="BH3442" s="23">
        <v>4</v>
      </c>
    </row>
    <row r="3443" spans="36:60" x14ac:dyDescent="0.25">
      <c r="AJ3443" s="20">
        <v>926</v>
      </c>
      <c r="AK3443" s="2" t="s">
        <v>410</v>
      </c>
      <c r="AL3443" s="2" t="s">
        <v>27</v>
      </c>
      <c r="AM3443" s="2" t="s">
        <v>42</v>
      </c>
      <c r="AN3443" s="2" t="s">
        <v>43</v>
      </c>
      <c r="AO3443" s="2" t="s">
        <v>100</v>
      </c>
      <c r="AP3443" s="2" t="s">
        <v>31</v>
      </c>
      <c r="AQ3443" s="2" t="s">
        <v>62</v>
      </c>
      <c r="AR3443" s="2" t="s">
        <v>33</v>
      </c>
      <c r="AS3443" s="2" t="s">
        <v>85</v>
      </c>
      <c r="AT3443" s="2">
        <v>35.49</v>
      </c>
      <c r="AU3443" s="2">
        <v>11</v>
      </c>
      <c r="AV3443" s="2">
        <v>0.27</v>
      </c>
      <c r="AW3443" s="2">
        <v>284.98</v>
      </c>
      <c r="AX3443" s="2">
        <v>184.38</v>
      </c>
      <c r="AY3443" s="2">
        <v>100.6</v>
      </c>
      <c r="AZ3443" s="2" t="s">
        <v>91</v>
      </c>
      <c r="BA3443" s="2" t="s">
        <v>54</v>
      </c>
      <c r="BB3443" s="2" t="s">
        <v>48</v>
      </c>
      <c r="BC3443" s="2">
        <v>28.39</v>
      </c>
      <c r="BD3443" s="2">
        <v>8</v>
      </c>
      <c r="BE3443" s="2" t="s">
        <v>38</v>
      </c>
      <c r="BF3443" s="2" t="s">
        <v>56</v>
      </c>
      <c r="BG3443" s="2">
        <v>3</v>
      </c>
      <c r="BH3443" s="21">
        <v>2</v>
      </c>
    </row>
    <row r="3444" spans="36:60" x14ac:dyDescent="0.25">
      <c r="AJ3444" s="20">
        <v>928</v>
      </c>
      <c r="AK3444" s="2" t="s">
        <v>616</v>
      </c>
      <c r="AL3444" s="2" t="s">
        <v>114</v>
      </c>
      <c r="AM3444" s="2" t="s">
        <v>42</v>
      </c>
      <c r="AN3444" s="2" t="s">
        <v>29</v>
      </c>
      <c r="AO3444" s="2" t="s">
        <v>67</v>
      </c>
      <c r="AP3444" s="2" t="s">
        <v>68</v>
      </c>
      <c r="AQ3444" s="2" t="s">
        <v>79</v>
      </c>
      <c r="AR3444" s="2" t="s">
        <v>33</v>
      </c>
      <c r="AS3444" s="2" t="s">
        <v>85</v>
      </c>
      <c r="AT3444" s="2">
        <v>531.38</v>
      </c>
      <c r="AU3444" s="2">
        <v>14</v>
      </c>
      <c r="AV3444" s="2">
        <v>0.01</v>
      </c>
      <c r="AW3444" s="2">
        <v>7364.93</v>
      </c>
      <c r="AX3444" s="2">
        <v>5714.83</v>
      </c>
      <c r="AY3444" s="2">
        <v>1650.1</v>
      </c>
      <c r="AZ3444" s="2" t="s">
        <v>47</v>
      </c>
      <c r="BA3444" s="2" t="s">
        <v>88</v>
      </c>
      <c r="BB3444" s="2" t="s">
        <v>72</v>
      </c>
      <c r="BC3444" s="2">
        <v>8.0399999999999991</v>
      </c>
      <c r="BD3444" s="2">
        <v>8</v>
      </c>
      <c r="BE3444" s="2" t="s">
        <v>38</v>
      </c>
      <c r="BF3444" s="2" t="s">
        <v>39</v>
      </c>
      <c r="BG3444" s="2">
        <v>3</v>
      </c>
      <c r="BH3444" s="21">
        <v>6</v>
      </c>
    </row>
    <row r="3445" spans="36:60" x14ac:dyDescent="0.25">
      <c r="AJ3445" s="22">
        <v>929</v>
      </c>
      <c r="AK3445" s="13" t="s">
        <v>561</v>
      </c>
      <c r="AL3445" s="13" t="s">
        <v>114</v>
      </c>
      <c r="AM3445" s="13" t="s">
        <v>82</v>
      </c>
      <c r="AN3445" s="13" t="s">
        <v>93</v>
      </c>
      <c r="AO3445" s="13" t="s">
        <v>94</v>
      </c>
      <c r="AP3445" s="13" t="s">
        <v>51</v>
      </c>
      <c r="AQ3445" s="13" t="s">
        <v>87</v>
      </c>
      <c r="AR3445" s="13" t="s">
        <v>45</v>
      </c>
      <c r="AS3445" s="13" t="s">
        <v>70</v>
      </c>
      <c r="AT3445" s="13">
        <v>46.05</v>
      </c>
      <c r="AU3445" s="13">
        <v>17</v>
      </c>
      <c r="AV3445" s="13">
        <v>0.08</v>
      </c>
      <c r="AW3445" s="13">
        <v>720.22</v>
      </c>
      <c r="AX3445" s="13">
        <v>601.84</v>
      </c>
      <c r="AY3445" s="13">
        <v>118.38</v>
      </c>
      <c r="AZ3445" s="13" t="s">
        <v>63</v>
      </c>
      <c r="BA3445" s="13" t="s">
        <v>54</v>
      </c>
      <c r="BB3445" s="13" t="s">
        <v>72</v>
      </c>
      <c r="BC3445" s="13">
        <v>38.25</v>
      </c>
      <c r="BD3445" s="13">
        <v>8</v>
      </c>
      <c r="BE3445" s="13" t="s">
        <v>38</v>
      </c>
      <c r="BF3445" s="13" t="s">
        <v>39</v>
      </c>
      <c r="BG3445" s="13">
        <v>3</v>
      </c>
      <c r="BH3445" s="23">
        <v>5</v>
      </c>
    </row>
    <row r="3446" spans="36:60" x14ac:dyDescent="0.25">
      <c r="AJ3446" s="20">
        <v>932</v>
      </c>
      <c r="AK3446" s="2" t="s">
        <v>455</v>
      </c>
      <c r="AL3446" s="2" t="s">
        <v>27</v>
      </c>
      <c r="AM3446" s="2" t="s">
        <v>66</v>
      </c>
      <c r="AN3446" s="2" t="s">
        <v>83</v>
      </c>
      <c r="AO3446" s="2" t="s">
        <v>94</v>
      </c>
      <c r="AP3446" s="2" t="s">
        <v>61</v>
      </c>
      <c r="AQ3446" s="2" t="s">
        <v>69</v>
      </c>
      <c r="AR3446" s="2" t="s">
        <v>33</v>
      </c>
      <c r="AS3446" s="2" t="s">
        <v>80</v>
      </c>
      <c r="AT3446" s="2">
        <v>949.87</v>
      </c>
      <c r="AU3446" s="2">
        <v>4</v>
      </c>
      <c r="AV3446" s="2">
        <v>0.16</v>
      </c>
      <c r="AW3446" s="2">
        <v>3191.56</v>
      </c>
      <c r="AX3446" s="2">
        <v>2234.4</v>
      </c>
      <c r="AY3446" s="2">
        <v>957.16</v>
      </c>
      <c r="AZ3446" s="2" t="s">
        <v>35</v>
      </c>
      <c r="BA3446" s="2" t="s">
        <v>54</v>
      </c>
      <c r="BB3446" s="2" t="s">
        <v>37</v>
      </c>
      <c r="BC3446" s="2">
        <v>14.92</v>
      </c>
      <c r="BD3446" s="2">
        <v>9</v>
      </c>
      <c r="BE3446" s="2" t="s">
        <v>55</v>
      </c>
      <c r="BF3446" s="2" t="s">
        <v>39</v>
      </c>
      <c r="BG3446" s="2">
        <v>1</v>
      </c>
      <c r="BH3446" s="21">
        <v>4</v>
      </c>
    </row>
    <row r="3447" spans="36:60" x14ac:dyDescent="0.25">
      <c r="AJ3447" s="22">
        <v>939</v>
      </c>
      <c r="AK3447" s="13" t="s">
        <v>267</v>
      </c>
      <c r="AL3447" s="13" t="s">
        <v>41</v>
      </c>
      <c r="AM3447" s="13" t="s">
        <v>28</v>
      </c>
      <c r="AN3447" s="13" t="s">
        <v>93</v>
      </c>
      <c r="AO3447" s="13" t="s">
        <v>30</v>
      </c>
      <c r="AP3447" s="13" t="s">
        <v>61</v>
      </c>
      <c r="AQ3447" s="13" t="s">
        <v>84</v>
      </c>
      <c r="AR3447" s="13" t="s">
        <v>33</v>
      </c>
      <c r="AS3447" s="13" t="s">
        <v>34</v>
      </c>
      <c r="AT3447" s="13">
        <v>282.3</v>
      </c>
      <c r="AU3447" s="13">
        <v>12</v>
      </c>
      <c r="AV3447" s="13">
        <v>0.2</v>
      </c>
      <c r="AW3447" s="13">
        <v>2710.08</v>
      </c>
      <c r="AX3447" s="13">
        <v>1583.65</v>
      </c>
      <c r="AY3447" s="13">
        <v>1126.43</v>
      </c>
      <c r="AZ3447" s="13" t="s">
        <v>91</v>
      </c>
      <c r="BA3447" s="13" t="s">
        <v>88</v>
      </c>
      <c r="BB3447" s="13" t="s">
        <v>48</v>
      </c>
      <c r="BC3447" s="13">
        <v>34.9</v>
      </c>
      <c r="BD3447" s="13">
        <v>9</v>
      </c>
      <c r="BE3447" s="13" t="s">
        <v>55</v>
      </c>
      <c r="BF3447" s="13" t="s">
        <v>39</v>
      </c>
      <c r="BG3447" s="13">
        <v>1</v>
      </c>
      <c r="BH3447" s="23">
        <v>9</v>
      </c>
    </row>
    <row r="3448" spans="36:60" x14ac:dyDescent="0.25">
      <c r="AJ3448" s="22">
        <v>943</v>
      </c>
      <c r="AK3448" s="13" t="s">
        <v>523</v>
      </c>
      <c r="AL3448" s="13" t="s">
        <v>129</v>
      </c>
      <c r="AM3448" s="13" t="s">
        <v>66</v>
      </c>
      <c r="AN3448" s="13" t="s">
        <v>90</v>
      </c>
      <c r="AO3448" s="13" t="s">
        <v>74</v>
      </c>
      <c r="AP3448" s="13" t="s">
        <v>68</v>
      </c>
      <c r="AQ3448" s="13" t="s">
        <v>32</v>
      </c>
      <c r="AR3448" s="13" t="s">
        <v>45</v>
      </c>
      <c r="AS3448" s="13" t="s">
        <v>80</v>
      </c>
      <c r="AT3448" s="13">
        <v>764.53</v>
      </c>
      <c r="AU3448" s="13">
        <v>17</v>
      </c>
      <c r="AV3448" s="13">
        <v>0.28999999999999998</v>
      </c>
      <c r="AW3448" s="13">
        <v>9227.8799999999992</v>
      </c>
      <c r="AX3448" s="13">
        <v>8262.61</v>
      </c>
      <c r="AY3448" s="13">
        <v>965.27</v>
      </c>
      <c r="AZ3448" s="13" t="s">
        <v>63</v>
      </c>
      <c r="BA3448" s="13" t="s">
        <v>71</v>
      </c>
      <c r="BB3448" s="13" t="s">
        <v>48</v>
      </c>
      <c r="BC3448" s="13">
        <v>24.36</v>
      </c>
      <c r="BD3448" s="13">
        <v>8</v>
      </c>
      <c r="BE3448" s="13" t="s">
        <v>55</v>
      </c>
      <c r="BF3448" s="13" t="s">
        <v>56</v>
      </c>
      <c r="BG3448" s="13">
        <v>5</v>
      </c>
      <c r="BH3448" s="23">
        <v>9</v>
      </c>
    </row>
    <row r="3449" spans="36:60" x14ac:dyDescent="0.25">
      <c r="AJ3449" s="20">
        <v>944</v>
      </c>
      <c r="AK3449" s="2" t="s">
        <v>623</v>
      </c>
      <c r="AL3449" s="2" t="s">
        <v>41</v>
      </c>
      <c r="AM3449" s="2" t="s">
        <v>82</v>
      </c>
      <c r="AN3449" s="2" t="s">
        <v>90</v>
      </c>
      <c r="AO3449" s="2" t="s">
        <v>30</v>
      </c>
      <c r="AP3449" s="2" t="s">
        <v>75</v>
      </c>
      <c r="AQ3449" s="2" t="s">
        <v>102</v>
      </c>
      <c r="AR3449" s="2" t="s">
        <v>45</v>
      </c>
      <c r="AS3449" s="2" t="s">
        <v>70</v>
      </c>
      <c r="AT3449" s="2">
        <v>404.6</v>
      </c>
      <c r="AU3449" s="2">
        <v>12</v>
      </c>
      <c r="AV3449" s="2">
        <v>0.09</v>
      </c>
      <c r="AW3449" s="2">
        <v>4418.2299999999996</v>
      </c>
      <c r="AX3449" s="2">
        <v>3264.49</v>
      </c>
      <c r="AY3449" s="2">
        <v>1153.74</v>
      </c>
      <c r="AZ3449" s="2" t="s">
        <v>76</v>
      </c>
      <c r="BA3449" s="2" t="s">
        <v>36</v>
      </c>
      <c r="BB3449" s="2" t="s">
        <v>72</v>
      </c>
      <c r="BC3449" s="2">
        <v>48.62</v>
      </c>
      <c r="BD3449" s="2">
        <v>8</v>
      </c>
      <c r="BE3449" s="2" t="s">
        <v>55</v>
      </c>
      <c r="BF3449" s="2" t="s">
        <v>56</v>
      </c>
      <c r="BG3449" s="2">
        <v>1</v>
      </c>
      <c r="BH3449" s="21">
        <v>7</v>
      </c>
    </row>
    <row r="3450" spans="36:60" x14ac:dyDescent="0.25">
      <c r="AJ3450" s="22">
        <v>947</v>
      </c>
      <c r="AK3450" s="13" t="s">
        <v>190</v>
      </c>
      <c r="AL3450" s="13" t="s">
        <v>50</v>
      </c>
      <c r="AM3450" s="13" t="s">
        <v>28</v>
      </c>
      <c r="AN3450" s="13" t="s">
        <v>83</v>
      </c>
      <c r="AO3450" s="13" t="s">
        <v>74</v>
      </c>
      <c r="AP3450" s="13" t="s">
        <v>51</v>
      </c>
      <c r="AQ3450" s="13" t="s">
        <v>62</v>
      </c>
      <c r="AR3450" s="13" t="s">
        <v>53</v>
      </c>
      <c r="AS3450" s="13" t="s">
        <v>34</v>
      </c>
      <c r="AT3450" s="13">
        <v>458.63</v>
      </c>
      <c r="AU3450" s="13">
        <v>1</v>
      </c>
      <c r="AV3450" s="13">
        <v>0.15</v>
      </c>
      <c r="AW3450" s="13">
        <v>389.84</v>
      </c>
      <c r="AX3450" s="13">
        <v>261.04000000000002</v>
      </c>
      <c r="AY3450" s="13">
        <v>128.80000000000001</v>
      </c>
      <c r="AZ3450" s="13" t="s">
        <v>91</v>
      </c>
      <c r="BA3450" s="13" t="s">
        <v>54</v>
      </c>
      <c r="BB3450" s="13" t="s">
        <v>37</v>
      </c>
      <c r="BC3450" s="13">
        <v>42.73</v>
      </c>
      <c r="BD3450" s="13">
        <v>9</v>
      </c>
      <c r="BE3450" s="13" t="s">
        <v>38</v>
      </c>
      <c r="BF3450" s="13" t="s">
        <v>56</v>
      </c>
      <c r="BG3450" s="13">
        <v>4</v>
      </c>
      <c r="BH3450" s="23">
        <v>10</v>
      </c>
    </row>
    <row r="3451" spans="36:60" x14ac:dyDescent="0.25">
      <c r="AJ3451" s="20">
        <v>950</v>
      </c>
      <c r="AK3451" s="2" t="s">
        <v>160</v>
      </c>
      <c r="AL3451" s="2" t="s">
        <v>127</v>
      </c>
      <c r="AM3451" s="2" t="s">
        <v>66</v>
      </c>
      <c r="AN3451" s="2" t="s">
        <v>59</v>
      </c>
      <c r="AO3451" s="2" t="s">
        <v>30</v>
      </c>
      <c r="AP3451" s="2" t="s">
        <v>68</v>
      </c>
      <c r="AQ3451" s="2" t="s">
        <v>62</v>
      </c>
      <c r="AR3451" s="2" t="s">
        <v>45</v>
      </c>
      <c r="AS3451" s="2" t="s">
        <v>34</v>
      </c>
      <c r="AT3451" s="2">
        <v>207.4</v>
      </c>
      <c r="AU3451" s="2">
        <v>6</v>
      </c>
      <c r="AV3451" s="2">
        <v>0.24</v>
      </c>
      <c r="AW3451" s="2">
        <v>945.74</v>
      </c>
      <c r="AX3451" s="2">
        <v>745.76</v>
      </c>
      <c r="AY3451" s="2">
        <v>199.98</v>
      </c>
      <c r="AZ3451" s="2" t="s">
        <v>63</v>
      </c>
      <c r="BA3451" s="2" t="s">
        <v>36</v>
      </c>
      <c r="BB3451" s="2" t="s">
        <v>48</v>
      </c>
      <c r="BC3451" s="2">
        <v>12.04</v>
      </c>
      <c r="BD3451" s="2">
        <v>9</v>
      </c>
      <c r="BE3451" s="2" t="s">
        <v>97</v>
      </c>
      <c r="BF3451" s="2" t="s">
        <v>39</v>
      </c>
      <c r="BG3451" s="2">
        <v>3</v>
      </c>
      <c r="BH3451" s="21">
        <v>4</v>
      </c>
    </row>
    <row r="3452" spans="36:60" x14ac:dyDescent="0.25">
      <c r="AJ3452" s="20">
        <v>956</v>
      </c>
      <c r="AK3452" s="2" t="s">
        <v>396</v>
      </c>
      <c r="AL3452" s="2" t="s">
        <v>65</v>
      </c>
      <c r="AM3452" s="2" t="s">
        <v>42</v>
      </c>
      <c r="AN3452" s="2" t="s">
        <v>43</v>
      </c>
      <c r="AO3452" s="2" t="s">
        <v>67</v>
      </c>
      <c r="AP3452" s="2" t="s">
        <v>75</v>
      </c>
      <c r="AQ3452" s="2" t="s">
        <v>87</v>
      </c>
      <c r="AR3452" s="2" t="s">
        <v>45</v>
      </c>
      <c r="AS3452" s="2" t="s">
        <v>46</v>
      </c>
      <c r="AT3452" s="2">
        <v>205.44</v>
      </c>
      <c r="AU3452" s="2">
        <v>15</v>
      </c>
      <c r="AV3452" s="2">
        <v>0.1</v>
      </c>
      <c r="AW3452" s="2">
        <v>2773.44</v>
      </c>
      <c r="AX3452" s="2">
        <v>2058.8000000000002</v>
      </c>
      <c r="AY3452" s="2">
        <v>714.64</v>
      </c>
      <c r="AZ3452" s="2" t="s">
        <v>47</v>
      </c>
      <c r="BA3452" s="2" t="s">
        <v>88</v>
      </c>
      <c r="BB3452" s="2" t="s">
        <v>48</v>
      </c>
      <c r="BC3452" s="2">
        <v>7.42</v>
      </c>
      <c r="BD3452" s="2">
        <v>10</v>
      </c>
      <c r="BE3452" s="2" t="s">
        <v>55</v>
      </c>
      <c r="BF3452" s="2" t="s">
        <v>56</v>
      </c>
      <c r="BG3452" s="2">
        <v>3</v>
      </c>
      <c r="BH3452" s="21">
        <v>11</v>
      </c>
    </row>
    <row r="3453" spans="36:60" x14ac:dyDescent="0.25">
      <c r="AJ3453" s="22">
        <v>957</v>
      </c>
      <c r="AK3453" s="13" t="s">
        <v>626</v>
      </c>
      <c r="AL3453" s="13" t="s">
        <v>96</v>
      </c>
      <c r="AM3453" s="13" t="s">
        <v>28</v>
      </c>
      <c r="AN3453" s="13" t="s">
        <v>59</v>
      </c>
      <c r="AO3453" s="13" t="s">
        <v>74</v>
      </c>
      <c r="AP3453" s="13" t="s">
        <v>75</v>
      </c>
      <c r="AQ3453" s="13" t="s">
        <v>134</v>
      </c>
      <c r="AR3453" s="13" t="s">
        <v>45</v>
      </c>
      <c r="AS3453" s="13" t="s">
        <v>85</v>
      </c>
      <c r="AT3453" s="13">
        <v>821.48</v>
      </c>
      <c r="AU3453" s="13">
        <v>16</v>
      </c>
      <c r="AV3453" s="13">
        <v>0.17</v>
      </c>
      <c r="AW3453" s="13">
        <v>10909.25</v>
      </c>
      <c r="AX3453" s="13">
        <v>8027.67</v>
      </c>
      <c r="AY3453" s="13">
        <v>2881.58</v>
      </c>
      <c r="AZ3453" s="13" t="s">
        <v>63</v>
      </c>
      <c r="BA3453" s="13" t="s">
        <v>71</v>
      </c>
      <c r="BB3453" s="13" t="s">
        <v>72</v>
      </c>
      <c r="BC3453" s="13">
        <v>48.91</v>
      </c>
      <c r="BD3453" s="13">
        <v>9</v>
      </c>
      <c r="BE3453" s="13" t="s">
        <v>38</v>
      </c>
      <c r="BF3453" s="13" t="s">
        <v>56</v>
      </c>
      <c r="BG3453" s="13">
        <v>2</v>
      </c>
      <c r="BH3453" s="23">
        <v>3</v>
      </c>
    </row>
    <row r="3454" spans="36:60" x14ac:dyDescent="0.25">
      <c r="AJ3454" s="20">
        <v>958</v>
      </c>
      <c r="AK3454" s="2" t="s">
        <v>133</v>
      </c>
      <c r="AL3454" s="2" t="s">
        <v>99</v>
      </c>
      <c r="AM3454" s="2" t="s">
        <v>28</v>
      </c>
      <c r="AN3454" s="2" t="s">
        <v>83</v>
      </c>
      <c r="AO3454" s="2" t="s">
        <v>94</v>
      </c>
      <c r="AP3454" s="2" t="s">
        <v>75</v>
      </c>
      <c r="AQ3454" s="2" t="s">
        <v>69</v>
      </c>
      <c r="AR3454" s="2" t="s">
        <v>33</v>
      </c>
      <c r="AS3454" s="2" t="s">
        <v>70</v>
      </c>
      <c r="AT3454" s="2">
        <v>858.37</v>
      </c>
      <c r="AU3454" s="2">
        <v>4</v>
      </c>
      <c r="AV3454" s="2">
        <v>0.08</v>
      </c>
      <c r="AW3454" s="2">
        <v>3158.8</v>
      </c>
      <c r="AX3454" s="2">
        <v>2509.11</v>
      </c>
      <c r="AY3454" s="2">
        <v>649.69000000000005</v>
      </c>
      <c r="AZ3454" s="2" t="s">
        <v>47</v>
      </c>
      <c r="BA3454" s="2" t="s">
        <v>36</v>
      </c>
      <c r="BB3454" s="2" t="s">
        <v>48</v>
      </c>
      <c r="BC3454" s="2">
        <v>47.93</v>
      </c>
      <c r="BD3454" s="2">
        <v>9</v>
      </c>
      <c r="BE3454" s="2" t="s">
        <v>38</v>
      </c>
      <c r="BF3454" s="2" t="s">
        <v>39</v>
      </c>
      <c r="BG3454" s="2">
        <v>1</v>
      </c>
      <c r="BH3454" s="21">
        <v>6</v>
      </c>
    </row>
    <row r="3455" spans="36:60" x14ac:dyDescent="0.25">
      <c r="AJ3455" s="22">
        <v>961</v>
      </c>
      <c r="AK3455" s="13" t="s">
        <v>627</v>
      </c>
      <c r="AL3455" s="13" t="s">
        <v>58</v>
      </c>
      <c r="AM3455" s="13" t="s">
        <v>66</v>
      </c>
      <c r="AN3455" s="13" t="s">
        <v>90</v>
      </c>
      <c r="AO3455" s="13" t="s">
        <v>78</v>
      </c>
      <c r="AP3455" s="13" t="s">
        <v>61</v>
      </c>
      <c r="AQ3455" s="13" t="s">
        <v>52</v>
      </c>
      <c r="AR3455" s="13" t="s">
        <v>33</v>
      </c>
      <c r="AS3455" s="13" t="s">
        <v>34</v>
      </c>
      <c r="AT3455" s="13">
        <v>166.92</v>
      </c>
      <c r="AU3455" s="13">
        <v>17</v>
      </c>
      <c r="AV3455" s="13">
        <v>0.27</v>
      </c>
      <c r="AW3455" s="13">
        <v>2071.48</v>
      </c>
      <c r="AX3455" s="13">
        <v>1201.25</v>
      </c>
      <c r="AY3455" s="13">
        <v>870.23</v>
      </c>
      <c r="AZ3455" s="13" t="s">
        <v>91</v>
      </c>
      <c r="BA3455" s="13" t="s">
        <v>71</v>
      </c>
      <c r="BB3455" s="13" t="s">
        <v>72</v>
      </c>
      <c r="BC3455" s="13">
        <v>29.8</v>
      </c>
      <c r="BD3455" s="13">
        <v>8</v>
      </c>
      <c r="BE3455" s="13" t="s">
        <v>38</v>
      </c>
      <c r="BF3455" s="13" t="s">
        <v>39</v>
      </c>
      <c r="BG3455" s="13">
        <v>4</v>
      </c>
      <c r="BH3455" s="23">
        <v>11</v>
      </c>
    </row>
    <row r="3456" spans="36:60" x14ac:dyDescent="0.25">
      <c r="AJ3456" s="20">
        <v>964</v>
      </c>
      <c r="AK3456" s="2" t="s">
        <v>628</v>
      </c>
      <c r="AL3456" s="2" t="s">
        <v>120</v>
      </c>
      <c r="AM3456" s="2" t="s">
        <v>42</v>
      </c>
      <c r="AN3456" s="2" t="s">
        <v>83</v>
      </c>
      <c r="AO3456" s="2" t="s">
        <v>44</v>
      </c>
      <c r="AP3456" s="2" t="s">
        <v>75</v>
      </c>
      <c r="AQ3456" s="2" t="s">
        <v>84</v>
      </c>
      <c r="AR3456" s="2" t="s">
        <v>45</v>
      </c>
      <c r="AS3456" s="2" t="s">
        <v>34</v>
      </c>
      <c r="AT3456" s="2">
        <v>812.86</v>
      </c>
      <c r="AU3456" s="2">
        <v>11</v>
      </c>
      <c r="AV3456" s="2">
        <v>0.05</v>
      </c>
      <c r="AW3456" s="2">
        <v>8494.39</v>
      </c>
      <c r="AX3456" s="2">
        <v>6878.83</v>
      </c>
      <c r="AY3456" s="2">
        <v>1615.56</v>
      </c>
      <c r="AZ3456" s="2" t="s">
        <v>91</v>
      </c>
      <c r="BA3456" s="2" t="s">
        <v>88</v>
      </c>
      <c r="BB3456" s="2" t="s">
        <v>48</v>
      </c>
      <c r="BC3456" s="2">
        <v>5.59</v>
      </c>
      <c r="BD3456" s="2">
        <v>10</v>
      </c>
      <c r="BE3456" s="2" t="s">
        <v>97</v>
      </c>
      <c r="BF3456" s="2" t="s">
        <v>39</v>
      </c>
      <c r="BG3456" s="2">
        <v>4</v>
      </c>
      <c r="BH3456" s="21">
        <v>3</v>
      </c>
    </row>
    <row r="3457" spans="36:60" x14ac:dyDescent="0.25">
      <c r="AJ3457" s="20">
        <v>976</v>
      </c>
      <c r="AK3457" s="2" t="s">
        <v>532</v>
      </c>
      <c r="AL3457" s="2" t="s">
        <v>41</v>
      </c>
      <c r="AM3457" s="2" t="s">
        <v>42</v>
      </c>
      <c r="AN3457" s="2" t="s">
        <v>59</v>
      </c>
      <c r="AO3457" s="2" t="s">
        <v>78</v>
      </c>
      <c r="AP3457" s="2" t="s">
        <v>31</v>
      </c>
      <c r="AQ3457" s="2" t="s">
        <v>62</v>
      </c>
      <c r="AR3457" s="2" t="s">
        <v>45</v>
      </c>
      <c r="AS3457" s="2" t="s">
        <v>70</v>
      </c>
      <c r="AT3457" s="2">
        <v>41.64</v>
      </c>
      <c r="AU3457" s="2">
        <v>3</v>
      </c>
      <c r="AV3457" s="2">
        <v>0.25</v>
      </c>
      <c r="AW3457" s="2">
        <v>93.69</v>
      </c>
      <c r="AX3457" s="2">
        <v>81.62</v>
      </c>
      <c r="AY3457" s="2">
        <v>12.07</v>
      </c>
      <c r="AZ3457" s="2" t="s">
        <v>35</v>
      </c>
      <c r="BA3457" s="2" t="s">
        <v>54</v>
      </c>
      <c r="BB3457" s="2" t="s">
        <v>48</v>
      </c>
      <c r="BC3457" s="2">
        <v>5.05</v>
      </c>
      <c r="BD3457" s="2">
        <v>8</v>
      </c>
      <c r="BE3457" s="2" t="s">
        <v>55</v>
      </c>
      <c r="BF3457" s="2" t="s">
        <v>39</v>
      </c>
      <c r="BG3457" s="2">
        <v>3</v>
      </c>
      <c r="BH3457" s="21">
        <v>11</v>
      </c>
    </row>
    <row r="3458" spans="36:60" x14ac:dyDescent="0.25">
      <c r="AJ3458" s="20">
        <v>980</v>
      </c>
      <c r="AK3458" s="2" t="s">
        <v>634</v>
      </c>
      <c r="AL3458" s="2" t="s">
        <v>114</v>
      </c>
      <c r="AM3458" s="2" t="s">
        <v>42</v>
      </c>
      <c r="AN3458" s="2" t="s">
        <v>90</v>
      </c>
      <c r="AO3458" s="2" t="s">
        <v>78</v>
      </c>
      <c r="AP3458" s="2" t="s">
        <v>31</v>
      </c>
      <c r="AQ3458" s="2" t="s">
        <v>62</v>
      </c>
      <c r="AR3458" s="2" t="s">
        <v>33</v>
      </c>
      <c r="AS3458" s="2" t="s">
        <v>80</v>
      </c>
      <c r="AT3458" s="2">
        <v>354.06</v>
      </c>
      <c r="AU3458" s="2">
        <v>20</v>
      </c>
      <c r="AV3458" s="2">
        <v>0.27</v>
      </c>
      <c r="AW3458" s="2">
        <v>5169.28</v>
      </c>
      <c r="AX3458" s="2">
        <v>3055.38</v>
      </c>
      <c r="AY3458" s="2">
        <v>2113.9</v>
      </c>
      <c r="AZ3458" s="2" t="s">
        <v>91</v>
      </c>
      <c r="BA3458" s="2" t="s">
        <v>36</v>
      </c>
      <c r="BB3458" s="2" t="s">
        <v>72</v>
      </c>
      <c r="BC3458" s="2">
        <v>13.88</v>
      </c>
      <c r="BD3458" s="2">
        <v>10</v>
      </c>
      <c r="BE3458" s="2" t="s">
        <v>38</v>
      </c>
      <c r="BF3458" s="2" t="s">
        <v>39</v>
      </c>
      <c r="BG3458" s="2">
        <v>5</v>
      </c>
      <c r="BH3458" s="21">
        <v>1</v>
      </c>
    </row>
    <row r="3459" spans="36:60" x14ac:dyDescent="0.25">
      <c r="AJ3459" s="20">
        <v>984</v>
      </c>
      <c r="AK3459" s="2" t="s">
        <v>424</v>
      </c>
      <c r="AL3459" s="2" t="s">
        <v>114</v>
      </c>
      <c r="AM3459" s="2" t="s">
        <v>28</v>
      </c>
      <c r="AN3459" s="2" t="s">
        <v>29</v>
      </c>
      <c r="AO3459" s="2" t="s">
        <v>30</v>
      </c>
      <c r="AP3459" s="2" t="s">
        <v>75</v>
      </c>
      <c r="AQ3459" s="2" t="s">
        <v>87</v>
      </c>
      <c r="AR3459" s="2" t="s">
        <v>45</v>
      </c>
      <c r="AS3459" s="2" t="s">
        <v>80</v>
      </c>
      <c r="AT3459" s="2">
        <v>990.09</v>
      </c>
      <c r="AU3459" s="2">
        <v>8</v>
      </c>
      <c r="AV3459" s="2">
        <v>0.25</v>
      </c>
      <c r="AW3459" s="2">
        <v>5940.54</v>
      </c>
      <c r="AX3459" s="2">
        <v>4890.01</v>
      </c>
      <c r="AY3459" s="2">
        <v>1050.53</v>
      </c>
      <c r="AZ3459" s="2" t="s">
        <v>35</v>
      </c>
      <c r="BA3459" s="2" t="s">
        <v>54</v>
      </c>
      <c r="BB3459" s="2" t="s">
        <v>72</v>
      </c>
      <c r="BC3459" s="2">
        <v>8.31</v>
      </c>
      <c r="BD3459" s="2">
        <v>8</v>
      </c>
      <c r="BE3459" s="2" t="s">
        <v>97</v>
      </c>
      <c r="BF3459" s="2" t="s">
        <v>56</v>
      </c>
      <c r="BG3459" s="2">
        <v>5</v>
      </c>
      <c r="BH3459" s="21">
        <v>5</v>
      </c>
    </row>
    <row r="3460" spans="36:60" x14ac:dyDescent="0.25">
      <c r="AJ3460" s="22">
        <v>985</v>
      </c>
      <c r="AK3460" s="13" t="s">
        <v>636</v>
      </c>
      <c r="AL3460" s="13" t="s">
        <v>127</v>
      </c>
      <c r="AM3460" s="13" t="s">
        <v>82</v>
      </c>
      <c r="AN3460" s="13" t="s">
        <v>43</v>
      </c>
      <c r="AO3460" s="13" t="s">
        <v>100</v>
      </c>
      <c r="AP3460" s="13" t="s">
        <v>75</v>
      </c>
      <c r="AQ3460" s="13" t="s">
        <v>87</v>
      </c>
      <c r="AR3460" s="13" t="s">
        <v>33</v>
      </c>
      <c r="AS3460" s="13" t="s">
        <v>80</v>
      </c>
      <c r="AT3460" s="13">
        <v>382.38</v>
      </c>
      <c r="AU3460" s="13">
        <v>6</v>
      </c>
      <c r="AV3460" s="13">
        <v>0.1</v>
      </c>
      <c r="AW3460" s="13">
        <v>2064.85</v>
      </c>
      <c r="AX3460" s="13">
        <v>1206.69</v>
      </c>
      <c r="AY3460" s="13">
        <v>858.16</v>
      </c>
      <c r="AZ3460" s="13" t="s">
        <v>76</v>
      </c>
      <c r="BA3460" s="13" t="s">
        <v>54</v>
      </c>
      <c r="BB3460" s="13" t="s">
        <v>48</v>
      </c>
      <c r="BC3460" s="13">
        <v>20.78</v>
      </c>
      <c r="BD3460" s="13">
        <v>8</v>
      </c>
      <c r="BE3460" s="13" t="s">
        <v>55</v>
      </c>
      <c r="BF3460" s="13" t="s">
        <v>39</v>
      </c>
      <c r="BG3460" s="13">
        <v>1</v>
      </c>
      <c r="BH3460" s="23">
        <v>4</v>
      </c>
    </row>
    <row r="3461" spans="36:60" x14ac:dyDescent="0.25">
      <c r="AJ3461" s="22">
        <v>987</v>
      </c>
      <c r="AK3461" s="13" t="s">
        <v>146</v>
      </c>
      <c r="AL3461" s="13" t="s">
        <v>41</v>
      </c>
      <c r="AM3461" s="13" t="s">
        <v>28</v>
      </c>
      <c r="AN3461" s="13" t="s">
        <v>43</v>
      </c>
      <c r="AO3461" s="13" t="s">
        <v>74</v>
      </c>
      <c r="AP3461" s="13" t="s">
        <v>31</v>
      </c>
      <c r="AQ3461" s="13" t="s">
        <v>87</v>
      </c>
      <c r="AR3461" s="13" t="s">
        <v>53</v>
      </c>
      <c r="AS3461" s="13" t="s">
        <v>46</v>
      </c>
      <c r="AT3461" s="13">
        <v>894.32</v>
      </c>
      <c r="AU3461" s="13">
        <v>16</v>
      </c>
      <c r="AV3461" s="13">
        <v>0.21</v>
      </c>
      <c r="AW3461" s="13">
        <v>11304.2</v>
      </c>
      <c r="AX3461" s="13">
        <v>7840.89</v>
      </c>
      <c r="AY3461" s="13">
        <v>3463.31</v>
      </c>
      <c r="AZ3461" s="13" t="s">
        <v>47</v>
      </c>
      <c r="BA3461" s="13" t="s">
        <v>71</v>
      </c>
      <c r="BB3461" s="13" t="s">
        <v>72</v>
      </c>
      <c r="BC3461" s="13">
        <v>5.99</v>
      </c>
      <c r="BD3461" s="13">
        <v>9</v>
      </c>
      <c r="BE3461" s="13" t="s">
        <v>38</v>
      </c>
      <c r="BF3461" s="13" t="s">
        <v>56</v>
      </c>
      <c r="BG3461" s="13">
        <v>2</v>
      </c>
      <c r="BH3461" s="23">
        <v>12</v>
      </c>
    </row>
    <row r="3462" spans="36:60" x14ac:dyDescent="0.25">
      <c r="AJ3462" s="20">
        <v>990</v>
      </c>
      <c r="AK3462" s="2" t="s">
        <v>156</v>
      </c>
      <c r="AL3462" s="2" t="s">
        <v>96</v>
      </c>
      <c r="AM3462" s="2" t="s">
        <v>82</v>
      </c>
      <c r="AN3462" s="2" t="s">
        <v>43</v>
      </c>
      <c r="AO3462" s="2" t="s">
        <v>100</v>
      </c>
      <c r="AP3462" s="2" t="s">
        <v>51</v>
      </c>
      <c r="AQ3462" s="2" t="s">
        <v>102</v>
      </c>
      <c r="AR3462" s="2" t="s">
        <v>33</v>
      </c>
      <c r="AS3462" s="2" t="s">
        <v>46</v>
      </c>
      <c r="AT3462" s="2">
        <v>909.99</v>
      </c>
      <c r="AU3462" s="2">
        <v>19</v>
      </c>
      <c r="AV3462" s="2">
        <v>0.16</v>
      </c>
      <c r="AW3462" s="2">
        <v>14523.44</v>
      </c>
      <c r="AX3462" s="2">
        <v>9562.56</v>
      </c>
      <c r="AY3462" s="2">
        <v>4960.88</v>
      </c>
      <c r="AZ3462" s="2" t="s">
        <v>47</v>
      </c>
      <c r="BA3462" s="2" t="s">
        <v>88</v>
      </c>
      <c r="BB3462" s="2" t="s">
        <v>37</v>
      </c>
      <c r="BC3462" s="2">
        <v>7.23</v>
      </c>
      <c r="BD3462" s="2">
        <v>9</v>
      </c>
      <c r="BE3462" s="2" t="s">
        <v>97</v>
      </c>
      <c r="BF3462" s="2" t="s">
        <v>56</v>
      </c>
      <c r="BG3462" s="2">
        <v>4</v>
      </c>
      <c r="BH3462" s="21">
        <v>5</v>
      </c>
    </row>
    <row r="3463" spans="36:60" x14ac:dyDescent="0.25">
      <c r="AJ3463" s="20">
        <v>994</v>
      </c>
      <c r="AK3463" s="2" t="s">
        <v>296</v>
      </c>
      <c r="AL3463" s="2" t="s">
        <v>65</v>
      </c>
      <c r="AM3463" s="2" t="s">
        <v>66</v>
      </c>
      <c r="AN3463" s="2" t="s">
        <v>83</v>
      </c>
      <c r="AO3463" s="2" t="s">
        <v>60</v>
      </c>
      <c r="AP3463" s="2" t="s">
        <v>31</v>
      </c>
      <c r="AQ3463" s="2" t="s">
        <v>32</v>
      </c>
      <c r="AR3463" s="2" t="s">
        <v>33</v>
      </c>
      <c r="AS3463" s="2" t="s">
        <v>70</v>
      </c>
      <c r="AT3463" s="2">
        <v>789.68</v>
      </c>
      <c r="AU3463" s="2">
        <v>11</v>
      </c>
      <c r="AV3463" s="2">
        <v>0.02</v>
      </c>
      <c r="AW3463" s="2">
        <v>8512.75</v>
      </c>
      <c r="AX3463" s="2">
        <v>4347.32</v>
      </c>
      <c r="AY3463" s="2">
        <v>4165.43</v>
      </c>
      <c r="AZ3463" s="2" t="s">
        <v>91</v>
      </c>
      <c r="BA3463" s="2" t="s">
        <v>88</v>
      </c>
      <c r="BB3463" s="2" t="s">
        <v>72</v>
      </c>
      <c r="BC3463" s="2">
        <v>39.369999999999997</v>
      </c>
      <c r="BD3463" s="2">
        <v>9</v>
      </c>
      <c r="BE3463" s="2" t="s">
        <v>38</v>
      </c>
      <c r="BF3463" s="2" t="s">
        <v>56</v>
      </c>
      <c r="BG3463" s="2">
        <v>5</v>
      </c>
      <c r="BH3463" s="21">
        <v>4</v>
      </c>
    </row>
    <row r="3464" spans="36:60" x14ac:dyDescent="0.25">
      <c r="AJ3464" s="22">
        <v>997</v>
      </c>
      <c r="AK3464" s="13" t="s">
        <v>639</v>
      </c>
      <c r="AL3464" s="13" t="s">
        <v>41</v>
      </c>
      <c r="AM3464" s="13" t="s">
        <v>28</v>
      </c>
      <c r="AN3464" s="13" t="s">
        <v>43</v>
      </c>
      <c r="AO3464" s="13" t="s">
        <v>74</v>
      </c>
      <c r="AP3464" s="13" t="s">
        <v>61</v>
      </c>
      <c r="AQ3464" s="13" t="s">
        <v>69</v>
      </c>
      <c r="AR3464" s="13" t="s">
        <v>45</v>
      </c>
      <c r="AS3464" s="13" t="s">
        <v>46</v>
      </c>
      <c r="AT3464" s="13">
        <v>556.35</v>
      </c>
      <c r="AU3464" s="13">
        <v>1</v>
      </c>
      <c r="AV3464" s="13">
        <v>0.2</v>
      </c>
      <c r="AW3464" s="13">
        <v>445.08</v>
      </c>
      <c r="AX3464" s="13">
        <v>244.21</v>
      </c>
      <c r="AY3464" s="13">
        <v>200.87</v>
      </c>
      <c r="AZ3464" s="13" t="s">
        <v>91</v>
      </c>
      <c r="BA3464" s="13" t="s">
        <v>88</v>
      </c>
      <c r="BB3464" s="13" t="s">
        <v>72</v>
      </c>
      <c r="BC3464" s="13">
        <v>21.56</v>
      </c>
      <c r="BD3464" s="13">
        <v>9</v>
      </c>
      <c r="BE3464" s="13" t="s">
        <v>38</v>
      </c>
      <c r="BF3464" s="13" t="s">
        <v>56</v>
      </c>
      <c r="BG3464" s="13">
        <v>5</v>
      </c>
      <c r="BH3464" s="23">
        <v>3</v>
      </c>
    </row>
    <row r="3465" spans="36:60" ht="15.75" thickBot="1" x14ac:dyDescent="0.3">
      <c r="AJ3465" s="24">
        <v>998</v>
      </c>
      <c r="AK3465" s="25" t="s">
        <v>509</v>
      </c>
      <c r="AL3465" s="25" t="s">
        <v>27</v>
      </c>
      <c r="AM3465" s="25" t="s">
        <v>66</v>
      </c>
      <c r="AN3465" s="25" t="s">
        <v>29</v>
      </c>
      <c r="AO3465" s="25" t="s">
        <v>44</v>
      </c>
      <c r="AP3465" s="25" t="s">
        <v>75</v>
      </c>
      <c r="AQ3465" s="25" t="s">
        <v>62</v>
      </c>
      <c r="AR3465" s="25" t="s">
        <v>33</v>
      </c>
      <c r="AS3465" s="25" t="s">
        <v>80</v>
      </c>
      <c r="AT3465" s="25">
        <v>378.84</v>
      </c>
      <c r="AU3465" s="25">
        <v>19</v>
      </c>
      <c r="AV3465" s="25">
        <v>0.01</v>
      </c>
      <c r="AW3465" s="25">
        <v>7125.98</v>
      </c>
      <c r="AX3465" s="25">
        <v>4159.95</v>
      </c>
      <c r="AY3465" s="25">
        <v>2966.03</v>
      </c>
      <c r="AZ3465" s="25" t="s">
        <v>47</v>
      </c>
      <c r="BA3465" s="25" t="s">
        <v>54</v>
      </c>
      <c r="BB3465" s="25" t="s">
        <v>37</v>
      </c>
      <c r="BC3465" s="25">
        <v>14.89</v>
      </c>
      <c r="BD3465" s="25">
        <v>9</v>
      </c>
      <c r="BE3465" s="25" t="s">
        <v>38</v>
      </c>
      <c r="BF3465" s="25" t="s">
        <v>56</v>
      </c>
      <c r="BG3465" s="25">
        <v>3</v>
      </c>
      <c r="BH3465" s="26">
        <v>6</v>
      </c>
    </row>
    <row r="3466" spans="36:60" ht="15.75" thickBot="1" x14ac:dyDescent="0.3"/>
    <row r="3467" spans="36:60" ht="15.75" thickBot="1" x14ac:dyDescent="0.3">
      <c r="AJ3467" s="125" t="s">
        <v>677</v>
      </c>
      <c r="AK3467" s="126"/>
      <c r="AL3467" s="126"/>
      <c r="AM3467" s="126"/>
      <c r="AN3467" s="127"/>
    </row>
    <row r="3468" spans="36:60" x14ac:dyDescent="0.25">
      <c r="AJ3468" s="45" t="s">
        <v>18</v>
      </c>
    </row>
    <row r="3469" spans="36:60" ht="15.75" thickBot="1" x14ac:dyDescent="0.3">
      <c r="AJ3469" s="28" t="s">
        <v>54</v>
      </c>
    </row>
    <row r="3470" spans="36:60" ht="15.75" thickBot="1" x14ac:dyDescent="0.3"/>
    <row r="3471" spans="36:60" x14ac:dyDescent="0.25">
      <c r="AJ3471" s="15" t="s">
        <v>1</v>
      </c>
      <c r="AK3471" s="16" t="s">
        <v>2</v>
      </c>
      <c r="AL3471" s="16" t="s">
        <v>3</v>
      </c>
      <c r="AM3471" s="16" t="s">
        <v>4</v>
      </c>
      <c r="AN3471" s="16" t="s">
        <v>5</v>
      </c>
      <c r="AO3471" s="16" t="s">
        <v>6</v>
      </c>
      <c r="AP3471" s="16" t="s">
        <v>7</v>
      </c>
      <c r="AQ3471" s="16" t="s">
        <v>8</v>
      </c>
      <c r="AR3471" s="16" t="s">
        <v>9</v>
      </c>
      <c r="AS3471" s="16" t="s">
        <v>10</v>
      </c>
      <c r="AT3471" s="16" t="s">
        <v>11</v>
      </c>
      <c r="AU3471" s="16" t="s">
        <v>12</v>
      </c>
      <c r="AV3471" s="16" t="s">
        <v>13</v>
      </c>
      <c r="AW3471" s="16" t="s">
        <v>14</v>
      </c>
      <c r="AX3471" s="16" t="s">
        <v>15</v>
      </c>
      <c r="AY3471" s="16" t="s">
        <v>16</v>
      </c>
      <c r="AZ3471" s="16" t="s">
        <v>17</v>
      </c>
      <c r="BA3471" s="16" t="s">
        <v>18</v>
      </c>
      <c r="BB3471" s="16" t="s">
        <v>19</v>
      </c>
      <c r="BC3471" s="16" t="s">
        <v>20</v>
      </c>
      <c r="BD3471" s="16" t="s">
        <v>21</v>
      </c>
      <c r="BE3471" s="16" t="s">
        <v>22</v>
      </c>
      <c r="BF3471" s="16" t="s">
        <v>23</v>
      </c>
      <c r="BG3471" s="16" t="s">
        <v>24</v>
      </c>
      <c r="BH3471" s="17" t="s">
        <v>25</v>
      </c>
    </row>
    <row r="3472" spans="36:60" x14ac:dyDescent="0.25">
      <c r="AJ3472" s="22">
        <v>3</v>
      </c>
      <c r="AK3472" s="13" t="s">
        <v>49</v>
      </c>
      <c r="AL3472" s="13" t="s">
        <v>50</v>
      </c>
      <c r="AM3472" s="13" t="s">
        <v>28</v>
      </c>
      <c r="AN3472" s="13" t="s">
        <v>43</v>
      </c>
      <c r="AO3472" s="13" t="s">
        <v>30</v>
      </c>
      <c r="AP3472" s="13" t="s">
        <v>51</v>
      </c>
      <c r="AQ3472" s="13" t="s">
        <v>52</v>
      </c>
      <c r="AR3472" s="13" t="s">
        <v>53</v>
      </c>
      <c r="AS3472" s="13" t="s">
        <v>46</v>
      </c>
      <c r="AT3472" s="13">
        <v>344.45</v>
      </c>
      <c r="AU3472" s="13">
        <v>19</v>
      </c>
      <c r="AV3472" s="13">
        <v>0.15</v>
      </c>
      <c r="AW3472" s="13">
        <v>5562.87</v>
      </c>
      <c r="AX3472" s="13">
        <v>4009.72</v>
      </c>
      <c r="AY3472" s="13">
        <v>1553.15</v>
      </c>
      <c r="AZ3472" s="13" t="s">
        <v>47</v>
      </c>
      <c r="BA3472" s="13" t="s">
        <v>54</v>
      </c>
      <c r="BB3472" s="13" t="s">
        <v>37</v>
      </c>
      <c r="BC3472" s="13">
        <v>27.68</v>
      </c>
      <c r="BD3472" s="13">
        <v>1</v>
      </c>
      <c r="BE3472" s="13" t="s">
        <v>55</v>
      </c>
      <c r="BF3472" s="13" t="s">
        <v>56</v>
      </c>
      <c r="BG3472" s="13">
        <v>1</v>
      </c>
      <c r="BH3472" s="23">
        <v>12</v>
      </c>
    </row>
    <row r="3473" spans="36:60" x14ac:dyDescent="0.25">
      <c r="AJ3473" s="20">
        <v>4</v>
      </c>
      <c r="AK3473" s="2" t="s">
        <v>57</v>
      </c>
      <c r="AL3473" s="2" t="s">
        <v>58</v>
      </c>
      <c r="AM3473" s="2" t="s">
        <v>42</v>
      </c>
      <c r="AN3473" s="2" t="s">
        <v>59</v>
      </c>
      <c r="AO3473" s="2" t="s">
        <v>60</v>
      </c>
      <c r="AP3473" s="2" t="s">
        <v>61</v>
      </c>
      <c r="AQ3473" s="2" t="s">
        <v>62</v>
      </c>
      <c r="AR3473" s="2" t="s">
        <v>33</v>
      </c>
      <c r="AS3473" s="2" t="s">
        <v>34</v>
      </c>
      <c r="AT3473" s="2">
        <v>438.12</v>
      </c>
      <c r="AU3473" s="2">
        <v>16</v>
      </c>
      <c r="AV3473" s="2">
        <v>0.28000000000000003</v>
      </c>
      <c r="AW3473" s="2">
        <v>5047.1400000000003</v>
      </c>
      <c r="AX3473" s="2">
        <v>2684.67</v>
      </c>
      <c r="AY3473" s="2">
        <v>2362.4699999999998</v>
      </c>
      <c r="AZ3473" s="2" t="s">
        <v>63</v>
      </c>
      <c r="BA3473" s="2" t="s">
        <v>54</v>
      </c>
      <c r="BB3473" s="2" t="s">
        <v>48</v>
      </c>
      <c r="BC3473" s="2">
        <v>23.41</v>
      </c>
      <c r="BD3473" s="2">
        <v>3</v>
      </c>
      <c r="BE3473" s="2" t="s">
        <v>38</v>
      </c>
      <c r="BF3473" s="2" t="s">
        <v>56</v>
      </c>
      <c r="BG3473" s="2">
        <v>1</v>
      </c>
      <c r="BH3473" s="21">
        <v>1</v>
      </c>
    </row>
    <row r="3474" spans="36:60" x14ac:dyDescent="0.25">
      <c r="AJ3474" s="22">
        <v>17</v>
      </c>
      <c r="AK3474" s="13" t="s">
        <v>105</v>
      </c>
      <c r="AL3474" s="13" t="s">
        <v>41</v>
      </c>
      <c r="AM3474" s="13" t="s">
        <v>28</v>
      </c>
      <c r="AN3474" s="13" t="s">
        <v>29</v>
      </c>
      <c r="AO3474" s="13" t="s">
        <v>67</v>
      </c>
      <c r="AP3474" s="13" t="s">
        <v>75</v>
      </c>
      <c r="AQ3474" s="13" t="s">
        <v>87</v>
      </c>
      <c r="AR3474" s="13" t="s">
        <v>53</v>
      </c>
      <c r="AS3474" s="13" t="s">
        <v>85</v>
      </c>
      <c r="AT3474" s="13">
        <v>725.8</v>
      </c>
      <c r="AU3474" s="13">
        <v>8</v>
      </c>
      <c r="AV3474" s="13">
        <v>0.15</v>
      </c>
      <c r="AW3474" s="13">
        <v>4935.4399999999996</v>
      </c>
      <c r="AX3474" s="13">
        <v>3662.25</v>
      </c>
      <c r="AY3474" s="13">
        <v>1273.19</v>
      </c>
      <c r="AZ3474" s="13" t="s">
        <v>35</v>
      </c>
      <c r="BA3474" s="13" t="s">
        <v>54</v>
      </c>
      <c r="BB3474" s="13" t="s">
        <v>48</v>
      </c>
      <c r="BC3474" s="13">
        <v>29.54</v>
      </c>
      <c r="BD3474" s="13">
        <v>6</v>
      </c>
      <c r="BE3474" s="13" t="s">
        <v>55</v>
      </c>
      <c r="BF3474" s="13" t="s">
        <v>56</v>
      </c>
      <c r="BG3474" s="13">
        <v>1</v>
      </c>
      <c r="BH3474" s="23">
        <v>8</v>
      </c>
    </row>
    <row r="3475" spans="36:60" x14ac:dyDescent="0.25">
      <c r="AJ3475" s="20">
        <v>18</v>
      </c>
      <c r="AK3475" s="2" t="s">
        <v>106</v>
      </c>
      <c r="AL3475" s="2" t="s">
        <v>65</v>
      </c>
      <c r="AM3475" s="2" t="s">
        <v>42</v>
      </c>
      <c r="AN3475" s="2" t="s">
        <v>90</v>
      </c>
      <c r="AO3475" s="2" t="s">
        <v>94</v>
      </c>
      <c r="AP3475" s="2" t="s">
        <v>51</v>
      </c>
      <c r="AQ3475" s="2" t="s">
        <v>107</v>
      </c>
      <c r="AR3475" s="2" t="s">
        <v>33</v>
      </c>
      <c r="AS3475" s="2" t="s">
        <v>34</v>
      </c>
      <c r="AT3475" s="2">
        <v>370.13</v>
      </c>
      <c r="AU3475" s="2">
        <v>1</v>
      </c>
      <c r="AV3475" s="2">
        <v>0.12</v>
      </c>
      <c r="AW3475" s="2">
        <v>325.70999999999998</v>
      </c>
      <c r="AX3475" s="2">
        <v>263</v>
      </c>
      <c r="AY3475" s="2">
        <v>62.71</v>
      </c>
      <c r="AZ3475" s="2" t="s">
        <v>76</v>
      </c>
      <c r="BA3475" s="2" t="s">
        <v>54</v>
      </c>
      <c r="BB3475" s="2" t="s">
        <v>37</v>
      </c>
      <c r="BC3475" s="2">
        <v>40.28</v>
      </c>
      <c r="BD3475" s="2">
        <v>9</v>
      </c>
      <c r="BE3475" s="2" t="s">
        <v>55</v>
      </c>
      <c r="BF3475" s="2" t="s">
        <v>39</v>
      </c>
      <c r="BG3475" s="2">
        <v>4</v>
      </c>
      <c r="BH3475" s="21">
        <v>11</v>
      </c>
    </row>
    <row r="3476" spans="36:60" x14ac:dyDescent="0.25">
      <c r="AJ3476" s="22">
        <v>19</v>
      </c>
      <c r="AK3476" s="13" t="s">
        <v>108</v>
      </c>
      <c r="AL3476" s="13" t="s">
        <v>96</v>
      </c>
      <c r="AM3476" s="13" t="s">
        <v>66</v>
      </c>
      <c r="AN3476" s="13" t="s">
        <v>43</v>
      </c>
      <c r="AO3476" s="13" t="s">
        <v>30</v>
      </c>
      <c r="AP3476" s="13" t="s">
        <v>31</v>
      </c>
      <c r="AQ3476" s="13" t="s">
        <v>107</v>
      </c>
      <c r="AR3476" s="13" t="s">
        <v>53</v>
      </c>
      <c r="AS3476" s="13" t="s">
        <v>46</v>
      </c>
      <c r="AT3476" s="13">
        <v>592.47</v>
      </c>
      <c r="AU3476" s="13">
        <v>19</v>
      </c>
      <c r="AV3476" s="13">
        <v>0.08</v>
      </c>
      <c r="AW3476" s="13">
        <v>10356.379999999999</v>
      </c>
      <c r="AX3476" s="13">
        <v>8696.16</v>
      </c>
      <c r="AY3476" s="13">
        <v>1660.22</v>
      </c>
      <c r="AZ3476" s="13" t="s">
        <v>63</v>
      </c>
      <c r="BA3476" s="13" t="s">
        <v>54</v>
      </c>
      <c r="BB3476" s="13" t="s">
        <v>37</v>
      </c>
      <c r="BC3476" s="13">
        <v>16.100000000000001</v>
      </c>
      <c r="BD3476" s="13">
        <v>3</v>
      </c>
      <c r="BE3476" s="13" t="s">
        <v>97</v>
      </c>
      <c r="BF3476" s="13" t="s">
        <v>56</v>
      </c>
      <c r="BG3476" s="13">
        <v>5</v>
      </c>
      <c r="BH3476" s="23">
        <v>12</v>
      </c>
    </row>
    <row r="3477" spans="36:60" x14ac:dyDescent="0.25">
      <c r="AJ3477" s="22">
        <v>23</v>
      </c>
      <c r="AK3477" s="13" t="s">
        <v>112</v>
      </c>
      <c r="AL3477" s="13" t="s">
        <v>58</v>
      </c>
      <c r="AM3477" s="13" t="s">
        <v>66</v>
      </c>
      <c r="AN3477" s="13" t="s">
        <v>29</v>
      </c>
      <c r="AO3477" s="13" t="s">
        <v>60</v>
      </c>
      <c r="AP3477" s="13" t="s">
        <v>51</v>
      </c>
      <c r="AQ3477" s="13" t="s">
        <v>32</v>
      </c>
      <c r="AR3477" s="13" t="s">
        <v>33</v>
      </c>
      <c r="AS3477" s="13" t="s">
        <v>70</v>
      </c>
      <c r="AT3477" s="13">
        <v>769.36</v>
      </c>
      <c r="AU3477" s="13">
        <v>18</v>
      </c>
      <c r="AV3477" s="13">
        <v>0.15</v>
      </c>
      <c r="AW3477" s="13">
        <v>11771.21</v>
      </c>
      <c r="AX3477" s="13">
        <v>8865.18</v>
      </c>
      <c r="AY3477" s="13">
        <v>2906.03</v>
      </c>
      <c r="AZ3477" s="13" t="s">
        <v>63</v>
      </c>
      <c r="BA3477" s="13" t="s">
        <v>54</v>
      </c>
      <c r="BB3477" s="13" t="s">
        <v>48</v>
      </c>
      <c r="BC3477" s="13">
        <v>44.03</v>
      </c>
      <c r="BD3477" s="13">
        <v>3</v>
      </c>
      <c r="BE3477" s="13" t="s">
        <v>97</v>
      </c>
      <c r="BF3477" s="13" t="s">
        <v>56</v>
      </c>
      <c r="BG3477" s="13">
        <v>3</v>
      </c>
      <c r="BH3477" s="23">
        <v>1</v>
      </c>
    </row>
    <row r="3478" spans="36:60" x14ac:dyDescent="0.25">
      <c r="AJ3478" s="20">
        <v>28</v>
      </c>
      <c r="AK3478" s="2" t="s">
        <v>119</v>
      </c>
      <c r="AL3478" s="2" t="s">
        <v>120</v>
      </c>
      <c r="AM3478" s="2" t="s">
        <v>28</v>
      </c>
      <c r="AN3478" s="2" t="s">
        <v>59</v>
      </c>
      <c r="AO3478" s="2" t="s">
        <v>100</v>
      </c>
      <c r="AP3478" s="2" t="s">
        <v>31</v>
      </c>
      <c r="AQ3478" s="2" t="s">
        <v>84</v>
      </c>
      <c r="AR3478" s="2" t="s">
        <v>33</v>
      </c>
      <c r="AS3478" s="2" t="s">
        <v>34</v>
      </c>
      <c r="AT3478" s="2">
        <v>697.99</v>
      </c>
      <c r="AU3478" s="2">
        <v>7</v>
      </c>
      <c r="AV3478" s="2">
        <v>0.1</v>
      </c>
      <c r="AW3478" s="2">
        <v>4397.34</v>
      </c>
      <c r="AX3478" s="2">
        <v>2823.58</v>
      </c>
      <c r="AY3478" s="2">
        <v>1573.76</v>
      </c>
      <c r="AZ3478" s="2" t="s">
        <v>91</v>
      </c>
      <c r="BA3478" s="2" t="s">
        <v>54</v>
      </c>
      <c r="BB3478" s="2" t="s">
        <v>48</v>
      </c>
      <c r="BC3478" s="2">
        <v>27.37</v>
      </c>
      <c r="BD3478" s="2">
        <v>1</v>
      </c>
      <c r="BE3478" s="2" t="s">
        <v>97</v>
      </c>
      <c r="BF3478" s="2" t="s">
        <v>56</v>
      </c>
      <c r="BG3478" s="2">
        <v>5</v>
      </c>
      <c r="BH3478" s="21">
        <v>5</v>
      </c>
    </row>
    <row r="3479" spans="36:60" x14ac:dyDescent="0.25">
      <c r="AJ3479" s="22">
        <v>31</v>
      </c>
      <c r="AK3479" s="13" t="s">
        <v>123</v>
      </c>
      <c r="AL3479" s="13" t="s">
        <v>50</v>
      </c>
      <c r="AM3479" s="13" t="s">
        <v>66</v>
      </c>
      <c r="AN3479" s="13" t="s">
        <v>83</v>
      </c>
      <c r="AO3479" s="13" t="s">
        <v>78</v>
      </c>
      <c r="AP3479" s="13" t="s">
        <v>51</v>
      </c>
      <c r="AQ3479" s="13" t="s">
        <v>84</v>
      </c>
      <c r="AR3479" s="13" t="s">
        <v>53</v>
      </c>
      <c r="AS3479" s="13" t="s">
        <v>85</v>
      </c>
      <c r="AT3479" s="13">
        <v>825.37</v>
      </c>
      <c r="AU3479" s="13">
        <v>11</v>
      </c>
      <c r="AV3479" s="13">
        <v>0.09</v>
      </c>
      <c r="AW3479" s="13">
        <v>8261.9500000000007</v>
      </c>
      <c r="AX3479" s="13">
        <v>6670.56</v>
      </c>
      <c r="AY3479" s="13">
        <v>1591.39</v>
      </c>
      <c r="AZ3479" s="13" t="s">
        <v>63</v>
      </c>
      <c r="BA3479" s="13" t="s">
        <v>54</v>
      </c>
      <c r="BB3479" s="13" t="s">
        <v>72</v>
      </c>
      <c r="BC3479" s="13">
        <v>42.08</v>
      </c>
      <c r="BD3479" s="13">
        <v>8</v>
      </c>
      <c r="BE3479" s="13" t="s">
        <v>55</v>
      </c>
      <c r="BF3479" s="13" t="s">
        <v>39</v>
      </c>
      <c r="BG3479" s="13">
        <v>1</v>
      </c>
      <c r="BH3479" s="23">
        <v>9</v>
      </c>
    </row>
    <row r="3480" spans="36:60" x14ac:dyDescent="0.25">
      <c r="AJ3480" s="20">
        <v>36</v>
      </c>
      <c r="AK3480" s="2" t="s">
        <v>130</v>
      </c>
      <c r="AL3480" s="2" t="s">
        <v>27</v>
      </c>
      <c r="AM3480" s="2" t="s">
        <v>42</v>
      </c>
      <c r="AN3480" s="2" t="s">
        <v>43</v>
      </c>
      <c r="AO3480" s="2" t="s">
        <v>30</v>
      </c>
      <c r="AP3480" s="2" t="s">
        <v>51</v>
      </c>
      <c r="AQ3480" s="2" t="s">
        <v>52</v>
      </c>
      <c r="AR3480" s="2" t="s">
        <v>33</v>
      </c>
      <c r="AS3480" s="2" t="s">
        <v>34</v>
      </c>
      <c r="AT3480" s="2">
        <v>478.26</v>
      </c>
      <c r="AU3480" s="2">
        <v>8</v>
      </c>
      <c r="AV3480" s="2">
        <v>0.1</v>
      </c>
      <c r="AW3480" s="2">
        <v>3443.47</v>
      </c>
      <c r="AX3480" s="2">
        <v>2982.16</v>
      </c>
      <c r="AY3480" s="2">
        <v>461.31</v>
      </c>
      <c r="AZ3480" s="2" t="s">
        <v>35</v>
      </c>
      <c r="BA3480" s="2" t="s">
        <v>54</v>
      </c>
      <c r="BB3480" s="2" t="s">
        <v>72</v>
      </c>
      <c r="BC3480" s="2">
        <v>13.54</v>
      </c>
      <c r="BD3480" s="2">
        <v>7</v>
      </c>
      <c r="BE3480" s="2" t="s">
        <v>97</v>
      </c>
      <c r="BF3480" s="2" t="s">
        <v>39</v>
      </c>
      <c r="BG3480" s="2">
        <v>1</v>
      </c>
      <c r="BH3480" s="21">
        <v>3</v>
      </c>
    </row>
    <row r="3481" spans="36:60" x14ac:dyDescent="0.25">
      <c r="AJ3481" s="22">
        <v>43</v>
      </c>
      <c r="AK3481" s="13" t="s">
        <v>137</v>
      </c>
      <c r="AL3481" s="13" t="s">
        <v>118</v>
      </c>
      <c r="AM3481" s="13" t="s">
        <v>42</v>
      </c>
      <c r="AN3481" s="13" t="s">
        <v>83</v>
      </c>
      <c r="AO3481" s="13" t="s">
        <v>78</v>
      </c>
      <c r="AP3481" s="13" t="s">
        <v>31</v>
      </c>
      <c r="AQ3481" s="13" t="s">
        <v>134</v>
      </c>
      <c r="AR3481" s="13" t="s">
        <v>45</v>
      </c>
      <c r="AS3481" s="13" t="s">
        <v>85</v>
      </c>
      <c r="AT3481" s="13">
        <v>854.24</v>
      </c>
      <c r="AU3481" s="13">
        <v>2</v>
      </c>
      <c r="AV3481" s="13">
        <v>0.14000000000000001</v>
      </c>
      <c r="AW3481" s="13">
        <v>1469.29</v>
      </c>
      <c r="AX3481" s="13">
        <v>1206.28</v>
      </c>
      <c r="AY3481" s="13">
        <v>263.01</v>
      </c>
      <c r="AZ3481" s="13" t="s">
        <v>63</v>
      </c>
      <c r="BA3481" s="13" t="s">
        <v>54</v>
      </c>
      <c r="BB3481" s="13" t="s">
        <v>72</v>
      </c>
      <c r="BC3481" s="13">
        <v>25.79</v>
      </c>
      <c r="BD3481" s="13">
        <v>9</v>
      </c>
      <c r="BE3481" s="13" t="s">
        <v>38</v>
      </c>
      <c r="BF3481" s="13" t="s">
        <v>39</v>
      </c>
      <c r="BG3481" s="13">
        <v>5</v>
      </c>
      <c r="BH3481" s="23">
        <v>12</v>
      </c>
    </row>
    <row r="3482" spans="36:60" x14ac:dyDescent="0.25">
      <c r="AJ3482" s="20">
        <v>44</v>
      </c>
      <c r="AK3482" s="2" t="s">
        <v>138</v>
      </c>
      <c r="AL3482" s="2" t="s">
        <v>114</v>
      </c>
      <c r="AM3482" s="2" t="s">
        <v>82</v>
      </c>
      <c r="AN3482" s="2" t="s">
        <v>83</v>
      </c>
      <c r="AO3482" s="2" t="s">
        <v>30</v>
      </c>
      <c r="AP3482" s="2" t="s">
        <v>31</v>
      </c>
      <c r="AQ3482" s="2" t="s">
        <v>102</v>
      </c>
      <c r="AR3482" s="2" t="s">
        <v>45</v>
      </c>
      <c r="AS3482" s="2" t="s">
        <v>85</v>
      </c>
      <c r="AT3482" s="2">
        <v>613.92999999999995</v>
      </c>
      <c r="AU3482" s="2">
        <v>19</v>
      </c>
      <c r="AV3482" s="2">
        <v>0.22</v>
      </c>
      <c r="AW3482" s="2">
        <v>9098.44</v>
      </c>
      <c r="AX3482" s="2">
        <v>5865.98</v>
      </c>
      <c r="AY3482" s="2">
        <v>3232.46</v>
      </c>
      <c r="AZ3482" s="2" t="s">
        <v>91</v>
      </c>
      <c r="BA3482" s="2" t="s">
        <v>54</v>
      </c>
      <c r="BB3482" s="2" t="s">
        <v>37</v>
      </c>
      <c r="BC3482" s="2">
        <v>13.92</v>
      </c>
      <c r="BD3482" s="2">
        <v>2</v>
      </c>
      <c r="BE3482" s="2" t="s">
        <v>97</v>
      </c>
      <c r="BF3482" s="2" t="s">
        <v>39</v>
      </c>
      <c r="BG3482" s="2">
        <v>3</v>
      </c>
      <c r="BH3482" s="21">
        <v>6</v>
      </c>
    </row>
    <row r="3483" spans="36:60" x14ac:dyDescent="0.25">
      <c r="AJ3483" s="22">
        <v>49</v>
      </c>
      <c r="AK3483" s="13" t="s">
        <v>143</v>
      </c>
      <c r="AL3483" s="13" t="s">
        <v>65</v>
      </c>
      <c r="AM3483" s="13" t="s">
        <v>42</v>
      </c>
      <c r="AN3483" s="13" t="s">
        <v>90</v>
      </c>
      <c r="AO3483" s="13" t="s">
        <v>67</v>
      </c>
      <c r="AP3483" s="13" t="s">
        <v>61</v>
      </c>
      <c r="AQ3483" s="13" t="s">
        <v>62</v>
      </c>
      <c r="AR3483" s="13" t="s">
        <v>33</v>
      </c>
      <c r="AS3483" s="13" t="s">
        <v>80</v>
      </c>
      <c r="AT3483" s="13">
        <v>813.99</v>
      </c>
      <c r="AU3483" s="13">
        <v>8</v>
      </c>
      <c r="AV3483" s="13">
        <v>0.25</v>
      </c>
      <c r="AW3483" s="13">
        <v>4883.9399999999996</v>
      </c>
      <c r="AX3483" s="13">
        <v>3293.32</v>
      </c>
      <c r="AY3483" s="13">
        <v>1590.62</v>
      </c>
      <c r="AZ3483" s="13" t="s">
        <v>63</v>
      </c>
      <c r="BA3483" s="13" t="s">
        <v>54</v>
      </c>
      <c r="BB3483" s="13" t="s">
        <v>48</v>
      </c>
      <c r="BC3483" s="13">
        <v>29.36</v>
      </c>
      <c r="BD3483" s="13">
        <v>1</v>
      </c>
      <c r="BE3483" s="13" t="s">
        <v>55</v>
      </c>
      <c r="BF3483" s="13" t="s">
        <v>56</v>
      </c>
      <c r="BG3483" s="13">
        <v>2</v>
      </c>
      <c r="BH3483" s="23">
        <v>7</v>
      </c>
    </row>
    <row r="3484" spans="36:60" x14ac:dyDescent="0.25">
      <c r="AJ3484" s="22">
        <v>53</v>
      </c>
      <c r="AK3484" s="13" t="s">
        <v>147</v>
      </c>
      <c r="AL3484" s="13" t="s">
        <v>65</v>
      </c>
      <c r="AM3484" s="13" t="s">
        <v>42</v>
      </c>
      <c r="AN3484" s="13" t="s">
        <v>90</v>
      </c>
      <c r="AO3484" s="13" t="s">
        <v>94</v>
      </c>
      <c r="AP3484" s="13" t="s">
        <v>68</v>
      </c>
      <c r="AQ3484" s="13" t="s">
        <v>107</v>
      </c>
      <c r="AR3484" s="13" t="s">
        <v>45</v>
      </c>
      <c r="AS3484" s="13" t="s">
        <v>70</v>
      </c>
      <c r="AT3484" s="13">
        <v>226.3</v>
      </c>
      <c r="AU3484" s="13">
        <v>16</v>
      </c>
      <c r="AV3484" s="13">
        <v>0.13</v>
      </c>
      <c r="AW3484" s="13">
        <v>3150.1</v>
      </c>
      <c r="AX3484" s="13">
        <v>2541.17</v>
      </c>
      <c r="AY3484" s="13">
        <v>608.92999999999995</v>
      </c>
      <c r="AZ3484" s="13" t="s">
        <v>63</v>
      </c>
      <c r="BA3484" s="13" t="s">
        <v>54</v>
      </c>
      <c r="BB3484" s="13" t="s">
        <v>37</v>
      </c>
      <c r="BC3484" s="13">
        <v>43.67</v>
      </c>
      <c r="BD3484" s="13">
        <v>9</v>
      </c>
      <c r="BE3484" s="13" t="s">
        <v>38</v>
      </c>
      <c r="BF3484" s="13" t="s">
        <v>39</v>
      </c>
      <c r="BG3484" s="13">
        <v>4</v>
      </c>
      <c r="BH3484" s="23">
        <v>9</v>
      </c>
    </row>
    <row r="3485" spans="36:60" x14ac:dyDescent="0.25">
      <c r="AJ3485" s="20">
        <v>56</v>
      </c>
      <c r="AK3485" s="2" t="s">
        <v>150</v>
      </c>
      <c r="AL3485" s="2" t="s">
        <v>65</v>
      </c>
      <c r="AM3485" s="2" t="s">
        <v>82</v>
      </c>
      <c r="AN3485" s="2" t="s">
        <v>90</v>
      </c>
      <c r="AO3485" s="2" t="s">
        <v>60</v>
      </c>
      <c r="AP3485" s="2" t="s">
        <v>75</v>
      </c>
      <c r="AQ3485" s="2" t="s">
        <v>52</v>
      </c>
      <c r="AR3485" s="2" t="s">
        <v>53</v>
      </c>
      <c r="AS3485" s="2" t="s">
        <v>34</v>
      </c>
      <c r="AT3485" s="2">
        <v>934.88</v>
      </c>
      <c r="AU3485" s="2">
        <v>9</v>
      </c>
      <c r="AV3485" s="2">
        <v>0.02</v>
      </c>
      <c r="AW3485" s="2">
        <v>8245.64</v>
      </c>
      <c r="AX3485" s="2">
        <v>6520.59</v>
      </c>
      <c r="AY3485" s="2">
        <v>1725.05</v>
      </c>
      <c r="AZ3485" s="2" t="s">
        <v>63</v>
      </c>
      <c r="BA3485" s="2" t="s">
        <v>54</v>
      </c>
      <c r="BB3485" s="2" t="s">
        <v>37</v>
      </c>
      <c r="BC3485" s="2">
        <v>19.05</v>
      </c>
      <c r="BD3485" s="2">
        <v>7</v>
      </c>
      <c r="BE3485" s="2" t="s">
        <v>97</v>
      </c>
      <c r="BF3485" s="2" t="s">
        <v>56</v>
      </c>
      <c r="BG3485" s="2">
        <v>2</v>
      </c>
      <c r="BH3485" s="21">
        <v>7</v>
      </c>
    </row>
    <row r="3486" spans="36:60" x14ac:dyDescent="0.25">
      <c r="AJ3486" s="22">
        <v>61</v>
      </c>
      <c r="AK3486" s="13" t="s">
        <v>154</v>
      </c>
      <c r="AL3486" s="13" t="s">
        <v>129</v>
      </c>
      <c r="AM3486" s="13" t="s">
        <v>82</v>
      </c>
      <c r="AN3486" s="13" t="s">
        <v>43</v>
      </c>
      <c r="AO3486" s="13" t="s">
        <v>100</v>
      </c>
      <c r="AP3486" s="13" t="s">
        <v>31</v>
      </c>
      <c r="AQ3486" s="13" t="s">
        <v>69</v>
      </c>
      <c r="AR3486" s="13" t="s">
        <v>45</v>
      </c>
      <c r="AS3486" s="13" t="s">
        <v>70</v>
      </c>
      <c r="AT3486" s="13">
        <v>101.53</v>
      </c>
      <c r="AU3486" s="13">
        <v>4</v>
      </c>
      <c r="AV3486" s="13">
        <v>0.08</v>
      </c>
      <c r="AW3486" s="13">
        <v>373.63</v>
      </c>
      <c r="AX3486" s="13">
        <v>306.17</v>
      </c>
      <c r="AY3486" s="13">
        <v>67.459999999999994</v>
      </c>
      <c r="AZ3486" s="13" t="s">
        <v>63</v>
      </c>
      <c r="BA3486" s="13" t="s">
        <v>54</v>
      </c>
      <c r="BB3486" s="13" t="s">
        <v>72</v>
      </c>
      <c r="BC3486" s="13">
        <v>16.559999999999999</v>
      </c>
      <c r="BD3486" s="13">
        <v>9</v>
      </c>
      <c r="BE3486" s="13" t="s">
        <v>55</v>
      </c>
      <c r="BF3486" s="13" t="s">
        <v>56</v>
      </c>
      <c r="BG3486" s="13">
        <v>2</v>
      </c>
      <c r="BH3486" s="23">
        <v>1</v>
      </c>
    </row>
    <row r="3487" spans="36:60" x14ac:dyDescent="0.25">
      <c r="AJ3487" s="20">
        <v>68</v>
      </c>
      <c r="AK3487" s="2" t="s">
        <v>161</v>
      </c>
      <c r="AL3487" s="2" t="s">
        <v>129</v>
      </c>
      <c r="AM3487" s="2" t="s">
        <v>28</v>
      </c>
      <c r="AN3487" s="2" t="s">
        <v>93</v>
      </c>
      <c r="AO3487" s="2" t="s">
        <v>60</v>
      </c>
      <c r="AP3487" s="2" t="s">
        <v>51</v>
      </c>
      <c r="AQ3487" s="2" t="s">
        <v>79</v>
      </c>
      <c r="AR3487" s="2" t="s">
        <v>45</v>
      </c>
      <c r="AS3487" s="2" t="s">
        <v>46</v>
      </c>
      <c r="AT3487" s="2">
        <v>174.48</v>
      </c>
      <c r="AU3487" s="2">
        <v>10</v>
      </c>
      <c r="AV3487" s="2">
        <v>0.14000000000000001</v>
      </c>
      <c r="AW3487" s="2">
        <v>1500.53</v>
      </c>
      <c r="AX3487" s="2">
        <v>1225.3499999999999</v>
      </c>
      <c r="AY3487" s="2">
        <v>275.18</v>
      </c>
      <c r="AZ3487" s="2" t="s">
        <v>35</v>
      </c>
      <c r="BA3487" s="2" t="s">
        <v>54</v>
      </c>
      <c r="BB3487" s="2" t="s">
        <v>72</v>
      </c>
      <c r="BC3487" s="2">
        <v>34.29</v>
      </c>
      <c r="BD3487" s="2">
        <v>10</v>
      </c>
      <c r="BE3487" s="2" t="s">
        <v>97</v>
      </c>
      <c r="BF3487" s="2" t="s">
        <v>56</v>
      </c>
      <c r="BG3487" s="2">
        <v>4</v>
      </c>
      <c r="BH3487" s="21">
        <v>9</v>
      </c>
    </row>
    <row r="3488" spans="36:60" x14ac:dyDescent="0.25">
      <c r="AJ3488" s="22">
        <v>71</v>
      </c>
      <c r="AK3488" s="13" t="s">
        <v>164</v>
      </c>
      <c r="AL3488" s="13" t="s">
        <v>127</v>
      </c>
      <c r="AM3488" s="13" t="s">
        <v>66</v>
      </c>
      <c r="AN3488" s="13" t="s">
        <v>29</v>
      </c>
      <c r="AO3488" s="13" t="s">
        <v>30</v>
      </c>
      <c r="AP3488" s="13" t="s">
        <v>75</v>
      </c>
      <c r="AQ3488" s="13" t="s">
        <v>84</v>
      </c>
      <c r="AR3488" s="13" t="s">
        <v>53</v>
      </c>
      <c r="AS3488" s="13" t="s">
        <v>46</v>
      </c>
      <c r="AT3488" s="13">
        <v>296.69</v>
      </c>
      <c r="AU3488" s="13">
        <v>10</v>
      </c>
      <c r="AV3488" s="13">
        <v>0.08</v>
      </c>
      <c r="AW3488" s="13">
        <v>2729.55</v>
      </c>
      <c r="AX3488" s="13">
        <v>2274.7199999999998</v>
      </c>
      <c r="AY3488" s="13">
        <v>454.83</v>
      </c>
      <c r="AZ3488" s="13" t="s">
        <v>35</v>
      </c>
      <c r="BA3488" s="13" t="s">
        <v>54</v>
      </c>
      <c r="BB3488" s="13" t="s">
        <v>48</v>
      </c>
      <c r="BC3488" s="13">
        <v>18.53</v>
      </c>
      <c r="BD3488" s="13">
        <v>3</v>
      </c>
      <c r="BE3488" s="13" t="s">
        <v>97</v>
      </c>
      <c r="BF3488" s="13" t="s">
        <v>39</v>
      </c>
      <c r="BG3488" s="13">
        <v>1</v>
      </c>
      <c r="BH3488" s="23">
        <v>4</v>
      </c>
    </row>
    <row r="3489" spans="36:60" x14ac:dyDescent="0.25">
      <c r="AJ3489" s="22">
        <v>73</v>
      </c>
      <c r="AK3489" s="13" t="s">
        <v>166</v>
      </c>
      <c r="AL3489" s="13" t="s">
        <v>114</v>
      </c>
      <c r="AM3489" s="13" t="s">
        <v>66</v>
      </c>
      <c r="AN3489" s="13" t="s">
        <v>93</v>
      </c>
      <c r="AO3489" s="13" t="s">
        <v>94</v>
      </c>
      <c r="AP3489" s="13" t="s">
        <v>75</v>
      </c>
      <c r="AQ3489" s="13" t="s">
        <v>134</v>
      </c>
      <c r="AR3489" s="13" t="s">
        <v>33</v>
      </c>
      <c r="AS3489" s="13" t="s">
        <v>46</v>
      </c>
      <c r="AT3489" s="13">
        <v>807.45</v>
      </c>
      <c r="AU3489" s="13">
        <v>7</v>
      </c>
      <c r="AV3489" s="13">
        <v>0.1</v>
      </c>
      <c r="AW3489" s="13">
        <v>5086.9399999999996</v>
      </c>
      <c r="AX3489" s="13">
        <v>3750.38</v>
      </c>
      <c r="AY3489" s="13">
        <v>1336.56</v>
      </c>
      <c r="AZ3489" s="13" t="s">
        <v>35</v>
      </c>
      <c r="BA3489" s="13" t="s">
        <v>54</v>
      </c>
      <c r="BB3489" s="13" t="s">
        <v>37</v>
      </c>
      <c r="BC3489" s="13">
        <v>11.94</v>
      </c>
      <c r="BD3489" s="13">
        <v>10</v>
      </c>
      <c r="BE3489" s="13" t="s">
        <v>38</v>
      </c>
      <c r="BF3489" s="13" t="s">
        <v>56</v>
      </c>
      <c r="BG3489" s="13">
        <v>1</v>
      </c>
      <c r="BH3489" s="23">
        <v>12</v>
      </c>
    </row>
    <row r="3490" spans="36:60" x14ac:dyDescent="0.25">
      <c r="AJ3490" s="20">
        <v>74</v>
      </c>
      <c r="AK3490" s="2" t="s">
        <v>167</v>
      </c>
      <c r="AL3490" s="2" t="s">
        <v>58</v>
      </c>
      <c r="AM3490" s="2" t="s">
        <v>66</v>
      </c>
      <c r="AN3490" s="2" t="s">
        <v>59</v>
      </c>
      <c r="AO3490" s="2" t="s">
        <v>74</v>
      </c>
      <c r="AP3490" s="2" t="s">
        <v>51</v>
      </c>
      <c r="AQ3490" s="2" t="s">
        <v>102</v>
      </c>
      <c r="AR3490" s="2" t="s">
        <v>45</v>
      </c>
      <c r="AS3490" s="2" t="s">
        <v>70</v>
      </c>
      <c r="AT3490" s="2">
        <v>942.81</v>
      </c>
      <c r="AU3490" s="2">
        <v>4</v>
      </c>
      <c r="AV3490" s="2">
        <v>0.18</v>
      </c>
      <c r="AW3490" s="2">
        <v>3092.42</v>
      </c>
      <c r="AX3490" s="2">
        <v>1623.7</v>
      </c>
      <c r="AY3490" s="2">
        <v>1468.72</v>
      </c>
      <c r="AZ3490" s="2" t="s">
        <v>35</v>
      </c>
      <c r="BA3490" s="2" t="s">
        <v>54</v>
      </c>
      <c r="BB3490" s="2" t="s">
        <v>37</v>
      </c>
      <c r="BC3490" s="2">
        <v>43.65</v>
      </c>
      <c r="BD3490" s="2">
        <v>6</v>
      </c>
      <c r="BE3490" s="2" t="s">
        <v>38</v>
      </c>
      <c r="BF3490" s="2" t="s">
        <v>39</v>
      </c>
      <c r="BG3490" s="2">
        <v>2</v>
      </c>
      <c r="BH3490" s="21">
        <v>4</v>
      </c>
    </row>
    <row r="3491" spans="36:60" x14ac:dyDescent="0.25">
      <c r="AJ3491" s="20">
        <v>76</v>
      </c>
      <c r="AK3491" s="2" t="s">
        <v>169</v>
      </c>
      <c r="AL3491" s="2" t="s">
        <v>118</v>
      </c>
      <c r="AM3491" s="2" t="s">
        <v>82</v>
      </c>
      <c r="AN3491" s="2" t="s">
        <v>83</v>
      </c>
      <c r="AO3491" s="2" t="s">
        <v>44</v>
      </c>
      <c r="AP3491" s="2" t="s">
        <v>61</v>
      </c>
      <c r="AQ3491" s="2" t="s">
        <v>102</v>
      </c>
      <c r="AR3491" s="2" t="s">
        <v>33</v>
      </c>
      <c r="AS3491" s="2" t="s">
        <v>80</v>
      </c>
      <c r="AT3491" s="2">
        <v>426.88</v>
      </c>
      <c r="AU3491" s="2">
        <v>17</v>
      </c>
      <c r="AV3491" s="2">
        <v>0.25</v>
      </c>
      <c r="AW3491" s="2">
        <v>5442.72</v>
      </c>
      <c r="AX3491" s="2">
        <v>3834.42</v>
      </c>
      <c r="AY3491" s="2">
        <v>1608.3</v>
      </c>
      <c r="AZ3491" s="2" t="s">
        <v>47</v>
      </c>
      <c r="BA3491" s="2" t="s">
        <v>54</v>
      </c>
      <c r="BB3491" s="2" t="s">
        <v>48</v>
      </c>
      <c r="BC3491" s="2">
        <v>44.75</v>
      </c>
      <c r="BD3491" s="2">
        <v>6</v>
      </c>
      <c r="BE3491" s="2" t="s">
        <v>38</v>
      </c>
      <c r="BF3491" s="2" t="s">
        <v>39</v>
      </c>
      <c r="BG3491" s="2">
        <v>2</v>
      </c>
      <c r="BH3491" s="21">
        <v>11</v>
      </c>
    </row>
    <row r="3492" spans="36:60" x14ac:dyDescent="0.25">
      <c r="AJ3492" s="20">
        <v>84</v>
      </c>
      <c r="AK3492" s="2" t="s">
        <v>177</v>
      </c>
      <c r="AL3492" s="2" t="s">
        <v>114</v>
      </c>
      <c r="AM3492" s="2" t="s">
        <v>28</v>
      </c>
      <c r="AN3492" s="2" t="s">
        <v>43</v>
      </c>
      <c r="AO3492" s="2" t="s">
        <v>94</v>
      </c>
      <c r="AP3492" s="2" t="s">
        <v>75</v>
      </c>
      <c r="AQ3492" s="2" t="s">
        <v>134</v>
      </c>
      <c r="AR3492" s="2" t="s">
        <v>53</v>
      </c>
      <c r="AS3492" s="2" t="s">
        <v>80</v>
      </c>
      <c r="AT3492" s="2">
        <v>205.63</v>
      </c>
      <c r="AU3492" s="2">
        <v>3</v>
      </c>
      <c r="AV3492" s="2">
        <v>0.11</v>
      </c>
      <c r="AW3492" s="2">
        <v>549.03</v>
      </c>
      <c r="AX3492" s="2">
        <v>281.11</v>
      </c>
      <c r="AY3492" s="2">
        <v>267.92</v>
      </c>
      <c r="AZ3492" s="2" t="s">
        <v>63</v>
      </c>
      <c r="BA3492" s="2" t="s">
        <v>54</v>
      </c>
      <c r="BB3492" s="2" t="s">
        <v>72</v>
      </c>
      <c r="BC3492" s="2">
        <v>44.25</v>
      </c>
      <c r="BD3492" s="2">
        <v>3</v>
      </c>
      <c r="BE3492" s="2" t="s">
        <v>97</v>
      </c>
      <c r="BF3492" s="2" t="s">
        <v>56</v>
      </c>
      <c r="BG3492" s="2">
        <v>3</v>
      </c>
      <c r="BH3492" s="21">
        <v>12</v>
      </c>
    </row>
    <row r="3493" spans="36:60" x14ac:dyDescent="0.25">
      <c r="AJ3493" s="22">
        <v>87</v>
      </c>
      <c r="AK3493" s="13" t="s">
        <v>179</v>
      </c>
      <c r="AL3493" s="13" t="s">
        <v>58</v>
      </c>
      <c r="AM3493" s="13" t="s">
        <v>42</v>
      </c>
      <c r="AN3493" s="13" t="s">
        <v>43</v>
      </c>
      <c r="AO3493" s="13" t="s">
        <v>30</v>
      </c>
      <c r="AP3493" s="13" t="s">
        <v>31</v>
      </c>
      <c r="AQ3493" s="13" t="s">
        <v>107</v>
      </c>
      <c r="AR3493" s="13" t="s">
        <v>33</v>
      </c>
      <c r="AS3493" s="13" t="s">
        <v>70</v>
      </c>
      <c r="AT3493" s="13">
        <v>100.67</v>
      </c>
      <c r="AU3493" s="13">
        <v>4</v>
      </c>
      <c r="AV3493" s="13">
        <v>0.09</v>
      </c>
      <c r="AW3493" s="13">
        <v>366.44</v>
      </c>
      <c r="AX3493" s="13">
        <v>273.29000000000002</v>
      </c>
      <c r="AY3493" s="13">
        <v>93.15</v>
      </c>
      <c r="AZ3493" s="13" t="s">
        <v>47</v>
      </c>
      <c r="BA3493" s="13" t="s">
        <v>54</v>
      </c>
      <c r="BB3493" s="13" t="s">
        <v>48</v>
      </c>
      <c r="BC3493" s="13">
        <v>34.71</v>
      </c>
      <c r="BD3493" s="13">
        <v>5</v>
      </c>
      <c r="BE3493" s="13" t="s">
        <v>97</v>
      </c>
      <c r="BF3493" s="13" t="s">
        <v>56</v>
      </c>
      <c r="BG3493" s="13">
        <v>5</v>
      </c>
      <c r="BH3493" s="23">
        <v>7</v>
      </c>
    </row>
    <row r="3494" spans="36:60" x14ac:dyDescent="0.25">
      <c r="AJ3494" s="20">
        <v>88</v>
      </c>
      <c r="AK3494" s="2" t="s">
        <v>180</v>
      </c>
      <c r="AL3494" s="2" t="s">
        <v>129</v>
      </c>
      <c r="AM3494" s="2" t="s">
        <v>28</v>
      </c>
      <c r="AN3494" s="2" t="s">
        <v>43</v>
      </c>
      <c r="AO3494" s="2" t="s">
        <v>67</v>
      </c>
      <c r="AP3494" s="2" t="s">
        <v>68</v>
      </c>
      <c r="AQ3494" s="2" t="s">
        <v>69</v>
      </c>
      <c r="AR3494" s="2" t="s">
        <v>45</v>
      </c>
      <c r="AS3494" s="2" t="s">
        <v>70</v>
      </c>
      <c r="AT3494" s="2">
        <v>721.01</v>
      </c>
      <c r="AU3494" s="2">
        <v>9</v>
      </c>
      <c r="AV3494" s="2">
        <v>7.0000000000000007E-2</v>
      </c>
      <c r="AW3494" s="2">
        <v>6034.85</v>
      </c>
      <c r="AX3494" s="2">
        <v>3045.95</v>
      </c>
      <c r="AY3494" s="2">
        <v>2988.9</v>
      </c>
      <c r="AZ3494" s="2" t="s">
        <v>63</v>
      </c>
      <c r="BA3494" s="2" t="s">
        <v>54</v>
      </c>
      <c r="BB3494" s="2" t="s">
        <v>37</v>
      </c>
      <c r="BC3494" s="2">
        <v>45.44</v>
      </c>
      <c r="BD3494" s="2">
        <v>6</v>
      </c>
      <c r="BE3494" s="2" t="s">
        <v>38</v>
      </c>
      <c r="BF3494" s="2" t="s">
        <v>39</v>
      </c>
      <c r="BG3494" s="2">
        <v>3</v>
      </c>
      <c r="BH3494" s="21">
        <v>3</v>
      </c>
    </row>
    <row r="3495" spans="36:60" x14ac:dyDescent="0.25">
      <c r="AJ3495" s="22">
        <v>95</v>
      </c>
      <c r="AK3495" s="13" t="s">
        <v>186</v>
      </c>
      <c r="AL3495" s="13" t="s">
        <v>41</v>
      </c>
      <c r="AM3495" s="13" t="s">
        <v>42</v>
      </c>
      <c r="AN3495" s="13" t="s">
        <v>90</v>
      </c>
      <c r="AO3495" s="13" t="s">
        <v>44</v>
      </c>
      <c r="AP3495" s="13" t="s">
        <v>51</v>
      </c>
      <c r="AQ3495" s="13" t="s">
        <v>134</v>
      </c>
      <c r="AR3495" s="13" t="s">
        <v>45</v>
      </c>
      <c r="AS3495" s="13" t="s">
        <v>80</v>
      </c>
      <c r="AT3495" s="13">
        <v>761.05</v>
      </c>
      <c r="AU3495" s="13">
        <v>8</v>
      </c>
      <c r="AV3495" s="13">
        <v>0.11</v>
      </c>
      <c r="AW3495" s="13">
        <v>5418.68</v>
      </c>
      <c r="AX3495" s="13">
        <v>3181.55</v>
      </c>
      <c r="AY3495" s="13">
        <v>2237.13</v>
      </c>
      <c r="AZ3495" s="13" t="s">
        <v>47</v>
      </c>
      <c r="BA3495" s="13" t="s">
        <v>54</v>
      </c>
      <c r="BB3495" s="13" t="s">
        <v>72</v>
      </c>
      <c r="BC3495" s="13">
        <v>40.799999999999997</v>
      </c>
      <c r="BD3495" s="13">
        <v>7</v>
      </c>
      <c r="BE3495" s="13" t="s">
        <v>38</v>
      </c>
      <c r="BF3495" s="13" t="s">
        <v>56</v>
      </c>
      <c r="BG3495" s="13">
        <v>2</v>
      </c>
      <c r="BH3495" s="23">
        <v>8</v>
      </c>
    </row>
    <row r="3496" spans="36:60" x14ac:dyDescent="0.25">
      <c r="AJ3496" s="22">
        <v>105</v>
      </c>
      <c r="AK3496" s="13" t="s">
        <v>194</v>
      </c>
      <c r="AL3496" s="13" t="s">
        <v>41</v>
      </c>
      <c r="AM3496" s="13" t="s">
        <v>66</v>
      </c>
      <c r="AN3496" s="13" t="s">
        <v>29</v>
      </c>
      <c r="AO3496" s="13" t="s">
        <v>100</v>
      </c>
      <c r="AP3496" s="13" t="s">
        <v>61</v>
      </c>
      <c r="AQ3496" s="13" t="s">
        <v>134</v>
      </c>
      <c r="AR3496" s="13" t="s">
        <v>33</v>
      </c>
      <c r="AS3496" s="13" t="s">
        <v>34</v>
      </c>
      <c r="AT3496" s="13">
        <v>582.25</v>
      </c>
      <c r="AU3496" s="13">
        <v>2</v>
      </c>
      <c r="AV3496" s="13">
        <v>0.28000000000000003</v>
      </c>
      <c r="AW3496" s="13">
        <v>838.44</v>
      </c>
      <c r="AX3496" s="13">
        <v>496.98</v>
      </c>
      <c r="AY3496" s="13">
        <v>341.46</v>
      </c>
      <c r="AZ3496" s="13" t="s">
        <v>91</v>
      </c>
      <c r="BA3496" s="13" t="s">
        <v>54</v>
      </c>
      <c r="BB3496" s="13" t="s">
        <v>48</v>
      </c>
      <c r="BC3496" s="13">
        <v>32.57</v>
      </c>
      <c r="BD3496" s="13">
        <v>1</v>
      </c>
      <c r="BE3496" s="13" t="s">
        <v>38</v>
      </c>
      <c r="BF3496" s="13" t="s">
        <v>39</v>
      </c>
      <c r="BG3496" s="13">
        <v>5</v>
      </c>
      <c r="BH3496" s="23">
        <v>1</v>
      </c>
    </row>
    <row r="3497" spans="36:60" x14ac:dyDescent="0.25">
      <c r="AJ3497" s="20">
        <v>106</v>
      </c>
      <c r="AK3497" s="2" t="s">
        <v>195</v>
      </c>
      <c r="AL3497" s="2" t="s">
        <v>50</v>
      </c>
      <c r="AM3497" s="2" t="s">
        <v>28</v>
      </c>
      <c r="AN3497" s="2" t="s">
        <v>59</v>
      </c>
      <c r="AO3497" s="2" t="s">
        <v>44</v>
      </c>
      <c r="AP3497" s="2" t="s">
        <v>31</v>
      </c>
      <c r="AQ3497" s="2" t="s">
        <v>32</v>
      </c>
      <c r="AR3497" s="2" t="s">
        <v>33</v>
      </c>
      <c r="AS3497" s="2" t="s">
        <v>80</v>
      </c>
      <c r="AT3497" s="2">
        <v>714.37</v>
      </c>
      <c r="AU3497" s="2">
        <v>17</v>
      </c>
      <c r="AV3497" s="2">
        <v>0.05</v>
      </c>
      <c r="AW3497" s="2">
        <v>11537.08</v>
      </c>
      <c r="AX3497" s="2">
        <v>8708.1299999999992</v>
      </c>
      <c r="AY3497" s="2">
        <v>2828.95</v>
      </c>
      <c r="AZ3497" s="2" t="s">
        <v>91</v>
      </c>
      <c r="BA3497" s="2" t="s">
        <v>54</v>
      </c>
      <c r="BB3497" s="2" t="s">
        <v>48</v>
      </c>
      <c r="BC3497" s="2">
        <v>40.700000000000003</v>
      </c>
      <c r="BD3497" s="2">
        <v>9</v>
      </c>
      <c r="BE3497" s="2" t="s">
        <v>55</v>
      </c>
      <c r="BF3497" s="2" t="s">
        <v>39</v>
      </c>
      <c r="BG3497" s="2">
        <v>1</v>
      </c>
      <c r="BH3497" s="21">
        <v>10</v>
      </c>
    </row>
    <row r="3498" spans="36:60" x14ac:dyDescent="0.25">
      <c r="AJ3498" s="22">
        <v>113</v>
      </c>
      <c r="AK3498" s="13" t="s">
        <v>202</v>
      </c>
      <c r="AL3498" s="13" t="s">
        <v>65</v>
      </c>
      <c r="AM3498" s="13" t="s">
        <v>28</v>
      </c>
      <c r="AN3498" s="13" t="s">
        <v>83</v>
      </c>
      <c r="AO3498" s="13" t="s">
        <v>60</v>
      </c>
      <c r="AP3498" s="13" t="s">
        <v>61</v>
      </c>
      <c r="AQ3498" s="13" t="s">
        <v>32</v>
      </c>
      <c r="AR3498" s="13" t="s">
        <v>53</v>
      </c>
      <c r="AS3498" s="13" t="s">
        <v>80</v>
      </c>
      <c r="AT3498" s="13">
        <v>170.95</v>
      </c>
      <c r="AU3498" s="13">
        <v>13</v>
      </c>
      <c r="AV3498" s="13">
        <v>0.1</v>
      </c>
      <c r="AW3498" s="13">
        <v>2000.12</v>
      </c>
      <c r="AX3498" s="13">
        <v>1047.94</v>
      </c>
      <c r="AY3498" s="13">
        <v>952.18</v>
      </c>
      <c r="AZ3498" s="13" t="s">
        <v>76</v>
      </c>
      <c r="BA3498" s="13" t="s">
        <v>54</v>
      </c>
      <c r="BB3498" s="13" t="s">
        <v>72</v>
      </c>
      <c r="BC3498" s="13">
        <v>18.57</v>
      </c>
      <c r="BD3498" s="13">
        <v>1</v>
      </c>
      <c r="BE3498" s="13" t="s">
        <v>55</v>
      </c>
      <c r="BF3498" s="13" t="s">
        <v>56</v>
      </c>
      <c r="BG3498" s="13">
        <v>2</v>
      </c>
      <c r="BH3498" s="23">
        <v>1</v>
      </c>
    </row>
    <row r="3499" spans="36:60" x14ac:dyDescent="0.25">
      <c r="AJ3499" s="22">
        <v>115</v>
      </c>
      <c r="AK3499" s="13" t="s">
        <v>203</v>
      </c>
      <c r="AL3499" s="13" t="s">
        <v>41</v>
      </c>
      <c r="AM3499" s="13" t="s">
        <v>66</v>
      </c>
      <c r="AN3499" s="13" t="s">
        <v>43</v>
      </c>
      <c r="AO3499" s="13" t="s">
        <v>30</v>
      </c>
      <c r="AP3499" s="13" t="s">
        <v>75</v>
      </c>
      <c r="AQ3499" s="13" t="s">
        <v>107</v>
      </c>
      <c r="AR3499" s="13" t="s">
        <v>53</v>
      </c>
      <c r="AS3499" s="13" t="s">
        <v>70</v>
      </c>
      <c r="AT3499" s="13">
        <v>779.95</v>
      </c>
      <c r="AU3499" s="13">
        <v>16</v>
      </c>
      <c r="AV3499" s="13">
        <v>0.26</v>
      </c>
      <c r="AW3499" s="13">
        <v>9234.61</v>
      </c>
      <c r="AX3499" s="13">
        <v>5262.88</v>
      </c>
      <c r="AY3499" s="13">
        <v>3971.73</v>
      </c>
      <c r="AZ3499" s="13" t="s">
        <v>63</v>
      </c>
      <c r="BA3499" s="13" t="s">
        <v>54</v>
      </c>
      <c r="BB3499" s="13" t="s">
        <v>48</v>
      </c>
      <c r="BC3499" s="13">
        <v>41.12</v>
      </c>
      <c r="BD3499" s="13">
        <v>6</v>
      </c>
      <c r="BE3499" s="13" t="s">
        <v>97</v>
      </c>
      <c r="BF3499" s="13" t="s">
        <v>56</v>
      </c>
      <c r="BG3499" s="13">
        <v>5</v>
      </c>
      <c r="BH3499" s="23">
        <v>2</v>
      </c>
    </row>
    <row r="3500" spans="36:60" x14ac:dyDescent="0.25">
      <c r="AJ3500" s="22">
        <v>127</v>
      </c>
      <c r="AK3500" s="13" t="s">
        <v>213</v>
      </c>
      <c r="AL3500" s="13" t="s">
        <v>127</v>
      </c>
      <c r="AM3500" s="13" t="s">
        <v>28</v>
      </c>
      <c r="AN3500" s="13" t="s">
        <v>29</v>
      </c>
      <c r="AO3500" s="13" t="s">
        <v>78</v>
      </c>
      <c r="AP3500" s="13" t="s">
        <v>68</v>
      </c>
      <c r="AQ3500" s="13" t="s">
        <v>69</v>
      </c>
      <c r="AR3500" s="13" t="s">
        <v>33</v>
      </c>
      <c r="AS3500" s="13" t="s">
        <v>70</v>
      </c>
      <c r="AT3500" s="13">
        <v>580.12</v>
      </c>
      <c r="AU3500" s="13">
        <v>19</v>
      </c>
      <c r="AV3500" s="13">
        <v>0.28999999999999998</v>
      </c>
      <c r="AW3500" s="13">
        <v>7825.82</v>
      </c>
      <c r="AX3500" s="13">
        <v>6973.21</v>
      </c>
      <c r="AY3500" s="13">
        <v>852.61</v>
      </c>
      <c r="AZ3500" s="13" t="s">
        <v>47</v>
      </c>
      <c r="BA3500" s="13" t="s">
        <v>54</v>
      </c>
      <c r="BB3500" s="13" t="s">
        <v>37</v>
      </c>
      <c r="BC3500" s="13">
        <v>35.81</v>
      </c>
      <c r="BD3500" s="13">
        <v>2</v>
      </c>
      <c r="BE3500" s="13" t="s">
        <v>38</v>
      </c>
      <c r="BF3500" s="13" t="s">
        <v>56</v>
      </c>
      <c r="BG3500" s="13">
        <v>4</v>
      </c>
      <c r="BH3500" s="23">
        <v>10</v>
      </c>
    </row>
    <row r="3501" spans="36:60" x14ac:dyDescent="0.25">
      <c r="AJ3501" s="22">
        <v>145</v>
      </c>
      <c r="AK3501" s="13" t="s">
        <v>228</v>
      </c>
      <c r="AL3501" s="13" t="s">
        <v>50</v>
      </c>
      <c r="AM3501" s="13" t="s">
        <v>42</v>
      </c>
      <c r="AN3501" s="13" t="s">
        <v>29</v>
      </c>
      <c r="AO3501" s="13" t="s">
        <v>74</v>
      </c>
      <c r="AP3501" s="13" t="s">
        <v>68</v>
      </c>
      <c r="AQ3501" s="13" t="s">
        <v>52</v>
      </c>
      <c r="AR3501" s="13" t="s">
        <v>53</v>
      </c>
      <c r="AS3501" s="13" t="s">
        <v>34</v>
      </c>
      <c r="AT3501" s="13">
        <v>780.28</v>
      </c>
      <c r="AU3501" s="13">
        <v>20</v>
      </c>
      <c r="AV3501" s="13">
        <v>0.01</v>
      </c>
      <c r="AW3501" s="13">
        <v>15449.54</v>
      </c>
      <c r="AX3501" s="13">
        <v>10874.98</v>
      </c>
      <c r="AY3501" s="13">
        <v>4574.5600000000004</v>
      </c>
      <c r="AZ3501" s="13" t="s">
        <v>76</v>
      </c>
      <c r="BA3501" s="13" t="s">
        <v>54</v>
      </c>
      <c r="BB3501" s="13" t="s">
        <v>72</v>
      </c>
      <c r="BC3501" s="13">
        <v>10.99</v>
      </c>
      <c r="BD3501" s="13">
        <v>5</v>
      </c>
      <c r="BE3501" s="13" t="s">
        <v>38</v>
      </c>
      <c r="BF3501" s="13" t="s">
        <v>39</v>
      </c>
      <c r="BG3501" s="13">
        <v>5</v>
      </c>
      <c r="BH3501" s="23">
        <v>5</v>
      </c>
    </row>
    <row r="3502" spans="36:60" x14ac:dyDescent="0.25">
      <c r="AJ3502" s="20">
        <v>158</v>
      </c>
      <c r="AK3502" s="2" t="s">
        <v>241</v>
      </c>
      <c r="AL3502" s="2" t="s">
        <v>129</v>
      </c>
      <c r="AM3502" s="2" t="s">
        <v>28</v>
      </c>
      <c r="AN3502" s="2" t="s">
        <v>59</v>
      </c>
      <c r="AO3502" s="2" t="s">
        <v>74</v>
      </c>
      <c r="AP3502" s="2" t="s">
        <v>75</v>
      </c>
      <c r="AQ3502" s="2" t="s">
        <v>134</v>
      </c>
      <c r="AR3502" s="2" t="s">
        <v>45</v>
      </c>
      <c r="AS3502" s="2" t="s">
        <v>80</v>
      </c>
      <c r="AT3502" s="2">
        <v>438.84</v>
      </c>
      <c r="AU3502" s="2">
        <v>5</v>
      </c>
      <c r="AV3502" s="2">
        <v>0.2</v>
      </c>
      <c r="AW3502" s="2">
        <v>1755.36</v>
      </c>
      <c r="AX3502" s="2">
        <v>1289.01</v>
      </c>
      <c r="AY3502" s="2">
        <v>466.35</v>
      </c>
      <c r="AZ3502" s="2" t="s">
        <v>35</v>
      </c>
      <c r="BA3502" s="2" t="s">
        <v>54</v>
      </c>
      <c r="BB3502" s="2" t="s">
        <v>72</v>
      </c>
      <c r="BC3502" s="2">
        <v>9.24</v>
      </c>
      <c r="BD3502" s="2">
        <v>2</v>
      </c>
      <c r="BE3502" s="2" t="s">
        <v>38</v>
      </c>
      <c r="BF3502" s="2" t="s">
        <v>39</v>
      </c>
      <c r="BG3502" s="2">
        <v>5</v>
      </c>
      <c r="BH3502" s="21">
        <v>10</v>
      </c>
    </row>
    <row r="3503" spans="36:60" x14ac:dyDescent="0.25">
      <c r="AJ3503" s="22">
        <v>163</v>
      </c>
      <c r="AK3503" s="13" t="s">
        <v>245</v>
      </c>
      <c r="AL3503" s="13" t="s">
        <v>96</v>
      </c>
      <c r="AM3503" s="13" t="s">
        <v>42</v>
      </c>
      <c r="AN3503" s="13" t="s">
        <v>93</v>
      </c>
      <c r="AO3503" s="13" t="s">
        <v>78</v>
      </c>
      <c r="AP3503" s="13" t="s">
        <v>51</v>
      </c>
      <c r="AQ3503" s="13" t="s">
        <v>134</v>
      </c>
      <c r="AR3503" s="13" t="s">
        <v>45</v>
      </c>
      <c r="AS3503" s="13" t="s">
        <v>34</v>
      </c>
      <c r="AT3503" s="13">
        <v>36.200000000000003</v>
      </c>
      <c r="AU3503" s="13">
        <v>14</v>
      </c>
      <c r="AV3503" s="13">
        <v>0.19</v>
      </c>
      <c r="AW3503" s="13">
        <v>410.51</v>
      </c>
      <c r="AX3503" s="13">
        <v>354.21</v>
      </c>
      <c r="AY3503" s="13">
        <v>56.3</v>
      </c>
      <c r="AZ3503" s="13" t="s">
        <v>35</v>
      </c>
      <c r="BA3503" s="13" t="s">
        <v>54</v>
      </c>
      <c r="BB3503" s="13" t="s">
        <v>37</v>
      </c>
      <c r="BC3503" s="13">
        <v>10.9</v>
      </c>
      <c r="BD3503" s="13">
        <v>8</v>
      </c>
      <c r="BE3503" s="13" t="s">
        <v>38</v>
      </c>
      <c r="BF3503" s="13" t="s">
        <v>56</v>
      </c>
      <c r="BG3503" s="13">
        <v>3</v>
      </c>
      <c r="BH3503" s="23">
        <v>6</v>
      </c>
    </row>
    <row r="3504" spans="36:60" x14ac:dyDescent="0.25">
      <c r="AJ3504" s="20">
        <v>166</v>
      </c>
      <c r="AK3504" s="2" t="s">
        <v>241</v>
      </c>
      <c r="AL3504" s="2" t="s">
        <v>120</v>
      </c>
      <c r="AM3504" s="2" t="s">
        <v>66</v>
      </c>
      <c r="AN3504" s="2" t="s">
        <v>93</v>
      </c>
      <c r="AO3504" s="2" t="s">
        <v>67</v>
      </c>
      <c r="AP3504" s="2" t="s">
        <v>68</v>
      </c>
      <c r="AQ3504" s="2" t="s">
        <v>102</v>
      </c>
      <c r="AR3504" s="2" t="s">
        <v>45</v>
      </c>
      <c r="AS3504" s="2" t="s">
        <v>70</v>
      </c>
      <c r="AT3504" s="2">
        <v>30.54</v>
      </c>
      <c r="AU3504" s="2">
        <v>9</v>
      </c>
      <c r="AV3504" s="2">
        <v>0.27</v>
      </c>
      <c r="AW3504" s="2">
        <v>200.65</v>
      </c>
      <c r="AX3504" s="2">
        <v>125.19</v>
      </c>
      <c r="AY3504" s="2">
        <v>75.459999999999994</v>
      </c>
      <c r="AZ3504" s="2" t="s">
        <v>76</v>
      </c>
      <c r="BA3504" s="2" t="s">
        <v>54</v>
      </c>
      <c r="BB3504" s="2" t="s">
        <v>48</v>
      </c>
      <c r="BC3504" s="2">
        <v>48.23</v>
      </c>
      <c r="BD3504" s="2">
        <v>8</v>
      </c>
      <c r="BE3504" s="2" t="s">
        <v>97</v>
      </c>
      <c r="BF3504" s="2" t="s">
        <v>56</v>
      </c>
      <c r="BG3504" s="2">
        <v>5</v>
      </c>
      <c r="BH3504" s="21">
        <v>10</v>
      </c>
    </row>
    <row r="3505" spans="36:60" x14ac:dyDescent="0.25">
      <c r="AJ3505" s="22">
        <v>169</v>
      </c>
      <c r="AK3505" s="13" t="s">
        <v>249</v>
      </c>
      <c r="AL3505" s="13" t="s">
        <v>127</v>
      </c>
      <c r="AM3505" s="13" t="s">
        <v>66</v>
      </c>
      <c r="AN3505" s="13" t="s">
        <v>93</v>
      </c>
      <c r="AO3505" s="13" t="s">
        <v>60</v>
      </c>
      <c r="AP3505" s="13" t="s">
        <v>31</v>
      </c>
      <c r="AQ3505" s="13" t="s">
        <v>84</v>
      </c>
      <c r="AR3505" s="13" t="s">
        <v>53</v>
      </c>
      <c r="AS3505" s="13" t="s">
        <v>34</v>
      </c>
      <c r="AT3505" s="13">
        <v>965.86</v>
      </c>
      <c r="AU3505" s="13">
        <v>11</v>
      </c>
      <c r="AV3505" s="13">
        <v>0.02</v>
      </c>
      <c r="AW3505" s="13">
        <v>10411.969999999999</v>
      </c>
      <c r="AX3505" s="13">
        <v>6557.42</v>
      </c>
      <c r="AY3505" s="13">
        <v>3854.55</v>
      </c>
      <c r="AZ3505" s="13" t="s">
        <v>63</v>
      </c>
      <c r="BA3505" s="13" t="s">
        <v>54</v>
      </c>
      <c r="BB3505" s="13" t="s">
        <v>72</v>
      </c>
      <c r="BC3505" s="13">
        <v>30.56</v>
      </c>
      <c r="BD3505" s="13">
        <v>7</v>
      </c>
      <c r="BE3505" s="13" t="s">
        <v>38</v>
      </c>
      <c r="BF3505" s="13" t="s">
        <v>56</v>
      </c>
      <c r="BG3505" s="13">
        <v>3</v>
      </c>
      <c r="BH3505" s="23">
        <v>10</v>
      </c>
    </row>
    <row r="3506" spans="36:60" x14ac:dyDescent="0.25">
      <c r="AJ3506" s="20">
        <v>172</v>
      </c>
      <c r="AK3506" s="2" t="s">
        <v>251</v>
      </c>
      <c r="AL3506" s="2" t="s">
        <v>50</v>
      </c>
      <c r="AM3506" s="2" t="s">
        <v>82</v>
      </c>
      <c r="AN3506" s="2" t="s">
        <v>93</v>
      </c>
      <c r="AO3506" s="2" t="s">
        <v>94</v>
      </c>
      <c r="AP3506" s="2" t="s">
        <v>68</v>
      </c>
      <c r="AQ3506" s="2" t="s">
        <v>102</v>
      </c>
      <c r="AR3506" s="2" t="s">
        <v>53</v>
      </c>
      <c r="AS3506" s="2" t="s">
        <v>85</v>
      </c>
      <c r="AT3506" s="2">
        <v>857.7</v>
      </c>
      <c r="AU3506" s="2">
        <v>5</v>
      </c>
      <c r="AV3506" s="2">
        <v>0.22</v>
      </c>
      <c r="AW3506" s="2">
        <v>3345.03</v>
      </c>
      <c r="AX3506" s="2">
        <v>1702.5</v>
      </c>
      <c r="AY3506" s="2">
        <v>1642.53</v>
      </c>
      <c r="AZ3506" s="2" t="s">
        <v>63</v>
      </c>
      <c r="BA3506" s="2" t="s">
        <v>54</v>
      </c>
      <c r="BB3506" s="2" t="s">
        <v>37</v>
      </c>
      <c r="BC3506" s="2">
        <v>24.85</v>
      </c>
      <c r="BD3506" s="2">
        <v>7</v>
      </c>
      <c r="BE3506" s="2" t="s">
        <v>38</v>
      </c>
      <c r="BF3506" s="2" t="s">
        <v>56</v>
      </c>
      <c r="BG3506" s="2">
        <v>3</v>
      </c>
      <c r="BH3506" s="21">
        <v>1</v>
      </c>
    </row>
    <row r="3507" spans="36:60" x14ac:dyDescent="0.25">
      <c r="AJ3507" s="22">
        <v>179</v>
      </c>
      <c r="AK3507" s="13" t="s">
        <v>257</v>
      </c>
      <c r="AL3507" s="13" t="s">
        <v>41</v>
      </c>
      <c r="AM3507" s="13" t="s">
        <v>28</v>
      </c>
      <c r="AN3507" s="13" t="s">
        <v>43</v>
      </c>
      <c r="AO3507" s="13" t="s">
        <v>67</v>
      </c>
      <c r="AP3507" s="13" t="s">
        <v>61</v>
      </c>
      <c r="AQ3507" s="13" t="s">
        <v>87</v>
      </c>
      <c r="AR3507" s="13" t="s">
        <v>33</v>
      </c>
      <c r="AS3507" s="13" t="s">
        <v>34</v>
      </c>
      <c r="AT3507" s="13">
        <v>116.56</v>
      </c>
      <c r="AU3507" s="13">
        <v>2</v>
      </c>
      <c r="AV3507" s="13">
        <v>0.1</v>
      </c>
      <c r="AW3507" s="13">
        <v>209.81</v>
      </c>
      <c r="AX3507" s="13">
        <v>179.18</v>
      </c>
      <c r="AY3507" s="13">
        <v>30.63</v>
      </c>
      <c r="AZ3507" s="13" t="s">
        <v>35</v>
      </c>
      <c r="BA3507" s="13" t="s">
        <v>54</v>
      </c>
      <c r="BB3507" s="13" t="s">
        <v>37</v>
      </c>
      <c r="BC3507" s="13">
        <v>30.54</v>
      </c>
      <c r="BD3507" s="13">
        <v>6</v>
      </c>
      <c r="BE3507" s="13" t="s">
        <v>38</v>
      </c>
      <c r="BF3507" s="13" t="s">
        <v>56</v>
      </c>
      <c r="BG3507" s="13">
        <v>5</v>
      </c>
      <c r="BH3507" s="23">
        <v>10</v>
      </c>
    </row>
    <row r="3508" spans="36:60" x14ac:dyDescent="0.25">
      <c r="AJ3508" s="20">
        <v>184</v>
      </c>
      <c r="AK3508" s="2" t="s">
        <v>262</v>
      </c>
      <c r="AL3508" s="2" t="s">
        <v>118</v>
      </c>
      <c r="AM3508" s="2" t="s">
        <v>66</v>
      </c>
      <c r="AN3508" s="2" t="s">
        <v>59</v>
      </c>
      <c r="AO3508" s="2" t="s">
        <v>67</v>
      </c>
      <c r="AP3508" s="2" t="s">
        <v>68</v>
      </c>
      <c r="AQ3508" s="2" t="s">
        <v>79</v>
      </c>
      <c r="AR3508" s="2" t="s">
        <v>53</v>
      </c>
      <c r="AS3508" s="2" t="s">
        <v>80</v>
      </c>
      <c r="AT3508" s="2">
        <v>763.21</v>
      </c>
      <c r="AU3508" s="2">
        <v>6</v>
      </c>
      <c r="AV3508" s="2">
        <v>0.27</v>
      </c>
      <c r="AW3508" s="2">
        <v>3342.86</v>
      </c>
      <c r="AX3508" s="2">
        <v>2416.5</v>
      </c>
      <c r="AY3508" s="2">
        <v>926.36</v>
      </c>
      <c r="AZ3508" s="2" t="s">
        <v>76</v>
      </c>
      <c r="BA3508" s="2" t="s">
        <v>54</v>
      </c>
      <c r="BB3508" s="2" t="s">
        <v>37</v>
      </c>
      <c r="BC3508" s="2">
        <v>24.04</v>
      </c>
      <c r="BD3508" s="2">
        <v>7</v>
      </c>
      <c r="BE3508" s="2" t="s">
        <v>97</v>
      </c>
      <c r="BF3508" s="2" t="s">
        <v>39</v>
      </c>
      <c r="BG3508" s="2">
        <v>1</v>
      </c>
      <c r="BH3508" s="21">
        <v>12</v>
      </c>
    </row>
    <row r="3509" spans="36:60" x14ac:dyDescent="0.25">
      <c r="AJ3509" s="22">
        <v>189</v>
      </c>
      <c r="AK3509" s="13" t="s">
        <v>265</v>
      </c>
      <c r="AL3509" s="13" t="s">
        <v>27</v>
      </c>
      <c r="AM3509" s="13" t="s">
        <v>82</v>
      </c>
      <c r="AN3509" s="13" t="s">
        <v>90</v>
      </c>
      <c r="AO3509" s="13" t="s">
        <v>94</v>
      </c>
      <c r="AP3509" s="13" t="s">
        <v>61</v>
      </c>
      <c r="AQ3509" s="13" t="s">
        <v>102</v>
      </c>
      <c r="AR3509" s="13" t="s">
        <v>45</v>
      </c>
      <c r="AS3509" s="13" t="s">
        <v>34</v>
      </c>
      <c r="AT3509" s="13">
        <v>268.98</v>
      </c>
      <c r="AU3509" s="13">
        <v>7</v>
      </c>
      <c r="AV3509" s="13">
        <v>0.24</v>
      </c>
      <c r="AW3509" s="13">
        <v>1430.97</v>
      </c>
      <c r="AX3509" s="13">
        <v>764.32</v>
      </c>
      <c r="AY3509" s="13">
        <v>666.65</v>
      </c>
      <c r="AZ3509" s="13" t="s">
        <v>91</v>
      </c>
      <c r="BA3509" s="13" t="s">
        <v>54</v>
      </c>
      <c r="BB3509" s="13" t="s">
        <v>37</v>
      </c>
      <c r="BC3509" s="13">
        <v>48.75</v>
      </c>
      <c r="BD3509" s="13">
        <v>7</v>
      </c>
      <c r="BE3509" s="13" t="s">
        <v>97</v>
      </c>
      <c r="BF3509" s="13" t="s">
        <v>56</v>
      </c>
      <c r="BG3509" s="13">
        <v>5</v>
      </c>
      <c r="BH3509" s="23">
        <v>6</v>
      </c>
    </row>
    <row r="3510" spans="36:60" x14ac:dyDescent="0.25">
      <c r="AJ3510" s="22">
        <v>195</v>
      </c>
      <c r="AK3510" s="13" t="s">
        <v>269</v>
      </c>
      <c r="AL3510" s="13" t="s">
        <v>41</v>
      </c>
      <c r="AM3510" s="13" t="s">
        <v>82</v>
      </c>
      <c r="AN3510" s="13" t="s">
        <v>59</v>
      </c>
      <c r="AO3510" s="13" t="s">
        <v>30</v>
      </c>
      <c r="AP3510" s="13" t="s">
        <v>75</v>
      </c>
      <c r="AQ3510" s="13" t="s">
        <v>52</v>
      </c>
      <c r="AR3510" s="13" t="s">
        <v>53</v>
      </c>
      <c r="AS3510" s="13" t="s">
        <v>46</v>
      </c>
      <c r="AT3510" s="13">
        <v>681.43</v>
      </c>
      <c r="AU3510" s="13">
        <v>11</v>
      </c>
      <c r="AV3510" s="13">
        <v>0.18</v>
      </c>
      <c r="AW3510" s="13">
        <v>6146.5</v>
      </c>
      <c r="AX3510" s="13">
        <v>3667.28</v>
      </c>
      <c r="AY3510" s="13">
        <v>2479.2199999999998</v>
      </c>
      <c r="AZ3510" s="13" t="s">
        <v>76</v>
      </c>
      <c r="BA3510" s="13" t="s">
        <v>54</v>
      </c>
      <c r="BB3510" s="13" t="s">
        <v>37</v>
      </c>
      <c r="BC3510" s="13">
        <v>22.67</v>
      </c>
      <c r="BD3510" s="13">
        <v>3</v>
      </c>
      <c r="BE3510" s="13" t="s">
        <v>55</v>
      </c>
      <c r="BF3510" s="13" t="s">
        <v>39</v>
      </c>
      <c r="BG3510" s="13">
        <v>5</v>
      </c>
      <c r="BH3510" s="23">
        <v>10</v>
      </c>
    </row>
    <row r="3511" spans="36:60" x14ac:dyDescent="0.25">
      <c r="AJ3511" s="20">
        <v>196</v>
      </c>
      <c r="AK3511" s="2" t="s">
        <v>270</v>
      </c>
      <c r="AL3511" s="2" t="s">
        <v>127</v>
      </c>
      <c r="AM3511" s="2" t="s">
        <v>42</v>
      </c>
      <c r="AN3511" s="2" t="s">
        <v>29</v>
      </c>
      <c r="AO3511" s="2" t="s">
        <v>60</v>
      </c>
      <c r="AP3511" s="2" t="s">
        <v>61</v>
      </c>
      <c r="AQ3511" s="2" t="s">
        <v>87</v>
      </c>
      <c r="AR3511" s="2" t="s">
        <v>45</v>
      </c>
      <c r="AS3511" s="2" t="s">
        <v>85</v>
      </c>
      <c r="AT3511" s="2">
        <v>339.2</v>
      </c>
      <c r="AU3511" s="2">
        <v>19</v>
      </c>
      <c r="AV3511" s="2">
        <v>0.22</v>
      </c>
      <c r="AW3511" s="2">
        <v>5026.9399999999996</v>
      </c>
      <c r="AX3511" s="2">
        <v>4001.15</v>
      </c>
      <c r="AY3511" s="2">
        <v>1025.79</v>
      </c>
      <c r="AZ3511" s="2" t="s">
        <v>47</v>
      </c>
      <c r="BA3511" s="2" t="s">
        <v>54</v>
      </c>
      <c r="BB3511" s="2" t="s">
        <v>72</v>
      </c>
      <c r="BC3511" s="2">
        <v>23.78</v>
      </c>
      <c r="BD3511" s="2">
        <v>7</v>
      </c>
      <c r="BE3511" s="2" t="s">
        <v>55</v>
      </c>
      <c r="BF3511" s="2" t="s">
        <v>39</v>
      </c>
      <c r="BG3511" s="2">
        <v>5</v>
      </c>
      <c r="BH3511" s="21">
        <v>9</v>
      </c>
    </row>
    <row r="3512" spans="36:60" x14ac:dyDescent="0.25">
      <c r="AJ3512" s="22">
        <v>197</v>
      </c>
      <c r="AK3512" s="13" t="s">
        <v>271</v>
      </c>
      <c r="AL3512" s="13" t="s">
        <v>65</v>
      </c>
      <c r="AM3512" s="13" t="s">
        <v>82</v>
      </c>
      <c r="AN3512" s="13" t="s">
        <v>29</v>
      </c>
      <c r="AO3512" s="13" t="s">
        <v>30</v>
      </c>
      <c r="AP3512" s="13" t="s">
        <v>75</v>
      </c>
      <c r="AQ3512" s="13" t="s">
        <v>69</v>
      </c>
      <c r="AR3512" s="13" t="s">
        <v>53</v>
      </c>
      <c r="AS3512" s="13" t="s">
        <v>70</v>
      </c>
      <c r="AT3512" s="13">
        <v>524.36</v>
      </c>
      <c r="AU3512" s="13">
        <v>20</v>
      </c>
      <c r="AV3512" s="13">
        <v>0.09</v>
      </c>
      <c r="AW3512" s="13">
        <v>9543.35</v>
      </c>
      <c r="AX3512" s="13">
        <v>6079.04</v>
      </c>
      <c r="AY3512" s="13">
        <v>3464.31</v>
      </c>
      <c r="AZ3512" s="13" t="s">
        <v>47</v>
      </c>
      <c r="BA3512" s="13" t="s">
        <v>54</v>
      </c>
      <c r="BB3512" s="13" t="s">
        <v>72</v>
      </c>
      <c r="BC3512" s="13">
        <v>44.65</v>
      </c>
      <c r="BD3512" s="13">
        <v>9</v>
      </c>
      <c r="BE3512" s="13" t="s">
        <v>55</v>
      </c>
      <c r="BF3512" s="13" t="s">
        <v>39</v>
      </c>
      <c r="BG3512" s="13">
        <v>4</v>
      </c>
      <c r="BH3512" s="23">
        <v>6</v>
      </c>
    </row>
    <row r="3513" spans="36:60" x14ac:dyDescent="0.25">
      <c r="AJ3513" s="22">
        <v>205</v>
      </c>
      <c r="AK3513" s="13" t="s">
        <v>174</v>
      </c>
      <c r="AL3513" s="13" t="s">
        <v>96</v>
      </c>
      <c r="AM3513" s="13" t="s">
        <v>82</v>
      </c>
      <c r="AN3513" s="13" t="s">
        <v>83</v>
      </c>
      <c r="AO3513" s="13" t="s">
        <v>78</v>
      </c>
      <c r="AP3513" s="13" t="s">
        <v>31</v>
      </c>
      <c r="AQ3513" s="13" t="s">
        <v>32</v>
      </c>
      <c r="AR3513" s="13" t="s">
        <v>33</v>
      </c>
      <c r="AS3513" s="13" t="s">
        <v>34</v>
      </c>
      <c r="AT3513" s="13">
        <v>726.13</v>
      </c>
      <c r="AU3513" s="13">
        <v>2</v>
      </c>
      <c r="AV3513" s="13">
        <v>0.12</v>
      </c>
      <c r="AW3513" s="13">
        <v>1277.99</v>
      </c>
      <c r="AX3513" s="13">
        <v>902.21</v>
      </c>
      <c r="AY3513" s="13">
        <v>375.78</v>
      </c>
      <c r="AZ3513" s="13" t="s">
        <v>91</v>
      </c>
      <c r="BA3513" s="13" t="s">
        <v>54</v>
      </c>
      <c r="BB3513" s="13" t="s">
        <v>72</v>
      </c>
      <c r="BC3513" s="13">
        <v>15.81</v>
      </c>
      <c r="BD3513" s="13">
        <v>7</v>
      </c>
      <c r="BE3513" s="13" t="s">
        <v>97</v>
      </c>
      <c r="BF3513" s="13" t="s">
        <v>39</v>
      </c>
      <c r="BG3513" s="13">
        <v>3</v>
      </c>
      <c r="BH3513" s="23">
        <v>8</v>
      </c>
    </row>
    <row r="3514" spans="36:60" x14ac:dyDescent="0.25">
      <c r="AJ3514" s="20">
        <v>206</v>
      </c>
      <c r="AK3514" s="2" t="s">
        <v>257</v>
      </c>
      <c r="AL3514" s="2" t="s">
        <v>96</v>
      </c>
      <c r="AM3514" s="2" t="s">
        <v>28</v>
      </c>
      <c r="AN3514" s="2" t="s">
        <v>59</v>
      </c>
      <c r="AO3514" s="2" t="s">
        <v>44</v>
      </c>
      <c r="AP3514" s="2" t="s">
        <v>75</v>
      </c>
      <c r="AQ3514" s="2" t="s">
        <v>62</v>
      </c>
      <c r="AR3514" s="2" t="s">
        <v>33</v>
      </c>
      <c r="AS3514" s="2" t="s">
        <v>85</v>
      </c>
      <c r="AT3514" s="2">
        <v>855.96</v>
      </c>
      <c r="AU3514" s="2">
        <v>18</v>
      </c>
      <c r="AV3514" s="2">
        <v>0.05</v>
      </c>
      <c r="AW3514" s="2">
        <v>14636.92</v>
      </c>
      <c r="AX3514" s="2">
        <v>9912.07</v>
      </c>
      <c r="AY3514" s="2">
        <v>4724.8500000000004</v>
      </c>
      <c r="AZ3514" s="2" t="s">
        <v>35</v>
      </c>
      <c r="BA3514" s="2" t="s">
        <v>54</v>
      </c>
      <c r="BB3514" s="2" t="s">
        <v>48</v>
      </c>
      <c r="BC3514" s="2">
        <v>22.55</v>
      </c>
      <c r="BD3514" s="2">
        <v>3</v>
      </c>
      <c r="BE3514" s="2" t="s">
        <v>38</v>
      </c>
      <c r="BF3514" s="2" t="s">
        <v>39</v>
      </c>
      <c r="BG3514" s="2">
        <v>2</v>
      </c>
      <c r="BH3514" s="21">
        <v>10</v>
      </c>
    </row>
    <row r="3515" spans="36:60" x14ac:dyDescent="0.25">
      <c r="AJ3515" s="20">
        <v>210</v>
      </c>
      <c r="AK3515" s="2" t="s">
        <v>221</v>
      </c>
      <c r="AL3515" s="2" t="s">
        <v>41</v>
      </c>
      <c r="AM3515" s="2" t="s">
        <v>42</v>
      </c>
      <c r="AN3515" s="2" t="s">
        <v>43</v>
      </c>
      <c r="AO3515" s="2" t="s">
        <v>44</v>
      </c>
      <c r="AP3515" s="2" t="s">
        <v>61</v>
      </c>
      <c r="AQ3515" s="2" t="s">
        <v>134</v>
      </c>
      <c r="AR3515" s="2" t="s">
        <v>33</v>
      </c>
      <c r="AS3515" s="2" t="s">
        <v>46</v>
      </c>
      <c r="AT3515" s="2">
        <v>454.64</v>
      </c>
      <c r="AU3515" s="2">
        <v>16</v>
      </c>
      <c r="AV3515" s="2">
        <v>0.06</v>
      </c>
      <c r="AW3515" s="2">
        <v>6837.79</v>
      </c>
      <c r="AX3515" s="2">
        <v>4143.8599999999997</v>
      </c>
      <c r="AY3515" s="2">
        <v>2693.93</v>
      </c>
      <c r="AZ3515" s="2" t="s">
        <v>91</v>
      </c>
      <c r="BA3515" s="2" t="s">
        <v>54</v>
      </c>
      <c r="BB3515" s="2" t="s">
        <v>72</v>
      </c>
      <c r="BC3515" s="2">
        <v>20.34</v>
      </c>
      <c r="BD3515" s="2">
        <v>4</v>
      </c>
      <c r="BE3515" s="2" t="s">
        <v>55</v>
      </c>
      <c r="BF3515" s="2" t="s">
        <v>39</v>
      </c>
      <c r="BG3515" s="2">
        <v>5</v>
      </c>
      <c r="BH3515" s="21">
        <v>6</v>
      </c>
    </row>
    <row r="3516" spans="36:60" x14ac:dyDescent="0.25">
      <c r="AJ3516" s="22">
        <v>213</v>
      </c>
      <c r="AK3516" s="13" t="s">
        <v>101</v>
      </c>
      <c r="AL3516" s="13" t="s">
        <v>96</v>
      </c>
      <c r="AM3516" s="13" t="s">
        <v>66</v>
      </c>
      <c r="AN3516" s="13" t="s">
        <v>43</v>
      </c>
      <c r="AO3516" s="13" t="s">
        <v>60</v>
      </c>
      <c r="AP3516" s="13" t="s">
        <v>51</v>
      </c>
      <c r="AQ3516" s="13" t="s">
        <v>107</v>
      </c>
      <c r="AR3516" s="13" t="s">
        <v>33</v>
      </c>
      <c r="AS3516" s="13" t="s">
        <v>34</v>
      </c>
      <c r="AT3516" s="13">
        <v>123.94</v>
      </c>
      <c r="AU3516" s="13">
        <v>8</v>
      </c>
      <c r="AV3516" s="13">
        <v>0.26</v>
      </c>
      <c r="AW3516" s="13">
        <v>733.72</v>
      </c>
      <c r="AX3516" s="13">
        <v>583.74</v>
      </c>
      <c r="AY3516" s="13">
        <v>149.97999999999999</v>
      </c>
      <c r="AZ3516" s="13" t="s">
        <v>47</v>
      </c>
      <c r="BA3516" s="13" t="s">
        <v>54</v>
      </c>
      <c r="BB3516" s="13" t="s">
        <v>37</v>
      </c>
      <c r="BC3516" s="13">
        <v>9.5</v>
      </c>
      <c r="BD3516" s="13">
        <v>8</v>
      </c>
      <c r="BE3516" s="13" t="s">
        <v>38</v>
      </c>
      <c r="BF3516" s="13" t="s">
        <v>39</v>
      </c>
      <c r="BG3516" s="13">
        <v>4</v>
      </c>
      <c r="BH3516" s="23">
        <v>3</v>
      </c>
    </row>
    <row r="3517" spans="36:60" x14ac:dyDescent="0.25">
      <c r="AJ3517" s="22">
        <v>217</v>
      </c>
      <c r="AK3517" s="13" t="s">
        <v>282</v>
      </c>
      <c r="AL3517" s="13" t="s">
        <v>118</v>
      </c>
      <c r="AM3517" s="13" t="s">
        <v>82</v>
      </c>
      <c r="AN3517" s="13" t="s">
        <v>90</v>
      </c>
      <c r="AO3517" s="13" t="s">
        <v>30</v>
      </c>
      <c r="AP3517" s="13" t="s">
        <v>51</v>
      </c>
      <c r="AQ3517" s="13" t="s">
        <v>62</v>
      </c>
      <c r="AR3517" s="13" t="s">
        <v>45</v>
      </c>
      <c r="AS3517" s="13" t="s">
        <v>80</v>
      </c>
      <c r="AT3517" s="13">
        <v>262.99</v>
      </c>
      <c r="AU3517" s="13">
        <v>15</v>
      </c>
      <c r="AV3517" s="13">
        <v>0.02</v>
      </c>
      <c r="AW3517" s="13">
        <v>3865.95</v>
      </c>
      <c r="AX3517" s="13">
        <v>2211.5300000000002</v>
      </c>
      <c r="AY3517" s="13">
        <v>1654.42</v>
      </c>
      <c r="AZ3517" s="13" t="s">
        <v>91</v>
      </c>
      <c r="BA3517" s="13" t="s">
        <v>54</v>
      </c>
      <c r="BB3517" s="13" t="s">
        <v>72</v>
      </c>
      <c r="BC3517" s="13">
        <v>10.01</v>
      </c>
      <c r="BD3517" s="13">
        <v>7</v>
      </c>
      <c r="BE3517" s="13" t="s">
        <v>38</v>
      </c>
      <c r="BF3517" s="13" t="s">
        <v>39</v>
      </c>
      <c r="BG3517" s="13">
        <v>1</v>
      </c>
      <c r="BH3517" s="23">
        <v>4</v>
      </c>
    </row>
    <row r="3518" spans="36:60" x14ac:dyDescent="0.25">
      <c r="AJ3518" s="20">
        <v>222</v>
      </c>
      <c r="AK3518" s="2" t="s">
        <v>284</v>
      </c>
      <c r="AL3518" s="2" t="s">
        <v>120</v>
      </c>
      <c r="AM3518" s="2" t="s">
        <v>42</v>
      </c>
      <c r="AN3518" s="2" t="s">
        <v>90</v>
      </c>
      <c r="AO3518" s="2" t="s">
        <v>44</v>
      </c>
      <c r="AP3518" s="2" t="s">
        <v>31</v>
      </c>
      <c r="AQ3518" s="2" t="s">
        <v>32</v>
      </c>
      <c r="AR3518" s="2" t="s">
        <v>33</v>
      </c>
      <c r="AS3518" s="2" t="s">
        <v>80</v>
      </c>
      <c r="AT3518" s="2">
        <v>712.23</v>
      </c>
      <c r="AU3518" s="2">
        <v>5</v>
      </c>
      <c r="AV3518" s="2">
        <v>0.27</v>
      </c>
      <c r="AW3518" s="2">
        <v>2599.64</v>
      </c>
      <c r="AX3518" s="2">
        <v>1735.91</v>
      </c>
      <c r="AY3518" s="2">
        <v>863.73</v>
      </c>
      <c r="AZ3518" s="2" t="s">
        <v>63</v>
      </c>
      <c r="BA3518" s="2" t="s">
        <v>54</v>
      </c>
      <c r="BB3518" s="2" t="s">
        <v>48</v>
      </c>
      <c r="BC3518" s="2">
        <v>16.3</v>
      </c>
      <c r="BD3518" s="2">
        <v>10</v>
      </c>
      <c r="BE3518" s="2" t="s">
        <v>55</v>
      </c>
      <c r="BF3518" s="2" t="s">
        <v>56</v>
      </c>
      <c r="BG3518" s="2">
        <v>5</v>
      </c>
      <c r="BH3518" s="21">
        <v>5</v>
      </c>
    </row>
    <row r="3519" spans="36:60" x14ac:dyDescent="0.25">
      <c r="AJ3519" s="22">
        <v>231</v>
      </c>
      <c r="AK3519" s="13" t="s">
        <v>206</v>
      </c>
      <c r="AL3519" s="13" t="s">
        <v>99</v>
      </c>
      <c r="AM3519" s="13" t="s">
        <v>66</v>
      </c>
      <c r="AN3519" s="13" t="s">
        <v>83</v>
      </c>
      <c r="AO3519" s="13" t="s">
        <v>30</v>
      </c>
      <c r="AP3519" s="13" t="s">
        <v>75</v>
      </c>
      <c r="AQ3519" s="13" t="s">
        <v>69</v>
      </c>
      <c r="AR3519" s="13" t="s">
        <v>45</v>
      </c>
      <c r="AS3519" s="13" t="s">
        <v>85</v>
      </c>
      <c r="AT3519" s="13">
        <v>738.98</v>
      </c>
      <c r="AU3519" s="13">
        <v>1</v>
      </c>
      <c r="AV3519" s="13">
        <v>0.09</v>
      </c>
      <c r="AW3519" s="13">
        <v>672.47</v>
      </c>
      <c r="AX3519" s="13">
        <v>377.77</v>
      </c>
      <c r="AY3519" s="13">
        <v>294.7</v>
      </c>
      <c r="AZ3519" s="13" t="s">
        <v>63</v>
      </c>
      <c r="BA3519" s="13" t="s">
        <v>54</v>
      </c>
      <c r="BB3519" s="13" t="s">
        <v>72</v>
      </c>
      <c r="BC3519" s="13">
        <v>15.41</v>
      </c>
      <c r="BD3519" s="13">
        <v>4</v>
      </c>
      <c r="BE3519" s="13" t="s">
        <v>55</v>
      </c>
      <c r="BF3519" s="13" t="s">
        <v>56</v>
      </c>
      <c r="BG3519" s="13">
        <v>2</v>
      </c>
      <c r="BH3519" s="23">
        <v>6</v>
      </c>
    </row>
    <row r="3520" spans="36:60" x14ac:dyDescent="0.25">
      <c r="AJ3520" s="20">
        <v>242</v>
      </c>
      <c r="AK3520" s="2" t="s">
        <v>147</v>
      </c>
      <c r="AL3520" s="2" t="s">
        <v>127</v>
      </c>
      <c r="AM3520" s="2" t="s">
        <v>28</v>
      </c>
      <c r="AN3520" s="2" t="s">
        <v>93</v>
      </c>
      <c r="AO3520" s="2" t="s">
        <v>67</v>
      </c>
      <c r="AP3520" s="2" t="s">
        <v>31</v>
      </c>
      <c r="AQ3520" s="2" t="s">
        <v>32</v>
      </c>
      <c r="AR3520" s="2" t="s">
        <v>53</v>
      </c>
      <c r="AS3520" s="2" t="s">
        <v>34</v>
      </c>
      <c r="AT3520" s="2">
        <v>698.88</v>
      </c>
      <c r="AU3520" s="2">
        <v>11</v>
      </c>
      <c r="AV3520" s="2">
        <v>0.1</v>
      </c>
      <c r="AW3520" s="2">
        <v>6918.91</v>
      </c>
      <c r="AX3520" s="2">
        <v>4239.7</v>
      </c>
      <c r="AY3520" s="2">
        <v>2679.21</v>
      </c>
      <c r="AZ3520" s="2" t="s">
        <v>91</v>
      </c>
      <c r="BA3520" s="2" t="s">
        <v>54</v>
      </c>
      <c r="BB3520" s="2" t="s">
        <v>37</v>
      </c>
      <c r="BC3520" s="2">
        <v>37.4</v>
      </c>
      <c r="BD3520" s="2">
        <v>4</v>
      </c>
      <c r="BE3520" s="2" t="s">
        <v>38</v>
      </c>
      <c r="BF3520" s="2" t="s">
        <v>39</v>
      </c>
      <c r="BG3520" s="2">
        <v>3</v>
      </c>
      <c r="BH3520" s="21">
        <v>9</v>
      </c>
    </row>
    <row r="3521" spans="36:60" x14ac:dyDescent="0.25">
      <c r="AJ3521" s="22">
        <v>249</v>
      </c>
      <c r="AK3521" s="13" t="s">
        <v>301</v>
      </c>
      <c r="AL3521" s="13" t="s">
        <v>127</v>
      </c>
      <c r="AM3521" s="13" t="s">
        <v>82</v>
      </c>
      <c r="AN3521" s="13" t="s">
        <v>59</v>
      </c>
      <c r="AO3521" s="13" t="s">
        <v>44</v>
      </c>
      <c r="AP3521" s="13" t="s">
        <v>61</v>
      </c>
      <c r="AQ3521" s="13" t="s">
        <v>84</v>
      </c>
      <c r="AR3521" s="13" t="s">
        <v>45</v>
      </c>
      <c r="AS3521" s="13" t="s">
        <v>46</v>
      </c>
      <c r="AT3521" s="13">
        <v>575.63</v>
      </c>
      <c r="AU3521" s="13">
        <v>16</v>
      </c>
      <c r="AV3521" s="13">
        <v>0</v>
      </c>
      <c r="AW3521" s="13">
        <v>9210.08</v>
      </c>
      <c r="AX3521" s="13">
        <v>7741.91</v>
      </c>
      <c r="AY3521" s="13">
        <v>1468.17</v>
      </c>
      <c r="AZ3521" s="13" t="s">
        <v>47</v>
      </c>
      <c r="BA3521" s="13" t="s">
        <v>54</v>
      </c>
      <c r="BB3521" s="13" t="s">
        <v>37</v>
      </c>
      <c r="BC3521" s="13">
        <v>11.19</v>
      </c>
      <c r="BD3521" s="13">
        <v>4</v>
      </c>
      <c r="BE3521" s="13" t="s">
        <v>55</v>
      </c>
      <c r="BF3521" s="13" t="s">
        <v>56</v>
      </c>
      <c r="BG3521" s="13">
        <v>1</v>
      </c>
      <c r="BH3521" s="23">
        <v>8</v>
      </c>
    </row>
    <row r="3522" spans="36:60" x14ac:dyDescent="0.25">
      <c r="AJ3522" s="20">
        <v>252</v>
      </c>
      <c r="AK3522" s="2" t="s">
        <v>303</v>
      </c>
      <c r="AL3522" s="2" t="s">
        <v>114</v>
      </c>
      <c r="AM3522" s="2" t="s">
        <v>42</v>
      </c>
      <c r="AN3522" s="2" t="s">
        <v>29</v>
      </c>
      <c r="AO3522" s="2" t="s">
        <v>44</v>
      </c>
      <c r="AP3522" s="2" t="s">
        <v>31</v>
      </c>
      <c r="AQ3522" s="2" t="s">
        <v>102</v>
      </c>
      <c r="AR3522" s="2" t="s">
        <v>45</v>
      </c>
      <c r="AS3522" s="2" t="s">
        <v>85</v>
      </c>
      <c r="AT3522" s="2">
        <v>345.15</v>
      </c>
      <c r="AU3522" s="2">
        <v>19</v>
      </c>
      <c r="AV3522" s="2">
        <v>0.22</v>
      </c>
      <c r="AW3522" s="2">
        <v>5115.12</v>
      </c>
      <c r="AX3522" s="2">
        <v>3453.11</v>
      </c>
      <c r="AY3522" s="2">
        <v>1662.01</v>
      </c>
      <c r="AZ3522" s="2" t="s">
        <v>47</v>
      </c>
      <c r="BA3522" s="2" t="s">
        <v>54</v>
      </c>
      <c r="BB3522" s="2" t="s">
        <v>37</v>
      </c>
      <c r="BC3522" s="2">
        <v>11.58</v>
      </c>
      <c r="BD3522" s="2">
        <v>2</v>
      </c>
      <c r="BE3522" s="2" t="s">
        <v>38</v>
      </c>
      <c r="BF3522" s="2" t="s">
        <v>56</v>
      </c>
      <c r="BG3522" s="2">
        <v>2</v>
      </c>
      <c r="BH3522" s="21">
        <v>12</v>
      </c>
    </row>
    <row r="3523" spans="36:60" x14ac:dyDescent="0.25">
      <c r="AJ3523" s="20">
        <v>258</v>
      </c>
      <c r="AK3523" s="2" t="s">
        <v>307</v>
      </c>
      <c r="AL3523" s="2" t="s">
        <v>129</v>
      </c>
      <c r="AM3523" s="2" t="s">
        <v>66</v>
      </c>
      <c r="AN3523" s="2" t="s">
        <v>90</v>
      </c>
      <c r="AO3523" s="2" t="s">
        <v>100</v>
      </c>
      <c r="AP3523" s="2" t="s">
        <v>51</v>
      </c>
      <c r="AQ3523" s="2" t="s">
        <v>32</v>
      </c>
      <c r="AR3523" s="2" t="s">
        <v>53</v>
      </c>
      <c r="AS3523" s="2" t="s">
        <v>80</v>
      </c>
      <c r="AT3523" s="2">
        <v>992.38</v>
      </c>
      <c r="AU3523" s="2">
        <v>19</v>
      </c>
      <c r="AV3523" s="2">
        <v>0.15</v>
      </c>
      <c r="AW3523" s="2">
        <v>16026.94</v>
      </c>
      <c r="AX3523" s="2">
        <v>9127.4699999999993</v>
      </c>
      <c r="AY3523" s="2">
        <v>6899.47</v>
      </c>
      <c r="AZ3523" s="2" t="s">
        <v>91</v>
      </c>
      <c r="BA3523" s="2" t="s">
        <v>54</v>
      </c>
      <c r="BB3523" s="2" t="s">
        <v>72</v>
      </c>
      <c r="BC3523" s="2">
        <v>13.93</v>
      </c>
      <c r="BD3523" s="2">
        <v>3</v>
      </c>
      <c r="BE3523" s="2" t="s">
        <v>55</v>
      </c>
      <c r="BF3523" s="2" t="s">
        <v>56</v>
      </c>
      <c r="BG3523" s="2">
        <v>4</v>
      </c>
      <c r="BH3523" s="21">
        <v>5</v>
      </c>
    </row>
    <row r="3524" spans="36:60" x14ac:dyDescent="0.25">
      <c r="AJ3524" s="22">
        <v>261</v>
      </c>
      <c r="AK3524" s="13" t="s">
        <v>308</v>
      </c>
      <c r="AL3524" s="13" t="s">
        <v>127</v>
      </c>
      <c r="AM3524" s="13" t="s">
        <v>82</v>
      </c>
      <c r="AN3524" s="13" t="s">
        <v>43</v>
      </c>
      <c r="AO3524" s="13" t="s">
        <v>78</v>
      </c>
      <c r="AP3524" s="13" t="s">
        <v>75</v>
      </c>
      <c r="AQ3524" s="13" t="s">
        <v>69</v>
      </c>
      <c r="AR3524" s="13" t="s">
        <v>33</v>
      </c>
      <c r="AS3524" s="13" t="s">
        <v>80</v>
      </c>
      <c r="AT3524" s="13">
        <v>52.91</v>
      </c>
      <c r="AU3524" s="13">
        <v>16</v>
      </c>
      <c r="AV3524" s="13">
        <v>0.04</v>
      </c>
      <c r="AW3524" s="13">
        <v>812.7</v>
      </c>
      <c r="AX3524" s="13">
        <v>713.23</v>
      </c>
      <c r="AY3524" s="13">
        <v>99.47</v>
      </c>
      <c r="AZ3524" s="13" t="s">
        <v>63</v>
      </c>
      <c r="BA3524" s="13" t="s">
        <v>54</v>
      </c>
      <c r="BB3524" s="13" t="s">
        <v>48</v>
      </c>
      <c r="BC3524" s="13">
        <v>9.7799999999999994</v>
      </c>
      <c r="BD3524" s="13">
        <v>1</v>
      </c>
      <c r="BE3524" s="13" t="s">
        <v>38</v>
      </c>
      <c r="BF3524" s="13" t="s">
        <v>56</v>
      </c>
      <c r="BG3524" s="13">
        <v>4</v>
      </c>
      <c r="BH3524" s="23">
        <v>1</v>
      </c>
    </row>
    <row r="3525" spans="36:60" x14ac:dyDescent="0.25">
      <c r="AJ3525" s="20">
        <v>264</v>
      </c>
      <c r="AK3525" s="2" t="s">
        <v>309</v>
      </c>
      <c r="AL3525" s="2" t="s">
        <v>114</v>
      </c>
      <c r="AM3525" s="2" t="s">
        <v>66</v>
      </c>
      <c r="AN3525" s="2" t="s">
        <v>43</v>
      </c>
      <c r="AO3525" s="2" t="s">
        <v>78</v>
      </c>
      <c r="AP3525" s="2" t="s">
        <v>68</v>
      </c>
      <c r="AQ3525" s="2" t="s">
        <v>69</v>
      </c>
      <c r="AR3525" s="2" t="s">
        <v>33</v>
      </c>
      <c r="AS3525" s="2" t="s">
        <v>46</v>
      </c>
      <c r="AT3525" s="2">
        <v>226.68</v>
      </c>
      <c r="AU3525" s="2">
        <v>7</v>
      </c>
      <c r="AV3525" s="2">
        <v>7.0000000000000007E-2</v>
      </c>
      <c r="AW3525" s="2">
        <v>1475.69</v>
      </c>
      <c r="AX3525" s="2">
        <v>1042.03</v>
      </c>
      <c r="AY3525" s="2">
        <v>433.66</v>
      </c>
      <c r="AZ3525" s="2" t="s">
        <v>35</v>
      </c>
      <c r="BA3525" s="2" t="s">
        <v>54</v>
      </c>
      <c r="BB3525" s="2" t="s">
        <v>48</v>
      </c>
      <c r="BC3525" s="2">
        <v>22.06</v>
      </c>
      <c r="BD3525" s="2">
        <v>2</v>
      </c>
      <c r="BE3525" s="2" t="s">
        <v>38</v>
      </c>
      <c r="BF3525" s="2" t="s">
        <v>56</v>
      </c>
      <c r="BG3525" s="2">
        <v>1</v>
      </c>
      <c r="BH3525" s="21">
        <v>7</v>
      </c>
    </row>
    <row r="3526" spans="36:60" x14ac:dyDescent="0.25">
      <c r="AJ3526" s="22">
        <v>265</v>
      </c>
      <c r="AK3526" s="13" t="s">
        <v>182</v>
      </c>
      <c r="AL3526" s="13" t="s">
        <v>118</v>
      </c>
      <c r="AM3526" s="13" t="s">
        <v>82</v>
      </c>
      <c r="AN3526" s="13" t="s">
        <v>90</v>
      </c>
      <c r="AO3526" s="13" t="s">
        <v>78</v>
      </c>
      <c r="AP3526" s="13" t="s">
        <v>61</v>
      </c>
      <c r="AQ3526" s="13" t="s">
        <v>102</v>
      </c>
      <c r="AR3526" s="13" t="s">
        <v>53</v>
      </c>
      <c r="AS3526" s="13" t="s">
        <v>80</v>
      </c>
      <c r="AT3526" s="13">
        <v>806</v>
      </c>
      <c r="AU3526" s="13">
        <v>15</v>
      </c>
      <c r="AV3526" s="13">
        <v>0.25</v>
      </c>
      <c r="AW3526" s="13">
        <v>9067.5</v>
      </c>
      <c r="AX3526" s="13">
        <v>6825.04</v>
      </c>
      <c r="AY3526" s="13">
        <v>2242.46</v>
      </c>
      <c r="AZ3526" s="13" t="s">
        <v>35</v>
      </c>
      <c r="BA3526" s="13" t="s">
        <v>54</v>
      </c>
      <c r="BB3526" s="13" t="s">
        <v>37</v>
      </c>
      <c r="BC3526" s="13">
        <v>42.73</v>
      </c>
      <c r="BD3526" s="13">
        <v>7</v>
      </c>
      <c r="BE3526" s="13" t="s">
        <v>97</v>
      </c>
      <c r="BF3526" s="13" t="s">
        <v>39</v>
      </c>
      <c r="BG3526" s="13">
        <v>2</v>
      </c>
      <c r="BH3526" s="23">
        <v>10</v>
      </c>
    </row>
    <row r="3527" spans="36:60" x14ac:dyDescent="0.25">
      <c r="AJ3527" s="22">
        <v>273</v>
      </c>
      <c r="AK3527" s="13" t="s">
        <v>316</v>
      </c>
      <c r="AL3527" s="13" t="s">
        <v>129</v>
      </c>
      <c r="AM3527" s="13" t="s">
        <v>42</v>
      </c>
      <c r="AN3527" s="13" t="s">
        <v>83</v>
      </c>
      <c r="AO3527" s="13" t="s">
        <v>60</v>
      </c>
      <c r="AP3527" s="13" t="s">
        <v>31</v>
      </c>
      <c r="AQ3527" s="13" t="s">
        <v>79</v>
      </c>
      <c r="AR3527" s="13" t="s">
        <v>33</v>
      </c>
      <c r="AS3527" s="13" t="s">
        <v>46</v>
      </c>
      <c r="AT3527" s="13">
        <v>994.82</v>
      </c>
      <c r="AU3527" s="13">
        <v>18</v>
      </c>
      <c r="AV3527" s="13">
        <v>0.21</v>
      </c>
      <c r="AW3527" s="13">
        <v>14146.34</v>
      </c>
      <c r="AX3527" s="13">
        <v>8729.67</v>
      </c>
      <c r="AY3527" s="13">
        <v>5416.67</v>
      </c>
      <c r="AZ3527" s="13" t="s">
        <v>63</v>
      </c>
      <c r="BA3527" s="13" t="s">
        <v>54</v>
      </c>
      <c r="BB3527" s="13" t="s">
        <v>72</v>
      </c>
      <c r="BC3527" s="13">
        <v>24.07</v>
      </c>
      <c r="BD3527" s="13">
        <v>5</v>
      </c>
      <c r="BE3527" s="13" t="s">
        <v>55</v>
      </c>
      <c r="BF3527" s="13" t="s">
        <v>56</v>
      </c>
      <c r="BG3527" s="13">
        <v>1</v>
      </c>
      <c r="BH3527" s="23">
        <v>8</v>
      </c>
    </row>
    <row r="3528" spans="36:60" x14ac:dyDescent="0.25">
      <c r="AJ3528" s="20">
        <v>278</v>
      </c>
      <c r="AK3528" s="2" t="s">
        <v>321</v>
      </c>
      <c r="AL3528" s="2" t="s">
        <v>129</v>
      </c>
      <c r="AM3528" s="2" t="s">
        <v>66</v>
      </c>
      <c r="AN3528" s="2" t="s">
        <v>90</v>
      </c>
      <c r="AO3528" s="2" t="s">
        <v>60</v>
      </c>
      <c r="AP3528" s="2" t="s">
        <v>31</v>
      </c>
      <c r="AQ3528" s="2" t="s">
        <v>102</v>
      </c>
      <c r="AR3528" s="2" t="s">
        <v>45</v>
      </c>
      <c r="AS3528" s="2" t="s">
        <v>34</v>
      </c>
      <c r="AT3528" s="2">
        <v>538.22</v>
      </c>
      <c r="AU3528" s="2">
        <v>8</v>
      </c>
      <c r="AV3528" s="2">
        <v>0.28000000000000003</v>
      </c>
      <c r="AW3528" s="2">
        <v>3100.15</v>
      </c>
      <c r="AX3528" s="2">
        <v>2590.7800000000002</v>
      </c>
      <c r="AY3528" s="2">
        <v>509.37</v>
      </c>
      <c r="AZ3528" s="2" t="s">
        <v>47</v>
      </c>
      <c r="BA3528" s="2" t="s">
        <v>54</v>
      </c>
      <c r="BB3528" s="2" t="s">
        <v>37</v>
      </c>
      <c r="BC3528" s="2">
        <v>18.91</v>
      </c>
      <c r="BD3528" s="2">
        <v>9</v>
      </c>
      <c r="BE3528" s="2" t="s">
        <v>38</v>
      </c>
      <c r="BF3528" s="2" t="s">
        <v>39</v>
      </c>
      <c r="BG3528" s="2">
        <v>5</v>
      </c>
      <c r="BH3528" s="21">
        <v>7</v>
      </c>
    </row>
    <row r="3529" spans="36:60" x14ac:dyDescent="0.25">
      <c r="AJ3529" s="22">
        <v>279</v>
      </c>
      <c r="AK3529" s="13" t="s">
        <v>322</v>
      </c>
      <c r="AL3529" s="13" t="s">
        <v>50</v>
      </c>
      <c r="AM3529" s="13" t="s">
        <v>66</v>
      </c>
      <c r="AN3529" s="13" t="s">
        <v>93</v>
      </c>
      <c r="AO3529" s="13" t="s">
        <v>74</v>
      </c>
      <c r="AP3529" s="13" t="s">
        <v>61</v>
      </c>
      <c r="AQ3529" s="13" t="s">
        <v>134</v>
      </c>
      <c r="AR3529" s="13" t="s">
        <v>53</v>
      </c>
      <c r="AS3529" s="13" t="s">
        <v>34</v>
      </c>
      <c r="AT3529" s="13">
        <v>336.79</v>
      </c>
      <c r="AU3529" s="13">
        <v>14</v>
      </c>
      <c r="AV3529" s="13">
        <v>0.03</v>
      </c>
      <c r="AW3529" s="13">
        <v>4573.6099999999997</v>
      </c>
      <c r="AX3529" s="13">
        <v>2835.94</v>
      </c>
      <c r="AY3529" s="13">
        <v>1737.67</v>
      </c>
      <c r="AZ3529" s="13" t="s">
        <v>76</v>
      </c>
      <c r="BA3529" s="13" t="s">
        <v>54</v>
      </c>
      <c r="BB3529" s="13" t="s">
        <v>37</v>
      </c>
      <c r="BC3529" s="13">
        <v>30.87</v>
      </c>
      <c r="BD3529" s="13">
        <v>2</v>
      </c>
      <c r="BE3529" s="13" t="s">
        <v>38</v>
      </c>
      <c r="BF3529" s="13" t="s">
        <v>56</v>
      </c>
      <c r="BG3529" s="13">
        <v>2</v>
      </c>
      <c r="BH3529" s="23">
        <v>12</v>
      </c>
    </row>
    <row r="3530" spans="36:60" x14ac:dyDescent="0.25">
      <c r="AJ3530" s="20">
        <v>280</v>
      </c>
      <c r="AK3530" s="2" t="s">
        <v>126</v>
      </c>
      <c r="AL3530" s="2" t="s">
        <v>27</v>
      </c>
      <c r="AM3530" s="2" t="s">
        <v>28</v>
      </c>
      <c r="AN3530" s="2" t="s">
        <v>90</v>
      </c>
      <c r="AO3530" s="2" t="s">
        <v>44</v>
      </c>
      <c r="AP3530" s="2" t="s">
        <v>51</v>
      </c>
      <c r="AQ3530" s="2" t="s">
        <v>134</v>
      </c>
      <c r="AR3530" s="2" t="s">
        <v>45</v>
      </c>
      <c r="AS3530" s="2" t="s">
        <v>80</v>
      </c>
      <c r="AT3530" s="2">
        <v>483.17</v>
      </c>
      <c r="AU3530" s="2">
        <v>17</v>
      </c>
      <c r="AV3530" s="2">
        <v>0.05</v>
      </c>
      <c r="AW3530" s="2">
        <v>7803.2</v>
      </c>
      <c r="AX3530" s="2">
        <v>3980.85</v>
      </c>
      <c r="AY3530" s="2">
        <v>3822.35</v>
      </c>
      <c r="AZ3530" s="2" t="s">
        <v>35</v>
      </c>
      <c r="BA3530" s="2" t="s">
        <v>54</v>
      </c>
      <c r="BB3530" s="2" t="s">
        <v>72</v>
      </c>
      <c r="BC3530" s="2">
        <v>16.739999999999998</v>
      </c>
      <c r="BD3530" s="2">
        <v>6</v>
      </c>
      <c r="BE3530" s="2" t="s">
        <v>55</v>
      </c>
      <c r="BF3530" s="2" t="s">
        <v>39</v>
      </c>
      <c r="BG3530" s="2">
        <v>3</v>
      </c>
      <c r="BH3530" s="21">
        <v>1</v>
      </c>
    </row>
    <row r="3531" spans="36:60" x14ac:dyDescent="0.25">
      <c r="AJ3531" s="20">
        <v>282</v>
      </c>
      <c r="AK3531" s="2" t="s">
        <v>324</v>
      </c>
      <c r="AL3531" s="2" t="s">
        <v>41</v>
      </c>
      <c r="AM3531" s="2" t="s">
        <v>28</v>
      </c>
      <c r="AN3531" s="2" t="s">
        <v>93</v>
      </c>
      <c r="AO3531" s="2" t="s">
        <v>74</v>
      </c>
      <c r="AP3531" s="2" t="s">
        <v>61</v>
      </c>
      <c r="AQ3531" s="2" t="s">
        <v>107</v>
      </c>
      <c r="AR3531" s="2" t="s">
        <v>33</v>
      </c>
      <c r="AS3531" s="2" t="s">
        <v>70</v>
      </c>
      <c r="AT3531" s="2">
        <v>465.89</v>
      </c>
      <c r="AU3531" s="2">
        <v>17</v>
      </c>
      <c r="AV3531" s="2">
        <v>0.15</v>
      </c>
      <c r="AW3531" s="2">
        <v>6732.11</v>
      </c>
      <c r="AX3531" s="2">
        <v>5443.11</v>
      </c>
      <c r="AY3531" s="2">
        <v>1289</v>
      </c>
      <c r="AZ3531" s="2" t="s">
        <v>76</v>
      </c>
      <c r="BA3531" s="2" t="s">
        <v>54</v>
      </c>
      <c r="BB3531" s="2" t="s">
        <v>37</v>
      </c>
      <c r="BC3531" s="2">
        <v>15.19</v>
      </c>
      <c r="BD3531" s="2">
        <v>2</v>
      </c>
      <c r="BE3531" s="2" t="s">
        <v>55</v>
      </c>
      <c r="BF3531" s="2" t="s">
        <v>56</v>
      </c>
      <c r="BG3531" s="2">
        <v>2</v>
      </c>
      <c r="BH3531" s="21">
        <v>9</v>
      </c>
    </row>
    <row r="3532" spans="36:60" x14ac:dyDescent="0.25">
      <c r="AJ3532" s="22">
        <v>297</v>
      </c>
      <c r="AK3532" s="13" t="s">
        <v>335</v>
      </c>
      <c r="AL3532" s="13" t="s">
        <v>114</v>
      </c>
      <c r="AM3532" s="13" t="s">
        <v>82</v>
      </c>
      <c r="AN3532" s="13" t="s">
        <v>83</v>
      </c>
      <c r="AO3532" s="13" t="s">
        <v>60</v>
      </c>
      <c r="AP3532" s="13" t="s">
        <v>68</v>
      </c>
      <c r="AQ3532" s="13" t="s">
        <v>52</v>
      </c>
      <c r="AR3532" s="13" t="s">
        <v>53</v>
      </c>
      <c r="AS3532" s="13" t="s">
        <v>46</v>
      </c>
      <c r="AT3532" s="13">
        <v>875.81</v>
      </c>
      <c r="AU3532" s="13">
        <v>14</v>
      </c>
      <c r="AV3532" s="13">
        <v>0.26</v>
      </c>
      <c r="AW3532" s="13">
        <v>9073.39</v>
      </c>
      <c r="AX3532" s="13">
        <v>6372.52</v>
      </c>
      <c r="AY3532" s="13">
        <v>2700.87</v>
      </c>
      <c r="AZ3532" s="13" t="s">
        <v>47</v>
      </c>
      <c r="BA3532" s="13" t="s">
        <v>54</v>
      </c>
      <c r="BB3532" s="13" t="s">
        <v>37</v>
      </c>
      <c r="BC3532" s="13">
        <v>15.87</v>
      </c>
      <c r="BD3532" s="13">
        <v>1</v>
      </c>
      <c r="BE3532" s="13" t="s">
        <v>38</v>
      </c>
      <c r="BF3532" s="13" t="s">
        <v>39</v>
      </c>
      <c r="BG3532" s="13">
        <v>1</v>
      </c>
      <c r="BH3532" s="23">
        <v>4</v>
      </c>
    </row>
    <row r="3533" spans="36:60" x14ac:dyDescent="0.25">
      <c r="AJ3533" s="20">
        <v>300</v>
      </c>
      <c r="AK3533" s="2" t="s">
        <v>144</v>
      </c>
      <c r="AL3533" s="2" t="s">
        <v>118</v>
      </c>
      <c r="AM3533" s="2" t="s">
        <v>42</v>
      </c>
      <c r="AN3533" s="2" t="s">
        <v>83</v>
      </c>
      <c r="AO3533" s="2" t="s">
        <v>60</v>
      </c>
      <c r="AP3533" s="2" t="s">
        <v>68</v>
      </c>
      <c r="AQ3533" s="2" t="s">
        <v>52</v>
      </c>
      <c r="AR3533" s="2" t="s">
        <v>33</v>
      </c>
      <c r="AS3533" s="2" t="s">
        <v>85</v>
      </c>
      <c r="AT3533" s="2">
        <v>754.45</v>
      </c>
      <c r="AU3533" s="2">
        <v>15</v>
      </c>
      <c r="AV3533" s="2">
        <v>0.28000000000000003</v>
      </c>
      <c r="AW3533" s="2">
        <v>8148.06</v>
      </c>
      <c r="AX3533" s="2">
        <v>4632.55</v>
      </c>
      <c r="AY3533" s="2">
        <v>3515.51</v>
      </c>
      <c r="AZ3533" s="2" t="s">
        <v>35</v>
      </c>
      <c r="BA3533" s="2" t="s">
        <v>54</v>
      </c>
      <c r="BB3533" s="2" t="s">
        <v>72</v>
      </c>
      <c r="BC3533" s="2">
        <v>27.92</v>
      </c>
      <c r="BD3533" s="2">
        <v>7</v>
      </c>
      <c r="BE3533" s="2" t="s">
        <v>97</v>
      </c>
      <c r="BF3533" s="2" t="s">
        <v>56</v>
      </c>
      <c r="BG3533" s="2">
        <v>4</v>
      </c>
      <c r="BH3533" s="21">
        <v>7</v>
      </c>
    </row>
    <row r="3534" spans="36:60" x14ac:dyDescent="0.25">
      <c r="AJ3534" s="20">
        <v>304</v>
      </c>
      <c r="AK3534" s="2" t="s">
        <v>335</v>
      </c>
      <c r="AL3534" s="2" t="s">
        <v>96</v>
      </c>
      <c r="AM3534" s="2" t="s">
        <v>42</v>
      </c>
      <c r="AN3534" s="2" t="s">
        <v>43</v>
      </c>
      <c r="AO3534" s="2" t="s">
        <v>44</v>
      </c>
      <c r="AP3534" s="2" t="s">
        <v>61</v>
      </c>
      <c r="AQ3534" s="2" t="s">
        <v>52</v>
      </c>
      <c r="AR3534" s="2" t="s">
        <v>33</v>
      </c>
      <c r="AS3534" s="2" t="s">
        <v>85</v>
      </c>
      <c r="AT3534" s="2">
        <v>43.47</v>
      </c>
      <c r="AU3534" s="2">
        <v>13</v>
      </c>
      <c r="AV3534" s="2">
        <v>0.03</v>
      </c>
      <c r="AW3534" s="2">
        <v>548.16</v>
      </c>
      <c r="AX3534" s="2">
        <v>356.34</v>
      </c>
      <c r="AY3534" s="2">
        <v>191.82</v>
      </c>
      <c r="AZ3534" s="2" t="s">
        <v>63</v>
      </c>
      <c r="BA3534" s="2" t="s">
        <v>54</v>
      </c>
      <c r="BB3534" s="2" t="s">
        <v>48</v>
      </c>
      <c r="BC3534" s="2">
        <v>47.4</v>
      </c>
      <c r="BD3534" s="2">
        <v>9</v>
      </c>
      <c r="BE3534" s="2" t="s">
        <v>38</v>
      </c>
      <c r="BF3534" s="2" t="s">
        <v>39</v>
      </c>
      <c r="BG3534" s="2">
        <v>1</v>
      </c>
      <c r="BH3534" s="21">
        <v>4</v>
      </c>
    </row>
    <row r="3535" spans="36:60" x14ac:dyDescent="0.25">
      <c r="AJ3535" s="22">
        <v>315</v>
      </c>
      <c r="AK3535" s="13" t="s">
        <v>346</v>
      </c>
      <c r="AL3535" s="13" t="s">
        <v>58</v>
      </c>
      <c r="AM3535" s="13" t="s">
        <v>28</v>
      </c>
      <c r="AN3535" s="13" t="s">
        <v>93</v>
      </c>
      <c r="AO3535" s="13" t="s">
        <v>78</v>
      </c>
      <c r="AP3535" s="13" t="s">
        <v>61</v>
      </c>
      <c r="AQ3535" s="13" t="s">
        <v>107</v>
      </c>
      <c r="AR3535" s="13" t="s">
        <v>53</v>
      </c>
      <c r="AS3535" s="13" t="s">
        <v>85</v>
      </c>
      <c r="AT3535" s="13">
        <v>936</v>
      </c>
      <c r="AU3535" s="13">
        <v>15</v>
      </c>
      <c r="AV3535" s="13">
        <v>0.27</v>
      </c>
      <c r="AW3535" s="13">
        <v>10249.200000000001</v>
      </c>
      <c r="AX3535" s="13">
        <v>6058.63</v>
      </c>
      <c r="AY3535" s="13">
        <v>4190.57</v>
      </c>
      <c r="AZ3535" s="13" t="s">
        <v>47</v>
      </c>
      <c r="BA3535" s="13" t="s">
        <v>54</v>
      </c>
      <c r="BB3535" s="13" t="s">
        <v>37</v>
      </c>
      <c r="BC3535" s="13">
        <v>35.56</v>
      </c>
      <c r="BD3535" s="13">
        <v>7</v>
      </c>
      <c r="BE3535" s="13" t="s">
        <v>55</v>
      </c>
      <c r="BF3535" s="13" t="s">
        <v>39</v>
      </c>
      <c r="BG3535" s="13">
        <v>4</v>
      </c>
      <c r="BH3535" s="23">
        <v>12</v>
      </c>
    </row>
    <row r="3536" spans="36:60" x14ac:dyDescent="0.25">
      <c r="AJ3536" s="22">
        <v>317</v>
      </c>
      <c r="AK3536" s="13" t="s">
        <v>347</v>
      </c>
      <c r="AL3536" s="13" t="s">
        <v>41</v>
      </c>
      <c r="AM3536" s="13" t="s">
        <v>28</v>
      </c>
      <c r="AN3536" s="13" t="s">
        <v>29</v>
      </c>
      <c r="AO3536" s="13" t="s">
        <v>94</v>
      </c>
      <c r="AP3536" s="13" t="s">
        <v>61</v>
      </c>
      <c r="AQ3536" s="13" t="s">
        <v>52</v>
      </c>
      <c r="AR3536" s="13" t="s">
        <v>45</v>
      </c>
      <c r="AS3536" s="13" t="s">
        <v>85</v>
      </c>
      <c r="AT3536" s="13">
        <v>944.83</v>
      </c>
      <c r="AU3536" s="13">
        <v>7</v>
      </c>
      <c r="AV3536" s="13">
        <v>0.25</v>
      </c>
      <c r="AW3536" s="13">
        <v>4960.3599999999997</v>
      </c>
      <c r="AX3536" s="13">
        <v>2813.76</v>
      </c>
      <c r="AY3536" s="13">
        <v>2146.6</v>
      </c>
      <c r="AZ3536" s="13" t="s">
        <v>35</v>
      </c>
      <c r="BA3536" s="13" t="s">
        <v>54</v>
      </c>
      <c r="BB3536" s="13" t="s">
        <v>72</v>
      </c>
      <c r="BC3536" s="13">
        <v>46.89</v>
      </c>
      <c r="BD3536" s="13">
        <v>6</v>
      </c>
      <c r="BE3536" s="13" t="s">
        <v>97</v>
      </c>
      <c r="BF3536" s="13" t="s">
        <v>56</v>
      </c>
      <c r="BG3536" s="13">
        <v>1</v>
      </c>
      <c r="BH3536" s="23">
        <v>5</v>
      </c>
    </row>
    <row r="3537" spans="36:60" x14ac:dyDescent="0.25">
      <c r="AJ3537" s="22">
        <v>321</v>
      </c>
      <c r="AK3537" s="13" t="s">
        <v>350</v>
      </c>
      <c r="AL3537" s="13" t="s">
        <v>58</v>
      </c>
      <c r="AM3537" s="13" t="s">
        <v>82</v>
      </c>
      <c r="AN3537" s="13" t="s">
        <v>90</v>
      </c>
      <c r="AO3537" s="13" t="s">
        <v>30</v>
      </c>
      <c r="AP3537" s="13" t="s">
        <v>51</v>
      </c>
      <c r="AQ3537" s="13" t="s">
        <v>52</v>
      </c>
      <c r="AR3537" s="13" t="s">
        <v>33</v>
      </c>
      <c r="AS3537" s="13" t="s">
        <v>80</v>
      </c>
      <c r="AT3537" s="13">
        <v>987.15</v>
      </c>
      <c r="AU3537" s="13">
        <v>4</v>
      </c>
      <c r="AV3537" s="13">
        <v>0.22</v>
      </c>
      <c r="AW3537" s="13">
        <v>3079.91</v>
      </c>
      <c r="AX3537" s="13">
        <v>2103.94</v>
      </c>
      <c r="AY3537" s="13">
        <v>975.97</v>
      </c>
      <c r="AZ3537" s="13" t="s">
        <v>35</v>
      </c>
      <c r="BA3537" s="13" t="s">
        <v>54</v>
      </c>
      <c r="BB3537" s="13" t="s">
        <v>37</v>
      </c>
      <c r="BC3537" s="13">
        <v>21.52</v>
      </c>
      <c r="BD3537" s="13">
        <v>5</v>
      </c>
      <c r="BE3537" s="13" t="s">
        <v>97</v>
      </c>
      <c r="BF3537" s="13" t="s">
        <v>39</v>
      </c>
      <c r="BG3537" s="13">
        <v>2</v>
      </c>
      <c r="BH3537" s="23">
        <v>8</v>
      </c>
    </row>
    <row r="3538" spans="36:60" x14ac:dyDescent="0.25">
      <c r="AJ3538" s="20">
        <v>326</v>
      </c>
      <c r="AK3538" s="2" t="s">
        <v>157</v>
      </c>
      <c r="AL3538" s="2" t="s">
        <v>129</v>
      </c>
      <c r="AM3538" s="2" t="s">
        <v>28</v>
      </c>
      <c r="AN3538" s="2" t="s">
        <v>93</v>
      </c>
      <c r="AO3538" s="2" t="s">
        <v>74</v>
      </c>
      <c r="AP3538" s="2" t="s">
        <v>68</v>
      </c>
      <c r="AQ3538" s="2" t="s">
        <v>52</v>
      </c>
      <c r="AR3538" s="2" t="s">
        <v>33</v>
      </c>
      <c r="AS3538" s="2" t="s">
        <v>70</v>
      </c>
      <c r="AT3538" s="2">
        <v>325.95</v>
      </c>
      <c r="AU3538" s="2">
        <v>4</v>
      </c>
      <c r="AV3538" s="2">
        <v>0.06</v>
      </c>
      <c r="AW3538" s="2">
        <v>1225.57</v>
      </c>
      <c r="AX3538" s="2">
        <v>780.66</v>
      </c>
      <c r="AY3538" s="2">
        <v>444.91</v>
      </c>
      <c r="AZ3538" s="2" t="s">
        <v>76</v>
      </c>
      <c r="BA3538" s="2" t="s">
        <v>54</v>
      </c>
      <c r="BB3538" s="2" t="s">
        <v>72</v>
      </c>
      <c r="BC3538" s="2">
        <v>22.63</v>
      </c>
      <c r="BD3538" s="2">
        <v>9</v>
      </c>
      <c r="BE3538" s="2" t="s">
        <v>97</v>
      </c>
      <c r="BF3538" s="2" t="s">
        <v>39</v>
      </c>
      <c r="BG3538" s="2">
        <v>3</v>
      </c>
      <c r="BH3538" s="21">
        <v>6</v>
      </c>
    </row>
    <row r="3539" spans="36:60" x14ac:dyDescent="0.25">
      <c r="AJ3539" s="22">
        <v>329</v>
      </c>
      <c r="AK3539" s="13" t="s">
        <v>355</v>
      </c>
      <c r="AL3539" s="13" t="s">
        <v>127</v>
      </c>
      <c r="AM3539" s="13" t="s">
        <v>82</v>
      </c>
      <c r="AN3539" s="13" t="s">
        <v>83</v>
      </c>
      <c r="AO3539" s="13" t="s">
        <v>100</v>
      </c>
      <c r="AP3539" s="13" t="s">
        <v>51</v>
      </c>
      <c r="AQ3539" s="13" t="s">
        <v>52</v>
      </c>
      <c r="AR3539" s="13" t="s">
        <v>45</v>
      </c>
      <c r="AS3539" s="13" t="s">
        <v>70</v>
      </c>
      <c r="AT3539" s="13">
        <v>341.18</v>
      </c>
      <c r="AU3539" s="13">
        <v>6</v>
      </c>
      <c r="AV3539" s="13">
        <v>0.1</v>
      </c>
      <c r="AW3539" s="13">
        <v>1842.37</v>
      </c>
      <c r="AX3539" s="13">
        <v>1221.9000000000001</v>
      </c>
      <c r="AY3539" s="13">
        <v>620.47</v>
      </c>
      <c r="AZ3539" s="13" t="s">
        <v>35</v>
      </c>
      <c r="BA3539" s="13" t="s">
        <v>54</v>
      </c>
      <c r="BB3539" s="13" t="s">
        <v>37</v>
      </c>
      <c r="BC3539" s="13">
        <v>38.1</v>
      </c>
      <c r="BD3539" s="13">
        <v>4</v>
      </c>
      <c r="BE3539" s="13" t="s">
        <v>38</v>
      </c>
      <c r="BF3539" s="13" t="s">
        <v>56</v>
      </c>
      <c r="BG3539" s="13">
        <v>5</v>
      </c>
      <c r="BH3539" s="23">
        <v>9</v>
      </c>
    </row>
    <row r="3540" spans="36:60" x14ac:dyDescent="0.25">
      <c r="AJ3540" s="20">
        <v>330</v>
      </c>
      <c r="AK3540" s="2" t="s">
        <v>356</v>
      </c>
      <c r="AL3540" s="2" t="s">
        <v>50</v>
      </c>
      <c r="AM3540" s="2" t="s">
        <v>42</v>
      </c>
      <c r="AN3540" s="2" t="s">
        <v>29</v>
      </c>
      <c r="AO3540" s="2" t="s">
        <v>30</v>
      </c>
      <c r="AP3540" s="2" t="s">
        <v>61</v>
      </c>
      <c r="AQ3540" s="2" t="s">
        <v>52</v>
      </c>
      <c r="AR3540" s="2" t="s">
        <v>45</v>
      </c>
      <c r="AS3540" s="2" t="s">
        <v>70</v>
      </c>
      <c r="AT3540" s="2">
        <v>992.37</v>
      </c>
      <c r="AU3540" s="2">
        <v>7</v>
      </c>
      <c r="AV3540" s="2">
        <v>7.0000000000000007E-2</v>
      </c>
      <c r="AW3540" s="2">
        <v>6460.33</v>
      </c>
      <c r="AX3540" s="2">
        <v>5405.8</v>
      </c>
      <c r="AY3540" s="2">
        <v>1054.53</v>
      </c>
      <c r="AZ3540" s="2" t="s">
        <v>47</v>
      </c>
      <c r="BA3540" s="2" t="s">
        <v>54</v>
      </c>
      <c r="BB3540" s="2" t="s">
        <v>37</v>
      </c>
      <c r="BC3540" s="2">
        <v>10.9</v>
      </c>
      <c r="BD3540" s="2">
        <v>7</v>
      </c>
      <c r="BE3540" s="2" t="s">
        <v>55</v>
      </c>
      <c r="BF3540" s="2" t="s">
        <v>39</v>
      </c>
      <c r="BG3540" s="2">
        <v>5</v>
      </c>
      <c r="BH3540" s="21">
        <v>4</v>
      </c>
    </row>
    <row r="3541" spans="36:60" x14ac:dyDescent="0.25">
      <c r="AJ3541" s="20">
        <v>334</v>
      </c>
      <c r="AK3541" s="2" t="s">
        <v>359</v>
      </c>
      <c r="AL3541" s="2" t="s">
        <v>96</v>
      </c>
      <c r="AM3541" s="2" t="s">
        <v>82</v>
      </c>
      <c r="AN3541" s="2" t="s">
        <v>43</v>
      </c>
      <c r="AO3541" s="2" t="s">
        <v>67</v>
      </c>
      <c r="AP3541" s="2" t="s">
        <v>68</v>
      </c>
      <c r="AQ3541" s="2" t="s">
        <v>87</v>
      </c>
      <c r="AR3541" s="2" t="s">
        <v>33</v>
      </c>
      <c r="AS3541" s="2" t="s">
        <v>46</v>
      </c>
      <c r="AT3541" s="2">
        <v>803.57</v>
      </c>
      <c r="AU3541" s="2">
        <v>1</v>
      </c>
      <c r="AV3541" s="2">
        <v>0.14000000000000001</v>
      </c>
      <c r="AW3541" s="2">
        <v>691.07</v>
      </c>
      <c r="AX3541" s="2">
        <v>561.41</v>
      </c>
      <c r="AY3541" s="2">
        <v>129.66</v>
      </c>
      <c r="AZ3541" s="2" t="s">
        <v>76</v>
      </c>
      <c r="BA3541" s="2" t="s">
        <v>54</v>
      </c>
      <c r="BB3541" s="2" t="s">
        <v>48</v>
      </c>
      <c r="BC3541" s="2">
        <v>36.25</v>
      </c>
      <c r="BD3541" s="2">
        <v>9</v>
      </c>
      <c r="BE3541" s="2" t="s">
        <v>97</v>
      </c>
      <c r="BF3541" s="2" t="s">
        <v>56</v>
      </c>
      <c r="BG3541" s="2">
        <v>2</v>
      </c>
      <c r="BH3541" s="21">
        <v>4</v>
      </c>
    </row>
    <row r="3542" spans="36:60" x14ac:dyDescent="0.25">
      <c r="AJ3542" s="22">
        <v>339</v>
      </c>
      <c r="AK3542" s="13" t="s">
        <v>81</v>
      </c>
      <c r="AL3542" s="13" t="s">
        <v>50</v>
      </c>
      <c r="AM3542" s="13" t="s">
        <v>66</v>
      </c>
      <c r="AN3542" s="13" t="s">
        <v>93</v>
      </c>
      <c r="AO3542" s="13" t="s">
        <v>44</v>
      </c>
      <c r="AP3542" s="13" t="s">
        <v>68</v>
      </c>
      <c r="AQ3542" s="13" t="s">
        <v>32</v>
      </c>
      <c r="AR3542" s="13" t="s">
        <v>53</v>
      </c>
      <c r="AS3542" s="13" t="s">
        <v>70</v>
      </c>
      <c r="AT3542" s="13">
        <v>910.94</v>
      </c>
      <c r="AU3542" s="13">
        <v>18</v>
      </c>
      <c r="AV3542" s="13">
        <v>0.16</v>
      </c>
      <c r="AW3542" s="13">
        <v>13773.41</v>
      </c>
      <c r="AX3542" s="13">
        <v>10190.58</v>
      </c>
      <c r="AY3542" s="13">
        <v>3582.83</v>
      </c>
      <c r="AZ3542" s="13" t="s">
        <v>76</v>
      </c>
      <c r="BA3542" s="13" t="s">
        <v>54</v>
      </c>
      <c r="BB3542" s="13" t="s">
        <v>48</v>
      </c>
      <c r="BC3542" s="13">
        <v>21.52</v>
      </c>
      <c r="BD3542" s="13">
        <v>8</v>
      </c>
      <c r="BE3542" s="13" t="s">
        <v>97</v>
      </c>
      <c r="BF3542" s="13" t="s">
        <v>56</v>
      </c>
      <c r="BG3542" s="13">
        <v>5</v>
      </c>
      <c r="BH3542" s="23">
        <v>9</v>
      </c>
    </row>
    <row r="3543" spans="36:60" x14ac:dyDescent="0.25">
      <c r="AJ3543" s="22">
        <v>343</v>
      </c>
      <c r="AK3543" s="13" t="s">
        <v>364</v>
      </c>
      <c r="AL3543" s="13" t="s">
        <v>99</v>
      </c>
      <c r="AM3543" s="13" t="s">
        <v>66</v>
      </c>
      <c r="AN3543" s="13" t="s">
        <v>59</v>
      </c>
      <c r="AO3543" s="13" t="s">
        <v>74</v>
      </c>
      <c r="AP3543" s="13" t="s">
        <v>68</v>
      </c>
      <c r="AQ3543" s="13" t="s">
        <v>69</v>
      </c>
      <c r="AR3543" s="13" t="s">
        <v>45</v>
      </c>
      <c r="AS3543" s="13" t="s">
        <v>34</v>
      </c>
      <c r="AT3543" s="13">
        <v>666.26</v>
      </c>
      <c r="AU3543" s="13">
        <v>1</v>
      </c>
      <c r="AV3543" s="13">
        <v>7.0000000000000007E-2</v>
      </c>
      <c r="AW3543" s="13">
        <v>619.62</v>
      </c>
      <c r="AX3543" s="13">
        <v>409.51</v>
      </c>
      <c r="AY3543" s="13">
        <v>210.11</v>
      </c>
      <c r="AZ3543" s="13" t="s">
        <v>47</v>
      </c>
      <c r="BA3543" s="13" t="s">
        <v>54</v>
      </c>
      <c r="BB3543" s="13" t="s">
        <v>48</v>
      </c>
      <c r="BC3543" s="13">
        <v>38.590000000000003</v>
      </c>
      <c r="BD3543" s="13">
        <v>7</v>
      </c>
      <c r="BE3543" s="13" t="s">
        <v>55</v>
      </c>
      <c r="BF3543" s="13" t="s">
        <v>39</v>
      </c>
      <c r="BG3543" s="13">
        <v>2</v>
      </c>
      <c r="BH3543" s="23">
        <v>9</v>
      </c>
    </row>
    <row r="3544" spans="36:60" x14ac:dyDescent="0.25">
      <c r="AJ3544" s="22">
        <v>345</v>
      </c>
      <c r="AK3544" s="13" t="s">
        <v>365</v>
      </c>
      <c r="AL3544" s="13" t="s">
        <v>129</v>
      </c>
      <c r="AM3544" s="13" t="s">
        <v>66</v>
      </c>
      <c r="AN3544" s="13" t="s">
        <v>90</v>
      </c>
      <c r="AO3544" s="13" t="s">
        <v>100</v>
      </c>
      <c r="AP3544" s="13" t="s">
        <v>61</v>
      </c>
      <c r="AQ3544" s="13" t="s">
        <v>134</v>
      </c>
      <c r="AR3544" s="13" t="s">
        <v>53</v>
      </c>
      <c r="AS3544" s="13" t="s">
        <v>46</v>
      </c>
      <c r="AT3544" s="13">
        <v>334.51</v>
      </c>
      <c r="AU3544" s="13">
        <v>11</v>
      </c>
      <c r="AV3544" s="13">
        <v>0.04</v>
      </c>
      <c r="AW3544" s="13">
        <v>3532.43</v>
      </c>
      <c r="AX3544" s="13">
        <v>2133.98</v>
      </c>
      <c r="AY3544" s="13">
        <v>1398.45</v>
      </c>
      <c r="AZ3544" s="13" t="s">
        <v>47</v>
      </c>
      <c r="BA3544" s="13" t="s">
        <v>54</v>
      </c>
      <c r="BB3544" s="13" t="s">
        <v>72</v>
      </c>
      <c r="BC3544" s="13">
        <v>18.98</v>
      </c>
      <c r="BD3544" s="13">
        <v>8</v>
      </c>
      <c r="BE3544" s="13" t="s">
        <v>55</v>
      </c>
      <c r="BF3544" s="13" t="s">
        <v>39</v>
      </c>
      <c r="BG3544" s="13">
        <v>4</v>
      </c>
      <c r="BH3544" s="23">
        <v>6</v>
      </c>
    </row>
    <row r="3545" spans="36:60" x14ac:dyDescent="0.25">
      <c r="AJ3545" s="22">
        <v>347</v>
      </c>
      <c r="AK3545" s="13" t="s">
        <v>367</v>
      </c>
      <c r="AL3545" s="13" t="s">
        <v>58</v>
      </c>
      <c r="AM3545" s="13" t="s">
        <v>82</v>
      </c>
      <c r="AN3545" s="13" t="s">
        <v>90</v>
      </c>
      <c r="AO3545" s="13" t="s">
        <v>94</v>
      </c>
      <c r="AP3545" s="13" t="s">
        <v>75</v>
      </c>
      <c r="AQ3545" s="13" t="s">
        <v>87</v>
      </c>
      <c r="AR3545" s="13" t="s">
        <v>45</v>
      </c>
      <c r="AS3545" s="13" t="s">
        <v>46</v>
      </c>
      <c r="AT3545" s="13">
        <v>132.30000000000001</v>
      </c>
      <c r="AU3545" s="13">
        <v>2</v>
      </c>
      <c r="AV3545" s="13">
        <v>0.27</v>
      </c>
      <c r="AW3545" s="13">
        <v>193.16</v>
      </c>
      <c r="AX3545" s="13">
        <v>147.26</v>
      </c>
      <c r="AY3545" s="13">
        <v>45.9</v>
      </c>
      <c r="AZ3545" s="13" t="s">
        <v>47</v>
      </c>
      <c r="BA3545" s="13" t="s">
        <v>54</v>
      </c>
      <c r="BB3545" s="13" t="s">
        <v>48</v>
      </c>
      <c r="BC3545" s="13">
        <v>48.36</v>
      </c>
      <c r="BD3545" s="13">
        <v>1</v>
      </c>
      <c r="BE3545" s="13" t="s">
        <v>97</v>
      </c>
      <c r="BF3545" s="13" t="s">
        <v>56</v>
      </c>
      <c r="BG3545" s="13">
        <v>2</v>
      </c>
      <c r="BH3545" s="23">
        <v>6</v>
      </c>
    </row>
    <row r="3546" spans="36:60" x14ac:dyDescent="0.25">
      <c r="AJ3546" s="22">
        <v>351</v>
      </c>
      <c r="AK3546" s="13" t="s">
        <v>86</v>
      </c>
      <c r="AL3546" s="13" t="s">
        <v>27</v>
      </c>
      <c r="AM3546" s="13" t="s">
        <v>66</v>
      </c>
      <c r="AN3546" s="13" t="s">
        <v>29</v>
      </c>
      <c r="AO3546" s="13" t="s">
        <v>30</v>
      </c>
      <c r="AP3546" s="13" t="s">
        <v>61</v>
      </c>
      <c r="AQ3546" s="13" t="s">
        <v>79</v>
      </c>
      <c r="AR3546" s="13" t="s">
        <v>53</v>
      </c>
      <c r="AS3546" s="13" t="s">
        <v>85</v>
      </c>
      <c r="AT3546" s="13">
        <v>62.89</v>
      </c>
      <c r="AU3546" s="13">
        <v>6</v>
      </c>
      <c r="AV3546" s="13">
        <v>0.11</v>
      </c>
      <c r="AW3546" s="13">
        <v>335.83</v>
      </c>
      <c r="AX3546" s="13">
        <v>223.91</v>
      </c>
      <c r="AY3546" s="13">
        <v>111.92</v>
      </c>
      <c r="AZ3546" s="13" t="s">
        <v>76</v>
      </c>
      <c r="BA3546" s="13" t="s">
        <v>54</v>
      </c>
      <c r="BB3546" s="13" t="s">
        <v>48</v>
      </c>
      <c r="BC3546" s="13">
        <v>40.799999999999997</v>
      </c>
      <c r="BD3546" s="13">
        <v>4</v>
      </c>
      <c r="BE3546" s="13" t="s">
        <v>38</v>
      </c>
      <c r="BF3546" s="13" t="s">
        <v>39</v>
      </c>
      <c r="BG3546" s="13">
        <v>1</v>
      </c>
      <c r="BH3546" s="23">
        <v>7</v>
      </c>
    </row>
    <row r="3547" spans="36:60" x14ac:dyDescent="0.25">
      <c r="AJ3547" s="20">
        <v>352</v>
      </c>
      <c r="AK3547" s="2" t="s">
        <v>370</v>
      </c>
      <c r="AL3547" s="2" t="s">
        <v>118</v>
      </c>
      <c r="AM3547" s="2" t="s">
        <v>42</v>
      </c>
      <c r="AN3547" s="2" t="s">
        <v>29</v>
      </c>
      <c r="AO3547" s="2" t="s">
        <v>100</v>
      </c>
      <c r="AP3547" s="2" t="s">
        <v>75</v>
      </c>
      <c r="AQ3547" s="2" t="s">
        <v>62</v>
      </c>
      <c r="AR3547" s="2" t="s">
        <v>33</v>
      </c>
      <c r="AS3547" s="2" t="s">
        <v>34</v>
      </c>
      <c r="AT3547" s="2">
        <v>265.61</v>
      </c>
      <c r="AU3547" s="2">
        <v>1</v>
      </c>
      <c r="AV3547" s="2">
        <v>0.2</v>
      </c>
      <c r="AW3547" s="2">
        <v>212.49</v>
      </c>
      <c r="AX3547" s="2">
        <v>173.93</v>
      </c>
      <c r="AY3547" s="2">
        <v>38.56</v>
      </c>
      <c r="AZ3547" s="2" t="s">
        <v>63</v>
      </c>
      <c r="BA3547" s="2" t="s">
        <v>54</v>
      </c>
      <c r="BB3547" s="2" t="s">
        <v>72</v>
      </c>
      <c r="BC3547" s="2">
        <v>45.91</v>
      </c>
      <c r="BD3547" s="2">
        <v>5</v>
      </c>
      <c r="BE3547" s="2" t="s">
        <v>97</v>
      </c>
      <c r="BF3547" s="2" t="s">
        <v>56</v>
      </c>
      <c r="BG3547" s="2">
        <v>4</v>
      </c>
      <c r="BH3547" s="21">
        <v>11</v>
      </c>
    </row>
    <row r="3548" spans="36:60" x14ac:dyDescent="0.25">
      <c r="AJ3548" s="22">
        <v>357</v>
      </c>
      <c r="AK3548" s="13" t="s">
        <v>373</v>
      </c>
      <c r="AL3548" s="13" t="s">
        <v>50</v>
      </c>
      <c r="AM3548" s="13" t="s">
        <v>42</v>
      </c>
      <c r="AN3548" s="13" t="s">
        <v>93</v>
      </c>
      <c r="AO3548" s="13" t="s">
        <v>78</v>
      </c>
      <c r="AP3548" s="13" t="s">
        <v>75</v>
      </c>
      <c r="AQ3548" s="13" t="s">
        <v>69</v>
      </c>
      <c r="AR3548" s="13" t="s">
        <v>33</v>
      </c>
      <c r="AS3548" s="13" t="s">
        <v>34</v>
      </c>
      <c r="AT3548" s="13">
        <v>167.67</v>
      </c>
      <c r="AU3548" s="13">
        <v>5</v>
      </c>
      <c r="AV3548" s="13">
        <v>0.3</v>
      </c>
      <c r="AW3548" s="13">
        <v>586.84</v>
      </c>
      <c r="AX3548" s="13">
        <v>376.7</v>
      </c>
      <c r="AY3548" s="13">
        <v>210.14</v>
      </c>
      <c r="AZ3548" s="13" t="s">
        <v>47</v>
      </c>
      <c r="BA3548" s="13" t="s">
        <v>54</v>
      </c>
      <c r="BB3548" s="13" t="s">
        <v>48</v>
      </c>
      <c r="BC3548" s="13">
        <v>47.98</v>
      </c>
      <c r="BD3548" s="13">
        <v>8</v>
      </c>
      <c r="BE3548" s="13" t="s">
        <v>55</v>
      </c>
      <c r="BF3548" s="13" t="s">
        <v>39</v>
      </c>
      <c r="BG3548" s="13">
        <v>4</v>
      </c>
      <c r="BH3548" s="23">
        <v>4</v>
      </c>
    </row>
    <row r="3549" spans="36:60" x14ac:dyDescent="0.25">
      <c r="AJ3549" s="20">
        <v>360</v>
      </c>
      <c r="AK3549" s="2" t="s">
        <v>375</v>
      </c>
      <c r="AL3549" s="2" t="s">
        <v>96</v>
      </c>
      <c r="AM3549" s="2" t="s">
        <v>82</v>
      </c>
      <c r="AN3549" s="2" t="s">
        <v>90</v>
      </c>
      <c r="AO3549" s="2" t="s">
        <v>100</v>
      </c>
      <c r="AP3549" s="2" t="s">
        <v>68</v>
      </c>
      <c r="AQ3549" s="2" t="s">
        <v>87</v>
      </c>
      <c r="AR3549" s="2" t="s">
        <v>45</v>
      </c>
      <c r="AS3549" s="2" t="s">
        <v>80</v>
      </c>
      <c r="AT3549" s="2">
        <v>434.11</v>
      </c>
      <c r="AU3549" s="2">
        <v>4</v>
      </c>
      <c r="AV3549" s="2">
        <v>0.06</v>
      </c>
      <c r="AW3549" s="2">
        <v>1632.25</v>
      </c>
      <c r="AX3549" s="2">
        <v>1442.94</v>
      </c>
      <c r="AY3549" s="2">
        <v>189.31</v>
      </c>
      <c r="AZ3549" s="2" t="s">
        <v>47</v>
      </c>
      <c r="BA3549" s="2" t="s">
        <v>54</v>
      </c>
      <c r="BB3549" s="2" t="s">
        <v>48</v>
      </c>
      <c r="BC3549" s="2">
        <v>15.06</v>
      </c>
      <c r="BD3549" s="2">
        <v>6</v>
      </c>
      <c r="BE3549" s="2" t="s">
        <v>55</v>
      </c>
      <c r="BF3549" s="2" t="s">
        <v>56</v>
      </c>
      <c r="BG3549" s="2">
        <v>5</v>
      </c>
      <c r="BH3549" s="21">
        <v>6</v>
      </c>
    </row>
    <row r="3550" spans="36:60" x14ac:dyDescent="0.25">
      <c r="AJ3550" s="22">
        <v>361</v>
      </c>
      <c r="AK3550" s="13" t="s">
        <v>376</v>
      </c>
      <c r="AL3550" s="13" t="s">
        <v>27</v>
      </c>
      <c r="AM3550" s="13" t="s">
        <v>66</v>
      </c>
      <c r="AN3550" s="13" t="s">
        <v>90</v>
      </c>
      <c r="AO3550" s="13" t="s">
        <v>30</v>
      </c>
      <c r="AP3550" s="13" t="s">
        <v>75</v>
      </c>
      <c r="AQ3550" s="13" t="s">
        <v>134</v>
      </c>
      <c r="AR3550" s="13" t="s">
        <v>33</v>
      </c>
      <c r="AS3550" s="13" t="s">
        <v>46</v>
      </c>
      <c r="AT3550" s="13">
        <v>455.07</v>
      </c>
      <c r="AU3550" s="13">
        <v>14</v>
      </c>
      <c r="AV3550" s="13">
        <v>0.18</v>
      </c>
      <c r="AW3550" s="13">
        <v>5224.2</v>
      </c>
      <c r="AX3550" s="13">
        <v>3152.07</v>
      </c>
      <c r="AY3550" s="13">
        <v>2072.13</v>
      </c>
      <c r="AZ3550" s="13" t="s">
        <v>91</v>
      </c>
      <c r="BA3550" s="13" t="s">
        <v>54</v>
      </c>
      <c r="BB3550" s="13" t="s">
        <v>48</v>
      </c>
      <c r="BC3550" s="13">
        <v>22.64</v>
      </c>
      <c r="BD3550" s="13">
        <v>1</v>
      </c>
      <c r="BE3550" s="13" t="s">
        <v>55</v>
      </c>
      <c r="BF3550" s="13" t="s">
        <v>39</v>
      </c>
      <c r="BG3550" s="13">
        <v>1</v>
      </c>
      <c r="BH3550" s="23">
        <v>2</v>
      </c>
    </row>
    <row r="3551" spans="36:60" x14ac:dyDescent="0.25">
      <c r="AJ3551" s="22">
        <v>363</v>
      </c>
      <c r="AK3551" s="13" t="s">
        <v>378</v>
      </c>
      <c r="AL3551" s="13" t="s">
        <v>50</v>
      </c>
      <c r="AM3551" s="13" t="s">
        <v>82</v>
      </c>
      <c r="AN3551" s="13" t="s">
        <v>59</v>
      </c>
      <c r="AO3551" s="13" t="s">
        <v>94</v>
      </c>
      <c r="AP3551" s="13" t="s">
        <v>51</v>
      </c>
      <c r="AQ3551" s="13" t="s">
        <v>52</v>
      </c>
      <c r="AR3551" s="13" t="s">
        <v>45</v>
      </c>
      <c r="AS3551" s="13" t="s">
        <v>34</v>
      </c>
      <c r="AT3551" s="13">
        <v>958.01</v>
      </c>
      <c r="AU3551" s="13">
        <v>9</v>
      </c>
      <c r="AV3551" s="13">
        <v>0.28999999999999998</v>
      </c>
      <c r="AW3551" s="13">
        <v>6121.68</v>
      </c>
      <c r="AX3551" s="13">
        <v>3307.91</v>
      </c>
      <c r="AY3551" s="13">
        <v>2813.77</v>
      </c>
      <c r="AZ3551" s="13" t="s">
        <v>76</v>
      </c>
      <c r="BA3551" s="13" t="s">
        <v>54</v>
      </c>
      <c r="BB3551" s="13" t="s">
        <v>37</v>
      </c>
      <c r="BC3551" s="13">
        <v>25.09</v>
      </c>
      <c r="BD3551" s="13">
        <v>7</v>
      </c>
      <c r="BE3551" s="13" t="s">
        <v>38</v>
      </c>
      <c r="BF3551" s="13" t="s">
        <v>39</v>
      </c>
      <c r="BG3551" s="13">
        <v>2</v>
      </c>
      <c r="BH3551" s="23">
        <v>9</v>
      </c>
    </row>
    <row r="3552" spans="36:60" x14ac:dyDescent="0.25">
      <c r="AJ3552" s="20">
        <v>368</v>
      </c>
      <c r="AK3552" s="2" t="s">
        <v>381</v>
      </c>
      <c r="AL3552" s="2" t="s">
        <v>41</v>
      </c>
      <c r="AM3552" s="2" t="s">
        <v>66</v>
      </c>
      <c r="AN3552" s="2" t="s">
        <v>43</v>
      </c>
      <c r="AO3552" s="2" t="s">
        <v>30</v>
      </c>
      <c r="AP3552" s="2" t="s">
        <v>31</v>
      </c>
      <c r="AQ3552" s="2" t="s">
        <v>69</v>
      </c>
      <c r="AR3552" s="2" t="s">
        <v>45</v>
      </c>
      <c r="AS3552" s="2" t="s">
        <v>46</v>
      </c>
      <c r="AT3552" s="2">
        <v>437.82</v>
      </c>
      <c r="AU3552" s="2">
        <v>4</v>
      </c>
      <c r="AV3552" s="2">
        <v>0.02</v>
      </c>
      <c r="AW3552" s="2">
        <v>1716.25</v>
      </c>
      <c r="AX3552" s="2">
        <v>1287.94</v>
      </c>
      <c r="AY3552" s="2">
        <v>428.31</v>
      </c>
      <c r="AZ3552" s="2" t="s">
        <v>91</v>
      </c>
      <c r="BA3552" s="2" t="s">
        <v>54</v>
      </c>
      <c r="BB3552" s="2" t="s">
        <v>37</v>
      </c>
      <c r="BC3552" s="2">
        <v>30.47</v>
      </c>
      <c r="BD3552" s="2">
        <v>5</v>
      </c>
      <c r="BE3552" s="2" t="s">
        <v>55</v>
      </c>
      <c r="BF3552" s="2" t="s">
        <v>56</v>
      </c>
      <c r="BG3552" s="2">
        <v>5</v>
      </c>
      <c r="BH3552" s="21">
        <v>7</v>
      </c>
    </row>
    <row r="3553" spans="36:60" x14ac:dyDescent="0.25">
      <c r="AJ3553" s="20">
        <v>370</v>
      </c>
      <c r="AK3553" s="2" t="s">
        <v>382</v>
      </c>
      <c r="AL3553" s="2" t="s">
        <v>120</v>
      </c>
      <c r="AM3553" s="2" t="s">
        <v>66</v>
      </c>
      <c r="AN3553" s="2" t="s">
        <v>90</v>
      </c>
      <c r="AO3553" s="2" t="s">
        <v>74</v>
      </c>
      <c r="AP3553" s="2" t="s">
        <v>68</v>
      </c>
      <c r="AQ3553" s="2" t="s">
        <v>87</v>
      </c>
      <c r="AR3553" s="2" t="s">
        <v>33</v>
      </c>
      <c r="AS3553" s="2" t="s">
        <v>85</v>
      </c>
      <c r="AT3553" s="2">
        <v>400.73</v>
      </c>
      <c r="AU3553" s="2">
        <v>17</v>
      </c>
      <c r="AV3553" s="2">
        <v>0.06</v>
      </c>
      <c r="AW3553" s="2">
        <v>6403.67</v>
      </c>
      <c r="AX3553" s="2">
        <v>5064.1099999999997</v>
      </c>
      <c r="AY3553" s="2">
        <v>1339.56</v>
      </c>
      <c r="AZ3553" s="2" t="s">
        <v>35</v>
      </c>
      <c r="BA3553" s="2" t="s">
        <v>54</v>
      </c>
      <c r="BB3553" s="2" t="s">
        <v>72</v>
      </c>
      <c r="BC3553" s="2">
        <v>28.8</v>
      </c>
      <c r="BD3553" s="2">
        <v>3</v>
      </c>
      <c r="BE3553" s="2" t="s">
        <v>38</v>
      </c>
      <c r="BF3553" s="2" t="s">
        <v>39</v>
      </c>
      <c r="BG3553" s="2">
        <v>2</v>
      </c>
      <c r="BH3553" s="21">
        <v>11</v>
      </c>
    </row>
    <row r="3554" spans="36:60" x14ac:dyDescent="0.25">
      <c r="AJ3554" s="22">
        <v>371</v>
      </c>
      <c r="AK3554" s="13" t="s">
        <v>383</v>
      </c>
      <c r="AL3554" s="13" t="s">
        <v>118</v>
      </c>
      <c r="AM3554" s="13" t="s">
        <v>42</v>
      </c>
      <c r="AN3554" s="13" t="s">
        <v>90</v>
      </c>
      <c r="AO3554" s="13" t="s">
        <v>67</v>
      </c>
      <c r="AP3554" s="13" t="s">
        <v>75</v>
      </c>
      <c r="AQ3554" s="13" t="s">
        <v>134</v>
      </c>
      <c r="AR3554" s="13" t="s">
        <v>45</v>
      </c>
      <c r="AS3554" s="13" t="s">
        <v>46</v>
      </c>
      <c r="AT3554" s="13">
        <v>247.58</v>
      </c>
      <c r="AU3554" s="13">
        <v>9</v>
      </c>
      <c r="AV3554" s="13">
        <v>0.25</v>
      </c>
      <c r="AW3554" s="13">
        <v>1671.17</v>
      </c>
      <c r="AX3554" s="13">
        <v>892.71</v>
      </c>
      <c r="AY3554" s="13">
        <v>778.46</v>
      </c>
      <c r="AZ3554" s="13" t="s">
        <v>35</v>
      </c>
      <c r="BA3554" s="13" t="s">
        <v>54</v>
      </c>
      <c r="BB3554" s="13" t="s">
        <v>48</v>
      </c>
      <c r="BC3554" s="13">
        <v>12.92</v>
      </c>
      <c r="BD3554" s="13">
        <v>7</v>
      </c>
      <c r="BE3554" s="13" t="s">
        <v>97</v>
      </c>
      <c r="BF3554" s="13" t="s">
        <v>39</v>
      </c>
      <c r="BG3554" s="13">
        <v>3</v>
      </c>
      <c r="BH3554" s="23">
        <v>5</v>
      </c>
    </row>
    <row r="3555" spans="36:60" x14ac:dyDescent="0.25">
      <c r="AJ3555" s="22">
        <v>373</v>
      </c>
      <c r="AK3555" s="13" t="s">
        <v>385</v>
      </c>
      <c r="AL3555" s="13" t="s">
        <v>50</v>
      </c>
      <c r="AM3555" s="13" t="s">
        <v>28</v>
      </c>
      <c r="AN3555" s="13" t="s">
        <v>93</v>
      </c>
      <c r="AO3555" s="13" t="s">
        <v>78</v>
      </c>
      <c r="AP3555" s="13" t="s">
        <v>31</v>
      </c>
      <c r="AQ3555" s="13" t="s">
        <v>102</v>
      </c>
      <c r="AR3555" s="13" t="s">
        <v>45</v>
      </c>
      <c r="AS3555" s="13" t="s">
        <v>34</v>
      </c>
      <c r="AT3555" s="13">
        <v>994.21</v>
      </c>
      <c r="AU3555" s="13">
        <v>5</v>
      </c>
      <c r="AV3555" s="13">
        <v>0.23</v>
      </c>
      <c r="AW3555" s="13">
        <v>3827.71</v>
      </c>
      <c r="AX3555" s="13">
        <v>2143.11</v>
      </c>
      <c r="AY3555" s="13">
        <v>1684.6</v>
      </c>
      <c r="AZ3555" s="13" t="s">
        <v>91</v>
      </c>
      <c r="BA3555" s="13" t="s">
        <v>54</v>
      </c>
      <c r="BB3555" s="13" t="s">
        <v>48</v>
      </c>
      <c r="BC3555" s="13">
        <v>29.37</v>
      </c>
      <c r="BD3555" s="13">
        <v>4</v>
      </c>
      <c r="BE3555" s="13" t="s">
        <v>55</v>
      </c>
      <c r="BF3555" s="13" t="s">
        <v>39</v>
      </c>
      <c r="BG3555" s="13">
        <v>3</v>
      </c>
      <c r="BH3555" s="23">
        <v>2</v>
      </c>
    </row>
    <row r="3556" spans="36:60" x14ac:dyDescent="0.25">
      <c r="AJ3556" s="22">
        <v>377</v>
      </c>
      <c r="AK3556" s="13" t="s">
        <v>138</v>
      </c>
      <c r="AL3556" s="13" t="s">
        <v>99</v>
      </c>
      <c r="AM3556" s="13" t="s">
        <v>82</v>
      </c>
      <c r="AN3556" s="13" t="s">
        <v>59</v>
      </c>
      <c r="AO3556" s="13" t="s">
        <v>78</v>
      </c>
      <c r="AP3556" s="13" t="s">
        <v>61</v>
      </c>
      <c r="AQ3556" s="13" t="s">
        <v>79</v>
      </c>
      <c r="AR3556" s="13" t="s">
        <v>33</v>
      </c>
      <c r="AS3556" s="13" t="s">
        <v>85</v>
      </c>
      <c r="AT3556" s="13">
        <v>342.49</v>
      </c>
      <c r="AU3556" s="13">
        <v>5</v>
      </c>
      <c r="AV3556" s="13">
        <v>0.03</v>
      </c>
      <c r="AW3556" s="13">
        <v>1661.08</v>
      </c>
      <c r="AX3556" s="13">
        <v>837.06</v>
      </c>
      <c r="AY3556" s="13">
        <v>824.02</v>
      </c>
      <c r="AZ3556" s="13" t="s">
        <v>35</v>
      </c>
      <c r="BA3556" s="13" t="s">
        <v>54</v>
      </c>
      <c r="BB3556" s="13" t="s">
        <v>72</v>
      </c>
      <c r="BC3556" s="13">
        <v>24</v>
      </c>
      <c r="BD3556" s="13">
        <v>3</v>
      </c>
      <c r="BE3556" s="13" t="s">
        <v>38</v>
      </c>
      <c r="BF3556" s="13" t="s">
        <v>56</v>
      </c>
      <c r="BG3556" s="13">
        <v>3</v>
      </c>
      <c r="BH3556" s="23">
        <v>6</v>
      </c>
    </row>
    <row r="3557" spans="36:60" x14ac:dyDescent="0.25">
      <c r="AJ3557" s="20">
        <v>380</v>
      </c>
      <c r="AK3557" s="2" t="s">
        <v>235</v>
      </c>
      <c r="AL3557" s="2" t="s">
        <v>120</v>
      </c>
      <c r="AM3557" s="2" t="s">
        <v>66</v>
      </c>
      <c r="AN3557" s="2" t="s">
        <v>59</v>
      </c>
      <c r="AO3557" s="2" t="s">
        <v>60</v>
      </c>
      <c r="AP3557" s="2" t="s">
        <v>31</v>
      </c>
      <c r="AQ3557" s="2" t="s">
        <v>102</v>
      </c>
      <c r="AR3557" s="2" t="s">
        <v>33</v>
      </c>
      <c r="AS3557" s="2" t="s">
        <v>46</v>
      </c>
      <c r="AT3557" s="2">
        <v>888.05</v>
      </c>
      <c r="AU3557" s="2">
        <v>9</v>
      </c>
      <c r="AV3557" s="2">
        <v>0.23</v>
      </c>
      <c r="AW3557" s="2">
        <v>6154.19</v>
      </c>
      <c r="AX3557" s="2">
        <v>5351.28</v>
      </c>
      <c r="AY3557" s="2">
        <v>802.91</v>
      </c>
      <c r="AZ3557" s="2" t="s">
        <v>35</v>
      </c>
      <c r="BA3557" s="2" t="s">
        <v>54</v>
      </c>
      <c r="BB3557" s="2" t="s">
        <v>37</v>
      </c>
      <c r="BC3557" s="2">
        <v>39.01</v>
      </c>
      <c r="BD3557" s="2">
        <v>1</v>
      </c>
      <c r="BE3557" s="2" t="s">
        <v>38</v>
      </c>
      <c r="BF3557" s="2" t="s">
        <v>39</v>
      </c>
      <c r="BG3557" s="2">
        <v>2</v>
      </c>
      <c r="BH3557" s="21">
        <v>1</v>
      </c>
    </row>
    <row r="3558" spans="36:60" x14ac:dyDescent="0.25">
      <c r="AJ3558" s="20">
        <v>382</v>
      </c>
      <c r="AK3558" s="2" t="s">
        <v>392</v>
      </c>
      <c r="AL3558" s="2" t="s">
        <v>50</v>
      </c>
      <c r="AM3558" s="2" t="s">
        <v>82</v>
      </c>
      <c r="AN3558" s="2" t="s">
        <v>93</v>
      </c>
      <c r="AO3558" s="2" t="s">
        <v>78</v>
      </c>
      <c r="AP3558" s="2" t="s">
        <v>61</v>
      </c>
      <c r="AQ3558" s="2" t="s">
        <v>87</v>
      </c>
      <c r="AR3558" s="2" t="s">
        <v>45</v>
      </c>
      <c r="AS3558" s="2" t="s">
        <v>46</v>
      </c>
      <c r="AT3558" s="2">
        <v>80.67</v>
      </c>
      <c r="AU3558" s="2">
        <v>12</v>
      </c>
      <c r="AV3558" s="2">
        <v>0.13</v>
      </c>
      <c r="AW3558" s="2">
        <v>842.19</v>
      </c>
      <c r="AX3558" s="2">
        <v>490.61</v>
      </c>
      <c r="AY3558" s="2">
        <v>351.58</v>
      </c>
      <c r="AZ3558" s="2" t="s">
        <v>47</v>
      </c>
      <c r="BA3558" s="2" t="s">
        <v>54</v>
      </c>
      <c r="BB3558" s="2" t="s">
        <v>37</v>
      </c>
      <c r="BC3558" s="2">
        <v>39.85</v>
      </c>
      <c r="BD3558" s="2">
        <v>6</v>
      </c>
      <c r="BE3558" s="2" t="s">
        <v>38</v>
      </c>
      <c r="BF3558" s="2" t="s">
        <v>39</v>
      </c>
      <c r="BG3558" s="2">
        <v>3</v>
      </c>
      <c r="BH3558" s="21">
        <v>1</v>
      </c>
    </row>
    <row r="3559" spans="36:60" x14ac:dyDescent="0.25">
      <c r="AJ3559" s="20">
        <v>396</v>
      </c>
      <c r="AK3559" s="2" t="s">
        <v>101</v>
      </c>
      <c r="AL3559" s="2" t="s">
        <v>27</v>
      </c>
      <c r="AM3559" s="2" t="s">
        <v>82</v>
      </c>
      <c r="AN3559" s="2" t="s">
        <v>43</v>
      </c>
      <c r="AO3559" s="2" t="s">
        <v>60</v>
      </c>
      <c r="AP3559" s="2" t="s">
        <v>51</v>
      </c>
      <c r="AQ3559" s="2" t="s">
        <v>134</v>
      </c>
      <c r="AR3559" s="2" t="s">
        <v>45</v>
      </c>
      <c r="AS3559" s="2" t="s">
        <v>46</v>
      </c>
      <c r="AT3559" s="2">
        <v>915.73</v>
      </c>
      <c r="AU3559" s="2">
        <v>5</v>
      </c>
      <c r="AV3559" s="2">
        <v>0.3</v>
      </c>
      <c r="AW3559" s="2">
        <v>3205.05</v>
      </c>
      <c r="AX3559" s="2">
        <v>1927.68</v>
      </c>
      <c r="AY3559" s="2">
        <v>1277.3699999999999</v>
      </c>
      <c r="AZ3559" s="2" t="s">
        <v>63</v>
      </c>
      <c r="BA3559" s="2" t="s">
        <v>54</v>
      </c>
      <c r="BB3559" s="2" t="s">
        <v>48</v>
      </c>
      <c r="BC3559" s="2">
        <v>26.94</v>
      </c>
      <c r="BD3559" s="2">
        <v>5</v>
      </c>
      <c r="BE3559" s="2" t="s">
        <v>55</v>
      </c>
      <c r="BF3559" s="2" t="s">
        <v>56</v>
      </c>
      <c r="BG3559" s="2">
        <v>1</v>
      </c>
      <c r="BH3559" s="21">
        <v>3</v>
      </c>
    </row>
    <row r="3560" spans="36:60" x14ac:dyDescent="0.25">
      <c r="AJ3560" s="22">
        <v>397</v>
      </c>
      <c r="AK3560" s="13" t="s">
        <v>404</v>
      </c>
      <c r="AL3560" s="13" t="s">
        <v>96</v>
      </c>
      <c r="AM3560" s="13" t="s">
        <v>82</v>
      </c>
      <c r="AN3560" s="13" t="s">
        <v>59</v>
      </c>
      <c r="AO3560" s="13" t="s">
        <v>94</v>
      </c>
      <c r="AP3560" s="13" t="s">
        <v>75</v>
      </c>
      <c r="AQ3560" s="13" t="s">
        <v>79</v>
      </c>
      <c r="AR3560" s="13" t="s">
        <v>53</v>
      </c>
      <c r="AS3560" s="13" t="s">
        <v>34</v>
      </c>
      <c r="AT3560" s="13">
        <v>286.06</v>
      </c>
      <c r="AU3560" s="13">
        <v>19</v>
      </c>
      <c r="AV3560" s="13">
        <v>0.19</v>
      </c>
      <c r="AW3560" s="13">
        <v>4402.46</v>
      </c>
      <c r="AX3560" s="13">
        <v>2343.02</v>
      </c>
      <c r="AY3560" s="13">
        <v>2059.44</v>
      </c>
      <c r="AZ3560" s="13" t="s">
        <v>91</v>
      </c>
      <c r="BA3560" s="13" t="s">
        <v>54</v>
      </c>
      <c r="BB3560" s="13" t="s">
        <v>48</v>
      </c>
      <c r="BC3560" s="13">
        <v>49.11</v>
      </c>
      <c r="BD3560" s="13">
        <v>8</v>
      </c>
      <c r="BE3560" s="13" t="s">
        <v>97</v>
      </c>
      <c r="BF3560" s="13" t="s">
        <v>39</v>
      </c>
      <c r="BG3560" s="13">
        <v>1</v>
      </c>
      <c r="BH3560" s="23">
        <v>1</v>
      </c>
    </row>
    <row r="3561" spans="36:60" x14ac:dyDescent="0.25">
      <c r="AJ3561" s="22">
        <v>401</v>
      </c>
      <c r="AK3561" s="13" t="s">
        <v>408</v>
      </c>
      <c r="AL3561" s="13" t="s">
        <v>27</v>
      </c>
      <c r="AM3561" s="13" t="s">
        <v>82</v>
      </c>
      <c r="AN3561" s="13" t="s">
        <v>90</v>
      </c>
      <c r="AO3561" s="13" t="s">
        <v>30</v>
      </c>
      <c r="AP3561" s="13" t="s">
        <v>51</v>
      </c>
      <c r="AQ3561" s="13" t="s">
        <v>87</v>
      </c>
      <c r="AR3561" s="13" t="s">
        <v>45</v>
      </c>
      <c r="AS3561" s="13" t="s">
        <v>85</v>
      </c>
      <c r="AT3561" s="13">
        <v>399.75</v>
      </c>
      <c r="AU3561" s="13">
        <v>16</v>
      </c>
      <c r="AV3561" s="13">
        <v>0.09</v>
      </c>
      <c r="AW3561" s="13">
        <v>5820.36</v>
      </c>
      <c r="AX3561" s="13">
        <v>3155.43</v>
      </c>
      <c r="AY3561" s="13">
        <v>2664.93</v>
      </c>
      <c r="AZ3561" s="13" t="s">
        <v>35</v>
      </c>
      <c r="BA3561" s="13" t="s">
        <v>54</v>
      </c>
      <c r="BB3561" s="13" t="s">
        <v>37</v>
      </c>
      <c r="BC3561" s="13">
        <v>26.03</v>
      </c>
      <c r="BD3561" s="13">
        <v>5</v>
      </c>
      <c r="BE3561" s="13" t="s">
        <v>97</v>
      </c>
      <c r="BF3561" s="13" t="s">
        <v>56</v>
      </c>
      <c r="BG3561" s="13">
        <v>5</v>
      </c>
      <c r="BH3561" s="23">
        <v>12</v>
      </c>
    </row>
    <row r="3562" spans="36:60" x14ac:dyDescent="0.25">
      <c r="AJ3562" s="20">
        <v>402</v>
      </c>
      <c r="AK3562" s="2" t="s">
        <v>409</v>
      </c>
      <c r="AL3562" s="2" t="s">
        <v>114</v>
      </c>
      <c r="AM3562" s="2" t="s">
        <v>28</v>
      </c>
      <c r="AN3562" s="2" t="s">
        <v>43</v>
      </c>
      <c r="AO3562" s="2" t="s">
        <v>44</v>
      </c>
      <c r="AP3562" s="2" t="s">
        <v>51</v>
      </c>
      <c r="AQ3562" s="2" t="s">
        <v>102</v>
      </c>
      <c r="AR3562" s="2" t="s">
        <v>45</v>
      </c>
      <c r="AS3562" s="2" t="s">
        <v>85</v>
      </c>
      <c r="AT3562" s="2">
        <v>180.47</v>
      </c>
      <c r="AU3562" s="2">
        <v>20</v>
      </c>
      <c r="AV3562" s="2">
        <v>0.3</v>
      </c>
      <c r="AW3562" s="2">
        <v>2526.58</v>
      </c>
      <c r="AX3562" s="2">
        <v>1854.54</v>
      </c>
      <c r="AY3562" s="2">
        <v>672.04</v>
      </c>
      <c r="AZ3562" s="2" t="s">
        <v>47</v>
      </c>
      <c r="BA3562" s="2" t="s">
        <v>54</v>
      </c>
      <c r="BB3562" s="2" t="s">
        <v>37</v>
      </c>
      <c r="BC3562" s="2">
        <v>46.71</v>
      </c>
      <c r="BD3562" s="2">
        <v>2</v>
      </c>
      <c r="BE3562" s="2" t="s">
        <v>97</v>
      </c>
      <c r="BF3562" s="2" t="s">
        <v>39</v>
      </c>
      <c r="BG3562" s="2">
        <v>5</v>
      </c>
      <c r="BH3562" s="21">
        <v>1</v>
      </c>
    </row>
    <row r="3563" spans="36:60" x14ac:dyDescent="0.25">
      <c r="AJ3563" s="22">
        <v>407</v>
      </c>
      <c r="AK3563" s="13" t="s">
        <v>412</v>
      </c>
      <c r="AL3563" s="13" t="s">
        <v>50</v>
      </c>
      <c r="AM3563" s="13" t="s">
        <v>42</v>
      </c>
      <c r="AN3563" s="13" t="s">
        <v>90</v>
      </c>
      <c r="AO3563" s="13" t="s">
        <v>94</v>
      </c>
      <c r="AP3563" s="13" t="s">
        <v>61</v>
      </c>
      <c r="AQ3563" s="13" t="s">
        <v>84</v>
      </c>
      <c r="AR3563" s="13" t="s">
        <v>45</v>
      </c>
      <c r="AS3563" s="13" t="s">
        <v>46</v>
      </c>
      <c r="AT3563" s="13">
        <v>395.64</v>
      </c>
      <c r="AU3563" s="13">
        <v>18</v>
      </c>
      <c r="AV3563" s="13">
        <v>0.08</v>
      </c>
      <c r="AW3563" s="13">
        <v>6551.8</v>
      </c>
      <c r="AX3563" s="13">
        <v>3435.28</v>
      </c>
      <c r="AY3563" s="13">
        <v>3116.52</v>
      </c>
      <c r="AZ3563" s="13" t="s">
        <v>35</v>
      </c>
      <c r="BA3563" s="13" t="s">
        <v>54</v>
      </c>
      <c r="BB3563" s="13" t="s">
        <v>72</v>
      </c>
      <c r="BC3563" s="13">
        <v>38.15</v>
      </c>
      <c r="BD3563" s="13">
        <v>8</v>
      </c>
      <c r="BE3563" s="13" t="s">
        <v>38</v>
      </c>
      <c r="BF3563" s="13" t="s">
        <v>39</v>
      </c>
      <c r="BG3563" s="13">
        <v>2</v>
      </c>
      <c r="BH3563" s="23">
        <v>5</v>
      </c>
    </row>
    <row r="3564" spans="36:60" x14ac:dyDescent="0.25">
      <c r="AJ3564" s="20">
        <v>408</v>
      </c>
      <c r="AK3564" s="2" t="s">
        <v>413</v>
      </c>
      <c r="AL3564" s="2" t="s">
        <v>127</v>
      </c>
      <c r="AM3564" s="2" t="s">
        <v>66</v>
      </c>
      <c r="AN3564" s="2" t="s">
        <v>43</v>
      </c>
      <c r="AO3564" s="2" t="s">
        <v>74</v>
      </c>
      <c r="AP3564" s="2" t="s">
        <v>75</v>
      </c>
      <c r="AQ3564" s="2" t="s">
        <v>84</v>
      </c>
      <c r="AR3564" s="2" t="s">
        <v>53</v>
      </c>
      <c r="AS3564" s="2" t="s">
        <v>85</v>
      </c>
      <c r="AT3564" s="2">
        <v>864.9</v>
      </c>
      <c r="AU3564" s="2">
        <v>19</v>
      </c>
      <c r="AV3564" s="2">
        <v>0.22</v>
      </c>
      <c r="AW3564" s="2">
        <v>12817.82</v>
      </c>
      <c r="AX3564" s="2">
        <v>8805.5400000000009</v>
      </c>
      <c r="AY3564" s="2">
        <v>4012.28</v>
      </c>
      <c r="AZ3564" s="2" t="s">
        <v>35</v>
      </c>
      <c r="BA3564" s="2" t="s">
        <v>54</v>
      </c>
      <c r="BB3564" s="2" t="s">
        <v>48</v>
      </c>
      <c r="BC3564" s="2">
        <v>30.07</v>
      </c>
      <c r="BD3564" s="2">
        <v>7</v>
      </c>
      <c r="BE3564" s="2" t="s">
        <v>97</v>
      </c>
      <c r="BF3564" s="2" t="s">
        <v>39</v>
      </c>
      <c r="BG3564" s="2">
        <v>5</v>
      </c>
      <c r="BH3564" s="21">
        <v>1</v>
      </c>
    </row>
    <row r="3565" spans="36:60" x14ac:dyDescent="0.25">
      <c r="AJ3565" s="22">
        <v>409</v>
      </c>
      <c r="AK3565" s="13" t="s">
        <v>414</v>
      </c>
      <c r="AL3565" s="13" t="s">
        <v>96</v>
      </c>
      <c r="AM3565" s="13" t="s">
        <v>82</v>
      </c>
      <c r="AN3565" s="13" t="s">
        <v>90</v>
      </c>
      <c r="AO3565" s="13" t="s">
        <v>74</v>
      </c>
      <c r="AP3565" s="13" t="s">
        <v>61</v>
      </c>
      <c r="AQ3565" s="13" t="s">
        <v>84</v>
      </c>
      <c r="AR3565" s="13" t="s">
        <v>33</v>
      </c>
      <c r="AS3565" s="13" t="s">
        <v>46</v>
      </c>
      <c r="AT3565" s="13">
        <v>122.7</v>
      </c>
      <c r="AU3565" s="13">
        <v>17</v>
      </c>
      <c r="AV3565" s="13">
        <v>0.2</v>
      </c>
      <c r="AW3565" s="13">
        <v>1668.72</v>
      </c>
      <c r="AX3565" s="13">
        <v>1251.6300000000001</v>
      </c>
      <c r="AY3565" s="13">
        <v>417.09</v>
      </c>
      <c r="AZ3565" s="13" t="s">
        <v>47</v>
      </c>
      <c r="BA3565" s="13" t="s">
        <v>54</v>
      </c>
      <c r="BB3565" s="13" t="s">
        <v>48</v>
      </c>
      <c r="BC3565" s="13">
        <v>19.670000000000002</v>
      </c>
      <c r="BD3565" s="13">
        <v>1</v>
      </c>
      <c r="BE3565" s="13" t="s">
        <v>55</v>
      </c>
      <c r="BF3565" s="13" t="s">
        <v>56</v>
      </c>
      <c r="BG3565" s="13">
        <v>3</v>
      </c>
      <c r="BH3565" s="23">
        <v>9</v>
      </c>
    </row>
    <row r="3566" spans="36:60" x14ac:dyDescent="0.25">
      <c r="AJ3566" s="22">
        <v>417</v>
      </c>
      <c r="AK3566" s="13" t="s">
        <v>420</v>
      </c>
      <c r="AL3566" s="13" t="s">
        <v>27</v>
      </c>
      <c r="AM3566" s="13" t="s">
        <v>42</v>
      </c>
      <c r="AN3566" s="13" t="s">
        <v>93</v>
      </c>
      <c r="AO3566" s="13" t="s">
        <v>30</v>
      </c>
      <c r="AP3566" s="13" t="s">
        <v>68</v>
      </c>
      <c r="AQ3566" s="13" t="s">
        <v>69</v>
      </c>
      <c r="AR3566" s="13" t="s">
        <v>33</v>
      </c>
      <c r="AS3566" s="13" t="s">
        <v>85</v>
      </c>
      <c r="AT3566" s="13">
        <v>695.4</v>
      </c>
      <c r="AU3566" s="13">
        <v>18</v>
      </c>
      <c r="AV3566" s="13">
        <v>0.2</v>
      </c>
      <c r="AW3566" s="13">
        <v>10013.76</v>
      </c>
      <c r="AX3566" s="13">
        <v>6131.08</v>
      </c>
      <c r="AY3566" s="13">
        <v>3882.68</v>
      </c>
      <c r="AZ3566" s="13" t="s">
        <v>91</v>
      </c>
      <c r="BA3566" s="13" t="s">
        <v>54</v>
      </c>
      <c r="BB3566" s="13" t="s">
        <v>37</v>
      </c>
      <c r="BC3566" s="13">
        <v>21.83</v>
      </c>
      <c r="BD3566" s="13">
        <v>8</v>
      </c>
      <c r="BE3566" s="13" t="s">
        <v>38</v>
      </c>
      <c r="BF3566" s="13" t="s">
        <v>39</v>
      </c>
      <c r="BG3566" s="13">
        <v>2</v>
      </c>
      <c r="BH3566" s="23">
        <v>1</v>
      </c>
    </row>
    <row r="3567" spans="36:60" x14ac:dyDescent="0.25">
      <c r="AJ3567" s="20">
        <v>418</v>
      </c>
      <c r="AK3567" s="2" t="s">
        <v>379</v>
      </c>
      <c r="AL3567" s="2" t="s">
        <v>50</v>
      </c>
      <c r="AM3567" s="2" t="s">
        <v>82</v>
      </c>
      <c r="AN3567" s="2" t="s">
        <v>93</v>
      </c>
      <c r="AO3567" s="2" t="s">
        <v>78</v>
      </c>
      <c r="AP3567" s="2" t="s">
        <v>61</v>
      </c>
      <c r="AQ3567" s="2" t="s">
        <v>69</v>
      </c>
      <c r="AR3567" s="2" t="s">
        <v>45</v>
      </c>
      <c r="AS3567" s="2" t="s">
        <v>34</v>
      </c>
      <c r="AT3567" s="2">
        <v>871.48</v>
      </c>
      <c r="AU3567" s="2">
        <v>7</v>
      </c>
      <c r="AV3567" s="2">
        <v>0.14000000000000001</v>
      </c>
      <c r="AW3567" s="2">
        <v>5246.31</v>
      </c>
      <c r="AX3567" s="2">
        <v>3848.4</v>
      </c>
      <c r="AY3567" s="2">
        <v>1397.91</v>
      </c>
      <c r="AZ3567" s="2" t="s">
        <v>91</v>
      </c>
      <c r="BA3567" s="2" t="s">
        <v>54</v>
      </c>
      <c r="BB3567" s="2" t="s">
        <v>48</v>
      </c>
      <c r="BC3567" s="2">
        <v>48.93</v>
      </c>
      <c r="BD3567" s="2">
        <v>5</v>
      </c>
      <c r="BE3567" s="2" t="s">
        <v>97</v>
      </c>
      <c r="BF3567" s="2" t="s">
        <v>56</v>
      </c>
      <c r="BG3567" s="2">
        <v>5</v>
      </c>
      <c r="BH3567" s="21">
        <v>7</v>
      </c>
    </row>
    <row r="3568" spans="36:60" x14ac:dyDescent="0.25">
      <c r="AJ3568" s="22">
        <v>421</v>
      </c>
      <c r="AK3568" s="13" t="s">
        <v>421</v>
      </c>
      <c r="AL3568" s="13" t="s">
        <v>114</v>
      </c>
      <c r="AM3568" s="13" t="s">
        <v>42</v>
      </c>
      <c r="AN3568" s="13" t="s">
        <v>59</v>
      </c>
      <c r="AO3568" s="13" t="s">
        <v>74</v>
      </c>
      <c r="AP3568" s="13" t="s">
        <v>75</v>
      </c>
      <c r="AQ3568" s="13" t="s">
        <v>107</v>
      </c>
      <c r="AR3568" s="13" t="s">
        <v>53</v>
      </c>
      <c r="AS3568" s="13" t="s">
        <v>80</v>
      </c>
      <c r="AT3568" s="13">
        <v>72.37</v>
      </c>
      <c r="AU3568" s="13">
        <v>10</v>
      </c>
      <c r="AV3568" s="13">
        <v>0.01</v>
      </c>
      <c r="AW3568" s="13">
        <v>716.46</v>
      </c>
      <c r="AX3568" s="13">
        <v>440.73</v>
      </c>
      <c r="AY3568" s="13">
        <v>275.73</v>
      </c>
      <c r="AZ3568" s="13" t="s">
        <v>91</v>
      </c>
      <c r="BA3568" s="13" t="s">
        <v>54</v>
      </c>
      <c r="BB3568" s="13" t="s">
        <v>72</v>
      </c>
      <c r="BC3568" s="13">
        <v>47.71</v>
      </c>
      <c r="BD3568" s="13">
        <v>4</v>
      </c>
      <c r="BE3568" s="13" t="s">
        <v>97</v>
      </c>
      <c r="BF3568" s="13" t="s">
        <v>39</v>
      </c>
      <c r="BG3568" s="13">
        <v>2</v>
      </c>
      <c r="BH3568" s="23">
        <v>7</v>
      </c>
    </row>
    <row r="3569" spans="36:60" x14ac:dyDescent="0.25">
      <c r="AJ3569" s="20">
        <v>428</v>
      </c>
      <c r="AK3569" s="2" t="s">
        <v>426</v>
      </c>
      <c r="AL3569" s="2" t="s">
        <v>41</v>
      </c>
      <c r="AM3569" s="2" t="s">
        <v>28</v>
      </c>
      <c r="AN3569" s="2" t="s">
        <v>83</v>
      </c>
      <c r="AO3569" s="2" t="s">
        <v>94</v>
      </c>
      <c r="AP3569" s="2" t="s">
        <v>75</v>
      </c>
      <c r="AQ3569" s="2" t="s">
        <v>134</v>
      </c>
      <c r="AR3569" s="2" t="s">
        <v>53</v>
      </c>
      <c r="AS3569" s="2" t="s">
        <v>85</v>
      </c>
      <c r="AT3569" s="2">
        <v>126.87</v>
      </c>
      <c r="AU3569" s="2">
        <v>17</v>
      </c>
      <c r="AV3569" s="2">
        <v>0.24</v>
      </c>
      <c r="AW3569" s="2">
        <v>1639.16</v>
      </c>
      <c r="AX3569" s="2">
        <v>1072.44</v>
      </c>
      <c r="AY3569" s="2">
        <v>566.72</v>
      </c>
      <c r="AZ3569" s="2" t="s">
        <v>47</v>
      </c>
      <c r="BA3569" s="2" t="s">
        <v>54</v>
      </c>
      <c r="BB3569" s="2" t="s">
        <v>37</v>
      </c>
      <c r="BC3569" s="2">
        <v>42.98</v>
      </c>
      <c r="BD3569" s="2">
        <v>5</v>
      </c>
      <c r="BE3569" s="2" t="s">
        <v>97</v>
      </c>
      <c r="BF3569" s="2" t="s">
        <v>56</v>
      </c>
      <c r="BG3569" s="2">
        <v>4</v>
      </c>
      <c r="BH3569" s="21">
        <v>4</v>
      </c>
    </row>
    <row r="3570" spans="36:60" x14ac:dyDescent="0.25">
      <c r="AJ3570" s="22">
        <v>431</v>
      </c>
      <c r="AK3570" s="13" t="s">
        <v>428</v>
      </c>
      <c r="AL3570" s="13" t="s">
        <v>118</v>
      </c>
      <c r="AM3570" s="13" t="s">
        <v>42</v>
      </c>
      <c r="AN3570" s="13" t="s">
        <v>90</v>
      </c>
      <c r="AO3570" s="13" t="s">
        <v>67</v>
      </c>
      <c r="AP3570" s="13" t="s">
        <v>75</v>
      </c>
      <c r="AQ3570" s="13" t="s">
        <v>84</v>
      </c>
      <c r="AR3570" s="13" t="s">
        <v>53</v>
      </c>
      <c r="AS3570" s="13" t="s">
        <v>85</v>
      </c>
      <c r="AT3570" s="13">
        <v>768.66</v>
      </c>
      <c r="AU3570" s="13">
        <v>15</v>
      </c>
      <c r="AV3570" s="13">
        <v>0.15</v>
      </c>
      <c r="AW3570" s="13">
        <v>9800.41</v>
      </c>
      <c r="AX3570" s="13">
        <v>4933.12</v>
      </c>
      <c r="AY3570" s="13">
        <v>4867.29</v>
      </c>
      <c r="AZ3570" s="13" t="s">
        <v>63</v>
      </c>
      <c r="BA3570" s="13" t="s">
        <v>54</v>
      </c>
      <c r="BB3570" s="13" t="s">
        <v>48</v>
      </c>
      <c r="BC3570" s="13">
        <v>25.41</v>
      </c>
      <c r="BD3570" s="13">
        <v>6</v>
      </c>
      <c r="BE3570" s="13" t="s">
        <v>38</v>
      </c>
      <c r="BF3570" s="13" t="s">
        <v>56</v>
      </c>
      <c r="BG3570" s="13">
        <v>2</v>
      </c>
      <c r="BH3570" s="23">
        <v>1</v>
      </c>
    </row>
    <row r="3571" spans="36:60" x14ac:dyDescent="0.25">
      <c r="AJ3571" s="20">
        <v>438</v>
      </c>
      <c r="AK3571" s="2" t="s">
        <v>364</v>
      </c>
      <c r="AL3571" s="2" t="s">
        <v>99</v>
      </c>
      <c r="AM3571" s="2" t="s">
        <v>66</v>
      </c>
      <c r="AN3571" s="2" t="s">
        <v>43</v>
      </c>
      <c r="AO3571" s="2" t="s">
        <v>100</v>
      </c>
      <c r="AP3571" s="2" t="s">
        <v>51</v>
      </c>
      <c r="AQ3571" s="2" t="s">
        <v>134</v>
      </c>
      <c r="AR3571" s="2" t="s">
        <v>33</v>
      </c>
      <c r="AS3571" s="2" t="s">
        <v>34</v>
      </c>
      <c r="AT3571" s="2">
        <v>243.08</v>
      </c>
      <c r="AU3571" s="2">
        <v>6</v>
      </c>
      <c r="AV3571" s="2">
        <v>0.08</v>
      </c>
      <c r="AW3571" s="2">
        <v>1341.8</v>
      </c>
      <c r="AX3571" s="2">
        <v>693.12</v>
      </c>
      <c r="AY3571" s="2">
        <v>648.67999999999995</v>
      </c>
      <c r="AZ3571" s="2" t="s">
        <v>47</v>
      </c>
      <c r="BA3571" s="2" t="s">
        <v>54</v>
      </c>
      <c r="BB3571" s="2" t="s">
        <v>48</v>
      </c>
      <c r="BC3571" s="2">
        <v>13.79</v>
      </c>
      <c r="BD3571" s="2">
        <v>8</v>
      </c>
      <c r="BE3571" s="2" t="s">
        <v>97</v>
      </c>
      <c r="BF3571" s="2" t="s">
        <v>56</v>
      </c>
      <c r="BG3571" s="2">
        <v>1</v>
      </c>
      <c r="BH3571" s="21">
        <v>9</v>
      </c>
    </row>
    <row r="3572" spans="36:60" x14ac:dyDescent="0.25">
      <c r="AJ3572" s="22">
        <v>439</v>
      </c>
      <c r="AK3572" s="13" t="s">
        <v>351</v>
      </c>
      <c r="AL3572" s="13" t="s">
        <v>118</v>
      </c>
      <c r="AM3572" s="13" t="s">
        <v>42</v>
      </c>
      <c r="AN3572" s="13" t="s">
        <v>93</v>
      </c>
      <c r="AO3572" s="13" t="s">
        <v>44</v>
      </c>
      <c r="AP3572" s="13" t="s">
        <v>61</v>
      </c>
      <c r="AQ3572" s="13" t="s">
        <v>87</v>
      </c>
      <c r="AR3572" s="13" t="s">
        <v>53</v>
      </c>
      <c r="AS3572" s="13" t="s">
        <v>34</v>
      </c>
      <c r="AT3572" s="13">
        <v>821.97</v>
      </c>
      <c r="AU3572" s="13">
        <v>10</v>
      </c>
      <c r="AV3572" s="13">
        <v>0.22</v>
      </c>
      <c r="AW3572" s="13">
        <v>6411.37</v>
      </c>
      <c r="AX3572" s="13">
        <v>3920.33</v>
      </c>
      <c r="AY3572" s="13">
        <v>2491.04</v>
      </c>
      <c r="AZ3572" s="13" t="s">
        <v>63</v>
      </c>
      <c r="BA3572" s="13" t="s">
        <v>54</v>
      </c>
      <c r="BB3572" s="13" t="s">
        <v>48</v>
      </c>
      <c r="BC3572" s="13">
        <v>42.29</v>
      </c>
      <c r="BD3572" s="13">
        <v>7</v>
      </c>
      <c r="BE3572" s="13" t="s">
        <v>38</v>
      </c>
      <c r="BF3572" s="13" t="s">
        <v>39</v>
      </c>
      <c r="BG3572" s="13">
        <v>5</v>
      </c>
      <c r="BH3572" s="23">
        <v>7</v>
      </c>
    </row>
    <row r="3573" spans="36:60" x14ac:dyDescent="0.25">
      <c r="AJ3573" s="22">
        <v>441</v>
      </c>
      <c r="AK3573" s="13" t="s">
        <v>433</v>
      </c>
      <c r="AL3573" s="13" t="s">
        <v>96</v>
      </c>
      <c r="AM3573" s="13" t="s">
        <v>66</v>
      </c>
      <c r="AN3573" s="13" t="s">
        <v>90</v>
      </c>
      <c r="AO3573" s="13" t="s">
        <v>100</v>
      </c>
      <c r="AP3573" s="13" t="s">
        <v>75</v>
      </c>
      <c r="AQ3573" s="13" t="s">
        <v>52</v>
      </c>
      <c r="AR3573" s="13" t="s">
        <v>45</v>
      </c>
      <c r="AS3573" s="13" t="s">
        <v>46</v>
      </c>
      <c r="AT3573" s="13">
        <v>479.08</v>
      </c>
      <c r="AU3573" s="13">
        <v>20</v>
      </c>
      <c r="AV3573" s="13">
        <v>0.19</v>
      </c>
      <c r="AW3573" s="13">
        <v>7761.1</v>
      </c>
      <c r="AX3573" s="13">
        <v>6650.61</v>
      </c>
      <c r="AY3573" s="13">
        <v>1110.49</v>
      </c>
      <c r="AZ3573" s="13" t="s">
        <v>63</v>
      </c>
      <c r="BA3573" s="13" t="s">
        <v>54</v>
      </c>
      <c r="BB3573" s="13" t="s">
        <v>37</v>
      </c>
      <c r="BC3573" s="13">
        <v>30.8</v>
      </c>
      <c r="BD3573" s="13">
        <v>1</v>
      </c>
      <c r="BE3573" s="13" t="s">
        <v>55</v>
      </c>
      <c r="BF3573" s="13" t="s">
        <v>39</v>
      </c>
      <c r="BG3573" s="13">
        <v>5</v>
      </c>
      <c r="BH3573" s="23">
        <v>11</v>
      </c>
    </row>
    <row r="3574" spans="36:60" x14ac:dyDescent="0.25">
      <c r="AJ3574" s="20">
        <v>452</v>
      </c>
      <c r="AK3574" s="2" t="s">
        <v>439</v>
      </c>
      <c r="AL3574" s="2" t="s">
        <v>58</v>
      </c>
      <c r="AM3574" s="2" t="s">
        <v>82</v>
      </c>
      <c r="AN3574" s="2" t="s">
        <v>90</v>
      </c>
      <c r="AO3574" s="2" t="s">
        <v>100</v>
      </c>
      <c r="AP3574" s="2" t="s">
        <v>75</v>
      </c>
      <c r="AQ3574" s="2" t="s">
        <v>32</v>
      </c>
      <c r="AR3574" s="2" t="s">
        <v>33</v>
      </c>
      <c r="AS3574" s="2" t="s">
        <v>70</v>
      </c>
      <c r="AT3574" s="2">
        <v>64.19</v>
      </c>
      <c r="AU3574" s="2">
        <v>13</v>
      </c>
      <c r="AV3574" s="2">
        <v>0.1</v>
      </c>
      <c r="AW3574" s="2">
        <v>751.02</v>
      </c>
      <c r="AX3574" s="2">
        <v>409.04</v>
      </c>
      <c r="AY3574" s="2">
        <v>341.98</v>
      </c>
      <c r="AZ3574" s="2" t="s">
        <v>76</v>
      </c>
      <c r="BA3574" s="2" t="s">
        <v>54</v>
      </c>
      <c r="BB3574" s="2" t="s">
        <v>37</v>
      </c>
      <c r="BC3574" s="2">
        <v>42.96</v>
      </c>
      <c r="BD3574" s="2">
        <v>6</v>
      </c>
      <c r="BE3574" s="2" t="s">
        <v>55</v>
      </c>
      <c r="BF3574" s="2" t="s">
        <v>39</v>
      </c>
      <c r="BG3574" s="2">
        <v>3</v>
      </c>
      <c r="BH3574" s="21">
        <v>10</v>
      </c>
    </row>
    <row r="3575" spans="36:60" x14ac:dyDescent="0.25">
      <c r="AJ3575" s="20">
        <v>454</v>
      </c>
      <c r="AK3575" s="2" t="s">
        <v>441</v>
      </c>
      <c r="AL3575" s="2" t="s">
        <v>127</v>
      </c>
      <c r="AM3575" s="2" t="s">
        <v>28</v>
      </c>
      <c r="AN3575" s="2" t="s">
        <v>90</v>
      </c>
      <c r="AO3575" s="2" t="s">
        <v>74</v>
      </c>
      <c r="AP3575" s="2" t="s">
        <v>75</v>
      </c>
      <c r="AQ3575" s="2" t="s">
        <v>69</v>
      </c>
      <c r="AR3575" s="2" t="s">
        <v>33</v>
      </c>
      <c r="AS3575" s="2" t="s">
        <v>85</v>
      </c>
      <c r="AT3575" s="2">
        <v>218.62</v>
      </c>
      <c r="AU3575" s="2">
        <v>11</v>
      </c>
      <c r="AV3575" s="2">
        <v>0.13</v>
      </c>
      <c r="AW3575" s="2">
        <v>2092.19</v>
      </c>
      <c r="AX3575" s="2">
        <v>1140.8499999999999</v>
      </c>
      <c r="AY3575" s="2">
        <v>951.34</v>
      </c>
      <c r="AZ3575" s="2" t="s">
        <v>76</v>
      </c>
      <c r="BA3575" s="2" t="s">
        <v>54</v>
      </c>
      <c r="BB3575" s="2" t="s">
        <v>37</v>
      </c>
      <c r="BC3575" s="2">
        <v>16.59</v>
      </c>
      <c r="BD3575" s="2">
        <v>5</v>
      </c>
      <c r="BE3575" s="2" t="s">
        <v>55</v>
      </c>
      <c r="BF3575" s="2" t="s">
        <v>39</v>
      </c>
      <c r="BG3575" s="2">
        <v>4</v>
      </c>
      <c r="BH3575" s="21">
        <v>6</v>
      </c>
    </row>
    <row r="3576" spans="36:60" x14ac:dyDescent="0.25">
      <c r="AJ3576" s="20">
        <v>458</v>
      </c>
      <c r="AK3576" s="2" t="s">
        <v>443</v>
      </c>
      <c r="AL3576" s="2" t="s">
        <v>120</v>
      </c>
      <c r="AM3576" s="2" t="s">
        <v>42</v>
      </c>
      <c r="AN3576" s="2" t="s">
        <v>59</v>
      </c>
      <c r="AO3576" s="2" t="s">
        <v>44</v>
      </c>
      <c r="AP3576" s="2" t="s">
        <v>61</v>
      </c>
      <c r="AQ3576" s="2" t="s">
        <v>52</v>
      </c>
      <c r="AR3576" s="2" t="s">
        <v>45</v>
      </c>
      <c r="AS3576" s="2" t="s">
        <v>46</v>
      </c>
      <c r="AT3576" s="2">
        <v>907.47</v>
      </c>
      <c r="AU3576" s="2">
        <v>20</v>
      </c>
      <c r="AV3576" s="2">
        <v>0.02</v>
      </c>
      <c r="AW3576" s="2">
        <v>17786.41</v>
      </c>
      <c r="AX3576" s="2">
        <v>14438.89</v>
      </c>
      <c r="AY3576" s="2">
        <v>3347.52</v>
      </c>
      <c r="AZ3576" s="2" t="s">
        <v>63</v>
      </c>
      <c r="BA3576" s="2" t="s">
        <v>54</v>
      </c>
      <c r="BB3576" s="2" t="s">
        <v>48</v>
      </c>
      <c r="BC3576" s="2">
        <v>46.31</v>
      </c>
      <c r="BD3576" s="2">
        <v>2</v>
      </c>
      <c r="BE3576" s="2" t="s">
        <v>97</v>
      </c>
      <c r="BF3576" s="2" t="s">
        <v>56</v>
      </c>
      <c r="BG3576" s="2">
        <v>5</v>
      </c>
      <c r="BH3576" s="21">
        <v>8</v>
      </c>
    </row>
    <row r="3577" spans="36:60" x14ac:dyDescent="0.25">
      <c r="AJ3577" s="22">
        <v>459</v>
      </c>
      <c r="AK3577" s="13" t="s">
        <v>444</v>
      </c>
      <c r="AL3577" s="13" t="s">
        <v>114</v>
      </c>
      <c r="AM3577" s="13" t="s">
        <v>66</v>
      </c>
      <c r="AN3577" s="13" t="s">
        <v>93</v>
      </c>
      <c r="AO3577" s="13" t="s">
        <v>44</v>
      </c>
      <c r="AP3577" s="13" t="s">
        <v>75</v>
      </c>
      <c r="AQ3577" s="13" t="s">
        <v>87</v>
      </c>
      <c r="AR3577" s="13" t="s">
        <v>33</v>
      </c>
      <c r="AS3577" s="13" t="s">
        <v>80</v>
      </c>
      <c r="AT3577" s="13">
        <v>51.29</v>
      </c>
      <c r="AU3577" s="13">
        <v>19</v>
      </c>
      <c r="AV3577" s="13">
        <v>0.12</v>
      </c>
      <c r="AW3577" s="13">
        <v>857.57</v>
      </c>
      <c r="AX3577" s="13">
        <v>616.63</v>
      </c>
      <c r="AY3577" s="13">
        <v>240.94</v>
      </c>
      <c r="AZ3577" s="13" t="s">
        <v>91</v>
      </c>
      <c r="BA3577" s="13" t="s">
        <v>54</v>
      </c>
      <c r="BB3577" s="13" t="s">
        <v>72</v>
      </c>
      <c r="BC3577" s="13">
        <v>13.46</v>
      </c>
      <c r="BD3577" s="13">
        <v>3</v>
      </c>
      <c r="BE3577" s="13" t="s">
        <v>38</v>
      </c>
      <c r="BF3577" s="13" t="s">
        <v>39</v>
      </c>
      <c r="BG3577" s="13">
        <v>4</v>
      </c>
      <c r="BH3577" s="23">
        <v>3</v>
      </c>
    </row>
    <row r="3578" spans="36:60" x14ac:dyDescent="0.25">
      <c r="AJ3578" s="20">
        <v>462</v>
      </c>
      <c r="AK3578" s="2" t="s">
        <v>445</v>
      </c>
      <c r="AL3578" s="2" t="s">
        <v>129</v>
      </c>
      <c r="AM3578" s="2" t="s">
        <v>28</v>
      </c>
      <c r="AN3578" s="2" t="s">
        <v>43</v>
      </c>
      <c r="AO3578" s="2" t="s">
        <v>67</v>
      </c>
      <c r="AP3578" s="2" t="s">
        <v>31</v>
      </c>
      <c r="AQ3578" s="2" t="s">
        <v>84</v>
      </c>
      <c r="AR3578" s="2" t="s">
        <v>45</v>
      </c>
      <c r="AS3578" s="2" t="s">
        <v>34</v>
      </c>
      <c r="AT3578" s="2">
        <v>962.64</v>
      </c>
      <c r="AU3578" s="2">
        <v>15</v>
      </c>
      <c r="AV3578" s="2">
        <v>0.05</v>
      </c>
      <c r="AW3578" s="2">
        <v>13717.62</v>
      </c>
      <c r="AX3578" s="2">
        <v>9401.48</v>
      </c>
      <c r="AY3578" s="2">
        <v>4316.1400000000003</v>
      </c>
      <c r="AZ3578" s="2" t="s">
        <v>76</v>
      </c>
      <c r="BA3578" s="2" t="s">
        <v>54</v>
      </c>
      <c r="BB3578" s="2" t="s">
        <v>48</v>
      </c>
      <c r="BC3578" s="2">
        <v>40.83</v>
      </c>
      <c r="BD3578" s="2">
        <v>2</v>
      </c>
      <c r="BE3578" s="2" t="s">
        <v>97</v>
      </c>
      <c r="BF3578" s="2" t="s">
        <v>56</v>
      </c>
      <c r="BG3578" s="2">
        <v>4</v>
      </c>
      <c r="BH3578" s="21">
        <v>3</v>
      </c>
    </row>
    <row r="3579" spans="36:60" x14ac:dyDescent="0.25">
      <c r="AJ3579" s="20">
        <v>464</v>
      </c>
      <c r="AK3579" s="2" t="s">
        <v>447</v>
      </c>
      <c r="AL3579" s="2" t="s">
        <v>65</v>
      </c>
      <c r="AM3579" s="2" t="s">
        <v>66</v>
      </c>
      <c r="AN3579" s="2" t="s">
        <v>93</v>
      </c>
      <c r="AO3579" s="2" t="s">
        <v>44</v>
      </c>
      <c r="AP3579" s="2" t="s">
        <v>31</v>
      </c>
      <c r="AQ3579" s="2" t="s">
        <v>69</v>
      </c>
      <c r="AR3579" s="2" t="s">
        <v>53</v>
      </c>
      <c r="AS3579" s="2" t="s">
        <v>70</v>
      </c>
      <c r="AT3579" s="2">
        <v>975.34</v>
      </c>
      <c r="AU3579" s="2">
        <v>3</v>
      </c>
      <c r="AV3579" s="2">
        <v>0.2</v>
      </c>
      <c r="AW3579" s="2">
        <v>2340.8200000000002</v>
      </c>
      <c r="AX3579" s="2">
        <v>2055.39</v>
      </c>
      <c r="AY3579" s="2">
        <v>285.43</v>
      </c>
      <c r="AZ3579" s="2" t="s">
        <v>35</v>
      </c>
      <c r="BA3579" s="2" t="s">
        <v>54</v>
      </c>
      <c r="BB3579" s="2" t="s">
        <v>48</v>
      </c>
      <c r="BC3579" s="2">
        <v>10.130000000000001</v>
      </c>
      <c r="BD3579" s="2">
        <v>1</v>
      </c>
      <c r="BE3579" s="2" t="s">
        <v>55</v>
      </c>
      <c r="BF3579" s="2" t="s">
        <v>39</v>
      </c>
      <c r="BG3579" s="2">
        <v>1</v>
      </c>
      <c r="BH3579" s="21">
        <v>7</v>
      </c>
    </row>
    <row r="3580" spans="36:60" x14ac:dyDescent="0.25">
      <c r="AJ3580" s="20">
        <v>466</v>
      </c>
      <c r="AK3580" s="2" t="s">
        <v>110</v>
      </c>
      <c r="AL3580" s="2" t="s">
        <v>99</v>
      </c>
      <c r="AM3580" s="2" t="s">
        <v>82</v>
      </c>
      <c r="AN3580" s="2" t="s">
        <v>93</v>
      </c>
      <c r="AO3580" s="2" t="s">
        <v>94</v>
      </c>
      <c r="AP3580" s="2" t="s">
        <v>61</v>
      </c>
      <c r="AQ3580" s="2" t="s">
        <v>87</v>
      </c>
      <c r="AR3580" s="2" t="s">
        <v>33</v>
      </c>
      <c r="AS3580" s="2" t="s">
        <v>80</v>
      </c>
      <c r="AT3580" s="2">
        <v>65.59</v>
      </c>
      <c r="AU3580" s="2">
        <v>12</v>
      </c>
      <c r="AV3580" s="2">
        <v>0.15</v>
      </c>
      <c r="AW3580" s="2">
        <v>669.02</v>
      </c>
      <c r="AX3580" s="2">
        <v>593.96</v>
      </c>
      <c r="AY3580" s="2">
        <v>75.06</v>
      </c>
      <c r="AZ3580" s="2" t="s">
        <v>76</v>
      </c>
      <c r="BA3580" s="2" t="s">
        <v>54</v>
      </c>
      <c r="BB3580" s="2" t="s">
        <v>37</v>
      </c>
      <c r="BC3580" s="2">
        <v>49.88</v>
      </c>
      <c r="BD3580" s="2">
        <v>7</v>
      </c>
      <c r="BE3580" s="2" t="s">
        <v>38</v>
      </c>
      <c r="BF3580" s="2" t="s">
        <v>39</v>
      </c>
      <c r="BG3580" s="2">
        <v>2</v>
      </c>
      <c r="BH3580" s="21">
        <v>8</v>
      </c>
    </row>
    <row r="3581" spans="36:60" x14ac:dyDescent="0.25">
      <c r="AJ3581" s="20">
        <v>468</v>
      </c>
      <c r="AK3581" s="2" t="s">
        <v>319</v>
      </c>
      <c r="AL3581" s="2" t="s">
        <v>118</v>
      </c>
      <c r="AM3581" s="2" t="s">
        <v>42</v>
      </c>
      <c r="AN3581" s="2" t="s">
        <v>29</v>
      </c>
      <c r="AO3581" s="2" t="s">
        <v>78</v>
      </c>
      <c r="AP3581" s="2" t="s">
        <v>68</v>
      </c>
      <c r="AQ3581" s="2" t="s">
        <v>79</v>
      </c>
      <c r="AR3581" s="2" t="s">
        <v>33</v>
      </c>
      <c r="AS3581" s="2" t="s">
        <v>46</v>
      </c>
      <c r="AT3581" s="2">
        <v>407.12</v>
      </c>
      <c r="AU3581" s="2">
        <v>14</v>
      </c>
      <c r="AV3581" s="2">
        <v>0.12</v>
      </c>
      <c r="AW3581" s="2">
        <v>5015.72</v>
      </c>
      <c r="AX3581" s="2">
        <v>2770.12</v>
      </c>
      <c r="AY3581" s="2">
        <v>2245.6</v>
      </c>
      <c r="AZ3581" s="2" t="s">
        <v>63</v>
      </c>
      <c r="BA3581" s="2" t="s">
        <v>54</v>
      </c>
      <c r="BB3581" s="2" t="s">
        <v>48</v>
      </c>
      <c r="BC3581" s="2">
        <v>26.83</v>
      </c>
      <c r="BD3581" s="2">
        <v>5</v>
      </c>
      <c r="BE3581" s="2" t="s">
        <v>38</v>
      </c>
      <c r="BF3581" s="2" t="s">
        <v>39</v>
      </c>
      <c r="BG3581" s="2">
        <v>1</v>
      </c>
      <c r="BH3581" s="21">
        <v>8</v>
      </c>
    </row>
    <row r="3582" spans="36:60" x14ac:dyDescent="0.25">
      <c r="AJ3582" s="20">
        <v>470</v>
      </c>
      <c r="AK3582" s="2" t="s">
        <v>223</v>
      </c>
      <c r="AL3582" s="2" t="s">
        <v>114</v>
      </c>
      <c r="AM3582" s="2" t="s">
        <v>66</v>
      </c>
      <c r="AN3582" s="2" t="s">
        <v>90</v>
      </c>
      <c r="AO3582" s="2" t="s">
        <v>67</v>
      </c>
      <c r="AP3582" s="2" t="s">
        <v>51</v>
      </c>
      <c r="AQ3582" s="2" t="s">
        <v>84</v>
      </c>
      <c r="AR3582" s="2" t="s">
        <v>45</v>
      </c>
      <c r="AS3582" s="2" t="s">
        <v>80</v>
      </c>
      <c r="AT3582" s="2">
        <v>283.08999999999997</v>
      </c>
      <c r="AU3582" s="2">
        <v>12</v>
      </c>
      <c r="AV3582" s="2">
        <v>0.25</v>
      </c>
      <c r="AW3582" s="2">
        <v>2547.81</v>
      </c>
      <c r="AX3582" s="2">
        <v>1996.99</v>
      </c>
      <c r="AY3582" s="2">
        <v>550.82000000000005</v>
      </c>
      <c r="AZ3582" s="2" t="s">
        <v>47</v>
      </c>
      <c r="BA3582" s="2" t="s">
        <v>54</v>
      </c>
      <c r="BB3582" s="2" t="s">
        <v>72</v>
      </c>
      <c r="BC3582" s="2">
        <v>40.35</v>
      </c>
      <c r="BD3582" s="2">
        <v>3</v>
      </c>
      <c r="BE3582" s="2" t="s">
        <v>55</v>
      </c>
      <c r="BF3582" s="2" t="s">
        <v>56</v>
      </c>
      <c r="BG3582" s="2">
        <v>5</v>
      </c>
      <c r="BH3582" s="21">
        <v>1</v>
      </c>
    </row>
    <row r="3583" spans="36:60" x14ac:dyDescent="0.25">
      <c r="AJ3583" s="20">
        <v>474</v>
      </c>
      <c r="AK3583" s="2" t="s">
        <v>265</v>
      </c>
      <c r="AL3583" s="2" t="s">
        <v>27</v>
      </c>
      <c r="AM3583" s="2" t="s">
        <v>82</v>
      </c>
      <c r="AN3583" s="2" t="s">
        <v>29</v>
      </c>
      <c r="AO3583" s="2" t="s">
        <v>44</v>
      </c>
      <c r="AP3583" s="2" t="s">
        <v>61</v>
      </c>
      <c r="AQ3583" s="2" t="s">
        <v>32</v>
      </c>
      <c r="AR3583" s="2" t="s">
        <v>33</v>
      </c>
      <c r="AS3583" s="2" t="s">
        <v>85</v>
      </c>
      <c r="AT3583" s="2">
        <v>507.66</v>
      </c>
      <c r="AU3583" s="2">
        <v>3</v>
      </c>
      <c r="AV3583" s="2">
        <v>0.03</v>
      </c>
      <c r="AW3583" s="2">
        <v>1477.29</v>
      </c>
      <c r="AX3583" s="2">
        <v>1230.08</v>
      </c>
      <c r="AY3583" s="2">
        <v>247.21</v>
      </c>
      <c r="AZ3583" s="2" t="s">
        <v>91</v>
      </c>
      <c r="BA3583" s="2" t="s">
        <v>54</v>
      </c>
      <c r="BB3583" s="2" t="s">
        <v>37</v>
      </c>
      <c r="BC3583" s="2">
        <v>33.64</v>
      </c>
      <c r="BD3583" s="2">
        <v>8</v>
      </c>
      <c r="BE3583" s="2" t="s">
        <v>38</v>
      </c>
      <c r="BF3583" s="2" t="s">
        <v>39</v>
      </c>
      <c r="BG3583" s="2">
        <v>2</v>
      </c>
      <c r="BH3583" s="21">
        <v>6</v>
      </c>
    </row>
    <row r="3584" spans="36:60" x14ac:dyDescent="0.25">
      <c r="AJ3584" s="22">
        <v>477</v>
      </c>
      <c r="AK3584" s="13" t="s">
        <v>453</v>
      </c>
      <c r="AL3584" s="13" t="s">
        <v>114</v>
      </c>
      <c r="AM3584" s="13" t="s">
        <v>42</v>
      </c>
      <c r="AN3584" s="13" t="s">
        <v>29</v>
      </c>
      <c r="AO3584" s="13" t="s">
        <v>100</v>
      </c>
      <c r="AP3584" s="13" t="s">
        <v>68</v>
      </c>
      <c r="AQ3584" s="13" t="s">
        <v>79</v>
      </c>
      <c r="AR3584" s="13" t="s">
        <v>33</v>
      </c>
      <c r="AS3584" s="13" t="s">
        <v>46</v>
      </c>
      <c r="AT3584" s="13">
        <v>317.92</v>
      </c>
      <c r="AU3584" s="13">
        <v>18</v>
      </c>
      <c r="AV3584" s="13">
        <v>0.17</v>
      </c>
      <c r="AW3584" s="13">
        <v>4749.72</v>
      </c>
      <c r="AX3584" s="13">
        <v>3147.58</v>
      </c>
      <c r="AY3584" s="13">
        <v>1602.14</v>
      </c>
      <c r="AZ3584" s="13" t="s">
        <v>76</v>
      </c>
      <c r="BA3584" s="13" t="s">
        <v>54</v>
      </c>
      <c r="BB3584" s="13" t="s">
        <v>72</v>
      </c>
      <c r="BC3584" s="13">
        <v>33.58</v>
      </c>
      <c r="BD3584" s="13">
        <v>6</v>
      </c>
      <c r="BE3584" s="13" t="s">
        <v>97</v>
      </c>
      <c r="BF3584" s="13" t="s">
        <v>39</v>
      </c>
      <c r="BG3584" s="13">
        <v>1</v>
      </c>
      <c r="BH3584" s="23">
        <v>7</v>
      </c>
    </row>
    <row r="3585" spans="36:60" x14ac:dyDescent="0.25">
      <c r="AJ3585" s="20">
        <v>482</v>
      </c>
      <c r="AK3585" s="2" t="s">
        <v>456</v>
      </c>
      <c r="AL3585" s="2" t="s">
        <v>118</v>
      </c>
      <c r="AM3585" s="2" t="s">
        <v>42</v>
      </c>
      <c r="AN3585" s="2" t="s">
        <v>43</v>
      </c>
      <c r="AO3585" s="2" t="s">
        <v>78</v>
      </c>
      <c r="AP3585" s="2" t="s">
        <v>51</v>
      </c>
      <c r="AQ3585" s="2" t="s">
        <v>52</v>
      </c>
      <c r="AR3585" s="2" t="s">
        <v>53</v>
      </c>
      <c r="AS3585" s="2" t="s">
        <v>85</v>
      </c>
      <c r="AT3585" s="2">
        <v>299.68</v>
      </c>
      <c r="AU3585" s="2">
        <v>1</v>
      </c>
      <c r="AV3585" s="2">
        <v>0.28999999999999998</v>
      </c>
      <c r="AW3585" s="2">
        <v>212.77</v>
      </c>
      <c r="AX3585" s="2">
        <v>109.07</v>
      </c>
      <c r="AY3585" s="2">
        <v>103.7</v>
      </c>
      <c r="AZ3585" s="2" t="s">
        <v>63</v>
      </c>
      <c r="BA3585" s="2" t="s">
        <v>54</v>
      </c>
      <c r="BB3585" s="2" t="s">
        <v>37</v>
      </c>
      <c r="BC3585" s="2">
        <v>20.38</v>
      </c>
      <c r="BD3585" s="2">
        <v>1</v>
      </c>
      <c r="BE3585" s="2" t="s">
        <v>97</v>
      </c>
      <c r="BF3585" s="2" t="s">
        <v>56</v>
      </c>
      <c r="BG3585" s="2">
        <v>5</v>
      </c>
      <c r="BH3585" s="21">
        <v>5</v>
      </c>
    </row>
    <row r="3586" spans="36:60" x14ac:dyDescent="0.25">
      <c r="AJ3586" s="20">
        <v>486</v>
      </c>
      <c r="AK3586" s="2" t="s">
        <v>123</v>
      </c>
      <c r="AL3586" s="2" t="s">
        <v>50</v>
      </c>
      <c r="AM3586" s="2" t="s">
        <v>42</v>
      </c>
      <c r="AN3586" s="2" t="s">
        <v>93</v>
      </c>
      <c r="AO3586" s="2" t="s">
        <v>94</v>
      </c>
      <c r="AP3586" s="2" t="s">
        <v>68</v>
      </c>
      <c r="AQ3586" s="2" t="s">
        <v>107</v>
      </c>
      <c r="AR3586" s="2" t="s">
        <v>45</v>
      </c>
      <c r="AS3586" s="2" t="s">
        <v>46</v>
      </c>
      <c r="AT3586" s="2">
        <v>355.03</v>
      </c>
      <c r="AU3586" s="2">
        <v>2</v>
      </c>
      <c r="AV3586" s="2">
        <v>0.04</v>
      </c>
      <c r="AW3586" s="2">
        <v>681.66</v>
      </c>
      <c r="AX3586" s="2">
        <v>505.59</v>
      </c>
      <c r="AY3586" s="2">
        <v>176.07</v>
      </c>
      <c r="AZ3586" s="2" t="s">
        <v>35</v>
      </c>
      <c r="BA3586" s="2" t="s">
        <v>54</v>
      </c>
      <c r="BB3586" s="2" t="s">
        <v>37</v>
      </c>
      <c r="BC3586" s="2">
        <v>8.23</v>
      </c>
      <c r="BD3586" s="2">
        <v>10</v>
      </c>
      <c r="BE3586" s="2" t="s">
        <v>55</v>
      </c>
      <c r="BF3586" s="2" t="s">
        <v>56</v>
      </c>
      <c r="BG3586" s="2">
        <v>3</v>
      </c>
      <c r="BH3586" s="21">
        <v>9</v>
      </c>
    </row>
    <row r="3587" spans="36:60" x14ac:dyDescent="0.25">
      <c r="AJ3587" s="22">
        <v>489</v>
      </c>
      <c r="AK3587" s="13" t="s">
        <v>449</v>
      </c>
      <c r="AL3587" s="13" t="s">
        <v>27</v>
      </c>
      <c r="AM3587" s="13" t="s">
        <v>82</v>
      </c>
      <c r="AN3587" s="13" t="s">
        <v>90</v>
      </c>
      <c r="AO3587" s="13" t="s">
        <v>78</v>
      </c>
      <c r="AP3587" s="13" t="s">
        <v>31</v>
      </c>
      <c r="AQ3587" s="13" t="s">
        <v>84</v>
      </c>
      <c r="AR3587" s="13" t="s">
        <v>33</v>
      </c>
      <c r="AS3587" s="13" t="s">
        <v>70</v>
      </c>
      <c r="AT3587" s="13">
        <v>188.34</v>
      </c>
      <c r="AU3587" s="13">
        <v>19</v>
      </c>
      <c r="AV3587" s="13">
        <v>0.17</v>
      </c>
      <c r="AW3587" s="13">
        <v>2970.12</v>
      </c>
      <c r="AX3587" s="13">
        <v>2093.21</v>
      </c>
      <c r="AY3587" s="13">
        <v>876.91</v>
      </c>
      <c r="AZ3587" s="13" t="s">
        <v>47</v>
      </c>
      <c r="BA3587" s="13" t="s">
        <v>54</v>
      </c>
      <c r="BB3587" s="13" t="s">
        <v>72</v>
      </c>
      <c r="BC3587" s="13">
        <v>25.46</v>
      </c>
      <c r="BD3587" s="13">
        <v>6</v>
      </c>
      <c r="BE3587" s="13" t="s">
        <v>97</v>
      </c>
      <c r="BF3587" s="13" t="s">
        <v>56</v>
      </c>
      <c r="BG3587" s="13">
        <v>2</v>
      </c>
      <c r="BH3587" s="23">
        <v>3</v>
      </c>
    </row>
    <row r="3588" spans="36:60" x14ac:dyDescent="0.25">
      <c r="AJ3588" s="22">
        <v>493</v>
      </c>
      <c r="AK3588" s="13" t="s">
        <v>460</v>
      </c>
      <c r="AL3588" s="13" t="s">
        <v>120</v>
      </c>
      <c r="AM3588" s="13" t="s">
        <v>82</v>
      </c>
      <c r="AN3588" s="13" t="s">
        <v>29</v>
      </c>
      <c r="AO3588" s="13" t="s">
        <v>100</v>
      </c>
      <c r="AP3588" s="13" t="s">
        <v>75</v>
      </c>
      <c r="AQ3588" s="13" t="s">
        <v>107</v>
      </c>
      <c r="AR3588" s="13" t="s">
        <v>53</v>
      </c>
      <c r="AS3588" s="13" t="s">
        <v>34</v>
      </c>
      <c r="AT3588" s="13">
        <v>154.22</v>
      </c>
      <c r="AU3588" s="13">
        <v>7</v>
      </c>
      <c r="AV3588" s="13">
        <v>0</v>
      </c>
      <c r="AW3588" s="13">
        <v>1079.54</v>
      </c>
      <c r="AX3588" s="13">
        <v>650.72</v>
      </c>
      <c r="AY3588" s="13">
        <v>428.82</v>
      </c>
      <c r="AZ3588" s="13" t="s">
        <v>47</v>
      </c>
      <c r="BA3588" s="13" t="s">
        <v>54</v>
      </c>
      <c r="BB3588" s="13" t="s">
        <v>37</v>
      </c>
      <c r="BC3588" s="13">
        <v>9.01</v>
      </c>
      <c r="BD3588" s="13">
        <v>5</v>
      </c>
      <c r="BE3588" s="13" t="s">
        <v>55</v>
      </c>
      <c r="BF3588" s="13" t="s">
        <v>39</v>
      </c>
      <c r="BG3588" s="13">
        <v>4</v>
      </c>
      <c r="BH3588" s="23">
        <v>5</v>
      </c>
    </row>
    <row r="3589" spans="36:60" x14ac:dyDescent="0.25">
      <c r="AJ3589" s="20">
        <v>496</v>
      </c>
      <c r="AK3589" s="2" t="s">
        <v>462</v>
      </c>
      <c r="AL3589" s="2" t="s">
        <v>65</v>
      </c>
      <c r="AM3589" s="2" t="s">
        <v>42</v>
      </c>
      <c r="AN3589" s="2" t="s">
        <v>93</v>
      </c>
      <c r="AO3589" s="2" t="s">
        <v>100</v>
      </c>
      <c r="AP3589" s="2" t="s">
        <v>61</v>
      </c>
      <c r="AQ3589" s="2" t="s">
        <v>69</v>
      </c>
      <c r="AR3589" s="2" t="s">
        <v>45</v>
      </c>
      <c r="AS3589" s="2" t="s">
        <v>34</v>
      </c>
      <c r="AT3589" s="2">
        <v>246.44</v>
      </c>
      <c r="AU3589" s="2">
        <v>5</v>
      </c>
      <c r="AV3589" s="2">
        <v>0.28999999999999998</v>
      </c>
      <c r="AW3589" s="2">
        <v>874.86</v>
      </c>
      <c r="AX3589" s="2">
        <v>623.74</v>
      </c>
      <c r="AY3589" s="2">
        <v>251.12</v>
      </c>
      <c r="AZ3589" s="2" t="s">
        <v>63</v>
      </c>
      <c r="BA3589" s="2" t="s">
        <v>54</v>
      </c>
      <c r="BB3589" s="2" t="s">
        <v>37</v>
      </c>
      <c r="BC3589" s="2">
        <v>17.72</v>
      </c>
      <c r="BD3589" s="2">
        <v>6</v>
      </c>
      <c r="BE3589" s="2" t="s">
        <v>97</v>
      </c>
      <c r="BF3589" s="2" t="s">
        <v>39</v>
      </c>
      <c r="BG3589" s="2">
        <v>3</v>
      </c>
      <c r="BH3589" s="21">
        <v>6</v>
      </c>
    </row>
    <row r="3590" spans="36:60" x14ac:dyDescent="0.25">
      <c r="AJ3590" s="20">
        <v>506</v>
      </c>
      <c r="AK3590" s="2" t="s">
        <v>455</v>
      </c>
      <c r="AL3590" s="2" t="s">
        <v>120</v>
      </c>
      <c r="AM3590" s="2" t="s">
        <v>82</v>
      </c>
      <c r="AN3590" s="2" t="s">
        <v>90</v>
      </c>
      <c r="AO3590" s="2" t="s">
        <v>60</v>
      </c>
      <c r="AP3590" s="2" t="s">
        <v>61</v>
      </c>
      <c r="AQ3590" s="2" t="s">
        <v>69</v>
      </c>
      <c r="AR3590" s="2" t="s">
        <v>33</v>
      </c>
      <c r="AS3590" s="2" t="s">
        <v>80</v>
      </c>
      <c r="AT3590" s="2">
        <v>69.28</v>
      </c>
      <c r="AU3590" s="2">
        <v>4</v>
      </c>
      <c r="AV3590" s="2">
        <v>0.2</v>
      </c>
      <c r="AW3590" s="2">
        <v>221.7</v>
      </c>
      <c r="AX3590" s="2">
        <v>143.57</v>
      </c>
      <c r="AY3590" s="2">
        <v>78.13</v>
      </c>
      <c r="AZ3590" s="2" t="s">
        <v>35</v>
      </c>
      <c r="BA3590" s="2" t="s">
        <v>54</v>
      </c>
      <c r="BB3590" s="2" t="s">
        <v>48</v>
      </c>
      <c r="BC3590" s="2">
        <v>42.23</v>
      </c>
      <c r="BD3590" s="2">
        <v>4</v>
      </c>
      <c r="BE3590" s="2" t="s">
        <v>97</v>
      </c>
      <c r="BF3590" s="2" t="s">
        <v>56</v>
      </c>
      <c r="BG3590" s="2">
        <v>4</v>
      </c>
      <c r="BH3590" s="21">
        <v>4</v>
      </c>
    </row>
    <row r="3591" spans="36:60" x14ac:dyDescent="0.25">
      <c r="AJ3591" s="22">
        <v>507</v>
      </c>
      <c r="AK3591" s="13" t="s">
        <v>195</v>
      </c>
      <c r="AL3591" s="13" t="s">
        <v>96</v>
      </c>
      <c r="AM3591" s="13" t="s">
        <v>28</v>
      </c>
      <c r="AN3591" s="13" t="s">
        <v>90</v>
      </c>
      <c r="AO3591" s="13" t="s">
        <v>78</v>
      </c>
      <c r="AP3591" s="13" t="s">
        <v>75</v>
      </c>
      <c r="AQ3591" s="13" t="s">
        <v>32</v>
      </c>
      <c r="AR3591" s="13" t="s">
        <v>33</v>
      </c>
      <c r="AS3591" s="13" t="s">
        <v>34</v>
      </c>
      <c r="AT3591" s="13">
        <v>276.11</v>
      </c>
      <c r="AU3591" s="13">
        <v>19</v>
      </c>
      <c r="AV3591" s="13">
        <v>0.22</v>
      </c>
      <c r="AW3591" s="13">
        <v>4091.95</v>
      </c>
      <c r="AX3591" s="13">
        <v>2266.44</v>
      </c>
      <c r="AY3591" s="13">
        <v>1825.51</v>
      </c>
      <c r="AZ3591" s="13" t="s">
        <v>63</v>
      </c>
      <c r="BA3591" s="13" t="s">
        <v>54</v>
      </c>
      <c r="BB3591" s="13" t="s">
        <v>37</v>
      </c>
      <c r="BC3591" s="13">
        <v>45.11</v>
      </c>
      <c r="BD3591" s="13">
        <v>3</v>
      </c>
      <c r="BE3591" s="13" t="s">
        <v>38</v>
      </c>
      <c r="BF3591" s="13" t="s">
        <v>56</v>
      </c>
      <c r="BG3591" s="13">
        <v>2</v>
      </c>
      <c r="BH3591" s="23">
        <v>10</v>
      </c>
    </row>
    <row r="3592" spans="36:60" x14ac:dyDescent="0.25">
      <c r="AJ3592" s="22">
        <v>515</v>
      </c>
      <c r="AK3592" s="13" t="s">
        <v>469</v>
      </c>
      <c r="AL3592" s="13" t="s">
        <v>41</v>
      </c>
      <c r="AM3592" s="13" t="s">
        <v>42</v>
      </c>
      <c r="AN3592" s="13" t="s">
        <v>29</v>
      </c>
      <c r="AO3592" s="13" t="s">
        <v>78</v>
      </c>
      <c r="AP3592" s="13" t="s">
        <v>51</v>
      </c>
      <c r="AQ3592" s="13" t="s">
        <v>52</v>
      </c>
      <c r="AR3592" s="13" t="s">
        <v>53</v>
      </c>
      <c r="AS3592" s="13" t="s">
        <v>70</v>
      </c>
      <c r="AT3592" s="13">
        <v>713.7</v>
      </c>
      <c r="AU3592" s="13">
        <v>9</v>
      </c>
      <c r="AV3592" s="13">
        <v>0.18</v>
      </c>
      <c r="AW3592" s="13">
        <v>5267.11</v>
      </c>
      <c r="AX3592" s="13">
        <v>3412.63</v>
      </c>
      <c r="AY3592" s="13">
        <v>1854.48</v>
      </c>
      <c r="AZ3592" s="13" t="s">
        <v>91</v>
      </c>
      <c r="BA3592" s="13" t="s">
        <v>54</v>
      </c>
      <c r="BB3592" s="13" t="s">
        <v>72</v>
      </c>
      <c r="BC3592" s="13">
        <v>5.71</v>
      </c>
      <c r="BD3592" s="13">
        <v>10</v>
      </c>
      <c r="BE3592" s="13" t="s">
        <v>55</v>
      </c>
      <c r="BF3592" s="13" t="s">
        <v>56</v>
      </c>
      <c r="BG3592" s="13">
        <v>2</v>
      </c>
      <c r="BH3592" s="23">
        <v>8</v>
      </c>
    </row>
    <row r="3593" spans="36:60" x14ac:dyDescent="0.25">
      <c r="AJ3593" s="20">
        <v>516</v>
      </c>
      <c r="AK3593" s="2" t="s">
        <v>255</v>
      </c>
      <c r="AL3593" s="2" t="s">
        <v>129</v>
      </c>
      <c r="AM3593" s="2" t="s">
        <v>66</v>
      </c>
      <c r="AN3593" s="2" t="s">
        <v>59</v>
      </c>
      <c r="AO3593" s="2" t="s">
        <v>78</v>
      </c>
      <c r="AP3593" s="2" t="s">
        <v>51</v>
      </c>
      <c r="AQ3593" s="2" t="s">
        <v>69</v>
      </c>
      <c r="AR3593" s="2" t="s">
        <v>45</v>
      </c>
      <c r="AS3593" s="2" t="s">
        <v>85</v>
      </c>
      <c r="AT3593" s="2">
        <v>597.53</v>
      </c>
      <c r="AU3593" s="2">
        <v>11</v>
      </c>
      <c r="AV3593" s="2">
        <v>0.28999999999999998</v>
      </c>
      <c r="AW3593" s="2">
        <v>4666.71</v>
      </c>
      <c r="AX3593" s="2">
        <v>3093.34</v>
      </c>
      <c r="AY3593" s="2">
        <v>1573.37</v>
      </c>
      <c r="AZ3593" s="2" t="s">
        <v>63</v>
      </c>
      <c r="BA3593" s="2" t="s">
        <v>54</v>
      </c>
      <c r="BB3593" s="2" t="s">
        <v>72</v>
      </c>
      <c r="BC3593" s="2">
        <v>6.48</v>
      </c>
      <c r="BD3593" s="2">
        <v>3</v>
      </c>
      <c r="BE3593" s="2" t="s">
        <v>97</v>
      </c>
      <c r="BF3593" s="2" t="s">
        <v>39</v>
      </c>
      <c r="BG3593" s="2">
        <v>1</v>
      </c>
      <c r="BH3593" s="21">
        <v>1</v>
      </c>
    </row>
    <row r="3594" spans="36:60" x14ac:dyDescent="0.25">
      <c r="AJ3594" s="22">
        <v>523</v>
      </c>
      <c r="AK3594" s="13" t="s">
        <v>382</v>
      </c>
      <c r="AL3594" s="13" t="s">
        <v>96</v>
      </c>
      <c r="AM3594" s="13" t="s">
        <v>28</v>
      </c>
      <c r="AN3594" s="13" t="s">
        <v>29</v>
      </c>
      <c r="AO3594" s="13" t="s">
        <v>44</v>
      </c>
      <c r="AP3594" s="13" t="s">
        <v>61</v>
      </c>
      <c r="AQ3594" s="13" t="s">
        <v>79</v>
      </c>
      <c r="AR3594" s="13" t="s">
        <v>53</v>
      </c>
      <c r="AS3594" s="13" t="s">
        <v>80</v>
      </c>
      <c r="AT3594" s="13">
        <v>126.14</v>
      </c>
      <c r="AU3594" s="13">
        <v>13</v>
      </c>
      <c r="AV3594" s="13">
        <v>0.04</v>
      </c>
      <c r="AW3594" s="13">
        <v>1574.23</v>
      </c>
      <c r="AX3594" s="13">
        <v>926.15</v>
      </c>
      <c r="AY3594" s="13">
        <v>648.08000000000004</v>
      </c>
      <c r="AZ3594" s="13" t="s">
        <v>63</v>
      </c>
      <c r="BA3594" s="13" t="s">
        <v>54</v>
      </c>
      <c r="BB3594" s="13" t="s">
        <v>37</v>
      </c>
      <c r="BC3594" s="13">
        <v>5.51</v>
      </c>
      <c r="BD3594" s="13">
        <v>7</v>
      </c>
      <c r="BE3594" s="13" t="s">
        <v>38</v>
      </c>
      <c r="BF3594" s="13" t="s">
        <v>56</v>
      </c>
      <c r="BG3594" s="13">
        <v>1</v>
      </c>
      <c r="BH3594" s="23">
        <v>11</v>
      </c>
    </row>
    <row r="3595" spans="36:60" x14ac:dyDescent="0.25">
      <c r="AJ3595" s="20">
        <v>524</v>
      </c>
      <c r="AK3595" s="2" t="s">
        <v>225</v>
      </c>
      <c r="AL3595" s="2" t="s">
        <v>58</v>
      </c>
      <c r="AM3595" s="2" t="s">
        <v>82</v>
      </c>
      <c r="AN3595" s="2" t="s">
        <v>43</v>
      </c>
      <c r="AO3595" s="2" t="s">
        <v>60</v>
      </c>
      <c r="AP3595" s="2" t="s">
        <v>31</v>
      </c>
      <c r="AQ3595" s="2" t="s">
        <v>69</v>
      </c>
      <c r="AR3595" s="2" t="s">
        <v>45</v>
      </c>
      <c r="AS3595" s="2" t="s">
        <v>80</v>
      </c>
      <c r="AT3595" s="2">
        <v>841.5</v>
      </c>
      <c r="AU3595" s="2">
        <v>10</v>
      </c>
      <c r="AV3595" s="2">
        <v>0.1</v>
      </c>
      <c r="AW3595" s="2">
        <v>7573.5</v>
      </c>
      <c r="AX3595" s="2">
        <v>4981.4799999999996</v>
      </c>
      <c r="AY3595" s="2">
        <v>2592.02</v>
      </c>
      <c r="AZ3595" s="2" t="s">
        <v>35</v>
      </c>
      <c r="BA3595" s="2" t="s">
        <v>54</v>
      </c>
      <c r="BB3595" s="2" t="s">
        <v>48</v>
      </c>
      <c r="BC3595" s="2">
        <v>43.82</v>
      </c>
      <c r="BD3595" s="2">
        <v>6</v>
      </c>
      <c r="BE3595" s="2" t="s">
        <v>55</v>
      </c>
      <c r="BF3595" s="2" t="s">
        <v>39</v>
      </c>
      <c r="BG3595" s="2">
        <v>3</v>
      </c>
      <c r="BH3595" s="21">
        <v>10</v>
      </c>
    </row>
    <row r="3596" spans="36:60" x14ac:dyDescent="0.25">
      <c r="AJ3596" s="20">
        <v>530</v>
      </c>
      <c r="AK3596" s="2" t="s">
        <v>474</v>
      </c>
      <c r="AL3596" s="2" t="s">
        <v>58</v>
      </c>
      <c r="AM3596" s="2" t="s">
        <v>82</v>
      </c>
      <c r="AN3596" s="2" t="s">
        <v>93</v>
      </c>
      <c r="AO3596" s="2" t="s">
        <v>78</v>
      </c>
      <c r="AP3596" s="2" t="s">
        <v>31</v>
      </c>
      <c r="AQ3596" s="2" t="s">
        <v>79</v>
      </c>
      <c r="AR3596" s="2" t="s">
        <v>33</v>
      </c>
      <c r="AS3596" s="2" t="s">
        <v>34</v>
      </c>
      <c r="AT3596" s="2">
        <v>143.71</v>
      </c>
      <c r="AU3596" s="2">
        <v>4</v>
      </c>
      <c r="AV3596" s="2">
        <v>0.27</v>
      </c>
      <c r="AW3596" s="2">
        <v>419.63</v>
      </c>
      <c r="AX3596" s="2">
        <v>310.49</v>
      </c>
      <c r="AY3596" s="2">
        <v>109.14</v>
      </c>
      <c r="AZ3596" s="2" t="s">
        <v>76</v>
      </c>
      <c r="BA3596" s="2" t="s">
        <v>54</v>
      </c>
      <c r="BB3596" s="2" t="s">
        <v>48</v>
      </c>
      <c r="BC3596" s="2">
        <v>16.86</v>
      </c>
      <c r="BD3596" s="2">
        <v>5</v>
      </c>
      <c r="BE3596" s="2" t="s">
        <v>38</v>
      </c>
      <c r="BF3596" s="2" t="s">
        <v>56</v>
      </c>
      <c r="BG3596" s="2">
        <v>4</v>
      </c>
      <c r="BH3596" s="21">
        <v>3</v>
      </c>
    </row>
    <row r="3597" spans="36:60" x14ac:dyDescent="0.25">
      <c r="AJ3597" s="20">
        <v>532</v>
      </c>
      <c r="AK3597" s="2" t="s">
        <v>456</v>
      </c>
      <c r="AL3597" s="2" t="s">
        <v>50</v>
      </c>
      <c r="AM3597" s="2" t="s">
        <v>28</v>
      </c>
      <c r="AN3597" s="2" t="s">
        <v>59</v>
      </c>
      <c r="AO3597" s="2" t="s">
        <v>74</v>
      </c>
      <c r="AP3597" s="2" t="s">
        <v>68</v>
      </c>
      <c r="AQ3597" s="2" t="s">
        <v>62</v>
      </c>
      <c r="AR3597" s="2" t="s">
        <v>45</v>
      </c>
      <c r="AS3597" s="2" t="s">
        <v>46</v>
      </c>
      <c r="AT3597" s="2">
        <v>234.77</v>
      </c>
      <c r="AU3597" s="2">
        <v>20</v>
      </c>
      <c r="AV3597" s="2">
        <v>0.09</v>
      </c>
      <c r="AW3597" s="2">
        <v>4272.8100000000004</v>
      </c>
      <c r="AX3597" s="2">
        <v>2175.29</v>
      </c>
      <c r="AY3597" s="2">
        <v>2097.52</v>
      </c>
      <c r="AZ3597" s="2" t="s">
        <v>91</v>
      </c>
      <c r="BA3597" s="2" t="s">
        <v>54</v>
      </c>
      <c r="BB3597" s="2" t="s">
        <v>48</v>
      </c>
      <c r="BC3597" s="2">
        <v>31.45</v>
      </c>
      <c r="BD3597" s="2">
        <v>10</v>
      </c>
      <c r="BE3597" s="2" t="s">
        <v>55</v>
      </c>
      <c r="BF3597" s="2" t="s">
        <v>56</v>
      </c>
      <c r="BG3597" s="2">
        <v>1</v>
      </c>
      <c r="BH3597" s="21">
        <v>5</v>
      </c>
    </row>
    <row r="3598" spans="36:60" x14ac:dyDescent="0.25">
      <c r="AJ3598" s="22">
        <v>533</v>
      </c>
      <c r="AK3598" s="13" t="s">
        <v>345</v>
      </c>
      <c r="AL3598" s="13" t="s">
        <v>118</v>
      </c>
      <c r="AM3598" s="13" t="s">
        <v>28</v>
      </c>
      <c r="AN3598" s="13" t="s">
        <v>29</v>
      </c>
      <c r="AO3598" s="13" t="s">
        <v>94</v>
      </c>
      <c r="AP3598" s="13" t="s">
        <v>31</v>
      </c>
      <c r="AQ3598" s="13" t="s">
        <v>32</v>
      </c>
      <c r="AR3598" s="13" t="s">
        <v>33</v>
      </c>
      <c r="AS3598" s="13" t="s">
        <v>70</v>
      </c>
      <c r="AT3598" s="13">
        <v>933.15</v>
      </c>
      <c r="AU3598" s="13">
        <v>19</v>
      </c>
      <c r="AV3598" s="13">
        <v>7.0000000000000007E-2</v>
      </c>
      <c r="AW3598" s="13">
        <v>16488.759999999998</v>
      </c>
      <c r="AX3598" s="13">
        <v>11642.3</v>
      </c>
      <c r="AY3598" s="13">
        <v>4846.46</v>
      </c>
      <c r="AZ3598" s="13" t="s">
        <v>63</v>
      </c>
      <c r="BA3598" s="13" t="s">
        <v>54</v>
      </c>
      <c r="BB3598" s="13" t="s">
        <v>37</v>
      </c>
      <c r="BC3598" s="13">
        <v>19.88</v>
      </c>
      <c r="BD3598" s="13">
        <v>7</v>
      </c>
      <c r="BE3598" s="13" t="s">
        <v>55</v>
      </c>
      <c r="BF3598" s="13" t="s">
        <v>56</v>
      </c>
      <c r="BG3598" s="13">
        <v>3</v>
      </c>
      <c r="BH3598" s="23">
        <v>9</v>
      </c>
    </row>
    <row r="3599" spans="36:60" x14ac:dyDescent="0.25">
      <c r="AJ3599" s="22">
        <v>537</v>
      </c>
      <c r="AK3599" s="13" t="s">
        <v>353</v>
      </c>
      <c r="AL3599" s="13" t="s">
        <v>118</v>
      </c>
      <c r="AM3599" s="13" t="s">
        <v>82</v>
      </c>
      <c r="AN3599" s="13" t="s">
        <v>90</v>
      </c>
      <c r="AO3599" s="13" t="s">
        <v>44</v>
      </c>
      <c r="AP3599" s="13" t="s">
        <v>31</v>
      </c>
      <c r="AQ3599" s="13" t="s">
        <v>52</v>
      </c>
      <c r="AR3599" s="13" t="s">
        <v>45</v>
      </c>
      <c r="AS3599" s="13" t="s">
        <v>34</v>
      </c>
      <c r="AT3599" s="13">
        <v>899.47</v>
      </c>
      <c r="AU3599" s="13">
        <v>17</v>
      </c>
      <c r="AV3599" s="13">
        <v>0.11</v>
      </c>
      <c r="AW3599" s="13">
        <v>13608.98</v>
      </c>
      <c r="AX3599" s="13">
        <v>7034.92</v>
      </c>
      <c r="AY3599" s="13">
        <v>6574.06</v>
      </c>
      <c r="AZ3599" s="13" t="s">
        <v>63</v>
      </c>
      <c r="BA3599" s="13" t="s">
        <v>54</v>
      </c>
      <c r="BB3599" s="13" t="s">
        <v>37</v>
      </c>
      <c r="BC3599" s="13">
        <v>23.89</v>
      </c>
      <c r="BD3599" s="13">
        <v>2</v>
      </c>
      <c r="BE3599" s="13" t="s">
        <v>55</v>
      </c>
      <c r="BF3599" s="13" t="s">
        <v>56</v>
      </c>
      <c r="BG3599" s="13">
        <v>3</v>
      </c>
      <c r="BH3599" s="23">
        <v>11</v>
      </c>
    </row>
    <row r="3600" spans="36:60" x14ac:dyDescent="0.25">
      <c r="AJ3600" s="20">
        <v>540</v>
      </c>
      <c r="AK3600" s="2" t="s">
        <v>199</v>
      </c>
      <c r="AL3600" s="2" t="s">
        <v>65</v>
      </c>
      <c r="AM3600" s="2" t="s">
        <v>82</v>
      </c>
      <c r="AN3600" s="2" t="s">
        <v>29</v>
      </c>
      <c r="AO3600" s="2" t="s">
        <v>67</v>
      </c>
      <c r="AP3600" s="2" t="s">
        <v>51</v>
      </c>
      <c r="AQ3600" s="2" t="s">
        <v>84</v>
      </c>
      <c r="AR3600" s="2" t="s">
        <v>53</v>
      </c>
      <c r="AS3600" s="2" t="s">
        <v>46</v>
      </c>
      <c r="AT3600" s="2">
        <v>769.91</v>
      </c>
      <c r="AU3600" s="2">
        <v>5</v>
      </c>
      <c r="AV3600" s="2">
        <v>0.13</v>
      </c>
      <c r="AW3600" s="2">
        <v>3349.11</v>
      </c>
      <c r="AX3600" s="2">
        <v>2745.88</v>
      </c>
      <c r="AY3600" s="2">
        <v>603.23</v>
      </c>
      <c r="AZ3600" s="2" t="s">
        <v>35</v>
      </c>
      <c r="BA3600" s="2" t="s">
        <v>54</v>
      </c>
      <c r="BB3600" s="2" t="s">
        <v>48</v>
      </c>
      <c r="BC3600" s="2">
        <v>7.73</v>
      </c>
      <c r="BD3600" s="2">
        <v>1</v>
      </c>
      <c r="BE3600" s="2" t="s">
        <v>55</v>
      </c>
      <c r="BF3600" s="2" t="s">
        <v>39</v>
      </c>
      <c r="BG3600" s="2">
        <v>1</v>
      </c>
      <c r="BH3600" s="21">
        <v>9</v>
      </c>
    </row>
    <row r="3601" spans="36:60" x14ac:dyDescent="0.25">
      <c r="AJ3601" s="22">
        <v>545</v>
      </c>
      <c r="AK3601" s="13" t="s">
        <v>184</v>
      </c>
      <c r="AL3601" s="13" t="s">
        <v>65</v>
      </c>
      <c r="AM3601" s="13" t="s">
        <v>42</v>
      </c>
      <c r="AN3601" s="13" t="s">
        <v>83</v>
      </c>
      <c r="AO3601" s="13" t="s">
        <v>30</v>
      </c>
      <c r="AP3601" s="13" t="s">
        <v>51</v>
      </c>
      <c r="AQ3601" s="13" t="s">
        <v>107</v>
      </c>
      <c r="AR3601" s="13" t="s">
        <v>33</v>
      </c>
      <c r="AS3601" s="13" t="s">
        <v>85</v>
      </c>
      <c r="AT3601" s="13">
        <v>260.81</v>
      </c>
      <c r="AU3601" s="13">
        <v>14</v>
      </c>
      <c r="AV3601" s="13">
        <v>0.03</v>
      </c>
      <c r="AW3601" s="13">
        <v>3541.8</v>
      </c>
      <c r="AX3601" s="13">
        <v>3147.96</v>
      </c>
      <c r="AY3601" s="13">
        <v>393.84</v>
      </c>
      <c r="AZ3601" s="13" t="s">
        <v>47</v>
      </c>
      <c r="BA3601" s="13" t="s">
        <v>54</v>
      </c>
      <c r="BB3601" s="13" t="s">
        <v>72</v>
      </c>
      <c r="BC3601" s="13">
        <v>24.56</v>
      </c>
      <c r="BD3601" s="13">
        <v>4</v>
      </c>
      <c r="BE3601" s="13" t="s">
        <v>55</v>
      </c>
      <c r="BF3601" s="13" t="s">
        <v>39</v>
      </c>
      <c r="BG3601" s="13">
        <v>3</v>
      </c>
      <c r="BH3601" s="23">
        <v>5</v>
      </c>
    </row>
    <row r="3602" spans="36:60" x14ac:dyDescent="0.25">
      <c r="AJ3602" s="20">
        <v>546</v>
      </c>
      <c r="AK3602" s="2" t="s">
        <v>479</v>
      </c>
      <c r="AL3602" s="2" t="s">
        <v>41</v>
      </c>
      <c r="AM3602" s="2" t="s">
        <v>28</v>
      </c>
      <c r="AN3602" s="2" t="s">
        <v>43</v>
      </c>
      <c r="AO3602" s="2" t="s">
        <v>74</v>
      </c>
      <c r="AP3602" s="2" t="s">
        <v>75</v>
      </c>
      <c r="AQ3602" s="2" t="s">
        <v>107</v>
      </c>
      <c r="AR3602" s="2" t="s">
        <v>33</v>
      </c>
      <c r="AS3602" s="2" t="s">
        <v>46</v>
      </c>
      <c r="AT3602" s="2">
        <v>197.99</v>
      </c>
      <c r="AU3602" s="2">
        <v>8</v>
      </c>
      <c r="AV3602" s="2">
        <v>0.02</v>
      </c>
      <c r="AW3602" s="2">
        <v>1552.24</v>
      </c>
      <c r="AX3602" s="2">
        <v>1182.95</v>
      </c>
      <c r="AY3602" s="2">
        <v>369.29</v>
      </c>
      <c r="AZ3602" s="2" t="s">
        <v>35</v>
      </c>
      <c r="BA3602" s="2" t="s">
        <v>54</v>
      </c>
      <c r="BB3602" s="2" t="s">
        <v>37</v>
      </c>
      <c r="BC3602" s="2">
        <v>19.18</v>
      </c>
      <c r="BD3602" s="2">
        <v>5</v>
      </c>
      <c r="BE3602" s="2" t="s">
        <v>97</v>
      </c>
      <c r="BF3602" s="2" t="s">
        <v>39</v>
      </c>
      <c r="BG3602" s="2">
        <v>5</v>
      </c>
      <c r="BH3602" s="21">
        <v>8</v>
      </c>
    </row>
    <row r="3603" spans="36:60" x14ac:dyDescent="0.25">
      <c r="AJ3603" s="22">
        <v>547</v>
      </c>
      <c r="AK3603" s="13" t="s">
        <v>480</v>
      </c>
      <c r="AL3603" s="13" t="s">
        <v>120</v>
      </c>
      <c r="AM3603" s="13" t="s">
        <v>66</v>
      </c>
      <c r="AN3603" s="13" t="s">
        <v>59</v>
      </c>
      <c r="AO3603" s="13" t="s">
        <v>74</v>
      </c>
      <c r="AP3603" s="13" t="s">
        <v>61</v>
      </c>
      <c r="AQ3603" s="13" t="s">
        <v>84</v>
      </c>
      <c r="AR3603" s="13" t="s">
        <v>53</v>
      </c>
      <c r="AS3603" s="13" t="s">
        <v>34</v>
      </c>
      <c r="AT3603" s="13">
        <v>985.48</v>
      </c>
      <c r="AU3603" s="13">
        <v>11</v>
      </c>
      <c r="AV3603" s="13">
        <v>0.16</v>
      </c>
      <c r="AW3603" s="13">
        <v>9105.84</v>
      </c>
      <c r="AX3603" s="13">
        <v>5328.24</v>
      </c>
      <c r="AY3603" s="13">
        <v>3777.6</v>
      </c>
      <c r="AZ3603" s="13" t="s">
        <v>47</v>
      </c>
      <c r="BA3603" s="13" t="s">
        <v>54</v>
      </c>
      <c r="BB3603" s="13" t="s">
        <v>37</v>
      </c>
      <c r="BC3603" s="13">
        <v>12.98</v>
      </c>
      <c r="BD3603" s="13">
        <v>3</v>
      </c>
      <c r="BE3603" s="13" t="s">
        <v>55</v>
      </c>
      <c r="BF3603" s="13" t="s">
        <v>39</v>
      </c>
      <c r="BG3603" s="13">
        <v>2</v>
      </c>
      <c r="BH3603" s="23">
        <v>8</v>
      </c>
    </row>
    <row r="3604" spans="36:60" x14ac:dyDescent="0.25">
      <c r="AJ3604" s="20">
        <v>550</v>
      </c>
      <c r="AK3604" s="2" t="s">
        <v>482</v>
      </c>
      <c r="AL3604" s="2" t="s">
        <v>114</v>
      </c>
      <c r="AM3604" s="2" t="s">
        <v>66</v>
      </c>
      <c r="AN3604" s="2" t="s">
        <v>29</v>
      </c>
      <c r="AO3604" s="2" t="s">
        <v>94</v>
      </c>
      <c r="AP3604" s="2" t="s">
        <v>75</v>
      </c>
      <c r="AQ3604" s="2" t="s">
        <v>32</v>
      </c>
      <c r="AR3604" s="2" t="s">
        <v>33</v>
      </c>
      <c r="AS3604" s="2" t="s">
        <v>80</v>
      </c>
      <c r="AT3604" s="2">
        <v>83.18</v>
      </c>
      <c r="AU3604" s="2">
        <v>14</v>
      </c>
      <c r="AV3604" s="2">
        <v>0.15</v>
      </c>
      <c r="AW3604" s="2">
        <v>989.84</v>
      </c>
      <c r="AX3604" s="2">
        <v>773.05</v>
      </c>
      <c r="AY3604" s="2">
        <v>216.79</v>
      </c>
      <c r="AZ3604" s="2" t="s">
        <v>63</v>
      </c>
      <c r="BA3604" s="2" t="s">
        <v>54</v>
      </c>
      <c r="BB3604" s="2" t="s">
        <v>37</v>
      </c>
      <c r="BC3604" s="2">
        <v>40.61</v>
      </c>
      <c r="BD3604" s="2">
        <v>10</v>
      </c>
      <c r="BE3604" s="2" t="s">
        <v>55</v>
      </c>
      <c r="BF3604" s="2" t="s">
        <v>56</v>
      </c>
      <c r="BG3604" s="2">
        <v>4</v>
      </c>
      <c r="BH3604" s="21">
        <v>11</v>
      </c>
    </row>
    <row r="3605" spans="36:60" x14ac:dyDescent="0.25">
      <c r="AJ3605" s="20">
        <v>558</v>
      </c>
      <c r="AK3605" s="2" t="s">
        <v>280</v>
      </c>
      <c r="AL3605" s="2" t="s">
        <v>27</v>
      </c>
      <c r="AM3605" s="2" t="s">
        <v>82</v>
      </c>
      <c r="AN3605" s="2" t="s">
        <v>90</v>
      </c>
      <c r="AO3605" s="2" t="s">
        <v>30</v>
      </c>
      <c r="AP3605" s="2" t="s">
        <v>51</v>
      </c>
      <c r="AQ3605" s="2" t="s">
        <v>84</v>
      </c>
      <c r="AR3605" s="2" t="s">
        <v>45</v>
      </c>
      <c r="AS3605" s="2" t="s">
        <v>46</v>
      </c>
      <c r="AT3605" s="2">
        <v>733.56</v>
      </c>
      <c r="AU3605" s="2">
        <v>4</v>
      </c>
      <c r="AV3605" s="2">
        <v>0.14000000000000001</v>
      </c>
      <c r="AW3605" s="2">
        <v>2523.4499999999998</v>
      </c>
      <c r="AX3605" s="2">
        <v>1975.51</v>
      </c>
      <c r="AY3605" s="2">
        <v>547.94000000000005</v>
      </c>
      <c r="AZ3605" s="2" t="s">
        <v>35</v>
      </c>
      <c r="BA3605" s="2" t="s">
        <v>54</v>
      </c>
      <c r="BB3605" s="2" t="s">
        <v>37</v>
      </c>
      <c r="BC3605" s="2">
        <v>8.66</v>
      </c>
      <c r="BD3605" s="2">
        <v>2</v>
      </c>
      <c r="BE3605" s="2" t="s">
        <v>55</v>
      </c>
      <c r="BF3605" s="2" t="s">
        <v>39</v>
      </c>
      <c r="BG3605" s="2">
        <v>1</v>
      </c>
      <c r="BH3605" s="21">
        <v>3</v>
      </c>
    </row>
    <row r="3606" spans="36:60" x14ac:dyDescent="0.25">
      <c r="AJ3606" s="22">
        <v>565</v>
      </c>
      <c r="AK3606" s="13" t="s">
        <v>274</v>
      </c>
      <c r="AL3606" s="13" t="s">
        <v>127</v>
      </c>
      <c r="AM3606" s="13" t="s">
        <v>28</v>
      </c>
      <c r="AN3606" s="13" t="s">
        <v>83</v>
      </c>
      <c r="AO3606" s="13" t="s">
        <v>78</v>
      </c>
      <c r="AP3606" s="13" t="s">
        <v>31</v>
      </c>
      <c r="AQ3606" s="13" t="s">
        <v>79</v>
      </c>
      <c r="AR3606" s="13" t="s">
        <v>33</v>
      </c>
      <c r="AS3606" s="13" t="s">
        <v>80</v>
      </c>
      <c r="AT3606" s="13">
        <v>361.91</v>
      </c>
      <c r="AU3606" s="13">
        <v>7</v>
      </c>
      <c r="AV3606" s="13">
        <v>0.28999999999999998</v>
      </c>
      <c r="AW3606" s="13">
        <v>1798.69</v>
      </c>
      <c r="AX3606" s="13">
        <v>1056.77</v>
      </c>
      <c r="AY3606" s="13">
        <v>741.92</v>
      </c>
      <c r="AZ3606" s="13" t="s">
        <v>47</v>
      </c>
      <c r="BA3606" s="13" t="s">
        <v>54</v>
      </c>
      <c r="BB3606" s="13" t="s">
        <v>37</v>
      </c>
      <c r="BC3606" s="13">
        <v>35.590000000000003</v>
      </c>
      <c r="BD3606" s="13">
        <v>9</v>
      </c>
      <c r="BE3606" s="13" t="s">
        <v>55</v>
      </c>
      <c r="BF3606" s="13" t="s">
        <v>39</v>
      </c>
      <c r="BG3606" s="13">
        <v>2</v>
      </c>
      <c r="BH3606" s="23">
        <v>12</v>
      </c>
    </row>
    <row r="3607" spans="36:60" x14ac:dyDescent="0.25">
      <c r="AJ3607" s="20">
        <v>570</v>
      </c>
      <c r="AK3607" s="2" t="s">
        <v>491</v>
      </c>
      <c r="AL3607" s="2" t="s">
        <v>129</v>
      </c>
      <c r="AM3607" s="2" t="s">
        <v>42</v>
      </c>
      <c r="AN3607" s="2" t="s">
        <v>43</v>
      </c>
      <c r="AO3607" s="2" t="s">
        <v>74</v>
      </c>
      <c r="AP3607" s="2" t="s">
        <v>31</v>
      </c>
      <c r="AQ3607" s="2" t="s">
        <v>79</v>
      </c>
      <c r="AR3607" s="2" t="s">
        <v>53</v>
      </c>
      <c r="AS3607" s="2" t="s">
        <v>70</v>
      </c>
      <c r="AT3607" s="2">
        <v>705.97</v>
      </c>
      <c r="AU3607" s="2">
        <v>5</v>
      </c>
      <c r="AV3607" s="2">
        <v>7.0000000000000007E-2</v>
      </c>
      <c r="AW3607" s="2">
        <v>3282.76</v>
      </c>
      <c r="AX3607" s="2">
        <v>2665.22</v>
      </c>
      <c r="AY3607" s="2">
        <v>617.54</v>
      </c>
      <c r="AZ3607" s="2" t="s">
        <v>47</v>
      </c>
      <c r="BA3607" s="2" t="s">
        <v>54</v>
      </c>
      <c r="BB3607" s="2" t="s">
        <v>37</v>
      </c>
      <c r="BC3607" s="2">
        <v>44.65</v>
      </c>
      <c r="BD3607" s="2">
        <v>7</v>
      </c>
      <c r="BE3607" s="2" t="s">
        <v>38</v>
      </c>
      <c r="BF3607" s="2" t="s">
        <v>39</v>
      </c>
      <c r="BG3607" s="2">
        <v>5</v>
      </c>
      <c r="BH3607" s="21">
        <v>2</v>
      </c>
    </row>
    <row r="3608" spans="36:60" x14ac:dyDescent="0.25">
      <c r="AJ3608" s="20">
        <v>574</v>
      </c>
      <c r="AK3608" s="2" t="s">
        <v>494</v>
      </c>
      <c r="AL3608" s="2" t="s">
        <v>118</v>
      </c>
      <c r="AM3608" s="2" t="s">
        <v>42</v>
      </c>
      <c r="AN3608" s="2" t="s">
        <v>59</v>
      </c>
      <c r="AO3608" s="2" t="s">
        <v>44</v>
      </c>
      <c r="AP3608" s="2" t="s">
        <v>75</v>
      </c>
      <c r="AQ3608" s="2" t="s">
        <v>62</v>
      </c>
      <c r="AR3608" s="2" t="s">
        <v>53</v>
      </c>
      <c r="AS3608" s="2" t="s">
        <v>34</v>
      </c>
      <c r="AT3608" s="2">
        <v>782.32</v>
      </c>
      <c r="AU3608" s="2">
        <v>4</v>
      </c>
      <c r="AV3608" s="2">
        <v>0.26</v>
      </c>
      <c r="AW3608" s="2">
        <v>2315.67</v>
      </c>
      <c r="AX3608" s="2">
        <v>1282.51</v>
      </c>
      <c r="AY3608" s="2">
        <v>1033.1600000000001</v>
      </c>
      <c r="AZ3608" s="2" t="s">
        <v>76</v>
      </c>
      <c r="BA3608" s="2" t="s">
        <v>54</v>
      </c>
      <c r="BB3608" s="2" t="s">
        <v>72</v>
      </c>
      <c r="BC3608" s="2">
        <v>49.13</v>
      </c>
      <c r="BD3608" s="2">
        <v>1</v>
      </c>
      <c r="BE3608" s="2" t="s">
        <v>97</v>
      </c>
      <c r="BF3608" s="2" t="s">
        <v>39</v>
      </c>
      <c r="BG3608" s="2">
        <v>1</v>
      </c>
      <c r="BH3608" s="21">
        <v>9</v>
      </c>
    </row>
    <row r="3609" spans="36:60" x14ac:dyDescent="0.25">
      <c r="AJ3609" s="20">
        <v>576</v>
      </c>
      <c r="AK3609" s="2" t="s">
        <v>281</v>
      </c>
      <c r="AL3609" s="2" t="s">
        <v>65</v>
      </c>
      <c r="AM3609" s="2" t="s">
        <v>42</v>
      </c>
      <c r="AN3609" s="2" t="s">
        <v>83</v>
      </c>
      <c r="AO3609" s="2" t="s">
        <v>60</v>
      </c>
      <c r="AP3609" s="2" t="s">
        <v>68</v>
      </c>
      <c r="AQ3609" s="2" t="s">
        <v>32</v>
      </c>
      <c r="AR3609" s="2" t="s">
        <v>33</v>
      </c>
      <c r="AS3609" s="2" t="s">
        <v>70</v>
      </c>
      <c r="AT3609" s="2">
        <v>666.56</v>
      </c>
      <c r="AU3609" s="2">
        <v>12</v>
      </c>
      <c r="AV3609" s="2">
        <v>0.26</v>
      </c>
      <c r="AW3609" s="2">
        <v>5919.05</v>
      </c>
      <c r="AX3609" s="2">
        <v>4346.57</v>
      </c>
      <c r="AY3609" s="2">
        <v>1572.48</v>
      </c>
      <c r="AZ3609" s="2" t="s">
        <v>91</v>
      </c>
      <c r="BA3609" s="2" t="s">
        <v>54</v>
      </c>
      <c r="BB3609" s="2" t="s">
        <v>37</v>
      </c>
      <c r="BC3609" s="2">
        <v>22.73</v>
      </c>
      <c r="BD3609" s="2">
        <v>2</v>
      </c>
      <c r="BE3609" s="2" t="s">
        <v>97</v>
      </c>
      <c r="BF3609" s="2" t="s">
        <v>56</v>
      </c>
      <c r="BG3609" s="2">
        <v>4</v>
      </c>
      <c r="BH3609" s="21">
        <v>4</v>
      </c>
    </row>
    <row r="3610" spans="36:60" x14ac:dyDescent="0.25">
      <c r="AJ3610" s="22">
        <v>577</v>
      </c>
      <c r="AK3610" s="13" t="s">
        <v>461</v>
      </c>
      <c r="AL3610" s="13" t="s">
        <v>65</v>
      </c>
      <c r="AM3610" s="13" t="s">
        <v>66</v>
      </c>
      <c r="AN3610" s="13" t="s">
        <v>93</v>
      </c>
      <c r="AO3610" s="13" t="s">
        <v>100</v>
      </c>
      <c r="AP3610" s="13" t="s">
        <v>68</v>
      </c>
      <c r="AQ3610" s="13" t="s">
        <v>84</v>
      </c>
      <c r="AR3610" s="13" t="s">
        <v>45</v>
      </c>
      <c r="AS3610" s="13" t="s">
        <v>46</v>
      </c>
      <c r="AT3610" s="13">
        <v>332.38</v>
      </c>
      <c r="AU3610" s="13">
        <v>10</v>
      </c>
      <c r="AV3610" s="13">
        <v>0.25</v>
      </c>
      <c r="AW3610" s="13">
        <v>2492.85</v>
      </c>
      <c r="AX3610" s="13">
        <v>1657.67</v>
      </c>
      <c r="AY3610" s="13">
        <v>835.18</v>
      </c>
      <c r="AZ3610" s="13" t="s">
        <v>35</v>
      </c>
      <c r="BA3610" s="13" t="s">
        <v>54</v>
      </c>
      <c r="BB3610" s="13" t="s">
        <v>48</v>
      </c>
      <c r="BC3610" s="13">
        <v>34.770000000000003</v>
      </c>
      <c r="BD3610" s="13">
        <v>3</v>
      </c>
      <c r="BE3610" s="13" t="s">
        <v>38</v>
      </c>
      <c r="BF3610" s="13" t="s">
        <v>39</v>
      </c>
      <c r="BG3610" s="13">
        <v>5</v>
      </c>
      <c r="BH3610" s="23">
        <v>12</v>
      </c>
    </row>
    <row r="3611" spans="36:60" x14ac:dyDescent="0.25">
      <c r="AJ3611" s="20">
        <v>586</v>
      </c>
      <c r="AK3611" s="2" t="s">
        <v>498</v>
      </c>
      <c r="AL3611" s="2" t="s">
        <v>120</v>
      </c>
      <c r="AM3611" s="2" t="s">
        <v>42</v>
      </c>
      <c r="AN3611" s="2" t="s">
        <v>83</v>
      </c>
      <c r="AO3611" s="2" t="s">
        <v>78</v>
      </c>
      <c r="AP3611" s="2" t="s">
        <v>31</v>
      </c>
      <c r="AQ3611" s="2" t="s">
        <v>102</v>
      </c>
      <c r="AR3611" s="2" t="s">
        <v>45</v>
      </c>
      <c r="AS3611" s="2" t="s">
        <v>70</v>
      </c>
      <c r="AT3611" s="2">
        <v>307.67</v>
      </c>
      <c r="AU3611" s="2">
        <v>12</v>
      </c>
      <c r="AV3611" s="2">
        <v>0.01</v>
      </c>
      <c r="AW3611" s="2">
        <v>3655.12</v>
      </c>
      <c r="AX3611" s="2">
        <v>2605.48</v>
      </c>
      <c r="AY3611" s="2">
        <v>1049.6400000000001</v>
      </c>
      <c r="AZ3611" s="2" t="s">
        <v>47</v>
      </c>
      <c r="BA3611" s="2" t="s">
        <v>54</v>
      </c>
      <c r="BB3611" s="2" t="s">
        <v>48</v>
      </c>
      <c r="BC3611" s="2">
        <v>20.98</v>
      </c>
      <c r="BD3611" s="2">
        <v>7</v>
      </c>
      <c r="BE3611" s="2" t="s">
        <v>38</v>
      </c>
      <c r="BF3611" s="2" t="s">
        <v>39</v>
      </c>
      <c r="BG3611" s="2">
        <v>5</v>
      </c>
      <c r="BH3611" s="21">
        <v>1</v>
      </c>
    </row>
    <row r="3612" spans="36:60" x14ac:dyDescent="0.25">
      <c r="AJ3612" s="22">
        <v>593</v>
      </c>
      <c r="AK3612" s="13" t="s">
        <v>181</v>
      </c>
      <c r="AL3612" s="13" t="s">
        <v>58</v>
      </c>
      <c r="AM3612" s="13" t="s">
        <v>42</v>
      </c>
      <c r="AN3612" s="13" t="s">
        <v>83</v>
      </c>
      <c r="AO3612" s="13" t="s">
        <v>94</v>
      </c>
      <c r="AP3612" s="13" t="s">
        <v>75</v>
      </c>
      <c r="AQ3612" s="13" t="s">
        <v>32</v>
      </c>
      <c r="AR3612" s="13" t="s">
        <v>33</v>
      </c>
      <c r="AS3612" s="13" t="s">
        <v>85</v>
      </c>
      <c r="AT3612" s="13">
        <v>312.49</v>
      </c>
      <c r="AU3612" s="13">
        <v>12</v>
      </c>
      <c r="AV3612" s="13">
        <v>0.11</v>
      </c>
      <c r="AW3612" s="13">
        <v>3337.39</v>
      </c>
      <c r="AX3612" s="13">
        <v>2136.77</v>
      </c>
      <c r="AY3612" s="13">
        <v>1200.6199999999999</v>
      </c>
      <c r="AZ3612" s="13" t="s">
        <v>35</v>
      </c>
      <c r="BA3612" s="13" t="s">
        <v>54</v>
      </c>
      <c r="BB3612" s="13" t="s">
        <v>48</v>
      </c>
      <c r="BC3612" s="13">
        <v>6.1</v>
      </c>
      <c r="BD3612" s="13">
        <v>10</v>
      </c>
      <c r="BE3612" s="13" t="s">
        <v>97</v>
      </c>
      <c r="BF3612" s="13" t="s">
        <v>56</v>
      </c>
      <c r="BG3612" s="13">
        <v>1</v>
      </c>
      <c r="BH3612" s="23">
        <v>6</v>
      </c>
    </row>
    <row r="3613" spans="36:60" x14ac:dyDescent="0.25">
      <c r="AJ3613" s="20">
        <v>594</v>
      </c>
      <c r="AK3613" s="2" t="s">
        <v>315</v>
      </c>
      <c r="AL3613" s="2" t="s">
        <v>129</v>
      </c>
      <c r="AM3613" s="2" t="s">
        <v>82</v>
      </c>
      <c r="AN3613" s="2" t="s">
        <v>93</v>
      </c>
      <c r="AO3613" s="2" t="s">
        <v>78</v>
      </c>
      <c r="AP3613" s="2" t="s">
        <v>68</v>
      </c>
      <c r="AQ3613" s="2" t="s">
        <v>32</v>
      </c>
      <c r="AR3613" s="2" t="s">
        <v>45</v>
      </c>
      <c r="AS3613" s="2" t="s">
        <v>80</v>
      </c>
      <c r="AT3613" s="2">
        <v>679.27</v>
      </c>
      <c r="AU3613" s="2">
        <v>1</v>
      </c>
      <c r="AV3613" s="2">
        <v>0.17</v>
      </c>
      <c r="AW3613" s="2">
        <v>563.79</v>
      </c>
      <c r="AX3613" s="2">
        <v>360.57</v>
      </c>
      <c r="AY3613" s="2">
        <v>203.22</v>
      </c>
      <c r="AZ3613" s="2" t="s">
        <v>35</v>
      </c>
      <c r="BA3613" s="2" t="s">
        <v>54</v>
      </c>
      <c r="BB3613" s="2" t="s">
        <v>48</v>
      </c>
      <c r="BC3613" s="2">
        <v>11.51</v>
      </c>
      <c r="BD3613" s="2">
        <v>3</v>
      </c>
      <c r="BE3613" s="2" t="s">
        <v>97</v>
      </c>
      <c r="BF3613" s="2" t="s">
        <v>39</v>
      </c>
      <c r="BG3613" s="2">
        <v>4</v>
      </c>
      <c r="BH3613" s="21">
        <v>9</v>
      </c>
    </row>
    <row r="3614" spans="36:60" x14ac:dyDescent="0.25">
      <c r="AJ3614" s="20">
        <v>596</v>
      </c>
      <c r="AK3614" s="2" t="s">
        <v>412</v>
      </c>
      <c r="AL3614" s="2" t="s">
        <v>58</v>
      </c>
      <c r="AM3614" s="2" t="s">
        <v>28</v>
      </c>
      <c r="AN3614" s="2" t="s">
        <v>90</v>
      </c>
      <c r="AO3614" s="2" t="s">
        <v>30</v>
      </c>
      <c r="AP3614" s="2" t="s">
        <v>68</v>
      </c>
      <c r="AQ3614" s="2" t="s">
        <v>107</v>
      </c>
      <c r="AR3614" s="2" t="s">
        <v>53</v>
      </c>
      <c r="AS3614" s="2" t="s">
        <v>70</v>
      </c>
      <c r="AT3614" s="2">
        <v>537.05999999999995</v>
      </c>
      <c r="AU3614" s="2">
        <v>3</v>
      </c>
      <c r="AV3614" s="2">
        <v>0.08</v>
      </c>
      <c r="AW3614" s="2">
        <v>1482.29</v>
      </c>
      <c r="AX3614" s="2">
        <v>1062.75</v>
      </c>
      <c r="AY3614" s="2">
        <v>419.54</v>
      </c>
      <c r="AZ3614" s="2" t="s">
        <v>76</v>
      </c>
      <c r="BA3614" s="2" t="s">
        <v>54</v>
      </c>
      <c r="BB3614" s="2" t="s">
        <v>72</v>
      </c>
      <c r="BC3614" s="2">
        <v>32.64</v>
      </c>
      <c r="BD3614" s="2">
        <v>2</v>
      </c>
      <c r="BE3614" s="2" t="s">
        <v>38</v>
      </c>
      <c r="BF3614" s="2" t="s">
        <v>56</v>
      </c>
      <c r="BG3614" s="2">
        <v>3</v>
      </c>
      <c r="BH3614" s="21">
        <v>5</v>
      </c>
    </row>
    <row r="3615" spans="36:60" x14ac:dyDescent="0.25">
      <c r="AJ3615" s="22">
        <v>599</v>
      </c>
      <c r="AK3615" s="13" t="s">
        <v>504</v>
      </c>
      <c r="AL3615" s="13" t="s">
        <v>65</v>
      </c>
      <c r="AM3615" s="13" t="s">
        <v>28</v>
      </c>
      <c r="AN3615" s="13" t="s">
        <v>59</v>
      </c>
      <c r="AO3615" s="13" t="s">
        <v>67</v>
      </c>
      <c r="AP3615" s="13" t="s">
        <v>75</v>
      </c>
      <c r="AQ3615" s="13" t="s">
        <v>32</v>
      </c>
      <c r="AR3615" s="13" t="s">
        <v>53</v>
      </c>
      <c r="AS3615" s="13" t="s">
        <v>46</v>
      </c>
      <c r="AT3615" s="13">
        <v>623.69000000000005</v>
      </c>
      <c r="AU3615" s="13">
        <v>17</v>
      </c>
      <c r="AV3615" s="13">
        <v>0.02</v>
      </c>
      <c r="AW3615" s="13">
        <v>10390.68</v>
      </c>
      <c r="AX3615" s="13">
        <v>9165.9599999999991</v>
      </c>
      <c r="AY3615" s="13">
        <v>1224.72</v>
      </c>
      <c r="AZ3615" s="13" t="s">
        <v>63</v>
      </c>
      <c r="BA3615" s="13" t="s">
        <v>54</v>
      </c>
      <c r="BB3615" s="13" t="s">
        <v>37</v>
      </c>
      <c r="BC3615" s="13">
        <v>41.09</v>
      </c>
      <c r="BD3615" s="13">
        <v>7</v>
      </c>
      <c r="BE3615" s="13" t="s">
        <v>55</v>
      </c>
      <c r="BF3615" s="13" t="s">
        <v>39</v>
      </c>
      <c r="BG3615" s="13">
        <v>5</v>
      </c>
      <c r="BH3615" s="23">
        <v>7</v>
      </c>
    </row>
    <row r="3616" spans="36:60" x14ac:dyDescent="0.25">
      <c r="AJ3616" s="22">
        <v>619</v>
      </c>
      <c r="AK3616" s="13" t="s">
        <v>513</v>
      </c>
      <c r="AL3616" s="13" t="s">
        <v>41</v>
      </c>
      <c r="AM3616" s="13" t="s">
        <v>82</v>
      </c>
      <c r="AN3616" s="13" t="s">
        <v>43</v>
      </c>
      <c r="AO3616" s="13" t="s">
        <v>100</v>
      </c>
      <c r="AP3616" s="13" t="s">
        <v>31</v>
      </c>
      <c r="AQ3616" s="13" t="s">
        <v>79</v>
      </c>
      <c r="AR3616" s="13" t="s">
        <v>33</v>
      </c>
      <c r="AS3616" s="13" t="s">
        <v>80</v>
      </c>
      <c r="AT3616" s="13">
        <v>191.86</v>
      </c>
      <c r="AU3616" s="13">
        <v>13</v>
      </c>
      <c r="AV3616" s="13">
        <v>0.16</v>
      </c>
      <c r="AW3616" s="13">
        <v>2095.11</v>
      </c>
      <c r="AX3616" s="13">
        <v>1273.42</v>
      </c>
      <c r="AY3616" s="13">
        <v>821.69</v>
      </c>
      <c r="AZ3616" s="13" t="s">
        <v>76</v>
      </c>
      <c r="BA3616" s="13" t="s">
        <v>54</v>
      </c>
      <c r="BB3616" s="13" t="s">
        <v>48</v>
      </c>
      <c r="BC3616" s="13">
        <v>21.82</v>
      </c>
      <c r="BD3616" s="13">
        <v>7</v>
      </c>
      <c r="BE3616" s="13" t="s">
        <v>97</v>
      </c>
      <c r="BF3616" s="13" t="s">
        <v>56</v>
      </c>
      <c r="BG3616" s="13">
        <v>1</v>
      </c>
      <c r="BH3616" s="23">
        <v>11</v>
      </c>
    </row>
    <row r="3617" spans="36:60" x14ac:dyDescent="0.25">
      <c r="AJ3617" s="22">
        <v>627</v>
      </c>
      <c r="AK3617" s="13" t="s">
        <v>518</v>
      </c>
      <c r="AL3617" s="13" t="s">
        <v>129</v>
      </c>
      <c r="AM3617" s="13" t="s">
        <v>28</v>
      </c>
      <c r="AN3617" s="13" t="s">
        <v>90</v>
      </c>
      <c r="AO3617" s="13" t="s">
        <v>67</v>
      </c>
      <c r="AP3617" s="13" t="s">
        <v>31</v>
      </c>
      <c r="AQ3617" s="13" t="s">
        <v>32</v>
      </c>
      <c r="AR3617" s="13" t="s">
        <v>33</v>
      </c>
      <c r="AS3617" s="13" t="s">
        <v>85</v>
      </c>
      <c r="AT3617" s="13">
        <v>432.22</v>
      </c>
      <c r="AU3617" s="13">
        <v>7</v>
      </c>
      <c r="AV3617" s="13">
        <v>0.18</v>
      </c>
      <c r="AW3617" s="13">
        <v>2480.94</v>
      </c>
      <c r="AX3617" s="13">
        <v>1975.24</v>
      </c>
      <c r="AY3617" s="13">
        <v>505.7</v>
      </c>
      <c r="AZ3617" s="13" t="s">
        <v>63</v>
      </c>
      <c r="BA3617" s="13" t="s">
        <v>54</v>
      </c>
      <c r="BB3617" s="13" t="s">
        <v>72</v>
      </c>
      <c r="BC3617" s="13">
        <v>36.81</v>
      </c>
      <c r="BD3617" s="13">
        <v>3</v>
      </c>
      <c r="BE3617" s="13" t="s">
        <v>55</v>
      </c>
      <c r="BF3617" s="13" t="s">
        <v>56</v>
      </c>
      <c r="BG3617" s="13">
        <v>1</v>
      </c>
      <c r="BH3617" s="23">
        <v>10</v>
      </c>
    </row>
    <row r="3618" spans="36:60" x14ac:dyDescent="0.25">
      <c r="AJ3618" s="20">
        <v>630</v>
      </c>
      <c r="AK3618" s="2" t="s">
        <v>153</v>
      </c>
      <c r="AL3618" s="2" t="s">
        <v>27</v>
      </c>
      <c r="AM3618" s="2" t="s">
        <v>82</v>
      </c>
      <c r="AN3618" s="2" t="s">
        <v>90</v>
      </c>
      <c r="AO3618" s="2" t="s">
        <v>94</v>
      </c>
      <c r="AP3618" s="2" t="s">
        <v>68</v>
      </c>
      <c r="AQ3618" s="2" t="s">
        <v>79</v>
      </c>
      <c r="AR3618" s="2" t="s">
        <v>33</v>
      </c>
      <c r="AS3618" s="2" t="s">
        <v>85</v>
      </c>
      <c r="AT3618" s="2">
        <v>115.16</v>
      </c>
      <c r="AU3618" s="2">
        <v>3</v>
      </c>
      <c r="AV3618" s="2">
        <v>0.12</v>
      </c>
      <c r="AW3618" s="2">
        <v>304.02</v>
      </c>
      <c r="AX3618" s="2">
        <v>163.16</v>
      </c>
      <c r="AY3618" s="2">
        <v>140.86000000000001</v>
      </c>
      <c r="AZ3618" s="2" t="s">
        <v>63</v>
      </c>
      <c r="BA3618" s="2" t="s">
        <v>54</v>
      </c>
      <c r="BB3618" s="2" t="s">
        <v>48</v>
      </c>
      <c r="BC3618" s="2">
        <v>34.04</v>
      </c>
      <c r="BD3618" s="2">
        <v>2</v>
      </c>
      <c r="BE3618" s="2" t="s">
        <v>55</v>
      </c>
      <c r="BF3618" s="2" t="s">
        <v>56</v>
      </c>
      <c r="BG3618" s="2">
        <v>3</v>
      </c>
      <c r="BH3618" s="21">
        <v>3</v>
      </c>
    </row>
    <row r="3619" spans="36:60" x14ac:dyDescent="0.25">
      <c r="AJ3619" s="22">
        <v>637</v>
      </c>
      <c r="AK3619" s="13" t="s">
        <v>433</v>
      </c>
      <c r="AL3619" s="13" t="s">
        <v>118</v>
      </c>
      <c r="AM3619" s="13" t="s">
        <v>66</v>
      </c>
      <c r="AN3619" s="13" t="s">
        <v>83</v>
      </c>
      <c r="AO3619" s="13" t="s">
        <v>67</v>
      </c>
      <c r="AP3619" s="13" t="s">
        <v>68</v>
      </c>
      <c r="AQ3619" s="13" t="s">
        <v>69</v>
      </c>
      <c r="AR3619" s="13" t="s">
        <v>45</v>
      </c>
      <c r="AS3619" s="13" t="s">
        <v>80</v>
      </c>
      <c r="AT3619" s="13">
        <v>966.36</v>
      </c>
      <c r="AU3619" s="13">
        <v>11</v>
      </c>
      <c r="AV3619" s="13">
        <v>0</v>
      </c>
      <c r="AW3619" s="13">
        <v>10629.96</v>
      </c>
      <c r="AX3619" s="13">
        <v>7886.79</v>
      </c>
      <c r="AY3619" s="13">
        <v>2743.17</v>
      </c>
      <c r="AZ3619" s="13" t="s">
        <v>76</v>
      </c>
      <c r="BA3619" s="13" t="s">
        <v>54</v>
      </c>
      <c r="BB3619" s="13" t="s">
        <v>37</v>
      </c>
      <c r="BC3619" s="13">
        <v>29.82</v>
      </c>
      <c r="BD3619" s="13">
        <v>9</v>
      </c>
      <c r="BE3619" s="13" t="s">
        <v>38</v>
      </c>
      <c r="BF3619" s="13" t="s">
        <v>39</v>
      </c>
      <c r="BG3619" s="13">
        <v>3</v>
      </c>
      <c r="BH3619" s="23">
        <v>11</v>
      </c>
    </row>
    <row r="3620" spans="36:60" x14ac:dyDescent="0.25">
      <c r="AJ3620" s="20">
        <v>638</v>
      </c>
      <c r="AK3620" s="2" t="s">
        <v>524</v>
      </c>
      <c r="AL3620" s="2" t="s">
        <v>120</v>
      </c>
      <c r="AM3620" s="2" t="s">
        <v>66</v>
      </c>
      <c r="AN3620" s="2" t="s">
        <v>90</v>
      </c>
      <c r="AO3620" s="2" t="s">
        <v>78</v>
      </c>
      <c r="AP3620" s="2" t="s">
        <v>31</v>
      </c>
      <c r="AQ3620" s="2" t="s">
        <v>52</v>
      </c>
      <c r="AR3620" s="2" t="s">
        <v>33</v>
      </c>
      <c r="AS3620" s="2" t="s">
        <v>34</v>
      </c>
      <c r="AT3620" s="2">
        <v>515.23</v>
      </c>
      <c r="AU3620" s="2">
        <v>3</v>
      </c>
      <c r="AV3620" s="2">
        <v>0.14000000000000001</v>
      </c>
      <c r="AW3620" s="2">
        <v>1329.29</v>
      </c>
      <c r="AX3620" s="2">
        <v>827.2</v>
      </c>
      <c r="AY3620" s="2">
        <v>502.09</v>
      </c>
      <c r="AZ3620" s="2" t="s">
        <v>47</v>
      </c>
      <c r="BA3620" s="2" t="s">
        <v>54</v>
      </c>
      <c r="BB3620" s="2" t="s">
        <v>72</v>
      </c>
      <c r="BC3620" s="2">
        <v>29.34</v>
      </c>
      <c r="BD3620" s="2">
        <v>3</v>
      </c>
      <c r="BE3620" s="2" t="s">
        <v>97</v>
      </c>
      <c r="BF3620" s="2" t="s">
        <v>39</v>
      </c>
      <c r="BG3620" s="2">
        <v>4</v>
      </c>
      <c r="BH3620" s="21">
        <v>1</v>
      </c>
    </row>
    <row r="3621" spans="36:60" x14ac:dyDescent="0.25">
      <c r="AJ3621" s="20">
        <v>644</v>
      </c>
      <c r="AK3621" s="2" t="s">
        <v>294</v>
      </c>
      <c r="AL3621" s="2" t="s">
        <v>118</v>
      </c>
      <c r="AM3621" s="2" t="s">
        <v>42</v>
      </c>
      <c r="AN3621" s="2" t="s">
        <v>83</v>
      </c>
      <c r="AO3621" s="2" t="s">
        <v>94</v>
      </c>
      <c r="AP3621" s="2" t="s">
        <v>75</v>
      </c>
      <c r="AQ3621" s="2" t="s">
        <v>107</v>
      </c>
      <c r="AR3621" s="2" t="s">
        <v>33</v>
      </c>
      <c r="AS3621" s="2" t="s">
        <v>70</v>
      </c>
      <c r="AT3621" s="2">
        <v>463.78</v>
      </c>
      <c r="AU3621" s="2">
        <v>6</v>
      </c>
      <c r="AV3621" s="2">
        <v>0.03</v>
      </c>
      <c r="AW3621" s="2">
        <v>2699.2</v>
      </c>
      <c r="AX3621" s="2">
        <v>2059.7600000000002</v>
      </c>
      <c r="AY3621" s="2">
        <v>639.44000000000005</v>
      </c>
      <c r="AZ3621" s="2" t="s">
        <v>91</v>
      </c>
      <c r="BA3621" s="2" t="s">
        <v>54</v>
      </c>
      <c r="BB3621" s="2" t="s">
        <v>37</v>
      </c>
      <c r="BC3621" s="2">
        <v>23.15</v>
      </c>
      <c r="BD3621" s="2">
        <v>2</v>
      </c>
      <c r="BE3621" s="2" t="s">
        <v>38</v>
      </c>
      <c r="BF3621" s="2" t="s">
        <v>56</v>
      </c>
      <c r="BG3621" s="2">
        <v>1</v>
      </c>
      <c r="BH3621" s="21">
        <v>10</v>
      </c>
    </row>
    <row r="3622" spans="36:60" x14ac:dyDescent="0.25">
      <c r="AJ3622" s="20">
        <v>646</v>
      </c>
      <c r="AK3622" s="2" t="s">
        <v>130</v>
      </c>
      <c r="AL3622" s="2" t="s">
        <v>65</v>
      </c>
      <c r="AM3622" s="2" t="s">
        <v>82</v>
      </c>
      <c r="AN3622" s="2" t="s">
        <v>43</v>
      </c>
      <c r="AO3622" s="2" t="s">
        <v>30</v>
      </c>
      <c r="AP3622" s="2" t="s">
        <v>61</v>
      </c>
      <c r="AQ3622" s="2" t="s">
        <v>107</v>
      </c>
      <c r="AR3622" s="2" t="s">
        <v>45</v>
      </c>
      <c r="AS3622" s="2" t="s">
        <v>80</v>
      </c>
      <c r="AT3622" s="2">
        <v>395.62</v>
      </c>
      <c r="AU3622" s="2">
        <v>9</v>
      </c>
      <c r="AV3622" s="2">
        <v>0.13</v>
      </c>
      <c r="AW3622" s="2">
        <v>3097.7</v>
      </c>
      <c r="AX3622" s="2">
        <v>1591.75</v>
      </c>
      <c r="AY3622" s="2">
        <v>1505.95</v>
      </c>
      <c r="AZ3622" s="2" t="s">
        <v>91</v>
      </c>
      <c r="BA3622" s="2" t="s">
        <v>54</v>
      </c>
      <c r="BB3622" s="2" t="s">
        <v>48</v>
      </c>
      <c r="BC3622" s="2">
        <v>48.69</v>
      </c>
      <c r="BD3622" s="2">
        <v>6</v>
      </c>
      <c r="BE3622" s="2" t="s">
        <v>55</v>
      </c>
      <c r="BF3622" s="2" t="s">
        <v>39</v>
      </c>
      <c r="BG3622" s="2">
        <v>4</v>
      </c>
      <c r="BH3622" s="21">
        <v>3</v>
      </c>
    </row>
    <row r="3623" spans="36:60" x14ac:dyDescent="0.25">
      <c r="AJ3623" s="22">
        <v>647</v>
      </c>
      <c r="AK3623" s="13" t="s">
        <v>193</v>
      </c>
      <c r="AL3623" s="13" t="s">
        <v>96</v>
      </c>
      <c r="AM3623" s="13" t="s">
        <v>28</v>
      </c>
      <c r="AN3623" s="13" t="s">
        <v>43</v>
      </c>
      <c r="AO3623" s="13" t="s">
        <v>100</v>
      </c>
      <c r="AP3623" s="13" t="s">
        <v>51</v>
      </c>
      <c r="AQ3623" s="13" t="s">
        <v>84</v>
      </c>
      <c r="AR3623" s="13" t="s">
        <v>53</v>
      </c>
      <c r="AS3623" s="13" t="s">
        <v>85</v>
      </c>
      <c r="AT3623" s="13">
        <v>503.97</v>
      </c>
      <c r="AU3623" s="13">
        <v>9</v>
      </c>
      <c r="AV3623" s="13">
        <v>0.03</v>
      </c>
      <c r="AW3623" s="13">
        <v>4399.66</v>
      </c>
      <c r="AX3623" s="13">
        <v>2305.13</v>
      </c>
      <c r="AY3623" s="13">
        <v>2094.5300000000002</v>
      </c>
      <c r="AZ3623" s="13" t="s">
        <v>35</v>
      </c>
      <c r="BA3623" s="13" t="s">
        <v>54</v>
      </c>
      <c r="BB3623" s="13" t="s">
        <v>72</v>
      </c>
      <c r="BC3623" s="13">
        <v>19.04</v>
      </c>
      <c r="BD3623" s="13">
        <v>3</v>
      </c>
      <c r="BE3623" s="13" t="s">
        <v>97</v>
      </c>
      <c r="BF3623" s="13" t="s">
        <v>39</v>
      </c>
      <c r="BG3623" s="13">
        <v>5</v>
      </c>
      <c r="BH3623" s="23">
        <v>7</v>
      </c>
    </row>
    <row r="3624" spans="36:60" x14ac:dyDescent="0.25">
      <c r="AJ3624" s="20">
        <v>648</v>
      </c>
      <c r="AK3624" s="2" t="s">
        <v>527</v>
      </c>
      <c r="AL3624" s="2" t="s">
        <v>127</v>
      </c>
      <c r="AM3624" s="2" t="s">
        <v>42</v>
      </c>
      <c r="AN3624" s="2" t="s">
        <v>29</v>
      </c>
      <c r="AO3624" s="2" t="s">
        <v>94</v>
      </c>
      <c r="AP3624" s="2" t="s">
        <v>68</v>
      </c>
      <c r="AQ3624" s="2" t="s">
        <v>102</v>
      </c>
      <c r="AR3624" s="2" t="s">
        <v>33</v>
      </c>
      <c r="AS3624" s="2" t="s">
        <v>70</v>
      </c>
      <c r="AT3624" s="2">
        <v>35.74</v>
      </c>
      <c r="AU3624" s="2">
        <v>19</v>
      </c>
      <c r="AV3624" s="2">
        <v>0.28000000000000003</v>
      </c>
      <c r="AW3624" s="2">
        <v>488.92</v>
      </c>
      <c r="AX3624" s="2">
        <v>412.23</v>
      </c>
      <c r="AY3624" s="2">
        <v>76.69</v>
      </c>
      <c r="AZ3624" s="2" t="s">
        <v>76</v>
      </c>
      <c r="BA3624" s="2" t="s">
        <v>54</v>
      </c>
      <c r="BB3624" s="2" t="s">
        <v>48</v>
      </c>
      <c r="BC3624" s="2">
        <v>49.07</v>
      </c>
      <c r="BD3624" s="2">
        <v>3</v>
      </c>
      <c r="BE3624" s="2" t="s">
        <v>38</v>
      </c>
      <c r="BF3624" s="2" t="s">
        <v>39</v>
      </c>
      <c r="BG3624" s="2">
        <v>4</v>
      </c>
      <c r="BH3624" s="21">
        <v>5</v>
      </c>
    </row>
    <row r="3625" spans="36:60" x14ac:dyDescent="0.25">
      <c r="AJ3625" s="22">
        <v>649</v>
      </c>
      <c r="AK3625" s="13" t="s">
        <v>302</v>
      </c>
      <c r="AL3625" s="13" t="s">
        <v>96</v>
      </c>
      <c r="AM3625" s="13" t="s">
        <v>66</v>
      </c>
      <c r="AN3625" s="13" t="s">
        <v>59</v>
      </c>
      <c r="AO3625" s="13" t="s">
        <v>67</v>
      </c>
      <c r="AP3625" s="13" t="s">
        <v>51</v>
      </c>
      <c r="AQ3625" s="13" t="s">
        <v>87</v>
      </c>
      <c r="AR3625" s="13" t="s">
        <v>53</v>
      </c>
      <c r="AS3625" s="13" t="s">
        <v>80</v>
      </c>
      <c r="AT3625" s="13">
        <v>740.25</v>
      </c>
      <c r="AU3625" s="13">
        <v>14</v>
      </c>
      <c r="AV3625" s="13">
        <v>0.11</v>
      </c>
      <c r="AW3625" s="13">
        <v>9223.51</v>
      </c>
      <c r="AX3625" s="13">
        <v>5693.33</v>
      </c>
      <c r="AY3625" s="13">
        <v>3530.18</v>
      </c>
      <c r="AZ3625" s="13" t="s">
        <v>63</v>
      </c>
      <c r="BA3625" s="13" t="s">
        <v>54</v>
      </c>
      <c r="BB3625" s="13" t="s">
        <v>72</v>
      </c>
      <c r="BC3625" s="13">
        <v>13.07</v>
      </c>
      <c r="BD3625" s="13">
        <v>10</v>
      </c>
      <c r="BE3625" s="13" t="s">
        <v>38</v>
      </c>
      <c r="BF3625" s="13" t="s">
        <v>56</v>
      </c>
      <c r="BG3625" s="13">
        <v>4</v>
      </c>
      <c r="BH3625" s="23">
        <v>3</v>
      </c>
    </row>
    <row r="3626" spans="36:60" x14ac:dyDescent="0.25">
      <c r="AJ3626" s="20">
        <v>658</v>
      </c>
      <c r="AK3626" s="2" t="s">
        <v>346</v>
      </c>
      <c r="AL3626" s="2" t="s">
        <v>99</v>
      </c>
      <c r="AM3626" s="2" t="s">
        <v>82</v>
      </c>
      <c r="AN3626" s="2" t="s">
        <v>90</v>
      </c>
      <c r="AO3626" s="2" t="s">
        <v>78</v>
      </c>
      <c r="AP3626" s="2" t="s">
        <v>51</v>
      </c>
      <c r="AQ3626" s="2" t="s">
        <v>62</v>
      </c>
      <c r="AR3626" s="2" t="s">
        <v>33</v>
      </c>
      <c r="AS3626" s="2" t="s">
        <v>34</v>
      </c>
      <c r="AT3626" s="2">
        <v>342.63</v>
      </c>
      <c r="AU3626" s="2">
        <v>14</v>
      </c>
      <c r="AV3626" s="2">
        <v>0.02</v>
      </c>
      <c r="AW3626" s="2">
        <v>4700.88</v>
      </c>
      <c r="AX3626" s="2">
        <v>3973.28</v>
      </c>
      <c r="AY3626" s="2">
        <v>727.6</v>
      </c>
      <c r="AZ3626" s="2" t="s">
        <v>35</v>
      </c>
      <c r="BA3626" s="2" t="s">
        <v>54</v>
      </c>
      <c r="BB3626" s="2" t="s">
        <v>72</v>
      </c>
      <c r="BC3626" s="2">
        <v>40.549999999999997</v>
      </c>
      <c r="BD3626" s="2">
        <v>8</v>
      </c>
      <c r="BE3626" s="2" t="s">
        <v>55</v>
      </c>
      <c r="BF3626" s="2" t="s">
        <v>56</v>
      </c>
      <c r="BG3626" s="2">
        <v>4</v>
      </c>
      <c r="BH3626" s="21">
        <v>12</v>
      </c>
    </row>
    <row r="3627" spans="36:60" x14ac:dyDescent="0.25">
      <c r="AJ3627" s="20">
        <v>660</v>
      </c>
      <c r="AK3627" s="2" t="s">
        <v>531</v>
      </c>
      <c r="AL3627" s="2" t="s">
        <v>65</v>
      </c>
      <c r="AM3627" s="2" t="s">
        <v>82</v>
      </c>
      <c r="AN3627" s="2" t="s">
        <v>59</v>
      </c>
      <c r="AO3627" s="2" t="s">
        <v>44</v>
      </c>
      <c r="AP3627" s="2" t="s">
        <v>31</v>
      </c>
      <c r="AQ3627" s="2" t="s">
        <v>32</v>
      </c>
      <c r="AR3627" s="2" t="s">
        <v>33</v>
      </c>
      <c r="AS3627" s="2" t="s">
        <v>85</v>
      </c>
      <c r="AT3627" s="2">
        <v>439.27</v>
      </c>
      <c r="AU3627" s="2">
        <v>11</v>
      </c>
      <c r="AV3627" s="2">
        <v>0.01</v>
      </c>
      <c r="AW3627" s="2">
        <v>4783.6499999999996</v>
      </c>
      <c r="AX3627" s="2">
        <v>3918.93</v>
      </c>
      <c r="AY3627" s="2">
        <v>864.72</v>
      </c>
      <c r="AZ3627" s="2" t="s">
        <v>35</v>
      </c>
      <c r="BA3627" s="2" t="s">
        <v>54</v>
      </c>
      <c r="BB3627" s="2" t="s">
        <v>72</v>
      </c>
      <c r="BC3627" s="2">
        <v>37.049999999999997</v>
      </c>
      <c r="BD3627" s="2">
        <v>2</v>
      </c>
      <c r="BE3627" s="2" t="s">
        <v>38</v>
      </c>
      <c r="BF3627" s="2" t="s">
        <v>39</v>
      </c>
      <c r="BG3627" s="2">
        <v>2</v>
      </c>
      <c r="BH3627" s="21">
        <v>4</v>
      </c>
    </row>
    <row r="3628" spans="36:60" x14ac:dyDescent="0.25">
      <c r="AJ3628" s="20">
        <v>664</v>
      </c>
      <c r="AK3628" s="2" t="s">
        <v>146</v>
      </c>
      <c r="AL3628" s="2" t="s">
        <v>129</v>
      </c>
      <c r="AM3628" s="2" t="s">
        <v>66</v>
      </c>
      <c r="AN3628" s="2" t="s">
        <v>90</v>
      </c>
      <c r="AO3628" s="2" t="s">
        <v>67</v>
      </c>
      <c r="AP3628" s="2" t="s">
        <v>75</v>
      </c>
      <c r="AQ3628" s="2" t="s">
        <v>107</v>
      </c>
      <c r="AR3628" s="2" t="s">
        <v>45</v>
      </c>
      <c r="AS3628" s="2" t="s">
        <v>34</v>
      </c>
      <c r="AT3628" s="2">
        <v>546.11</v>
      </c>
      <c r="AU3628" s="2">
        <v>20</v>
      </c>
      <c r="AV3628" s="2">
        <v>7.0000000000000007E-2</v>
      </c>
      <c r="AW3628" s="2">
        <v>10157.65</v>
      </c>
      <c r="AX3628" s="2">
        <v>7565.86</v>
      </c>
      <c r="AY3628" s="2">
        <v>2591.79</v>
      </c>
      <c r="AZ3628" s="2" t="s">
        <v>35</v>
      </c>
      <c r="BA3628" s="2" t="s">
        <v>54</v>
      </c>
      <c r="BB3628" s="2" t="s">
        <v>48</v>
      </c>
      <c r="BC3628" s="2">
        <v>49.14</v>
      </c>
      <c r="BD3628" s="2">
        <v>9</v>
      </c>
      <c r="BE3628" s="2" t="s">
        <v>97</v>
      </c>
      <c r="BF3628" s="2" t="s">
        <v>56</v>
      </c>
      <c r="BG3628" s="2">
        <v>3</v>
      </c>
      <c r="BH3628" s="21">
        <v>12</v>
      </c>
    </row>
    <row r="3629" spans="36:60" x14ac:dyDescent="0.25">
      <c r="AJ3629" s="20">
        <v>668</v>
      </c>
      <c r="AK3629" s="2" t="s">
        <v>103</v>
      </c>
      <c r="AL3629" s="2" t="s">
        <v>99</v>
      </c>
      <c r="AM3629" s="2" t="s">
        <v>28</v>
      </c>
      <c r="AN3629" s="2" t="s">
        <v>90</v>
      </c>
      <c r="AO3629" s="2" t="s">
        <v>60</v>
      </c>
      <c r="AP3629" s="2" t="s">
        <v>31</v>
      </c>
      <c r="AQ3629" s="2" t="s">
        <v>62</v>
      </c>
      <c r="AR3629" s="2" t="s">
        <v>45</v>
      </c>
      <c r="AS3629" s="2" t="s">
        <v>80</v>
      </c>
      <c r="AT3629" s="2">
        <v>404.94</v>
      </c>
      <c r="AU3629" s="2">
        <v>10</v>
      </c>
      <c r="AV3629" s="2">
        <v>0.09</v>
      </c>
      <c r="AW3629" s="2">
        <v>3684.95</v>
      </c>
      <c r="AX3629" s="2">
        <v>3049.62</v>
      </c>
      <c r="AY3629" s="2">
        <v>635.33000000000004</v>
      </c>
      <c r="AZ3629" s="2" t="s">
        <v>76</v>
      </c>
      <c r="BA3629" s="2" t="s">
        <v>54</v>
      </c>
      <c r="BB3629" s="2" t="s">
        <v>37</v>
      </c>
      <c r="BC3629" s="2">
        <v>6.37</v>
      </c>
      <c r="BD3629" s="2">
        <v>2</v>
      </c>
      <c r="BE3629" s="2" t="s">
        <v>38</v>
      </c>
      <c r="BF3629" s="2" t="s">
        <v>39</v>
      </c>
      <c r="BG3629" s="2">
        <v>3</v>
      </c>
      <c r="BH3629" s="21">
        <v>6</v>
      </c>
    </row>
    <row r="3630" spans="36:60" x14ac:dyDescent="0.25">
      <c r="AJ3630" s="20">
        <v>680</v>
      </c>
      <c r="AK3630" s="2" t="s">
        <v>538</v>
      </c>
      <c r="AL3630" s="2" t="s">
        <v>129</v>
      </c>
      <c r="AM3630" s="2" t="s">
        <v>28</v>
      </c>
      <c r="AN3630" s="2" t="s">
        <v>90</v>
      </c>
      <c r="AO3630" s="2" t="s">
        <v>94</v>
      </c>
      <c r="AP3630" s="2" t="s">
        <v>68</v>
      </c>
      <c r="AQ3630" s="2" t="s">
        <v>84</v>
      </c>
      <c r="AR3630" s="2" t="s">
        <v>53</v>
      </c>
      <c r="AS3630" s="2" t="s">
        <v>34</v>
      </c>
      <c r="AT3630" s="2">
        <v>607.65</v>
      </c>
      <c r="AU3630" s="2">
        <v>2</v>
      </c>
      <c r="AV3630" s="2">
        <v>0.16</v>
      </c>
      <c r="AW3630" s="2">
        <v>1020.85</v>
      </c>
      <c r="AX3630" s="2">
        <v>889.76</v>
      </c>
      <c r="AY3630" s="2">
        <v>131.09</v>
      </c>
      <c r="AZ3630" s="2" t="s">
        <v>91</v>
      </c>
      <c r="BA3630" s="2" t="s">
        <v>54</v>
      </c>
      <c r="BB3630" s="2" t="s">
        <v>72</v>
      </c>
      <c r="BC3630" s="2">
        <v>24.64</v>
      </c>
      <c r="BD3630" s="2">
        <v>4</v>
      </c>
      <c r="BE3630" s="2" t="s">
        <v>97</v>
      </c>
      <c r="BF3630" s="2" t="s">
        <v>56</v>
      </c>
      <c r="BG3630" s="2">
        <v>4</v>
      </c>
      <c r="BH3630" s="21">
        <v>7</v>
      </c>
    </row>
    <row r="3631" spans="36:60" x14ac:dyDescent="0.25">
      <c r="AJ3631" s="22">
        <v>683</v>
      </c>
      <c r="AK3631" s="13" t="s">
        <v>159</v>
      </c>
      <c r="AL3631" s="13" t="s">
        <v>58</v>
      </c>
      <c r="AM3631" s="13" t="s">
        <v>66</v>
      </c>
      <c r="AN3631" s="13" t="s">
        <v>43</v>
      </c>
      <c r="AO3631" s="13" t="s">
        <v>100</v>
      </c>
      <c r="AP3631" s="13" t="s">
        <v>61</v>
      </c>
      <c r="AQ3631" s="13" t="s">
        <v>102</v>
      </c>
      <c r="AR3631" s="13" t="s">
        <v>33</v>
      </c>
      <c r="AS3631" s="13" t="s">
        <v>34</v>
      </c>
      <c r="AT3631" s="13">
        <v>598.35</v>
      </c>
      <c r="AU3631" s="13">
        <v>13</v>
      </c>
      <c r="AV3631" s="13">
        <v>0.01</v>
      </c>
      <c r="AW3631" s="13">
        <v>7700.76</v>
      </c>
      <c r="AX3631" s="13">
        <v>4331.91</v>
      </c>
      <c r="AY3631" s="13">
        <v>3368.85</v>
      </c>
      <c r="AZ3631" s="13" t="s">
        <v>47</v>
      </c>
      <c r="BA3631" s="13" t="s">
        <v>54</v>
      </c>
      <c r="BB3631" s="13" t="s">
        <v>48</v>
      </c>
      <c r="BC3631" s="13">
        <v>11.4</v>
      </c>
      <c r="BD3631" s="13">
        <v>2</v>
      </c>
      <c r="BE3631" s="13" t="s">
        <v>97</v>
      </c>
      <c r="BF3631" s="13" t="s">
        <v>56</v>
      </c>
      <c r="BG3631" s="13">
        <v>3</v>
      </c>
      <c r="BH3631" s="23">
        <v>12</v>
      </c>
    </row>
    <row r="3632" spans="36:60" x14ac:dyDescent="0.25">
      <c r="AJ3632" s="20">
        <v>692</v>
      </c>
      <c r="AK3632" s="2" t="s">
        <v>540</v>
      </c>
      <c r="AL3632" s="2" t="s">
        <v>96</v>
      </c>
      <c r="AM3632" s="2" t="s">
        <v>42</v>
      </c>
      <c r="AN3632" s="2" t="s">
        <v>29</v>
      </c>
      <c r="AO3632" s="2" t="s">
        <v>67</v>
      </c>
      <c r="AP3632" s="2" t="s">
        <v>68</v>
      </c>
      <c r="AQ3632" s="2" t="s">
        <v>87</v>
      </c>
      <c r="AR3632" s="2" t="s">
        <v>33</v>
      </c>
      <c r="AS3632" s="2" t="s">
        <v>85</v>
      </c>
      <c r="AT3632" s="2">
        <v>630.29</v>
      </c>
      <c r="AU3632" s="2">
        <v>11</v>
      </c>
      <c r="AV3632" s="2">
        <v>0.25</v>
      </c>
      <c r="AW3632" s="2">
        <v>5199.8900000000003</v>
      </c>
      <c r="AX3632" s="2">
        <v>2976.62</v>
      </c>
      <c r="AY3632" s="2">
        <v>2223.27</v>
      </c>
      <c r="AZ3632" s="2" t="s">
        <v>47</v>
      </c>
      <c r="BA3632" s="2" t="s">
        <v>54</v>
      </c>
      <c r="BB3632" s="2" t="s">
        <v>48</v>
      </c>
      <c r="BC3632" s="2">
        <v>44.6</v>
      </c>
      <c r="BD3632" s="2">
        <v>8</v>
      </c>
      <c r="BE3632" s="2" t="s">
        <v>97</v>
      </c>
      <c r="BF3632" s="2" t="s">
        <v>39</v>
      </c>
      <c r="BG3632" s="2">
        <v>2</v>
      </c>
      <c r="BH3632" s="21">
        <v>1</v>
      </c>
    </row>
    <row r="3633" spans="36:60" x14ac:dyDescent="0.25">
      <c r="AJ3633" s="20">
        <v>694</v>
      </c>
      <c r="AK3633" s="2" t="s">
        <v>256</v>
      </c>
      <c r="AL3633" s="2" t="s">
        <v>41</v>
      </c>
      <c r="AM3633" s="2" t="s">
        <v>66</v>
      </c>
      <c r="AN3633" s="2" t="s">
        <v>59</v>
      </c>
      <c r="AO3633" s="2" t="s">
        <v>94</v>
      </c>
      <c r="AP3633" s="2" t="s">
        <v>51</v>
      </c>
      <c r="AQ3633" s="2" t="s">
        <v>87</v>
      </c>
      <c r="AR3633" s="2" t="s">
        <v>45</v>
      </c>
      <c r="AS3633" s="2" t="s">
        <v>34</v>
      </c>
      <c r="AT3633" s="2">
        <v>646.42999999999995</v>
      </c>
      <c r="AU3633" s="2">
        <v>16</v>
      </c>
      <c r="AV3633" s="2">
        <v>0.1</v>
      </c>
      <c r="AW3633" s="2">
        <v>9308.59</v>
      </c>
      <c r="AX3633" s="2">
        <v>4976.78</v>
      </c>
      <c r="AY3633" s="2">
        <v>4331.8100000000004</v>
      </c>
      <c r="AZ3633" s="2" t="s">
        <v>76</v>
      </c>
      <c r="BA3633" s="2" t="s">
        <v>54</v>
      </c>
      <c r="BB3633" s="2" t="s">
        <v>72</v>
      </c>
      <c r="BC3633" s="2">
        <v>11.69</v>
      </c>
      <c r="BD3633" s="2">
        <v>3</v>
      </c>
      <c r="BE3633" s="2" t="s">
        <v>97</v>
      </c>
      <c r="BF3633" s="2" t="s">
        <v>39</v>
      </c>
      <c r="BG3633" s="2">
        <v>2</v>
      </c>
      <c r="BH3633" s="21">
        <v>7</v>
      </c>
    </row>
    <row r="3634" spans="36:60" x14ac:dyDescent="0.25">
      <c r="AJ3634" s="22">
        <v>697</v>
      </c>
      <c r="AK3634" s="13" t="s">
        <v>226</v>
      </c>
      <c r="AL3634" s="13" t="s">
        <v>65</v>
      </c>
      <c r="AM3634" s="13" t="s">
        <v>66</v>
      </c>
      <c r="AN3634" s="13" t="s">
        <v>90</v>
      </c>
      <c r="AO3634" s="13" t="s">
        <v>44</v>
      </c>
      <c r="AP3634" s="13" t="s">
        <v>68</v>
      </c>
      <c r="AQ3634" s="13" t="s">
        <v>87</v>
      </c>
      <c r="AR3634" s="13" t="s">
        <v>53</v>
      </c>
      <c r="AS3634" s="13" t="s">
        <v>34</v>
      </c>
      <c r="AT3634" s="13">
        <v>588.49</v>
      </c>
      <c r="AU3634" s="13">
        <v>10</v>
      </c>
      <c r="AV3634" s="13">
        <v>0.19</v>
      </c>
      <c r="AW3634" s="13">
        <v>4766.7700000000004</v>
      </c>
      <c r="AX3634" s="13">
        <v>3216.29</v>
      </c>
      <c r="AY3634" s="13">
        <v>1550.48</v>
      </c>
      <c r="AZ3634" s="13" t="s">
        <v>63</v>
      </c>
      <c r="BA3634" s="13" t="s">
        <v>54</v>
      </c>
      <c r="BB3634" s="13" t="s">
        <v>48</v>
      </c>
      <c r="BC3634" s="13">
        <v>48.37</v>
      </c>
      <c r="BD3634" s="13">
        <v>10</v>
      </c>
      <c r="BE3634" s="13" t="s">
        <v>97</v>
      </c>
      <c r="BF3634" s="13" t="s">
        <v>39</v>
      </c>
      <c r="BG3634" s="13">
        <v>5</v>
      </c>
      <c r="BH3634" s="23">
        <v>10</v>
      </c>
    </row>
    <row r="3635" spans="36:60" x14ac:dyDescent="0.25">
      <c r="AJ3635" s="22">
        <v>703</v>
      </c>
      <c r="AK3635" s="13" t="s">
        <v>412</v>
      </c>
      <c r="AL3635" s="13" t="s">
        <v>96</v>
      </c>
      <c r="AM3635" s="13" t="s">
        <v>66</v>
      </c>
      <c r="AN3635" s="13" t="s">
        <v>59</v>
      </c>
      <c r="AO3635" s="13" t="s">
        <v>94</v>
      </c>
      <c r="AP3635" s="13" t="s">
        <v>68</v>
      </c>
      <c r="AQ3635" s="13" t="s">
        <v>79</v>
      </c>
      <c r="AR3635" s="13" t="s">
        <v>33</v>
      </c>
      <c r="AS3635" s="13" t="s">
        <v>70</v>
      </c>
      <c r="AT3635" s="13">
        <v>700.54</v>
      </c>
      <c r="AU3635" s="13">
        <v>8</v>
      </c>
      <c r="AV3635" s="13">
        <v>0.12</v>
      </c>
      <c r="AW3635" s="13">
        <v>4931.8</v>
      </c>
      <c r="AX3635" s="13">
        <v>3321.44</v>
      </c>
      <c r="AY3635" s="13">
        <v>1610.36</v>
      </c>
      <c r="AZ3635" s="13" t="s">
        <v>63</v>
      </c>
      <c r="BA3635" s="13" t="s">
        <v>54</v>
      </c>
      <c r="BB3635" s="13" t="s">
        <v>48</v>
      </c>
      <c r="BC3635" s="13">
        <v>28.98</v>
      </c>
      <c r="BD3635" s="13">
        <v>5</v>
      </c>
      <c r="BE3635" s="13" t="s">
        <v>38</v>
      </c>
      <c r="BF3635" s="13" t="s">
        <v>39</v>
      </c>
      <c r="BG3635" s="13">
        <v>1</v>
      </c>
      <c r="BH3635" s="23">
        <v>5</v>
      </c>
    </row>
    <row r="3636" spans="36:60" x14ac:dyDescent="0.25">
      <c r="AJ3636" s="20">
        <v>704</v>
      </c>
      <c r="AK3636" s="2" t="s">
        <v>514</v>
      </c>
      <c r="AL3636" s="2" t="s">
        <v>129</v>
      </c>
      <c r="AM3636" s="2" t="s">
        <v>66</v>
      </c>
      <c r="AN3636" s="2" t="s">
        <v>83</v>
      </c>
      <c r="AO3636" s="2" t="s">
        <v>44</v>
      </c>
      <c r="AP3636" s="2" t="s">
        <v>61</v>
      </c>
      <c r="AQ3636" s="2" t="s">
        <v>79</v>
      </c>
      <c r="AR3636" s="2" t="s">
        <v>53</v>
      </c>
      <c r="AS3636" s="2" t="s">
        <v>46</v>
      </c>
      <c r="AT3636" s="2">
        <v>278.04000000000002</v>
      </c>
      <c r="AU3636" s="2">
        <v>10</v>
      </c>
      <c r="AV3636" s="2">
        <v>0.15</v>
      </c>
      <c r="AW3636" s="2">
        <v>2363.34</v>
      </c>
      <c r="AX3636" s="2">
        <v>1434.05</v>
      </c>
      <c r="AY3636" s="2">
        <v>929.29</v>
      </c>
      <c r="AZ3636" s="2" t="s">
        <v>91</v>
      </c>
      <c r="BA3636" s="2" t="s">
        <v>54</v>
      </c>
      <c r="BB3636" s="2" t="s">
        <v>72</v>
      </c>
      <c r="BC3636" s="2">
        <v>27.31</v>
      </c>
      <c r="BD3636" s="2">
        <v>2</v>
      </c>
      <c r="BE3636" s="2" t="s">
        <v>38</v>
      </c>
      <c r="BF3636" s="2" t="s">
        <v>39</v>
      </c>
      <c r="BG3636" s="2">
        <v>4</v>
      </c>
      <c r="BH3636" s="21">
        <v>10</v>
      </c>
    </row>
    <row r="3637" spans="36:60" x14ac:dyDescent="0.25">
      <c r="AJ3637" s="20">
        <v>708</v>
      </c>
      <c r="AK3637" s="2" t="s">
        <v>153</v>
      </c>
      <c r="AL3637" s="2" t="s">
        <v>41</v>
      </c>
      <c r="AM3637" s="2" t="s">
        <v>82</v>
      </c>
      <c r="AN3637" s="2" t="s">
        <v>93</v>
      </c>
      <c r="AO3637" s="2" t="s">
        <v>78</v>
      </c>
      <c r="AP3637" s="2" t="s">
        <v>61</v>
      </c>
      <c r="AQ3637" s="2" t="s">
        <v>32</v>
      </c>
      <c r="AR3637" s="2" t="s">
        <v>33</v>
      </c>
      <c r="AS3637" s="2" t="s">
        <v>80</v>
      </c>
      <c r="AT3637" s="2">
        <v>26.9</v>
      </c>
      <c r="AU3637" s="2">
        <v>3</v>
      </c>
      <c r="AV3637" s="2">
        <v>0.28000000000000003</v>
      </c>
      <c r="AW3637" s="2">
        <v>58.1</v>
      </c>
      <c r="AX3637" s="2">
        <v>42.43</v>
      </c>
      <c r="AY3637" s="2">
        <v>15.67</v>
      </c>
      <c r="AZ3637" s="2" t="s">
        <v>91</v>
      </c>
      <c r="BA3637" s="2" t="s">
        <v>54</v>
      </c>
      <c r="BB3637" s="2" t="s">
        <v>48</v>
      </c>
      <c r="BC3637" s="2">
        <v>27.47</v>
      </c>
      <c r="BD3637" s="2">
        <v>4</v>
      </c>
      <c r="BE3637" s="2" t="s">
        <v>55</v>
      </c>
      <c r="BF3637" s="2" t="s">
        <v>56</v>
      </c>
      <c r="BG3637" s="2">
        <v>4</v>
      </c>
      <c r="BH3637" s="21">
        <v>3</v>
      </c>
    </row>
    <row r="3638" spans="36:60" x14ac:dyDescent="0.25">
      <c r="AJ3638" s="20">
        <v>710</v>
      </c>
      <c r="AK3638" s="2" t="s">
        <v>539</v>
      </c>
      <c r="AL3638" s="2" t="s">
        <v>114</v>
      </c>
      <c r="AM3638" s="2" t="s">
        <v>66</v>
      </c>
      <c r="AN3638" s="2" t="s">
        <v>43</v>
      </c>
      <c r="AO3638" s="2" t="s">
        <v>74</v>
      </c>
      <c r="AP3638" s="2" t="s">
        <v>31</v>
      </c>
      <c r="AQ3638" s="2" t="s">
        <v>32</v>
      </c>
      <c r="AR3638" s="2" t="s">
        <v>53</v>
      </c>
      <c r="AS3638" s="2" t="s">
        <v>34</v>
      </c>
      <c r="AT3638" s="2">
        <v>13.12</v>
      </c>
      <c r="AU3638" s="2">
        <v>5</v>
      </c>
      <c r="AV3638" s="2">
        <v>0.28999999999999998</v>
      </c>
      <c r="AW3638" s="2">
        <v>46.58</v>
      </c>
      <c r="AX3638" s="2">
        <v>39.19</v>
      </c>
      <c r="AY3638" s="2">
        <v>7.39</v>
      </c>
      <c r="AZ3638" s="2" t="s">
        <v>91</v>
      </c>
      <c r="BA3638" s="2" t="s">
        <v>54</v>
      </c>
      <c r="BB3638" s="2" t="s">
        <v>37</v>
      </c>
      <c r="BC3638" s="2">
        <v>47.83</v>
      </c>
      <c r="BD3638" s="2">
        <v>10</v>
      </c>
      <c r="BE3638" s="2" t="s">
        <v>55</v>
      </c>
      <c r="BF3638" s="2" t="s">
        <v>39</v>
      </c>
      <c r="BG3638" s="2">
        <v>2</v>
      </c>
      <c r="BH3638" s="21">
        <v>2</v>
      </c>
    </row>
    <row r="3639" spans="36:60" x14ac:dyDescent="0.25">
      <c r="AJ3639" s="22">
        <v>713</v>
      </c>
      <c r="AK3639" s="13" t="s">
        <v>471</v>
      </c>
      <c r="AL3639" s="13" t="s">
        <v>118</v>
      </c>
      <c r="AM3639" s="13" t="s">
        <v>82</v>
      </c>
      <c r="AN3639" s="13" t="s">
        <v>93</v>
      </c>
      <c r="AO3639" s="13" t="s">
        <v>44</v>
      </c>
      <c r="AP3639" s="13" t="s">
        <v>31</v>
      </c>
      <c r="AQ3639" s="13" t="s">
        <v>69</v>
      </c>
      <c r="AR3639" s="13" t="s">
        <v>45</v>
      </c>
      <c r="AS3639" s="13" t="s">
        <v>70</v>
      </c>
      <c r="AT3639" s="13">
        <v>710.32</v>
      </c>
      <c r="AU3639" s="13">
        <v>14</v>
      </c>
      <c r="AV3639" s="13">
        <v>0.26</v>
      </c>
      <c r="AW3639" s="13">
        <v>7358.92</v>
      </c>
      <c r="AX3639" s="13">
        <v>4628.21</v>
      </c>
      <c r="AY3639" s="13">
        <v>2730.71</v>
      </c>
      <c r="AZ3639" s="13" t="s">
        <v>47</v>
      </c>
      <c r="BA3639" s="13" t="s">
        <v>54</v>
      </c>
      <c r="BB3639" s="13" t="s">
        <v>48</v>
      </c>
      <c r="BC3639" s="13">
        <v>39.42</v>
      </c>
      <c r="BD3639" s="13">
        <v>4</v>
      </c>
      <c r="BE3639" s="13" t="s">
        <v>97</v>
      </c>
      <c r="BF3639" s="13" t="s">
        <v>39</v>
      </c>
      <c r="BG3639" s="13">
        <v>2</v>
      </c>
      <c r="BH3639" s="23">
        <v>12</v>
      </c>
    </row>
    <row r="3640" spans="36:60" x14ac:dyDescent="0.25">
      <c r="AJ3640" s="20">
        <v>730</v>
      </c>
      <c r="AK3640" s="2" t="s">
        <v>548</v>
      </c>
      <c r="AL3640" s="2" t="s">
        <v>120</v>
      </c>
      <c r="AM3640" s="2" t="s">
        <v>42</v>
      </c>
      <c r="AN3640" s="2" t="s">
        <v>59</v>
      </c>
      <c r="AO3640" s="2" t="s">
        <v>67</v>
      </c>
      <c r="AP3640" s="2" t="s">
        <v>75</v>
      </c>
      <c r="AQ3640" s="2" t="s">
        <v>102</v>
      </c>
      <c r="AR3640" s="2" t="s">
        <v>33</v>
      </c>
      <c r="AS3640" s="2" t="s">
        <v>34</v>
      </c>
      <c r="AT3640" s="2">
        <v>58.48</v>
      </c>
      <c r="AU3640" s="2">
        <v>4</v>
      </c>
      <c r="AV3640" s="2">
        <v>0.04</v>
      </c>
      <c r="AW3640" s="2">
        <v>224.56</v>
      </c>
      <c r="AX3640" s="2">
        <v>146.76</v>
      </c>
      <c r="AY3640" s="2">
        <v>77.8</v>
      </c>
      <c r="AZ3640" s="2" t="s">
        <v>47</v>
      </c>
      <c r="BA3640" s="2" t="s">
        <v>54</v>
      </c>
      <c r="BB3640" s="2" t="s">
        <v>48</v>
      </c>
      <c r="BC3640" s="2">
        <v>30.99</v>
      </c>
      <c r="BD3640" s="2">
        <v>7</v>
      </c>
      <c r="BE3640" s="2" t="s">
        <v>97</v>
      </c>
      <c r="BF3640" s="2" t="s">
        <v>56</v>
      </c>
      <c r="BG3640" s="2">
        <v>2</v>
      </c>
      <c r="BH3640" s="21">
        <v>10</v>
      </c>
    </row>
    <row r="3641" spans="36:60" x14ac:dyDescent="0.25">
      <c r="AJ3641" s="22">
        <v>731</v>
      </c>
      <c r="AK3641" s="13" t="s">
        <v>549</v>
      </c>
      <c r="AL3641" s="13" t="s">
        <v>41</v>
      </c>
      <c r="AM3641" s="13" t="s">
        <v>42</v>
      </c>
      <c r="AN3641" s="13" t="s">
        <v>43</v>
      </c>
      <c r="AO3641" s="13" t="s">
        <v>78</v>
      </c>
      <c r="AP3641" s="13" t="s">
        <v>51</v>
      </c>
      <c r="AQ3641" s="13" t="s">
        <v>134</v>
      </c>
      <c r="AR3641" s="13" t="s">
        <v>53</v>
      </c>
      <c r="AS3641" s="13" t="s">
        <v>46</v>
      </c>
      <c r="AT3641" s="13">
        <v>542.12</v>
      </c>
      <c r="AU3641" s="13">
        <v>7</v>
      </c>
      <c r="AV3641" s="13">
        <v>0.02</v>
      </c>
      <c r="AW3641" s="13">
        <v>3718.94</v>
      </c>
      <c r="AX3641" s="13">
        <v>2741.93</v>
      </c>
      <c r="AY3641" s="13">
        <v>977.01</v>
      </c>
      <c r="AZ3641" s="13" t="s">
        <v>91</v>
      </c>
      <c r="BA3641" s="13" t="s">
        <v>54</v>
      </c>
      <c r="BB3641" s="13" t="s">
        <v>37</v>
      </c>
      <c r="BC3641" s="13">
        <v>35.590000000000003</v>
      </c>
      <c r="BD3641" s="13">
        <v>8</v>
      </c>
      <c r="BE3641" s="13" t="s">
        <v>97</v>
      </c>
      <c r="BF3641" s="13" t="s">
        <v>56</v>
      </c>
      <c r="BG3641" s="13">
        <v>2</v>
      </c>
      <c r="BH3641" s="23">
        <v>4</v>
      </c>
    </row>
    <row r="3642" spans="36:60" x14ac:dyDescent="0.25">
      <c r="AJ3642" s="20">
        <v>734</v>
      </c>
      <c r="AK3642" s="2" t="s">
        <v>551</v>
      </c>
      <c r="AL3642" s="2" t="s">
        <v>96</v>
      </c>
      <c r="AM3642" s="2" t="s">
        <v>28</v>
      </c>
      <c r="AN3642" s="2" t="s">
        <v>83</v>
      </c>
      <c r="AO3642" s="2" t="s">
        <v>78</v>
      </c>
      <c r="AP3642" s="2" t="s">
        <v>31</v>
      </c>
      <c r="AQ3642" s="2" t="s">
        <v>62</v>
      </c>
      <c r="AR3642" s="2" t="s">
        <v>33</v>
      </c>
      <c r="AS3642" s="2" t="s">
        <v>85</v>
      </c>
      <c r="AT3642" s="2">
        <v>111.84</v>
      </c>
      <c r="AU3642" s="2">
        <v>12</v>
      </c>
      <c r="AV3642" s="2">
        <v>0.27</v>
      </c>
      <c r="AW3642" s="2">
        <v>979.72</v>
      </c>
      <c r="AX3642" s="2">
        <v>838.02</v>
      </c>
      <c r="AY3642" s="2">
        <v>141.69999999999999</v>
      </c>
      <c r="AZ3642" s="2" t="s">
        <v>47</v>
      </c>
      <c r="BA3642" s="2" t="s">
        <v>54</v>
      </c>
      <c r="BB3642" s="2" t="s">
        <v>37</v>
      </c>
      <c r="BC3642" s="2">
        <v>6.74</v>
      </c>
      <c r="BD3642" s="2">
        <v>7</v>
      </c>
      <c r="BE3642" s="2" t="s">
        <v>97</v>
      </c>
      <c r="BF3642" s="2" t="s">
        <v>56</v>
      </c>
      <c r="BG3642" s="2">
        <v>1</v>
      </c>
      <c r="BH3642" s="21">
        <v>3</v>
      </c>
    </row>
    <row r="3643" spans="36:60" x14ac:dyDescent="0.25">
      <c r="AJ3643" s="22">
        <v>741</v>
      </c>
      <c r="AK3643" s="13" t="s">
        <v>554</v>
      </c>
      <c r="AL3643" s="13" t="s">
        <v>65</v>
      </c>
      <c r="AM3643" s="13" t="s">
        <v>82</v>
      </c>
      <c r="AN3643" s="13" t="s">
        <v>90</v>
      </c>
      <c r="AO3643" s="13" t="s">
        <v>67</v>
      </c>
      <c r="AP3643" s="13" t="s">
        <v>68</v>
      </c>
      <c r="AQ3643" s="13" t="s">
        <v>69</v>
      </c>
      <c r="AR3643" s="13" t="s">
        <v>33</v>
      </c>
      <c r="AS3643" s="13" t="s">
        <v>34</v>
      </c>
      <c r="AT3643" s="13">
        <v>302.88</v>
      </c>
      <c r="AU3643" s="13">
        <v>13</v>
      </c>
      <c r="AV3643" s="13">
        <v>0.3</v>
      </c>
      <c r="AW3643" s="13">
        <v>2756.21</v>
      </c>
      <c r="AX3643" s="13">
        <v>1832.22</v>
      </c>
      <c r="AY3643" s="13">
        <v>923.99</v>
      </c>
      <c r="AZ3643" s="13" t="s">
        <v>63</v>
      </c>
      <c r="BA3643" s="13" t="s">
        <v>54</v>
      </c>
      <c r="BB3643" s="13" t="s">
        <v>48</v>
      </c>
      <c r="BC3643" s="13">
        <v>22.29</v>
      </c>
      <c r="BD3643" s="13">
        <v>8</v>
      </c>
      <c r="BE3643" s="13" t="s">
        <v>97</v>
      </c>
      <c r="BF3643" s="13" t="s">
        <v>39</v>
      </c>
      <c r="BG3643" s="13">
        <v>1</v>
      </c>
      <c r="BH3643" s="23">
        <v>5</v>
      </c>
    </row>
    <row r="3644" spans="36:60" x14ac:dyDescent="0.25">
      <c r="AJ3644" s="20">
        <v>744</v>
      </c>
      <c r="AK3644" s="2" t="s">
        <v>555</v>
      </c>
      <c r="AL3644" s="2" t="s">
        <v>96</v>
      </c>
      <c r="AM3644" s="2" t="s">
        <v>42</v>
      </c>
      <c r="AN3644" s="2" t="s">
        <v>43</v>
      </c>
      <c r="AO3644" s="2" t="s">
        <v>78</v>
      </c>
      <c r="AP3644" s="2" t="s">
        <v>61</v>
      </c>
      <c r="AQ3644" s="2" t="s">
        <v>107</v>
      </c>
      <c r="AR3644" s="2" t="s">
        <v>53</v>
      </c>
      <c r="AS3644" s="2" t="s">
        <v>34</v>
      </c>
      <c r="AT3644" s="2">
        <v>952.46</v>
      </c>
      <c r="AU3644" s="2">
        <v>8</v>
      </c>
      <c r="AV3644" s="2">
        <v>0.05</v>
      </c>
      <c r="AW3644" s="2">
        <v>7238.7</v>
      </c>
      <c r="AX3644" s="2">
        <v>6417.41</v>
      </c>
      <c r="AY3644" s="2">
        <v>821.29</v>
      </c>
      <c r="AZ3644" s="2" t="s">
        <v>63</v>
      </c>
      <c r="BA3644" s="2" t="s">
        <v>54</v>
      </c>
      <c r="BB3644" s="2" t="s">
        <v>37</v>
      </c>
      <c r="BC3644" s="2">
        <v>30.08</v>
      </c>
      <c r="BD3644" s="2">
        <v>1</v>
      </c>
      <c r="BE3644" s="2" t="s">
        <v>97</v>
      </c>
      <c r="BF3644" s="2" t="s">
        <v>39</v>
      </c>
      <c r="BG3644" s="2">
        <v>3</v>
      </c>
      <c r="BH3644" s="21">
        <v>6</v>
      </c>
    </row>
    <row r="3645" spans="36:60" x14ac:dyDescent="0.25">
      <c r="AJ3645" s="22">
        <v>747</v>
      </c>
      <c r="AK3645" s="13" t="s">
        <v>556</v>
      </c>
      <c r="AL3645" s="13" t="s">
        <v>129</v>
      </c>
      <c r="AM3645" s="13" t="s">
        <v>28</v>
      </c>
      <c r="AN3645" s="13" t="s">
        <v>93</v>
      </c>
      <c r="AO3645" s="13" t="s">
        <v>67</v>
      </c>
      <c r="AP3645" s="13" t="s">
        <v>75</v>
      </c>
      <c r="AQ3645" s="13" t="s">
        <v>134</v>
      </c>
      <c r="AR3645" s="13" t="s">
        <v>45</v>
      </c>
      <c r="AS3645" s="13" t="s">
        <v>85</v>
      </c>
      <c r="AT3645" s="13">
        <v>434.9</v>
      </c>
      <c r="AU3645" s="13">
        <v>16</v>
      </c>
      <c r="AV3645" s="13">
        <v>0.14000000000000001</v>
      </c>
      <c r="AW3645" s="13">
        <v>5984.22</v>
      </c>
      <c r="AX3645" s="13">
        <v>3151.58</v>
      </c>
      <c r="AY3645" s="13">
        <v>2832.64</v>
      </c>
      <c r="AZ3645" s="13" t="s">
        <v>47</v>
      </c>
      <c r="BA3645" s="13" t="s">
        <v>54</v>
      </c>
      <c r="BB3645" s="13" t="s">
        <v>72</v>
      </c>
      <c r="BC3645" s="13">
        <v>11.64</v>
      </c>
      <c r="BD3645" s="13">
        <v>10</v>
      </c>
      <c r="BE3645" s="13" t="s">
        <v>38</v>
      </c>
      <c r="BF3645" s="13" t="s">
        <v>39</v>
      </c>
      <c r="BG3645" s="13">
        <v>4</v>
      </c>
      <c r="BH3645" s="23">
        <v>8</v>
      </c>
    </row>
    <row r="3646" spans="36:60" x14ac:dyDescent="0.25">
      <c r="AJ3646" s="20">
        <v>750</v>
      </c>
      <c r="AK3646" s="2" t="s">
        <v>89</v>
      </c>
      <c r="AL3646" s="2" t="s">
        <v>127</v>
      </c>
      <c r="AM3646" s="2" t="s">
        <v>28</v>
      </c>
      <c r="AN3646" s="2" t="s">
        <v>43</v>
      </c>
      <c r="AO3646" s="2" t="s">
        <v>78</v>
      </c>
      <c r="AP3646" s="2" t="s">
        <v>61</v>
      </c>
      <c r="AQ3646" s="2" t="s">
        <v>87</v>
      </c>
      <c r="AR3646" s="2" t="s">
        <v>33</v>
      </c>
      <c r="AS3646" s="2" t="s">
        <v>70</v>
      </c>
      <c r="AT3646" s="2">
        <v>503.98</v>
      </c>
      <c r="AU3646" s="2">
        <v>3</v>
      </c>
      <c r="AV3646" s="2">
        <v>0.13</v>
      </c>
      <c r="AW3646" s="2">
        <v>1315.39</v>
      </c>
      <c r="AX3646" s="2">
        <v>905.88</v>
      </c>
      <c r="AY3646" s="2">
        <v>409.51</v>
      </c>
      <c r="AZ3646" s="2" t="s">
        <v>35</v>
      </c>
      <c r="BA3646" s="2" t="s">
        <v>54</v>
      </c>
      <c r="BB3646" s="2" t="s">
        <v>37</v>
      </c>
      <c r="BC3646" s="2">
        <v>14.6</v>
      </c>
      <c r="BD3646" s="2">
        <v>1</v>
      </c>
      <c r="BE3646" s="2" t="s">
        <v>55</v>
      </c>
      <c r="BF3646" s="2" t="s">
        <v>56</v>
      </c>
      <c r="BG3646" s="2">
        <v>3</v>
      </c>
      <c r="BH3646" s="21">
        <v>6</v>
      </c>
    </row>
    <row r="3647" spans="36:60" x14ac:dyDescent="0.25">
      <c r="AJ3647" s="20">
        <v>754</v>
      </c>
      <c r="AK3647" s="2" t="s">
        <v>559</v>
      </c>
      <c r="AL3647" s="2" t="s">
        <v>58</v>
      </c>
      <c r="AM3647" s="2" t="s">
        <v>42</v>
      </c>
      <c r="AN3647" s="2" t="s">
        <v>29</v>
      </c>
      <c r="AO3647" s="2" t="s">
        <v>30</v>
      </c>
      <c r="AP3647" s="2" t="s">
        <v>75</v>
      </c>
      <c r="AQ3647" s="2" t="s">
        <v>79</v>
      </c>
      <c r="AR3647" s="2" t="s">
        <v>45</v>
      </c>
      <c r="AS3647" s="2" t="s">
        <v>85</v>
      </c>
      <c r="AT3647" s="2">
        <v>565.37</v>
      </c>
      <c r="AU3647" s="2">
        <v>3</v>
      </c>
      <c r="AV3647" s="2">
        <v>0.14000000000000001</v>
      </c>
      <c r="AW3647" s="2">
        <v>1458.65</v>
      </c>
      <c r="AX3647" s="2">
        <v>927.35</v>
      </c>
      <c r="AY3647" s="2">
        <v>531.29999999999995</v>
      </c>
      <c r="AZ3647" s="2" t="s">
        <v>63</v>
      </c>
      <c r="BA3647" s="2" t="s">
        <v>54</v>
      </c>
      <c r="BB3647" s="2" t="s">
        <v>37</v>
      </c>
      <c r="BC3647" s="2">
        <v>7.06</v>
      </c>
      <c r="BD3647" s="2">
        <v>6</v>
      </c>
      <c r="BE3647" s="2" t="s">
        <v>38</v>
      </c>
      <c r="BF3647" s="2" t="s">
        <v>39</v>
      </c>
      <c r="BG3647" s="2">
        <v>5</v>
      </c>
      <c r="BH3647" s="21">
        <v>2</v>
      </c>
    </row>
    <row r="3648" spans="36:60" x14ac:dyDescent="0.25">
      <c r="AJ3648" s="22">
        <v>757</v>
      </c>
      <c r="AK3648" s="13" t="s">
        <v>304</v>
      </c>
      <c r="AL3648" s="13" t="s">
        <v>127</v>
      </c>
      <c r="AM3648" s="13" t="s">
        <v>42</v>
      </c>
      <c r="AN3648" s="13" t="s">
        <v>93</v>
      </c>
      <c r="AO3648" s="13" t="s">
        <v>30</v>
      </c>
      <c r="AP3648" s="13" t="s">
        <v>75</v>
      </c>
      <c r="AQ3648" s="13" t="s">
        <v>84</v>
      </c>
      <c r="AR3648" s="13" t="s">
        <v>45</v>
      </c>
      <c r="AS3648" s="13" t="s">
        <v>34</v>
      </c>
      <c r="AT3648" s="13">
        <v>72.02</v>
      </c>
      <c r="AU3648" s="13">
        <v>1</v>
      </c>
      <c r="AV3648" s="13">
        <v>0.22</v>
      </c>
      <c r="AW3648" s="13">
        <v>56.18</v>
      </c>
      <c r="AX3648" s="13">
        <v>45.72</v>
      </c>
      <c r="AY3648" s="13">
        <v>10.46</v>
      </c>
      <c r="AZ3648" s="13" t="s">
        <v>91</v>
      </c>
      <c r="BA3648" s="13" t="s">
        <v>54</v>
      </c>
      <c r="BB3648" s="13" t="s">
        <v>72</v>
      </c>
      <c r="BC3648" s="13">
        <v>27.32</v>
      </c>
      <c r="BD3648" s="13">
        <v>5</v>
      </c>
      <c r="BE3648" s="13" t="s">
        <v>38</v>
      </c>
      <c r="BF3648" s="13" t="s">
        <v>56</v>
      </c>
      <c r="BG3648" s="13">
        <v>4</v>
      </c>
      <c r="BH3648" s="23">
        <v>7</v>
      </c>
    </row>
    <row r="3649" spans="36:60" x14ac:dyDescent="0.25">
      <c r="AJ3649" s="20">
        <v>760</v>
      </c>
      <c r="AK3649" s="2" t="s">
        <v>453</v>
      </c>
      <c r="AL3649" s="2" t="s">
        <v>120</v>
      </c>
      <c r="AM3649" s="2" t="s">
        <v>28</v>
      </c>
      <c r="AN3649" s="2" t="s">
        <v>83</v>
      </c>
      <c r="AO3649" s="2" t="s">
        <v>100</v>
      </c>
      <c r="AP3649" s="2" t="s">
        <v>68</v>
      </c>
      <c r="AQ3649" s="2" t="s">
        <v>84</v>
      </c>
      <c r="AR3649" s="2" t="s">
        <v>33</v>
      </c>
      <c r="AS3649" s="2" t="s">
        <v>80</v>
      </c>
      <c r="AT3649" s="2">
        <v>64.16</v>
      </c>
      <c r="AU3649" s="2">
        <v>5</v>
      </c>
      <c r="AV3649" s="2">
        <v>0.08</v>
      </c>
      <c r="AW3649" s="2">
        <v>295.14</v>
      </c>
      <c r="AX3649" s="2">
        <v>181.92</v>
      </c>
      <c r="AY3649" s="2">
        <v>113.22</v>
      </c>
      <c r="AZ3649" s="2" t="s">
        <v>91</v>
      </c>
      <c r="BA3649" s="2" t="s">
        <v>54</v>
      </c>
      <c r="BB3649" s="2" t="s">
        <v>48</v>
      </c>
      <c r="BC3649" s="2">
        <v>28.47</v>
      </c>
      <c r="BD3649" s="2">
        <v>4</v>
      </c>
      <c r="BE3649" s="2" t="s">
        <v>97</v>
      </c>
      <c r="BF3649" s="2" t="s">
        <v>39</v>
      </c>
      <c r="BG3649" s="2">
        <v>4</v>
      </c>
      <c r="BH3649" s="21">
        <v>7</v>
      </c>
    </row>
    <row r="3650" spans="36:60" x14ac:dyDescent="0.25">
      <c r="AJ3650" s="20">
        <v>764</v>
      </c>
      <c r="AK3650" s="2" t="s">
        <v>563</v>
      </c>
      <c r="AL3650" s="2" t="s">
        <v>65</v>
      </c>
      <c r="AM3650" s="2" t="s">
        <v>28</v>
      </c>
      <c r="AN3650" s="2" t="s">
        <v>43</v>
      </c>
      <c r="AO3650" s="2" t="s">
        <v>78</v>
      </c>
      <c r="AP3650" s="2" t="s">
        <v>31</v>
      </c>
      <c r="AQ3650" s="2" t="s">
        <v>32</v>
      </c>
      <c r="AR3650" s="2" t="s">
        <v>53</v>
      </c>
      <c r="AS3650" s="2" t="s">
        <v>80</v>
      </c>
      <c r="AT3650" s="2">
        <v>876.45</v>
      </c>
      <c r="AU3650" s="2">
        <v>19</v>
      </c>
      <c r="AV3650" s="2">
        <v>0.19</v>
      </c>
      <c r="AW3650" s="2">
        <v>13488.57</v>
      </c>
      <c r="AX3650" s="2">
        <v>12064.38</v>
      </c>
      <c r="AY3650" s="2">
        <v>1424.19</v>
      </c>
      <c r="AZ3650" s="2" t="s">
        <v>76</v>
      </c>
      <c r="BA3650" s="2" t="s">
        <v>54</v>
      </c>
      <c r="BB3650" s="2" t="s">
        <v>72</v>
      </c>
      <c r="BC3650" s="2">
        <v>32.32</v>
      </c>
      <c r="BD3650" s="2">
        <v>2</v>
      </c>
      <c r="BE3650" s="2" t="s">
        <v>38</v>
      </c>
      <c r="BF3650" s="2" t="s">
        <v>56</v>
      </c>
      <c r="BG3650" s="2">
        <v>3</v>
      </c>
      <c r="BH3650" s="21">
        <v>2</v>
      </c>
    </row>
    <row r="3651" spans="36:60" x14ac:dyDescent="0.25">
      <c r="AJ3651" s="20">
        <v>766</v>
      </c>
      <c r="AK3651" s="2" t="s">
        <v>422</v>
      </c>
      <c r="AL3651" s="2" t="s">
        <v>99</v>
      </c>
      <c r="AM3651" s="2" t="s">
        <v>66</v>
      </c>
      <c r="AN3651" s="2" t="s">
        <v>90</v>
      </c>
      <c r="AO3651" s="2" t="s">
        <v>30</v>
      </c>
      <c r="AP3651" s="2" t="s">
        <v>75</v>
      </c>
      <c r="AQ3651" s="2" t="s">
        <v>102</v>
      </c>
      <c r="AR3651" s="2" t="s">
        <v>53</v>
      </c>
      <c r="AS3651" s="2" t="s">
        <v>34</v>
      </c>
      <c r="AT3651" s="2">
        <v>326.74</v>
      </c>
      <c r="AU3651" s="2">
        <v>19</v>
      </c>
      <c r="AV3651" s="2">
        <v>0.13</v>
      </c>
      <c r="AW3651" s="2">
        <v>5401.01</v>
      </c>
      <c r="AX3651" s="2">
        <v>2736.77</v>
      </c>
      <c r="AY3651" s="2">
        <v>2664.24</v>
      </c>
      <c r="AZ3651" s="2" t="s">
        <v>63</v>
      </c>
      <c r="BA3651" s="2" t="s">
        <v>54</v>
      </c>
      <c r="BB3651" s="2" t="s">
        <v>72</v>
      </c>
      <c r="BC3651" s="2">
        <v>47.91</v>
      </c>
      <c r="BD3651" s="2">
        <v>3</v>
      </c>
      <c r="BE3651" s="2" t="s">
        <v>97</v>
      </c>
      <c r="BF3651" s="2" t="s">
        <v>39</v>
      </c>
      <c r="BG3651" s="2">
        <v>3</v>
      </c>
      <c r="BH3651" s="21">
        <v>3</v>
      </c>
    </row>
    <row r="3652" spans="36:60" x14ac:dyDescent="0.25">
      <c r="AJ3652" s="22">
        <v>767</v>
      </c>
      <c r="AK3652" s="13" t="s">
        <v>344</v>
      </c>
      <c r="AL3652" s="13" t="s">
        <v>127</v>
      </c>
      <c r="AM3652" s="13" t="s">
        <v>42</v>
      </c>
      <c r="AN3652" s="13" t="s">
        <v>93</v>
      </c>
      <c r="AO3652" s="13" t="s">
        <v>100</v>
      </c>
      <c r="AP3652" s="13" t="s">
        <v>31</v>
      </c>
      <c r="AQ3652" s="13" t="s">
        <v>32</v>
      </c>
      <c r="AR3652" s="13" t="s">
        <v>33</v>
      </c>
      <c r="AS3652" s="13" t="s">
        <v>34</v>
      </c>
      <c r="AT3652" s="13">
        <v>982.27</v>
      </c>
      <c r="AU3652" s="13">
        <v>1</v>
      </c>
      <c r="AV3652" s="13">
        <v>0.26</v>
      </c>
      <c r="AW3652" s="13">
        <v>726.88</v>
      </c>
      <c r="AX3652" s="13">
        <v>421.89</v>
      </c>
      <c r="AY3652" s="13">
        <v>304.99</v>
      </c>
      <c r="AZ3652" s="13" t="s">
        <v>47</v>
      </c>
      <c r="BA3652" s="13" t="s">
        <v>54</v>
      </c>
      <c r="BB3652" s="13" t="s">
        <v>48</v>
      </c>
      <c r="BC3652" s="13">
        <v>45.35</v>
      </c>
      <c r="BD3652" s="13">
        <v>1</v>
      </c>
      <c r="BE3652" s="13" t="s">
        <v>55</v>
      </c>
      <c r="BF3652" s="13" t="s">
        <v>56</v>
      </c>
      <c r="BG3652" s="13">
        <v>3</v>
      </c>
      <c r="BH3652" s="23">
        <v>10</v>
      </c>
    </row>
    <row r="3653" spans="36:60" x14ac:dyDescent="0.25">
      <c r="AJ3653" s="20">
        <v>768</v>
      </c>
      <c r="AK3653" s="2" t="s">
        <v>471</v>
      </c>
      <c r="AL3653" s="2" t="s">
        <v>65</v>
      </c>
      <c r="AM3653" s="2" t="s">
        <v>82</v>
      </c>
      <c r="AN3653" s="2" t="s">
        <v>90</v>
      </c>
      <c r="AO3653" s="2" t="s">
        <v>78</v>
      </c>
      <c r="AP3653" s="2" t="s">
        <v>61</v>
      </c>
      <c r="AQ3653" s="2" t="s">
        <v>32</v>
      </c>
      <c r="AR3653" s="2" t="s">
        <v>33</v>
      </c>
      <c r="AS3653" s="2" t="s">
        <v>46</v>
      </c>
      <c r="AT3653" s="2">
        <v>274.38</v>
      </c>
      <c r="AU3653" s="2">
        <v>11</v>
      </c>
      <c r="AV3653" s="2">
        <v>0.28999999999999998</v>
      </c>
      <c r="AW3653" s="2">
        <v>2142.91</v>
      </c>
      <c r="AX3653" s="2">
        <v>1484.29</v>
      </c>
      <c r="AY3653" s="2">
        <v>658.62</v>
      </c>
      <c r="AZ3653" s="2" t="s">
        <v>35</v>
      </c>
      <c r="BA3653" s="2" t="s">
        <v>54</v>
      </c>
      <c r="BB3653" s="2" t="s">
        <v>72</v>
      </c>
      <c r="BC3653" s="2">
        <v>41.04</v>
      </c>
      <c r="BD3653" s="2">
        <v>8</v>
      </c>
      <c r="BE3653" s="2" t="s">
        <v>97</v>
      </c>
      <c r="BF3653" s="2" t="s">
        <v>39</v>
      </c>
      <c r="BG3653" s="2">
        <v>1</v>
      </c>
      <c r="BH3653" s="21">
        <v>12</v>
      </c>
    </row>
    <row r="3654" spans="36:60" x14ac:dyDescent="0.25">
      <c r="AJ3654" s="20">
        <v>772</v>
      </c>
      <c r="AK3654" s="2" t="s">
        <v>430</v>
      </c>
      <c r="AL3654" s="2" t="s">
        <v>120</v>
      </c>
      <c r="AM3654" s="2" t="s">
        <v>42</v>
      </c>
      <c r="AN3654" s="2" t="s">
        <v>83</v>
      </c>
      <c r="AO3654" s="2" t="s">
        <v>100</v>
      </c>
      <c r="AP3654" s="2" t="s">
        <v>31</v>
      </c>
      <c r="AQ3654" s="2" t="s">
        <v>32</v>
      </c>
      <c r="AR3654" s="2" t="s">
        <v>53</v>
      </c>
      <c r="AS3654" s="2" t="s">
        <v>34</v>
      </c>
      <c r="AT3654" s="2">
        <v>638.78</v>
      </c>
      <c r="AU3654" s="2">
        <v>17</v>
      </c>
      <c r="AV3654" s="2">
        <v>0.02</v>
      </c>
      <c r="AW3654" s="2">
        <v>10642.07</v>
      </c>
      <c r="AX3654" s="2">
        <v>9495.94</v>
      </c>
      <c r="AY3654" s="2">
        <v>1146.1300000000001</v>
      </c>
      <c r="AZ3654" s="2" t="s">
        <v>76</v>
      </c>
      <c r="BA3654" s="2" t="s">
        <v>54</v>
      </c>
      <c r="BB3654" s="2" t="s">
        <v>37</v>
      </c>
      <c r="BC3654" s="2">
        <v>26.75</v>
      </c>
      <c r="BD3654" s="2">
        <v>3</v>
      </c>
      <c r="BE3654" s="2" t="s">
        <v>97</v>
      </c>
      <c r="BF3654" s="2" t="s">
        <v>56</v>
      </c>
      <c r="BG3654" s="2">
        <v>2</v>
      </c>
      <c r="BH3654" s="21">
        <v>9</v>
      </c>
    </row>
    <row r="3655" spans="36:60" x14ac:dyDescent="0.25">
      <c r="AJ3655" s="22">
        <v>777</v>
      </c>
      <c r="AK3655" s="13" t="s">
        <v>568</v>
      </c>
      <c r="AL3655" s="13" t="s">
        <v>118</v>
      </c>
      <c r="AM3655" s="13" t="s">
        <v>28</v>
      </c>
      <c r="AN3655" s="13" t="s">
        <v>59</v>
      </c>
      <c r="AO3655" s="13" t="s">
        <v>78</v>
      </c>
      <c r="AP3655" s="13" t="s">
        <v>61</v>
      </c>
      <c r="AQ3655" s="13" t="s">
        <v>69</v>
      </c>
      <c r="AR3655" s="13" t="s">
        <v>45</v>
      </c>
      <c r="AS3655" s="13" t="s">
        <v>34</v>
      </c>
      <c r="AT3655" s="13">
        <v>814.4</v>
      </c>
      <c r="AU3655" s="13">
        <v>17</v>
      </c>
      <c r="AV3655" s="13">
        <v>0.23</v>
      </c>
      <c r="AW3655" s="13">
        <v>10660.5</v>
      </c>
      <c r="AX3655" s="13">
        <v>6597.79</v>
      </c>
      <c r="AY3655" s="13">
        <v>4062.71</v>
      </c>
      <c r="AZ3655" s="13" t="s">
        <v>63</v>
      </c>
      <c r="BA3655" s="13" t="s">
        <v>54</v>
      </c>
      <c r="BB3655" s="13" t="s">
        <v>72</v>
      </c>
      <c r="BC3655" s="13">
        <v>5.33</v>
      </c>
      <c r="BD3655" s="13">
        <v>8</v>
      </c>
      <c r="BE3655" s="13" t="s">
        <v>38</v>
      </c>
      <c r="BF3655" s="13" t="s">
        <v>56</v>
      </c>
      <c r="BG3655" s="13">
        <v>2</v>
      </c>
      <c r="BH3655" s="23">
        <v>5</v>
      </c>
    </row>
    <row r="3656" spans="36:60" x14ac:dyDescent="0.25">
      <c r="AJ3656" s="20">
        <v>782</v>
      </c>
      <c r="AK3656" s="2" t="s">
        <v>479</v>
      </c>
      <c r="AL3656" s="2" t="s">
        <v>58</v>
      </c>
      <c r="AM3656" s="2" t="s">
        <v>42</v>
      </c>
      <c r="AN3656" s="2" t="s">
        <v>90</v>
      </c>
      <c r="AO3656" s="2" t="s">
        <v>30</v>
      </c>
      <c r="AP3656" s="2" t="s">
        <v>31</v>
      </c>
      <c r="AQ3656" s="2" t="s">
        <v>69</v>
      </c>
      <c r="AR3656" s="2" t="s">
        <v>53</v>
      </c>
      <c r="AS3656" s="2" t="s">
        <v>80</v>
      </c>
      <c r="AT3656" s="2">
        <v>370.1</v>
      </c>
      <c r="AU3656" s="2">
        <v>16</v>
      </c>
      <c r="AV3656" s="2">
        <v>0.23</v>
      </c>
      <c r="AW3656" s="2">
        <v>4559.63</v>
      </c>
      <c r="AX3656" s="2">
        <v>2557.15</v>
      </c>
      <c r="AY3656" s="2">
        <v>2002.48</v>
      </c>
      <c r="AZ3656" s="2" t="s">
        <v>47</v>
      </c>
      <c r="BA3656" s="2" t="s">
        <v>54</v>
      </c>
      <c r="BB3656" s="2" t="s">
        <v>72</v>
      </c>
      <c r="BC3656" s="2">
        <v>36.28</v>
      </c>
      <c r="BD3656" s="2">
        <v>7</v>
      </c>
      <c r="BE3656" s="2" t="s">
        <v>97</v>
      </c>
      <c r="BF3656" s="2" t="s">
        <v>39</v>
      </c>
      <c r="BG3656" s="2">
        <v>4</v>
      </c>
      <c r="BH3656" s="21">
        <v>8</v>
      </c>
    </row>
    <row r="3657" spans="36:60" x14ac:dyDescent="0.25">
      <c r="AJ3657" s="20">
        <v>788</v>
      </c>
      <c r="AK3657" s="2" t="s">
        <v>573</v>
      </c>
      <c r="AL3657" s="2" t="s">
        <v>96</v>
      </c>
      <c r="AM3657" s="2" t="s">
        <v>28</v>
      </c>
      <c r="AN3657" s="2" t="s">
        <v>93</v>
      </c>
      <c r="AO3657" s="2" t="s">
        <v>67</v>
      </c>
      <c r="AP3657" s="2" t="s">
        <v>75</v>
      </c>
      <c r="AQ3657" s="2" t="s">
        <v>32</v>
      </c>
      <c r="AR3657" s="2" t="s">
        <v>45</v>
      </c>
      <c r="AS3657" s="2" t="s">
        <v>70</v>
      </c>
      <c r="AT3657" s="2">
        <v>739.69</v>
      </c>
      <c r="AU3657" s="2">
        <v>20</v>
      </c>
      <c r="AV3657" s="2">
        <v>0.05</v>
      </c>
      <c r="AW3657" s="2">
        <v>14054.11</v>
      </c>
      <c r="AX3657" s="2">
        <v>11179.71</v>
      </c>
      <c r="AY3657" s="2">
        <v>2874.4</v>
      </c>
      <c r="AZ3657" s="2" t="s">
        <v>91</v>
      </c>
      <c r="BA3657" s="2" t="s">
        <v>54</v>
      </c>
      <c r="BB3657" s="2" t="s">
        <v>48</v>
      </c>
      <c r="BC3657" s="2">
        <v>6.05</v>
      </c>
      <c r="BD3657" s="2">
        <v>8</v>
      </c>
      <c r="BE3657" s="2" t="s">
        <v>38</v>
      </c>
      <c r="BF3657" s="2" t="s">
        <v>39</v>
      </c>
      <c r="BG3657" s="2">
        <v>1</v>
      </c>
      <c r="BH3657" s="21">
        <v>10</v>
      </c>
    </row>
    <row r="3658" spans="36:60" x14ac:dyDescent="0.25">
      <c r="AJ3658" s="22">
        <v>791</v>
      </c>
      <c r="AK3658" s="13" t="s">
        <v>486</v>
      </c>
      <c r="AL3658" s="13" t="s">
        <v>65</v>
      </c>
      <c r="AM3658" s="13" t="s">
        <v>66</v>
      </c>
      <c r="AN3658" s="13" t="s">
        <v>29</v>
      </c>
      <c r="AO3658" s="13" t="s">
        <v>60</v>
      </c>
      <c r="AP3658" s="13" t="s">
        <v>61</v>
      </c>
      <c r="AQ3658" s="13" t="s">
        <v>79</v>
      </c>
      <c r="AR3658" s="13" t="s">
        <v>53</v>
      </c>
      <c r="AS3658" s="13" t="s">
        <v>34</v>
      </c>
      <c r="AT3658" s="13">
        <v>411.48</v>
      </c>
      <c r="AU3658" s="13">
        <v>15</v>
      </c>
      <c r="AV3658" s="13">
        <v>0.11</v>
      </c>
      <c r="AW3658" s="13">
        <v>5493.26</v>
      </c>
      <c r="AX3658" s="13">
        <v>4645.75</v>
      </c>
      <c r="AY3658" s="13">
        <v>847.51</v>
      </c>
      <c r="AZ3658" s="13" t="s">
        <v>76</v>
      </c>
      <c r="BA3658" s="13" t="s">
        <v>54</v>
      </c>
      <c r="BB3658" s="13" t="s">
        <v>37</v>
      </c>
      <c r="BC3658" s="13">
        <v>11.56</v>
      </c>
      <c r="BD3658" s="13">
        <v>6</v>
      </c>
      <c r="BE3658" s="13" t="s">
        <v>38</v>
      </c>
      <c r="BF3658" s="13" t="s">
        <v>56</v>
      </c>
      <c r="BG3658" s="13">
        <v>1</v>
      </c>
      <c r="BH3658" s="23">
        <v>4</v>
      </c>
    </row>
    <row r="3659" spans="36:60" x14ac:dyDescent="0.25">
      <c r="AJ3659" s="22">
        <v>795</v>
      </c>
      <c r="AK3659" s="13" t="s">
        <v>369</v>
      </c>
      <c r="AL3659" s="13" t="s">
        <v>65</v>
      </c>
      <c r="AM3659" s="13" t="s">
        <v>82</v>
      </c>
      <c r="AN3659" s="13" t="s">
        <v>43</v>
      </c>
      <c r="AO3659" s="13" t="s">
        <v>94</v>
      </c>
      <c r="AP3659" s="13" t="s">
        <v>51</v>
      </c>
      <c r="AQ3659" s="13" t="s">
        <v>32</v>
      </c>
      <c r="AR3659" s="13" t="s">
        <v>53</v>
      </c>
      <c r="AS3659" s="13" t="s">
        <v>34</v>
      </c>
      <c r="AT3659" s="13">
        <v>408.05</v>
      </c>
      <c r="AU3659" s="13">
        <v>4</v>
      </c>
      <c r="AV3659" s="13">
        <v>0.13</v>
      </c>
      <c r="AW3659" s="13">
        <v>1420.01</v>
      </c>
      <c r="AX3659" s="13">
        <v>1029.69</v>
      </c>
      <c r="AY3659" s="13">
        <v>390.32</v>
      </c>
      <c r="AZ3659" s="13" t="s">
        <v>63</v>
      </c>
      <c r="BA3659" s="13" t="s">
        <v>54</v>
      </c>
      <c r="BB3659" s="13" t="s">
        <v>72</v>
      </c>
      <c r="BC3659" s="13">
        <v>39.44</v>
      </c>
      <c r="BD3659" s="13">
        <v>2</v>
      </c>
      <c r="BE3659" s="13" t="s">
        <v>55</v>
      </c>
      <c r="BF3659" s="13" t="s">
        <v>39</v>
      </c>
      <c r="BG3659" s="13">
        <v>4</v>
      </c>
      <c r="BH3659" s="23">
        <v>7</v>
      </c>
    </row>
    <row r="3660" spans="36:60" x14ac:dyDescent="0.25">
      <c r="AJ3660" s="20">
        <v>796</v>
      </c>
      <c r="AK3660" s="2" t="s">
        <v>447</v>
      </c>
      <c r="AL3660" s="2" t="s">
        <v>129</v>
      </c>
      <c r="AM3660" s="2" t="s">
        <v>42</v>
      </c>
      <c r="AN3660" s="2" t="s">
        <v>59</v>
      </c>
      <c r="AO3660" s="2" t="s">
        <v>74</v>
      </c>
      <c r="AP3660" s="2" t="s">
        <v>68</v>
      </c>
      <c r="AQ3660" s="2" t="s">
        <v>62</v>
      </c>
      <c r="AR3660" s="2" t="s">
        <v>53</v>
      </c>
      <c r="AS3660" s="2" t="s">
        <v>80</v>
      </c>
      <c r="AT3660" s="2">
        <v>335.62</v>
      </c>
      <c r="AU3660" s="2">
        <v>2</v>
      </c>
      <c r="AV3660" s="2">
        <v>0.05</v>
      </c>
      <c r="AW3660" s="2">
        <v>637.67999999999995</v>
      </c>
      <c r="AX3660" s="2">
        <v>476</v>
      </c>
      <c r="AY3660" s="2">
        <v>161.68</v>
      </c>
      <c r="AZ3660" s="2" t="s">
        <v>35</v>
      </c>
      <c r="BA3660" s="2" t="s">
        <v>54</v>
      </c>
      <c r="BB3660" s="2" t="s">
        <v>48</v>
      </c>
      <c r="BC3660" s="2">
        <v>20.149999999999999</v>
      </c>
      <c r="BD3660" s="2">
        <v>1</v>
      </c>
      <c r="BE3660" s="2" t="s">
        <v>55</v>
      </c>
      <c r="BF3660" s="2" t="s">
        <v>56</v>
      </c>
      <c r="BG3660" s="2">
        <v>5</v>
      </c>
      <c r="BH3660" s="21">
        <v>7</v>
      </c>
    </row>
    <row r="3661" spans="36:60" x14ac:dyDescent="0.25">
      <c r="AJ3661" s="20">
        <v>798</v>
      </c>
      <c r="AK3661" s="2" t="s">
        <v>577</v>
      </c>
      <c r="AL3661" s="2" t="s">
        <v>96</v>
      </c>
      <c r="AM3661" s="2" t="s">
        <v>42</v>
      </c>
      <c r="AN3661" s="2" t="s">
        <v>90</v>
      </c>
      <c r="AO3661" s="2" t="s">
        <v>44</v>
      </c>
      <c r="AP3661" s="2" t="s">
        <v>61</v>
      </c>
      <c r="AQ3661" s="2" t="s">
        <v>62</v>
      </c>
      <c r="AR3661" s="2" t="s">
        <v>33</v>
      </c>
      <c r="AS3661" s="2" t="s">
        <v>34</v>
      </c>
      <c r="AT3661" s="2">
        <v>220.13</v>
      </c>
      <c r="AU3661" s="2">
        <v>16</v>
      </c>
      <c r="AV3661" s="2">
        <v>0.24</v>
      </c>
      <c r="AW3661" s="2">
        <v>2676.78</v>
      </c>
      <c r="AX3661" s="2">
        <v>1538.88</v>
      </c>
      <c r="AY3661" s="2">
        <v>1137.9000000000001</v>
      </c>
      <c r="AZ3661" s="2" t="s">
        <v>91</v>
      </c>
      <c r="BA3661" s="2" t="s">
        <v>54</v>
      </c>
      <c r="BB3661" s="2" t="s">
        <v>48</v>
      </c>
      <c r="BC3661" s="2">
        <v>25.7</v>
      </c>
      <c r="BD3661" s="2">
        <v>8</v>
      </c>
      <c r="BE3661" s="2" t="s">
        <v>55</v>
      </c>
      <c r="BF3661" s="2" t="s">
        <v>39</v>
      </c>
      <c r="BG3661" s="2">
        <v>5</v>
      </c>
      <c r="BH3661" s="21">
        <v>7</v>
      </c>
    </row>
    <row r="3662" spans="36:60" x14ac:dyDescent="0.25">
      <c r="AJ3662" s="20">
        <v>814</v>
      </c>
      <c r="AK3662" s="2" t="s">
        <v>306</v>
      </c>
      <c r="AL3662" s="2" t="s">
        <v>27</v>
      </c>
      <c r="AM3662" s="2" t="s">
        <v>28</v>
      </c>
      <c r="AN3662" s="2" t="s">
        <v>83</v>
      </c>
      <c r="AO3662" s="2" t="s">
        <v>94</v>
      </c>
      <c r="AP3662" s="2" t="s">
        <v>31</v>
      </c>
      <c r="AQ3662" s="2" t="s">
        <v>52</v>
      </c>
      <c r="AR3662" s="2" t="s">
        <v>45</v>
      </c>
      <c r="AS3662" s="2" t="s">
        <v>46</v>
      </c>
      <c r="AT3662" s="2">
        <v>246.54</v>
      </c>
      <c r="AU3662" s="2">
        <v>16</v>
      </c>
      <c r="AV3662" s="2">
        <v>0.09</v>
      </c>
      <c r="AW3662" s="2">
        <v>3589.62</v>
      </c>
      <c r="AX3662" s="2">
        <v>1824.09</v>
      </c>
      <c r="AY3662" s="2">
        <v>1765.53</v>
      </c>
      <c r="AZ3662" s="2" t="s">
        <v>76</v>
      </c>
      <c r="BA3662" s="2" t="s">
        <v>54</v>
      </c>
      <c r="BB3662" s="2" t="s">
        <v>72</v>
      </c>
      <c r="BC3662" s="2">
        <v>48.09</v>
      </c>
      <c r="BD3662" s="2">
        <v>2</v>
      </c>
      <c r="BE3662" s="2" t="s">
        <v>97</v>
      </c>
      <c r="BF3662" s="2" t="s">
        <v>56</v>
      </c>
      <c r="BG3662" s="2">
        <v>3</v>
      </c>
      <c r="BH3662" s="21">
        <v>12</v>
      </c>
    </row>
    <row r="3663" spans="36:60" x14ac:dyDescent="0.25">
      <c r="AJ3663" s="20">
        <v>816</v>
      </c>
      <c r="AK3663" s="2" t="s">
        <v>388</v>
      </c>
      <c r="AL3663" s="2" t="s">
        <v>27</v>
      </c>
      <c r="AM3663" s="2" t="s">
        <v>82</v>
      </c>
      <c r="AN3663" s="2" t="s">
        <v>93</v>
      </c>
      <c r="AO3663" s="2" t="s">
        <v>67</v>
      </c>
      <c r="AP3663" s="2" t="s">
        <v>51</v>
      </c>
      <c r="AQ3663" s="2" t="s">
        <v>52</v>
      </c>
      <c r="AR3663" s="2" t="s">
        <v>45</v>
      </c>
      <c r="AS3663" s="2" t="s">
        <v>80</v>
      </c>
      <c r="AT3663" s="2">
        <v>252.98</v>
      </c>
      <c r="AU3663" s="2">
        <v>5</v>
      </c>
      <c r="AV3663" s="2">
        <v>0.12</v>
      </c>
      <c r="AW3663" s="2">
        <v>1113.1099999999999</v>
      </c>
      <c r="AX3663" s="2">
        <v>699.56</v>
      </c>
      <c r="AY3663" s="2">
        <v>413.55</v>
      </c>
      <c r="AZ3663" s="2" t="s">
        <v>63</v>
      </c>
      <c r="BA3663" s="2" t="s">
        <v>54</v>
      </c>
      <c r="BB3663" s="2" t="s">
        <v>37</v>
      </c>
      <c r="BC3663" s="2">
        <v>41.04</v>
      </c>
      <c r="BD3663" s="2">
        <v>4</v>
      </c>
      <c r="BE3663" s="2" t="s">
        <v>38</v>
      </c>
      <c r="BF3663" s="2" t="s">
        <v>39</v>
      </c>
      <c r="BG3663" s="2">
        <v>2</v>
      </c>
      <c r="BH3663" s="21">
        <v>7</v>
      </c>
    </row>
    <row r="3664" spans="36:60" x14ac:dyDescent="0.25">
      <c r="AJ3664" s="22">
        <v>817</v>
      </c>
      <c r="AK3664" s="13" t="s">
        <v>525</v>
      </c>
      <c r="AL3664" s="13" t="s">
        <v>65</v>
      </c>
      <c r="AM3664" s="13" t="s">
        <v>66</v>
      </c>
      <c r="AN3664" s="13" t="s">
        <v>59</v>
      </c>
      <c r="AO3664" s="13" t="s">
        <v>67</v>
      </c>
      <c r="AP3664" s="13" t="s">
        <v>51</v>
      </c>
      <c r="AQ3664" s="13" t="s">
        <v>52</v>
      </c>
      <c r="AR3664" s="13" t="s">
        <v>45</v>
      </c>
      <c r="AS3664" s="13" t="s">
        <v>80</v>
      </c>
      <c r="AT3664" s="13">
        <v>794.96</v>
      </c>
      <c r="AU3664" s="13">
        <v>2</v>
      </c>
      <c r="AV3664" s="13">
        <v>0.25</v>
      </c>
      <c r="AW3664" s="13">
        <v>1192.44</v>
      </c>
      <c r="AX3664" s="13">
        <v>823.82</v>
      </c>
      <c r="AY3664" s="13">
        <v>368.62</v>
      </c>
      <c r="AZ3664" s="13" t="s">
        <v>47</v>
      </c>
      <c r="BA3664" s="13" t="s">
        <v>54</v>
      </c>
      <c r="BB3664" s="13" t="s">
        <v>72</v>
      </c>
      <c r="BC3664" s="13">
        <v>49.05</v>
      </c>
      <c r="BD3664" s="13">
        <v>8</v>
      </c>
      <c r="BE3664" s="13" t="s">
        <v>38</v>
      </c>
      <c r="BF3664" s="13" t="s">
        <v>39</v>
      </c>
      <c r="BG3664" s="13">
        <v>1</v>
      </c>
      <c r="BH3664" s="23">
        <v>12</v>
      </c>
    </row>
    <row r="3665" spans="36:60" x14ac:dyDescent="0.25">
      <c r="AJ3665" s="22">
        <v>821</v>
      </c>
      <c r="AK3665" s="13" t="s">
        <v>570</v>
      </c>
      <c r="AL3665" s="13" t="s">
        <v>120</v>
      </c>
      <c r="AM3665" s="13" t="s">
        <v>28</v>
      </c>
      <c r="AN3665" s="13" t="s">
        <v>93</v>
      </c>
      <c r="AO3665" s="13" t="s">
        <v>67</v>
      </c>
      <c r="AP3665" s="13" t="s">
        <v>61</v>
      </c>
      <c r="AQ3665" s="13" t="s">
        <v>32</v>
      </c>
      <c r="AR3665" s="13" t="s">
        <v>53</v>
      </c>
      <c r="AS3665" s="13" t="s">
        <v>46</v>
      </c>
      <c r="AT3665" s="13">
        <v>819.17</v>
      </c>
      <c r="AU3665" s="13">
        <v>7</v>
      </c>
      <c r="AV3665" s="13">
        <v>0.14000000000000001</v>
      </c>
      <c r="AW3665" s="13">
        <v>4931.3999999999996</v>
      </c>
      <c r="AX3665" s="13">
        <v>3519.76</v>
      </c>
      <c r="AY3665" s="13">
        <v>1411.64</v>
      </c>
      <c r="AZ3665" s="13" t="s">
        <v>47</v>
      </c>
      <c r="BA3665" s="13" t="s">
        <v>54</v>
      </c>
      <c r="BB3665" s="13" t="s">
        <v>37</v>
      </c>
      <c r="BC3665" s="13">
        <v>13.58</v>
      </c>
      <c r="BD3665" s="13">
        <v>5</v>
      </c>
      <c r="BE3665" s="13" t="s">
        <v>97</v>
      </c>
      <c r="BF3665" s="13" t="s">
        <v>56</v>
      </c>
      <c r="BG3665" s="13">
        <v>1</v>
      </c>
      <c r="BH3665" s="23">
        <v>6</v>
      </c>
    </row>
    <row r="3666" spans="36:60" x14ac:dyDescent="0.25">
      <c r="AJ3666" s="22">
        <v>827</v>
      </c>
      <c r="AK3666" s="13" t="s">
        <v>342</v>
      </c>
      <c r="AL3666" s="13" t="s">
        <v>41</v>
      </c>
      <c r="AM3666" s="13" t="s">
        <v>42</v>
      </c>
      <c r="AN3666" s="13" t="s">
        <v>29</v>
      </c>
      <c r="AO3666" s="13" t="s">
        <v>60</v>
      </c>
      <c r="AP3666" s="13" t="s">
        <v>31</v>
      </c>
      <c r="AQ3666" s="13" t="s">
        <v>32</v>
      </c>
      <c r="AR3666" s="13" t="s">
        <v>53</v>
      </c>
      <c r="AS3666" s="13" t="s">
        <v>85</v>
      </c>
      <c r="AT3666" s="13">
        <v>472.04</v>
      </c>
      <c r="AU3666" s="13">
        <v>15</v>
      </c>
      <c r="AV3666" s="13">
        <v>0.26</v>
      </c>
      <c r="AW3666" s="13">
        <v>5239.6400000000003</v>
      </c>
      <c r="AX3666" s="13">
        <v>4098.45</v>
      </c>
      <c r="AY3666" s="13">
        <v>1141.19</v>
      </c>
      <c r="AZ3666" s="13" t="s">
        <v>35</v>
      </c>
      <c r="BA3666" s="13" t="s">
        <v>54</v>
      </c>
      <c r="BB3666" s="13" t="s">
        <v>37</v>
      </c>
      <c r="BC3666" s="13">
        <v>41.65</v>
      </c>
      <c r="BD3666" s="13">
        <v>7</v>
      </c>
      <c r="BE3666" s="13" t="s">
        <v>55</v>
      </c>
      <c r="BF3666" s="13" t="s">
        <v>39</v>
      </c>
      <c r="BG3666" s="13">
        <v>1</v>
      </c>
      <c r="BH3666" s="23">
        <v>3</v>
      </c>
    </row>
    <row r="3667" spans="36:60" x14ac:dyDescent="0.25">
      <c r="AJ3667" s="20">
        <v>830</v>
      </c>
      <c r="AK3667" s="2" t="s">
        <v>587</v>
      </c>
      <c r="AL3667" s="2" t="s">
        <v>96</v>
      </c>
      <c r="AM3667" s="2" t="s">
        <v>66</v>
      </c>
      <c r="AN3667" s="2" t="s">
        <v>59</v>
      </c>
      <c r="AO3667" s="2" t="s">
        <v>100</v>
      </c>
      <c r="AP3667" s="2" t="s">
        <v>51</v>
      </c>
      <c r="AQ3667" s="2" t="s">
        <v>107</v>
      </c>
      <c r="AR3667" s="2" t="s">
        <v>53</v>
      </c>
      <c r="AS3667" s="2" t="s">
        <v>70</v>
      </c>
      <c r="AT3667" s="2">
        <v>143.54</v>
      </c>
      <c r="AU3667" s="2">
        <v>2</v>
      </c>
      <c r="AV3667" s="2">
        <v>7.0000000000000007E-2</v>
      </c>
      <c r="AW3667" s="2">
        <v>266.98</v>
      </c>
      <c r="AX3667" s="2">
        <v>154.88999999999999</v>
      </c>
      <c r="AY3667" s="2">
        <v>112.09</v>
      </c>
      <c r="AZ3667" s="2" t="s">
        <v>47</v>
      </c>
      <c r="BA3667" s="2" t="s">
        <v>54</v>
      </c>
      <c r="BB3667" s="2" t="s">
        <v>37</v>
      </c>
      <c r="BC3667" s="2">
        <v>36.61</v>
      </c>
      <c r="BD3667" s="2">
        <v>5</v>
      </c>
      <c r="BE3667" s="2" t="s">
        <v>55</v>
      </c>
      <c r="BF3667" s="2" t="s">
        <v>39</v>
      </c>
      <c r="BG3667" s="2">
        <v>1</v>
      </c>
      <c r="BH3667" s="21">
        <v>4</v>
      </c>
    </row>
    <row r="3668" spans="36:60" x14ac:dyDescent="0.25">
      <c r="AJ3668" s="20">
        <v>832</v>
      </c>
      <c r="AK3668" s="2" t="s">
        <v>322</v>
      </c>
      <c r="AL3668" s="2" t="s">
        <v>120</v>
      </c>
      <c r="AM3668" s="2" t="s">
        <v>42</v>
      </c>
      <c r="AN3668" s="2" t="s">
        <v>43</v>
      </c>
      <c r="AO3668" s="2" t="s">
        <v>74</v>
      </c>
      <c r="AP3668" s="2" t="s">
        <v>75</v>
      </c>
      <c r="AQ3668" s="2" t="s">
        <v>69</v>
      </c>
      <c r="AR3668" s="2" t="s">
        <v>53</v>
      </c>
      <c r="AS3668" s="2" t="s">
        <v>70</v>
      </c>
      <c r="AT3668" s="2">
        <v>336.2</v>
      </c>
      <c r="AU3668" s="2">
        <v>5</v>
      </c>
      <c r="AV3668" s="2">
        <v>0</v>
      </c>
      <c r="AW3668" s="2">
        <v>1681</v>
      </c>
      <c r="AX3668" s="2">
        <v>1151</v>
      </c>
      <c r="AY3668" s="2">
        <v>530</v>
      </c>
      <c r="AZ3668" s="2" t="s">
        <v>47</v>
      </c>
      <c r="BA3668" s="2" t="s">
        <v>54</v>
      </c>
      <c r="BB3668" s="2" t="s">
        <v>72</v>
      </c>
      <c r="BC3668" s="2">
        <v>42.23</v>
      </c>
      <c r="BD3668" s="2">
        <v>5</v>
      </c>
      <c r="BE3668" s="2" t="s">
        <v>38</v>
      </c>
      <c r="BF3668" s="2" t="s">
        <v>39</v>
      </c>
      <c r="BG3668" s="2">
        <v>3</v>
      </c>
      <c r="BH3668" s="21">
        <v>12</v>
      </c>
    </row>
    <row r="3669" spans="36:60" x14ac:dyDescent="0.25">
      <c r="AJ3669" s="22">
        <v>837</v>
      </c>
      <c r="AK3669" s="13" t="s">
        <v>590</v>
      </c>
      <c r="AL3669" s="13" t="s">
        <v>65</v>
      </c>
      <c r="AM3669" s="13" t="s">
        <v>42</v>
      </c>
      <c r="AN3669" s="13" t="s">
        <v>59</v>
      </c>
      <c r="AO3669" s="13" t="s">
        <v>78</v>
      </c>
      <c r="AP3669" s="13" t="s">
        <v>31</v>
      </c>
      <c r="AQ3669" s="13" t="s">
        <v>102</v>
      </c>
      <c r="AR3669" s="13" t="s">
        <v>45</v>
      </c>
      <c r="AS3669" s="13" t="s">
        <v>80</v>
      </c>
      <c r="AT3669" s="13">
        <v>554.48</v>
      </c>
      <c r="AU3669" s="13">
        <v>10</v>
      </c>
      <c r="AV3669" s="13">
        <v>7.0000000000000007E-2</v>
      </c>
      <c r="AW3669" s="13">
        <v>5156.66</v>
      </c>
      <c r="AX3669" s="13">
        <v>4357.92</v>
      </c>
      <c r="AY3669" s="13">
        <v>798.74</v>
      </c>
      <c r="AZ3669" s="13" t="s">
        <v>91</v>
      </c>
      <c r="BA3669" s="13" t="s">
        <v>54</v>
      </c>
      <c r="BB3669" s="13" t="s">
        <v>72</v>
      </c>
      <c r="BC3669" s="13">
        <v>26.6</v>
      </c>
      <c r="BD3669" s="13">
        <v>6</v>
      </c>
      <c r="BE3669" s="13" t="s">
        <v>97</v>
      </c>
      <c r="BF3669" s="13" t="s">
        <v>56</v>
      </c>
      <c r="BG3669" s="13">
        <v>5</v>
      </c>
      <c r="BH3669" s="23">
        <v>7</v>
      </c>
    </row>
    <row r="3670" spans="36:60" x14ac:dyDescent="0.25">
      <c r="AJ3670" s="20">
        <v>842</v>
      </c>
      <c r="AK3670" s="2" t="s">
        <v>591</v>
      </c>
      <c r="AL3670" s="2" t="s">
        <v>96</v>
      </c>
      <c r="AM3670" s="2" t="s">
        <v>82</v>
      </c>
      <c r="AN3670" s="2" t="s">
        <v>29</v>
      </c>
      <c r="AO3670" s="2" t="s">
        <v>74</v>
      </c>
      <c r="AP3670" s="2" t="s">
        <v>68</v>
      </c>
      <c r="AQ3670" s="2" t="s">
        <v>107</v>
      </c>
      <c r="AR3670" s="2" t="s">
        <v>33</v>
      </c>
      <c r="AS3670" s="2" t="s">
        <v>70</v>
      </c>
      <c r="AT3670" s="2">
        <v>793.65</v>
      </c>
      <c r="AU3670" s="2">
        <v>6</v>
      </c>
      <c r="AV3670" s="2">
        <v>0.01</v>
      </c>
      <c r="AW3670" s="2">
        <v>4714.28</v>
      </c>
      <c r="AX3670" s="2">
        <v>3165.46</v>
      </c>
      <c r="AY3670" s="2">
        <v>1548.82</v>
      </c>
      <c r="AZ3670" s="2" t="s">
        <v>63</v>
      </c>
      <c r="BA3670" s="2" t="s">
        <v>54</v>
      </c>
      <c r="BB3670" s="2" t="s">
        <v>48</v>
      </c>
      <c r="BC3670" s="2">
        <v>46.25</v>
      </c>
      <c r="BD3670" s="2">
        <v>2</v>
      </c>
      <c r="BE3670" s="2" t="s">
        <v>55</v>
      </c>
      <c r="BF3670" s="2" t="s">
        <v>56</v>
      </c>
      <c r="BG3670" s="2">
        <v>1</v>
      </c>
      <c r="BH3670" s="21">
        <v>2</v>
      </c>
    </row>
    <row r="3671" spans="36:60" x14ac:dyDescent="0.25">
      <c r="AJ3671" s="22">
        <v>849</v>
      </c>
      <c r="AK3671" s="13" t="s">
        <v>408</v>
      </c>
      <c r="AL3671" s="13" t="s">
        <v>114</v>
      </c>
      <c r="AM3671" s="13" t="s">
        <v>66</v>
      </c>
      <c r="AN3671" s="13" t="s">
        <v>43</v>
      </c>
      <c r="AO3671" s="13" t="s">
        <v>67</v>
      </c>
      <c r="AP3671" s="13" t="s">
        <v>51</v>
      </c>
      <c r="AQ3671" s="13" t="s">
        <v>134</v>
      </c>
      <c r="AR3671" s="13" t="s">
        <v>45</v>
      </c>
      <c r="AS3671" s="13" t="s">
        <v>34</v>
      </c>
      <c r="AT3671" s="13">
        <v>76.53</v>
      </c>
      <c r="AU3671" s="13">
        <v>8</v>
      </c>
      <c r="AV3671" s="13">
        <v>0.01</v>
      </c>
      <c r="AW3671" s="13">
        <v>606.12</v>
      </c>
      <c r="AX3671" s="13">
        <v>543.27</v>
      </c>
      <c r="AY3671" s="13">
        <v>62.85</v>
      </c>
      <c r="AZ3671" s="13" t="s">
        <v>91</v>
      </c>
      <c r="BA3671" s="13" t="s">
        <v>54</v>
      </c>
      <c r="BB3671" s="13" t="s">
        <v>37</v>
      </c>
      <c r="BC3671" s="13">
        <v>22.89</v>
      </c>
      <c r="BD3671" s="13">
        <v>4</v>
      </c>
      <c r="BE3671" s="13" t="s">
        <v>55</v>
      </c>
      <c r="BF3671" s="13" t="s">
        <v>39</v>
      </c>
      <c r="BG3671" s="13">
        <v>1</v>
      </c>
      <c r="BH3671" s="23">
        <v>12</v>
      </c>
    </row>
    <row r="3672" spans="36:60" x14ac:dyDescent="0.25">
      <c r="AJ3672" s="22">
        <v>853</v>
      </c>
      <c r="AK3672" s="13" t="s">
        <v>419</v>
      </c>
      <c r="AL3672" s="13" t="s">
        <v>118</v>
      </c>
      <c r="AM3672" s="13" t="s">
        <v>42</v>
      </c>
      <c r="AN3672" s="13" t="s">
        <v>43</v>
      </c>
      <c r="AO3672" s="13" t="s">
        <v>74</v>
      </c>
      <c r="AP3672" s="13" t="s">
        <v>51</v>
      </c>
      <c r="AQ3672" s="13" t="s">
        <v>84</v>
      </c>
      <c r="AR3672" s="13" t="s">
        <v>53</v>
      </c>
      <c r="AS3672" s="13" t="s">
        <v>46</v>
      </c>
      <c r="AT3672" s="13">
        <v>739.54</v>
      </c>
      <c r="AU3672" s="13">
        <v>20</v>
      </c>
      <c r="AV3672" s="13">
        <v>0.18</v>
      </c>
      <c r="AW3672" s="13">
        <v>12128.46</v>
      </c>
      <c r="AX3672" s="13">
        <v>9656.36</v>
      </c>
      <c r="AY3672" s="13">
        <v>2472.1</v>
      </c>
      <c r="AZ3672" s="13" t="s">
        <v>47</v>
      </c>
      <c r="BA3672" s="13" t="s">
        <v>54</v>
      </c>
      <c r="BB3672" s="13" t="s">
        <v>72</v>
      </c>
      <c r="BC3672" s="13">
        <v>10.5</v>
      </c>
      <c r="BD3672" s="13">
        <v>5</v>
      </c>
      <c r="BE3672" s="13" t="s">
        <v>97</v>
      </c>
      <c r="BF3672" s="13" t="s">
        <v>39</v>
      </c>
      <c r="BG3672" s="13">
        <v>5</v>
      </c>
      <c r="BH3672" s="23">
        <v>5</v>
      </c>
    </row>
    <row r="3673" spans="36:60" x14ac:dyDescent="0.25">
      <c r="AJ3673" s="22">
        <v>863</v>
      </c>
      <c r="AK3673" s="13" t="s">
        <v>333</v>
      </c>
      <c r="AL3673" s="13" t="s">
        <v>114</v>
      </c>
      <c r="AM3673" s="13" t="s">
        <v>28</v>
      </c>
      <c r="AN3673" s="13" t="s">
        <v>83</v>
      </c>
      <c r="AO3673" s="13" t="s">
        <v>44</v>
      </c>
      <c r="AP3673" s="13" t="s">
        <v>61</v>
      </c>
      <c r="AQ3673" s="13" t="s">
        <v>52</v>
      </c>
      <c r="AR3673" s="13" t="s">
        <v>53</v>
      </c>
      <c r="AS3673" s="13" t="s">
        <v>80</v>
      </c>
      <c r="AT3673" s="13">
        <v>266.20999999999998</v>
      </c>
      <c r="AU3673" s="13">
        <v>11</v>
      </c>
      <c r="AV3673" s="13">
        <v>0.02</v>
      </c>
      <c r="AW3673" s="13">
        <v>2869.74</v>
      </c>
      <c r="AX3673" s="13">
        <v>2272.9299999999998</v>
      </c>
      <c r="AY3673" s="13">
        <v>596.80999999999995</v>
      </c>
      <c r="AZ3673" s="13" t="s">
        <v>47</v>
      </c>
      <c r="BA3673" s="13" t="s">
        <v>54</v>
      </c>
      <c r="BB3673" s="13" t="s">
        <v>48</v>
      </c>
      <c r="BC3673" s="13">
        <v>49.85</v>
      </c>
      <c r="BD3673" s="13">
        <v>8</v>
      </c>
      <c r="BE3673" s="13" t="s">
        <v>97</v>
      </c>
      <c r="BF3673" s="13" t="s">
        <v>56</v>
      </c>
      <c r="BG3673" s="13">
        <v>4</v>
      </c>
      <c r="BH3673" s="23">
        <v>5</v>
      </c>
    </row>
    <row r="3674" spans="36:60" x14ac:dyDescent="0.25">
      <c r="AJ3674" s="22">
        <v>869</v>
      </c>
      <c r="AK3674" s="13" t="s">
        <v>489</v>
      </c>
      <c r="AL3674" s="13" t="s">
        <v>27</v>
      </c>
      <c r="AM3674" s="13" t="s">
        <v>66</v>
      </c>
      <c r="AN3674" s="13" t="s">
        <v>59</v>
      </c>
      <c r="AO3674" s="13" t="s">
        <v>100</v>
      </c>
      <c r="AP3674" s="13" t="s">
        <v>51</v>
      </c>
      <c r="AQ3674" s="13" t="s">
        <v>32</v>
      </c>
      <c r="AR3674" s="13" t="s">
        <v>33</v>
      </c>
      <c r="AS3674" s="13" t="s">
        <v>85</v>
      </c>
      <c r="AT3674" s="13">
        <v>954.52</v>
      </c>
      <c r="AU3674" s="13">
        <v>19</v>
      </c>
      <c r="AV3674" s="13">
        <v>0.09</v>
      </c>
      <c r="AW3674" s="13">
        <v>16503.650000000001</v>
      </c>
      <c r="AX3674" s="13">
        <v>11775.8</v>
      </c>
      <c r="AY3674" s="13">
        <v>4727.8500000000004</v>
      </c>
      <c r="AZ3674" s="13" t="s">
        <v>63</v>
      </c>
      <c r="BA3674" s="13" t="s">
        <v>54</v>
      </c>
      <c r="BB3674" s="13" t="s">
        <v>72</v>
      </c>
      <c r="BC3674" s="13">
        <v>37.06</v>
      </c>
      <c r="BD3674" s="13">
        <v>8</v>
      </c>
      <c r="BE3674" s="13" t="s">
        <v>55</v>
      </c>
      <c r="BF3674" s="13" t="s">
        <v>56</v>
      </c>
      <c r="BG3674" s="13">
        <v>5</v>
      </c>
      <c r="BH3674" s="23">
        <v>5</v>
      </c>
    </row>
    <row r="3675" spans="36:60" x14ac:dyDescent="0.25">
      <c r="AJ3675" s="20">
        <v>874</v>
      </c>
      <c r="AK3675" s="2" t="s">
        <v>347</v>
      </c>
      <c r="AL3675" s="2" t="s">
        <v>127</v>
      </c>
      <c r="AM3675" s="2" t="s">
        <v>28</v>
      </c>
      <c r="AN3675" s="2" t="s">
        <v>59</v>
      </c>
      <c r="AO3675" s="2" t="s">
        <v>74</v>
      </c>
      <c r="AP3675" s="2" t="s">
        <v>51</v>
      </c>
      <c r="AQ3675" s="2" t="s">
        <v>52</v>
      </c>
      <c r="AR3675" s="2" t="s">
        <v>53</v>
      </c>
      <c r="AS3675" s="2" t="s">
        <v>85</v>
      </c>
      <c r="AT3675" s="2">
        <v>992.3</v>
      </c>
      <c r="AU3675" s="2">
        <v>9</v>
      </c>
      <c r="AV3675" s="2">
        <v>0.25</v>
      </c>
      <c r="AW3675" s="2">
        <v>6698.02</v>
      </c>
      <c r="AX3675" s="2">
        <v>5073.72</v>
      </c>
      <c r="AY3675" s="2">
        <v>1624.3</v>
      </c>
      <c r="AZ3675" s="2" t="s">
        <v>76</v>
      </c>
      <c r="BA3675" s="2" t="s">
        <v>54</v>
      </c>
      <c r="BB3675" s="2" t="s">
        <v>37</v>
      </c>
      <c r="BC3675" s="2">
        <v>6.51</v>
      </c>
      <c r="BD3675" s="2">
        <v>9</v>
      </c>
      <c r="BE3675" s="2" t="s">
        <v>55</v>
      </c>
      <c r="BF3675" s="2" t="s">
        <v>39</v>
      </c>
      <c r="BG3675" s="2">
        <v>1</v>
      </c>
      <c r="BH3675" s="21">
        <v>5</v>
      </c>
    </row>
    <row r="3676" spans="36:60" x14ac:dyDescent="0.25">
      <c r="AJ3676" s="20">
        <v>876</v>
      </c>
      <c r="AK3676" s="2" t="s">
        <v>98</v>
      </c>
      <c r="AL3676" s="2" t="s">
        <v>27</v>
      </c>
      <c r="AM3676" s="2" t="s">
        <v>28</v>
      </c>
      <c r="AN3676" s="2" t="s">
        <v>59</v>
      </c>
      <c r="AO3676" s="2" t="s">
        <v>44</v>
      </c>
      <c r="AP3676" s="2" t="s">
        <v>68</v>
      </c>
      <c r="AQ3676" s="2" t="s">
        <v>79</v>
      </c>
      <c r="AR3676" s="2" t="s">
        <v>33</v>
      </c>
      <c r="AS3676" s="2" t="s">
        <v>70</v>
      </c>
      <c r="AT3676" s="2">
        <v>923.24</v>
      </c>
      <c r="AU3676" s="2">
        <v>12</v>
      </c>
      <c r="AV3676" s="2">
        <v>0.06</v>
      </c>
      <c r="AW3676" s="2">
        <v>10414.15</v>
      </c>
      <c r="AX3676" s="2">
        <v>6912.44</v>
      </c>
      <c r="AY3676" s="2">
        <v>3501.71</v>
      </c>
      <c r="AZ3676" s="2" t="s">
        <v>35</v>
      </c>
      <c r="BA3676" s="2" t="s">
        <v>54</v>
      </c>
      <c r="BB3676" s="2" t="s">
        <v>72</v>
      </c>
      <c r="BC3676" s="2">
        <v>27.25</v>
      </c>
      <c r="BD3676" s="2">
        <v>6</v>
      </c>
      <c r="BE3676" s="2" t="s">
        <v>97</v>
      </c>
      <c r="BF3676" s="2" t="s">
        <v>39</v>
      </c>
      <c r="BG3676" s="2">
        <v>1</v>
      </c>
      <c r="BH3676" s="21">
        <v>6</v>
      </c>
    </row>
    <row r="3677" spans="36:60" x14ac:dyDescent="0.25">
      <c r="AJ3677" s="20">
        <v>882</v>
      </c>
      <c r="AK3677" s="2" t="s">
        <v>480</v>
      </c>
      <c r="AL3677" s="2" t="s">
        <v>120</v>
      </c>
      <c r="AM3677" s="2" t="s">
        <v>66</v>
      </c>
      <c r="AN3677" s="2" t="s">
        <v>90</v>
      </c>
      <c r="AO3677" s="2" t="s">
        <v>60</v>
      </c>
      <c r="AP3677" s="2" t="s">
        <v>68</v>
      </c>
      <c r="AQ3677" s="2" t="s">
        <v>62</v>
      </c>
      <c r="AR3677" s="2" t="s">
        <v>45</v>
      </c>
      <c r="AS3677" s="2" t="s">
        <v>80</v>
      </c>
      <c r="AT3677" s="2">
        <v>981.77</v>
      </c>
      <c r="AU3677" s="2">
        <v>18</v>
      </c>
      <c r="AV3677" s="2">
        <v>0</v>
      </c>
      <c r="AW3677" s="2">
        <v>17671.86</v>
      </c>
      <c r="AX3677" s="2">
        <v>13817.91</v>
      </c>
      <c r="AY3677" s="2">
        <v>3853.95</v>
      </c>
      <c r="AZ3677" s="2" t="s">
        <v>35</v>
      </c>
      <c r="BA3677" s="2" t="s">
        <v>54</v>
      </c>
      <c r="BB3677" s="2" t="s">
        <v>37</v>
      </c>
      <c r="BC3677" s="2">
        <v>34.01</v>
      </c>
      <c r="BD3677" s="2">
        <v>8</v>
      </c>
      <c r="BE3677" s="2" t="s">
        <v>97</v>
      </c>
      <c r="BF3677" s="2" t="s">
        <v>56</v>
      </c>
      <c r="BG3677" s="2">
        <v>1</v>
      </c>
      <c r="BH3677" s="21">
        <v>8</v>
      </c>
    </row>
    <row r="3678" spans="36:60" x14ac:dyDescent="0.25">
      <c r="AJ3678" s="22">
        <v>883</v>
      </c>
      <c r="AK3678" s="13" t="s">
        <v>599</v>
      </c>
      <c r="AL3678" s="13" t="s">
        <v>127</v>
      </c>
      <c r="AM3678" s="13" t="s">
        <v>28</v>
      </c>
      <c r="AN3678" s="13" t="s">
        <v>29</v>
      </c>
      <c r="AO3678" s="13" t="s">
        <v>44</v>
      </c>
      <c r="AP3678" s="13" t="s">
        <v>68</v>
      </c>
      <c r="AQ3678" s="13" t="s">
        <v>32</v>
      </c>
      <c r="AR3678" s="13" t="s">
        <v>33</v>
      </c>
      <c r="AS3678" s="13" t="s">
        <v>46</v>
      </c>
      <c r="AT3678" s="13">
        <v>720.6</v>
      </c>
      <c r="AU3678" s="13">
        <v>15</v>
      </c>
      <c r="AV3678" s="13">
        <v>0.22</v>
      </c>
      <c r="AW3678" s="13">
        <v>8431.02</v>
      </c>
      <c r="AX3678" s="13">
        <v>5073.9799999999996</v>
      </c>
      <c r="AY3678" s="13">
        <v>3357.04</v>
      </c>
      <c r="AZ3678" s="13" t="s">
        <v>35</v>
      </c>
      <c r="BA3678" s="13" t="s">
        <v>54</v>
      </c>
      <c r="BB3678" s="13" t="s">
        <v>72</v>
      </c>
      <c r="BC3678" s="13">
        <v>48.77</v>
      </c>
      <c r="BD3678" s="13">
        <v>4</v>
      </c>
      <c r="BE3678" s="13" t="s">
        <v>38</v>
      </c>
      <c r="BF3678" s="13" t="s">
        <v>39</v>
      </c>
      <c r="BG3678" s="13">
        <v>4</v>
      </c>
      <c r="BH3678" s="23">
        <v>9</v>
      </c>
    </row>
    <row r="3679" spans="36:60" x14ac:dyDescent="0.25">
      <c r="AJ3679" s="20">
        <v>886</v>
      </c>
      <c r="AK3679" s="2" t="s">
        <v>600</v>
      </c>
      <c r="AL3679" s="2" t="s">
        <v>65</v>
      </c>
      <c r="AM3679" s="2" t="s">
        <v>42</v>
      </c>
      <c r="AN3679" s="2" t="s">
        <v>83</v>
      </c>
      <c r="AO3679" s="2" t="s">
        <v>100</v>
      </c>
      <c r="AP3679" s="2" t="s">
        <v>75</v>
      </c>
      <c r="AQ3679" s="2" t="s">
        <v>79</v>
      </c>
      <c r="AR3679" s="2" t="s">
        <v>45</v>
      </c>
      <c r="AS3679" s="2" t="s">
        <v>46</v>
      </c>
      <c r="AT3679" s="2">
        <v>709.46</v>
      </c>
      <c r="AU3679" s="2">
        <v>5</v>
      </c>
      <c r="AV3679" s="2">
        <v>0.2</v>
      </c>
      <c r="AW3679" s="2">
        <v>2837.84</v>
      </c>
      <c r="AX3679" s="2">
        <v>2448.52</v>
      </c>
      <c r="AY3679" s="2">
        <v>389.32</v>
      </c>
      <c r="AZ3679" s="2" t="s">
        <v>35</v>
      </c>
      <c r="BA3679" s="2" t="s">
        <v>54</v>
      </c>
      <c r="BB3679" s="2" t="s">
        <v>72</v>
      </c>
      <c r="BC3679" s="2">
        <v>23.75</v>
      </c>
      <c r="BD3679" s="2">
        <v>10</v>
      </c>
      <c r="BE3679" s="2" t="s">
        <v>55</v>
      </c>
      <c r="BF3679" s="2" t="s">
        <v>56</v>
      </c>
      <c r="BG3679" s="2">
        <v>3</v>
      </c>
      <c r="BH3679" s="21">
        <v>9</v>
      </c>
    </row>
    <row r="3680" spans="36:60" x14ac:dyDescent="0.25">
      <c r="AJ3680" s="22">
        <v>887</v>
      </c>
      <c r="AK3680" s="13" t="s">
        <v>601</v>
      </c>
      <c r="AL3680" s="13" t="s">
        <v>99</v>
      </c>
      <c r="AM3680" s="13" t="s">
        <v>66</v>
      </c>
      <c r="AN3680" s="13" t="s">
        <v>90</v>
      </c>
      <c r="AO3680" s="13" t="s">
        <v>100</v>
      </c>
      <c r="AP3680" s="13" t="s">
        <v>51</v>
      </c>
      <c r="AQ3680" s="13" t="s">
        <v>102</v>
      </c>
      <c r="AR3680" s="13" t="s">
        <v>45</v>
      </c>
      <c r="AS3680" s="13" t="s">
        <v>46</v>
      </c>
      <c r="AT3680" s="13">
        <v>256.77999999999997</v>
      </c>
      <c r="AU3680" s="13">
        <v>11</v>
      </c>
      <c r="AV3680" s="13">
        <v>0.28999999999999998</v>
      </c>
      <c r="AW3680" s="13">
        <v>2005.45</v>
      </c>
      <c r="AX3680" s="13">
        <v>1087.8900000000001</v>
      </c>
      <c r="AY3680" s="13">
        <v>917.56</v>
      </c>
      <c r="AZ3680" s="13" t="s">
        <v>35</v>
      </c>
      <c r="BA3680" s="13" t="s">
        <v>54</v>
      </c>
      <c r="BB3680" s="13" t="s">
        <v>48</v>
      </c>
      <c r="BC3680" s="13">
        <v>43.46</v>
      </c>
      <c r="BD3680" s="13">
        <v>8</v>
      </c>
      <c r="BE3680" s="13" t="s">
        <v>38</v>
      </c>
      <c r="BF3680" s="13" t="s">
        <v>39</v>
      </c>
      <c r="BG3680" s="13">
        <v>3</v>
      </c>
      <c r="BH3680" s="23">
        <v>5</v>
      </c>
    </row>
    <row r="3681" spans="36:60" x14ac:dyDescent="0.25">
      <c r="AJ3681" s="20">
        <v>890</v>
      </c>
      <c r="AK3681" s="2" t="s">
        <v>365</v>
      </c>
      <c r="AL3681" s="2" t="s">
        <v>27</v>
      </c>
      <c r="AM3681" s="2" t="s">
        <v>42</v>
      </c>
      <c r="AN3681" s="2" t="s">
        <v>90</v>
      </c>
      <c r="AO3681" s="2" t="s">
        <v>94</v>
      </c>
      <c r="AP3681" s="2" t="s">
        <v>31</v>
      </c>
      <c r="AQ3681" s="2" t="s">
        <v>107</v>
      </c>
      <c r="AR3681" s="2" t="s">
        <v>33</v>
      </c>
      <c r="AS3681" s="2" t="s">
        <v>80</v>
      </c>
      <c r="AT3681" s="2">
        <v>208.85</v>
      </c>
      <c r="AU3681" s="2">
        <v>16</v>
      </c>
      <c r="AV3681" s="2">
        <v>0.23</v>
      </c>
      <c r="AW3681" s="2">
        <v>2573.0300000000002</v>
      </c>
      <c r="AX3681" s="2">
        <v>1365.46</v>
      </c>
      <c r="AY3681" s="2">
        <v>1207.57</v>
      </c>
      <c r="AZ3681" s="2" t="s">
        <v>47</v>
      </c>
      <c r="BA3681" s="2" t="s">
        <v>54</v>
      </c>
      <c r="BB3681" s="2" t="s">
        <v>72</v>
      </c>
      <c r="BC3681" s="2">
        <v>43.86</v>
      </c>
      <c r="BD3681" s="2">
        <v>2</v>
      </c>
      <c r="BE3681" s="2" t="s">
        <v>55</v>
      </c>
      <c r="BF3681" s="2" t="s">
        <v>39</v>
      </c>
      <c r="BG3681" s="2">
        <v>3</v>
      </c>
      <c r="BH3681" s="21">
        <v>6</v>
      </c>
    </row>
    <row r="3682" spans="36:60" x14ac:dyDescent="0.25">
      <c r="AJ3682" s="20">
        <v>894</v>
      </c>
      <c r="AK3682" s="2" t="s">
        <v>242</v>
      </c>
      <c r="AL3682" s="2" t="s">
        <v>129</v>
      </c>
      <c r="AM3682" s="2" t="s">
        <v>42</v>
      </c>
      <c r="AN3682" s="2" t="s">
        <v>59</v>
      </c>
      <c r="AO3682" s="2" t="s">
        <v>30</v>
      </c>
      <c r="AP3682" s="2" t="s">
        <v>31</v>
      </c>
      <c r="AQ3682" s="2" t="s">
        <v>84</v>
      </c>
      <c r="AR3682" s="2" t="s">
        <v>33</v>
      </c>
      <c r="AS3682" s="2" t="s">
        <v>34</v>
      </c>
      <c r="AT3682" s="2">
        <v>193.52</v>
      </c>
      <c r="AU3682" s="2">
        <v>4</v>
      </c>
      <c r="AV3682" s="2">
        <v>0.28000000000000003</v>
      </c>
      <c r="AW3682" s="2">
        <v>557.34</v>
      </c>
      <c r="AX3682" s="2">
        <v>281.39</v>
      </c>
      <c r="AY3682" s="2">
        <v>275.95</v>
      </c>
      <c r="AZ3682" s="2" t="s">
        <v>47</v>
      </c>
      <c r="BA3682" s="2" t="s">
        <v>54</v>
      </c>
      <c r="BB3682" s="2" t="s">
        <v>48</v>
      </c>
      <c r="BC3682" s="2">
        <v>23.82</v>
      </c>
      <c r="BD3682" s="2">
        <v>3</v>
      </c>
      <c r="BE3682" s="2" t="s">
        <v>38</v>
      </c>
      <c r="BF3682" s="2" t="s">
        <v>39</v>
      </c>
      <c r="BG3682" s="2">
        <v>1</v>
      </c>
      <c r="BH3682" s="21">
        <v>6</v>
      </c>
    </row>
    <row r="3683" spans="36:60" x14ac:dyDescent="0.25">
      <c r="AJ3683" s="22">
        <v>901</v>
      </c>
      <c r="AK3683" s="13" t="s">
        <v>608</v>
      </c>
      <c r="AL3683" s="13" t="s">
        <v>27</v>
      </c>
      <c r="AM3683" s="13" t="s">
        <v>66</v>
      </c>
      <c r="AN3683" s="13" t="s">
        <v>59</v>
      </c>
      <c r="AO3683" s="13" t="s">
        <v>94</v>
      </c>
      <c r="AP3683" s="13" t="s">
        <v>75</v>
      </c>
      <c r="AQ3683" s="13" t="s">
        <v>102</v>
      </c>
      <c r="AR3683" s="13" t="s">
        <v>45</v>
      </c>
      <c r="AS3683" s="13" t="s">
        <v>70</v>
      </c>
      <c r="AT3683" s="13">
        <v>87.51</v>
      </c>
      <c r="AU3683" s="13">
        <v>2</v>
      </c>
      <c r="AV3683" s="13">
        <v>0.18</v>
      </c>
      <c r="AW3683" s="13">
        <v>143.52000000000001</v>
      </c>
      <c r="AX3683" s="13">
        <v>82.22</v>
      </c>
      <c r="AY3683" s="13">
        <v>61.3</v>
      </c>
      <c r="AZ3683" s="13" t="s">
        <v>47</v>
      </c>
      <c r="BA3683" s="13" t="s">
        <v>54</v>
      </c>
      <c r="BB3683" s="13" t="s">
        <v>37</v>
      </c>
      <c r="BC3683" s="13">
        <v>7.07</v>
      </c>
      <c r="BD3683" s="13">
        <v>1</v>
      </c>
      <c r="BE3683" s="13" t="s">
        <v>55</v>
      </c>
      <c r="BF3683" s="13" t="s">
        <v>56</v>
      </c>
      <c r="BG3683" s="13">
        <v>4</v>
      </c>
      <c r="BH3683" s="23">
        <v>5</v>
      </c>
    </row>
    <row r="3684" spans="36:60" x14ac:dyDescent="0.25">
      <c r="AJ3684" s="20">
        <v>910</v>
      </c>
      <c r="AK3684" s="2" t="s">
        <v>611</v>
      </c>
      <c r="AL3684" s="2" t="s">
        <v>127</v>
      </c>
      <c r="AM3684" s="2" t="s">
        <v>42</v>
      </c>
      <c r="AN3684" s="2" t="s">
        <v>43</v>
      </c>
      <c r="AO3684" s="2" t="s">
        <v>67</v>
      </c>
      <c r="AP3684" s="2" t="s">
        <v>75</v>
      </c>
      <c r="AQ3684" s="2" t="s">
        <v>62</v>
      </c>
      <c r="AR3684" s="2" t="s">
        <v>53</v>
      </c>
      <c r="AS3684" s="2" t="s">
        <v>46</v>
      </c>
      <c r="AT3684" s="2">
        <v>142.32</v>
      </c>
      <c r="AU3684" s="2">
        <v>12</v>
      </c>
      <c r="AV3684" s="2">
        <v>0.03</v>
      </c>
      <c r="AW3684" s="2">
        <v>1656.6</v>
      </c>
      <c r="AX3684" s="2">
        <v>1215.97</v>
      </c>
      <c r="AY3684" s="2">
        <v>440.63</v>
      </c>
      <c r="AZ3684" s="2" t="s">
        <v>35</v>
      </c>
      <c r="BA3684" s="2" t="s">
        <v>54</v>
      </c>
      <c r="BB3684" s="2" t="s">
        <v>48</v>
      </c>
      <c r="BC3684" s="2">
        <v>42.99</v>
      </c>
      <c r="BD3684" s="2">
        <v>9</v>
      </c>
      <c r="BE3684" s="2" t="s">
        <v>97</v>
      </c>
      <c r="BF3684" s="2" t="s">
        <v>39</v>
      </c>
      <c r="BG3684" s="2">
        <v>3</v>
      </c>
      <c r="BH3684" s="21">
        <v>9</v>
      </c>
    </row>
    <row r="3685" spans="36:60" x14ac:dyDescent="0.25">
      <c r="AJ3685" s="22">
        <v>911</v>
      </c>
      <c r="AK3685" s="13" t="s">
        <v>538</v>
      </c>
      <c r="AL3685" s="13" t="s">
        <v>65</v>
      </c>
      <c r="AM3685" s="13" t="s">
        <v>28</v>
      </c>
      <c r="AN3685" s="13" t="s">
        <v>29</v>
      </c>
      <c r="AO3685" s="13" t="s">
        <v>44</v>
      </c>
      <c r="AP3685" s="13" t="s">
        <v>31</v>
      </c>
      <c r="AQ3685" s="13" t="s">
        <v>134</v>
      </c>
      <c r="AR3685" s="13" t="s">
        <v>33</v>
      </c>
      <c r="AS3685" s="13" t="s">
        <v>70</v>
      </c>
      <c r="AT3685" s="13">
        <v>22.61</v>
      </c>
      <c r="AU3685" s="13">
        <v>8</v>
      </c>
      <c r="AV3685" s="13">
        <v>0.11</v>
      </c>
      <c r="AW3685" s="13">
        <v>160.97999999999999</v>
      </c>
      <c r="AX3685" s="13">
        <v>121.12</v>
      </c>
      <c r="AY3685" s="13">
        <v>39.86</v>
      </c>
      <c r="AZ3685" s="13" t="s">
        <v>63</v>
      </c>
      <c r="BA3685" s="13" t="s">
        <v>54</v>
      </c>
      <c r="BB3685" s="13" t="s">
        <v>37</v>
      </c>
      <c r="BC3685" s="13">
        <v>41.97</v>
      </c>
      <c r="BD3685" s="13">
        <v>2</v>
      </c>
      <c r="BE3685" s="13" t="s">
        <v>55</v>
      </c>
      <c r="BF3685" s="13" t="s">
        <v>39</v>
      </c>
      <c r="BG3685" s="13">
        <v>2</v>
      </c>
      <c r="BH3685" s="23">
        <v>7</v>
      </c>
    </row>
    <row r="3686" spans="36:60" x14ac:dyDescent="0.25">
      <c r="AJ3686" s="22">
        <v>921</v>
      </c>
      <c r="AK3686" s="13" t="s">
        <v>131</v>
      </c>
      <c r="AL3686" s="13" t="s">
        <v>118</v>
      </c>
      <c r="AM3686" s="13" t="s">
        <v>28</v>
      </c>
      <c r="AN3686" s="13" t="s">
        <v>83</v>
      </c>
      <c r="AO3686" s="13" t="s">
        <v>67</v>
      </c>
      <c r="AP3686" s="13" t="s">
        <v>61</v>
      </c>
      <c r="AQ3686" s="13" t="s">
        <v>52</v>
      </c>
      <c r="AR3686" s="13" t="s">
        <v>33</v>
      </c>
      <c r="AS3686" s="13" t="s">
        <v>70</v>
      </c>
      <c r="AT3686" s="13">
        <v>892.34</v>
      </c>
      <c r="AU3686" s="13">
        <v>14</v>
      </c>
      <c r="AV3686" s="13">
        <v>0.06</v>
      </c>
      <c r="AW3686" s="13">
        <v>11743.19</v>
      </c>
      <c r="AX3686" s="13">
        <v>6632.35</v>
      </c>
      <c r="AY3686" s="13">
        <v>5110.84</v>
      </c>
      <c r="AZ3686" s="13" t="s">
        <v>91</v>
      </c>
      <c r="BA3686" s="13" t="s">
        <v>54</v>
      </c>
      <c r="BB3686" s="13" t="s">
        <v>72</v>
      </c>
      <c r="BC3686" s="13">
        <v>8.64</v>
      </c>
      <c r="BD3686" s="13">
        <v>9</v>
      </c>
      <c r="BE3686" s="13" t="s">
        <v>38</v>
      </c>
      <c r="BF3686" s="13" t="s">
        <v>56</v>
      </c>
      <c r="BG3686" s="13">
        <v>3</v>
      </c>
      <c r="BH3686" s="23">
        <v>5</v>
      </c>
    </row>
    <row r="3687" spans="36:60" x14ac:dyDescent="0.25">
      <c r="AJ3687" s="22">
        <v>925</v>
      </c>
      <c r="AK3687" s="13" t="s">
        <v>136</v>
      </c>
      <c r="AL3687" s="13" t="s">
        <v>120</v>
      </c>
      <c r="AM3687" s="13" t="s">
        <v>28</v>
      </c>
      <c r="AN3687" s="13" t="s">
        <v>29</v>
      </c>
      <c r="AO3687" s="13" t="s">
        <v>44</v>
      </c>
      <c r="AP3687" s="13" t="s">
        <v>61</v>
      </c>
      <c r="AQ3687" s="13" t="s">
        <v>102</v>
      </c>
      <c r="AR3687" s="13" t="s">
        <v>45</v>
      </c>
      <c r="AS3687" s="13" t="s">
        <v>46</v>
      </c>
      <c r="AT3687" s="13">
        <v>288.49</v>
      </c>
      <c r="AU3687" s="13">
        <v>15</v>
      </c>
      <c r="AV3687" s="13">
        <v>0.12</v>
      </c>
      <c r="AW3687" s="13">
        <v>3808.07</v>
      </c>
      <c r="AX3687" s="13">
        <v>2403.6799999999998</v>
      </c>
      <c r="AY3687" s="13">
        <v>1404.39</v>
      </c>
      <c r="AZ3687" s="13" t="s">
        <v>35</v>
      </c>
      <c r="BA3687" s="13" t="s">
        <v>54</v>
      </c>
      <c r="BB3687" s="13" t="s">
        <v>37</v>
      </c>
      <c r="BC3687" s="13">
        <v>34.24</v>
      </c>
      <c r="BD3687" s="13">
        <v>8</v>
      </c>
      <c r="BE3687" s="13" t="s">
        <v>97</v>
      </c>
      <c r="BF3687" s="13" t="s">
        <v>56</v>
      </c>
      <c r="BG3687" s="13">
        <v>3</v>
      </c>
      <c r="BH3687" s="23">
        <v>4</v>
      </c>
    </row>
    <row r="3688" spans="36:60" x14ac:dyDescent="0.25">
      <c r="AJ3688" s="20">
        <v>926</v>
      </c>
      <c r="AK3688" s="2" t="s">
        <v>410</v>
      </c>
      <c r="AL3688" s="2" t="s">
        <v>27</v>
      </c>
      <c r="AM3688" s="2" t="s">
        <v>42</v>
      </c>
      <c r="AN3688" s="2" t="s">
        <v>43</v>
      </c>
      <c r="AO3688" s="2" t="s">
        <v>100</v>
      </c>
      <c r="AP3688" s="2" t="s">
        <v>31</v>
      </c>
      <c r="AQ3688" s="2" t="s">
        <v>62</v>
      </c>
      <c r="AR3688" s="2" t="s">
        <v>33</v>
      </c>
      <c r="AS3688" s="2" t="s">
        <v>85</v>
      </c>
      <c r="AT3688" s="2">
        <v>35.49</v>
      </c>
      <c r="AU3688" s="2">
        <v>11</v>
      </c>
      <c r="AV3688" s="2">
        <v>0.27</v>
      </c>
      <c r="AW3688" s="2">
        <v>284.98</v>
      </c>
      <c r="AX3688" s="2">
        <v>184.38</v>
      </c>
      <c r="AY3688" s="2">
        <v>100.6</v>
      </c>
      <c r="AZ3688" s="2" t="s">
        <v>91</v>
      </c>
      <c r="BA3688" s="2" t="s">
        <v>54</v>
      </c>
      <c r="BB3688" s="2" t="s">
        <v>48</v>
      </c>
      <c r="BC3688" s="2">
        <v>28.39</v>
      </c>
      <c r="BD3688" s="2">
        <v>8</v>
      </c>
      <c r="BE3688" s="2" t="s">
        <v>38</v>
      </c>
      <c r="BF3688" s="2" t="s">
        <v>56</v>
      </c>
      <c r="BG3688" s="2">
        <v>3</v>
      </c>
      <c r="BH3688" s="21">
        <v>2</v>
      </c>
    </row>
    <row r="3689" spans="36:60" x14ac:dyDescent="0.25">
      <c r="AJ3689" s="22">
        <v>929</v>
      </c>
      <c r="AK3689" s="13" t="s">
        <v>561</v>
      </c>
      <c r="AL3689" s="13" t="s">
        <v>114</v>
      </c>
      <c r="AM3689" s="13" t="s">
        <v>82</v>
      </c>
      <c r="AN3689" s="13" t="s">
        <v>93</v>
      </c>
      <c r="AO3689" s="13" t="s">
        <v>94</v>
      </c>
      <c r="AP3689" s="13" t="s">
        <v>51</v>
      </c>
      <c r="AQ3689" s="13" t="s">
        <v>87</v>
      </c>
      <c r="AR3689" s="13" t="s">
        <v>45</v>
      </c>
      <c r="AS3689" s="13" t="s">
        <v>70</v>
      </c>
      <c r="AT3689" s="13">
        <v>46.05</v>
      </c>
      <c r="AU3689" s="13">
        <v>17</v>
      </c>
      <c r="AV3689" s="13">
        <v>0.08</v>
      </c>
      <c r="AW3689" s="13">
        <v>720.22</v>
      </c>
      <c r="AX3689" s="13">
        <v>601.84</v>
      </c>
      <c r="AY3689" s="13">
        <v>118.38</v>
      </c>
      <c r="AZ3689" s="13" t="s">
        <v>63</v>
      </c>
      <c r="BA3689" s="13" t="s">
        <v>54</v>
      </c>
      <c r="BB3689" s="13" t="s">
        <v>72</v>
      </c>
      <c r="BC3689" s="13">
        <v>38.25</v>
      </c>
      <c r="BD3689" s="13">
        <v>8</v>
      </c>
      <c r="BE3689" s="13" t="s">
        <v>38</v>
      </c>
      <c r="BF3689" s="13" t="s">
        <v>39</v>
      </c>
      <c r="BG3689" s="13">
        <v>3</v>
      </c>
      <c r="BH3689" s="23">
        <v>5</v>
      </c>
    </row>
    <row r="3690" spans="36:60" x14ac:dyDescent="0.25">
      <c r="AJ3690" s="20">
        <v>932</v>
      </c>
      <c r="AK3690" s="2" t="s">
        <v>455</v>
      </c>
      <c r="AL3690" s="2" t="s">
        <v>27</v>
      </c>
      <c r="AM3690" s="2" t="s">
        <v>66</v>
      </c>
      <c r="AN3690" s="2" t="s">
        <v>83</v>
      </c>
      <c r="AO3690" s="2" t="s">
        <v>94</v>
      </c>
      <c r="AP3690" s="2" t="s">
        <v>61</v>
      </c>
      <c r="AQ3690" s="2" t="s">
        <v>69</v>
      </c>
      <c r="AR3690" s="2" t="s">
        <v>33</v>
      </c>
      <c r="AS3690" s="2" t="s">
        <v>80</v>
      </c>
      <c r="AT3690" s="2">
        <v>949.87</v>
      </c>
      <c r="AU3690" s="2">
        <v>4</v>
      </c>
      <c r="AV3690" s="2">
        <v>0.16</v>
      </c>
      <c r="AW3690" s="2">
        <v>3191.56</v>
      </c>
      <c r="AX3690" s="2">
        <v>2234.4</v>
      </c>
      <c r="AY3690" s="2">
        <v>957.16</v>
      </c>
      <c r="AZ3690" s="2" t="s">
        <v>35</v>
      </c>
      <c r="BA3690" s="2" t="s">
        <v>54</v>
      </c>
      <c r="BB3690" s="2" t="s">
        <v>37</v>
      </c>
      <c r="BC3690" s="2">
        <v>14.92</v>
      </c>
      <c r="BD3690" s="2">
        <v>9</v>
      </c>
      <c r="BE3690" s="2" t="s">
        <v>55</v>
      </c>
      <c r="BF3690" s="2" t="s">
        <v>39</v>
      </c>
      <c r="BG3690" s="2">
        <v>1</v>
      </c>
      <c r="BH3690" s="21">
        <v>4</v>
      </c>
    </row>
    <row r="3691" spans="36:60" x14ac:dyDescent="0.25">
      <c r="AJ3691" s="22">
        <v>933</v>
      </c>
      <c r="AK3691" s="13" t="s">
        <v>619</v>
      </c>
      <c r="AL3691" s="13" t="s">
        <v>99</v>
      </c>
      <c r="AM3691" s="13" t="s">
        <v>66</v>
      </c>
      <c r="AN3691" s="13" t="s">
        <v>90</v>
      </c>
      <c r="AO3691" s="13" t="s">
        <v>74</v>
      </c>
      <c r="AP3691" s="13" t="s">
        <v>68</v>
      </c>
      <c r="AQ3691" s="13" t="s">
        <v>79</v>
      </c>
      <c r="AR3691" s="13" t="s">
        <v>45</v>
      </c>
      <c r="AS3691" s="13" t="s">
        <v>34</v>
      </c>
      <c r="AT3691" s="13">
        <v>773.65</v>
      </c>
      <c r="AU3691" s="13">
        <v>3</v>
      </c>
      <c r="AV3691" s="13">
        <v>0.25</v>
      </c>
      <c r="AW3691" s="13">
        <v>1740.71</v>
      </c>
      <c r="AX3691" s="13">
        <v>897.23</v>
      </c>
      <c r="AY3691" s="13">
        <v>843.48</v>
      </c>
      <c r="AZ3691" s="13" t="s">
        <v>47</v>
      </c>
      <c r="BA3691" s="13" t="s">
        <v>54</v>
      </c>
      <c r="BB3691" s="13" t="s">
        <v>72</v>
      </c>
      <c r="BC3691" s="13">
        <v>25.09</v>
      </c>
      <c r="BD3691" s="13">
        <v>7</v>
      </c>
      <c r="BE3691" s="13" t="s">
        <v>97</v>
      </c>
      <c r="BF3691" s="13" t="s">
        <v>56</v>
      </c>
      <c r="BG3691" s="13">
        <v>3</v>
      </c>
      <c r="BH3691" s="23">
        <v>2</v>
      </c>
    </row>
    <row r="3692" spans="36:60" x14ac:dyDescent="0.25">
      <c r="AJ3692" s="20">
        <v>938</v>
      </c>
      <c r="AK3692" s="2" t="s">
        <v>342</v>
      </c>
      <c r="AL3692" s="2" t="s">
        <v>50</v>
      </c>
      <c r="AM3692" s="2" t="s">
        <v>66</v>
      </c>
      <c r="AN3692" s="2" t="s">
        <v>29</v>
      </c>
      <c r="AO3692" s="2" t="s">
        <v>100</v>
      </c>
      <c r="AP3692" s="2" t="s">
        <v>51</v>
      </c>
      <c r="AQ3692" s="2" t="s">
        <v>69</v>
      </c>
      <c r="AR3692" s="2" t="s">
        <v>53</v>
      </c>
      <c r="AS3692" s="2" t="s">
        <v>70</v>
      </c>
      <c r="AT3692" s="2">
        <v>671.47</v>
      </c>
      <c r="AU3692" s="2">
        <v>12</v>
      </c>
      <c r="AV3692" s="2">
        <v>0.1</v>
      </c>
      <c r="AW3692" s="2">
        <v>7251.88</v>
      </c>
      <c r="AX3692" s="2">
        <v>4042.45</v>
      </c>
      <c r="AY3692" s="2">
        <v>3209.43</v>
      </c>
      <c r="AZ3692" s="2" t="s">
        <v>47</v>
      </c>
      <c r="BA3692" s="2" t="s">
        <v>54</v>
      </c>
      <c r="BB3692" s="2" t="s">
        <v>48</v>
      </c>
      <c r="BC3692" s="2">
        <v>13.32</v>
      </c>
      <c r="BD3692" s="2">
        <v>7</v>
      </c>
      <c r="BE3692" s="2" t="s">
        <v>38</v>
      </c>
      <c r="BF3692" s="2" t="s">
        <v>39</v>
      </c>
      <c r="BG3692" s="2">
        <v>2</v>
      </c>
      <c r="BH3692" s="21">
        <v>3</v>
      </c>
    </row>
    <row r="3693" spans="36:60" x14ac:dyDescent="0.25">
      <c r="AJ3693" s="20">
        <v>940</v>
      </c>
      <c r="AK3693" s="2" t="s">
        <v>622</v>
      </c>
      <c r="AL3693" s="2" t="s">
        <v>65</v>
      </c>
      <c r="AM3693" s="2" t="s">
        <v>28</v>
      </c>
      <c r="AN3693" s="2" t="s">
        <v>59</v>
      </c>
      <c r="AO3693" s="2" t="s">
        <v>100</v>
      </c>
      <c r="AP3693" s="2" t="s">
        <v>75</v>
      </c>
      <c r="AQ3693" s="2" t="s">
        <v>107</v>
      </c>
      <c r="AR3693" s="2" t="s">
        <v>33</v>
      </c>
      <c r="AS3693" s="2" t="s">
        <v>70</v>
      </c>
      <c r="AT3693" s="2">
        <v>710.31</v>
      </c>
      <c r="AU3693" s="2">
        <v>17</v>
      </c>
      <c r="AV3693" s="2">
        <v>0.24</v>
      </c>
      <c r="AW3693" s="2">
        <v>9177.2099999999991</v>
      </c>
      <c r="AX3693" s="2">
        <v>5149.16</v>
      </c>
      <c r="AY3693" s="2">
        <v>4028.05</v>
      </c>
      <c r="AZ3693" s="2" t="s">
        <v>91</v>
      </c>
      <c r="BA3693" s="2" t="s">
        <v>54</v>
      </c>
      <c r="BB3693" s="2" t="s">
        <v>72</v>
      </c>
      <c r="BC3693" s="2">
        <v>35.24</v>
      </c>
      <c r="BD3693" s="2">
        <v>7</v>
      </c>
      <c r="BE3693" s="2" t="s">
        <v>38</v>
      </c>
      <c r="BF3693" s="2" t="s">
        <v>56</v>
      </c>
      <c r="BG3693" s="2">
        <v>3</v>
      </c>
      <c r="BH3693" s="21">
        <v>9</v>
      </c>
    </row>
    <row r="3694" spans="36:60" x14ac:dyDescent="0.25">
      <c r="AJ3694" s="20">
        <v>942</v>
      </c>
      <c r="AK3694" s="2" t="s">
        <v>442</v>
      </c>
      <c r="AL3694" s="2" t="s">
        <v>129</v>
      </c>
      <c r="AM3694" s="2" t="s">
        <v>42</v>
      </c>
      <c r="AN3694" s="2" t="s">
        <v>29</v>
      </c>
      <c r="AO3694" s="2" t="s">
        <v>78</v>
      </c>
      <c r="AP3694" s="2" t="s">
        <v>75</v>
      </c>
      <c r="AQ3694" s="2" t="s">
        <v>52</v>
      </c>
      <c r="AR3694" s="2" t="s">
        <v>45</v>
      </c>
      <c r="AS3694" s="2" t="s">
        <v>80</v>
      </c>
      <c r="AT3694" s="2">
        <v>431.01</v>
      </c>
      <c r="AU3694" s="2">
        <v>15</v>
      </c>
      <c r="AV3694" s="2">
        <v>0.03</v>
      </c>
      <c r="AW3694" s="2">
        <v>6271.2</v>
      </c>
      <c r="AX3694" s="2">
        <v>3389.13</v>
      </c>
      <c r="AY3694" s="2">
        <v>2882.07</v>
      </c>
      <c r="AZ3694" s="2" t="s">
        <v>35</v>
      </c>
      <c r="BA3694" s="2" t="s">
        <v>54</v>
      </c>
      <c r="BB3694" s="2" t="s">
        <v>48</v>
      </c>
      <c r="BC3694" s="2">
        <v>27.23</v>
      </c>
      <c r="BD3694" s="2">
        <v>3</v>
      </c>
      <c r="BE3694" s="2" t="s">
        <v>97</v>
      </c>
      <c r="BF3694" s="2" t="s">
        <v>56</v>
      </c>
      <c r="BG3694" s="2">
        <v>2</v>
      </c>
      <c r="BH3694" s="21">
        <v>9</v>
      </c>
    </row>
    <row r="3695" spans="36:60" x14ac:dyDescent="0.25">
      <c r="AJ3695" s="22">
        <v>947</v>
      </c>
      <c r="AK3695" s="13" t="s">
        <v>190</v>
      </c>
      <c r="AL3695" s="13" t="s">
        <v>50</v>
      </c>
      <c r="AM3695" s="13" t="s">
        <v>28</v>
      </c>
      <c r="AN3695" s="13" t="s">
        <v>83</v>
      </c>
      <c r="AO3695" s="13" t="s">
        <v>74</v>
      </c>
      <c r="AP3695" s="13" t="s">
        <v>51</v>
      </c>
      <c r="AQ3695" s="13" t="s">
        <v>62</v>
      </c>
      <c r="AR3695" s="13" t="s">
        <v>53</v>
      </c>
      <c r="AS3695" s="13" t="s">
        <v>34</v>
      </c>
      <c r="AT3695" s="13">
        <v>458.63</v>
      </c>
      <c r="AU3695" s="13">
        <v>1</v>
      </c>
      <c r="AV3695" s="13">
        <v>0.15</v>
      </c>
      <c r="AW3695" s="13">
        <v>389.84</v>
      </c>
      <c r="AX3695" s="13">
        <v>261.04000000000002</v>
      </c>
      <c r="AY3695" s="13">
        <v>128.80000000000001</v>
      </c>
      <c r="AZ3695" s="13" t="s">
        <v>91</v>
      </c>
      <c r="BA3695" s="13" t="s">
        <v>54</v>
      </c>
      <c r="BB3695" s="13" t="s">
        <v>37</v>
      </c>
      <c r="BC3695" s="13">
        <v>42.73</v>
      </c>
      <c r="BD3695" s="13">
        <v>9</v>
      </c>
      <c r="BE3695" s="13" t="s">
        <v>38</v>
      </c>
      <c r="BF3695" s="13" t="s">
        <v>56</v>
      </c>
      <c r="BG3695" s="13">
        <v>4</v>
      </c>
      <c r="BH3695" s="23">
        <v>10</v>
      </c>
    </row>
    <row r="3696" spans="36:60" x14ac:dyDescent="0.25">
      <c r="AJ3696" s="20">
        <v>948</v>
      </c>
      <c r="AK3696" s="2" t="s">
        <v>494</v>
      </c>
      <c r="AL3696" s="2" t="s">
        <v>58</v>
      </c>
      <c r="AM3696" s="2" t="s">
        <v>42</v>
      </c>
      <c r="AN3696" s="2" t="s">
        <v>29</v>
      </c>
      <c r="AO3696" s="2" t="s">
        <v>74</v>
      </c>
      <c r="AP3696" s="2" t="s">
        <v>61</v>
      </c>
      <c r="AQ3696" s="2" t="s">
        <v>134</v>
      </c>
      <c r="AR3696" s="2" t="s">
        <v>53</v>
      </c>
      <c r="AS3696" s="2" t="s">
        <v>70</v>
      </c>
      <c r="AT3696" s="2">
        <v>931.66</v>
      </c>
      <c r="AU3696" s="2">
        <v>18</v>
      </c>
      <c r="AV3696" s="2">
        <v>0.05</v>
      </c>
      <c r="AW3696" s="2">
        <v>15931.39</v>
      </c>
      <c r="AX3696" s="2">
        <v>10392.35</v>
      </c>
      <c r="AY3696" s="2">
        <v>5539.04</v>
      </c>
      <c r="AZ3696" s="2" t="s">
        <v>35</v>
      </c>
      <c r="BA3696" s="2" t="s">
        <v>54</v>
      </c>
      <c r="BB3696" s="2" t="s">
        <v>72</v>
      </c>
      <c r="BC3696" s="2">
        <v>26.33</v>
      </c>
      <c r="BD3696" s="2">
        <v>5</v>
      </c>
      <c r="BE3696" s="2" t="s">
        <v>55</v>
      </c>
      <c r="BF3696" s="2" t="s">
        <v>39</v>
      </c>
      <c r="BG3696" s="2">
        <v>1</v>
      </c>
      <c r="BH3696" s="21">
        <v>9</v>
      </c>
    </row>
    <row r="3697" spans="36:60" x14ac:dyDescent="0.25">
      <c r="AJ3697" s="22">
        <v>949</v>
      </c>
      <c r="AK3697" s="13" t="s">
        <v>624</v>
      </c>
      <c r="AL3697" s="13" t="s">
        <v>41</v>
      </c>
      <c r="AM3697" s="13" t="s">
        <v>82</v>
      </c>
      <c r="AN3697" s="13" t="s">
        <v>93</v>
      </c>
      <c r="AO3697" s="13" t="s">
        <v>94</v>
      </c>
      <c r="AP3697" s="13" t="s">
        <v>75</v>
      </c>
      <c r="AQ3697" s="13" t="s">
        <v>32</v>
      </c>
      <c r="AR3697" s="13" t="s">
        <v>33</v>
      </c>
      <c r="AS3697" s="13" t="s">
        <v>70</v>
      </c>
      <c r="AT3697" s="13">
        <v>613.45000000000005</v>
      </c>
      <c r="AU3697" s="13">
        <v>18</v>
      </c>
      <c r="AV3697" s="13">
        <v>0.18</v>
      </c>
      <c r="AW3697" s="13">
        <v>9054.52</v>
      </c>
      <c r="AX3697" s="13">
        <v>7452.31</v>
      </c>
      <c r="AY3697" s="13">
        <v>1602.21</v>
      </c>
      <c r="AZ3697" s="13" t="s">
        <v>76</v>
      </c>
      <c r="BA3697" s="13" t="s">
        <v>54</v>
      </c>
      <c r="BB3697" s="13" t="s">
        <v>48</v>
      </c>
      <c r="BC3697" s="13">
        <v>19.02</v>
      </c>
      <c r="BD3697" s="13">
        <v>7</v>
      </c>
      <c r="BE3697" s="13" t="s">
        <v>97</v>
      </c>
      <c r="BF3697" s="13" t="s">
        <v>39</v>
      </c>
      <c r="BG3697" s="13">
        <v>2</v>
      </c>
      <c r="BH3697" s="23">
        <v>12</v>
      </c>
    </row>
    <row r="3698" spans="36:60" x14ac:dyDescent="0.25">
      <c r="AJ3698" s="22">
        <v>951</v>
      </c>
      <c r="AK3698" s="13" t="s">
        <v>450</v>
      </c>
      <c r="AL3698" s="13" t="s">
        <v>41</v>
      </c>
      <c r="AM3698" s="13" t="s">
        <v>66</v>
      </c>
      <c r="AN3698" s="13" t="s">
        <v>29</v>
      </c>
      <c r="AO3698" s="13" t="s">
        <v>78</v>
      </c>
      <c r="AP3698" s="13" t="s">
        <v>61</v>
      </c>
      <c r="AQ3698" s="13" t="s">
        <v>102</v>
      </c>
      <c r="AR3698" s="13" t="s">
        <v>45</v>
      </c>
      <c r="AS3698" s="13" t="s">
        <v>34</v>
      </c>
      <c r="AT3698" s="13">
        <v>956.63</v>
      </c>
      <c r="AU3698" s="13">
        <v>5</v>
      </c>
      <c r="AV3698" s="13">
        <v>0.02</v>
      </c>
      <c r="AW3698" s="13">
        <v>4687.49</v>
      </c>
      <c r="AX3698" s="13">
        <v>3943.13</v>
      </c>
      <c r="AY3698" s="13">
        <v>744.36</v>
      </c>
      <c r="AZ3698" s="13" t="s">
        <v>35</v>
      </c>
      <c r="BA3698" s="13" t="s">
        <v>54</v>
      </c>
      <c r="BB3698" s="13" t="s">
        <v>48</v>
      </c>
      <c r="BC3698" s="13">
        <v>20.8</v>
      </c>
      <c r="BD3698" s="13">
        <v>2</v>
      </c>
      <c r="BE3698" s="13" t="s">
        <v>38</v>
      </c>
      <c r="BF3698" s="13" t="s">
        <v>56</v>
      </c>
      <c r="BG3698" s="13">
        <v>2</v>
      </c>
      <c r="BH3698" s="23">
        <v>4</v>
      </c>
    </row>
    <row r="3699" spans="36:60" x14ac:dyDescent="0.25">
      <c r="AJ3699" s="22">
        <v>953</v>
      </c>
      <c r="AK3699" s="13" t="s">
        <v>304</v>
      </c>
      <c r="AL3699" s="13" t="s">
        <v>27</v>
      </c>
      <c r="AM3699" s="13" t="s">
        <v>66</v>
      </c>
      <c r="AN3699" s="13" t="s">
        <v>90</v>
      </c>
      <c r="AO3699" s="13" t="s">
        <v>100</v>
      </c>
      <c r="AP3699" s="13" t="s">
        <v>75</v>
      </c>
      <c r="AQ3699" s="13" t="s">
        <v>52</v>
      </c>
      <c r="AR3699" s="13" t="s">
        <v>45</v>
      </c>
      <c r="AS3699" s="13" t="s">
        <v>80</v>
      </c>
      <c r="AT3699" s="13">
        <v>218.23</v>
      </c>
      <c r="AU3699" s="13">
        <v>4</v>
      </c>
      <c r="AV3699" s="13">
        <v>0.17</v>
      </c>
      <c r="AW3699" s="13">
        <v>724.52</v>
      </c>
      <c r="AX3699" s="13">
        <v>533.05999999999995</v>
      </c>
      <c r="AY3699" s="13">
        <v>191.46</v>
      </c>
      <c r="AZ3699" s="13" t="s">
        <v>63</v>
      </c>
      <c r="BA3699" s="13" t="s">
        <v>54</v>
      </c>
      <c r="BB3699" s="13" t="s">
        <v>37</v>
      </c>
      <c r="BC3699" s="13">
        <v>49.25</v>
      </c>
      <c r="BD3699" s="13">
        <v>5</v>
      </c>
      <c r="BE3699" s="13" t="s">
        <v>55</v>
      </c>
      <c r="BF3699" s="13" t="s">
        <v>39</v>
      </c>
      <c r="BG3699" s="13">
        <v>5</v>
      </c>
      <c r="BH3699" s="23">
        <v>7</v>
      </c>
    </row>
    <row r="3700" spans="36:60" x14ac:dyDescent="0.25">
      <c r="AJ3700" s="20">
        <v>954</v>
      </c>
      <c r="AK3700" s="2" t="s">
        <v>625</v>
      </c>
      <c r="AL3700" s="2" t="s">
        <v>27</v>
      </c>
      <c r="AM3700" s="2" t="s">
        <v>42</v>
      </c>
      <c r="AN3700" s="2" t="s">
        <v>90</v>
      </c>
      <c r="AO3700" s="2" t="s">
        <v>67</v>
      </c>
      <c r="AP3700" s="2" t="s">
        <v>61</v>
      </c>
      <c r="AQ3700" s="2" t="s">
        <v>102</v>
      </c>
      <c r="AR3700" s="2" t="s">
        <v>45</v>
      </c>
      <c r="AS3700" s="2" t="s">
        <v>80</v>
      </c>
      <c r="AT3700" s="2">
        <v>733.09</v>
      </c>
      <c r="AU3700" s="2">
        <v>4</v>
      </c>
      <c r="AV3700" s="2">
        <v>0.17</v>
      </c>
      <c r="AW3700" s="2">
        <v>2433.86</v>
      </c>
      <c r="AX3700" s="2">
        <v>2063.84</v>
      </c>
      <c r="AY3700" s="2">
        <v>370.02</v>
      </c>
      <c r="AZ3700" s="2" t="s">
        <v>91</v>
      </c>
      <c r="BA3700" s="2" t="s">
        <v>54</v>
      </c>
      <c r="BB3700" s="2" t="s">
        <v>37</v>
      </c>
      <c r="BC3700" s="2">
        <v>48.62</v>
      </c>
      <c r="BD3700" s="2">
        <v>3</v>
      </c>
      <c r="BE3700" s="2" t="s">
        <v>55</v>
      </c>
      <c r="BF3700" s="2" t="s">
        <v>56</v>
      </c>
      <c r="BG3700" s="2">
        <v>2</v>
      </c>
      <c r="BH3700" s="21">
        <v>5</v>
      </c>
    </row>
    <row r="3701" spans="36:60" x14ac:dyDescent="0.25">
      <c r="AJ3701" s="22">
        <v>955</v>
      </c>
      <c r="AK3701" s="13" t="s">
        <v>540</v>
      </c>
      <c r="AL3701" s="13" t="s">
        <v>120</v>
      </c>
      <c r="AM3701" s="13" t="s">
        <v>42</v>
      </c>
      <c r="AN3701" s="13" t="s">
        <v>43</v>
      </c>
      <c r="AO3701" s="13" t="s">
        <v>44</v>
      </c>
      <c r="AP3701" s="13" t="s">
        <v>61</v>
      </c>
      <c r="AQ3701" s="13" t="s">
        <v>32</v>
      </c>
      <c r="AR3701" s="13" t="s">
        <v>33</v>
      </c>
      <c r="AS3701" s="13" t="s">
        <v>80</v>
      </c>
      <c r="AT3701" s="13">
        <v>482.13</v>
      </c>
      <c r="AU3701" s="13">
        <v>2</v>
      </c>
      <c r="AV3701" s="13">
        <v>0.15</v>
      </c>
      <c r="AW3701" s="13">
        <v>819.62</v>
      </c>
      <c r="AX3701" s="13">
        <v>570.07000000000005</v>
      </c>
      <c r="AY3701" s="13">
        <v>249.55</v>
      </c>
      <c r="AZ3701" s="13" t="s">
        <v>35</v>
      </c>
      <c r="BA3701" s="13" t="s">
        <v>54</v>
      </c>
      <c r="BB3701" s="13" t="s">
        <v>48</v>
      </c>
      <c r="BC3701" s="13">
        <v>40.86</v>
      </c>
      <c r="BD3701" s="13">
        <v>1</v>
      </c>
      <c r="BE3701" s="13" t="s">
        <v>55</v>
      </c>
      <c r="BF3701" s="13" t="s">
        <v>56</v>
      </c>
      <c r="BG3701" s="13">
        <v>2</v>
      </c>
      <c r="BH3701" s="23">
        <v>1</v>
      </c>
    </row>
    <row r="3702" spans="36:60" x14ac:dyDescent="0.25">
      <c r="AJ3702" s="22">
        <v>967</v>
      </c>
      <c r="AK3702" s="13" t="s">
        <v>630</v>
      </c>
      <c r="AL3702" s="13" t="s">
        <v>58</v>
      </c>
      <c r="AM3702" s="13" t="s">
        <v>66</v>
      </c>
      <c r="AN3702" s="13" t="s">
        <v>59</v>
      </c>
      <c r="AO3702" s="13" t="s">
        <v>74</v>
      </c>
      <c r="AP3702" s="13" t="s">
        <v>68</v>
      </c>
      <c r="AQ3702" s="13" t="s">
        <v>32</v>
      </c>
      <c r="AR3702" s="13" t="s">
        <v>53</v>
      </c>
      <c r="AS3702" s="13" t="s">
        <v>80</v>
      </c>
      <c r="AT3702" s="13">
        <v>138.69999999999999</v>
      </c>
      <c r="AU3702" s="13">
        <v>1</v>
      </c>
      <c r="AV3702" s="13">
        <v>0.18</v>
      </c>
      <c r="AW3702" s="13">
        <v>113.73</v>
      </c>
      <c r="AX3702" s="13">
        <v>63.94</v>
      </c>
      <c r="AY3702" s="13">
        <v>49.79</v>
      </c>
      <c r="AZ3702" s="13" t="s">
        <v>91</v>
      </c>
      <c r="BA3702" s="13" t="s">
        <v>54</v>
      </c>
      <c r="BB3702" s="13" t="s">
        <v>48</v>
      </c>
      <c r="BC3702" s="13">
        <v>8.1</v>
      </c>
      <c r="BD3702" s="13">
        <v>6</v>
      </c>
      <c r="BE3702" s="13" t="s">
        <v>55</v>
      </c>
      <c r="BF3702" s="13" t="s">
        <v>39</v>
      </c>
      <c r="BG3702" s="13">
        <v>3</v>
      </c>
      <c r="BH3702" s="23">
        <v>8</v>
      </c>
    </row>
    <row r="3703" spans="36:60" x14ac:dyDescent="0.25">
      <c r="AJ3703" s="20">
        <v>972</v>
      </c>
      <c r="AK3703" s="2" t="s">
        <v>631</v>
      </c>
      <c r="AL3703" s="2" t="s">
        <v>41</v>
      </c>
      <c r="AM3703" s="2" t="s">
        <v>28</v>
      </c>
      <c r="AN3703" s="2" t="s">
        <v>90</v>
      </c>
      <c r="AO3703" s="2" t="s">
        <v>94</v>
      </c>
      <c r="AP3703" s="2" t="s">
        <v>61</v>
      </c>
      <c r="AQ3703" s="2" t="s">
        <v>134</v>
      </c>
      <c r="AR3703" s="2" t="s">
        <v>33</v>
      </c>
      <c r="AS3703" s="2" t="s">
        <v>46</v>
      </c>
      <c r="AT3703" s="2">
        <v>983.12</v>
      </c>
      <c r="AU3703" s="2">
        <v>3</v>
      </c>
      <c r="AV3703" s="2">
        <v>0.08</v>
      </c>
      <c r="AW3703" s="2">
        <v>2713.41</v>
      </c>
      <c r="AX3703" s="2">
        <v>2371.2800000000002</v>
      </c>
      <c r="AY3703" s="2">
        <v>342.13</v>
      </c>
      <c r="AZ3703" s="2" t="s">
        <v>47</v>
      </c>
      <c r="BA3703" s="2" t="s">
        <v>54</v>
      </c>
      <c r="BB3703" s="2" t="s">
        <v>48</v>
      </c>
      <c r="BC3703" s="2">
        <v>43.73</v>
      </c>
      <c r="BD3703" s="2">
        <v>3</v>
      </c>
      <c r="BE3703" s="2" t="s">
        <v>97</v>
      </c>
      <c r="BF3703" s="2" t="s">
        <v>56</v>
      </c>
      <c r="BG3703" s="2">
        <v>1</v>
      </c>
      <c r="BH3703" s="21">
        <v>12</v>
      </c>
    </row>
    <row r="3704" spans="36:60" x14ac:dyDescent="0.25">
      <c r="AJ3704" s="20">
        <v>976</v>
      </c>
      <c r="AK3704" s="2" t="s">
        <v>532</v>
      </c>
      <c r="AL3704" s="2" t="s">
        <v>41</v>
      </c>
      <c r="AM3704" s="2" t="s">
        <v>42</v>
      </c>
      <c r="AN3704" s="2" t="s">
        <v>59</v>
      </c>
      <c r="AO3704" s="2" t="s">
        <v>78</v>
      </c>
      <c r="AP3704" s="2" t="s">
        <v>31</v>
      </c>
      <c r="AQ3704" s="2" t="s">
        <v>62</v>
      </c>
      <c r="AR3704" s="2" t="s">
        <v>45</v>
      </c>
      <c r="AS3704" s="2" t="s">
        <v>70</v>
      </c>
      <c r="AT3704" s="2">
        <v>41.64</v>
      </c>
      <c r="AU3704" s="2">
        <v>3</v>
      </c>
      <c r="AV3704" s="2">
        <v>0.25</v>
      </c>
      <c r="AW3704" s="2">
        <v>93.69</v>
      </c>
      <c r="AX3704" s="2">
        <v>81.62</v>
      </c>
      <c r="AY3704" s="2">
        <v>12.07</v>
      </c>
      <c r="AZ3704" s="2" t="s">
        <v>35</v>
      </c>
      <c r="BA3704" s="2" t="s">
        <v>54</v>
      </c>
      <c r="BB3704" s="2" t="s">
        <v>48</v>
      </c>
      <c r="BC3704" s="2">
        <v>5.05</v>
      </c>
      <c r="BD3704" s="2">
        <v>8</v>
      </c>
      <c r="BE3704" s="2" t="s">
        <v>55</v>
      </c>
      <c r="BF3704" s="2" t="s">
        <v>39</v>
      </c>
      <c r="BG3704" s="2">
        <v>3</v>
      </c>
      <c r="BH3704" s="21">
        <v>11</v>
      </c>
    </row>
    <row r="3705" spans="36:60" x14ac:dyDescent="0.25">
      <c r="AJ3705" s="20">
        <v>978</v>
      </c>
      <c r="AK3705" s="2" t="s">
        <v>307</v>
      </c>
      <c r="AL3705" s="2" t="s">
        <v>129</v>
      </c>
      <c r="AM3705" s="2" t="s">
        <v>42</v>
      </c>
      <c r="AN3705" s="2" t="s">
        <v>43</v>
      </c>
      <c r="AO3705" s="2" t="s">
        <v>30</v>
      </c>
      <c r="AP3705" s="2" t="s">
        <v>51</v>
      </c>
      <c r="AQ3705" s="2" t="s">
        <v>52</v>
      </c>
      <c r="AR3705" s="2" t="s">
        <v>45</v>
      </c>
      <c r="AS3705" s="2" t="s">
        <v>34</v>
      </c>
      <c r="AT3705" s="2">
        <v>597.94000000000005</v>
      </c>
      <c r="AU3705" s="2">
        <v>17</v>
      </c>
      <c r="AV3705" s="2">
        <v>0.3</v>
      </c>
      <c r="AW3705" s="2">
        <v>7115.49</v>
      </c>
      <c r="AX3705" s="2">
        <v>5997.49</v>
      </c>
      <c r="AY3705" s="2">
        <v>1118</v>
      </c>
      <c r="AZ3705" s="2" t="s">
        <v>76</v>
      </c>
      <c r="BA3705" s="2" t="s">
        <v>54</v>
      </c>
      <c r="BB3705" s="2" t="s">
        <v>72</v>
      </c>
      <c r="BC3705" s="2">
        <v>42.33</v>
      </c>
      <c r="BD3705" s="2">
        <v>2</v>
      </c>
      <c r="BE3705" s="2" t="s">
        <v>97</v>
      </c>
      <c r="BF3705" s="2" t="s">
        <v>39</v>
      </c>
      <c r="BG3705" s="2">
        <v>5</v>
      </c>
      <c r="BH3705" s="21">
        <v>5</v>
      </c>
    </row>
    <row r="3706" spans="36:60" x14ac:dyDescent="0.25">
      <c r="AJ3706" s="22">
        <v>983</v>
      </c>
      <c r="AK3706" s="13" t="s">
        <v>635</v>
      </c>
      <c r="AL3706" s="13" t="s">
        <v>96</v>
      </c>
      <c r="AM3706" s="13" t="s">
        <v>66</v>
      </c>
      <c r="AN3706" s="13" t="s">
        <v>59</v>
      </c>
      <c r="AO3706" s="13" t="s">
        <v>78</v>
      </c>
      <c r="AP3706" s="13" t="s">
        <v>31</v>
      </c>
      <c r="AQ3706" s="13" t="s">
        <v>52</v>
      </c>
      <c r="AR3706" s="13" t="s">
        <v>53</v>
      </c>
      <c r="AS3706" s="13" t="s">
        <v>85</v>
      </c>
      <c r="AT3706" s="13">
        <v>277.76</v>
      </c>
      <c r="AU3706" s="13">
        <v>18</v>
      </c>
      <c r="AV3706" s="13">
        <v>0.05</v>
      </c>
      <c r="AW3706" s="13">
        <v>4749.7</v>
      </c>
      <c r="AX3706" s="13">
        <v>2745.82</v>
      </c>
      <c r="AY3706" s="13">
        <v>2003.88</v>
      </c>
      <c r="AZ3706" s="13" t="s">
        <v>63</v>
      </c>
      <c r="BA3706" s="13" t="s">
        <v>54</v>
      </c>
      <c r="BB3706" s="13" t="s">
        <v>37</v>
      </c>
      <c r="BC3706" s="13">
        <v>9.56</v>
      </c>
      <c r="BD3706" s="13">
        <v>6</v>
      </c>
      <c r="BE3706" s="13" t="s">
        <v>97</v>
      </c>
      <c r="BF3706" s="13" t="s">
        <v>39</v>
      </c>
      <c r="BG3706" s="13">
        <v>1</v>
      </c>
      <c r="BH3706" s="23">
        <v>1</v>
      </c>
    </row>
    <row r="3707" spans="36:60" x14ac:dyDescent="0.25">
      <c r="AJ3707" s="20">
        <v>984</v>
      </c>
      <c r="AK3707" s="2" t="s">
        <v>424</v>
      </c>
      <c r="AL3707" s="2" t="s">
        <v>114</v>
      </c>
      <c r="AM3707" s="2" t="s">
        <v>28</v>
      </c>
      <c r="AN3707" s="2" t="s">
        <v>29</v>
      </c>
      <c r="AO3707" s="2" t="s">
        <v>30</v>
      </c>
      <c r="AP3707" s="2" t="s">
        <v>75</v>
      </c>
      <c r="AQ3707" s="2" t="s">
        <v>87</v>
      </c>
      <c r="AR3707" s="2" t="s">
        <v>45</v>
      </c>
      <c r="AS3707" s="2" t="s">
        <v>80</v>
      </c>
      <c r="AT3707" s="2">
        <v>990.09</v>
      </c>
      <c r="AU3707" s="2">
        <v>8</v>
      </c>
      <c r="AV3707" s="2">
        <v>0.25</v>
      </c>
      <c r="AW3707" s="2">
        <v>5940.54</v>
      </c>
      <c r="AX3707" s="2">
        <v>4890.01</v>
      </c>
      <c r="AY3707" s="2">
        <v>1050.53</v>
      </c>
      <c r="AZ3707" s="2" t="s">
        <v>35</v>
      </c>
      <c r="BA3707" s="2" t="s">
        <v>54</v>
      </c>
      <c r="BB3707" s="2" t="s">
        <v>72</v>
      </c>
      <c r="BC3707" s="2">
        <v>8.31</v>
      </c>
      <c r="BD3707" s="2">
        <v>8</v>
      </c>
      <c r="BE3707" s="2" t="s">
        <v>97</v>
      </c>
      <c r="BF3707" s="2" t="s">
        <v>56</v>
      </c>
      <c r="BG3707" s="2">
        <v>5</v>
      </c>
      <c r="BH3707" s="21">
        <v>5</v>
      </c>
    </row>
    <row r="3708" spans="36:60" x14ac:dyDescent="0.25">
      <c r="AJ3708" s="22">
        <v>985</v>
      </c>
      <c r="AK3708" s="13" t="s">
        <v>636</v>
      </c>
      <c r="AL3708" s="13" t="s">
        <v>127</v>
      </c>
      <c r="AM3708" s="13" t="s">
        <v>82</v>
      </c>
      <c r="AN3708" s="13" t="s">
        <v>43</v>
      </c>
      <c r="AO3708" s="13" t="s">
        <v>100</v>
      </c>
      <c r="AP3708" s="13" t="s">
        <v>75</v>
      </c>
      <c r="AQ3708" s="13" t="s">
        <v>87</v>
      </c>
      <c r="AR3708" s="13" t="s">
        <v>33</v>
      </c>
      <c r="AS3708" s="13" t="s">
        <v>80</v>
      </c>
      <c r="AT3708" s="13">
        <v>382.38</v>
      </c>
      <c r="AU3708" s="13">
        <v>6</v>
      </c>
      <c r="AV3708" s="13">
        <v>0.1</v>
      </c>
      <c r="AW3708" s="13">
        <v>2064.85</v>
      </c>
      <c r="AX3708" s="13">
        <v>1206.69</v>
      </c>
      <c r="AY3708" s="13">
        <v>858.16</v>
      </c>
      <c r="AZ3708" s="13" t="s">
        <v>76</v>
      </c>
      <c r="BA3708" s="13" t="s">
        <v>54</v>
      </c>
      <c r="BB3708" s="13" t="s">
        <v>48</v>
      </c>
      <c r="BC3708" s="13">
        <v>20.78</v>
      </c>
      <c r="BD3708" s="13">
        <v>8</v>
      </c>
      <c r="BE3708" s="13" t="s">
        <v>55</v>
      </c>
      <c r="BF3708" s="13" t="s">
        <v>39</v>
      </c>
      <c r="BG3708" s="13">
        <v>1</v>
      </c>
      <c r="BH3708" s="23">
        <v>4</v>
      </c>
    </row>
    <row r="3709" spans="36:60" x14ac:dyDescent="0.25">
      <c r="AJ3709" s="22">
        <v>989</v>
      </c>
      <c r="AK3709" s="13" t="s">
        <v>383</v>
      </c>
      <c r="AL3709" s="13" t="s">
        <v>129</v>
      </c>
      <c r="AM3709" s="13" t="s">
        <v>66</v>
      </c>
      <c r="AN3709" s="13" t="s">
        <v>93</v>
      </c>
      <c r="AO3709" s="13" t="s">
        <v>67</v>
      </c>
      <c r="AP3709" s="13" t="s">
        <v>75</v>
      </c>
      <c r="AQ3709" s="13" t="s">
        <v>84</v>
      </c>
      <c r="AR3709" s="13" t="s">
        <v>53</v>
      </c>
      <c r="AS3709" s="13" t="s">
        <v>34</v>
      </c>
      <c r="AT3709" s="13">
        <v>188.02</v>
      </c>
      <c r="AU3709" s="13">
        <v>17</v>
      </c>
      <c r="AV3709" s="13">
        <v>0.08</v>
      </c>
      <c r="AW3709" s="13">
        <v>2940.63</v>
      </c>
      <c r="AX3709" s="13">
        <v>2310.08</v>
      </c>
      <c r="AY3709" s="13">
        <v>630.54999999999995</v>
      </c>
      <c r="AZ3709" s="13" t="s">
        <v>91</v>
      </c>
      <c r="BA3709" s="13" t="s">
        <v>54</v>
      </c>
      <c r="BB3709" s="13" t="s">
        <v>37</v>
      </c>
      <c r="BC3709" s="13">
        <v>5.54</v>
      </c>
      <c r="BD3709" s="13">
        <v>4</v>
      </c>
      <c r="BE3709" s="13" t="s">
        <v>97</v>
      </c>
      <c r="BF3709" s="13" t="s">
        <v>39</v>
      </c>
      <c r="BG3709" s="13">
        <v>1</v>
      </c>
      <c r="BH3709" s="23">
        <v>5</v>
      </c>
    </row>
    <row r="3710" spans="36:60" ht="15.75" thickBot="1" x14ac:dyDescent="0.3">
      <c r="AJ3710" s="24">
        <v>998</v>
      </c>
      <c r="AK3710" s="25" t="s">
        <v>509</v>
      </c>
      <c r="AL3710" s="25" t="s">
        <v>27</v>
      </c>
      <c r="AM3710" s="25" t="s">
        <v>66</v>
      </c>
      <c r="AN3710" s="25" t="s">
        <v>29</v>
      </c>
      <c r="AO3710" s="25" t="s">
        <v>44</v>
      </c>
      <c r="AP3710" s="25" t="s">
        <v>75</v>
      </c>
      <c r="AQ3710" s="25" t="s">
        <v>62</v>
      </c>
      <c r="AR3710" s="25" t="s">
        <v>33</v>
      </c>
      <c r="AS3710" s="25" t="s">
        <v>80</v>
      </c>
      <c r="AT3710" s="25">
        <v>378.84</v>
      </c>
      <c r="AU3710" s="25">
        <v>19</v>
      </c>
      <c r="AV3710" s="25">
        <v>0.01</v>
      </c>
      <c r="AW3710" s="25">
        <v>7125.98</v>
      </c>
      <c r="AX3710" s="25">
        <v>4159.95</v>
      </c>
      <c r="AY3710" s="25">
        <v>2966.03</v>
      </c>
      <c r="AZ3710" s="25" t="s">
        <v>47</v>
      </c>
      <c r="BA3710" s="25" t="s">
        <v>54</v>
      </c>
      <c r="BB3710" s="25" t="s">
        <v>37</v>
      </c>
      <c r="BC3710" s="25">
        <v>14.89</v>
      </c>
      <c r="BD3710" s="25">
        <v>9</v>
      </c>
      <c r="BE3710" s="25" t="s">
        <v>38</v>
      </c>
      <c r="BF3710" s="25" t="s">
        <v>56</v>
      </c>
      <c r="BG3710" s="25">
        <v>3</v>
      </c>
      <c r="BH3710" s="26">
        <v>6</v>
      </c>
    </row>
    <row r="3711" spans="36:60" ht="15.75" thickBot="1" x14ac:dyDescent="0.3"/>
    <row r="3712" spans="36:60" ht="15.75" thickBot="1" x14ac:dyDescent="0.3">
      <c r="AJ3712" s="125" t="s">
        <v>680</v>
      </c>
      <c r="AK3712" s="126"/>
      <c r="AL3712" s="126"/>
      <c r="AM3712" s="126"/>
      <c r="AN3712" s="126"/>
      <c r="AO3712" s="127"/>
    </row>
    <row r="3714" spans="36:60" ht="15.75" thickBot="1" x14ac:dyDescent="0.3">
      <c r="AJ3714" s="7" t="s">
        <v>1</v>
      </c>
      <c r="AK3714" s="8" t="s">
        <v>2</v>
      </c>
      <c r="AL3714" s="8" t="s">
        <v>3</v>
      </c>
      <c r="AM3714" s="8" t="s">
        <v>4</v>
      </c>
      <c r="AN3714" s="8" t="s">
        <v>5</v>
      </c>
      <c r="AO3714" s="8" t="s">
        <v>6</v>
      </c>
      <c r="AP3714" s="8" t="s">
        <v>7</v>
      </c>
      <c r="AQ3714" s="8" t="s">
        <v>8</v>
      </c>
      <c r="AR3714" s="8" t="s">
        <v>9</v>
      </c>
      <c r="AS3714" s="8" t="s">
        <v>10</v>
      </c>
      <c r="AT3714" s="8" t="s">
        <v>11</v>
      </c>
      <c r="AU3714" s="8" t="s">
        <v>12</v>
      </c>
      <c r="AV3714" s="8" t="s">
        <v>13</v>
      </c>
      <c r="AW3714" s="8" t="s">
        <v>14</v>
      </c>
      <c r="AX3714" s="8" t="s">
        <v>15</v>
      </c>
      <c r="AY3714" s="8" t="s">
        <v>16</v>
      </c>
      <c r="AZ3714" s="8" t="s">
        <v>17</v>
      </c>
      <c r="BA3714" s="8" t="s">
        <v>18</v>
      </c>
      <c r="BB3714" s="8" t="s">
        <v>19</v>
      </c>
      <c r="BC3714" s="8" t="s">
        <v>20</v>
      </c>
      <c r="BD3714" s="8" t="s">
        <v>21</v>
      </c>
      <c r="BE3714" s="8" t="s">
        <v>22</v>
      </c>
      <c r="BF3714" s="8" t="s">
        <v>23</v>
      </c>
      <c r="BG3714" s="8" t="s">
        <v>24</v>
      </c>
      <c r="BH3714" s="8" t="s">
        <v>25</v>
      </c>
    </row>
    <row r="3715" spans="36:60" x14ac:dyDescent="0.25">
      <c r="AJ3715" s="47">
        <v>1</v>
      </c>
      <c r="AK3715" s="46" t="s">
        <v>26</v>
      </c>
      <c r="AL3715" s="46" t="s">
        <v>27</v>
      </c>
      <c r="AM3715" s="46" t="s">
        <v>28</v>
      </c>
      <c r="AN3715" s="46" t="s">
        <v>29</v>
      </c>
      <c r="AO3715" s="46" t="s">
        <v>30</v>
      </c>
      <c r="AP3715" s="46" t="s">
        <v>31</v>
      </c>
      <c r="AQ3715" s="46" t="s">
        <v>32</v>
      </c>
      <c r="AR3715" s="46" t="s">
        <v>33</v>
      </c>
      <c r="AS3715" s="46" t="s">
        <v>34</v>
      </c>
      <c r="AT3715" s="46">
        <v>576.66</v>
      </c>
      <c r="AU3715" s="46">
        <v>4</v>
      </c>
      <c r="AV3715" s="46">
        <v>0.17</v>
      </c>
      <c r="AW3715" s="46">
        <v>1914.51</v>
      </c>
      <c r="AX3715" s="46">
        <v>1118.6300000000001</v>
      </c>
      <c r="AY3715" s="46">
        <v>795.88</v>
      </c>
      <c r="AZ3715" s="46" t="s">
        <v>35</v>
      </c>
      <c r="BA3715" s="46" t="s">
        <v>36</v>
      </c>
      <c r="BB3715" s="46" t="s">
        <v>37</v>
      </c>
      <c r="BC3715" s="46">
        <v>32.479999999999997</v>
      </c>
      <c r="BD3715" s="46">
        <v>10</v>
      </c>
      <c r="BE3715" s="46" t="s">
        <v>38</v>
      </c>
      <c r="BF3715" s="46" t="s">
        <v>39</v>
      </c>
      <c r="BG3715" s="46">
        <v>2</v>
      </c>
      <c r="BH3715" s="46">
        <v>8</v>
      </c>
    </row>
    <row r="3716" spans="36:60" x14ac:dyDescent="0.25">
      <c r="AJ3716" s="11">
        <v>2</v>
      </c>
      <c r="AK3716" s="2" t="s">
        <v>40</v>
      </c>
      <c r="AL3716" s="2" t="s">
        <v>41</v>
      </c>
      <c r="AM3716" s="2" t="s">
        <v>42</v>
      </c>
      <c r="AN3716" s="2" t="s">
        <v>43</v>
      </c>
      <c r="AO3716" s="2" t="s">
        <v>44</v>
      </c>
      <c r="AP3716" s="2" t="s">
        <v>31</v>
      </c>
      <c r="AQ3716" s="2" t="s">
        <v>32</v>
      </c>
      <c r="AR3716" s="2" t="s">
        <v>45</v>
      </c>
      <c r="AS3716" s="2" t="s">
        <v>46</v>
      </c>
      <c r="AT3716" s="2">
        <v>447.27</v>
      </c>
      <c r="AU3716" s="2">
        <v>5</v>
      </c>
      <c r="AV3716" s="2">
        <v>0.12</v>
      </c>
      <c r="AW3716" s="2">
        <v>1967.99</v>
      </c>
      <c r="AX3716" s="2">
        <v>1337.43</v>
      </c>
      <c r="AY3716" s="2">
        <v>630.55999999999995</v>
      </c>
      <c r="AZ3716" s="2" t="s">
        <v>47</v>
      </c>
      <c r="BA3716" s="2" t="s">
        <v>36</v>
      </c>
      <c r="BB3716" s="2" t="s">
        <v>48</v>
      </c>
      <c r="BC3716" s="2">
        <v>25.58</v>
      </c>
      <c r="BD3716" s="2">
        <v>4</v>
      </c>
      <c r="BE3716" s="2" t="s">
        <v>38</v>
      </c>
      <c r="BF3716" s="2" t="s">
        <v>39</v>
      </c>
      <c r="BG3716" s="2">
        <v>1</v>
      </c>
      <c r="BH3716" s="2">
        <v>10</v>
      </c>
    </row>
    <row r="3717" spans="36:60" x14ac:dyDescent="0.25">
      <c r="AJ3717" s="12">
        <v>3</v>
      </c>
      <c r="AK3717" s="13" t="s">
        <v>49</v>
      </c>
      <c r="AL3717" s="13" t="s">
        <v>50</v>
      </c>
      <c r="AM3717" s="13" t="s">
        <v>28</v>
      </c>
      <c r="AN3717" s="13" t="s">
        <v>43</v>
      </c>
      <c r="AO3717" s="13" t="s">
        <v>30</v>
      </c>
      <c r="AP3717" s="13" t="s">
        <v>51</v>
      </c>
      <c r="AQ3717" s="13" t="s">
        <v>52</v>
      </c>
      <c r="AR3717" s="13" t="s">
        <v>53</v>
      </c>
      <c r="AS3717" s="13" t="s">
        <v>46</v>
      </c>
      <c r="AT3717" s="13">
        <v>344.45</v>
      </c>
      <c r="AU3717" s="13">
        <v>19</v>
      </c>
      <c r="AV3717" s="13">
        <v>0.15</v>
      </c>
      <c r="AW3717" s="13">
        <v>5562.87</v>
      </c>
      <c r="AX3717" s="13">
        <v>4009.72</v>
      </c>
      <c r="AY3717" s="13">
        <v>1553.15</v>
      </c>
      <c r="AZ3717" s="13" t="s">
        <v>47</v>
      </c>
      <c r="BA3717" s="13" t="s">
        <v>54</v>
      </c>
      <c r="BB3717" s="13" t="s">
        <v>37</v>
      </c>
      <c r="BC3717" s="13">
        <v>27.68</v>
      </c>
      <c r="BD3717" s="13">
        <v>1</v>
      </c>
      <c r="BE3717" s="13" t="s">
        <v>55</v>
      </c>
      <c r="BF3717" s="13" t="s">
        <v>56</v>
      </c>
      <c r="BG3717" s="13">
        <v>1</v>
      </c>
      <c r="BH3717" s="13">
        <v>12</v>
      </c>
    </row>
    <row r="3718" spans="36:60" x14ac:dyDescent="0.25">
      <c r="AJ3718" s="11">
        <v>4</v>
      </c>
      <c r="AK3718" s="2" t="s">
        <v>57</v>
      </c>
      <c r="AL3718" s="2" t="s">
        <v>58</v>
      </c>
      <c r="AM3718" s="2" t="s">
        <v>42</v>
      </c>
      <c r="AN3718" s="2" t="s">
        <v>59</v>
      </c>
      <c r="AO3718" s="2" t="s">
        <v>60</v>
      </c>
      <c r="AP3718" s="2" t="s">
        <v>61</v>
      </c>
      <c r="AQ3718" s="2" t="s">
        <v>62</v>
      </c>
      <c r="AR3718" s="2" t="s">
        <v>33</v>
      </c>
      <c r="AS3718" s="2" t="s">
        <v>34</v>
      </c>
      <c r="AT3718" s="2">
        <v>438.12</v>
      </c>
      <c r="AU3718" s="2">
        <v>16</v>
      </c>
      <c r="AV3718" s="2">
        <v>0.28000000000000003</v>
      </c>
      <c r="AW3718" s="2">
        <v>5047.1400000000003</v>
      </c>
      <c r="AX3718" s="2">
        <v>2684.67</v>
      </c>
      <c r="AY3718" s="2">
        <v>2362.4699999999998</v>
      </c>
      <c r="AZ3718" s="2" t="s">
        <v>63</v>
      </c>
      <c r="BA3718" s="2" t="s">
        <v>54</v>
      </c>
      <c r="BB3718" s="2" t="s">
        <v>48</v>
      </c>
      <c r="BC3718" s="2">
        <v>23.41</v>
      </c>
      <c r="BD3718" s="2">
        <v>3</v>
      </c>
      <c r="BE3718" s="2" t="s">
        <v>38</v>
      </c>
      <c r="BF3718" s="2" t="s">
        <v>56</v>
      </c>
      <c r="BG3718" s="2">
        <v>1</v>
      </c>
      <c r="BH3718" s="2">
        <v>1</v>
      </c>
    </row>
    <row r="3719" spans="36:60" x14ac:dyDescent="0.25">
      <c r="AJ3719" s="12">
        <v>5</v>
      </c>
      <c r="AK3719" s="13" t="s">
        <v>64</v>
      </c>
      <c r="AL3719" s="13" t="s">
        <v>65</v>
      </c>
      <c r="AM3719" s="13" t="s">
        <v>66</v>
      </c>
      <c r="AN3719" s="13" t="s">
        <v>59</v>
      </c>
      <c r="AO3719" s="13" t="s">
        <v>67</v>
      </c>
      <c r="AP3719" s="13" t="s">
        <v>68</v>
      </c>
      <c r="AQ3719" s="13" t="s">
        <v>69</v>
      </c>
      <c r="AR3719" s="13" t="s">
        <v>33</v>
      </c>
      <c r="AS3719" s="13" t="s">
        <v>70</v>
      </c>
      <c r="AT3719" s="13">
        <v>80.22</v>
      </c>
      <c r="AU3719" s="13">
        <v>15</v>
      </c>
      <c r="AV3719" s="13">
        <v>0</v>
      </c>
      <c r="AW3719" s="13">
        <v>1203.3</v>
      </c>
      <c r="AX3719" s="13">
        <v>745.46</v>
      </c>
      <c r="AY3719" s="13">
        <v>457.84</v>
      </c>
      <c r="AZ3719" s="13" t="s">
        <v>35</v>
      </c>
      <c r="BA3719" s="13" t="s">
        <v>71</v>
      </c>
      <c r="BB3719" s="13" t="s">
        <v>72</v>
      </c>
      <c r="BC3719" s="13">
        <v>29.52</v>
      </c>
      <c r="BD3719" s="13">
        <v>8</v>
      </c>
      <c r="BE3719" s="13" t="s">
        <v>38</v>
      </c>
      <c r="BF3719" s="13" t="s">
        <v>56</v>
      </c>
      <c r="BG3719" s="13">
        <v>1</v>
      </c>
      <c r="BH3719" s="13">
        <v>5</v>
      </c>
    </row>
    <row r="3720" spans="36:60" x14ac:dyDescent="0.25">
      <c r="AJ3720" s="11">
        <v>6</v>
      </c>
      <c r="AK3720" s="2" t="s">
        <v>73</v>
      </c>
      <c r="AL3720" s="2" t="s">
        <v>58</v>
      </c>
      <c r="AM3720" s="2" t="s">
        <v>66</v>
      </c>
      <c r="AN3720" s="2" t="s">
        <v>59</v>
      </c>
      <c r="AO3720" s="2" t="s">
        <v>74</v>
      </c>
      <c r="AP3720" s="2" t="s">
        <v>75</v>
      </c>
      <c r="AQ3720" s="2" t="s">
        <v>32</v>
      </c>
      <c r="AR3720" s="2" t="s">
        <v>53</v>
      </c>
      <c r="AS3720" s="2" t="s">
        <v>70</v>
      </c>
      <c r="AT3720" s="2">
        <v>956.16</v>
      </c>
      <c r="AU3720" s="2">
        <v>2</v>
      </c>
      <c r="AV3720" s="2">
        <v>0</v>
      </c>
      <c r="AW3720" s="2">
        <v>1912.32</v>
      </c>
      <c r="AX3720" s="2">
        <v>1376.98</v>
      </c>
      <c r="AY3720" s="2">
        <v>535.34</v>
      </c>
      <c r="AZ3720" s="2" t="s">
        <v>76</v>
      </c>
      <c r="BA3720" s="2" t="s">
        <v>71</v>
      </c>
      <c r="BB3720" s="2" t="s">
        <v>72</v>
      </c>
      <c r="BC3720" s="2">
        <v>7.77</v>
      </c>
      <c r="BD3720" s="2">
        <v>2</v>
      </c>
      <c r="BE3720" s="2" t="s">
        <v>55</v>
      </c>
      <c r="BF3720" s="2" t="s">
        <v>56</v>
      </c>
      <c r="BG3720" s="2">
        <v>4</v>
      </c>
      <c r="BH3720" s="2">
        <v>5</v>
      </c>
    </row>
    <row r="3721" spans="36:60" x14ac:dyDescent="0.25">
      <c r="AJ3721" s="12">
        <v>7</v>
      </c>
      <c r="AK3721" s="13" t="s">
        <v>77</v>
      </c>
      <c r="AL3721" s="13" t="s">
        <v>50</v>
      </c>
      <c r="AM3721" s="13" t="s">
        <v>66</v>
      </c>
      <c r="AN3721" s="13" t="s">
        <v>59</v>
      </c>
      <c r="AO3721" s="13" t="s">
        <v>78</v>
      </c>
      <c r="AP3721" s="13" t="s">
        <v>68</v>
      </c>
      <c r="AQ3721" s="13" t="s">
        <v>79</v>
      </c>
      <c r="AR3721" s="13" t="s">
        <v>33</v>
      </c>
      <c r="AS3721" s="13" t="s">
        <v>80</v>
      </c>
      <c r="AT3721" s="13">
        <v>342.02</v>
      </c>
      <c r="AU3721" s="13">
        <v>20</v>
      </c>
      <c r="AV3721" s="13">
        <v>0.08</v>
      </c>
      <c r="AW3721" s="13">
        <v>6293.17</v>
      </c>
      <c r="AX3721" s="13">
        <v>3483.81</v>
      </c>
      <c r="AY3721" s="13">
        <v>2809.36</v>
      </c>
      <c r="AZ3721" s="13" t="s">
        <v>76</v>
      </c>
      <c r="BA3721" s="13" t="s">
        <v>71</v>
      </c>
      <c r="BB3721" s="13" t="s">
        <v>37</v>
      </c>
      <c r="BC3721" s="13">
        <v>32.24</v>
      </c>
      <c r="BD3721" s="13">
        <v>2</v>
      </c>
      <c r="BE3721" s="13" t="s">
        <v>38</v>
      </c>
      <c r="BF3721" s="13" t="s">
        <v>56</v>
      </c>
      <c r="BG3721" s="13">
        <v>3</v>
      </c>
      <c r="BH3721" s="13">
        <v>6</v>
      </c>
    </row>
    <row r="3722" spans="36:60" x14ac:dyDescent="0.25">
      <c r="AJ3722" s="11">
        <v>8</v>
      </c>
      <c r="AK3722" s="2" t="s">
        <v>81</v>
      </c>
      <c r="AL3722" s="2" t="s">
        <v>65</v>
      </c>
      <c r="AM3722" s="2" t="s">
        <v>82</v>
      </c>
      <c r="AN3722" s="2" t="s">
        <v>83</v>
      </c>
      <c r="AO3722" s="2" t="s">
        <v>30</v>
      </c>
      <c r="AP3722" s="2" t="s">
        <v>61</v>
      </c>
      <c r="AQ3722" s="2" t="s">
        <v>84</v>
      </c>
      <c r="AR3722" s="2" t="s">
        <v>33</v>
      </c>
      <c r="AS3722" s="2" t="s">
        <v>85</v>
      </c>
      <c r="AT3722" s="2">
        <v>380.23</v>
      </c>
      <c r="AU3722" s="2">
        <v>5</v>
      </c>
      <c r="AV3722" s="2">
        <v>0.01</v>
      </c>
      <c r="AW3722" s="2">
        <v>1882.14</v>
      </c>
      <c r="AX3722" s="2">
        <v>1181.3</v>
      </c>
      <c r="AY3722" s="2">
        <v>700.84</v>
      </c>
      <c r="AZ3722" s="2" t="s">
        <v>76</v>
      </c>
      <c r="BA3722" s="2" t="s">
        <v>36</v>
      </c>
      <c r="BB3722" s="2" t="s">
        <v>72</v>
      </c>
      <c r="BC3722" s="2">
        <v>28.33</v>
      </c>
      <c r="BD3722" s="2">
        <v>4</v>
      </c>
      <c r="BE3722" s="2" t="s">
        <v>38</v>
      </c>
      <c r="BF3722" s="2" t="s">
        <v>56</v>
      </c>
      <c r="BG3722" s="2">
        <v>2</v>
      </c>
      <c r="BH3722" s="2">
        <v>9</v>
      </c>
    </row>
    <row r="3723" spans="36:60" x14ac:dyDescent="0.25">
      <c r="AJ3723" s="12">
        <v>9</v>
      </c>
      <c r="AK3723" s="13" t="s">
        <v>86</v>
      </c>
      <c r="AL3723" s="13" t="s">
        <v>58</v>
      </c>
      <c r="AM3723" s="13" t="s">
        <v>28</v>
      </c>
      <c r="AN3723" s="13" t="s">
        <v>29</v>
      </c>
      <c r="AO3723" s="13" t="s">
        <v>78</v>
      </c>
      <c r="AP3723" s="13" t="s">
        <v>61</v>
      </c>
      <c r="AQ3723" s="13" t="s">
        <v>87</v>
      </c>
      <c r="AR3723" s="13" t="s">
        <v>45</v>
      </c>
      <c r="AS3723" s="13" t="s">
        <v>34</v>
      </c>
      <c r="AT3723" s="13">
        <v>604.76</v>
      </c>
      <c r="AU3723" s="13">
        <v>19</v>
      </c>
      <c r="AV3723" s="13">
        <v>0.18</v>
      </c>
      <c r="AW3723" s="13">
        <v>9422.16</v>
      </c>
      <c r="AX3723" s="13">
        <v>7639.72</v>
      </c>
      <c r="AY3723" s="13">
        <v>1782.44</v>
      </c>
      <c r="AZ3723" s="13" t="s">
        <v>35</v>
      </c>
      <c r="BA3723" s="13" t="s">
        <v>88</v>
      </c>
      <c r="BB3723" s="13" t="s">
        <v>48</v>
      </c>
      <c r="BC3723" s="13">
        <v>29.33</v>
      </c>
      <c r="BD3723" s="13">
        <v>8</v>
      </c>
      <c r="BE3723" s="13" t="s">
        <v>55</v>
      </c>
      <c r="BF3723" s="13" t="s">
        <v>39</v>
      </c>
      <c r="BG3723" s="13">
        <v>3</v>
      </c>
      <c r="BH3723" s="13">
        <v>7</v>
      </c>
    </row>
    <row r="3724" spans="36:60" x14ac:dyDescent="0.25">
      <c r="AJ3724" s="11">
        <v>10</v>
      </c>
      <c r="AK3724" s="2" t="s">
        <v>89</v>
      </c>
      <c r="AL3724" s="2" t="s">
        <v>58</v>
      </c>
      <c r="AM3724" s="2" t="s">
        <v>42</v>
      </c>
      <c r="AN3724" s="2" t="s">
        <v>90</v>
      </c>
      <c r="AO3724" s="2" t="s">
        <v>78</v>
      </c>
      <c r="AP3724" s="2" t="s">
        <v>68</v>
      </c>
      <c r="AQ3724" s="2" t="s">
        <v>32</v>
      </c>
      <c r="AR3724" s="2" t="s">
        <v>33</v>
      </c>
      <c r="AS3724" s="2" t="s">
        <v>70</v>
      </c>
      <c r="AT3724" s="2">
        <v>208.71</v>
      </c>
      <c r="AU3724" s="2">
        <v>9</v>
      </c>
      <c r="AV3724" s="2">
        <v>0.03</v>
      </c>
      <c r="AW3724" s="2">
        <v>1822.04</v>
      </c>
      <c r="AX3724" s="2">
        <v>1557.66</v>
      </c>
      <c r="AY3724" s="2">
        <v>264.38</v>
      </c>
      <c r="AZ3724" s="2" t="s">
        <v>91</v>
      </c>
      <c r="BA3724" s="2" t="s">
        <v>36</v>
      </c>
      <c r="BB3724" s="2" t="s">
        <v>37</v>
      </c>
      <c r="BC3724" s="2">
        <v>39.26</v>
      </c>
      <c r="BD3724" s="2">
        <v>2</v>
      </c>
      <c r="BE3724" s="2" t="s">
        <v>38</v>
      </c>
      <c r="BF3724" s="2" t="s">
        <v>39</v>
      </c>
      <c r="BG3724" s="2">
        <v>3</v>
      </c>
      <c r="BH3724" s="2">
        <v>6</v>
      </c>
    </row>
    <row r="3725" spans="36:60" x14ac:dyDescent="0.25">
      <c r="AJ3725" s="12">
        <v>11</v>
      </c>
      <c r="AK3725" s="13" t="s">
        <v>92</v>
      </c>
      <c r="AL3725" s="13" t="s">
        <v>41</v>
      </c>
      <c r="AM3725" s="13" t="s">
        <v>28</v>
      </c>
      <c r="AN3725" s="13" t="s">
        <v>93</v>
      </c>
      <c r="AO3725" s="13" t="s">
        <v>94</v>
      </c>
      <c r="AP3725" s="13" t="s">
        <v>68</v>
      </c>
      <c r="AQ3725" s="13" t="s">
        <v>87</v>
      </c>
      <c r="AR3725" s="13" t="s">
        <v>45</v>
      </c>
      <c r="AS3725" s="13" t="s">
        <v>70</v>
      </c>
      <c r="AT3725" s="13">
        <v>324.88</v>
      </c>
      <c r="AU3725" s="13">
        <v>16</v>
      </c>
      <c r="AV3725" s="13">
        <v>0.17</v>
      </c>
      <c r="AW3725" s="13">
        <v>4314.41</v>
      </c>
      <c r="AX3725" s="13">
        <v>3303.81</v>
      </c>
      <c r="AY3725" s="13">
        <v>1010.6</v>
      </c>
      <c r="AZ3725" s="13" t="s">
        <v>35</v>
      </c>
      <c r="BA3725" s="13" t="s">
        <v>71</v>
      </c>
      <c r="BB3725" s="13" t="s">
        <v>48</v>
      </c>
      <c r="BC3725" s="13">
        <v>33.200000000000003</v>
      </c>
      <c r="BD3725" s="13">
        <v>4</v>
      </c>
      <c r="BE3725" s="13" t="s">
        <v>55</v>
      </c>
      <c r="BF3725" s="13" t="s">
        <v>39</v>
      </c>
      <c r="BG3725" s="13">
        <v>4</v>
      </c>
      <c r="BH3725" s="13">
        <v>2</v>
      </c>
    </row>
    <row r="3726" spans="36:60" x14ac:dyDescent="0.25">
      <c r="AJ3726" s="11">
        <v>12</v>
      </c>
      <c r="AK3726" s="2" t="s">
        <v>95</v>
      </c>
      <c r="AL3726" s="2" t="s">
        <v>96</v>
      </c>
      <c r="AM3726" s="2" t="s">
        <v>66</v>
      </c>
      <c r="AN3726" s="2" t="s">
        <v>93</v>
      </c>
      <c r="AO3726" s="2" t="s">
        <v>60</v>
      </c>
      <c r="AP3726" s="2" t="s">
        <v>51</v>
      </c>
      <c r="AQ3726" s="2" t="s">
        <v>62</v>
      </c>
      <c r="AR3726" s="2" t="s">
        <v>45</v>
      </c>
      <c r="AS3726" s="2" t="s">
        <v>34</v>
      </c>
      <c r="AT3726" s="2">
        <v>89.82</v>
      </c>
      <c r="AU3726" s="2">
        <v>12</v>
      </c>
      <c r="AV3726" s="2">
        <v>0.16</v>
      </c>
      <c r="AW3726" s="2">
        <v>905.39</v>
      </c>
      <c r="AX3726" s="2">
        <v>594.91</v>
      </c>
      <c r="AY3726" s="2">
        <v>310.48</v>
      </c>
      <c r="AZ3726" s="2" t="s">
        <v>35</v>
      </c>
      <c r="BA3726" s="2" t="s">
        <v>36</v>
      </c>
      <c r="BB3726" s="2" t="s">
        <v>48</v>
      </c>
      <c r="BC3726" s="2">
        <v>13.9</v>
      </c>
      <c r="BD3726" s="2">
        <v>8</v>
      </c>
      <c r="BE3726" s="2" t="s">
        <v>97</v>
      </c>
      <c r="BF3726" s="2" t="s">
        <v>39</v>
      </c>
      <c r="BG3726" s="2">
        <v>4</v>
      </c>
      <c r="BH3726" s="2">
        <v>7</v>
      </c>
    </row>
    <row r="3727" spans="36:60" x14ac:dyDescent="0.25">
      <c r="AJ3727" s="12">
        <v>13</v>
      </c>
      <c r="AK3727" s="13" t="s">
        <v>98</v>
      </c>
      <c r="AL3727" s="13" t="s">
        <v>99</v>
      </c>
      <c r="AM3727" s="13" t="s">
        <v>82</v>
      </c>
      <c r="AN3727" s="13" t="s">
        <v>83</v>
      </c>
      <c r="AO3727" s="13" t="s">
        <v>100</v>
      </c>
      <c r="AP3727" s="13" t="s">
        <v>75</v>
      </c>
      <c r="AQ3727" s="13" t="s">
        <v>32</v>
      </c>
      <c r="AR3727" s="13" t="s">
        <v>53</v>
      </c>
      <c r="AS3727" s="13" t="s">
        <v>80</v>
      </c>
      <c r="AT3727" s="13">
        <v>387.73</v>
      </c>
      <c r="AU3727" s="13">
        <v>6</v>
      </c>
      <c r="AV3727" s="13">
        <v>0.19</v>
      </c>
      <c r="AW3727" s="13">
        <v>1884.37</v>
      </c>
      <c r="AX3727" s="13">
        <v>1273.7</v>
      </c>
      <c r="AY3727" s="13">
        <v>610.66999999999996</v>
      </c>
      <c r="AZ3727" s="13" t="s">
        <v>63</v>
      </c>
      <c r="BA3727" s="13" t="s">
        <v>36</v>
      </c>
      <c r="BB3727" s="13" t="s">
        <v>37</v>
      </c>
      <c r="BC3727" s="13">
        <v>20.170000000000002</v>
      </c>
      <c r="BD3727" s="13">
        <v>1</v>
      </c>
      <c r="BE3727" s="13" t="s">
        <v>97</v>
      </c>
      <c r="BF3727" s="13" t="s">
        <v>56</v>
      </c>
      <c r="BG3727" s="13">
        <v>2</v>
      </c>
      <c r="BH3727" s="13">
        <v>6</v>
      </c>
    </row>
    <row r="3728" spans="36:60" x14ac:dyDescent="0.25">
      <c r="AJ3728" s="11">
        <v>14</v>
      </c>
      <c r="AK3728" s="2" t="s">
        <v>101</v>
      </c>
      <c r="AL3728" s="2" t="s">
        <v>99</v>
      </c>
      <c r="AM3728" s="2" t="s">
        <v>28</v>
      </c>
      <c r="AN3728" s="2" t="s">
        <v>83</v>
      </c>
      <c r="AO3728" s="2" t="s">
        <v>100</v>
      </c>
      <c r="AP3728" s="2" t="s">
        <v>75</v>
      </c>
      <c r="AQ3728" s="2" t="s">
        <v>102</v>
      </c>
      <c r="AR3728" s="2" t="s">
        <v>33</v>
      </c>
      <c r="AS3728" s="2" t="s">
        <v>85</v>
      </c>
      <c r="AT3728" s="2">
        <v>49.49</v>
      </c>
      <c r="AU3728" s="2">
        <v>12</v>
      </c>
      <c r="AV3728" s="2">
        <v>0.18</v>
      </c>
      <c r="AW3728" s="2">
        <v>486.98</v>
      </c>
      <c r="AX3728" s="2">
        <v>396.26</v>
      </c>
      <c r="AY3728" s="2">
        <v>90.72</v>
      </c>
      <c r="AZ3728" s="2" t="s">
        <v>76</v>
      </c>
      <c r="BA3728" s="2" t="s">
        <v>71</v>
      </c>
      <c r="BB3728" s="2" t="s">
        <v>37</v>
      </c>
      <c r="BC3728" s="2">
        <v>28.4</v>
      </c>
      <c r="BD3728" s="2">
        <v>5</v>
      </c>
      <c r="BE3728" s="2" t="s">
        <v>38</v>
      </c>
      <c r="BF3728" s="2" t="s">
        <v>56</v>
      </c>
      <c r="BG3728" s="2">
        <v>3</v>
      </c>
      <c r="BH3728" s="2">
        <v>3</v>
      </c>
    </row>
    <row r="3729" spans="36:60" x14ac:dyDescent="0.25">
      <c r="AJ3729" s="12">
        <v>15</v>
      </c>
      <c r="AK3729" s="13" t="s">
        <v>103</v>
      </c>
      <c r="AL3729" s="13" t="s">
        <v>41</v>
      </c>
      <c r="AM3729" s="13" t="s">
        <v>42</v>
      </c>
      <c r="AN3729" s="13" t="s">
        <v>29</v>
      </c>
      <c r="AO3729" s="13" t="s">
        <v>94</v>
      </c>
      <c r="AP3729" s="13" t="s">
        <v>31</v>
      </c>
      <c r="AQ3729" s="13" t="s">
        <v>84</v>
      </c>
      <c r="AR3729" s="13" t="s">
        <v>53</v>
      </c>
      <c r="AS3729" s="13" t="s">
        <v>85</v>
      </c>
      <c r="AT3729" s="13">
        <v>66.03</v>
      </c>
      <c r="AU3729" s="13">
        <v>4</v>
      </c>
      <c r="AV3729" s="13">
        <v>0.03</v>
      </c>
      <c r="AW3729" s="13">
        <v>256.2</v>
      </c>
      <c r="AX3729" s="13">
        <v>228.6</v>
      </c>
      <c r="AY3729" s="13">
        <v>27.6</v>
      </c>
      <c r="AZ3729" s="13" t="s">
        <v>35</v>
      </c>
      <c r="BA3729" s="13" t="s">
        <v>71</v>
      </c>
      <c r="BB3729" s="13" t="s">
        <v>48</v>
      </c>
      <c r="BC3729" s="13">
        <v>18.989999999999998</v>
      </c>
      <c r="BD3729" s="13">
        <v>4</v>
      </c>
      <c r="BE3729" s="13" t="s">
        <v>97</v>
      </c>
      <c r="BF3729" s="13" t="s">
        <v>56</v>
      </c>
      <c r="BG3729" s="13">
        <v>3</v>
      </c>
      <c r="BH3729" s="13">
        <v>6</v>
      </c>
    </row>
    <row r="3730" spans="36:60" x14ac:dyDescent="0.25">
      <c r="AJ3730" s="11">
        <v>16</v>
      </c>
      <c r="AK3730" s="2" t="s">
        <v>104</v>
      </c>
      <c r="AL3730" s="2" t="s">
        <v>27</v>
      </c>
      <c r="AM3730" s="2" t="s">
        <v>28</v>
      </c>
      <c r="AN3730" s="2" t="s">
        <v>29</v>
      </c>
      <c r="AO3730" s="2" t="s">
        <v>44</v>
      </c>
      <c r="AP3730" s="2" t="s">
        <v>75</v>
      </c>
      <c r="AQ3730" s="2" t="s">
        <v>87</v>
      </c>
      <c r="AR3730" s="2" t="s">
        <v>33</v>
      </c>
      <c r="AS3730" s="2" t="s">
        <v>85</v>
      </c>
      <c r="AT3730" s="2">
        <v>687.05</v>
      </c>
      <c r="AU3730" s="2">
        <v>19</v>
      </c>
      <c r="AV3730" s="2">
        <v>0.18</v>
      </c>
      <c r="AW3730" s="2">
        <v>10704.24</v>
      </c>
      <c r="AX3730" s="2">
        <v>7654.15</v>
      </c>
      <c r="AY3730" s="2">
        <v>3050.09</v>
      </c>
      <c r="AZ3730" s="2" t="s">
        <v>47</v>
      </c>
      <c r="BA3730" s="2" t="s">
        <v>88</v>
      </c>
      <c r="BB3730" s="2" t="s">
        <v>72</v>
      </c>
      <c r="BC3730" s="2">
        <v>25.82</v>
      </c>
      <c r="BD3730" s="2">
        <v>3</v>
      </c>
      <c r="BE3730" s="2" t="s">
        <v>55</v>
      </c>
      <c r="BF3730" s="2" t="s">
        <v>56</v>
      </c>
      <c r="BG3730" s="2">
        <v>3</v>
      </c>
      <c r="BH3730" s="2">
        <v>12</v>
      </c>
    </row>
    <row r="3731" spans="36:60" x14ac:dyDescent="0.25">
      <c r="AJ3731" s="12">
        <v>17</v>
      </c>
      <c r="AK3731" s="13" t="s">
        <v>105</v>
      </c>
      <c r="AL3731" s="13" t="s">
        <v>41</v>
      </c>
      <c r="AM3731" s="13" t="s">
        <v>28</v>
      </c>
      <c r="AN3731" s="13" t="s">
        <v>29</v>
      </c>
      <c r="AO3731" s="13" t="s">
        <v>67</v>
      </c>
      <c r="AP3731" s="13" t="s">
        <v>75</v>
      </c>
      <c r="AQ3731" s="13" t="s">
        <v>87</v>
      </c>
      <c r="AR3731" s="13" t="s">
        <v>53</v>
      </c>
      <c r="AS3731" s="13" t="s">
        <v>85</v>
      </c>
      <c r="AT3731" s="13">
        <v>725.8</v>
      </c>
      <c r="AU3731" s="13">
        <v>8</v>
      </c>
      <c r="AV3731" s="13">
        <v>0.15</v>
      </c>
      <c r="AW3731" s="13">
        <v>4935.4399999999996</v>
      </c>
      <c r="AX3731" s="13">
        <v>3662.25</v>
      </c>
      <c r="AY3731" s="13">
        <v>1273.19</v>
      </c>
      <c r="AZ3731" s="13" t="s">
        <v>35</v>
      </c>
      <c r="BA3731" s="13" t="s">
        <v>54</v>
      </c>
      <c r="BB3731" s="13" t="s">
        <v>48</v>
      </c>
      <c r="BC3731" s="13">
        <v>29.54</v>
      </c>
      <c r="BD3731" s="13">
        <v>6</v>
      </c>
      <c r="BE3731" s="13" t="s">
        <v>55</v>
      </c>
      <c r="BF3731" s="13" t="s">
        <v>56</v>
      </c>
      <c r="BG3731" s="13">
        <v>1</v>
      </c>
      <c r="BH3731" s="13">
        <v>8</v>
      </c>
    </row>
    <row r="3732" spans="36:60" x14ac:dyDescent="0.25">
      <c r="AJ3732" s="11">
        <v>18</v>
      </c>
      <c r="AK3732" s="2" t="s">
        <v>106</v>
      </c>
      <c r="AL3732" s="2" t="s">
        <v>65</v>
      </c>
      <c r="AM3732" s="2" t="s">
        <v>42</v>
      </c>
      <c r="AN3732" s="2" t="s">
        <v>90</v>
      </c>
      <c r="AO3732" s="2" t="s">
        <v>94</v>
      </c>
      <c r="AP3732" s="2" t="s">
        <v>51</v>
      </c>
      <c r="AQ3732" s="2" t="s">
        <v>107</v>
      </c>
      <c r="AR3732" s="2" t="s">
        <v>33</v>
      </c>
      <c r="AS3732" s="2" t="s">
        <v>34</v>
      </c>
      <c r="AT3732" s="2">
        <v>370.13</v>
      </c>
      <c r="AU3732" s="2">
        <v>1</v>
      </c>
      <c r="AV3732" s="2">
        <v>0.12</v>
      </c>
      <c r="AW3732" s="2">
        <v>325.70999999999998</v>
      </c>
      <c r="AX3732" s="2">
        <v>263</v>
      </c>
      <c r="AY3732" s="2">
        <v>62.71</v>
      </c>
      <c r="AZ3732" s="2" t="s">
        <v>76</v>
      </c>
      <c r="BA3732" s="2" t="s">
        <v>54</v>
      </c>
      <c r="BB3732" s="2" t="s">
        <v>37</v>
      </c>
      <c r="BC3732" s="2">
        <v>40.28</v>
      </c>
      <c r="BD3732" s="2">
        <v>9</v>
      </c>
      <c r="BE3732" s="2" t="s">
        <v>55</v>
      </c>
      <c r="BF3732" s="2" t="s">
        <v>39</v>
      </c>
      <c r="BG3732" s="2">
        <v>4</v>
      </c>
      <c r="BH3732" s="2">
        <v>11</v>
      </c>
    </row>
    <row r="3733" spans="36:60" x14ac:dyDescent="0.25">
      <c r="AJ3733" s="12">
        <v>19</v>
      </c>
      <c r="AK3733" s="13" t="s">
        <v>108</v>
      </c>
      <c r="AL3733" s="13" t="s">
        <v>96</v>
      </c>
      <c r="AM3733" s="13" t="s">
        <v>66</v>
      </c>
      <c r="AN3733" s="13" t="s">
        <v>43</v>
      </c>
      <c r="AO3733" s="13" t="s">
        <v>30</v>
      </c>
      <c r="AP3733" s="13" t="s">
        <v>31</v>
      </c>
      <c r="AQ3733" s="13" t="s">
        <v>107</v>
      </c>
      <c r="AR3733" s="13" t="s">
        <v>53</v>
      </c>
      <c r="AS3733" s="13" t="s">
        <v>46</v>
      </c>
      <c r="AT3733" s="13">
        <v>592.47</v>
      </c>
      <c r="AU3733" s="13">
        <v>19</v>
      </c>
      <c r="AV3733" s="13">
        <v>0.08</v>
      </c>
      <c r="AW3733" s="13">
        <v>10356.379999999999</v>
      </c>
      <c r="AX3733" s="13">
        <v>8696.16</v>
      </c>
      <c r="AY3733" s="13">
        <v>1660.22</v>
      </c>
      <c r="AZ3733" s="13" t="s">
        <v>63</v>
      </c>
      <c r="BA3733" s="13" t="s">
        <v>54</v>
      </c>
      <c r="BB3733" s="13" t="s">
        <v>37</v>
      </c>
      <c r="BC3733" s="13">
        <v>16.100000000000001</v>
      </c>
      <c r="BD3733" s="13">
        <v>3</v>
      </c>
      <c r="BE3733" s="13" t="s">
        <v>97</v>
      </c>
      <c r="BF3733" s="13" t="s">
        <v>56</v>
      </c>
      <c r="BG3733" s="13">
        <v>5</v>
      </c>
      <c r="BH3733" s="13">
        <v>12</v>
      </c>
    </row>
    <row r="3734" spans="36:60" x14ac:dyDescent="0.25">
      <c r="AJ3734" s="11">
        <v>20</v>
      </c>
      <c r="AK3734" s="2" t="s">
        <v>109</v>
      </c>
      <c r="AL3734" s="2" t="s">
        <v>58</v>
      </c>
      <c r="AM3734" s="2" t="s">
        <v>66</v>
      </c>
      <c r="AN3734" s="2" t="s">
        <v>90</v>
      </c>
      <c r="AO3734" s="2" t="s">
        <v>60</v>
      </c>
      <c r="AP3734" s="2" t="s">
        <v>51</v>
      </c>
      <c r="AQ3734" s="2" t="s">
        <v>32</v>
      </c>
      <c r="AR3734" s="2" t="s">
        <v>33</v>
      </c>
      <c r="AS3734" s="2" t="s">
        <v>46</v>
      </c>
      <c r="AT3734" s="2">
        <v>548.16</v>
      </c>
      <c r="AU3734" s="2">
        <v>1</v>
      </c>
      <c r="AV3734" s="2">
        <v>0.21</v>
      </c>
      <c r="AW3734" s="2">
        <v>433.05</v>
      </c>
      <c r="AX3734" s="2">
        <v>297.44</v>
      </c>
      <c r="AY3734" s="2">
        <v>135.61000000000001</v>
      </c>
      <c r="AZ3734" s="2" t="s">
        <v>47</v>
      </c>
      <c r="BA3734" s="2" t="s">
        <v>36</v>
      </c>
      <c r="BB3734" s="2" t="s">
        <v>48</v>
      </c>
      <c r="BC3734" s="2">
        <v>33.450000000000003</v>
      </c>
      <c r="BD3734" s="2">
        <v>7</v>
      </c>
      <c r="BE3734" s="2" t="s">
        <v>55</v>
      </c>
      <c r="BF3734" s="2" t="s">
        <v>56</v>
      </c>
      <c r="BG3734" s="2">
        <v>3</v>
      </c>
      <c r="BH3734" s="2">
        <v>12</v>
      </c>
    </row>
    <row r="3735" spans="36:60" x14ac:dyDescent="0.25">
      <c r="AJ3735" s="12">
        <v>21</v>
      </c>
      <c r="AK3735" s="13" t="s">
        <v>110</v>
      </c>
      <c r="AL3735" s="13" t="s">
        <v>58</v>
      </c>
      <c r="AM3735" s="13" t="s">
        <v>82</v>
      </c>
      <c r="AN3735" s="13" t="s">
        <v>43</v>
      </c>
      <c r="AO3735" s="13" t="s">
        <v>60</v>
      </c>
      <c r="AP3735" s="13" t="s">
        <v>75</v>
      </c>
      <c r="AQ3735" s="13" t="s">
        <v>52</v>
      </c>
      <c r="AR3735" s="13" t="s">
        <v>33</v>
      </c>
      <c r="AS3735" s="13" t="s">
        <v>80</v>
      </c>
      <c r="AT3735" s="13">
        <v>839.45</v>
      </c>
      <c r="AU3735" s="13">
        <v>6</v>
      </c>
      <c r="AV3735" s="13">
        <v>0.3</v>
      </c>
      <c r="AW3735" s="13">
        <v>3525.69</v>
      </c>
      <c r="AX3735" s="13">
        <v>2289.81</v>
      </c>
      <c r="AY3735" s="13">
        <v>1235.8800000000001</v>
      </c>
      <c r="AZ3735" s="13" t="s">
        <v>76</v>
      </c>
      <c r="BA3735" s="13" t="s">
        <v>88</v>
      </c>
      <c r="BB3735" s="13" t="s">
        <v>48</v>
      </c>
      <c r="BC3735" s="13">
        <v>49.92</v>
      </c>
      <c r="BD3735" s="13">
        <v>1</v>
      </c>
      <c r="BE3735" s="13" t="s">
        <v>55</v>
      </c>
      <c r="BF3735" s="13" t="s">
        <v>39</v>
      </c>
      <c r="BG3735" s="13">
        <v>3</v>
      </c>
      <c r="BH3735" s="13">
        <v>8</v>
      </c>
    </row>
    <row r="3736" spans="36:60" x14ac:dyDescent="0.25">
      <c r="AJ3736" s="11">
        <v>22</v>
      </c>
      <c r="AK3736" s="2" t="s">
        <v>111</v>
      </c>
      <c r="AL3736" s="2" t="s">
        <v>96</v>
      </c>
      <c r="AM3736" s="2" t="s">
        <v>42</v>
      </c>
      <c r="AN3736" s="2" t="s">
        <v>29</v>
      </c>
      <c r="AO3736" s="2" t="s">
        <v>30</v>
      </c>
      <c r="AP3736" s="2" t="s">
        <v>31</v>
      </c>
      <c r="AQ3736" s="2" t="s">
        <v>87</v>
      </c>
      <c r="AR3736" s="2" t="s">
        <v>45</v>
      </c>
      <c r="AS3736" s="2" t="s">
        <v>46</v>
      </c>
      <c r="AT3736" s="2">
        <v>433.56</v>
      </c>
      <c r="AU3736" s="2">
        <v>16</v>
      </c>
      <c r="AV3736" s="2">
        <v>0.08</v>
      </c>
      <c r="AW3736" s="2">
        <v>6382</v>
      </c>
      <c r="AX3736" s="2">
        <v>4078.68</v>
      </c>
      <c r="AY3736" s="2">
        <v>2303.3200000000002</v>
      </c>
      <c r="AZ3736" s="2" t="s">
        <v>76</v>
      </c>
      <c r="BA3736" s="2" t="s">
        <v>36</v>
      </c>
      <c r="BB3736" s="2" t="s">
        <v>48</v>
      </c>
      <c r="BC3736" s="2">
        <v>5.44</v>
      </c>
      <c r="BD3736" s="2">
        <v>8</v>
      </c>
      <c r="BE3736" s="2" t="s">
        <v>97</v>
      </c>
      <c r="BF3736" s="2" t="s">
        <v>39</v>
      </c>
      <c r="BG3736" s="2">
        <v>2</v>
      </c>
      <c r="BH3736" s="2">
        <v>11</v>
      </c>
    </row>
    <row r="3737" spans="36:60" x14ac:dyDescent="0.25">
      <c r="AJ3737" s="12">
        <v>23</v>
      </c>
      <c r="AK3737" s="13" t="s">
        <v>112</v>
      </c>
      <c r="AL3737" s="13" t="s">
        <v>58</v>
      </c>
      <c r="AM3737" s="13" t="s">
        <v>66</v>
      </c>
      <c r="AN3737" s="13" t="s">
        <v>29</v>
      </c>
      <c r="AO3737" s="13" t="s">
        <v>60</v>
      </c>
      <c r="AP3737" s="13" t="s">
        <v>51</v>
      </c>
      <c r="AQ3737" s="13" t="s">
        <v>32</v>
      </c>
      <c r="AR3737" s="13" t="s">
        <v>33</v>
      </c>
      <c r="AS3737" s="13" t="s">
        <v>70</v>
      </c>
      <c r="AT3737" s="13">
        <v>769.36</v>
      </c>
      <c r="AU3737" s="13">
        <v>18</v>
      </c>
      <c r="AV3737" s="13">
        <v>0.15</v>
      </c>
      <c r="AW3737" s="13">
        <v>11771.21</v>
      </c>
      <c r="AX3737" s="13">
        <v>8865.18</v>
      </c>
      <c r="AY3737" s="13">
        <v>2906.03</v>
      </c>
      <c r="AZ3737" s="13" t="s">
        <v>63</v>
      </c>
      <c r="BA3737" s="13" t="s">
        <v>54</v>
      </c>
      <c r="BB3737" s="13" t="s">
        <v>48</v>
      </c>
      <c r="BC3737" s="13">
        <v>44.03</v>
      </c>
      <c r="BD3737" s="13">
        <v>3</v>
      </c>
      <c r="BE3737" s="13" t="s">
        <v>97</v>
      </c>
      <c r="BF3737" s="13" t="s">
        <v>56</v>
      </c>
      <c r="BG3737" s="13">
        <v>3</v>
      </c>
      <c r="BH3737" s="13">
        <v>1</v>
      </c>
    </row>
    <row r="3738" spans="36:60" x14ac:dyDescent="0.25">
      <c r="AJ3738" s="11">
        <v>24</v>
      </c>
      <c r="AK3738" s="2" t="s">
        <v>113</v>
      </c>
      <c r="AL3738" s="2" t="s">
        <v>114</v>
      </c>
      <c r="AM3738" s="2" t="s">
        <v>82</v>
      </c>
      <c r="AN3738" s="2" t="s">
        <v>29</v>
      </c>
      <c r="AO3738" s="2" t="s">
        <v>44</v>
      </c>
      <c r="AP3738" s="2" t="s">
        <v>61</v>
      </c>
      <c r="AQ3738" s="2" t="s">
        <v>62</v>
      </c>
      <c r="AR3738" s="2" t="s">
        <v>33</v>
      </c>
      <c r="AS3738" s="2" t="s">
        <v>70</v>
      </c>
      <c r="AT3738" s="2">
        <v>735.29</v>
      </c>
      <c r="AU3738" s="2">
        <v>14</v>
      </c>
      <c r="AV3738" s="2"/>
      <c r="AW3738" s="2">
        <v>7205.84</v>
      </c>
      <c r="AX3738" s="2">
        <v>6440.47</v>
      </c>
      <c r="AY3738" s="2">
        <v>765.37</v>
      </c>
      <c r="AZ3738" s="2" t="s">
        <v>63</v>
      </c>
      <c r="BA3738" s="2" t="s">
        <v>88</v>
      </c>
      <c r="BB3738" s="2" t="s">
        <v>48</v>
      </c>
      <c r="BC3738" s="2">
        <v>22.18</v>
      </c>
      <c r="BD3738" s="2">
        <v>4</v>
      </c>
      <c r="BE3738" s="2" t="s">
        <v>55</v>
      </c>
      <c r="BF3738" s="2" t="s">
        <v>56</v>
      </c>
      <c r="BG3738" s="2">
        <v>1</v>
      </c>
      <c r="BH3738" s="2">
        <v>3</v>
      </c>
    </row>
    <row r="3739" spans="36:60" x14ac:dyDescent="0.25">
      <c r="AJ3739" s="12">
        <v>25</v>
      </c>
      <c r="AK3739" s="13" t="s">
        <v>115</v>
      </c>
      <c r="AL3739" s="13" t="s">
        <v>41</v>
      </c>
      <c r="AM3739" s="13" t="s">
        <v>42</v>
      </c>
      <c r="AN3739" s="13" t="s">
        <v>83</v>
      </c>
      <c r="AO3739" s="13" t="s">
        <v>74</v>
      </c>
      <c r="AP3739" s="13" t="s">
        <v>31</v>
      </c>
      <c r="AQ3739" s="13" t="s">
        <v>84</v>
      </c>
      <c r="AR3739" s="13" t="s">
        <v>33</v>
      </c>
      <c r="AS3739" s="13" t="s">
        <v>80</v>
      </c>
      <c r="AT3739" s="13">
        <v>823.06</v>
      </c>
      <c r="AU3739" s="13">
        <v>6</v>
      </c>
      <c r="AV3739" s="13">
        <v>0.1</v>
      </c>
      <c r="AW3739" s="13">
        <v>4444.5200000000004</v>
      </c>
      <c r="AX3739" s="13">
        <v>3447.91</v>
      </c>
      <c r="AY3739" s="13">
        <v>996.61</v>
      </c>
      <c r="AZ3739" s="13" t="s">
        <v>63</v>
      </c>
      <c r="BA3739" s="13" t="s">
        <v>36</v>
      </c>
      <c r="BB3739" s="13" t="s">
        <v>72</v>
      </c>
      <c r="BC3739" s="13">
        <v>10.199999999999999</v>
      </c>
      <c r="BD3739" s="13">
        <v>1</v>
      </c>
      <c r="BE3739" s="13" t="s">
        <v>97</v>
      </c>
      <c r="BF3739" s="13" t="s">
        <v>56</v>
      </c>
      <c r="BG3739" s="13">
        <v>5</v>
      </c>
      <c r="BH3739" s="13">
        <v>8</v>
      </c>
    </row>
    <row r="3740" spans="36:60" x14ac:dyDescent="0.25">
      <c r="AJ3740" s="11">
        <v>26</v>
      </c>
      <c r="AK3740" s="2" t="s">
        <v>116</v>
      </c>
      <c r="AL3740" s="2" t="s">
        <v>65</v>
      </c>
      <c r="AM3740" s="2" t="s">
        <v>28</v>
      </c>
      <c r="AN3740" s="2" t="s">
        <v>90</v>
      </c>
      <c r="AO3740" s="2" t="s">
        <v>30</v>
      </c>
      <c r="AP3740" s="2" t="s">
        <v>75</v>
      </c>
      <c r="AQ3740" s="2" t="s">
        <v>102</v>
      </c>
      <c r="AR3740" s="2" t="s">
        <v>45</v>
      </c>
      <c r="AS3740" s="2" t="s">
        <v>85</v>
      </c>
      <c r="AT3740" s="2">
        <v>710.55</v>
      </c>
      <c r="AU3740" s="2">
        <v>10</v>
      </c>
      <c r="AV3740" s="2">
        <v>0.09</v>
      </c>
      <c r="AW3740" s="2">
        <v>6466.01</v>
      </c>
      <c r="AX3740" s="2">
        <v>5293.17</v>
      </c>
      <c r="AY3740" s="2">
        <v>1172.8399999999999</v>
      </c>
      <c r="AZ3740" s="2" t="s">
        <v>47</v>
      </c>
      <c r="BA3740" s="2" t="s">
        <v>36</v>
      </c>
      <c r="BB3740" s="2" t="s">
        <v>37</v>
      </c>
      <c r="BC3740" s="2">
        <v>10.52</v>
      </c>
      <c r="BD3740" s="2">
        <v>7</v>
      </c>
      <c r="BE3740" s="2" t="s">
        <v>97</v>
      </c>
      <c r="BF3740" s="2" t="s">
        <v>56</v>
      </c>
      <c r="BG3740" s="2">
        <v>2</v>
      </c>
      <c r="BH3740" s="2">
        <v>7</v>
      </c>
    </row>
    <row r="3741" spans="36:60" x14ac:dyDescent="0.25">
      <c r="AJ3741" s="12">
        <v>27</v>
      </c>
      <c r="AK3741" s="13" t="s">
        <v>117</v>
      </c>
      <c r="AL3741" s="13" t="s">
        <v>118</v>
      </c>
      <c r="AM3741" s="13" t="s">
        <v>28</v>
      </c>
      <c r="AN3741" s="13" t="s">
        <v>59</v>
      </c>
      <c r="AO3741" s="13" t="s">
        <v>78</v>
      </c>
      <c r="AP3741" s="13" t="s">
        <v>31</v>
      </c>
      <c r="AQ3741" s="13" t="s">
        <v>87</v>
      </c>
      <c r="AR3741" s="13" t="s">
        <v>45</v>
      </c>
      <c r="AS3741" s="13" t="s">
        <v>85</v>
      </c>
      <c r="AT3741" s="13">
        <v>600.42999999999995</v>
      </c>
      <c r="AU3741" s="13">
        <v>17</v>
      </c>
      <c r="AV3741" s="13">
        <v>0.17</v>
      </c>
      <c r="AW3741" s="13">
        <v>8472.07</v>
      </c>
      <c r="AX3741" s="13">
        <v>4854.92</v>
      </c>
      <c r="AY3741" s="13">
        <v>3617.15</v>
      </c>
      <c r="AZ3741" s="13" t="s">
        <v>47</v>
      </c>
      <c r="BA3741" s="13" t="s">
        <v>71</v>
      </c>
      <c r="BB3741" s="13" t="s">
        <v>48</v>
      </c>
      <c r="BC3741" s="13">
        <v>12.96</v>
      </c>
      <c r="BD3741" s="13">
        <v>6</v>
      </c>
      <c r="BE3741" s="13" t="s">
        <v>38</v>
      </c>
      <c r="BF3741" s="13" t="s">
        <v>56</v>
      </c>
      <c r="BG3741" s="13">
        <v>5</v>
      </c>
      <c r="BH3741" s="13">
        <v>4</v>
      </c>
    </row>
    <row r="3742" spans="36:60" x14ac:dyDescent="0.25">
      <c r="AJ3742" s="11">
        <v>28</v>
      </c>
      <c r="AK3742" s="2" t="s">
        <v>119</v>
      </c>
      <c r="AL3742" s="2" t="s">
        <v>120</v>
      </c>
      <c r="AM3742" s="2" t="s">
        <v>28</v>
      </c>
      <c r="AN3742" s="2" t="s">
        <v>59</v>
      </c>
      <c r="AO3742" s="2" t="s">
        <v>100</v>
      </c>
      <c r="AP3742" s="2" t="s">
        <v>31</v>
      </c>
      <c r="AQ3742" s="2" t="s">
        <v>84</v>
      </c>
      <c r="AR3742" s="2" t="s">
        <v>33</v>
      </c>
      <c r="AS3742" s="2" t="s">
        <v>34</v>
      </c>
      <c r="AT3742" s="2">
        <v>697.99</v>
      </c>
      <c r="AU3742" s="2">
        <v>7</v>
      </c>
      <c r="AV3742" s="2">
        <v>0.1</v>
      </c>
      <c r="AW3742" s="2">
        <v>4397.34</v>
      </c>
      <c r="AX3742" s="2">
        <v>2823.58</v>
      </c>
      <c r="AY3742" s="2">
        <v>1573.76</v>
      </c>
      <c r="AZ3742" s="2" t="s">
        <v>91</v>
      </c>
      <c r="BA3742" s="2" t="s">
        <v>54</v>
      </c>
      <c r="BB3742" s="2" t="s">
        <v>48</v>
      </c>
      <c r="BC3742" s="2">
        <v>27.37</v>
      </c>
      <c r="BD3742" s="2">
        <v>1</v>
      </c>
      <c r="BE3742" s="2" t="s">
        <v>97</v>
      </c>
      <c r="BF3742" s="2" t="s">
        <v>56</v>
      </c>
      <c r="BG3742" s="2">
        <v>5</v>
      </c>
      <c r="BH3742" s="2">
        <v>5</v>
      </c>
    </row>
    <row r="3743" spans="36:60" x14ac:dyDescent="0.25">
      <c r="AJ3743" s="12">
        <v>29</v>
      </c>
      <c r="AK3743" s="13" t="s">
        <v>121</v>
      </c>
      <c r="AL3743" s="13" t="s">
        <v>118</v>
      </c>
      <c r="AM3743" s="13" t="s">
        <v>66</v>
      </c>
      <c r="AN3743" s="13" t="s">
        <v>90</v>
      </c>
      <c r="AO3743" s="13" t="s">
        <v>60</v>
      </c>
      <c r="AP3743" s="13" t="s">
        <v>31</v>
      </c>
      <c r="AQ3743" s="13" t="s">
        <v>102</v>
      </c>
      <c r="AR3743" s="13" t="s">
        <v>45</v>
      </c>
      <c r="AS3743" s="13" t="s">
        <v>85</v>
      </c>
      <c r="AT3743" s="13">
        <v>701.56</v>
      </c>
      <c r="AU3743" s="13">
        <v>3</v>
      </c>
      <c r="AV3743" s="13">
        <v>0.14000000000000001</v>
      </c>
      <c r="AW3743" s="13">
        <v>1810.02</v>
      </c>
      <c r="AX3743" s="13">
        <v>1148.8</v>
      </c>
      <c r="AY3743" s="13">
        <v>661.22</v>
      </c>
      <c r="AZ3743" s="13" t="s">
        <v>63</v>
      </c>
      <c r="BA3743" s="13" t="s">
        <v>88</v>
      </c>
      <c r="BB3743" s="13" t="s">
        <v>37</v>
      </c>
      <c r="BC3743" s="13">
        <v>37.53</v>
      </c>
      <c r="BD3743" s="13">
        <v>7</v>
      </c>
      <c r="BE3743" s="13" t="s">
        <v>55</v>
      </c>
      <c r="BF3743" s="13" t="s">
        <v>39</v>
      </c>
      <c r="BG3743" s="13">
        <v>3</v>
      </c>
      <c r="BH3743" s="13">
        <v>7</v>
      </c>
    </row>
    <row r="3744" spans="36:60" x14ac:dyDescent="0.25">
      <c r="AJ3744" s="11">
        <v>30</v>
      </c>
      <c r="AK3744" s="2" t="s">
        <v>122</v>
      </c>
      <c r="AL3744" s="2" t="s">
        <v>99</v>
      </c>
      <c r="AM3744" s="2" t="s">
        <v>66</v>
      </c>
      <c r="AN3744" s="2" t="s">
        <v>59</v>
      </c>
      <c r="AO3744" s="2" t="s">
        <v>30</v>
      </c>
      <c r="AP3744" s="2" t="s">
        <v>61</v>
      </c>
      <c r="AQ3744" s="2" t="s">
        <v>84</v>
      </c>
      <c r="AR3744" s="2" t="s">
        <v>45</v>
      </c>
      <c r="AS3744" s="2" t="s">
        <v>85</v>
      </c>
      <c r="AT3744" s="2">
        <v>471.7</v>
      </c>
      <c r="AU3744" s="2">
        <v>14</v>
      </c>
      <c r="AV3744" s="2">
        <v>0.27</v>
      </c>
      <c r="AW3744" s="2">
        <v>4820.7700000000004</v>
      </c>
      <c r="AX3744" s="2">
        <v>3546.14</v>
      </c>
      <c r="AY3744" s="2">
        <v>1274.6300000000001</v>
      </c>
      <c r="AZ3744" s="2" t="s">
        <v>35</v>
      </c>
      <c r="BA3744" s="2" t="s">
        <v>36</v>
      </c>
      <c r="BB3744" s="2" t="s">
        <v>72</v>
      </c>
      <c r="BC3744" s="2">
        <v>29.81</v>
      </c>
      <c r="BD3744" s="2">
        <v>2</v>
      </c>
      <c r="BE3744" s="2" t="s">
        <v>97</v>
      </c>
      <c r="BF3744" s="2" t="s">
        <v>39</v>
      </c>
      <c r="BG3744" s="2">
        <v>5</v>
      </c>
      <c r="BH3744" s="2">
        <v>4</v>
      </c>
    </row>
    <row r="3745" spans="36:60" x14ac:dyDescent="0.25">
      <c r="AJ3745" s="12">
        <v>31</v>
      </c>
      <c r="AK3745" s="13" t="s">
        <v>123</v>
      </c>
      <c r="AL3745" s="13" t="s">
        <v>50</v>
      </c>
      <c r="AM3745" s="13" t="s">
        <v>66</v>
      </c>
      <c r="AN3745" s="13" t="s">
        <v>83</v>
      </c>
      <c r="AO3745" s="13" t="s">
        <v>78</v>
      </c>
      <c r="AP3745" s="13" t="s">
        <v>51</v>
      </c>
      <c r="AQ3745" s="13" t="s">
        <v>84</v>
      </c>
      <c r="AR3745" s="13" t="s">
        <v>53</v>
      </c>
      <c r="AS3745" s="13" t="s">
        <v>85</v>
      </c>
      <c r="AT3745" s="13">
        <v>825.37</v>
      </c>
      <c r="AU3745" s="13">
        <v>11</v>
      </c>
      <c r="AV3745" s="13">
        <v>0.09</v>
      </c>
      <c r="AW3745" s="13">
        <v>8261.9500000000007</v>
      </c>
      <c r="AX3745" s="13">
        <v>6670.56</v>
      </c>
      <c r="AY3745" s="13">
        <v>1591.39</v>
      </c>
      <c r="AZ3745" s="13" t="s">
        <v>63</v>
      </c>
      <c r="BA3745" s="13" t="s">
        <v>54</v>
      </c>
      <c r="BB3745" s="13" t="s">
        <v>72</v>
      </c>
      <c r="BC3745" s="13">
        <v>42.08</v>
      </c>
      <c r="BD3745" s="13">
        <v>8</v>
      </c>
      <c r="BE3745" s="13" t="s">
        <v>55</v>
      </c>
      <c r="BF3745" s="13" t="s">
        <v>39</v>
      </c>
      <c r="BG3745" s="13">
        <v>1</v>
      </c>
      <c r="BH3745" s="13">
        <v>9</v>
      </c>
    </row>
    <row r="3746" spans="36:60" x14ac:dyDescent="0.25">
      <c r="AJ3746" s="11">
        <v>32</v>
      </c>
      <c r="AK3746" s="2" t="s">
        <v>124</v>
      </c>
      <c r="AL3746" s="2" t="s">
        <v>120</v>
      </c>
      <c r="AM3746" s="2" t="s">
        <v>82</v>
      </c>
      <c r="AN3746" s="2" t="s">
        <v>90</v>
      </c>
      <c r="AO3746" s="2" t="s">
        <v>100</v>
      </c>
      <c r="AP3746" s="2" t="s">
        <v>75</v>
      </c>
      <c r="AQ3746" s="2" t="s">
        <v>102</v>
      </c>
      <c r="AR3746" s="2" t="s">
        <v>33</v>
      </c>
      <c r="AS3746" s="2" t="s">
        <v>80</v>
      </c>
      <c r="AT3746" s="2">
        <v>108.96</v>
      </c>
      <c r="AU3746" s="2">
        <v>14</v>
      </c>
      <c r="AV3746" s="2">
        <v>0.14000000000000001</v>
      </c>
      <c r="AW3746" s="2">
        <v>1311.88</v>
      </c>
      <c r="AX3746" s="2">
        <v>872.57</v>
      </c>
      <c r="AY3746" s="2">
        <v>439.31</v>
      </c>
      <c r="AZ3746" s="2" t="s">
        <v>47</v>
      </c>
      <c r="BA3746" s="2" t="s">
        <v>71</v>
      </c>
      <c r="BB3746" s="2" t="s">
        <v>37</v>
      </c>
      <c r="BC3746" s="2">
        <v>14.45</v>
      </c>
      <c r="BD3746" s="2">
        <v>2</v>
      </c>
      <c r="BE3746" s="2" t="s">
        <v>97</v>
      </c>
      <c r="BF3746" s="2" t="s">
        <v>39</v>
      </c>
      <c r="BG3746" s="2">
        <v>5</v>
      </c>
      <c r="BH3746" s="2">
        <v>3</v>
      </c>
    </row>
    <row r="3747" spans="36:60" x14ac:dyDescent="0.25">
      <c r="AJ3747" s="12">
        <v>33</v>
      </c>
      <c r="AK3747" s="13" t="s">
        <v>125</v>
      </c>
      <c r="AL3747" s="13" t="s">
        <v>118</v>
      </c>
      <c r="AM3747" s="13" t="s">
        <v>82</v>
      </c>
      <c r="AN3747" s="13" t="s">
        <v>59</v>
      </c>
      <c r="AO3747" s="13" t="s">
        <v>78</v>
      </c>
      <c r="AP3747" s="13" t="s">
        <v>61</v>
      </c>
      <c r="AQ3747" s="13" t="s">
        <v>32</v>
      </c>
      <c r="AR3747" s="13" t="s">
        <v>53</v>
      </c>
      <c r="AS3747" s="13" t="s">
        <v>34</v>
      </c>
      <c r="AT3747" s="13">
        <v>103.94</v>
      </c>
      <c r="AU3747" s="13">
        <v>4</v>
      </c>
      <c r="AV3747" s="13">
        <v>0.15</v>
      </c>
      <c r="AW3747" s="13">
        <v>353.4</v>
      </c>
      <c r="AX3747" s="13">
        <v>206.51</v>
      </c>
      <c r="AY3747" s="13">
        <v>146.88999999999999</v>
      </c>
      <c r="AZ3747" s="13" t="s">
        <v>47</v>
      </c>
      <c r="BA3747" s="13" t="s">
        <v>71</v>
      </c>
      <c r="BB3747" s="13" t="s">
        <v>48</v>
      </c>
      <c r="BC3747" s="13">
        <v>29.93</v>
      </c>
      <c r="BD3747" s="13">
        <v>3</v>
      </c>
      <c r="BE3747" s="13" t="s">
        <v>55</v>
      </c>
      <c r="BF3747" s="13" t="s">
        <v>56</v>
      </c>
      <c r="BG3747" s="13">
        <v>5</v>
      </c>
      <c r="BH3747" s="13">
        <v>3</v>
      </c>
    </row>
    <row r="3748" spans="36:60" x14ac:dyDescent="0.25">
      <c r="AJ3748" s="11">
        <v>34</v>
      </c>
      <c r="AK3748" s="2" t="s">
        <v>126</v>
      </c>
      <c r="AL3748" s="2" t="s">
        <v>127</v>
      </c>
      <c r="AM3748" s="2" t="s">
        <v>66</v>
      </c>
      <c r="AN3748" s="2" t="s">
        <v>93</v>
      </c>
      <c r="AO3748" s="2" t="s">
        <v>78</v>
      </c>
      <c r="AP3748" s="2" t="s">
        <v>51</v>
      </c>
      <c r="AQ3748" s="2" t="s">
        <v>102</v>
      </c>
      <c r="AR3748" s="2" t="s">
        <v>53</v>
      </c>
      <c r="AS3748" s="2" t="s">
        <v>34</v>
      </c>
      <c r="AT3748" s="2">
        <v>734.65</v>
      </c>
      <c r="AU3748" s="2">
        <v>18</v>
      </c>
      <c r="AV3748" s="2">
        <v>0.13</v>
      </c>
      <c r="AW3748" s="2">
        <v>11504.62</v>
      </c>
      <c r="AX3748" s="2">
        <v>9351.84</v>
      </c>
      <c r="AY3748" s="2">
        <v>2152.7800000000002</v>
      </c>
      <c r="AZ3748" s="2" t="s">
        <v>91</v>
      </c>
      <c r="BA3748" s="2" t="s">
        <v>71</v>
      </c>
      <c r="BB3748" s="2" t="s">
        <v>48</v>
      </c>
      <c r="BC3748" s="2">
        <v>41.95</v>
      </c>
      <c r="BD3748" s="2">
        <v>2</v>
      </c>
      <c r="BE3748" s="2" t="s">
        <v>55</v>
      </c>
      <c r="BF3748" s="2" t="s">
        <v>39</v>
      </c>
      <c r="BG3748" s="2">
        <v>2</v>
      </c>
      <c r="BH3748" s="2">
        <v>1</v>
      </c>
    </row>
    <row r="3749" spans="36:60" x14ac:dyDescent="0.25">
      <c r="AJ3749" s="12">
        <v>35</v>
      </c>
      <c r="AK3749" s="13" t="s">
        <v>128</v>
      </c>
      <c r="AL3749" s="13" t="s">
        <v>129</v>
      </c>
      <c r="AM3749" s="13" t="s">
        <v>42</v>
      </c>
      <c r="AN3749" s="13" t="s">
        <v>93</v>
      </c>
      <c r="AO3749" s="13" t="s">
        <v>67</v>
      </c>
      <c r="AP3749" s="13" t="s">
        <v>68</v>
      </c>
      <c r="AQ3749" s="13" t="s">
        <v>69</v>
      </c>
      <c r="AR3749" s="13" t="s">
        <v>33</v>
      </c>
      <c r="AS3749" s="13" t="s">
        <v>80</v>
      </c>
      <c r="AT3749" s="13">
        <v>320.13</v>
      </c>
      <c r="AU3749" s="13">
        <v>16</v>
      </c>
      <c r="AV3749" s="13">
        <v>0.28000000000000003</v>
      </c>
      <c r="AW3749" s="13">
        <v>3687.9</v>
      </c>
      <c r="AX3749" s="13">
        <v>2965.44</v>
      </c>
      <c r="AY3749" s="13">
        <v>722.46</v>
      </c>
      <c r="AZ3749" s="13" t="s">
        <v>63</v>
      </c>
      <c r="BA3749" s="13" t="s">
        <v>36</v>
      </c>
      <c r="BB3749" s="13" t="s">
        <v>37</v>
      </c>
      <c r="BC3749" s="13">
        <v>9.33</v>
      </c>
      <c r="BD3749" s="13">
        <v>8</v>
      </c>
      <c r="BE3749" s="13" t="s">
        <v>97</v>
      </c>
      <c r="BF3749" s="13" t="s">
        <v>56</v>
      </c>
      <c r="BG3749" s="13">
        <v>4</v>
      </c>
      <c r="BH3749" s="13">
        <v>12</v>
      </c>
    </row>
    <row r="3750" spans="36:60" x14ac:dyDescent="0.25">
      <c r="AJ3750" s="11">
        <v>36</v>
      </c>
      <c r="AK3750" s="2" t="s">
        <v>130</v>
      </c>
      <c r="AL3750" s="2" t="s">
        <v>27</v>
      </c>
      <c r="AM3750" s="2" t="s">
        <v>42</v>
      </c>
      <c r="AN3750" s="2" t="s">
        <v>43</v>
      </c>
      <c r="AO3750" s="2" t="s">
        <v>30</v>
      </c>
      <c r="AP3750" s="2" t="s">
        <v>51</v>
      </c>
      <c r="AQ3750" s="2" t="s">
        <v>52</v>
      </c>
      <c r="AR3750" s="2" t="s">
        <v>33</v>
      </c>
      <c r="AS3750" s="2" t="s">
        <v>34</v>
      </c>
      <c r="AT3750" s="2">
        <v>478.26</v>
      </c>
      <c r="AU3750" s="2">
        <v>8</v>
      </c>
      <c r="AV3750" s="2">
        <v>0.1</v>
      </c>
      <c r="AW3750" s="2">
        <v>3443.47</v>
      </c>
      <c r="AX3750" s="2">
        <v>2982.16</v>
      </c>
      <c r="AY3750" s="2">
        <v>461.31</v>
      </c>
      <c r="AZ3750" s="2" t="s">
        <v>35</v>
      </c>
      <c r="BA3750" s="2" t="s">
        <v>54</v>
      </c>
      <c r="BB3750" s="2" t="s">
        <v>72</v>
      </c>
      <c r="BC3750" s="2">
        <v>13.54</v>
      </c>
      <c r="BD3750" s="2">
        <v>7</v>
      </c>
      <c r="BE3750" s="2" t="s">
        <v>97</v>
      </c>
      <c r="BF3750" s="2" t="s">
        <v>39</v>
      </c>
      <c r="BG3750" s="2">
        <v>1</v>
      </c>
      <c r="BH3750" s="2">
        <v>3</v>
      </c>
    </row>
    <row r="3751" spans="36:60" x14ac:dyDescent="0.25">
      <c r="AJ3751" s="12">
        <v>37</v>
      </c>
      <c r="AK3751" s="13" t="s">
        <v>131</v>
      </c>
      <c r="AL3751" s="13" t="s">
        <v>118</v>
      </c>
      <c r="AM3751" s="13" t="s">
        <v>42</v>
      </c>
      <c r="AN3751" s="13" t="s">
        <v>43</v>
      </c>
      <c r="AO3751" s="13" t="s">
        <v>74</v>
      </c>
      <c r="AP3751" s="13" t="s">
        <v>31</v>
      </c>
      <c r="AQ3751" s="13" t="s">
        <v>84</v>
      </c>
      <c r="AR3751" s="13" t="s">
        <v>33</v>
      </c>
      <c r="AS3751" s="13" t="s">
        <v>34</v>
      </c>
      <c r="AT3751" s="13">
        <v>423.11</v>
      </c>
      <c r="AU3751" s="13">
        <v>20</v>
      </c>
      <c r="AV3751" s="13">
        <v>0.23</v>
      </c>
      <c r="AW3751" s="13">
        <v>6515.89</v>
      </c>
      <c r="AX3751" s="13">
        <v>4640.04</v>
      </c>
      <c r="AY3751" s="13">
        <v>1875.85</v>
      </c>
      <c r="AZ3751" s="13" t="s">
        <v>76</v>
      </c>
      <c r="BA3751" s="13" t="s">
        <v>36</v>
      </c>
      <c r="BB3751" s="13" t="s">
        <v>48</v>
      </c>
      <c r="BC3751" s="13">
        <v>31.13</v>
      </c>
      <c r="BD3751" s="13">
        <v>8</v>
      </c>
      <c r="BE3751" s="13" t="s">
        <v>38</v>
      </c>
      <c r="BF3751" s="13" t="s">
        <v>39</v>
      </c>
      <c r="BG3751" s="13">
        <v>5</v>
      </c>
      <c r="BH3751" s="13">
        <v>5</v>
      </c>
    </row>
    <row r="3752" spans="36:60" x14ac:dyDescent="0.25">
      <c r="AJ3752" s="11">
        <v>38</v>
      </c>
      <c r="AK3752" s="2" t="s">
        <v>132</v>
      </c>
      <c r="AL3752" s="2" t="s">
        <v>58</v>
      </c>
      <c r="AM3752" s="2" t="s">
        <v>42</v>
      </c>
      <c r="AN3752" s="2" t="s">
        <v>59</v>
      </c>
      <c r="AO3752" s="2" t="s">
        <v>100</v>
      </c>
      <c r="AP3752" s="2" t="s">
        <v>75</v>
      </c>
      <c r="AQ3752" s="2" t="s">
        <v>84</v>
      </c>
      <c r="AR3752" s="2" t="s">
        <v>45</v>
      </c>
      <c r="AS3752" s="2" t="s">
        <v>34</v>
      </c>
      <c r="AT3752" s="2">
        <v>804.65</v>
      </c>
      <c r="AU3752" s="2">
        <v>5</v>
      </c>
      <c r="AV3752" s="2">
        <v>0.13</v>
      </c>
      <c r="AW3752" s="2">
        <v>3500.23</v>
      </c>
      <c r="AX3752" s="2">
        <v>2149.83</v>
      </c>
      <c r="AY3752" s="2">
        <v>1350.4</v>
      </c>
      <c r="AZ3752" s="2" t="s">
        <v>63</v>
      </c>
      <c r="BA3752" s="2" t="s">
        <v>71</v>
      </c>
      <c r="BB3752" s="2" t="s">
        <v>72</v>
      </c>
      <c r="BC3752" s="2">
        <v>11.72</v>
      </c>
      <c r="BD3752" s="2">
        <v>1</v>
      </c>
      <c r="BE3752" s="2" t="s">
        <v>38</v>
      </c>
      <c r="BF3752" s="2" t="s">
        <v>56</v>
      </c>
      <c r="BG3752" s="2">
        <v>2</v>
      </c>
      <c r="BH3752" s="2">
        <v>10</v>
      </c>
    </row>
    <row r="3753" spans="36:60" x14ac:dyDescent="0.25">
      <c r="AJ3753" s="12">
        <v>39</v>
      </c>
      <c r="AK3753" s="13" t="s">
        <v>133</v>
      </c>
      <c r="AL3753" s="13" t="s">
        <v>27</v>
      </c>
      <c r="AM3753" s="13" t="s">
        <v>66</v>
      </c>
      <c r="AN3753" s="13" t="s">
        <v>29</v>
      </c>
      <c r="AO3753" s="13" t="s">
        <v>60</v>
      </c>
      <c r="AP3753" s="13" t="s">
        <v>61</v>
      </c>
      <c r="AQ3753" s="13" t="s">
        <v>134</v>
      </c>
      <c r="AR3753" s="13" t="s">
        <v>45</v>
      </c>
      <c r="AS3753" s="13" t="s">
        <v>70</v>
      </c>
      <c r="AT3753" s="13">
        <v>136.05000000000001</v>
      </c>
      <c r="AU3753" s="13">
        <v>4</v>
      </c>
      <c r="AV3753" s="13">
        <v>0.1</v>
      </c>
      <c r="AW3753" s="13">
        <v>489.78</v>
      </c>
      <c r="AX3753" s="13">
        <v>257.22000000000003</v>
      </c>
      <c r="AY3753" s="13">
        <v>232.56</v>
      </c>
      <c r="AZ3753" s="13" t="s">
        <v>47</v>
      </c>
      <c r="BA3753" s="13" t="s">
        <v>71</v>
      </c>
      <c r="BB3753" s="13" t="s">
        <v>37</v>
      </c>
      <c r="BC3753" s="13">
        <v>7.33</v>
      </c>
      <c r="BD3753" s="13">
        <v>6</v>
      </c>
      <c r="BE3753" s="13" t="s">
        <v>97</v>
      </c>
      <c r="BF3753" s="13" t="s">
        <v>56</v>
      </c>
      <c r="BG3753" s="13">
        <v>4</v>
      </c>
      <c r="BH3753" s="13">
        <v>6</v>
      </c>
    </row>
    <row r="3754" spans="36:60" x14ac:dyDescent="0.25">
      <c r="AJ3754" s="11">
        <v>40</v>
      </c>
      <c r="AK3754" s="2" t="s">
        <v>135</v>
      </c>
      <c r="AL3754" s="2" t="s">
        <v>114</v>
      </c>
      <c r="AM3754" s="2" t="s">
        <v>66</v>
      </c>
      <c r="AN3754" s="2" t="s">
        <v>90</v>
      </c>
      <c r="AO3754" s="2" t="s">
        <v>78</v>
      </c>
      <c r="AP3754" s="2" t="s">
        <v>31</v>
      </c>
      <c r="AQ3754" s="2" t="s">
        <v>102</v>
      </c>
      <c r="AR3754" s="2" t="s">
        <v>33</v>
      </c>
      <c r="AS3754" s="2" t="s">
        <v>34</v>
      </c>
      <c r="AT3754" s="2">
        <v>552.36</v>
      </c>
      <c r="AU3754" s="2">
        <v>8</v>
      </c>
      <c r="AV3754" s="2">
        <v>0.25</v>
      </c>
      <c r="AW3754" s="2">
        <v>3314.16</v>
      </c>
      <c r="AX3754" s="2">
        <v>2498.48</v>
      </c>
      <c r="AY3754" s="2">
        <v>815.68</v>
      </c>
      <c r="AZ3754" s="2" t="s">
        <v>63</v>
      </c>
      <c r="BA3754" s="2" t="s">
        <v>88</v>
      </c>
      <c r="BB3754" s="2" t="s">
        <v>72</v>
      </c>
      <c r="BC3754" s="2">
        <v>39.93</v>
      </c>
      <c r="BD3754" s="2">
        <v>5</v>
      </c>
      <c r="BE3754" s="2" t="s">
        <v>97</v>
      </c>
      <c r="BF3754" s="2" t="s">
        <v>56</v>
      </c>
      <c r="BG3754" s="2">
        <v>3</v>
      </c>
      <c r="BH3754" s="2">
        <v>6</v>
      </c>
    </row>
    <row r="3755" spans="36:60" x14ac:dyDescent="0.25">
      <c r="AJ3755" s="12">
        <v>41</v>
      </c>
      <c r="AK3755" s="13" t="s">
        <v>136</v>
      </c>
      <c r="AL3755" s="13" t="s">
        <v>50</v>
      </c>
      <c r="AM3755" s="13" t="s">
        <v>42</v>
      </c>
      <c r="AN3755" s="13" t="s">
        <v>90</v>
      </c>
      <c r="AO3755" s="13" t="s">
        <v>44</v>
      </c>
      <c r="AP3755" s="13" t="s">
        <v>75</v>
      </c>
      <c r="AQ3755" s="13" t="s">
        <v>87</v>
      </c>
      <c r="AR3755" s="13" t="s">
        <v>53</v>
      </c>
      <c r="AS3755" s="13" t="s">
        <v>46</v>
      </c>
      <c r="AT3755" s="13">
        <v>452.08</v>
      </c>
      <c r="AU3755" s="13">
        <v>19</v>
      </c>
      <c r="AV3755" s="13">
        <v>0.24</v>
      </c>
      <c r="AW3755" s="13">
        <v>6528.04</v>
      </c>
      <c r="AX3755" s="13">
        <v>5864.42</v>
      </c>
      <c r="AY3755" s="13">
        <v>663.62</v>
      </c>
      <c r="AZ3755" s="13" t="s">
        <v>35</v>
      </c>
      <c r="BA3755" s="13" t="s">
        <v>71</v>
      </c>
      <c r="BB3755" s="13" t="s">
        <v>37</v>
      </c>
      <c r="BC3755" s="13">
        <v>15.25</v>
      </c>
      <c r="BD3755" s="13">
        <v>6</v>
      </c>
      <c r="BE3755" s="13" t="s">
        <v>55</v>
      </c>
      <c r="BF3755" s="13" t="s">
        <v>39</v>
      </c>
      <c r="BG3755" s="13">
        <v>1</v>
      </c>
      <c r="BH3755" s="13">
        <v>4</v>
      </c>
    </row>
    <row r="3756" spans="36:60" x14ac:dyDescent="0.25">
      <c r="AJ3756" s="11">
        <v>42</v>
      </c>
      <c r="AK3756" s="2" t="s">
        <v>125</v>
      </c>
      <c r="AL3756" s="2" t="s">
        <v>96</v>
      </c>
      <c r="AM3756" s="2" t="s">
        <v>28</v>
      </c>
      <c r="AN3756" s="2" t="s">
        <v>93</v>
      </c>
      <c r="AO3756" s="2" t="s">
        <v>30</v>
      </c>
      <c r="AP3756" s="2" t="s">
        <v>61</v>
      </c>
      <c r="AQ3756" s="2" t="s">
        <v>84</v>
      </c>
      <c r="AR3756" s="2" t="s">
        <v>53</v>
      </c>
      <c r="AS3756" s="2" t="s">
        <v>46</v>
      </c>
      <c r="AT3756" s="2">
        <v>315.51</v>
      </c>
      <c r="AU3756" s="2">
        <v>11</v>
      </c>
      <c r="AV3756" s="2">
        <v>0.03</v>
      </c>
      <c r="AW3756" s="2">
        <v>3366.49</v>
      </c>
      <c r="AX3756" s="2">
        <v>1769.82</v>
      </c>
      <c r="AY3756" s="2">
        <v>1596.67</v>
      </c>
      <c r="AZ3756" s="2" t="s">
        <v>63</v>
      </c>
      <c r="BA3756" s="2" t="s">
        <v>36</v>
      </c>
      <c r="BB3756" s="2" t="s">
        <v>37</v>
      </c>
      <c r="BC3756" s="2">
        <v>42.55</v>
      </c>
      <c r="BD3756" s="2">
        <v>10</v>
      </c>
      <c r="BE3756" s="2" t="s">
        <v>55</v>
      </c>
      <c r="BF3756" s="2" t="s">
        <v>56</v>
      </c>
      <c r="BG3756" s="2">
        <v>4</v>
      </c>
      <c r="BH3756" s="2">
        <v>3</v>
      </c>
    </row>
    <row r="3757" spans="36:60" x14ac:dyDescent="0.25">
      <c r="AJ3757" s="12">
        <v>43</v>
      </c>
      <c r="AK3757" s="13" t="s">
        <v>137</v>
      </c>
      <c r="AL3757" s="13" t="s">
        <v>118</v>
      </c>
      <c r="AM3757" s="13" t="s">
        <v>42</v>
      </c>
      <c r="AN3757" s="13" t="s">
        <v>83</v>
      </c>
      <c r="AO3757" s="13" t="s">
        <v>78</v>
      </c>
      <c r="AP3757" s="13" t="s">
        <v>31</v>
      </c>
      <c r="AQ3757" s="13" t="s">
        <v>134</v>
      </c>
      <c r="AR3757" s="13" t="s">
        <v>45</v>
      </c>
      <c r="AS3757" s="13" t="s">
        <v>85</v>
      </c>
      <c r="AT3757" s="13">
        <v>854.24</v>
      </c>
      <c r="AU3757" s="13">
        <v>2</v>
      </c>
      <c r="AV3757" s="13">
        <v>0.14000000000000001</v>
      </c>
      <c r="AW3757" s="13">
        <v>1469.29</v>
      </c>
      <c r="AX3757" s="13">
        <v>1206.28</v>
      </c>
      <c r="AY3757" s="13">
        <v>263.01</v>
      </c>
      <c r="AZ3757" s="13" t="s">
        <v>63</v>
      </c>
      <c r="BA3757" s="13" t="s">
        <v>54</v>
      </c>
      <c r="BB3757" s="13" t="s">
        <v>72</v>
      </c>
      <c r="BC3757" s="13">
        <v>25.79</v>
      </c>
      <c r="BD3757" s="13">
        <v>9</v>
      </c>
      <c r="BE3757" s="13" t="s">
        <v>38</v>
      </c>
      <c r="BF3757" s="13" t="s">
        <v>39</v>
      </c>
      <c r="BG3757" s="13">
        <v>5</v>
      </c>
      <c r="BH3757" s="13">
        <v>12</v>
      </c>
    </row>
    <row r="3758" spans="36:60" x14ac:dyDescent="0.25">
      <c r="AJ3758" s="11">
        <v>44</v>
      </c>
      <c r="AK3758" s="2" t="s">
        <v>138</v>
      </c>
      <c r="AL3758" s="2" t="s">
        <v>114</v>
      </c>
      <c r="AM3758" s="2" t="s">
        <v>82</v>
      </c>
      <c r="AN3758" s="2" t="s">
        <v>83</v>
      </c>
      <c r="AO3758" s="2" t="s">
        <v>30</v>
      </c>
      <c r="AP3758" s="2" t="s">
        <v>31</v>
      </c>
      <c r="AQ3758" s="2" t="s">
        <v>102</v>
      </c>
      <c r="AR3758" s="2" t="s">
        <v>45</v>
      </c>
      <c r="AS3758" s="2" t="s">
        <v>85</v>
      </c>
      <c r="AT3758" s="2">
        <v>613.92999999999995</v>
      </c>
      <c r="AU3758" s="2">
        <v>19</v>
      </c>
      <c r="AV3758" s="2">
        <v>0.22</v>
      </c>
      <c r="AW3758" s="2">
        <v>9098.44</v>
      </c>
      <c r="AX3758" s="2">
        <v>5865.98</v>
      </c>
      <c r="AY3758" s="2">
        <v>3232.46</v>
      </c>
      <c r="AZ3758" s="2" t="s">
        <v>91</v>
      </c>
      <c r="BA3758" s="2" t="s">
        <v>54</v>
      </c>
      <c r="BB3758" s="2" t="s">
        <v>37</v>
      </c>
      <c r="BC3758" s="2">
        <v>13.92</v>
      </c>
      <c r="BD3758" s="2">
        <v>2</v>
      </c>
      <c r="BE3758" s="2" t="s">
        <v>97</v>
      </c>
      <c r="BF3758" s="2" t="s">
        <v>39</v>
      </c>
      <c r="BG3758" s="2">
        <v>3</v>
      </c>
      <c r="BH3758" s="2">
        <v>6</v>
      </c>
    </row>
    <row r="3759" spans="36:60" x14ac:dyDescent="0.25">
      <c r="AJ3759" s="12">
        <v>45</v>
      </c>
      <c r="AK3759" s="13" t="s">
        <v>139</v>
      </c>
      <c r="AL3759" s="13" t="s">
        <v>27</v>
      </c>
      <c r="AM3759" s="13" t="s">
        <v>82</v>
      </c>
      <c r="AN3759" s="13" t="s">
        <v>83</v>
      </c>
      <c r="AO3759" s="13" t="s">
        <v>30</v>
      </c>
      <c r="AP3759" s="13" t="s">
        <v>51</v>
      </c>
      <c r="AQ3759" s="13" t="s">
        <v>52</v>
      </c>
      <c r="AR3759" s="13" t="s">
        <v>33</v>
      </c>
      <c r="AS3759" s="13" t="s">
        <v>34</v>
      </c>
      <c r="AT3759" s="13">
        <v>311</v>
      </c>
      <c r="AU3759" s="13">
        <v>12</v>
      </c>
      <c r="AV3759" s="13">
        <v>0.13</v>
      </c>
      <c r="AW3759" s="13">
        <v>3246.84</v>
      </c>
      <c r="AX3759" s="13">
        <v>2312.81</v>
      </c>
      <c r="AY3759" s="13">
        <v>934.03</v>
      </c>
      <c r="AZ3759" s="13" t="s">
        <v>47</v>
      </c>
      <c r="BA3759" s="13" t="s">
        <v>36</v>
      </c>
      <c r="BB3759" s="13" t="s">
        <v>72</v>
      </c>
      <c r="BC3759" s="13">
        <v>27.25</v>
      </c>
      <c r="BD3759" s="13">
        <v>6</v>
      </c>
      <c r="BE3759" s="13" t="s">
        <v>97</v>
      </c>
      <c r="BF3759" s="13" t="s">
        <v>39</v>
      </c>
      <c r="BG3759" s="13">
        <v>3</v>
      </c>
      <c r="BH3759" s="13">
        <v>3</v>
      </c>
    </row>
    <row r="3760" spans="36:60" x14ac:dyDescent="0.25">
      <c r="AJ3760" s="11">
        <v>46</v>
      </c>
      <c r="AK3760" s="2" t="s">
        <v>140</v>
      </c>
      <c r="AL3760" s="2" t="s">
        <v>27</v>
      </c>
      <c r="AM3760" s="2" t="s">
        <v>28</v>
      </c>
      <c r="AN3760" s="2" t="s">
        <v>59</v>
      </c>
      <c r="AO3760" s="2" t="s">
        <v>30</v>
      </c>
      <c r="AP3760" s="2" t="s">
        <v>61</v>
      </c>
      <c r="AQ3760" s="2" t="s">
        <v>107</v>
      </c>
      <c r="AR3760" s="2" t="s">
        <v>53</v>
      </c>
      <c r="AS3760" s="2" t="s">
        <v>34</v>
      </c>
      <c r="AT3760" s="2">
        <v>256.77</v>
      </c>
      <c r="AU3760" s="2">
        <v>16</v>
      </c>
      <c r="AV3760" s="2">
        <v>0.23</v>
      </c>
      <c r="AW3760" s="2">
        <v>3163.41</v>
      </c>
      <c r="AX3760" s="2">
        <v>1847.04</v>
      </c>
      <c r="AY3760" s="2">
        <v>1316.37</v>
      </c>
      <c r="AZ3760" s="2" t="s">
        <v>91</v>
      </c>
      <c r="BA3760" s="2" t="s">
        <v>88</v>
      </c>
      <c r="BB3760" s="2" t="s">
        <v>37</v>
      </c>
      <c r="BC3760" s="2">
        <v>49.27</v>
      </c>
      <c r="BD3760" s="2">
        <v>10</v>
      </c>
      <c r="BE3760" s="2" t="s">
        <v>97</v>
      </c>
      <c r="BF3760" s="2" t="s">
        <v>56</v>
      </c>
      <c r="BG3760" s="2">
        <v>2</v>
      </c>
      <c r="BH3760" s="2">
        <v>6</v>
      </c>
    </row>
    <row r="3761" spans="36:60" x14ac:dyDescent="0.25">
      <c r="AJ3761" s="12">
        <v>47</v>
      </c>
      <c r="AK3761" s="13" t="s">
        <v>141</v>
      </c>
      <c r="AL3761" s="13" t="s">
        <v>127</v>
      </c>
      <c r="AM3761" s="13" t="s">
        <v>82</v>
      </c>
      <c r="AN3761" s="13" t="s">
        <v>43</v>
      </c>
      <c r="AO3761" s="13" t="s">
        <v>60</v>
      </c>
      <c r="AP3761" s="13" t="s">
        <v>75</v>
      </c>
      <c r="AQ3761" s="13" t="s">
        <v>69</v>
      </c>
      <c r="AR3761" s="13" t="s">
        <v>33</v>
      </c>
      <c r="AS3761" s="13" t="s">
        <v>34</v>
      </c>
      <c r="AT3761" s="13">
        <v>911.31</v>
      </c>
      <c r="AU3761" s="13">
        <v>7</v>
      </c>
      <c r="AV3761" s="13">
        <v>0.15</v>
      </c>
      <c r="AW3761" s="13">
        <v>5422.29</v>
      </c>
      <c r="AX3761" s="13">
        <v>4626.3599999999997</v>
      </c>
      <c r="AY3761" s="13">
        <v>795.93</v>
      </c>
      <c r="AZ3761" s="13" t="s">
        <v>63</v>
      </c>
      <c r="BA3761" s="13" t="s">
        <v>71</v>
      </c>
      <c r="BB3761" s="13" t="s">
        <v>48</v>
      </c>
      <c r="BC3761" s="13">
        <v>27.65</v>
      </c>
      <c r="BD3761" s="13">
        <v>5</v>
      </c>
      <c r="BE3761" s="13" t="s">
        <v>97</v>
      </c>
      <c r="BF3761" s="13" t="s">
        <v>56</v>
      </c>
      <c r="BG3761" s="13">
        <v>1</v>
      </c>
      <c r="BH3761" s="13">
        <v>2</v>
      </c>
    </row>
    <row r="3762" spans="36:60" x14ac:dyDescent="0.25">
      <c r="AJ3762" s="11">
        <v>48</v>
      </c>
      <c r="AK3762" s="2" t="s">
        <v>142</v>
      </c>
      <c r="AL3762" s="2" t="s">
        <v>114</v>
      </c>
      <c r="AM3762" s="2" t="s">
        <v>82</v>
      </c>
      <c r="AN3762" s="2" t="s">
        <v>59</v>
      </c>
      <c r="AO3762" s="2" t="s">
        <v>100</v>
      </c>
      <c r="AP3762" s="2" t="s">
        <v>61</v>
      </c>
      <c r="AQ3762" s="2" t="s">
        <v>52</v>
      </c>
      <c r="AR3762" s="2" t="s">
        <v>33</v>
      </c>
      <c r="AS3762" s="2" t="s">
        <v>34</v>
      </c>
      <c r="AT3762" s="2">
        <v>398.28</v>
      </c>
      <c r="AU3762" s="2">
        <v>19</v>
      </c>
      <c r="AV3762" s="2">
        <v>0.08</v>
      </c>
      <c r="AW3762" s="2">
        <v>6961.93</v>
      </c>
      <c r="AX3762" s="2">
        <v>4606.63</v>
      </c>
      <c r="AY3762" s="2">
        <v>2355.3000000000002</v>
      </c>
      <c r="AZ3762" s="2" t="s">
        <v>47</v>
      </c>
      <c r="BA3762" s="2" t="s">
        <v>71</v>
      </c>
      <c r="BB3762" s="2" t="s">
        <v>37</v>
      </c>
      <c r="BC3762" s="2">
        <v>29.83</v>
      </c>
      <c r="BD3762" s="2">
        <v>2</v>
      </c>
      <c r="BE3762" s="2" t="s">
        <v>97</v>
      </c>
      <c r="BF3762" s="2" t="s">
        <v>39</v>
      </c>
      <c r="BG3762" s="2">
        <v>3</v>
      </c>
      <c r="BH3762" s="2">
        <v>7</v>
      </c>
    </row>
    <row r="3763" spans="36:60" x14ac:dyDescent="0.25">
      <c r="AJ3763" s="12">
        <v>49</v>
      </c>
      <c r="AK3763" s="13" t="s">
        <v>143</v>
      </c>
      <c r="AL3763" s="13" t="s">
        <v>65</v>
      </c>
      <c r="AM3763" s="13" t="s">
        <v>42</v>
      </c>
      <c r="AN3763" s="13" t="s">
        <v>90</v>
      </c>
      <c r="AO3763" s="13" t="s">
        <v>67</v>
      </c>
      <c r="AP3763" s="13" t="s">
        <v>61</v>
      </c>
      <c r="AQ3763" s="13" t="s">
        <v>62</v>
      </c>
      <c r="AR3763" s="13" t="s">
        <v>33</v>
      </c>
      <c r="AS3763" s="13" t="s">
        <v>80</v>
      </c>
      <c r="AT3763" s="13">
        <v>813.99</v>
      </c>
      <c r="AU3763" s="13">
        <v>8</v>
      </c>
      <c r="AV3763" s="13">
        <v>0.25</v>
      </c>
      <c r="AW3763" s="13">
        <v>4883.9399999999996</v>
      </c>
      <c r="AX3763" s="13">
        <v>3293.32</v>
      </c>
      <c r="AY3763" s="13">
        <v>1590.62</v>
      </c>
      <c r="AZ3763" s="13" t="s">
        <v>63</v>
      </c>
      <c r="BA3763" s="13" t="s">
        <v>54</v>
      </c>
      <c r="BB3763" s="13" t="s">
        <v>48</v>
      </c>
      <c r="BC3763" s="13">
        <v>29.36</v>
      </c>
      <c r="BD3763" s="13">
        <v>1</v>
      </c>
      <c r="BE3763" s="13" t="s">
        <v>55</v>
      </c>
      <c r="BF3763" s="13" t="s">
        <v>56</v>
      </c>
      <c r="BG3763" s="13">
        <v>2</v>
      </c>
      <c r="BH3763" s="13">
        <v>7</v>
      </c>
    </row>
    <row r="3764" spans="36:60" x14ac:dyDescent="0.25">
      <c r="AJ3764" s="11">
        <v>50</v>
      </c>
      <c r="AK3764" s="2" t="s">
        <v>144</v>
      </c>
      <c r="AL3764" s="2" t="s">
        <v>127</v>
      </c>
      <c r="AM3764" s="2" t="s">
        <v>42</v>
      </c>
      <c r="AN3764" s="2" t="s">
        <v>93</v>
      </c>
      <c r="AO3764" s="2" t="s">
        <v>30</v>
      </c>
      <c r="AP3764" s="2" t="s">
        <v>75</v>
      </c>
      <c r="AQ3764" s="2" t="s">
        <v>32</v>
      </c>
      <c r="AR3764" s="2" t="s">
        <v>53</v>
      </c>
      <c r="AS3764" s="2" t="s">
        <v>80</v>
      </c>
      <c r="AT3764" s="2">
        <v>961.77</v>
      </c>
      <c r="AU3764" s="2">
        <v>7</v>
      </c>
      <c r="AV3764" s="2">
        <v>0.16</v>
      </c>
      <c r="AW3764" s="2">
        <v>5655.21</v>
      </c>
      <c r="AX3764" s="2">
        <v>4752.66</v>
      </c>
      <c r="AY3764" s="2">
        <v>902.55</v>
      </c>
      <c r="AZ3764" s="2" t="s">
        <v>63</v>
      </c>
      <c r="BA3764" s="2" t="s">
        <v>71</v>
      </c>
      <c r="BB3764" s="2" t="s">
        <v>72</v>
      </c>
      <c r="BC3764" s="2">
        <v>17.43</v>
      </c>
      <c r="BD3764" s="2">
        <v>8</v>
      </c>
      <c r="BE3764" s="2" t="s">
        <v>38</v>
      </c>
      <c r="BF3764" s="2" t="s">
        <v>39</v>
      </c>
      <c r="BG3764" s="2">
        <v>4</v>
      </c>
      <c r="BH3764" s="2">
        <v>7</v>
      </c>
    </row>
    <row r="3765" spans="36:60" x14ac:dyDescent="0.25">
      <c r="AJ3765" s="12">
        <v>51</v>
      </c>
      <c r="AK3765" s="13" t="s">
        <v>145</v>
      </c>
      <c r="AL3765" s="13" t="s">
        <v>65</v>
      </c>
      <c r="AM3765" s="13" t="s">
        <v>82</v>
      </c>
      <c r="AN3765" s="13" t="s">
        <v>93</v>
      </c>
      <c r="AO3765" s="13" t="s">
        <v>67</v>
      </c>
      <c r="AP3765" s="13" t="s">
        <v>68</v>
      </c>
      <c r="AQ3765" s="13" t="s">
        <v>87</v>
      </c>
      <c r="AR3765" s="13" t="s">
        <v>45</v>
      </c>
      <c r="AS3765" s="13" t="s">
        <v>34</v>
      </c>
      <c r="AT3765" s="13">
        <v>568.98</v>
      </c>
      <c r="AU3765" s="13">
        <v>5</v>
      </c>
      <c r="AV3765" s="13">
        <v>0.01</v>
      </c>
      <c r="AW3765" s="13">
        <v>2816.45</v>
      </c>
      <c r="AX3765" s="13">
        <v>2523.41</v>
      </c>
      <c r="AY3765" s="13">
        <v>293.04000000000002</v>
      </c>
      <c r="AZ3765" s="13" t="s">
        <v>91</v>
      </c>
      <c r="BA3765" s="13" t="s">
        <v>71</v>
      </c>
      <c r="BB3765" s="13" t="s">
        <v>72</v>
      </c>
      <c r="BC3765" s="13">
        <v>47.87</v>
      </c>
      <c r="BD3765" s="13">
        <v>1</v>
      </c>
      <c r="BE3765" s="13" t="s">
        <v>97</v>
      </c>
      <c r="BF3765" s="13" t="s">
        <v>39</v>
      </c>
      <c r="BG3765" s="13">
        <v>1</v>
      </c>
      <c r="BH3765" s="13">
        <v>11</v>
      </c>
    </row>
    <row r="3766" spans="36:60" x14ac:dyDescent="0.25">
      <c r="AJ3766" s="11">
        <v>52</v>
      </c>
      <c r="AK3766" s="2" t="s">
        <v>146</v>
      </c>
      <c r="AL3766" s="2" t="s">
        <v>65</v>
      </c>
      <c r="AM3766" s="2" t="s">
        <v>42</v>
      </c>
      <c r="AN3766" s="2" t="s">
        <v>83</v>
      </c>
      <c r="AO3766" s="2" t="s">
        <v>60</v>
      </c>
      <c r="AP3766" s="2" t="s">
        <v>75</v>
      </c>
      <c r="AQ3766" s="2" t="s">
        <v>69</v>
      </c>
      <c r="AR3766" s="2" t="s">
        <v>33</v>
      </c>
      <c r="AS3766" s="2" t="s">
        <v>34</v>
      </c>
      <c r="AT3766" s="2">
        <v>909.14</v>
      </c>
      <c r="AU3766" s="2">
        <v>16</v>
      </c>
      <c r="AV3766" s="2">
        <v>0.23</v>
      </c>
      <c r="AW3766" s="2">
        <v>11200.6</v>
      </c>
      <c r="AX3766" s="2">
        <v>9302.2099999999991</v>
      </c>
      <c r="AY3766" s="2">
        <v>1898.39</v>
      </c>
      <c r="AZ3766" s="2" t="s">
        <v>63</v>
      </c>
      <c r="BA3766" s="2" t="s">
        <v>71</v>
      </c>
      <c r="BB3766" s="2" t="s">
        <v>37</v>
      </c>
      <c r="BC3766" s="2">
        <v>27.97</v>
      </c>
      <c r="BD3766" s="2">
        <v>1</v>
      </c>
      <c r="BE3766" s="2" t="s">
        <v>97</v>
      </c>
      <c r="BF3766" s="2" t="s">
        <v>56</v>
      </c>
      <c r="BG3766" s="2">
        <v>4</v>
      </c>
      <c r="BH3766" s="2">
        <v>12</v>
      </c>
    </row>
    <row r="3767" spans="36:60" x14ac:dyDescent="0.25">
      <c r="AJ3767" s="12">
        <v>53</v>
      </c>
      <c r="AK3767" s="13" t="s">
        <v>147</v>
      </c>
      <c r="AL3767" s="13" t="s">
        <v>65</v>
      </c>
      <c r="AM3767" s="13" t="s">
        <v>42</v>
      </c>
      <c r="AN3767" s="13" t="s">
        <v>90</v>
      </c>
      <c r="AO3767" s="13" t="s">
        <v>94</v>
      </c>
      <c r="AP3767" s="13" t="s">
        <v>68</v>
      </c>
      <c r="AQ3767" s="13" t="s">
        <v>107</v>
      </c>
      <c r="AR3767" s="13" t="s">
        <v>45</v>
      </c>
      <c r="AS3767" s="13" t="s">
        <v>70</v>
      </c>
      <c r="AT3767" s="13">
        <v>226.3</v>
      </c>
      <c r="AU3767" s="13">
        <v>16</v>
      </c>
      <c r="AV3767" s="13">
        <v>0.13</v>
      </c>
      <c r="AW3767" s="13">
        <v>3150.1</v>
      </c>
      <c r="AX3767" s="13">
        <v>2541.17</v>
      </c>
      <c r="AY3767" s="13">
        <v>608.92999999999995</v>
      </c>
      <c r="AZ3767" s="13" t="s">
        <v>63</v>
      </c>
      <c r="BA3767" s="13" t="s">
        <v>54</v>
      </c>
      <c r="BB3767" s="13" t="s">
        <v>37</v>
      </c>
      <c r="BC3767" s="13">
        <v>43.67</v>
      </c>
      <c r="BD3767" s="13">
        <v>9</v>
      </c>
      <c r="BE3767" s="13" t="s">
        <v>38</v>
      </c>
      <c r="BF3767" s="13" t="s">
        <v>39</v>
      </c>
      <c r="BG3767" s="13">
        <v>4</v>
      </c>
      <c r="BH3767" s="13">
        <v>9</v>
      </c>
    </row>
    <row r="3768" spans="36:60" x14ac:dyDescent="0.25">
      <c r="AJ3768" s="11">
        <v>54</v>
      </c>
      <c r="AK3768" s="2" t="s">
        <v>148</v>
      </c>
      <c r="AL3768" s="2" t="s">
        <v>114</v>
      </c>
      <c r="AM3768" s="2" t="s">
        <v>42</v>
      </c>
      <c r="AN3768" s="2" t="s">
        <v>59</v>
      </c>
      <c r="AO3768" s="2" t="s">
        <v>67</v>
      </c>
      <c r="AP3768" s="2" t="s">
        <v>31</v>
      </c>
      <c r="AQ3768" s="2" t="s">
        <v>87</v>
      </c>
      <c r="AR3768" s="2" t="s">
        <v>45</v>
      </c>
      <c r="AS3768" s="2" t="s">
        <v>70</v>
      </c>
      <c r="AT3768" s="2">
        <v>288.68</v>
      </c>
      <c r="AU3768" s="2">
        <v>2</v>
      </c>
      <c r="AV3768" s="2">
        <v>0.02</v>
      </c>
      <c r="AW3768" s="2">
        <v>565.80999999999995</v>
      </c>
      <c r="AX3768" s="2">
        <v>451.49</v>
      </c>
      <c r="AY3768" s="2">
        <v>114.32</v>
      </c>
      <c r="AZ3768" s="2" t="s">
        <v>35</v>
      </c>
      <c r="BA3768" s="2" t="s">
        <v>88</v>
      </c>
      <c r="BB3768" s="2" t="s">
        <v>37</v>
      </c>
      <c r="BC3768" s="2">
        <v>36.450000000000003</v>
      </c>
      <c r="BD3768" s="2">
        <v>7</v>
      </c>
      <c r="BE3768" s="2" t="s">
        <v>38</v>
      </c>
      <c r="BF3768" s="2" t="s">
        <v>56</v>
      </c>
      <c r="BG3768" s="2">
        <v>5</v>
      </c>
      <c r="BH3768" s="2">
        <v>3</v>
      </c>
    </row>
    <row r="3769" spans="36:60" x14ac:dyDescent="0.25">
      <c r="AJ3769" s="12">
        <v>55</v>
      </c>
      <c r="AK3769" s="13" t="s">
        <v>149</v>
      </c>
      <c r="AL3769" s="13" t="s">
        <v>96</v>
      </c>
      <c r="AM3769" s="13" t="s">
        <v>28</v>
      </c>
      <c r="AN3769" s="13" t="s">
        <v>83</v>
      </c>
      <c r="AO3769" s="13" t="s">
        <v>60</v>
      </c>
      <c r="AP3769" s="13" t="s">
        <v>61</v>
      </c>
      <c r="AQ3769" s="13" t="s">
        <v>69</v>
      </c>
      <c r="AR3769" s="13" t="s">
        <v>45</v>
      </c>
      <c r="AS3769" s="13" t="s">
        <v>46</v>
      </c>
      <c r="AT3769" s="13">
        <v>112.94</v>
      </c>
      <c r="AU3769" s="13">
        <v>4</v>
      </c>
      <c r="AV3769" s="13">
        <v>0.18</v>
      </c>
      <c r="AW3769" s="13">
        <v>370.44</v>
      </c>
      <c r="AX3769" s="13">
        <v>219.05</v>
      </c>
      <c r="AY3769" s="13">
        <v>151.38999999999999</v>
      </c>
      <c r="AZ3769" s="13" t="s">
        <v>63</v>
      </c>
      <c r="BA3769" s="13" t="s">
        <v>71</v>
      </c>
      <c r="BB3769" s="13" t="s">
        <v>72</v>
      </c>
      <c r="BC3769" s="13">
        <v>9.18</v>
      </c>
      <c r="BD3769" s="13">
        <v>7</v>
      </c>
      <c r="BE3769" s="13" t="s">
        <v>55</v>
      </c>
      <c r="BF3769" s="13" t="s">
        <v>39</v>
      </c>
      <c r="BG3769" s="13">
        <v>5</v>
      </c>
      <c r="BH3769" s="13">
        <v>5</v>
      </c>
    </row>
    <row r="3770" spans="36:60" x14ac:dyDescent="0.25">
      <c r="AJ3770" s="11">
        <v>56</v>
      </c>
      <c r="AK3770" s="2" t="s">
        <v>150</v>
      </c>
      <c r="AL3770" s="2" t="s">
        <v>65</v>
      </c>
      <c r="AM3770" s="2" t="s">
        <v>82</v>
      </c>
      <c r="AN3770" s="2" t="s">
        <v>90</v>
      </c>
      <c r="AO3770" s="2" t="s">
        <v>60</v>
      </c>
      <c r="AP3770" s="2" t="s">
        <v>75</v>
      </c>
      <c r="AQ3770" s="2" t="s">
        <v>52</v>
      </c>
      <c r="AR3770" s="2" t="s">
        <v>53</v>
      </c>
      <c r="AS3770" s="2" t="s">
        <v>34</v>
      </c>
      <c r="AT3770" s="2">
        <v>934.88</v>
      </c>
      <c r="AU3770" s="2">
        <v>9</v>
      </c>
      <c r="AV3770" s="2">
        <v>0.02</v>
      </c>
      <c r="AW3770" s="2">
        <v>8245.64</v>
      </c>
      <c r="AX3770" s="2">
        <v>6520.59</v>
      </c>
      <c r="AY3770" s="2">
        <v>1725.05</v>
      </c>
      <c r="AZ3770" s="2" t="s">
        <v>63</v>
      </c>
      <c r="BA3770" s="2" t="s">
        <v>54</v>
      </c>
      <c r="BB3770" s="2" t="s">
        <v>37</v>
      </c>
      <c r="BC3770" s="2">
        <v>19.05</v>
      </c>
      <c r="BD3770" s="2">
        <v>7</v>
      </c>
      <c r="BE3770" s="2" t="s">
        <v>97</v>
      </c>
      <c r="BF3770" s="2" t="s">
        <v>56</v>
      </c>
      <c r="BG3770" s="2">
        <v>2</v>
      </c>
      <c r="BH3770" s="2">
        <v>7</v>
      </c>
    </row>
    <row r="3771" spans="36:60" x14ac:dyDescent="0.25">
      <c r="AJ3771" s="12">
        <v>57</v>
      </c>
      <c r="AK3771" s="13" t="s">
        <v>141</v>
      </c>
      <c r="AL3771" s="13" t="s">
        <v>65</v>
      </c>
      <c r="AM3771" s="13" t="s">
        <v>28</v>
      </c>
      <c r="AN3771" s="13" t="s">
        <v>59</v>
      </c>
      <c r="AO3771" s="13" t="s">
        <v>30</v>
      </c>
      <c r="AP3771" s="13" t="s">
        <v>75</v>
      </c>
      <c r="AQ3771" s="13" t="s">
        <v>102</v>
      </c>
      <c r="AR3771" s="13" t="s">
        <v>53</v>
      </c>
      <c r="AS3771" s="13" t="s">
        <v>85</v>
      </c>
      <c r="AT3771" s="13">
        <v>985.44</v>
      </c>
      <c r="AU3771" s="13">
        <v>16</v>
      </c>
      <c r="AV3771" s="13">
        <v>0.27</v>
      </c>
      <c r="AW3771" s="13">
        <v>11509.94</v>
      </c>
      <c r="AX3771" s="13">
        <v>7544.45</v>
      </c>
      <c r="AY3771" s="13">
        <v>3965.49</v>
      </c>
      <c r="AZ3771" s="13" t="s">
        <v>63</v>
      </c>
      <c r="BA3771" s="13" t="s">
        <v>36</v>
      </c>
      <c r="BB3771" s="13" t="s">
        <v>48</v>
      </c>
      <c r="BC3771" s="13">
        <v>42.71</v>
      </c>
      <c r="BD3771" s="13">
        <v>1</v>
      </c>
      <c r="BE3771" s="13" t="s">
        <v>38</v>
      </c>
      <c r="BF3771" s="13" t="s">
        <v>39</v>
      </c>
      <c r="BG3771" s="13">
        <v>2</v>
      </c>
      <c r="BH3771" s="13">
        <v>2</v>
      </c>
    </row>
    <row r="3772" spans="36:60" x14ac:dyDescent="0.25">
      <c r="AJ3772" s="11">
        <v>58</v>
      </c>
      <c r="AK3772" s="2" t="s">
        <v>151</v>
      </c>
      <c r="AL3772" s="2" t="s">
        <v>114</v>
      </c>
      <c r="AM3772" s="2" t="s">
        <v>42</v>
      </c>
      <c r="AN3772" s="2" t="s">
        <v>93</v>
      </c>
      <c r="AO3772" s="2" t="s">
        <v>94</v>
      </c>
      <c r="AP3772" s="2" t="s">
        <v>31</v>
      </c>
      <c r="AQ3772" s="2" t="s">
        <v>52</v>
      </c>
      <c r="AR3772" s="2" t="s">
        <v>45</v>
      </c>
      <c r="AS3772" s="2" t="s">
        <v>80</v>
      </c>
      <c r="AT3772" s="2">
        <v>994.66</v>
      </c>
      <c r="AU3772" s="2">
        <v>10</v>
      </c>
      <c r="AV3772" s="2">
        <v>0.13</v>
      </c>
      <c r="AW3772" s="2">
        <v>8653.5400000000009</v>
      </c>
      <c r="AX3772" s="2">
        <v>4589.04</v>
      </c>
      <c r="AY3772" s="2">
        <v>4064.5</v>
      </c>
      <c r="AZ3772" s="2" t="s">
        <v>47</v>
      </c>
      <c r="BA3772" s="2" t="s">
        <v>36</v>
      </c>
      <c r="BB3772" s="2" t="s">
        <v>72</v>
      </c>
      <c r="BC3772" s="2">
        <v>16.8</v>
      </c>
      <c r="BD3772" s="2">
        <v>10</v>
      </c>
      <c r="BE3772" s="2" t="s">
        <v>38</v>
      </c>
      <c r="BF3772" s="2" t="s">
        <v>56</v>
      </c>
      <c r="BG3772" s="2">
        <v>4</v>
      </c>
      <c r="BH3772" s="2">
        <v>9</v>
      </c>
    </row>
    <row r="3773" spans="36:60" x14ac:dyDescent="0.25">
      <c r="AJ3773" s="12">
        <v>59</v>
      </c>
      <c r="AK3773" s="13" t="s">
        <v>152</v>
      </c>
      <c r="AL3773" s="13" t="s">
        <v>50</v>
      </c>
      <c r="AM3773" s="13" t="s">
        <v>42</v>
      </c>
      <c r="AN3773" s="13" t="s">
        <v>90</v>
      </c>
      <c r="AO3773" s="13" t="s">
        <v>100</v>
      </c>
      <c r="AP3773" s="13" t="s">
        <v>75</v>
      </c>
      <c r="AQ3773" s="13" t="s">
        <v>87</v>
      </c>
      <c r="AR3773" s="13" t="s">
        <v>33</v>
      </c>
      <c r="AS3773" s="13" t="s">
        <v>46</v>
      </c>
      <c r="AT3773" s="13">
        <v>974.86</v>
      </c>
      <c r="AU3773" s="13">
        <v>14</v>
      </c>
      <c r="AV3773" s="13">
        <v>0.17</v>
      </c>
      <c r="AW3773" s="13">
        <v>11327.87</v>
      </c>
      <c r="AX3773" s="13">
        <v>5832.16</v>
      </c>
      <c r="AY3773" s="13">
        <v>5495.71</v>
      </c>
      <c r="AZ3773" s="13" t="s">
        <v>35</v>
      </c>
      <c r="BA3773" s="13" t="s">
        <v>88</v>
      </c>
      <c r="BB3773" s="13" t="s">
        <v>48</v>
      </c>
      <c r="BC3773" s="13">
        <v>31.05</v>
      </c>
      <c r="BD3773" s="13">
        <v>5</v>
      </c>
      <c r="BE3773" s="13" t="s">
        <v>38</v>
      </c>
      <c r="BF3773" s="13" t="s">
        <v>56</v>
      </c>
      <c r="BG3773" s="13">
        <v>5</v>
      </c>
      <c r="BH3773" s="13">
        <v>4</v>
      </c>
    </row>
    <row r="3774" spans="36:60" x14ac:dyDescent="0.25">
      <c r="AJ3774" s="11">
        <v>60</v>
      </c>
      <c r="AK3774" s="2" t="s">
        <v>153</v>
      </c>
      <c r="AL3774" s="2" t="s">
        <v>120</v>
      </c>
      <c r="AM3774" s="2" t="s">
        <v>28</v>
      </c>
      <c r="AN3774" s="2" t="s">
        <v>59</v>
      </c>
      <c r="AO3774" s="2" t="s">
        <v>60</v>
      </c>
      <c r="AP3774" s="2" t="s">
        <v>51</v>
      </c>
      <c r="AQ3774" s="2" t="s">
        <v>69</v>
      </c>
      <c r="AR3774" s="2" t="s">
        <v>53</v>
      </c>
      <c r="AS3774" s="2" t="s">
        <v>70</v>
      </c>
      <c r="AT3774" s="2">
        <v>931.23</v>
      </c>
      <c r="AU3774" s="2">
        <v>18</v>
      </c>
      <c r="AV3774" s="2">
        <v>0.15</v>
      </c>
      <c r="AW3774" s="2">
        <v>14247.82</v>
      </c>
      <c r="AX3774" s="2">
        <v>8332.07</v>
      </c>
      <c r="AY3774" s="2">
        <v>5915.75</v>
      </c>
      <c r="AZ3774" s="2" t="s">
        <v>35</v>
      </c>
      <c r="BA3774" s="2" t="s">
        <v>88</v>
      </c>
      <c r="BB3774" s="2" t="s">
        <v>72</v>
      </c>
      <c r="BC3774" s="2">
        <v>15.24</v>
      </c>
      <c r="BD3774" s="2">
        <v>4</v>
      </c>
      <c r="BE3774" s="2" t="s">
        <v>38</v>
      </c>
      <c r="BF3774" s="2" t="s">
        <v>56</v>
      </c>
      <c r="BG3774" s="2">
        <v>3</v>
      </c>
      <c r="BH3774" s="2">
        <v>3</v>
      </c>
    </row>
    <row r="3775" spans="36:60" x14ac:dyDescent="0.25">
      <c r="AJ3775" s="12">
        <v>61</v>
      </c>
      <c r="AK3775" s="13" t="s">
        <v>154</v>
      </c>
      <c r="AL3775" s="13" t="s">
        <v>129</v>
      </c>
      <c r="AM3775" s="13" t="s">
        <v>82</v>
      </c>
      <c r="AN3775" s="13" t="s">
        <v>43</v>
      </c>
      <c r="AO3775" s="13" t="s">
        <v>100</v>
      </c>
      <c r="AP3775" s="13" t="s">
        <v>31</v>
      </c>
      <c r="AQ3775" s="13" t="s">
        <v>69</v>
      </c>
      <c r="AR3775" s="13" t="s">
        <v>45</v>
      </c>
      <c r="AS3775" s="13" t="s">
        <v>70</v>
      </c>
      <c r="AT3775" s="13">
        <v>101.53</v>
      </c>
      <c r="AU3775" s="13">
        <v>4</v>
      </c>
      <c r="AV3775" s="13">
        <v>0.08</v>
      </c>
      <c r="AW3775" s="13">
        <v>373.63</v>
      </c>
      <c r="AX3775" s="13">
        <v>306.17</v>
      </c>
      <c r="AY3775" s="13">
        <v>67.459999999999994</v>
      </c>
      <c r="AZ3775" s="13" t="s">
        <v>63</v>
      </c>
      <c r="BA3775" s="13" t="s">
        <v>54</v>
      </c>
      <c r="BB3775" s="13" t="s">
        <v>72</v>
      </c>
      <c r="BC3775" s="13">
        <v>16.559999999999999</v>
      </c>
      <c r="BD3775" s="13">
        <v>9</v>
      </c>
      <c r="BE3775" s="13" t="s">
        <v>55</v>
      </c>
      <c r="BF3775" s="13" t="s">
        <v>56</v>
      </c>
      <c r="BG3775" s="13">
        <v>2</v>
      </c>
      <c r="BH3775" s="13">
        <v>1</v>
      </c>
    </row>
    <row r="3776" spans="36:60" x14ac:dyDescent="0.25">
      <c r="AJ3776" s="11">
        <v>62</v>
      </c>
      <c r="AK3776" s="2" t="s">
        <v>155</v>
      </c>
      <c r="AL3776" s="2" t="s">
        <v>96</v>
      </c>
      <c r="AM3776" s="2" t="s">
        <v>42</v>
      </c>
      <c r="AN3776" s="2" t="s">
        <v>93</v>
      </c>
      <c r="AO3776" s="2" t="s">
        <v>78</v>
      </c>
      <c r="AP3776" s="2" t="s">
        <v>61</v>
      </c>
      <c r="AQ3776" s="2" t="s">
        <v>79</v>
      </c>
      <c r="AR3776" s="2" t="s">
        <v>45</v>
      </c>
      <c r="AS3776" s="2" t="s">
        <v>46</v>
      </c>
      <c r="AT3776" s="2">
        <v>495.44</v>
      </c>
      <c r="AU3776" s="2">
        <v>17</v>
      </c>
      <c r="AV3776" s="2">
        <v>0.26</v>
      </c>
      <c r="AW3776" s="2">
        <v>6232.64</v>
      </c>
      <c r="AX3776" s="2">
        <v>4952.16</v>
      </c>
      <c r="AY3776" s="2">
        <v>1280.48</v>
      </c>
      <c r="AZ3776" s="2" t="s">
        <v>35</v>
      </c>
      <c r="BA3776" s="2" t="s">
        <v>36</v>
      </c>
      <c r="BB3776" s="2" t="s">
        <v>37</v>
      </c>
      <c r="BC3776" s="2">
        <v>45.6</v>
      </c>
      <c r="BD3776" s="2">
        <v>6</v>
      </c>
      <c r="BE3776" s="2" t="s">
        <v>97</v>
      </c>
      <c r="BF3776" s="2" t="s">
        <v>39</v>
      </c>
      <c r="BG3776" s="2">
        <v>2</v>
      </c>
      <c r="BH3776" s="2">
        <v>3</v>
      </c>
    </row>
    <row r="3777" spans="36:60" x14ac:dyDescent="0.25">
      <c r="AJ3777" s="12">
        <v>63</v>
      </c>
      <c r="AK3777" s="13" t="s">
        <v>156</v>
      </c>
      <c r="AL3777" s="13" t="s">
        <v>129</v>
      </c>
      <c r="AM3777" s="13" t="s">
        <v>82</v>
      </c>
      <c r="AN3777" s="13" t="s">
        <v>59</v>
      </c>
      <c r="AO3777" s="13" t="s">
        <v>44</v>
      </c>
      <c r="AP3777" s="13" t="s">
        <v>51</v>
      </c>
      <c r="AQ3777" s="13" t="s">
        <v>102</v>
      </c>
      <c r="AR3777" s="13" t="s">
        <v>33</v>
      </c>
      <c r="AS3777" s="13" t="s">
        <v>70</v>
      </c>
      <c r="AT3777" s="13">
        <v>487.24</v>
      </c>
      <c r="AU3777" s="13">
        <v>13</v>
      </c>
      <c r="AV3777" s="13">
        <v>0.19</v>
      </c>
      <c r="AW3777" s="13">
        <v>5130.6400000000003</v>
      </c>
      <c r="AX3777" s="13">
        <v>4266.87</v>
      </c>
      <c r="AY3777" s="13">
        <v>863.77</v>
      </c>
      <c r="AZ3777" s="13" t="s">
        <v>47</v>
      </c>
      <c r="BA3777" s="13" t="s">
        <v>88</v>
      </c>
      <c r="BB3777" s="13" t="s">
        <v>72</v>
      </c>
      <c r="BC3777" s="13">
        <v>12.54</v>
      </c>
      <c r="BD3777" s="13">
        <v>9</v>
      </c>
      <c r="BE3777" s="13" t="s">
        <v>55</v>
      </c>
      <c r="BF3777" s="13" t="s">
        <v>39</v>
      </c>
      <c r="BG3777" s="13">
        <v>3</v>
      </c>
      <c r="BH3777" s="13">
        <v>5</v>
      </c>
    </row>
    <row r="3778" spans="36:60" x14ac:dyDescent="0.25">
      <c r="AJ3778" s="11">
        <v>64</v>
      </c>
      <c r="AK3778" s="2" t="s">
        <v>157</v>
      </c>
      <c r="AL3778" s="2" t="s">
        <v>27</v>
      </c>
      <c r="AM3778" s="2" t="s">
        <v>66</v>
      </c>
      <c r="AN3778" s="2" t="s">
        <v>90</v>
      </c>
      <c r="AO3778" s="2" t="s">
        <v>94</v>
      </c>
      <c r="AP3778" s="2" t="s">
        <v>68</v>
      </c>
      <c r="AQ3778" s="2" t="s">
        <v>102</v>
      </c>
      <c r="AR3778" s="2" t="s">
        <v>53</v>
      </c>
      <c r="AS3778" s="2" t="s">
        <v>80</v>
      </c>
      <c r="AT3778" s="2">
        <v>47.47</v>
      </c>
      <c r="AU3778" s="2">
        <v>5</v>
      </c>
      <c r="AV3778" s="2">
        <v>0.23</v>
      </c>
      <c r="AW3778" s="2">
        <v>182.76</v>
      </c>
      <c r="AX3778" s="2">
        <v>133.31</v>
      </c>
      <c r="AY3778" s="2">
        <v>49.45</v>
      </c>
      <c r="AZ3778" s="2" t="s">
        <v>76</v>
      </c>
      <c r="BA3778" s="2" t="s">
        <v>88</v>
      </c>
      <c r="BB3778" s="2" t="s">
        <v>48</v>
      </c>
      <c r="BC3778" s="2">
        <v>29.78</v>
      </c>
      <c r="BD3778" s="2">
        <v>5</v>
      </c>
      <c r="BE3778" s="2" t="s">
        <v>38</v>
      </c>
      <c r="BF3778" s="2" t="s">
        <v>56</v>
      </c>
      <c r="BG3778" s="2">
        <v>1</v>
      </c>
      <c r="BH3778" s="2">
        <v>6</v>
      </c>
    </row>
    <row r="3779" spans="36:60" x14ac:dyDescent="0.25">
      <c r="AJ3779" s="12">
        <v>65</v>
      </c>
      <c r="AK3779" s="13" t="s">
        <v>158</v>
      </c>
      <c r="AL3779" s="13" t="s">
        <v>99</v>
      </c>
      <c r="AM3779" s="13" t="s">
        <v>28</v>
      </c>
      <c r="AN3779" s="13" t="s">
        <v>93</v>
      </c>
      <c r="AO3779" s="13" t="s">
        <v>67</v>
      </c>
      <c r="AP3779" s="13" t="s">
        <v>68</v>
      </c>
      <c r="AQ3779" s="13" t="s">
        <v>69</v>
      </c>
      <c r="AR3779" s="13" t="s">
        <v>53</v>
      </c>
      <c r="AS3779" s="13" t="s">
        <v>70</v>
      </c>
      <c r="AT3779" s="13">
        <v>263.92</v>
      </c>
      <c r="AU3779" s="13">
        <v>10</v>
      </c>
      <c r="AV3779" s="13">
        <v>0.01</v>
      </c>
      <c r="AW3779" s="13">
        <v>2612.81</v>
      </c>
      <c r="AX3779" s="13">
        <v>2262.9</v>
      </c>
      <c r="AY3779" s="13">
        <v>349.91</v>
      </c>
      <c r="AZ3779" s="13" t="s">
        <v>91</v>
      </c>
      <c r="BA3779" s="13" t="s">
        <v>88</v>
      </c>
      <c r="BB3779" s="13" t="s">
        <v>48</v>
      </c>
      <c r="BC3779" s="13">
        <v>7.49</v>
      </c>
      <c r="BD3779" s="13">
        <v>9</v>
      </c>
      <c r="BE3779" s="13" t="s">
        <v>55</v>
      </c>
      <c r="BF3779" s="13" t="s">
        <v>56</v>
      </c>
      <c r="BG3779" s="13">
        <v>4</v>
      </c>
      <c r="BH3779" s="13">
        <v>2</v>
      </c>
    </row>
    <row r="3780" spans="36:60" x14ac:dyDescent="0.25">
      <c r="AJ3780" s="11">
        <v>66</v>
      </c>
      <c r="AK3780" s="2" t="s">
        <v>159</v>
      </c>
      <c r="AL3780" s="2" t="s">
        <v>129</v>
      </c>
      <c r="AM3780" s="2" t="s">
        <v>66</v>
      </c>
      <c r="AN3780" s="2" t="s">
        <v>59</v>
      </c>
      <c r="AO3780" s="2" t="s">
        <v>30</v>
      </c>
      <c r="AP3780" s="2" t="s">
        <v>68</v>
      </c>
      <c r="AQ3780" s="2" t="s">
        <v>69</v>
      </c>
      <c r="AR3780" s="2" t="s">
        <v>45</v>
      </c>
      <c r="AS3780" s="2" t="s">
        <v>34</v>
      </c>
      <c r="AT3780" s="2">
        <v>363.44</v>
      </c>
      <c r="AU3780" s="2">
        <v>16</v>
      </c>
      <c r="AV3780" s="2">
        <v>0.24</v>
      </c>
      <c r="AW3780" s="2">
        <v>4419.43</v>
      </c>
      <c r="AX3780" s="2">
        <v>3371.74</v>
      </c>
      <c r="AY3780" s="2">
        <v>1047.69</v>
      </c>
      <c r="AZ3780" s="2" t="s">
        <v>63</v>
      </c>
      <c r="BA3780" s="2" t="s">
        <v>71</v>
      </c>
      <c r="BB3780" s="2" t="s">
        <v>48</v>
      </c>
      <c r="BC3780" s="2">
        <v>44.15</v>
      </c>
      <c r="BD3780" s="2">
        <v>5</v>
      </c>
      <c r="BE3780" s="2" t="s">
        <v>97</v>
      </c>
      <c r="BF3780" s="2" t="s">
        <v>39</v>
      </c>
      <c r="BG3780" s="2">
        <v>1</v>
      </c>
      <c r="BH3780" s="2">
        <v>12</v>
      </c>
    </row>
    <row r="3781" spans="36:60" x14ac:dyDescent="0.25">
      <c r="AJ3781" s="12">
        <v>67</v>
      </c>
      <c r="AK3781" s="13" t="s">
        <v>160</v>
      </c>
      <c r="AL3781" s="13" t="s">
        <v>129</v>
      </c>
      <c r="AM3781" s="13" t="s">
        <v>28</v>
      </c>
      <c r="AN3781" s="13" t="s">
        <v>43</v>
      </c>
      <c r="AO3781" s="13" t="s">
        <v>60</v>
      </c>
      <c r="AP3781" s="13" t="s">
        <v>75</v>
      </c>
      <c r="AQ3781" s="13" t="s">
        <v>79</v>
      </c>
      <c r="AR3781" s="13" t="s">
        <v>53</v>
      </c>
      <c r="AS3781" s="13" t="s">
        <v>70</v>
      </c>
      <c r="AT3781" s="13">
        <v>183.93</v>
      </c>
      <c r="AU3781" s="13">
        <v>20</v>
      </c>
      <c r="AV3781" s="13">
        <v>0.05</v>
      </c>
      <c r="AW3781" s="13">
        <v>3494.67</v>
      </c>
      <c r="AX3781" s="13">
        <v>2767.1</v>
      </c>
      <c r="AY3781" s="13">
        <v>727.57</v>
      </c>
      <c r="AZ3781" s="13" t="s">
        <v>76</v>
      </c>
      <c r="BA3781" s="13" t="s">
        <v>71</v>
      </c>
      <c r="BB3781" s="13" t="s">
        <v>72</v>
      </c>
      <c r="BC3781" s="13">
        <v>41.53</v>
      </c>
      <c r="BD3781" s="13">
        <v>3</v>
      </c>
      <c r="BE3781" s="13" t="s">
        <v>55</v>
      </c>
      <c r="BF3781" s="13" t="s">
        <v>39</v>
      </c>
      <c r="BG3781" s="13">
        <v>2</v>
      </c>
      <c r="BH3781" s="13">
        <v>4</v>
      </c>
    </row>
    <row r="3782" spans="36:60" x14ac:dyDescent="0.25">
      <c r="AJ3782" s="11">
        <v>68</v>
      </c>
      <c r="AK3782" s="2" t="s">
        <v>161</v>
      </c>
      <c r="AL3782" s="2" t="s">
        <v>129</v>
      </c>
      <c r="AM3782" s="2" t="s">
        <v>28</v>
      </c>
      <c r="AN3782" s="2" t="s">
        <v>93</v>
      </c>
      <c r="AO3782" s="2" t="s">
        <v>60</v>
      </c>
      <c r="AP3782" s="2" t="s">
        <v>51</v>
      </c>
      <c r="AQ3782" s="2" t="s">
        <v>79</v>
      </c>
      <c r="AR3782" s="2" t="s">
        <v>45</v>
      </c>
      <c r="AS3782" s="2" t="s">
        <v>46</v>
      </c>
      <c r="AT3782" s="2">
        <v>174.48</v>
      </c>
      <c r="AU3782" s="2">
        <v>10</v>
      </c>
      <c r="AV3782" s="2">
        <v>0.14000000000000001</v>
      </c>
      <c r="AW3782" s="2">
        <v>1500.53</v>
      </c>
      <c r="AX3782" s="2">
        <v>1225.3499999999999</v>
      </c>
      <c r="AY3782" s="2">
        <v>275.18</v>
      </c>
      <c r="AZ3782" s="2" t="s">
        <v>35</v>
      </c>
      <c r="BA3782" s="2" t="s">
        <v>54</v>
      </c>
      <c r="BB3782" s="2" t="s">
        <v>72</v>
      </c>
      <c r="BC3782" s="2">
        <v>34.29</v>
      </c>
      <c r="BD3782" s="2">
        <v>10</v>
      </c>
      <c r="BE3782" s="2" t="s">
        <v>97</v>
      </c>
      <c r="BF3782" s="2" t="s">
        <v>56</v>
      </c>
      <c r="BG3782" s="2">
        <v>4</v>
      </c>
      <c r="BH3782" s="2">
        <v>9</v>
      </c>
    </row>
    <row r="3783" spans="36:60" x14ac:dyDescent="0.25">
      <c r="AJ3783" s="12">
        <v>69</v>
      </c>
      <c r="AK3783" s="13" t="s">
        <v>162</v>
      </c>
      <c r="AL3783" s="13" t="s">
        <v>129</v>
      </c>
      <c r="AM3783" s="13" t="s">
        <v>42</v>
      </c>
      <c r="AN3783" s="13" t="s">
        <v>59</v>
      </c>
      <c r="AO3783" s="13" t="s">
        <v>100</v>
      </c>
      <c r="AP3783" s="13" t="s">
        <v>75</v>
      </c>
      <c r="AQ3783" s="13" t="s">
        <v>79</v>
      </c>
      <c r="AR3783" s="13" t="s">
        <v>53</v>
      </c>
      <c r="AS3783" s="13" t="s">
        <v>34</v>
      </c>
      <c r="AT3783" s="13">
        <v>70.099999999999994</v>
      </c>
      <c r="AU3783" s="13">
        <v>13</v>
      </c>
      <c r="AV3783" s="13">
        <v>0.23</v>
      </c>
      <c r="AW3783" s="13">
        <v>701.7</v>
      </c>
      <c r="AX3783" s="13">
        <v>539.09</v>
      </c>
      <c r="AY3783" s="13">
        <v>162.61000000000001</v>
      </c>
      <c r="AZ3783" s="13" t="s">
        <v>76</v>
      </c>
      <c r="BA3783" s="13" t="s">
        <v>71</v>
      </c>
      <c r="BB3783" s="13" t="s">
        <v>37</v>
      </c>
      <c r="BC3783" s="13">
        <v>41.41</v>
      </c>
      <c r="BD3783" s="13">
        <v>1</v>
      </c>
      <c r="BE3783" s="13" t="s">
        <v>38</v>
      </c>
      <c r="BF3783" s="13" t="s">
        <v>39</v>
      </c>
      <c r="BG3783" s="13">
        <v>1</v>
      </c>
      <c r="BH3783" s="13">
        <v>6</v>
      </c>
    </row>
    <row r="3784" spans="36:60" x14ac:dyDescent="0.25">
      <c r="AJ3784" s="11">
        <v>70</v>
      </c>
      <c r="AK3784" s="2" t="s">
        <v>163</v>
      </c>
      <c r="AL3784" s="2" t="s">
        <v>27</v>
      </c>
      <c r="AM3784" s="2" t="s">
        <v>28</v>
      </c>
      <c r="AN3784" s="2" t="s">
        <v>43</v>
      </c>
      <c r="AO3784" s="2" t="s">
        <v>44</v>
      </c>
      <c r="AP3784" s="2" t="s">
        <v>31</v>
      </c>
      <c r="AQ3784" s="2" t="s">
        <v>107</v>
      </c>
      <c r="AR3784" s="2" t="s">
        <v>53</v>
      </c>
      <c r="AS3784" s="2" t="s">
        <v>70</v>
      </c>
      <c r="AT3784" s="2">
        <v>642.82000000000005</v>
      </c>
      <c r="AU3784" s="2">
        <v>14</v>
      </c>
      <c r="AV3784" s="2">
        <v>0.28000000000000003</v>
      </c>
      <c r="AW3784" s="2">
        <v>6479.63</v>
      </c>
      <c r="AX3784" s="2">
        <v>3693.45</v>
      </c>
      <c r="AY3784" s="2">
        <v>2786.18</v>
      </c>
      <c r="AZ3784" s="2" t="s">
        <v>76</v>
      </c>
      <c r="BA3784" s="2" t="s">
        <v>36</v>
      </c>
      <c r="BB3784" s="2" t="s">
        <v>37</v>
      </c>
      <c r="BC3784" s="2">
        <v>42.03</v>
      </c>
      <c r="BD3784" s="2">
        <v>9</v>
      </c>
      <c r="BE3784" s="2" t="s">
        <v>97</v>
      </c>
      <c r="BF3784" s="2" t="s">
        <v>39</v>
      </c>
      <c r="BG3784" s="2">
        <v>3</v>
      </c>
      <c r="BH3784" s="2">
        <v>3</v>
      </c>
    </row>
    <row r="3785" spans="36:60" x14ac:dyDescent="0.25">
      <c r="AJ3785" s="12">
        <v>71</v>
      </c>
      <c r="AK3785" s="13" t="s">
        <v>164</v>
      </c>
      <c r="AL3785" s="13" t="s">
        <v>127</v>
      </c>
      <c r="AM3785" s="13" t="s">
        <v>66</v>
      </c>
      <c r="AN3785" s="13" t="s">
        <v>29</v>
      </c>
      <c r="AO3785" s="13" t="s">
        <v>30</v>
      </c>
      <c r="AP3785" s="13" t="s">
        <v>75</v>
      </c>
      <c r="AQ3785" s="13" t="s">
        <v>84</v>
      </c>
      <c r="AR3785" s="13" t="s">
        <v>53</v>
      </c>
      <c r="AS3785" s="13" t="s">
        <v>46</v>
      </c>
      <c r="AT3785" s="13">
        <v>296.69</v>
      </c>
      <c r="AU3785" s="13">
        <v>10</v>
      </c>
      <c r="AV3785" s="13">
        <v>0.08</v>
      </c>
      <c r="AW3785" s="13">
        <v>2729.55</v>
      </c>
      <c r="AX3785" s="13">
        <v>2274.7199999999998</v>
      </c>
      <c r="AY3785" s="13">
        <v>454.83</v>
      </c>
      <c r="AZ3785" s="13" t="s">
        <v>35</v>
      </c>
      <c r="BA3785" s="13" t="s">
        <v>54</v>
      </c>
      <c r="BB3785" s="13" t="s">
        <v>48</v>
      </c>
      <c r="BC3785" s="13">
        <v>18.53</v>
      </c>
      <c r="BD3785" s="13">
        <v>3</v>
      </c>
      <c r="BE3785" s="13" t="s">
        <v>97</v>
      </c>
      <c r="BF3785" s="13" t="s">
        <v>39</v>
      </c>
      <c r="BG3785" s="13">
        <v>1</v>
      </c>
      <c r="BH3785" s="13">
        <v>4</v>
      </c>
    </row>
    <row r="3786" spans="36:60" x14ac:dyDescent="0.25">
      <c r="AJ3786" s="11">
        <v>72</v>
      </c>
      <c r="AK3786" s="2" t="s">
        <v>165</v>
      </c>
      <c r="AL3786" s="2" t="s">
        <v>127</v>
      </c>
      <c r="AM3786" s="2" t="s">
        <v>42</v>
      </c>
      <c r="AN3786" s="2" t="s">
        <v>29</v>
      </c>
      <c r="AO3786" s="2" t="s">
        <v>67</v>
      </c>
      <c r="AP3786" s="2" t="s">
        <v>68</v>
      </c>
      <c r="AQ3786" s="2" t="s">
        <v>62</v>
      </c>
      <c r="AR3786" s="2" t="s">
        <v>45</v>
      </c>
      <c r="AS3786" s="2" t="s">
        <v>46</v>
      </c>
      <c r="AT3786" s="2">
        <v>452.74</v>
      </c>
      <c r="AU3786" s="2">
        <v>4</v>
      </c>
      <c r="AV3786" s="2">
        <v>0.13</v>
      </c>
      <c r="AW3786" s="2">
        <v>1575.54</v>
      </c>
      <c r="AX3786" s="2">
        <v>1175.1199999999999</v>
      </c>
      <c r="AY3786" s="2">
        <v>400.42</v>
      </c>
      <c r="AZ3786" s="2" t="s">
        <v>35</v>
      </c>
      <c r="BA3786" s="2" t="s">
        <v>36</v>
      </c>
      <c r="BB3786" s="2" t="s">
        <v>48</v>
      </c>
      <c r="BC3786" s="2">
        <v>7.49</v>
      </c>
      <c r="BD3786" s="2">
        <v>2</v>
      </c>
      <c r="BE3786" s="2" t="s">
        <v>97</v>
      </c>
      <c r="BF3786" s="2" t="s">
        <v>56</v>
      </c>
      <c r="BG3786" s="2">
        <v>5</v>
      </c>
      <c r="BH3786" s="2">
        <v>9</v>
      </c>
    </row>
    <row r="3787" spans="36:60" x14ac:dyDescent="0.25">
      <c r="AJ3787" s="12">
        <v>73</v>
      </c>
      <c r="AK3787" s="13" t="s">
        <v>166</v>
      </c>
      <c r="AL3787" s="13" t="s">
        <v>114</v>
      </c>
      <c r="AM3787" s="13" t="s">
        <v>66</v>
      </c>
      <c r="AN3787" s="13" t="s">
        <v>93</v>
      </c>
      <c r="AO3787" s="13" t="s">
        <v>94</v>
      </c>
      <c r="AP3787" s="13" t="s">
        <v>75</v>
      </c>
      <c r="AQ3787" s="13" t="s">
        <v>134</v>
      </c>
      <c r="AR3787" s="13" t="s">
        <v>33</v>
      </c>
      <c r="AS3787" s="13" t="s">
        <v>46</v>
      </c>
      <c r="AT3787" s="13">
        <v>807.45</v>
      </c>
      <c r="AU3787" s="13">
        <v>7</v>
      </c>
      <c r="AV3787" s="13">
        <v>0.1</v>
      </c>
      <c r="AW3787" s="13">
        <v>5086.9399999999996</v>
      </c>
      <c r="AX3787" s="13">
        <v>3750.38</v>
      </c>
      <c r="AY3787" s="13">
        <v>1336.56</v>
      </c>
      <c r="AZ3787" s="13" t="s">
        <v>35</v>
      </c>
      <c r="BA3787" s="13" t="s">
        <v>54</v>
      </c>
      <c r="BB3787" s="13" t="s">
        <v>37</v>
      </c>
      <c r="BC3787" s="13">
        <v>11.94</v>
      </c>
      <c r="BD3787" s="13">
        <v>10</v>
      </c>
      <c r="BE3787" s="13" t="s">
        <v>38</v>
      </c>
      <c r="BF3787" s="13" t="s">
        <v>56</v>
      </c>
      <c r="BG3787" s="13">
        <v>1</v>
      </c>
      <c r="BH3787" s="13">
        <v>12</v>
      </c>
    </row>
    <row r="3788" spans="36:60" x14ac:dyDescent="0.25">
      <c r="AJ3788" s="11">
        <v>74</v>
      </c>
      <c r="AK3788" s="2" t="s">
        <v>167</v>
      </c>
      <c r="AL3788" s="2" t="s">
        <v>58</v>
      </c>
      <c r="AM3788" s="2" t="s">
        <v>66</v>
      </c>
      <c r="AN3788" s="2" t="s">
        <v>59</v>
      </c>
      <c r="AO3788" s="2" t="s">
        <v>74</v>
      </c>
      <c r="AP3788" s="2" t="s">
        <v>51</v>
      </c>
      <c r="AQ3788" s="2" t="s">
        <v>102</v>
      </c>
      <c r="AR3788" s="2" t="s">
        <v>45</v>
      </c>
      <c r="AS3788" s="2" t="s">
        <v>70</v>
      </c>
      <c r="AT3788" s="2">
        <v>942.81</v>
      </c>
      <c r="AU3788" s="2">
        <v>4</v>
      </c>
      <c r="AV3788" s="2">
        <v>0.18</v>
      </c>
      <c r="AW3788" s="2">
        <v>3092.42</v>
      </c>
      <c r="AX3788" s="2">
        <v>1623.7</v>
      </c>
      <c r="AY3788" s="2">
        <v>1468.72</v>
      </c>
      <c r="AZ3788" s="2" t="s">
        <v>35</v>
      </c>
      <c r="BA3788" s="2" t="s">
        <v>54</v>
      </c>
      <c r="BB3788" s="2" t="s">
        <v>37</v>
      </c>
      <c r="BC3788" s="2">
        <v>43.65</v>
      </c>
      <c r="BD3788" s="2">
        <v>6</v>
      </c>
      <c r="BE3788" s="2" t="s">
        <v>38</v>
      </c>
      <c r="BF3788" s="2" t="s">
        <v>39</v>
      </c>
      <c r="BG3788" s="2">
        <v>2</v>
      </c>
      <c r="BH3788" s="2">
        <v>4</v>
      </c>
    </row>
    <row r="3789" spans="36:60" x14ac:dyDescent="0.25">
      <c r="AJ3789" s="12">
        <v>75</v>
      </c>
      <c r="AK3789" s="13" t="s">
        <v>168</v>
      </c>
      <c r="AL3789" s="13" t="s">
        <v>65</v>
      </c>
      <c r="AM3789" s="13" t="s">
        <v>82</v>
      </c>
      <c r="AN3789" s="13" t="s">
        <v>83</v>
      </c>
      <c r="AO3789" s="13" t="s">
        <v>30</v>
      </c>
      <c r="AP3789" s="13" t="s">
        <v>31</v>
      </c>
      <c r="AQ3789" s="13" t="s">
        <v>32</v>
      </c>
      <c r="AR3789" s="13" t="s">
        <v>53</v>
      </c>
      <c r="AS3789" s="13" t="s">
        <v>34</v>
      </c>
      <c r="AT3789" s="13">
        <v>547.75</v>
      </c>
      <c r="AU3789" s="13">
        <v>11</v>
      </c>
      <c r="AV3789" s="13">
        <v>0.13</v>
      </c>
      <c r="AW3789" s="13">
        <v>5241.97</v>
      </c>
      <c r="AX3789" s="13">
        <v>2844.47</v>
      </c>
      <c r="AY3789" s="13">
        <v>2397.5</v>
      </c>
      <c r="AZ3789" s="13" t="s">
        <v>76</v>
      </c>
      <c r="BA3789" s="13" t="s">
        <v>36</v>
      </c>
      <c r="BB3789" s="13" t="s">
        <v>48</v>
      </c>
      <c r="BC3789" s="13">
        <v>41.33</v>
      </c>
      <c r="BD3789" s="13">
        <v>8</v>
      </c>
      <c r="BE3789" s="13" t="s">
        <v>55</v>
      </c>
      <c r="BF3789" s="13" t="s">
        <v>39</v>
      </c>
      <c r="BG3789" s="13">
        <v>4</v>
      </c>
      <c r="BH3789" s="13">
        <v>3</v>
      </c>
    </row>
    <row r="3790" spans="36:60" x14ac:dyDescent="0.25">
      <c r="AJ3790" s="11">
        <v>76</v>
      </c>
      <c r="AK3790" s="2" t="s">
        <v>169</v>
      </c>
      <c r="AL3790" s="2" t="s">
        <v>118</v>
      </c>
      <c r="AM3790" s="2" t="s">
        <v>82</v>
      </c>
      <c r="AN3790" s="2" t="s">
        <v>83</v>
      </c>
      <c r="AO3790" s="2" t="s">
        <v>44</v>
      </c>
      <c r="AP3790" s="2" t="s">
        <v>61</v>
      </c>
      <c r="AQ3790" s="2" t="s">
        <v>102</v>
      </c>
      <c r="AR3790" s="2" t="s">
        <v>33</v>
      </c>
      <c r="AS3790" s="2" t="s">
        <v>80</v>
      </c>
      <c r="AT3790" s="2">
        <v>426.88</v>
      </c>
      <c r="AU3790" s="2">
        <v>17</v>
      </c>
      <c r="AV3790" s="2">
        <v>0.25</v>
      </c>
      <c r="AW3790" s="2">
        <v>5442.72</v>
      </c>
      <c r="AX3790" s="2">
        <v>3834.42</v>
      </c>
      <c r="AY3790" s="2">
        <v>1608.3</v>
      </c>
      <c r="AZ3790" s="2" t="s">
        <v>47</v>
      </c>
      <c r="BA3790" s="2" t="s">
        <v>54</v>
      </c>
      <c r="BB3790" s="2" t="s">
        <v>48</v>
      </c>
      <c r="BC3790" s="2">
        <v>44.75</v>
      </c>
      <c r="BD3790" s="2">
        <v>6</v>
      </c>
      <c r="BE3790" s="2" t="s">
        <v>38</v>
      </c>
      <c r="BF3790" s="2" t="s">
        <v>39</v>
      </c>
      <c r="BG3790" s="2">
        <v>2</v>
      </c>
      <c r="BH3790" s="2">
        <v>11</v>
      </c>
    </row>
    <row r="3791" spans="36:60" x14ac:dyDescent="0.25">
      <c r="AJ3791" s="12">
        <v>77</v>
      </c>
      <c r="AK3791" s="13" t="s">
        <v>170</v>
      </c>
      <c r="AL3791" s="13" t="s">
        <v>118</v>
      </c>
      <c r="AM3791" s="13" t="s">
        <v>42</v>
      </c>
      <c r="AN3791" s="13" t="s">
        <v>93</v>
      </c>
      <c r="AO3791" s="13" t="s">
        <v>74</v>
      </c>
      <c r="AP3791" s="13" t="s">
        <v>68</v>
      </c>
      <c r="AQ3791" s="13" t="s">
        <v>32</v>
      </c>
      <c r="AR3791" s="13" t="s">
        <v>53</v>
      </c>
      <c r="AS3791" s="13" t="s">
        <v>70</v>
      </c>
      <c r="AT3791" s="13">
        <v>678.56</v>
      </c>
      <c r="AU3791" s="13">
        <v>5</v>
      </c>
      <c r="AV3791" s="13">
        <v>7.0000000000000007E-2</v>
      </c>
      <c r="AW3791" s="13">
        <v>3155.3</v>
      </c>
      <c r="AX3791" s="13">
        <v>2000.34</v>
      </c>
      <c r="AY3791" s="13">
        <v>1154.96</v>
      </c>
      <c r="AZ3791" s="13" t="s">
        <v>76</v>
      </c>
      <c r="BA3791" s="13" t="s">
        <v>88</v>
      </c>
      <c r="BB3791" s="13" t="s">
        <v>37</v>
      </c>
      <c r="BC3791" s="13">
        <v>16.16</v>
      </c>
      <c r="BD3791" s="13">
        <v>6</v>
      </c>
      <c r="BE3791" s="13" t="s">
        <v>55</v>
      </c>
      <c r="BF3791" s="13" t="s">
        <v>56</v>
      </c>
      <c r="BG3791" s="13">
        <v>5</v>
      </c>
      <c r="BH3791" s="13">
        <v>8</v>
      </c>
    </row>
    <row r="3792" spans="36:60" x14ac:dyDescent="0.25">
      <c r="AJ3792" s="11">
        <v>78</v>
      </c>
      <c r="AK3792" s="2" t="s">
        <v>171</v>
      </c>
      <c r="AL3792" s="2" t="s">
        <v>27</v>
      </c>
      <c r="AM3792" s="2" t="s">
        <v>28</v>
      </c>
      <c r="AN3792" s="2" t="s">
        <v>59</v>
      </c>
      <c r="AO3792" s="2" t="s">
        <v>30</v>
      </c>
      <c r="AP3792" s="2" t="s">
        <v>68</v>
      </c>
      <c r="AQ3792" s="2" t="s">
        <v>107</v>
      </c>
      <c r="AR3792" s="2" t="s">
        <v>53</v>
      </c>
      <c r="AS3792" s="2" t="s">
        <v>34</v>
      </c>
      <c r="AT3792" s="2">
        <v>739.42</v>
      </c>
      <c r="AU3792" s="2">
        <v>10</v>
      </c>
      <c r="AV3792" s="2">
        <v>0.11</v>
      </c>
      <c r="AW3792" s="2">
        <v>6580.84</v>
      </c>
      <c r="AX3792" s="2">
        <v>4883.6099999999997</v>
      </c>
      <c r="AY3792" s="2">
        <v>1697.23</v>
      </c>
      <c r="AZ3792" s="2" t="s">
        <v>35</v>
      </c>
      <c r="BA3792" s="2" t="s">
        <v>88</v>
      </c>
      <c r="BB3792" s="2" t="s">
        <v>37</v>
      </c>
      <c r="BC3792" s="2">
        <v>5.59</v>
      </c>
      <c r="BD3792" s="2">
        <v>7</v>
      </c>
      <c r="BE3792" s="2" t="s">
        <v>97</v>
      </c>
      <c r="BF3792" s="2" t="s">
        <v>39</v>
      </c>
      <c r="BG3792" s="2">
        <v>5</v>
      </c>
      <c r="BH3792" s="2">
        <v>8</v>
      </c>
    </row>
    <row r="3793" spans="36:60" x14ac:dyDescent="0.25">
      <c r="AJ3793" s="12">
        <v>79</v>
      </c>
      <c r="AK3793" s="13" t="s">
        <v>172</v>
      </c>
      <c r="AL3793" s="13" t="s">
        <v>114</v>
      </c>
      <c r="AM3793" s="13" t="s">
        <v>66</v>
      </c>
      <c r="AN3793" s="13" t="s">
        <v>93</v>
      </c>
      <c r="AO3793" s="13" t="s">
        <v>100</v>
      </c>
      <c r="AP3793" s="13" t="s">
        <v>51</v>
      </c>
      <c r="AQ3793" s="13" t="s">
        <v>84</v>
      </c>
      <c r="AR3793" s="13" t="s">
        <v>33</v>
      </c>
      <c r="AS3793" s="13" t="s">
        <v>34</v>
      </c>
      <c r="AT3793" s="13">
        <v>810.1</v>
      </c>
      <c r="AU3793" s="13">
        <v>12</v>
      </c>
      <c r="AV3793" s="13">
        <v>0.28999999999999998</v>
      </c>
      <c r="AW3793" s="13">
        <v>6902.05</v>
      </c>
      <c r="AX3793" s="13">
        <v>6066.99</v>
      </c>
      <c r="AY3793" s="13">
        <v>835.06</v>
      </c>
      <c r="AZ3793" s="13" t="s">
        <v>76</v>
      </c>
      <c r="BA3793" s="13" t="s">
        <v>88</v>
      </c>
      <c r="BB3793" s="13" t="s">
        <v>72</v>
      </c>
      <c r="BC3793" s="13">
        <v>34.72</v>
      </c>
      <c r="BD3793" s="13">
        <v>2</v>
      </c>
      <c r="BE3793" s="13" t="s">
        <v>55</v>
      </c>
      <c r="BF3793" s="13" t="s">
        <v>56</v>
      </c>
      <c r="BG3793" s="13">
        <v>2</v>
      </c>
      <c r="BH3793" s="13">
        <v>12</v>
      </c>
    </row>
    <row r="3794" spans="36:60" x14ac:dyDescent="0.25">
      <c r="AJ3794" s="11">
        <v>80</v>
      </c>
      <c r="AK3794" s="2" t="s">
        <v>173</v>
      </c>
      <c r="AL3794" s="2" t="s">
        <v>99</v>
      </c>
      <c r="AM3794" s="2" t="s">
        <v>66</v>
      </c>
      <c r="AN3794" s="2" t="s">
        <v>93</v>
      </c>
      <c r="AO3794" s="2" t="s">
        <v>67</v>
      </c>
      <c r="AP3794" s="2" t="s">
        <v>61</v>
      </c>
      <c r="AQ3794" s="2" t="s">
        <v>69</v>
      </c>
      <c r="AR3794" s="2" t="s">
        <v>53</v>
      </c>
      <c r="AS3794" s="2" t="s">
        <v>34</v>
      </c>
      <c r="AT3794" s="2">
        <v>754.18</v>
      </c>
      <c r="AU3794" s="2">
        <v>1</v>
      </c>
      <c r="AV3794" s="2">
        <v>0.05</v>
      </c>
      <c r="AW3794" s="2">
        <v>716.47</v>
      </c>
      <c r="AX3794" s="2">
        <v>439.91</v>
      </c>
      <c r="AY3794" s="2">
        <v>276.56</v>
      </c>
      <c r="AZ3794" s="2" t="s">
        <v>47</v>
      </c>
      <c r="BA3794" s="2" t="s">
        <v>71</v>
      </c>
      <c r="BB3794" s="2" t="s">
        <v>48</v>
      </c>
      <c r="BC3794" s="2">
        <v>39.4</v>
      </c>
      <c r="BD3794" s="2">
        <v>3</v>
      </c>
      <c r="BE3794" s="2" t="s">
        <v>38</v>
      </c>
      <c r="BF3794" s="2" t="s">
        <v>56</v>
      </c>
      <c r="BG3794" s="2">
        <v>1</v>
      </c>
      <c r="BH3794" s="2">
        <v>1</v>
      </c>
    </row>
    <row r="3795" spans="36:60" x14ac:dyDescent="0.25">
      <c r="AJ3795" s="12">
        <v>81</v>
      </c>
      <c r="AK3795" s="13" t="s">
        <v>174</v>
      </c>
      <c r="AL3795" s="13" t="s">
        <v>96</v>
      </c>
      <c r="AM3795" s="13" t="s">
        <v>82</v>
      </c>
      <c r="AN3795" s="13" t="s">
        <v>43</v>
      </c>
      <c r="AO3795" s="13" t="s">
        <v>67</v>
      </c>
      <c r="AP3795" s="13" t="s">
        <v>61</v>
      </c>
      <c r="AQ3795" s="13" t="s">
        <v>32</v>
      </c>
      <c r="AR3795" s="13" t="s">
        <v>53</v>
      </c>
      <c r="AS3795" s="13" t="s">
        <v>34</v>
      </c>
      <c r="AT3795" s="13">
        <v>956.58</v>
      </c>
      <c r="AU3795" s="13">
        <v>16</v>
      </c>
      <c r="AV3795" s="13">
        <v>0.25</v>
      </c>
      <c r="AW3795" s="13">
        <v>11478.96</v>
      </c>
      <c r="AX3795" s="13">
        <v>7984.89</v>
      </c>
      <c r="AY3795" s="13">
        <v>3494.07</v>
      </c>
      <c r="AZ3795" s="13" t="s">
        <v>35</v>
      </c>
      <c r="BA3795" s="13" t="s">
        <v>88</v>
      </c>
      <c r="BB3795" s="13" t="s">
        <v>37</v>
      </c>
      <c r="BC3795" s="13">
        <v>47.92</v>
      </c>
      <c r="BD3795" s="13">
        <v>2</v>
      </c>
      <c r="BE3795" s="13" t="s">
        <v>97</v>
      </c>
      <c r="BF3795" s="13" t="s">
        <v>39</v>
      </c>
      <c r="BG3795" s="13">
        <v>3</v>
      </c>
      <c r="BH3795" s="13">
        <v>8</v>
      </c>
    </row>
    <row r="3796" spans="36:60" x14ac:dyDescent="0.25">
      <c r="AJ3796" s="11">
        <v>82</v>
      </c>
      <c r="AK3796" s="2" t="s">
        <v>175</v>
      </c>
      <c r="AL3796" s="2" t="s">
        <v>58</v>
      </c>
      <c r="AM3796" s="2" t="s">
        <v>66</v>
      </c>
      <c r="AN3796" s="2" t="s">
        <v>43</v>
      </c>
      <c r="AO3796" s="2" t="s">
        <v>60</v>
      </c>
      <c r="AP3796" s="2" t="s">
        <v>75</v>
      </c>
      <c r="AQ3796" s="2" t="s">
        <v>84</v>
      </c>
      <c r="AR3796" s="2" t="s">
        <v>45</v>
      </c>
      <c r="AS3796" s="2" t="s">
        <v>70</v>
      </c>
      <c r="AT3796" s="2">
        <v>659.83</v>
      </c>
      <c r="AU3796" s="2">
        <v>1</v>
      </c>
      <c r="AV3796" s="2">
        <v>0.09</v>
      </c>
      <c r="AW3796" s="2">
        <v>600.45000000000005</v>
      </c>
      <c r="AX3796" s="2">
        <v>354.76</v>
      </c>
      <c r="AY3796" s="2">
        <v>245.69</v>
      </c>
      <c r="AZ3796" s="2" t="s">
        <v>76</v>
      </c>
      <c r="BA3796" s="2" t="s">
        <v>71</v>
      </c>
      <c r="BB3796" s="2" t="s">
        <v>37</v>
      </c>
      <c r="BC3796" s="2">
        <v>19.54</v>
      </c>
      <c r="BD3796" s="2">
        <v>9</v>
      </c>
      <c r="BE3796" s="2" t="s">
        <v>38</v>
      </c>
      <c r="BF3796" s="2" t="s">
        <v>56</v>
      </c>
      <c r="BG3796" s="2">
        <v>2</v>
      </c>
      <c r="BH3796" s="2">
        <v>12</v>
      </c>
    </row>
    <row r="3797" spans="36:60" x14ac:dyDescent="0.25">
      <c r="AJ3797" s="12">
        <v>83</v>
      </c>
      <c r="AK3797" s="13" t="s">
        <v>176</v>
      </c>
      <c r="AL3797" s="13" t="s">
        <v>99</v>
      </c>
      <c r="AM3797" s="13" t="s">
        <v>28</v>
      </c>
      <c r="AN3797" s="13" t="s">
        <v>43</v>
      </c>
      <c r="AO3797" s="13" t="s">
        <v>74</v>
      </c>
      <c r="AP3797" s="13" t="s">
        <v>51</v>
      </c>
      <c r="AQ3797" s="13" t="s">
        <v>107</v>
      </c>
      <c r="AR3797" s="13" t="s">
        <v>53</v>
      </c>
      <c r="AS3797" s="13" t="s">
        <v>34</v>
      </c>
      <c r="AT3797" s="13">
        <v>717.24</v>
      </c>
      <c r="AU3797" s="13">
        <v>4</v>
      </c>
      <c r="AV3797" s="13">
        <v>0.02</v>
      </c>
      <c r="AW3797" s="13">
        <v>2811.58</v>
      </c>
      <c r="AX3797" s="13">
        <v>1596.53</v>
      </c>
      <c r="AY3797" s="13">
        <v>1215.05</v>
      </c>
      <c r="AZ3797" s="13" t="s">
        <v>47</v>
      </c>
      <c r="BA3797" s="13" t="s">
        <v>36</v>
      </c>
      <c r="BB3797" s="13" t="s">
        <v>37</v>
      </c>
      <c r="BC3797" s="13">
        <v>25.78</v>
      </c>
      <c r="BD3797" s="13">
        <v>9</v>
      </c>
      <c r="BE3797" s="13" t="s">
        <v>97</v>
      </c>
      <c r="BF3797" s="13" t="s">
        <v>39</v>
      </c>
      <c r="BG3797" s="13">
        <v>1</v>
      </c>
      <c r="BH3797" s="13">
        <v>11</v>
      </c>
    </row>
    <row r="3798" spans="36:60" x14ac:dyDescent="0.25">
      <c r="AJ3798" s="11">
        <v>84</v>
      </c>
      <c r="AK3798" s="2" t="s">
        <v>177</v>
      </c>
      <c r="AL3798" s="2" t="s">
        <v>114</v>
      </c>
      <c r="AM3798" s="2" t="s">
        <v>28</v>
      </c>
      <c r="AN3798" s="2" t="s">
        <v>43</v>
      </c>
      <c r="AO3798" s="2" t="s">
        <v>94</v>
      </c>
      <c r="AP3798" s="2" t="s">
        <v>75</v>
      </c>
      <c r="AQ3798" s="2" t="s">
        <v>134</v>
      </c>
      <c r="AR3798" s="2" t="s">
        <v>53</v>
      </c>
      <c r="AS3798" s="2" t="s">
        <v>80</v>
      </c>
      <c r="AT3798" s="2">
        <v>205.63</v>
      </c>
      <c r="AU3798" s="2">
        <v>3</v>
      </c>
      <c r="AV3798" s="2">
        <v>0.11</v>
      </c>
      <c r="AW3798" s="2">
        <v>549.03</v>
      </c>
      <c r="AX3798" s="2">
        <v>281.11</v>
      </c>
      <c r="AY3798" s="2">
        <v>267.92</v>
      </c>
      <c r="AZ3798" s="2" t="s">
        <v>63</v>
      </c>
      <c r="BA3798" s="2" t="s">
        <v>54</v>
      </c>
      <c r="BB3798" s="2" t="s">
        <v>72</v>
      </c>
      <c r="BC3798" s="2">
        <v>44.25</v>
      </c>
      <c r="BD3798" s="2">
        <v>3</v>
      </c>
      <c r="BE3798" s="2" t="s">
        <v>97</v>
      </c>
      <c r="BF3798" s="2" t="s">
        <v>56</v>
      </c>
      <c r="BG3798" s="2">
        <v>3</v>
      </c>
      <c r="BH3798" s="2">
        <v>12</v>
      </c>
    </row>
    <row r="3799" spans="36:60" x14ac:dyDescent="0.25">
      <c r="AJ3799" s="12">
        <v>85</v>
      </c>
      <c r="AK3799" s="13" t="s">
        <v>178</v>
      </c>
      <c r="AL3799" s="13" t="s">
        <v>99</v>
      </c>
      <c r="AM3799" s="13" t="s">
        <v>66</v>
      </c>
      <c r="AN3799" s="13" t="s">
        <v>93</v>
      </c>
      <c r="AO3799" s="13" t="s">
        <v>67</v>
      </c>
      <c r="AP3799" s="13" t="s">
        <v>51</v>
      </c>
      <c r="AQ3799" s="13" t="s">
        <v>32</v>
      </c>
      <c r="AR3799" s="13" t="s">
        <v>45</v>
      </c>
      <c r="AS3799" s="13" t="s">
        <v>46</v>
      </c>
      <c r="AT3799" s="13">
        <v>328.69</v>
      </c>
      <c r="AU3799" s="13">
        <v>12</v>
      </c>
      <c r="AV3799" s="13">
        <v>0.24</v>
      </c>
      <c r="AW3799" s="13">
        <v>2997.65</v>
      </c>
      <c r="AX3799" s="13">
        <v>1908.05</v>
      </c>
      <c r="AY3799" s="13">
        <v>1089.5999999999999</v>
      </c>
      <c r="AZ3799" s="13" t="s">
        <v>47</v>
      </c>
      <c r="BA3799" s="13" t="s">
        <v>36</v>
      </c>
      <c r="BB3799" s="13" t="s">
        <v>37</v>
      </c>
      <c r="BC3799" s="13">
        <v>19.920000000000002</v>
      </c>
      <c r="BD3799" s="13">
        <v>2</v>
      </c>
      <c r="BE3799" s="13" t="s">
        <v>97</v>
      </c>
      <c r="BF3799" s="13" t="s">
        <v>39</v>
      </c>
      <c r="BG3799" s="13">
        <v>3</v>
      </c>
      <c r="BH3799" s="13">
        <v>8</v>
      </c>
    </row>
    <row r="3800" spans="36:60" x14ac:dyDescent="0.25">
      <c r="AJ3800" s="11">
        <v>86</v>
      </c>
      <c r="AK3800" s="2" t="s">
        <v>132</v>
      </c>
      <c r="AL3800" s="2" t="s">
        <v>27</v>
      </c>
      <c r="AM3800" s="2" t="s">
        <v>42</v>
      </c>
      <c r="AN3800" s="2" t="s">
        <v>93</v>
      </c>
      <c r="AO3800" s="2" t="s">
        <v>60</v>
      </c>
      <c r="AP3800" s="2" t="s">
        <v>61</v>
      </c>
      <c r="AQ3800" s="2" t="s">
        <v>69</v>
      </c>
      <c r="AR3800" s="2" t="s">
        <v>33</v>
      </c>
      <c r="AS3800" s="2" t="s">
        <v>70</v>
      </c>
      <c r="AT3800" s="2">
        <v>982.69</v>
      </c>
      <c r="AU3800" s="2">
        <v>9</v>
      </c>
      <c r="AV3800" s="2">
        <v>0.02</v>
      </c>
      <c r="AW3800" s="2">
        <v>8667.33</v>
      </c>
      <c r="AX3800" s="2">
        <v>5334.16</v>
      </c>
      <c r="AY3800" s="2">
        <v>3333.17</v>
      </c>
      <c r="AZ3800" s="2" t="s">
        <v>76</v>
      </c>
      <c r="BA3800" s="2" t="s">
        <v>88</v>
      </c>
      <c r="BB3800" s="2" t="s">
        <v>72</v>
      </c>
      <c r="BC3800" s="2">
        <v>44.59</v>
      </c>
      <c r="BD3800" s="2">
        <v>8</v>
      </c>
      <c r="BE3800" s="2" t="s">
        <v>55</v>
      </c>
      <c r="BF3800" s="2" t="s">
        <v>39</v>
      </c>
      <c r="BG3800" s="2">
        <v>2</v>
      </c>
      <c r="BH3800" s="2">
        <v>10</v>
      </c>
    </row>
    <row r="3801" spans="36:60" x14ac:dyDescent="0.25">
      <c r="AJ3801" s="12">
        <v>87</v>
      </c>
      <c r="AK3801" s="13" t="s">
        <v>179</v>
      </c>
      <c r="AL3801" s="13" t="s">
        <v>58</v>
      </c>
      <c r="AM3801" s="13" t="s">
        <v>42</v>
      </c>
      <c r="AN3801" s="13" t="s">
        <v>43</v>
      </c>
      <c r="AO3801" s="13" t="s">
        <v>30</v>
      </c>
      <c r="AP3801" s="13" t="s">
        <v>31</v>
      </c>
      <c r="AQ3801" s="13" t="s">
        <v>107</v>
      </c>
      <c r="AR3801" s="13" t="s">
        <v>33</v>
      </c>
      <c r="AS3801" s="13" t="s">
        <v>70</v>
      </c>
      <c r="AT3801" s="13">
        <v>100.67</v>
      </c>
      <c r="AU3801" s="13">
        <v>4</v>
      </c>
      <c r="AV3801" s="13">
        <v>0.09</v>
      </c>
      <c r="AW3801" s="13">
        <v>366.44</v>
      </c>
      <c r="AX3801" s="13">
        <v>273.29000000000002</v>
      </c>
      <c r="AY3801" s="13">
        <v>93.15</v>
      </c>
      <c r="AZ3801" s="13" t="s">
        <v>47</v>
      </c>
      <c r="BA3801" s="13" t="s">
        <v>54</v>
      </c>
      <c r="BB3801" s="13" t="s">
        <v>48</v>
      </c>
      <c r="BC3801" s="13">
        <v>34.71</v>
      </c>
      <c r="BD3801" s="13">
        <v>5</v>
      </c>
      <c r="BE3801" s="13" t="s">
        <v>97</v>
      </c>
      <c r="BF3801" s="13" t="s">
        <v>56</v>
      </c>
      <c r="BG3801" s="13">
        <v>5</v>
      </c>
      <c r="BH3801" s="13">
        <v>7</v>
      </c>
    </row>
    <row r="3802" spans="36:60" x14ac:dyDescent="0.25">
      <c r="AJ3802" s="11">
        <v>88</v>
      </c>
      <c r="AK3802" s="2" t="s">
        <v>180</v>
      </c>
      <c r="AL3802" s="2" t="s">
        <v>129</v>
      </c>
      <c r="AM3802" s="2" t="s">
        <v>28</v>
      </c>
      <c r="AN3802" s="2" t="s">
        <v>43</v>
      </c>
      <c r="AO3802" s="2" t="s">
        <v>67</v>
      </c>
      <c r="AP3802" s="2" t="s">
        <v>68</v>
      </c>
      <c r="AQ3802" s="2" t="s">
        <v>69</v>
      </c>
      <c r="AR3802" s="2" t="s">
        <v>45</v>
      </c>
      <c r="AS3802" s="2" t="s">
        <v>70</v>
      </c>
      <c r="AT3802" s="2">
        <v>721.01</v>
      </c>
      <c r="AU3802" s="2">
        <v>9</v>
      </c>
      <c r="AV3802" s="2">
        <v>7.0000000000000007E-2</v>
      </c>
      <c r="AW3802" s="2">
        <v>6034.85</v>
      </c>
      <c r="AX3802" s="2">
        <v>3045.95</v>
      </c>
      <c r="AY3802" s="2">
        <v>2988.9</v>
      </c>
      <c r="AZ3802" s="2" t="s">
        <v>63</v>
      </c>
      <c r="BA3802" s="2" t="s">
        <v>54</v>
      </c>
      <c r="BB3802" s="2" t="s">
        <v>37</v>
      </c>
      <c r="BC3802" s="2">
        <v>45.44</v>
      </c>
      <c r="BD3802" s="2">
        <v>6</v>
      </c>
      <c r="BE3802" s="2" t="s">
        <v>38</v>
      </c>
      <c r="BF3802" s="2" t="s">
        <v>39</v>
      </c>
      <c r="BG3802" s="2">
        <v>3</v>
      </c>
      <c r="BH3802" s="2">
        <v>3</v>
      </c>
    </row>
    <row r="3803" spans="36:60" x14ac:dyDescent="0.25">
      <c r="AJ3803" s="12">
        <v>89</v>
      </c>
      <c r="AK3803" s="13" t="s">
        <v>181</v>
      </c>
      <c r="AL3803" s="13" t="s">
        <v>127</v>
      </c>
      <c r="AM3803" s="13" t="s">
        <v>66</v>
      </c>
      <c r="AN3803" s="13" t="s">
        <v>83</v>
      </c>
      <c r="AO3803" s="13" t="s">
        <v>74</v>
      </c>
      <c r="AP3803" s="13" t="s">
        <v>75</v>
      </c>
      <c r="AQ3803" s="13" t="s">
        <v>134</v>
      </c>
      <c r="AR3803" s="13" t="s">
        <v>33</v>
      </c>
      <c r="AS3803" s="13" t="s">
        <v>34</v>
      </c>
      <c r="AT3803" s="13">
        <v>712.23</v>
      </c>
      <c r="AU3803" s="13">
        <v>11</v>
      </c>
      <c r="AV3803" s="13">
        <v>0.2</v>
      </c>
      <c r="AW3803" s="13">
        <v>6267.62</v>
      </c>
      <c r="AX3803" s="13">
        <v>5542.5</v>
      </c>
      <c r="AY3803" s="13">
        <v>725.12</v>
      </c>
      <c r="AZ3803" s="13" t="s">
        <v>47</v>
      </c>
      <c r="BA3803" s="13" t="s">
        <v>36</v>
      </c>
      <c r="BB3803" s="13" t="s">
        <v>37</v>
      </c>
      <c r="BC3803" s="13">
        <v>43.03</v>
      </c>
      <c r="BD3803" s="13">
        <v>7</v>
      </c>
      <c r="BE3803" s="13" t="s">
        <v>38</v>
      </c>
      <c r="BF3803" s="13" t="s">
        <v>56</v>
      </c>
      <c r="BG3803" s="13">
        <v>1</v>
      </c>
      <c r="BH3803" s="13">
        <v>6</v>
      </c>
    </row>
    <row r="3804" spans="36:60" x14ac:dyDescent="0.25">
      <c r="AJ3804" s="11">
        <v>90</v>
      </c>
      <c r="AK3804" s="2" t="s">
        <v>182</v>
      </c>
      <c r="AL3804" s="2" t="s">
        <v>120</v>
      </c>
      <c r="AM3804" s="2" t="s">
        <v>82</v>
      </c>
      <c r="AN3804" s="2" t="s">
        <v>59</v>
      </c>
      <c r="AO3804" s="2" t="s">
        <v>67</v>
      </c>
      <c r="AP3804" s="2" t="s">
        <v>75</v>
      </c>
      <c r="AQ3804" s="2" t="s">
        <v>69</v>
      </c>
      <c r="AR3804" s="2" t="s">
        <v>45</v>
      </c>
      <c r="AS3804" s="2" t="s">
        <v>85</v>
      </c>
      <c r="AT3804" s="2">
        <v>377.65</v>
      </c>
      <c r="AU3804" s="2">
        <v>11</v>
      </c>
      <c r="AV3804" s="2">
        <v>0.28999999999999998</v>
      </c>
      <c r="AW3804" s="2">
        <v>2949.45</v>
      </c>
      <c r="AX3804" s="2">
        <v>2162.5</v>
      </c>
      <c r="AY3804" s="2">
        <v>786.95</v>
      </c>
      <c r="AZ3804" s="2" t="s">
        <v>63</v>
      </c>
      <c r="BA3804" s="2" t="s">
        <v>36</v>
      </c>
      <c r="BB3804" s="2" t="s">
        <v>48</v>
      </c>
      <c r="BC3804" s="2">
        <v>31.69</v>
      </c>
      <c r="BD3804" s="2">
        <v>7</v>
      </c>
      <c r="BE3804" s="2" t="s">
        <v>55</v>
      </c>
      <c r="BF3804" s="2" t="s">
        <v>56</v>
      </c>
      <c r="BG3804" s="2">
        <v>2</v>
      </c>
      <c r="BH3804" s="2">
        <v>10</v>
      </c>
    </row>
    <row r="3805" spans="36:60" x14ac:dyDescent="0.25">
      <c r="AJ3805" s="12">
        <v>91</v>
      </c>
      <c r="AK3805" s="13" t="s">
        <v>183</v>
      </c>
      <c r="AL3805" s="13" t="s">
        <v>96</v>
      </c>
      <c r="AM3805" s="13" t="s">
        <v>28</v>
      </c>
      <c r="AN3805" s="13" t="s">
        <v>83</v>
      </c>
      <c r="AO3805" s="13" t="s">
        <v>30</v>
      </c>
      <c r="AP3805" s="13" t="s">
        <v>75</v>
      </c>
      <c r="AQ3805" s="13" t="s">
        <v>107</v>
      </c>
      <c r="AR3805" s="13" t="s">
        <v>53</v>
      </c>
      <c r="AS3805" s="13" t="s">
        <v>80</v>
      </c>
      <c r="AT3805" s="13">
        <v>929.49</v>
      </c>
      <c r="AU3805" s="13">
        <v>18</v>
      </c>
      <c r="AV3805" s="13">
        <v>0.1</v>
      </c>
      <c r="AW3805" s="13">
        <v>15057.74</v>
      </c>
      <c r="AX3805" s="13">
        <v>8161.88</v>
      </c>
      <c r="AY3805" s="13">
        <v>6895.86</v>
      </c>
      <c r="AZ3805" s="13" t="s">
        <v>35</v>
      </c>
      <c r="BA3805" s="13" t="s">
        <v>36</v>
      </c>
      <c r="BB3805" s="13" t="s">
        <v>72</v>
      </c>
      <c r="BC3805" s="13">
        <v>38.630000000000003</v>
      </c>
      <c r="BD3805" s="13">
        <v>5</v>
      </c>
      <c r="BE3805" s="13" t="s">
        <v>55</v>
      </c>
      <c r="BF3805" s="13" t="s">
        <v>56</v>
      </c>
      <c r="BG3805" s="13">
        <v>3</v>
      </c>
      <c r="BH3805" s="13">
        <v>9</v>
      </c>
    </row>
    <row r="3806" spans="36:60" x14ac:dyDescent="0.25">
      <c r="AJ3806" s="11">
        <v>92</v>
      </c>
      <c r="AK3806" s="2" t="s">
        <v>184</v>
      </c>
      <c r="AL3806" s="2" t="s">
        <v>58</v>
      </c>
      <c r="AM3806" s="2" t="s">
        <v>82</v>
      </c>
      <c r="AN3806" s="2" t="s">
        <v>59</v>
      </c>
      <c r="AO3806" s="2" t="s">
        <v>94</v>
      </c>
      <c r="AP3806" s="2" t="s">
        <v>75</v>
      </c>
      <c r="AQ3806" s="2" t="s">
        <v>134</v>
      </c>
      <c r="AR3806" s="2" t="s">
        <v>33</v>
      </c>
      <c r="AS3806" s="2" t="s">
        <v>80</v>
      </c>
      <c r="AT3806" s="2">
        <v>527.30999999999995</v>
      </c>
      <c r="AU3806" s="2">
        <v>13</v>
      </c>
      <c r="AV3806" s="2">
        <v>0.16</v>
      </c>
      <c r="AW3806" s="2">
        <v>5758.23</v>
      </c>
      <c r="AX3806" s="2">
        <v>3358.29</v>
      </c>
      <c r="AY3806" s="2">
        <v>2399.94</v>
      </c>
      <c r="AZ3806" s="2" t="s">
        <v>47</v>
      </c>
      <c r="BA3806" s="2" t="s">
        <v>88</v>
      </c>
      <c r="BB3806" s="2" t="s">
        <v>72</v>
      </c>
      <c r="BC3806" s="2">
        <v>5.91</v>
      </c>
      <c r="BD3806" s="2">
        <v>5</v>
      </c>
      <c r="BE3806" s="2" t="s">
        <v>38</v>
      </c>
      <c r="BF3806" s="2" t="s">
        <v>39</v>
      </c>
      <c r="BG3806" s="2">
        <v>4</v>
      </c>
      <c r="BH3806" s="2">
        <v>5</v>
      </c>
    </row>
    <row r="3807" spans="36:60" x14ac:dyDescent="0.25">
      <c r="AJ3807" s="12">
        <v>93</v>
      </c>
      <c r="AK3807" s="13" t="s">
        <v>185</v>
      </c>
      <c r="AL3807" s="13" t="s">
        <v>58</v>
      </c>
      <c r="AM3807" s="13" t="s">
        <v>66</v>
      </c>
      <c r="AN3807" s="13" t="s">
        <v>29</v>
      </c>
      <c r="AO3807" s="13" t="s">
        <v>44</v>
      </c>
      <c r="AP3807" s="13" t="s">
        <v>68</v>
      </c>
      <c r="AQ3807" s="13" t="s">
        <v>79</v>
      </c>
      <c r="AR3807" s="13" t="s">
        <v>33</v>
      </c>
      <c r="AS3807" s="13" t="s">
        <v>34</v>
      </c>
      <c r="AT3807" s="13">
        <v>897.65</v>
      </c>
      <c r="AU3807" s="13">
        <v>4</v>
      </c>
      <c r="AV3807" s="13">
        <v>0.23</v>
      </c>
      <c r="AW3807" s="13">
        <v>2764.76</v>
      </c>
      <c r="AX3807" s="13">
        <v>1471.65</v>
      </c>
      <c r="AY3807" s="13">
        <v>1293.1099999999999</v>
      </c>
      <c r="AZ3807" s="13" t="s">
        <v>91</v>
      </c>
      <c r="BA3807" s="13" t="s">
        <v>88</v>
      </c>
      <c r="BB3807" s="13" t="s">
        <v>48</v>
      </c>
      <c r="BC3807" s="13">
        <v>25</v>
      </c>
      <c r="BD3807" s="13">
        <v>7</v>
      </c>
      <c r="BE3807" s="13" t="s">
        <v>38</v>
      </c>
      <c r="BF3807" s="13" t="s">
        <v>39</v>
      </c>
      <c r="BG3807" s="13">
        <v>2</v>
      </c>
      <c r="BH3807" s="13">
        <v>2</v>
      </c>
    </row>
    <row r="3808" spans="36:60" x14ac:dyDescent="0.25">
      <c r="AJ3808" s="11">
        <v>94</v>
      </c>
      <c r="AK3808" s="2" t="s">
        <v>159</v>
      </c>
      <c r="AL3808" s="2" t="s">
        <v>114</v>
      </c>
      <c r="AM3808" s="2" t="s">
        <v>28</v>
      </c>
      <c r="AN3808" s="2" t="s">
        <v>59</v>
      </c>
      <c r="AO3808" s="2" t="s">
        <v>94</v>
      </c>
      <c r="AP3808" s="2" t="s">
        <v>51</v>
      </c>
      <c r="AQ3808" s="2" t="s">
        <v>87</v>
      </c>
      <c r="AR3808" s="2" t="s">
        <v>45</v>
      </c>
      <c r="AS3808" s="2" t="s">
        <v>34</v>
      </c>
      <c r="AT3808" s="2">
        <v>914.19</v>
      </c>
      <c r="AU3808" s="2">
        <v>1</v>
      </c>
      <c r="AV3808" s="2">
        <v>0.27</v>
      </c>
      <c r="AW3808" s="2">
        <v>667.36</v>
      </c>
      <c r="AX3808" s="2">
        <v>460.6</v>
      </c>
      <c r="AY3808" s="2">
        <v>206.76</v>
      </c>
      <c r="AZ3808" s="2" t="s">
        <v>76</v>
      </c>
      <c r="BA3808" s="2" t="s">
        <v>71</v>
      </c>
      <c r="BB3808" s="2" t="s">
        <v>37</v>
      </c>
      <c r="BC3808" s="2">
        <v>21.87</v>
      </c>
      <c r="BD3808" s="2">
        <v>5</v>
      </c>
      <c r="BE3808" s="2" t="s">
        <v>38</v>
      </c>
      <c r="BF3808" s="2" t="s">
        <v>39</v>
      </c>
      <c r="BG3808" s="2">
        <v>1</v>
      </c>
      <c r="BH3808" s="2">
        <v>12</v>
      </c>
    </row>
    <row r="3809" spans="36:60" x14ac:dyDescent="0.25">
      <c r="AJ3809" s="12">
        <v>95</v>
      </c>
      <c r="AK3809" s="13" t="s">
        <v>186</v>
      </c>
      <c r="AL3809" s="13" t="s">
        <v>41</v>
      </c>
      <c r="AM3809" s="13" t="s">
        <v>42</v>
      </c>
      <c r="AN3809" s="13" t="s">
        <v>90</v>
      </c>
      <c r="AO3809" s="13" t="s">
        <v>44</v>
      </c>
      <c r="AP3809" s="13" t="s">
        <v>51</v>
      </c>
      <c r="AQ3809" s="13" t="s">
        <v>134</v>
      </c>
      <c r="AR3809" s="13" t="s">
        <v>45</v>
      </c>
      <c r="AS3809" s="13" t="s">
        <v>80</v>
      </c>
      <c r="AT3809" s="13">
        <v>761.05</v>
      </c>
      <c r="AU3809" s="13">
        <v>8</v>
      </c>
      <c r="AV3809" s="13">
        <v>0.11</v>
      </c>
      <c r="AW3809" s="13">
        <v>5418.68</v>
      </c>
      <c r="AX3809" s="13">
        <v>3181.55</v>
      </c>
      <c r="AY3809" s="13">
        <v>2237.13</v>
      </c>
      <c r="AZ3809" s="13" t="s">
        <v>47</v>
      </c>
      <c r="BA3809" s="13" t="s">
        <v>54</v>
      </c>
      <c r="BB3809" s="13" t="s">
        <v>72</v>
      </c>
      <c r="BC3809" s="13">
        <v>40.799999999999997</v>
      </c>
      <c r="BD3809" s="13">
        <v>7</v>
      </c>
      <c r="BE3809" s="13" t="s">
        <v>38</v>
      </c>
      <c r="BF3809" s="13" t="s">
        <v>56</v>
      </c>
      <c r="BG3809" s="13">
        <v>2</v>
      </c>
      <c r="BH3809" s="13">
        <v>8</v>
      </c>
    </row>
    <row r="3810" spans="36:60" x14ac:dyDescent="0.25">
      <c r="AJ3810" s="11">
        <v>96</v>
      </c>
      <c r="AK3810" s="2" t="s">
        <v>187</v>
      </c>
      <c r="AL3810" s="2" t="s">
        <v>127</v>
      </c>
      <c r="AM3810" s="2" t="s">
        <v>82</v>
      </c>
      <c r="AN3810" s="2" t="s">
        <v>59</v>
      </c>
      <c r="AO3810" s="2" t="s">
        <v>44</v>
      </c>
      <c r="AP3810" s="2" t="s">
        <v>51</v>
      </c>
      <c r="AQ3810" s="2" t="s">
        <v>84</v>
      </c>
      <c r="AR3810" s="2" t="s">
        <v>53</v>
      </c>
      <c r="AS3810" s="2" t="s">
        <v>80</v>
      </c>
      <c r="AT3810" s="2">
        <v>611.96</v>
      </c>
      <c r="AU3810" s="2">
        <v>9</v>
      </c>
      <c r="AV3810" s="2">
        <v>0.28999999999999998</v>
      </c>
      <c r="AW3810" s="2">
        <v>3910.42</v>
      </c>
      <c r="AX3810" s="2">
        <v>2957.38</v>
      </c>
      <c r="AY3810" s="2">
        <v>953.04</v>
      </c>
      <c r="AZ3810" s="2" t="s">
        <v>91</v>
      </c>
      <c r="BA3810" s="2" t="s">
        <v>36</v>
      </c>
      <c r="BB3810" s="2" t="s">
        <v>72</v>
      </c>
      <c r="BC3810" s="2">
        <v>14.11</v>
      </c>
      <c r="BD3810" s="2">
        <v>1</v>
      </c>
      <c r="BE3810" s="2" t="s">
        <v>97</v>
      </c>
      <c r="BF3810" s="2" t="s">
        <v>56</v>
      </c>
      <c r="BG3810" s="2">
        <v>3</v>
      </c>
      <c r="BH3810" s="2">
        <v>2</v>
      </c>
    </row>
    <row r="3811" spans="36:60" x14ac:dyDescent="0.25">
      <c r="AJ3811" s="12">
        <v>97</v>
      </c>
      <c r="AK3811" s="13" t="s">
        <v>188</v>
      </c>
      <c r="AL3811" s="13" t="s">
        <v>127</v>
      </c>
      <c r="AM3811" s="13" t="s">
        <v>82</v>
      </c>
      <c r="AN3811" s="13" t="s">
        <v>29</v>
      </c>
      <c r="AO3811" s="13" t="s">
        <v>74</v>
      </c>
      <c r="AP3811" s="13" t="s">
        <v>61</v>
      </c>
      <c r="AQ3811" s="13" t="s">
        <v>84</v>
      </c>
      <c r="AR3811" s="13" t="s">
        <v>33</v>
      </c>
      <c r="AS3811" s="13" t="s">
        <v>70</v>
      </c>
      <c r="AT3811" s="13">
        <v>893.88</v>
      </c>
      <c r="AU3811" s="13">
        <v>1</v>
      </c>
      <c r="AV3811" s="13">
        <v>0.16</v>
      </c>
      <c r="AW3811" s="13">
        <v>750.86</v>
      </c>
      <c r="AX3811" s="13">
        <v>507.75</v>
      </c>
      <c r="AY3811" s="13">
        <v>243.11</v>
      </c>
      <c r="AZ3811" s="13" t="s">
        <v>63</v>
      </c>
      <c r="BA3811" s="13" t="s">
        <v>36</v>
      </c>
      <c r="BB3811" s="13" t="s">
        <v>37</v>
      </c>
      <c r="BC3811" s="13">
        <v>22.59</v>
      </c>
      <c r="BD3811" s="13">
        <v>9</v>
      </c>
      <c r="BE3811" s="13" t="s">
        <v>97</v>
      </c>
      <c r="BF3811" s="13" t="s">
        <v>39</v>
      </c>
      <c r="BG3811" s="13">
        <v>5</v>
      </c>
      <c r="BH3811" s="13">
        <v>7</v>
      </c>
    </row>
    <row r="3812" spans="36:60" x14ac:dyDescent="0.25">
      <c r="AJ3812" s="11">
        <v>98</v>
      </c>
      <c r="AK3812" s="2" t="s">
        <v>189</v>
      </c>
      <c r="AL3812" s="2" t="s">
        <v>58</v>
      </c>
      <c r="AM3812" s="2" t="s">
        <v>42</v>
      </c>
      <c r="AN3812" s="2" t="s">
        <v>90</v>
      </c>
      <c r="AO3812" s="2" t="s">
        <v>74</v>
      </c>
      <c r="AP3812" s="2" t="s">
        <v>61</v>
      </c>
      <c r="AQ3812" s="2" t="s">
        <v>32</v>
      </c>
      <c r="AR3812" s="2" t="s">
        <v>53</v>
      </c>
      <c r="AS3812" s="2" t="s">
        <v>70</v>
      </c>
      <c r="AT3812" s="2">
        <v>148.97999999999999</v>
      </c>
      <c r="AU3812" s="2">
        <v>7</v>
      </c>
      <c r="AV3812" s="2">
        <v>0.18</v>
      </c>
      <c r="AW3812" s="2">
        <v>855.15</v>
      </c>
      <c r="AX3812" s="2">
        <v>646.59</v>
      </c>
      <c r="AY3812" s="2">
        <v>208.56</v>
      </c>
      <c r="AZ3812" s="2" t="s">
        <v>91</v>
      </c>
      <c r="BA3812" s="2" t="s">
        <v>71</v>
      </c>
      <c r="BB3812" s="2" t="s">
        <v>37</v>
      </c>
      <c r="BC3812" s="2">
        <v>16.850000000000001</v>
      </c>
      <c r="BD3812" s="2">
        <v>2</v>
      </c>
      <c r="BE3812" s="2" t="s">
        <v>55</v>
      </c>
      <c r="BF3812" s="2" t="s">
        <v>39</v>
      </c>
      <c r="BG3812" s="2">
        <v>2</v>
      </c>
      <c r="BH3812" s="2">
        <v>3</v>
      </c>
    </row>
    <row r="3813" spans="36:60" x14ac:dyDescent="0.25">
      <c r="AJ3813" s="12">
        <v>99</v>
      </c>
      <c r="AK3813" s="13" t="s">
        <v>138</v>
      </c>
      <c r="AL3813" s="13" t="s">
        <v>50</v>
      </c>
      <c r="AM3813" s="13" t="s">
        <v>82</v>
      </c>
      <c r="AN3813" s="13" t="s">
        <v>43</v>
      </c>
      <c r="AO3813" s="13" t="s">
        <v>74</v>
      </c>
      <c r="AP3813" s="13" t="s">
        <v>51</v>
      </c>
      <c r="AQ3813" s="13" t="s">
        <v>84</v>
      </c>
      <c r="AR3813" s="13" t="s">
        <v>33</v>
      </c>
      <c r="AS3813" s="13" t="s">
        <v>80</v>
      </c>
      <c r="AT3813" s="13">
        <v>997.74</v>
      </c>
      <c r="AU3813" s="13">
        <v>15</v>
      </c>
      <c r="AV3813" s="13">
        <v>0.05</v>
      </c>
      <c r="AW3813" s="13">
        <v>14217.8</v>
      </c>
      <c r="AX3813" s="13">
        <v>9711.07</v>
      </c>
      <c r="AY3813" s="13">
        <v>4506.7299999999996</v>
      </c>
      <c r="AZ3813" s="13" t="s">
        <v>47</v>
      </c>
      <c r="BA3813" s="13" t="s">
        <v>88</v>
      </c>
      <c r="BB3813" s="13" t="s">
        <v>72</v>
      </c>
      <c r="BC3813" s="13">
        <v>40.020000000000003</v>
      </c>
      <c r="BD3813" s="13">
        <v>2</v>
      </c>
      <c r="BE3813" s="13" t="s">
        <v>38</v>
      </c>
      <c r="BF3813" s="13" t="s">
        <v>39</v>
      </c>
      <c r="BG3813" s="13">
        <v>2</v>
      </c>
      <c r="BH3813" s="13">
        <v>6</v>
      </c>
    </row>
    <row r="3814" spans="36:60" x14ac:dyDescent="0.25">
      <c r="AJ3814" s="11">
        <v>100</v>
      </c>
      <c r="AK3814" s="2" t="s">
        <v>157</v>
      </c>
      <c r="AL3814" s="2" t="s">
        <v>127</v>
      </c>
      <c r="AM3814" s="2" t="s">
        <v>28</v>
      </c>
      <c r="AN3814" s="2" t="s">
        <v>90</v>
      </c>
      <c r="AO3814" s="2" t="s">
        <v>74</v>
      </c>
      <c r="AP3814" s="2" t="s">
        <v>31</v>
      </c>
      <c r="AQ3814" s="2" t="s">
        <v>87</v>
      </c>
      <c r="AR3814" s="2" t="s">
        <v>33</v>
      </c>
      <c r="AS3814" s="2" t="s">
        <v>70</v>
      </c>
      <c r="AT3814" s="2">
        <v>213.53</v>
      </c>
      <c r="AU3814" s="2">
        <v>1</v>
      </c>
      <c r="AV3814" s="2">
        <v>0.05</v>
      </c>
      <c r="AW3814" s="2">
        <v>202.85</v>
      </c>
      <c r="AX3814" s="2">
        <v>140.91</v>
      </c>
      <c r="AY3814" s="2">
        <v>61.94</v>
      </c>
      <c r="AZ3814" s="2" t="s">
        <v>91</v>
      </c>
      <c r="BA3814" s="2" t="s">
        <v>88</v>
      </c>
      <c r="BB3814" s="2" t="s">
        <v>48</v>
      </c>
      <c r="BC3814" s="2">
        <v>23.86</v>
      </c>
      <c r="BD3814" s="2">
        <v>1</v>
      </c>
      <c r="BE3814" s="2" t="s">
        <v>38</v>
      </c>
      <c r="BF3814" s="2" t="s">
        <v>56</v>
      </c>
      <c r="BG3814" s="2">
        <v>3</v>
      </c>
      <c r="BH3814" s="2">
        <v>6</v>
      </c>
    </row>
    <row r="3815" spans="36:60" x14ac:dyDescent="0.25">
      <c r="AJ3815" s="12">
        <v>101</v>
      </c>
      <c r="AK3815" s="13" t="s">
        <v>190</v>
      </c>
      <c r="AL3815" s="13" t="s">
        <v>96</v>
      </c>
      <c r="AM3815" s="13" t="s">
        <v>82</v>
      </c>
      <c r="AN3815" s="13" t="s">
        <v>29</v>
      </c>
      <c r="AO3815" s="13" t="s">
        <v>67</v>
      </c>
      <c r="AP3815" s="13" t="s">
        <v>75</v>
      </c>
      <c r="AQ3815" s="13" t="s">
        <v>87</v>
      </c>
      <c r="AR3815" s="13" t="s">
        <v>45</v>
      </c>
      <c r="AS3815" s="13" t="s">
        <v>85</v>
      </c>
      <c r="AT3815" s="13">
        <v>696.57</v>
      </c>
      <c r="AU3815" s="13">
        <v>2</v>
      </c>
      <c r="AV3815" s="13">
        <v>0.1</v>
      </c>
      <c r="AW3815" s="13">
        <v>1253.83</v>
      </c>
      <c r="AX3815" s="13">
        <v>862.01</v>
      </c>
      <c r="AY3815" s="13">
        <v>391.82</v>
      </c>
      <c r="AZ3815" s="13" t="s">
        <v>63</v>
      </c>
      <c r="BA3815" s="13" t="s">
        <v>36</v>
      </c>
      <c r="BB3815" s="13" t="s">
        <v>72</v>
      </c>
      <c r="BC3815" s="13">
        <v>10.43</v>
      </c>
      <c r="BD3815" s="13">
        <v>7</v>
      </c>
      <c r="BE3815" s="13" t="s">
        <v>55</v>
      </c>
      <c r="BF3815" s="13" t="s">
        <v>39</v>
      </c>
      <c r="BG3815" s="13">
        <v>1</v>
      </c>
      <c r="BH3815" s="13">
        <v>10</v>
      </c>
    </row>
    <row r="3816" spans="36:60" x14ac:dyDescent="0.25">
      <c r="AJ3816" s="11">
        <v>102</v>
      </c>
      <c r="AK3816" s="2" t="s">
        <v>191</v>
      </c>
      <c r="AL3816" s="2" t="s">
        <v>127</v>
      </c>
      <c r="AM3816" s="2" t="s">
        <v>66</v>
      </c>
      <c r="AN3816" s="2" t="s">
        <v>93</v>
      </c>
      <c r="AO3816" s="2" t="s">
        <v>60</v>
      </c>
      <c r="AP3816" s="2" t="s">
        <v>75</v>
      </c>
      <c r="AQ3816" s="2" t="s">
        <v>87</v>
      </c>
      <c r="AR3816" s="2" t="s">
        <v>53</v>
      </c>
      <c r="AS3816" s="2" t="s">
        <v>85</v>
      </c>
      <c r="AT3816" s="2">
        <v>375.25</v>
      </c>
      <c r="AU3816" s="2">
        <v>9</v>
      </c>
      <c r="AV3816" s="2">
        <v>0.19</v>
      </c>
      <c r="AW3816" s="2">
        <v>2735.57</v>
      </c>
      <c r="AX3816" s="2">
        <v>1582.3</v>
      </c>
      <c r="AY3816" s="2">
        <v>1153.27</v>
      </c>
      <c r="AZ3816" s="2" t="s">
        <v>47</v>
      </c>
      <c r="BA3816" s="2" t="s">
        <v>71</v>
      </c>
      <c r="BB3816" s="2" t="s">
        <v>72</v>
      </c>
      <c r="BC3816" s="2">
        <v>35.229999999999997</v>
      </c>
      <c r="BD3816" s="2">
        <v>7</v>
      </c>
      <c r="BE3816" s="2" t="s">
        <v>38</v>
      </c>
      <c r="BF3816" s="2" t="s">
        <v>56</v>
      </c>
      <c r="BG3816" s="2">
        <v>5</v>
      </c>
      <c r="BH3816" s="2">
        <v>7</v>
      </c>
    </row>
    <row r="3817" spans="36:60" x14ac:dyDescent="0.25">
      <c r="AJ3817" s="12">
        <v>103</v>
      </c>
      <c r="AK3817" s="13" t="s">
        <v>192</v>
      </c>
      <c r="AL3817" s="13" t="s">
        <v>58</v>
      </c>
      <c r="AM3817" s="13" t="s">
        <v>82</v>
      </c>
      <c r="AN3817" s="13" t="s">
        <v>93</v>
      </c>
      <c r="AO3817" s="13" t="s">
        <v>67</v>
      </c>
      <c r="AP3817" s="13" t="s">
        <v>61</v>
      </c>
      <c r="AQ3817" s="13" t="s">
        <v>107</v>
      </c>
      <c r="AR3817" s="13" t="s">
        <v>45</v>
      </c>
      <c r="AS3817" s="13" t="s">
        <v>46</v>
      </c>
      <c r="AT3817" s="13">
        <v>24.71</v>
      </c>
      <c r="AU3817" s="13">
        <v>15</v>
      </c>
      <c r="AV3817" s="13">
        <v>0.15</v>
      </c>
      <c r="AW3817" s="13">
        <v>315.05</v>
      </c>
      <c r="AX3817" s="13">
        <v>259.02</v>
      </c>
      <c r="AY3817" s="13">
        <v>56.03</v>
      </c>
      <c r="AZ3817" s="13" t="s">
        <v>63</v>
      </c>
      <c r="BA3817" s="13" t="s">
        <v>36</v>
      </c>
      <c r="BB3817" s="13" t="s">
        <v>48</v>
      </c>
      <c r="BC3817" s="13">
        <v>17.79</v>
      </c>
      <c r="BD3817" s="13">
        <v>5</v>
      </c>
      <c r="BE3817" s="13" t="s">
        <v>38</v>
      </c>
      <c r="BF3817" s="13" t="s">
        <v>39</v>
      </c>
      <c r="BG3817" s="13">
        <v>4</v>
      </c>
      <c r="BH3817" s="13">
        <v>3</v>
      </c>
    </row>
    <row r="3818" spans="36:60" x14ac:dyDescent="0.25">
      <c r="AJ3818" s="11">
        <v>104</v>
      </c>
      <c r="AK3818" s="2" t="s">
        <v>193</v>
      </c>
      <c r="AL3818" s="2" t="s">
        <v>127</v>
      </c>
      <c r="AM3818" s="2" t="s">
        <v>66</v>
      </c>
      <c r="AN3818" s="2" t="s">
        <v>90</v>
      </c>
      <c r="AO3818" s="2" t="s">
        <v>67</v>
      </c>
      <c r="AP3818" s="2" t="s">
        <v>75</v>
      </c>
      <c r="AQ3818" s="2" t="s">
        <v>84</v>
      </c>
      <c r="AR3818" s="2" t="s">
        <v>33</v>
      </c>
      <c r="AS3818" s="2" t="s">
        <v>80</v>
      </c>
      <c r="AT3818" s="2">
        <v>948.19</v>
      </c>
      <c r="AU3818" s="2">
        <v>18</v>
      </c>
      <c r="AV3818" s="2">
        <v>0.09</v>
      </c>
      <c r="AW3818" s="2">
        <v>15531.35</v>
      </c>
      <c r="AX3818" s="2">
        <v>8185.97</v>
      </c>
      <c r="AY3818" s="2">
        <v>7345.38</v>
      </c>
      <c r="AZ3818" s="2" t="s">
        <v>35</v>
      </c>
      <c r="BA3818" s="2" t="s">
        <v>88</v>
      </c>
      <c r="BB3818" s="2" t="s">
        <v>37</v>
      </c>
      <c r="BC3818" s="2">
        <v>41.47</v>
      </c>
      <c r="BD3818" s="2">
        <v>1</v>
      </c>
      <c r="BE3818" s="2" t="s">
        <v>38</v>
      </c>
      <c r="BF3818" s="2" t="s">
        <v>39</v>
      </c>
      <c r="BG3818" s="2">
        <v>3</v>
      </c>
      <c r="BH3818" s="2">
        <v>7</v>
      </c>
    </row>
    <row r="3819" spans="36:60" x14ac:dyDescent="0.25">
      <c r="AJ3819" s="12">
        <v>105</v>
      </c>
      <c r="AK3819" s="13" t="s">
        <v>194</v>
      </c>
      <c r="AL3819" s="13" t="s">
        <v>41</v>
      </c>
      <c r="AM3819" s="13" t="s">
        <v>66</v>
      </c>
      <c r="AN3819" s="13" t="s">
        <v>29</v>
      </c>
      <c r="AO3819" s="13" t="s">
        <v>100</v>
      </c>
      <c r="AP3819" s="13" t="s">
        <v>61</v>
      </c>
      <c r="AQ3819" s="13" t="s">
        <v>134</v>
      </c>
      <c r="AR3819" s="13" t="s">
        <v>33</v>
      </c>
      <c r="AS3819" s="13" t="s">
        <v>34</v>
      </c>
      <c r="AT3819" s="13">
        <v>582.25</v>
      </c>
      <c r="AU3819" s="13">
        <v>2</v>
      </c>
      <c r="AV3819" s="13">
        <v>0.28000000000000003</v>
      </c>
      <c r="AW3819" s="13">
        <v>838.44</v>
      </c>
      <c r="AX3819" s="13">
        <v>496.98</v>
      </c>
      <c r="AY3819" s="13">
        <v>341.46</v>
      </c>
      <c r="AZ3819" s="13" t="s">
        <v>91</v>
      </c>
      <c r="BA3819" s="13" t="s">
        <v>54</v>
      </c>
      <c r="BB3819" s="13" t="s">
        <v>48</v>
      </c>
      <c r="BC3819" s="13">
        <v>32.57</v>
      </c>
      <c r="BD3819" s="13">
        <v>1</v>
      </c>
      <c r="BE3819" s="13" t="s">
        <v>38</v>
      </c>
      <c r="BF3819" s="13" t="s">
        <v>39</v>
      </c>
      <c r="BG3819" s="13">
        <v>5</v>
      </c>
      <c r="BH3819" s="13">
        <v>1</v>
      </c>
    </row>
    <row r="3820" spans="36:60" x14ac:dyDescent="0.25">
      <c r="AJ3820" s="11">
        <v>106</v>
      </c>
      <c r="AK3820" s="2" t="s">
        <v>195</v>
      </c>
      <c r="AL3820" s="2" t="s">
        <v>50</v>
      </c>
      <c r="AM3820" s="2" t="s">
        <v>28</v>
      </c>
      <c r="AN3820" s="2" t="s">
        <v>59</v>
      </c>
      <c r="AO3820" s="2" t="s">
        <v>44</v>
      </c>
      <c r="AP3820" s="2" t="s">
        <v>31</v>
      </c>
      <c r="AQ3820" s="2" t="s">
        <v>32</v>
      </c>
      <c r="AR3820" s="2" t="s">
        <v>33</v>
      </c>
      <c r="AS3820" s="2" t="s">
        <v>80</v>
      </c>
      <c r="AT3820" s="2">
        <v>714.37</v>
      </c>
      <c r="AU3820" s="2">
        <v>17</v>
      </c>
      <c r="AV3820" s="2">
        <v>0.05</v>
      </c>
      <c r="AW3820" s="2">
        <v>11537.08</v>
      </c>
      <c r="AX3820" s="2">
        <v>8708.1299999999992</v>
      </c>
      <c r="AY3820" s="2">
        <v>2828.95</v>
      </c>
      <c r="AZ3820" s="2" t="s">
        <v>91</v>
      </c>
      <c r="BA3820" s="2" t="s">
        <v>54</v>
      </c>
      <c r="BB3820" s="2" t="s">
        <v>48</v>
      </c>
      <c r="BC3820" s="2">
        <v>40.700000000000003</v>
      </c>
      <c r="BD3820" s="2">
        <v>9</v>
      </c>
      <c r="BE3820" s="2" t="s">
        <v>55</v>
      </c>
      <c r="BF3820" s="2" t="s">
        <v>39</v>
      </c>
      <c r="BG3820" s="2">
        <v>1</v>
      </c>
      <c r="BH3820" s="2">
        <v>10</v>
      </c>
    </row>
    <row r="3821" spans="36:60" x14ac:dyDescent="0.25">
      <c r="AJ3821" s="12">
        <v>107</v>
      </c>
      <c r="AK3821" s="13" t="s">
        <v>196</v>
      </c>
      <c r="AL3821" s="13" t="s">
        <v>127</v>
      </c>
      <c r="AM3821" s="13" t="s">
        <v>82</v>
      </c>
      <c r="AN3821" s="13" t="s">
        <v>83</v>
      </c>
      <c r="AO3821" s="13" t="s">
        <v>30</v>
      </c>
      <c r="AP3821" s="13" t="s">
        <v>61</v>
      </c>
      <c r="AQ3821" s="13" t="s">
        <v>62</v>
      </c>
      <c r="AR3821" s="13" t="s">
        <v>53</v>
      </c>
      <c r="AS3821" s="13" t="s">
        <v>70</v>
      </c>
      <c r="AT3821" s="13">
        <v>356.14</v>
      </c>
      <c r="AU3821" s="13">
        <v>13</v>
      </c>
      <c r="AV3821" s="13">
        <v>0.21</v>
      </c>
      <c r="AW3821" s="13">
        <v>3657.56</v>
      </c>
      <c r="AX3821" s="13">
        <v>2559.2399999999998</v>
      </c>
      <c r="AY3821" s="13">
        <v>1098.32</v>
      </c>
      <c r="AZ3821" s="13" t="s">
        <v>63</v>
      </c>
      <c r="BA3821" s="13" t="s">
        <v>71</v>
      </c>
      <c r="BB3821" s="13" t="s">
        <v>72</v>
      </c>
      <c r="BC3821" s="13">
        <v>26.67</v>
      </c>
      <c r="BD3821" s="13">
        <v>7</v>
      </c>
      <c r="BE3821" s="13" t="s">
        <v>38</v>
      </c>
      <c r="BF3821" s="13" t="s">
        <v>39</v>
      </c>
      <c r="BG3821" s="13">
        <v>3</v>
      </c>
      <c r="BH3821" s="13">
        <v>3</v>
      </c>
    </row>
    <row r="3822" spans="36:60" x14ac:dyDescent="0.25">
      <c r="AJ3822" s="11">
        <v>108</v>
      </c>
      <c r="AK3822" s="2" t="s">
        <v>197</v>
      </c>
      <c r="AL3822" s="2" t="s">
        <v>96</v>
      </c>
      <c r="AM3822" s="2" t="s">
        <v>66</v>
      </c>
      <c r="AN3822" s="2" t="s">
        <v>90</v>
      </c>
      <c r="AO3822" s="2" t="s">
        <v>30</v>
      </c>
      <c r="AP3822" s="2" t="s">
        <v>75</v>
      </c>
      <c r="AQ3822" s="2" t="s">
        <v>87</v>
      </c>
      <c r="AR3822" s="2" t="s">
        <v>45</v>
      </c>
      <c r="AS3822" s="2" t="s">
        <v>34</v>
      </c>
      <c r="AT3822" s="2">
        <v>434.05</v>
      </c>
      <c r="AU3822" s="2">
        <v>17</v>
      </c>
      <c r="AV3822" s="2">
        <v>0.3</v>
      </c>
      <c r="AW3822" s="2">
        <v>5165.1899999999996</v>
      </c>
      <c r="AX3822" s="2">
        <v>3088.87</v>
      </c>
      <c r="AY3822" s="2">
        <v>2076.3200000000002</v>
      </c>
      <c r="AZ3822" s="2" t="s">
        <v>63</v>
      </c>
      <c r="BA3822" s="2" t="s">
        <v>88</v>
      </c>
      <c r="BB3822" s="2" t="s">
        <v>37</v>
      </c>
      <c r="BC3822" s="2">
        <v>29.55</v>
      </c>
      <c r="BD3822" s="2">
        <v>10</v>
      </c>
      <c r="BE3822" s="2" t="s">
        <v>55</v>
      </c>
      <c r="BF3822" s="2" t="s">
        <v>39</v>
      </c>
      <c r="BG3822" s="2">
        <v>1</v>
      </c>
      <c r="BH3822" s="2">
        <v>10</v>
      </c>
    </row>
    <row r="3823" spans="36:60" x14ac:dyDescent="0.25">
      <c r="AJ3823" s="12">
        <v>109</v>
      </c>
      <c r="AK3823" s="13" t="s">
        <v>198</v>
      </c>
      <c r="AL3823" s="13" t="s">
        <v>99</v>
      </c>
      <c r="AM3823" s="13" t="s">
        <v>66</v>
      </c>
      <c r="AN3823" s="13" t="s">
        <v>29</v>
      </c>
      <c r="AO3823" s="13" t="s">
        <v>67</v>
      </c>
      <c r="AP3823" s="13" t="s">
        <v>75</v>
      </c>
      <c r="AQ3823" s="13" t="s">
        <v>134</v>
      </c>
      <c r="AR3823" s="13" t="s">
        <v>33</v>
      </c>
      <c r="AS3823" s="13" t="s">
        <v>70</v>
      </c>
      <c r="AT3823" s="13">
        <v>218.75</v>
      </c>
      <c r="AU3823" s="13">
        <v>5</v>
      </c>
      <c r="AV3823" s="13">
        <v>0.19</v>
      </c>
      <c r="AW3823" s="13">
        <v>885.94</v>
      </c>
      <c r="AX3823" s="13">
        <v>765.33</v>
      </c>
      <c r="AY3823" s="13">
        <v>120.61</v>
      </c>
      <c r="AZ3823" s="13" t="s">
        <v>63</v>
      </c>
      <c r="BA3823" s="13" t="s">
        <v>36</v>
      </c>
      <c r="BB3823" s="13" t="s">
        <v>72</v>
      </c>
      <c r="BC3823" s="13">
        <v>26.87</v>
      </c>
      <c r="BD3823" s="13">
        <v>2</v>
      </c>
      <c r="BE3823" s="13" t="s">
        <v>55</v>
      </c>
      <c r="BF3823" s="13" t="s">
        <v>39</v>
      </c>
      <c r="BG3823" s="13">
        <v>4</v>
      </c>
      <c r="BH3823" s="13">
        <v>12</v>
      </c>
    </row>
    <row r="3824" spans="36:60" x14ac:dyDescent="0.25">
      <c r="AJ3824" s="11">
        <v>110</v>
      </c>
      <c r="AK3824" s="2" t="s">
        <v>199</v>
      </c>
      <c r="AL3824" s="2" t="s">
        <v>118</v>
      </c>
      <c r="AM3824" s="2" t="s">
        <v>82</v>
      </c>
      <c r="AN3824" s="2" t="s">
        <v>59</v>
      </c>
      <c r="AO3824" s="2" t="s">
        <v>67</v>
      </c>
      <c r="AP3824" s="2" t="s">
        <v>75</v>
      </c>
      <c r="AQ3824" s="2" t="s">
        <v>102</v>
      </c>
      <c r="AR3824" s="2" t="s">
        <v>53</v>
      </c>
      <c r="AS3824" s="2" t="s">
        <v>34</v>
      </c>
      <c r="AT3824" s="2">
        <v>956.13</v>
      </c>
      <c r="AU3824" s="2">
        <v>3</v>
      </c>
      <c r="AV3824" s="2">
        <v>0.17</v>
      </c>
      <c r="AW3824" s="2">
        <v>2380.7600000000002</v>
      </c>
      <c r="AX3824" s="2">
        <v>1540.13</v>
      </c>
      <c r="AY3824" s="2">
        <v>840.63</v>
      </c>
      <c r="AZ3824" s="2" t="s">
        <v>47</v>
      </c>
      <c r="BA3824" s="2" t="s">
        <v>36</v>
      </c>
      <c r="BB3824" s="2" t="s">
        <v>37</v>
      </c>
      <c r="BC3824" s="2">
        <v>7.29</v>
      </c>
      <c r="BD3824" s="2">
        <v>10</v>
      </c>
      <c r="BE3824" s="2" t="s">
        <v>97</v>
      </c>
      <c r="BF3824" s="2" t="s">
        <v>56</v>
      </c>
      <c r="BG3824" s="2">
        <v>5</v>
      </c>
      <c r="BH3824" s="2">
        <v>9</v>
      </c>
    </row>
    <row r="3825" spans="36:60" x14ac:dyDescent="0.25">
      <c r="AJ3825" s="12">
        <v>111</v>
      </c>
      <c r="AK3825" s="13" t="s">
        <v>200</v>
      </c>
      <c r="AL3825" s="13" t="s">
        <v>41</v>
      </c>
      <c r="AM3825" s="13" t="s">
        <v>42</v>
      </c>
      <c r="AN3825" s="13" t="s">
        <v>29</v>
      </c>
      <c r="AO3825" s="13" t="s">
        <v>100</v>
      </c>
      <c r="AP3825" s="13" t="s">
        <v>51</v>
      </c>
      <c r="AQ3825" s="13" t="s">
        <v>52</v>
      </c>
      <c r="AR3825" s="13" t="s">
        <v>33</v>
      </c>
      <c r="AS3825" s="13" t="s">
        <v>80</v>
      </c>
      <c r="AT3825" s="13">
        <v>837.21</v>
      </c>
      <c r="AU3825" s="13">
        <v>7</v>
      </c>
      <c r="AV3825" s="13">
        <v>0.23</v>
      </c>
      <c r="AW3825" s="13">
        <v>4512.5600000000004</v>
      </c>
      <c r="AX3825" s="13">
        <v>2467.08</v>
      </c>
      <c r="AY3825" s="13">
        <v>2045.48</v>
      </c>
      <c r="AZ3825" s="13" t="s">
        <v>91</v>
      </c>
      <c r="BA3825" s="13" t="s">
        <v>88</v>
      </c>
      <c r="BB3825" s="13" t="s">
        <v>72</v>
      </c>
      <c r="BC3825" s="13">
        <v>12.87</v>
      </c>
      <c r="BD3825" s="13">
        <v>3</v>
      </c>
      <c r="BE3825" s="13" t="s">
        <v>55</v>
      </c>
      <c r="BF3825" s="13" t="s">
        <v>56</v>
      </c>
      <c r="BG3825" s="13">
        <v>3</v>
      </c>
      <c r="BH3825" s="13">
        <v>10</v>
      </c>
    </row>
    <row r="3826" spans="36:60" x14ac:dyDescent="0.25">
      <c r="AJ3826" s="11">
        <v>112</v>
      </c>
      <c r="AK3826" s="2" t="s">
        <v>201</v>
      </c>
      <c r="AL3826" s="2" t="s">
        <v>50</v>
      </c>
      <c r="AM3826" s="2" t="s">
        <v>66</v>
      </c>
      <c r="AN3826" s="2" t="s">
        <v>59</v>
      </c>
      <c r="AO3826" s="2" t="s">
        <v>30</v>
      </c>
      <c r="AP3826" s="2" t="s">
        <v>61</v>
      </c>
      <c r="AQ3826" s="2" t="s">
        <v>69</v>
      </c>
      <c r="AR3826" s="2" t="s">
        <v>45</v>
      </c>
      <c r="AS3826" s="2" t="s">
        <v>80</v>
      </c>
      <c r="AT3826" s="2">
        <v>360.86</v>
      </c>
      <c r="AU3826" s="2">
        <v>18</v>
      </c>
      <c r="AV3826" s="2">
        <v>0.08</v>
      </c>
      <c r="AW3826" s="2">
        <v>5975.84</v>
      </c>
      <c r="AX3826" s="2">
        <v>5216.55</v>
      </c>
      <c r="AY3826" s="2">
        <v>759.29</v>
      </c>
      <c r="AZ3826" s="2" t="s">
        <v>91</v>
      </c>
      <c r="BA3826" s="2" t="s">
        <v>88</v>
      </c>
      <c r="BB3826" s="2" t="s">
        <v>37</v>
      </c>
      <c r="BC3826" s="2">
        <v>30.08</v>
      </c>
      <c r="BD3826" s="2">
        <v>7</v>
      </c>
      <c r="BE3826" s="2" t="s">
        <v>97</v>
      </c>
      <c r="BF3826" s="2" t="s">
        <v>56</v>
      </c>
      <c r="BG3826" s="2">
        <v>4</v>
      </c>
      <c r="BH3826" s="2">
        <v>1</v>
      </c>
    </row>
    <row r="3827" spans="36:60" x14ac:dyDescent="0.25">
      <c r="AJ3827" s="12">
        <v>113</v>
      </c>
      <c r="AK3827" s="13" t="s">
        <v>202</v>
      </c>
      <c r="AL3827" s="13" t="s">
        <v>65</v>
      </c>
      <c r="AM3827" s="13" t="s">
        <v>28</v>
      </c>
      <c r="AN3827" s="13" t="s">
        <v>83</v>
      </c>
      <c r="AO3827" s="13" t="s">
        <v>60</v>
      </c>
      <c r="AP3827" s="13" t="s">
        <v>61</v>
      </c>
      <c r="AQ3827" s="13" t="s">
        <v>32</v>
      </c>
      <c r="AR3827" s="13" t="s">
        <v>53</v>
      </c>
      <c r="AS3827" s="13" t="s">
        <v>80</v>
      </c>
      <c r="AT3827" s="13">
        <v>170.95</v>
      </c>
      <c r="AU3827" s="13">
        <v>13</v>
      </c>
      <c r="AV3827" s="13">
        <v>0.1</v>
      </c>
      <c r="AW3827" s="13">
        <v>2000.12</v>
      </c>
      <c r="AX3827" s="13">
        <v>1047.94</v>
      </c>
      <c r="AY3827" s="13">
        <v>952.18</v>
      </c>
      <c r="AZ3827" s="13" t="s">
        <v>76</v>
      </c>
      <c r="BA3827" s="13" t="s">
        <v>54</v>
      </c>
      <c r="BB3827" s="13" t="s">
        <v>72</v>
      </c>
      <c r="BC3827" s="13">
        <v>18.57</v>
      </c>
      <c r="BD3827" s="13">
        <v>1</v>
      </c>
      <c r="BE3827" s="13" t="s">
        <v>55</v>
      </c>
      <c r="BF3827" s="13" t="s">
        <v>56</v>
      </c>
      <c r="BG3827" s="13">
        <v>2</v>
      </c>
      <c r="BH3827" s="13">
        <v>1</v>
      </c>
    </row>
    <row r="3828" spans="36:60" x14ac:dyDescent="0.25">
      <c r="AJ3828" s="11">
        <v>114</v>
      </c>
      <c r="AK3828" s="2" t="s">
        <v>151</v>
      </c>
      <c r="AL3828" s="2" t="s">
        <v>114</v>
      </c>
      <c r="AM3828" s="2" t="s">
        <v>66</v>
      </c>
      <c r="AN3828" s="2" t="s">
        <v>43</v>
      </c>
      <c r="AO3828" s="2" t="s">
        <v>78</v>
      </c>
      <c r="AP3828" s="2" t="s">
        <v>61</v>
      </c>
      <c r="AQ3828" s="2" t="s">
        <v>102</v>
      </c>
      <c r="AR3828" s="2" t="s">
        <v>33</v>
      </c>
      <c r="AS3828" s="2" t="s">
        <v>80</v>
      </c>
      <c r="AT3828" s="2">
        <v>17.73</v>
      </c>
      <c r="AU3828" s="2">
        <v>17</v>
      </c>
      <c r="AV3828" s="2">
        <v>0.16</v>
      </c>
      <c r="AW3828" s="2">
        <v>253.18</v>
      </c>
      <c r="AX3828" s="2">
        <v>156.28</v>
      </c>
      <c r="AY3828" s="2">
        <v>96.9</v>
      </c>
      <c r="AZ3828" s="2" t="s">
        <v>47</v>
      </c>
      <c r="BA3828" s="2" t="s">
        <v>71</v>
      </c>
      <c r="BB3828" s="2" t="s">
        <v>48</v>
      </c>
      <c r="BC3828" s="2">
        <v>8.08</v>
      </c>
      <c r="BD3828" s="2">
        <v>3</v>
      </c>
      <c r="BE3828" s="2" t="s">
        <v>97</v>
      </c>
      <c r="BF3828" s="2" t="s">
        <v>39</v>
      </c>
      <c r="BG3828" s="2">
        <v>2</v>
      </c>
      <c r="BH3828" s="2">
        <v>9</v>
      </c>
    </row>
    <row r="3829" spans="36:60" x14ac:dyDescent="0.25">
      <c r="AJ3829" s="12">
        <v>115</v>
      </c>
      <c r="AK3829" s="13" t="s">
        <v>203</v>
      </c>
      <c r="AL3829" s="13" t="s">
        <v>41</v>
      </c>
      <c r="AM3829" s="13" t="s">
        <v>66</v>
      </c>
      <c r="AN3829" s="13" t="s">
        <v>43</v>
      </c>
      <c r="AO3829" s="13" t="s">
        <v>30</v>
      </c>
      <c r="AP3829" s="13" t="s">
        <v>75</v>
      </c>
      <c r="AQ3829" s="13" t="s">
        <v>107</v>
      </c>
      <c r="AR3829" s="13" t="s">
        <v>53</v>
      </c>
      <c r="AS3829" s="13" t="s">
        <v>70</v>
      </c>
      <c r="AT3829" s="13">
        <v>779.95</v>
      </c>
      <c r="AU3829" s="13">
        <v>16</v>
      </c>
      <c r="AV3829" s="13">
        <v>0.26</v>
      </c>
      <c r="AW3829" s="13">
        <v>9234.61</v>
      </c>
      <c r="AX3829" s="13">
        <v>5262.88</v>
      </c>
      <c r="AY3829" s="13">
        <v>3971.73</v>
      </c>
      <c r="AZ3829" s="13" t="s">
        <v>63</v>
      </c>
      <c r="BA3829" s="13" t="s">
        <v>54</v>
      </c>
      <c r="BB3829" s="13" t="s">
        <v>48</v>
      </c>
      <c r="BC3829" s="13">
        <v>41.12</v>
      </c>
      <c r="BD3829" s="13">
        <v>6</v>
      </c>
      <c r="BE3829" s="13" t="s">
        <v>97</v>
      </c>
      <c r="BF3829" s="13" t="s">
        <v>56</v>
      </c>
      <c r="BG3829" s="13">
        <v>5</v>
      </c>
      <c r="BH3829" s="13">
        <v>2</v>
      </c>
    </row>
    <row r="3830" spans="36:60" x14ac:dyDescent="0.25">
      <c r="AJ3830" s="11">
        <v>116</v>
      </c>
      <c r="AK3830" s="2" t="s">
        <v>204</v>
      </c>
      <c r="AL3830" s="2" t="s">
        <v>50</v>
      </c>
      <c r="AM3830" s="2" t="s">
        <v>42</v>
      </c>
      <c r="AN3830" s="2" t="s">
        <v>59</v>
      </c>
      <c r="AO3830" s="2" t="s">
        <v>67</v>
      </c>
      <c r="AP3830" s="2" t="s">
        <v>31</v>
      </c>
      <c r="AQ3830" s="2" t="s">
        <v>84</v>
      </c>
      <c r="AR3830" s="2" t="s">
        <v>45</v>
      </c>
      <c r="AS3830" s="2" t="s">
        <v>70</v>
      </c>
      <c r="AT3830" s="2">
        <v>201.44</v>
      </c>
      <c r="AU3830" s="2">
        <v>2</v>
      </c>
      <c r="AV3830" s="2">
        <v>0.15</v>
      </c>
      <c r="AW3830" s="2">
        <v>342.45</v>
      </c>
      <c r="AX3830" s="2">
        <v>230.54</v>
      </c>
      <c r="AY3830" s="2">
        <v>111.91</v>
      </c>
      <c r="AZ3830" s="2" t="s">
        <v>76</v>
      </c>
      <c r="BA3830" s="2" t="s">
        <v>36</v>
      </c>
      <c r="BB3830" s="2" t="s">
        <v>72</v>
      </c>
      <c r="BC3830" s="2">
        <v>11.08</v>
      </c>
      <c r="BD3830" s="2">
        <v>3</v>
      </c>
      <c r="BE3830" s="2" t="s">
        <v>55</v>
      </c>
      <c r="BF3830" s="2" t="s">
        <v>56</v>
      </c>
      <c r="BG3830" s="2">
        <v>3</v>
      </c>
      <c r="BH3830" s="2">
        <v>8</v>
      </c>
    </row>
    <row r="3831" spans="36:60" x14ac:dyDescent="0.25">
      <c r="AJ3831" s="12">
        <v>117</v>
      </c>
      <c r="AK3831" s="13" t="s">
        <v>205</v>
      </c>
      <c r="AL3831" s="13" t="s">
        <v>58</v>
      </c>
      <c r="AM3831" s="13" t="s">
        <v>28</v>
      </c>
      <c r="AN3831" s="13" t="s">
        <v>29</v>
      </c>
      <c r="AO3831" s="13" t="s">
        <v>60</v>
      </c>
      <c r="AP3831" s="13" t="s">
        <v>68</v>
      </c>
      <c r="AQ3831" s="13" t="s">
        <v>134</v>
      </c>
      <c r="AR3831" s="13" t="s">
        <v>53</v>
      </c>
      <c r="AS3831" s="13" t="s">
        <v>85</v>
      </c>
      <c r="AT3831" s="13">
        <v>12.89</v>
      </c>
      <c r="AU3831" s="13">
        <v>7</v>
      </c>
      <c r="AV3831" s="13">
        <v>7.0000000000000007E-2</v>
      </c>
      <c r="AW3831" s="13">
        <v>83.91</v>
      </c>
      <c r="AX3831" s="13">
        <v>49.9</v>
      </c>
      <c r="AY3831" s="13">
        <v>34.01</v>
      </c>
      <c r="AZ3831" s="13" t="s">
        <v>63</v>
      </c>
      <c r="BA3831" s="13" t="s">
        <v>71</v>
      </c>
      <c r="BB3831" s="13" t="s">
        <v>48</v>
      </c>
      <c r="BC3831" s="13">
        <v>27.93</v>
      </c>
      <c r="BD3831" s="13">
        <v>4</v>
      </c>
      <c r="BE3831" s="13" t="s">
        <v>97</v>
      </c>
      <c r="BF3831" s="13" t="s">
        <v>56</v>
      </c>
      <c r="BG3831" s="13">
        <v>1</v>
      </c>
      <c r="BH3831" s="13">
        <v>11</v>
      </c>
    </row>
    <row r="3832" spans="36:60" x14ac:dyDescent="0.25">
      <c r="AJ3832" s="11">
        <v>118</v>
      </c>
      <c r="AK3832" s="2" t="s">
        <v>206</v>
      </c>
      <c r="AL3832" s="2" t="s">
        <v>58</v>
      </c>
      <c r="AM3832" s="2" t="s">
        <v>28</v>
      </c>
      <c r="AN3832" s="2" t="s">
        <v>29</v>
      </c>
      <c r="AO3832" s="2" t="s">
        <v>60</v>
      </c>
      <c r="AP3832" s="2" t="s">
        <v>51</v>
      </c>
      <c r="AQ3832" s="2" t="s">
        <v>84</v>
      </c>
      <c r="AR3832" s="2" t="s">
        <v>53</v>
      </c>
      <c r="AS3832" s="2" t="s">
        <v>70</v>
      </c>
      <c r="AT3832" s="2">
        <v>992.86</v>
      </c>
      <c r="AU3832" s="2">
        <v>9</v>
      </c>
      <c r="AV3832" s="2">
        <v>0.1</v>
      </c>
      <c r="AW3832" s="2">
        <v>8042.17</v>
      </c>
      <c r="AX3832" s="2">
        <v>5330.58</v>
      </c>
      <c r="AY3832" s="2">
        <v>2711.59</v>
      </c>
      <c r="AZ3832" s="2" t="s">
        <v>35</v>
      </c>
      <c r="BA3832" s="2" t="s">
        <v>71</v>
      </c>
      <c r="BB3832" s="2" t="s">
        <v>72</v>
      </c>
      <c r="BC3832" s="2">
        <v>8.9700000000000006</v>
      </c>
      <c r="BD3832" s="2">
        <v>8</v>
      </c>
      <c r="BE3832" s="2" t="s">
        <v>97</v>
      </c>
      <c r="BF3832" s="2" t="s">
        <v>56</v>
      </c>
      <c r="BG3832" s="2">
        <v>1</v>
      </c>
      <c r="BH3832" s="2">
        <v>6</v>
      </c>
    </row>
    <row r="3833" spans="36:60" x14ac:dyDescent="0.25">
      <c r="AJ3833" s="12">
        <v>119</v>
      </c>
      <c r="AK3833" s="13" t="s">
        <v>207</v>
      </c>
      <c r="AL3833" s="13" t="s">
        <v>127</v>
      </c>
      <c r="AM3833" s="13" t="s">
        <v>28</v>
      </c>
      <c r="AN3833" s="13" t="s">
        <v>29</v>
      </c>
      <c r="AO3833" s="13" t="s">
        <v>30</v>
      </c>
      <c r="AP3833" s="13" t="s">
        <v>51</v>
      </c>
      <c r="AQ3833" s="13" t="s">
        <v>134</v>
      </c>
      <c r="AR3833" s="13" t="s">
        <v>53</v>
      </c>
      <c r="AS3833" s="13" t="s">
        <v>70</v>
      </c>
      <c r="AT3833" s="13">
        <v>47.2</v>
      </c>
      <c r="AU3833" s="13">
        <v>15</v>
      </c>
      <c r="AV3833" s="13">
        <v>0.23</v>
      </c>
      <c r="AW3833" s="13">
        <v>545.16</v>
      </c>
      <c r="AX3833" s="13">
        <v>375.57</v>
      </c>
      <c r="AY3833" s="13">
        <v>169.59</v>
      </c>
      <c r="AZ3833" s="13" t="s">
        <v>47</v>
      </c>
      <c r="BA3833" s="13" t="s">
        <v>36</v>
      </c>
      <c r="BB3833" s="13" t="s">
        <v>72</v>
      </c>
      <c r="BC3833" s="13">
        <v>20.190000000000001</v>
      </c>
      <c r="BD3833" s="13">
        <v>9</v>
      </c>
      <c r="BE3833" s="13" t="s">
        <v>38</v>
      </c>
      <c r="BF3833" s="13" t="s">
        <v>39</v>
      </c>
      <c r="BG3833" s="13">
        <v>2</v>
      </c>
      <c r="BH3833" s="13">
        <v>1</v>
      </c>
    </row>
    <row r="3834" spans="36:60" x14ac:dyDescent="0.25">
      <c r="AJ3834" s="11">
        <v>120</v>
      </c>
      <c r="AK3834" s="2" t="s">
        <v>167</v>
      </c>
      <c r="AL3834" s="2" t="s">
        <v>50</v>
      </c>
      <c r="AM3834" s="2" t="s">
        <v>28</v>
      </c>
      <c r="AN3834" s="2" t="s">
        <v>93</v>
      </c>
      <c r="AO3834" s="2" t="s">
        <v>100</v>
      </c>
      <c r="AP3834" s="2" t="s">
        <v>68</v>
      </c>
      <c r="AQ3834" s="2" t="s">
        <v>134</v>
      </c>
      <c r="AR3834" s="2" t="s">
        <v>53</v>
      </c>
      <c r="AS3834" s="2" t="s">
        <v>85</v>
      </c>
      <c r="AT3834" s="2">
        <v>500.81</v>
      </c>
      <c r="AU3834" s="2">
        <v>15</v>
      </c>
      <c r="AV3834" s="2">
        <v>0.08</v>
      </c>
      <c r="AW3834" s="2">
        <v>6911.18</v>
      </c>
      <c r="AX3834" s="2">
        <v>6131.54</v>
      </c>
      <c r="AY3834" s="2">
        <v>779.64</v>
      </c>
      <c r="AZ3834" s="2" t="s">
        <v>76</v>
      </c>
      <c r="BA3834" s="2" t="s">
        <v>88</v>
      </c>
      <c r="BB3834" s="2" t="s">
        <v>37</v>
      </c>
      <c r="BC3834" s="2">
        <v>20.18</v>
      </c>
      <c r="BD3834" s="2">
        <v>10</v>
      </c>
      <c r="BE3834" s="2" t="s">
        <v>97</v>
      </c>
      <c r="BF3834" s="2" t="s">
        <v>56</v>
      </c>
      <c r="BG3834" s="2">
        <v>2</v>
      </c>
      <c r="BH3834" s="2">
        <v>4</v>
      </c>
    </row>
    <row r="3835" spans="36:60" x14ac:dyDescent="0.25">
      <c r="AJ3835" s="12">
        <v>121</v>
      </c>
      <c r="AK3835" s="13" t="s">
        <v>208</v>
      </c>
      <c r="AL3835" s="13" t="s">
        <v>127</v>
      </c>
      <c r="AM3835" s="13" t="s">
        <v>82</v>
      </c>
      <c r="AN3835" s="13" t="s">
        <v>59</v>
      </c>
      <c r="AO3835" s="13" t="s">
        <v>94</v>
      </c>
      <c r="AP3835" s="13" t="s">
        <v>61</v>
      </c>
      <c r="AQ3835" s="13" t="s">
        <v>134</v>
      </c>
      <c r="AR3835" s="13" t="s">
        <v>33</v>
      </c>
      <c r="AS3835" s="13" t="s">
        <v>70</v>
      </c>
      <c r="AT3835" s="13">
        <v>739.06</v>
      </c>
      <c r="AU3835" s="13">
        <v>1</v>
      </c>
      <c r="AV3835" s="13">
        <v>7.0000000000000007E-2</v>
      </c>
      <c r="AW3835" s="13">
        <v>687.33</v>
      </c>
      <c r="AX3835" s="13">
        <v>598.77</v>
      </c>
      <c r="AY3835" s="13">
        <v>88.56</v>
      </c>
      <c r="AZ3835" s="13" t="s">
        <v>47</v>
      </c>
      <c r="BA3835" s="13" t="s">
        <v>71</v>
      </c>
      <c r="BB3835" s="13" t="s">
        <v>72</v>
      </c>
      <c r="BC3835" s="13">
        <v>23.41</v>
      </c>
      <c r="BD3835" s="13">
        <v>9</v>
      </c>
      <c r="BE3835" s="13" t="s">
        <v>97</v>
      </c>
      <c r="BF3835" s="13" t="s">
        <v>39</v>
      </c>
      <c r="BG3835" s="13">
        <v>2</v>
      </c>
      <c r="BH3835" s="13">
        <v>10</v>
      </c>
    </row>
    <row r="3836" spans="36:60" x14ac:dyDescent="0.25">
      <c r="AJ3836" s="11">
        <v>122</v>
      </c>
      <c r="AK3836" s="2" t="s">
        <v>209</v>
      </c>
      <c r="AL3836" s="2" t="s">
        <v>114</v>
      </c>
      <c r="AM3836" s="2" t="s">
        <v>42</v>
      </c>
      <c r="AN3836" s="2" t="s">
        <v>90</v>
      </c>
      <c r="AO3836" s="2" t="s">
        <v>67</v>
      </c>
      <c r="AP3836" s="2" t="s">
        <v>31</v>
      </c>
      <c r="AQ3836" s="2" t="s">
        <v>79</v>
      </c>
      <c r="AR3836" s="2" t="s">
        <v>53</v>
      </c>
      <c r="AS3836" s="2" t="s">
        <v>85</v>
      </c>
      <c r="AT3836" s="2">
        <v>952.49</v>
      </c>
      <c r="AU3836" s="2">
        <v>7</v>
      </c>
      <c r="AV3836" s="2">
        <v>0.01</v>
      </c>
      <c r="AW3836" s="2">
        <v>6600.76</v>
      </c>
      <c r="AX3836" s="2">
        <v>5208.95</v>
      </c>
      <c r="AY3836" s="2">
        <v>1391.81</v>
      </c>
      <c r="AZ3836" s="2" t="s">
        <v>47</v>
      </c>
      <c r="BA3836" s="2" t="s">
        <v>36</v>
      </c>
      <c r="BB3836" s="2" t="s">
        <v>72</v>
      </c>
      <c r="BC3836" s="2">
        <v>39.32</v>
      </c>
      <c r="BD3836" s="2">
        <v>1</v>
      </c>
      <c r="BE3836" s="2" t="s">
        <v>38</v>
      </c>
      <c r="BF3836" s="2" t="s">
        <v>39</v>
      </c>
      <c r="BG3836" s="2">
        <v>2</v>
      </c>
      <c r="BH3836" s="2">
        <v>7</v>
      </c>
    </row>
    <row r="3837" spans="36:60" x14ac:dyDescent="0.25">
      <c r="AJ3837" s="12">
        <v>123</v>
      </c>
      <c r="AK3837" s="13" t="s">
        <v>210</v>
      </c>
      <c r="AL3837" s="13" t="s">
        <v>58</v>
      </c>
      <c r="AM3837" s="13" t="s">
        <v>66</v>
      </c>
      <c r="AN3837" s="13" t="s">
        <v>43</v>
      </c>
      <c r="AO3837" s="13" t="s">
        <v>78</v>
      </c>
      <c r="AP3837" s="13" t="s">
        <v>75</v>
      </c>
      <c r="AQ3837" s="13" t="s">
        <v>62</v>
      </c>
      <c r="AR3837" s="13" t="s">
        <v>53</v>
      </c>
      <c r="AS3837" s="13" t="s">
        <v>46</v>
      </c>
      <c r="AT3837" s="13">
        <v>75.13</v>
      </c>
      <c r="AU3837" s="13">
        <v>2</v>
      </c>
      <c r="AV3837" s="13">
        <v>0.26</v>
      </c>
      <c r="AW3837" s="13">
        <v>111.19</v>
      </c>
      <c r="AX3837" s="13">
        <v>91.77</v>
      </c>
      <c r="AY3837" s="13">
        <v>19.420000000000002</v>
      </c>
      <c r="AZ3837" s="13" t="s">
        <v>63</v>
      </c>
      <c r="BA3837" s="13" t="s">
        <v>36</v>
      </c>
      <c r="BB3837" s="13" t="s">
        <v>37</v>
      </c>
      <c r="BC3837" s="13">
        <v>35.36</v>
      </c>
      <c r="BD3837" s="13">
        <v>10</v>
      </c>
      <c r="BE3837" s="13" t="s">
        <v>55</v>
      </c>
      <c r="BF3837" s="13" t="s">
        <v>39</v>
      </c>
      <c r="BG3837" s="13">
        <v>4</v>
      </c>
      <c r="BH3837" s="13">
        <v>8</v>
      </c>
    </row>
    <row r="3838" spans="36:60" x14ac:dyDescent="0.25">
      <c r="AJ3838" s="11">
        <v>124</v>
      </c>
      <c r="AK3838" s="2" t="s">
        <v>211</v>
      </c>
      <c r="AL3838" s="2" t="s">
        <v>58</v>
      </c>
      <c r="AM3838" s="2" t="s">
        <v>28</v>
      </c>
      <c r="AN3838" s="2" t="s">
        <v>90</v>
      </c>
      <c r="AO3838" s="2" t="s">
        <v>94</v>
      </c>
      <c r="AP3838" s="2" t="s">
        <v>51</v>
      </c>
      <c r="AQ3838" s="2" t="s">
        <v>62</v>
      </c>
      <c r="AR3838" s="2" t="s">
        <v>53</v>
      </c>
      <c r="AS3838" s="2" t="s">
        <v>34</v>
      </c>
      <c r="AT3838" s="2">
        <v>201.33</v>
      </c>
      <c r="AU3838" s="2">
        <v>20</v>
      </c>
      <c r="AV3838" s="2">
        <v>0.11</v>
      </c>
      <c r="AW3838" s="2">
        <v>3583.67</v>
      </c>
      <c r="AX3838" s="2">
        <v>2644.23</v>
      </c>
      <c r="AY3838" s="2">
        <v>939.44</v>
      </c>
      <c r="AZ3838" s="2" t="s">
        <v>76</v>
      </c>
      <c r="BA3838" s="2" t="s">
        <v>71</v>
      </c>
      <c r="BB3838" s="2" t="s">
        <v>72</v>
      </c>
      <c r="BC3838" s="2">
        <v>29.55</v>
      </c>
      <c r="BD3838" s="2">
        <v>8</v>
      </c>
      <c r="BE3838" s="2" t="s">
        <v>55</v>
      </c>
      <c r="BF3838" s="2" t="s">
        <v>39</v>
      </c>
      <c r="BG3838" s="2">
        <v>3</v>
      </c>
      <c r="BH3838" s="2">
        <v>9</v>
      </c>
    </row>
    <row r="3839" spans="36:60" x14ac:dyDescent="0.25">
      <c r="AJ3839" s="12">
        <v>125</v>
      </c>
      <c r="AK3839" s="13" t="s">
        <v>169</v>
      </c>
      <c r="AL3839" s="13" t="s">
        <v>65</v>
      </c>
      <c r="AM3839" s="13" t="s">
        <v>42</v>
      </c>
      <c r="AN3839" s="13" t="s">
        <v>59</v>
      </c>
      <c r="AO3839" s="13" t="s">
        <v>94</v>
      </c>
      <c r="AP3839" s="13" t="s">
        <v>51</v>
      </c>
      <c r="AQ3839" s="13" t="s">
        <v>84</v>
      </c>
      <c r="AR3839" s="13" t="s">
        <v>53</v>
      </c>
      <c r="AS3839" s="13" t="s">
        <v>85</v>
      </c>
      <c r="AT3839" s="13">
        <v>978.65</v>
      </c>
      <c r="AU3839" s="13">
        <v>4</v>
      </c>
      <c r="AV3839" s="13">
        <v>0.17</v>
      </c>
      <c r="AW3839" s="13">
        <v>3249.12</v>
      </c>
      <c r="AX3839" s="13">
        <v>2487.37</v>
      </c>
      <c r="AY3839" s="13">
        <v>761.75</v>
      </c>
      <c r="AZ3839" s="13" t="s">
        <v>76</v>
      </c>
      <c r="BA3839" s="13" t="s">
        <v>36</v>
      </c>
      <c r="BB3839" s="13" t="s">
        <v>48</v>
      </c>
      <c r="BC3839" s="13">
        <v>6.51</v>
      </c>
      <c r="BD3839" s="13">
        <v>2</v>
      </c>
      <c r="BE3839" s="13" t="s">
        <v>97</v>
      </c>
      <c r="BF3839" s="13" t="s">
        <v>56</v>
      </c>
      <c r="BG3839" s="13">
        <v>2</v>
      </c>
      <c r="BH3839" s="13">
        <v>11</v>
      </c>
    </row>
    <row r="3840" spans="36:60" x14ac:dyDescent="0.25">
      <c r="AJ3840" s="11">
        <v>126</v>
      </c>
      <c r="AK3840" s="2" t="s">
        <v>212</v>
      </c>
      <c r="AL3840" s="2" t="s">
        <v>27</v>
      </c>
      <c r="AM3840" s="2" t="s">
        <v>82</v>
      </c>
      <c r="AN3840" s="2" t="s">
        <v>83</v>
      </c>
      <c r="AO3840" s="2" t="s">
        <v>30</v>
      </c>
      <c r="AP3840" s="2" t="s">
        <v>68</v>
      </c>
      <c r="AQ3840" s="2" t="s">
        <v>102</v>
      </c>
      <c r="AR3840" s="2" t="s">
        <v>33</v>
      </c>
      <c r="AS3840" s="2" t="s">
        <v>34</v>
      </c>
      <c r="AT3840" s="2">
        <v>465.83</v>
      </c>
      <c r="AU3840" s="2">
        <v>4</v>
      </c>
      <c r="AV3840" s="2">
        <v>0.22</v>
      </c>
      <c r="AW3840" s="2">
        <v>1453.39</v>
      </c>
      <c r="AX3840" s="2">
        <v>917.74</v>
      </c>
      <c r="AY3840" s="2">
        <v>535.65</v>
      </c>
      <c r="AZ3840" s="2" t="s">
        <v>47</v>
      </c>
      <c r="BA3840" s="2" t="s">
        <v>88</v>
      </c>
      <c r="BB3840" s="2" t="s">
        <v>72</v>
      </c>
      <c r="BC3840" s="2">
        <v>7.67</v>
      </c>
      <c r="BD3840" s="2">
        <v>6</v>
      </c>
      <c r="BE3840" s="2" t="s">
        <v>97</v>
      </c>
      <c r="BF3840" s="2" t="s">
        <v>39</v>
      </c>
      <c r="BG3840" s="2">
        <v>2</v>
      </c>
      <c r="BH3840" s="2">
        <v>10</v>
      </c>
    </row>
    <row r="3841" spans="36:60" x14ac:dyDescent="0.25">
      <c r="AJ3841" s="12">
        <v>127</v>
      </c>
      <c r="AK3841" s="13" t="s">
        <v>213</v>
      </c>
      <c r="AL3841" s="13" t="s">
        <v>127</v>
      </c>
      <c r="AM3841" s="13" t="s">
        <v>28</v>
      </c>
      <c r="AN3841" s="13" t="s">
        <v>29</v>
      </c>
      <c r="AO3841" s="13" t="s">
        <v>78</v>
      </c>
      <c r="AP3841" s="13" t="s">
        <v>68</v>
      </c>
      <c r="AQ3841" s="13" t="s">
        <v>69</v>
      </c>
      <c r="AR3841" s="13" t="s">
        <v>33</v>
      </c>
      <c r="AS3841" s="13" t="s">
        <v>70</v>
      </c>
      <c r="AT3841" s="13">
        <v>580.12</v>
      </c>
      <c r="AU3841" s="13">
        <v>19</v>
      </c>
      <c r="AV3841" s="13">
        <v>0.28999999999999998</v>
      </c>
      <c r="AW3841" s="13">
        <v>7825.82</v>
      </c>
      <c r="AX3841" s="13">
        <v>6973.21</v>
      </c>
      <c r="AY3841" s="13">
        <v>852.61</v>
      </c>
      <c r="AZ3841" s="13" t="s">
        <v>47</v>
      </c>
      <c r="BA3841" s="13" t="s">
        <v>54</v>
      </c>
      <c r="BB3841" s="13" t="s">
        <v>37</v>
      </c>
      <c r="BC3841" s="13">
        <v>35.81</v>
      </c>
      <c r="BD3841" s="13">
        <v>2</v>
      </c>
      <c r="BE3841" s="13" t="s">
        <v>38</v>
      </c>
      <c r="BF3841" s="13" t="s">
        <v>56</v>
      </c>
      <c r="BG3841" s="13">
        <v>4</v>
      </c>
      <c r="BH3841" s="13">
        <v>10</v>
      </c>
    </row>
    <row r="3842" spans="36:60" x14ac:dyDescent="0.25">
      <c r="AJ3842" s="11">
        <v>128</v>
      </c>
      <c r="AK3842" s="2" t="s">
        <v>214</v>
      </c>
      <c r="AL3842" s="2" t="s">
        <v>65</v>
      </c>
      <c r="AM3842" s="2" t="s">
        <v>42</v>
      </c>
      <c r="AN3842" s="2" t="s">
        <v>93</v>
      </c>
      <c r="AO3842" s="2" t="s">
        <v>67</v>
      </c>
      <c r="AP3842" s="2" t="s">
        <v>75</v>
      </c>
      <c r="AQ3842" s="2" t="s">
        <v>107</v>
      </c>
      <c r="AR3842" s="2" t="s">
        <v>53</v>
      </c>
      <c r="AS3842" s="2" t="s">
        <v>80</v>
      </c>
      <c r="AT3842" s="2">
        <v>570.12</v>
      </c>
      <c r="AU3842" s="2">
        <v>11</v>
      </c>
      <c r="AV3842" s="2">
        <v>0.01</v>
      </c>
      <c r="AW3842" s="2">
        <v>6208.61</v>
      </c>
      <c r="AX3842" s="2">
        <v>4150.8</v>
      </c>
      <c r="AY3842" s="2">
        <v>2057.81</v>
      </c>
      <c r="AZ3842" s="2" t="s">
        <v>63</v>
      </c>
      <c r="BA3842" s="2" t="s">
        <v>71</v>
      </c>
      <c r="BB3842" s="2" t="s">
        <v>48</v>
      </c>
      <c r="BC3842" s="2">
        <v>18.3</v>
      </c>
      <c r="BD3842" s="2">
        <v>5</v>
      </c>
      <c r="BE3842" s="2" t="s">
        <v>55</v>
      </c>
      <c r="BF3842" s="2" t="s">
        <v>56</v>
      </c>
      <c r="BG3842" s="2">
        <v>5</v>
      </c>
      <c r="BH3842" s="2">
        <v>10</v>
      </c>
    </row>
    <row r="3843" spans="36:60" x14ac:dyDescent="0.25">
      <c r="AJ3843" s="12">
        <v>129</v>
      </c>
      <c r="AK3843" s="13" t="s">
        <v>215</v>
      </c>
      <c r="AL3843" s="13" t="s">
        <v>41</v>
      </c>
      <c r="AM3843" s="13" t="s">
        <v>82</v>
      </c>
      <c r="AN3843" s="13" t="s">
        <v>90</v>
      </c>
      <c r="AO3843" s="13" t="s">
        <v>94</v>
      </c>
      <c r="AP3843" s="13" t="s">
        <v>68</v>
      </c>
      <c r="AQ3843" s="13" t="s">
        <v>62</v>
      </c>
      <c r="AR3843" s="13" t="s">
        <v>45</v>
      </c>
      <c r="AS3843" s="13" t="s">
        <v>46</v>
      </c>
      <c r="AT3843" s="13">
        <v>85.7</v>
      </c>
      <c r="AU3843" s="13">
        <v>9</v>
      </c>
      <c r="AV3843" s="13">
        <v>7.0000000000000007E-2</v>
      </c>
      <c r="AW3843" s="13">
        <v>717.31</v>
      </c>
      <c r="AX3843" s="13">
        <v>561.38</v>
      </c>
      <c r="AY3843" s="13">
        <v>155.93</v>
      </c>
      <c r="AZ3843" s="13" t="s">
        <v>91</v>
      </c>
      <c r="BA3843" s="13" t="s">
        <v>36</v>
      </c>
      <c r="BB3843" s="13" t="s">
        <v>37</v>
      </c>
      <c r="BC3843" s="13">
        <v>28.45</v>
      </c>
      <c r="BD3843" s="13">
        <v>10</v>
      </c>
      <c r="BE3843" s="13" t="s">
        <v>38</v>
      </c>
      <c r="BF3843" s="13" t="s">
        <v>39</v>
      </c>
      <c r="BG3843" s="13">
        <v>5</v>
      </c>
      <c r="BH3843" s="13">
        <v>3</v>
      </c>
    </row>
    <row r="3844" spans="36:60" x14ac:dyDescent="0.25">
      <c r="AJ3844" s="11">
        <v>130</v>
      </c>
      <c r="AK3844" s="2" t="s">
        <v>125</v>
      </c>
      <c r="AL3844" s="2" t="s">
        <v>65</v>
      </c>
      <c r="AM3844" s="2" t="s">
        <v>82</v>
      </c>
      <c r="AN3844" s="2" t="s">
        <v>43</v>
      </c>
      <c r="AO3844" s="2" t="s">
        <v>94</v>
      </c>
      <c r="AP3844" s="2" t="s">
        <v>68</v>
      </c>
      <c r="AQ3844" s="2" t="s">
        <v>84</v>
      </c>
      <c r="AR3844" s="2" t="s">
        <v>45</v>
      </c>
      <c r="AS3844" s="2" t="s">
        <v>70</v>
      </c>
      <c r="AT3844" s="2">
        <v>367.19</v>
      </c>
      <c r="AU3844" s="2">
        <v>12</v>
      </c>
      <c r="AV3844" s="2">
        <v>0.13</v>
      </c>
      <c r="AW3844" s="2">
        <v>3833.46</v>
      </c>
      <c r="AX3844" s="2">
        <v>2999.49</v>
      </c>
      <c r="AY3844" s="2">
        <v>833.97</v>
      </c>
      <c r="AZ3844" s="2" t="s">
        <v>47</v>
      </c>
      <c r="BA3844" s="2" t="s">
        <v>36</v>
      </c>
      <c r="BB3844" s="2" t="s">
        <v>37</v>
      </c>
      <c r="BC3844" s="2">
        <v>48.48</v>
      </c>
      <c r="BD3844" s="2">
        <v>8</v>
      </c>
      <c r="BE3844" s="2" t="s">
        <v>97</v>
      </c>
      <c r="BF3844" s="2" t="s">
        <v>56</v>
      </c>
      <c r="BG3844" s="2">
        <v>4</v>
      </c>
      <c r="BH3844" s="2">
        <v>3</v>
      </c>
    </row>
    <row r="3845" spans="36:60" x14ac:dyDescent="0.25">
      <c r="AJ3845" s="12">
        <v>131</v>
      </c>
      <c r="AK3845" s="13" t="s">
        <v>110</v>
      </c>
      <c r="AL3845" s="13" t="s">
        <v>127</v>
      </c>
      <c r="AM3845" s="13" t="s">
        <v>66</v>
      </c>
      <c r="AN3845" s="13" t="s">
        <v>29</v>
      </c>
      <c r="AO3845" s="13" t="s">
        <v>60</v>
      </c>
      <c r="AP3845" s="13" t="s">
        <v>75</v>
      </c>
      <c r="AQ3845" s="13" t="s">
        <v>84</v>
      </c>
      <c r="AR3845" s="13" t="s">
        <v>33</v>
      </c>
      <c r="AS3845" s="13" t="s">
        <v>70</v>
      </c>
      <c r="AT3845" s="13">
        <v>826.72</v>
      </c>
      <c r="AU3845" s="13">
        <v>5</v>
      </c>
      <c r="AV3845" s="13">
        <v>0.2</v>
      </c>
      <c r="AW3845" s="13">
        <v>3306.88</v>
      </c>
      <c r="AX3845" s="13">
        <v>2745.46</v>
      </c>
      <c r="AY3845" s="13">
        <v>561.41999999999996</v>
      </c>
      <c r="AZ3845" s="13" t="s">
        <v>35</v>
      </c>
      <c r="BA3845" s="13" t="s">
        <v>88</v>
      </c>
      <c r="BB3845" s="13" t="s">
        <v>72</v>
      </c>
      <c r="BC3845" s="13">
        <v>5.26</v>
      </c>
      <c r="BD3845" s="13">
        <v>3</v>
      </c>
      <c r="BE3845" s="13" t="s">
        <v>55</v>
      </c>
      <c r="BF3845" s="13" t="s">
        <v>56</v>
      </c>
      <c r="BG3845" s="13">
        <v>5</v>
      </c>
      <c r="BH3845" s="13">
        <v>8</v>
      </c>
    </row>
    <row r="3846" spans="36:60" x14ac:dyDescent="0.25">
      <c r="AJ3846" s="11">
        <v>132</v>
      </c>
      <c r="AK3846" s="2" t="s">
        <v>182</v>
      </c>
      <c r="AL3846" s="2" t="s">
        <v>99</v>
      </c>
      <c r="AM3846" s="2" t="s">
        <v>28</v>
      </c>
      <c r="AN3846" s="2" t="s">
        <v>59</v>
      </c>
      <c r="AO3846" s="2" t="s">
        <v>78</v>
      </c>
      <c r="AP3846" s="2" t="s">
        <v>61</v>
      </c>
      <c r="AQ3846" s="2" t="s">
        <v>107</v>
      </c>
      <c r="AR3846" s="2" t="s">
        <v>33</v>
      </c>
      <c r="AS3846" s="2" t="s">
        <v>46</v>
      </c>
      <c r="AT3846" s="2">
        <v>422.22</v>
      </c>
      <c r="AU3846" s="2">
        <v>10</v>
      </c>
      <c r="AV3846" s="2">
        <v>0.16</v>
      </c>
      <c r="AW3846" s="2">
        <v>3546.65</v>
      </c>
      <c r="AX3846" s="2">
        <v>2946.85</v>
      </c>
      <c r="AY3846" s="2">
        <v>599.79999999999995</v>
      </c>
      <c r="AZ3846" s="2" t="s">
        <v>35</v>
      </c>
      <c r="BA3846" s="2" t="s">
        <v>36</v>
      </c>
      <c r="BB3846" s="2" t="s">
        <v>72</v>
      </c>
      <c r="BC3846" s="2">
        <v>11.74</v>
      </c>
      <c r="BD3846" s="2">
        <v>2</v>
      </c>
      <c r="BE3846" s="2" t="s">
        <v>55</v>
      </c>
      <c r="BF3846" s="2" t="s">
        <v>56</v>
      </c>
      <c r="BG3846" s="2">
        <v>3</v>
      </c>
      <c r="BH3846" s="2">
        <v>10</v>
      </c>
    </row>
    <row r="3847" spans="36:60" x14ac:dyDescent="0.25">
      <c r="AJ3847" s="12">
        <v>133</v>
      </c>
      <c r="AK3847" s="13" t="s">
        <v>216</v>
      </c>
      <c r="AL3847" s="13" t="s">
        <v>99</v>
      </c>
      <c r="AM3847" s="13" t="s">
        <v>66</v>
      </c>
      <c r="AN3847" s="13" t="s">
        <v>43</v>
      </c>
      <c r="AO3847" s="13" t="s">
        <v>44</v>
      </c>
      <c r="AP3847" s="13" t="s">
        <v>51</v>
      </c>
      <c r="AQ3847" s="13" t="s">
        <v>52</v>
      </c>
      <c r="AR3847" s="13" t="s">
        <v>45</v>
      </c>
      <c r="AS3847" s="13" t="s">
        <v>85</v>
      </c>
      <c r="AT3847" s="13">
        <v>219.69</v>
      </c>
      <c r="AU3847" s="13">
        <v>17</v>
      </c>
      <c r="AV3847" s="13">
        <v>0.04</v>
      </c>
      <c r="AW3847" s="13">
        <v>3585.34</v>
      </c>
      <c r="AX3847" s="13">
        <v>1930.42</v>
      </c>
      <c r="AY3847" s="13">
        <v>1654.92</v>
      </c>
      <c r="AZ3847" s="13" t="s">
        <v>47</v>
      </c>
      <c r="BA3847" s="13" t="s">
        <v>88</v>
      </c>
      <c r="BB3847" s="13" t="s">
        <v>37</v>
      </c>
      <c r="BC3847" s="13">
        <v>5.4</v>
      </c>
      <c r="BD3847" s="13">
        <v>2</v>
      </c>
      <c r="BE3847" s="13" t="s">
        <v>38</v>
      </c>
      <c r="BF3847" s="13" t="s">
        <v>56</v>
      </c>
      <c r="BG3847" s="13">
        <v>2</v>
      </c>
      <c r="BH3847" s="13">
        <v>12</v>
      </c>
    </row>
    <row r="3848" spans="36:60" x14ac:dyDescent="0.25">
      <c r="AJ3848" s="11">
        <v>134</v>
      </c>
      <c r="AK3848" s="2" t="s">
        <v>217</v>
      </c>
      <c r="AL3848" s="2" t="s">
        <v>65</v>
      </c>
      <c r="AM3848" s="2" t="s">
        <v>82</v>
      </c>
      <c r="AN3848" s="2" t="s">
        <v>83</v>
      </c>
      <c r="AO3848" s="2" t="s">
        <v>44</v>
      </c>
      <c r="AP3848" s="2" t="s">
        <v>75</v>
      </c>
      <c r="AQ3848" s="2" t="s">
        <v>69</v>
      </c>
      <c r="AR3848" s="2" t="s">
        <v>45</v>
      </c>
      <c r="AS3848" s="2" t="s">
        <v>70</v>
      </c>
      <c r="AT3848" s="2">
        <v>951.39</v>
      </c>
      <c r="AU3848" s="2">
        <v>1</v>
      </c>
      <c r="AV3848" s="2">
        <v>0.06</v>
      </c>
      <c r="AW3848" s="2">
        <v>894.31</v>
      </c>
      <c r="AX3848" s="2">
        <v>712.42</v>
      </c>
      <c r="AY3848" s="2">
        <v>181.89</v>
      </c>
      <c r="AZ3848" s="2" t="s">
        <v>47</v>
      </c>
      <c r="BA3848" s="2" t="s">
        <v>71</v>
      </c>
      <c r="BB3848" s="2" t="s">
        <v>48</v>
      </c>
      <c r="BC3848" s="2">
        <v>42.63</v>
      </c>
      <c r="BD3848" s="2">
        <v>4</v>
      </c>
      <c r="BE3848" s="2" t="s">
        <v>38</v>
      </c>
      <c r="BF3848" s="2" t="s">
        <v>56</v>
      </c>
      <c r="BG3848" s="2">
        <v>4</v>
      </c>
      <c r="BH3848" s="2">
        <v>9</v>
      </c>
    </row>
    <row r="3849" spans="36:60" x14ac:dyDescent="0.25">
      <c r="AJ3849" s="12">
        <v>135</v>
      </c>
      <c r="AK3849" s="13" t="s">
        <v>218</v>
      </c>
      <c r="AL3849" s="13" t="s">
        <v>50</v>
      </c>
      <c r="AM3849" s="13" t="s">
        <v>28</v>
      </c>
      <c r="AN3849" s="13" t="s">
        <v>83</v>
      </c>
      <c r="AO3849" s="13" t="s">
        <v>67</v>
      </c>
      <c r="AP3849" s="13" t="s">
        <v>51</v>
      </c>
      <c r="AQ3849" s="13" t="s">
        <v>62</v>
      </c>
      <c r="AR3849" s="13" t="s">
        <v>45</v>
      </c>
      <c r="AS3849" s="13" t="s">
        <v>46</v>
      </c>
      <c r="AT3849" s="13">
        <v>729.96</v>
      </c>
      <c r="AU3849" s="13">
        <v>12</v>
      </c>
      <c r="AV3849" s="13">
        <v>0.02</v>
      </c>
      <c r="AW3849" s="13">
        <v>8584.33</v>
      </c>
      <c r="AX3849" s="13">
        <v>6129.58</v>
      </c>
      <c r="AY3849" s="13">
        <v>2454.75</v>
      </c>
      <c r="AZ3849" s="13" t="s">
        <v>35</v>
      </c>
      <c r="BA3849" s="13" t="s">
        <v>88</v>
      </c>
      <c r="BB3849" s="13" t="s">
        <v>72</v>
      </c>
      <c r="BC3849" s="13">
        <v>6.33</v>
      </c>
      <c r="BD3849" s="13">
        <v>8</v>
      </c>
      <c r="BE3849" s="13" t="s">
        <v>55</v>
      </c>
      <c r="BF3849" s="13" t="s">
        <v>56</v>
      </c>
      <c r="BG3849" s="13">
        <v>1</v>
      </c>
      <c r="BH3849" s="13">
        <v>10</v>
      </c>
    </row>
    <row r="3850" spans="36:60" x14ac:dyDescent="0.25">
      <c r="AJ3850" s="11">
        <v>136</v>
      </c>
      <c r="AK3850" s="2" t="s">
        <v>219</v>
      </c>
      <c r="AL3850" s="2" t="s">
        <v>50</v>
      </c>
      <c r="AM3850" s="2" t="s">
        <v>66</v>
      </c>
      <c r="AN3850" s="2" t="s">
        <v>43</v>
      </c>
      <c r="AO3850" s="2" t="s">
        <v>60</v>
      </c>
      <c r="AP3850" s="2" t="s">
        <v>75</v>
      </c>
      <c r="AQ3850" s="2" t="s">
        <v>52</v>
      </c>
      <c r="AR3850" s="2" t="s">
        <v>45</v>
      </c>
      <c r="AS3850" s="2" t="s">
        <v>34</v>
      </c>
      <c r="AT3850" s="2">
        <v>350.8</v>
      </c>
      <c r="AU3850" s="2">
        <v>13</v>
      </c>
      <c r="AV3850" s="2">
        <v>0.19</v>
      </c>
      <c r="AW3850" s="2">
        <v>3693.92</v>
      </c>
      <c r="AX3850" s="2">
        <v>2050.09</v>
      </c>
      <c r="AY3850" s="2">
        <v>1643.83</v>
      </c>
      <c r="AZ3850" s="2" t="s">
        <v>91</v>
      </c>
      <c r="BA3850" s="2" t="s">
        <v>71</v>
      </c>
      <c r="BB3850" s="2" t="s">
        <v>72</v>
      </c>
      <c r="BC3850" s="2">
        <v>19.510000000000002</v>
      </c>
      <c r="BD3850" s="2">
        <v>1</v>
      </c>
      <c r="BE3850" s="2" t="s">
        <v>97</v>
      </c>
      <c r="BF3850" s="2" t="s">
        <v>56</v>
      </c>
      <c r="BG3850" s="2">
        <v>2</v>
      </c>
      <c r="BH3850" s="2">
        <v>4</v>
      </c>
    </row>
    <row r="3851" spans="36:60" x14ac:dyDescent="0.25">
      <c r="AJ3851" s="12">
        <v>137</v>
      </c>
      <c r="AK3851" s="13" t="s">
        <v>220</v>
      </c>
      <c r="AL3851" s="13" t="s">
        <v>65</v>
      </c>
      <c r="AM3851" s="13" t="s">
        <v>82</v>
      </c>
      <c r="AN3851" s="13" t="s">
        <v>93</v>
      </c>
      <c r="AO3851" s="13" t="s">
        <v>100</v>
      </c>
      <c r="AP3851" s="13" t="s">
        <v>75</v>
      </c>
      <c r="AQ3851" s="13" t="s">
        <v>69</v>
      </c>
      <c r="AR3851" s="13" t="s">
        <v>45</v>
      </c>
      <c r="AS3851" s="13" t="s">
        <v>85</v>
      </c>
      <c r="AT3851" s="13">
        <v>186.24</v>
      </c>
      <c r="AU3851" s="13">
        <v>4</v>
      </c>
      <c r="AV3851" s="13">
        <v>0.13</v>
      </c>
      <c r="AW3851" s="13">
        <v>648.12</v>
      </c>
      <c r="AX3851" s="13">
        <v>497.29</v>
      </c>
      <c r="AY3851" s="13">
        <v>150.83000000000001</v>
      </c>
      <c r="AZ3851" s="13" t="s">
        <v>76</v>
      </c>
      <c r="BA3851" s="13" t="s">
        <v>88</v>
      </c>
      <c r="BB3851" s="13" t="s">
        <v>48</v>
      </c>
      <c r="BC3851" s="13">
        <v>19.489999999999998</v>
      </c>
      <c r="BD3851" s="13">
        <v>3</v>
      </c>
      <c r="BE3851" s="13" t="s">
        <v>55</v>
      </c>
      <c r="BF3851" s="13" t="s">
        <v>56</v>
      </c>
      <c r="BG3851" s="13">
        <v>3</v>
      </c>
      <c r="BH3851" s="13">
        <v>3</v>
      </c>
    </row>
    <row r="3852" spans="36:60" x14ac:dyDescent="0.25">
      <c r="AJ3852" s="11">
        <v>138</v>
      </c>
      <c r="AK3852" s="2" t="s">
        <v>221</v>
      </c>
      <c r="AL3852" s="2" t="s">
        <v>120</v>
      </c>
      <c r="AM3852" s="2" t="s">
        <v>28</v>
      </c>
      <c r="AN3852" s="2" t="s">
        <v>83</v>
      </c>
      <c r="AO3852" s="2" t="s">
        <v>60</v>
      </c>
      <c r="AP3852" s="2" t="s">
        <v>31</v>
      </c>
      <c r="AQ3852" s="2" t="s">
        <v>107</v>
      </c>
      <c r="AR3852" s="2" t="s">
        <v>33</v>
      </c>
      <c r="AS3852" s="2" t="s">
        <v>70</v>
      </c>
      <c r="AT3852" s="2">
        <v>995.59</v>
      </c>
      <c r="AU3852" s="2">
        <v>17</v>
      </c>
      <c r="AV3852" s="2">
        <v>0.17</v>
      </c>
      <c r="AW3852" s="2">
        <v>14047.77</v>
      </c>
      <c r="AX3852" s="2">
        <v>10955.14</v>
      </c>
      <c r="AY3852" s="2">
        <v>3092.63</v>
      </c>
      <c r="AZ3852" s="2" t="s">
        <v>91</v>
      </c>
      <c r="BA3852" s="2" t="s">
        <v>88</v>
      </c>
      <c r="BB3852" s="2" t="s">
        <v>48</v>
      </c>
      <c r="BC3852" s="2">
        <v>16.29</v>
      </c>
      <c r="BD3852" s="2">
        <v>7</v>
      </c>
      <c r="BE3852" s="2" t="s">
        <v>38</v>
      </c>
      <c r="BF3852" s="2" t="s">
        <v>39</v>
      </c>
      <c r="BG3852" s="2">
        <v>3</v>
      </c>
      <c r="BH3852" s="2">
        <v>6</v>
      </c>
    </row>
    <row r="3853" spans="36:60" x14ac:dyDescent="0.25">
      <c r="AJ3853" s="12">
        <v>139</v>
      </c>
      <c r="AK3853" s="13" t="s">
        <v>222</v>
      </c>
      <c r="AL3853" s="13" t="s">
        <v>129</v>
      </c>
      <c r="AM3853" s="13" t="s">
        <v>28</v>
      </c>
      <c r="AN3853" s="13" t="s">
        <v>29</v>
      </c>
      <c r="AO3853" s="13" t="s">
        <v>30</v>
      </c>
      <c r="AP3853" s="13" t="s">
        <v>61</v>
      </c>
      <c r="AQ3853" s="13" t="s">
        <v>62</v>
      </c>
      <c r="AR3853" s="13" t="s">
        <v>53</v>
      </c>
      <c r="AS3853" s="13" t="s">
        <v>70</v>
      </c>
      <c r="AT3853" s="13">
        <v>811.19</v>
      </c>
      <c r="AU3853" s="13">
        <v>15</v>
      </c>
      <c r="AV3853" s="13">
        <v>0.16</v>
      </c>
      <c r="AW3853" s="13">
        <v>10220.99</v>
      </c>
      <c r="AX3853" s="13">
        <v>5885.82</v>
      </c>
      <c r="AY3853" s="13">
        <v>4335.17</v>
      </c>
      <c r="AZ3853" s="13" t="s">
        <v>91</v>
      </c>
      <c r="BA3853" s="13" t="s">
        <v>88</v>
      </c>
      <c r="BB3853" s="13" t="s">
        <v>37</v>
      </c>
      <c r="BC3853" s="13">
        <v>26.94</v>
      </c>
      <c r="BD3853" s="13">
        <v>9</v>
      </c>
      <c r="BE3853" s="13" t="s">
        <v>55</v>
      </c>
      <c r="BF3853" s="13" t="s">
        <v>39</v>
      </c>
      <c r="BG3853" s="13">
        <v>2</v>
      </c>
      <c r="BH3853" s="13">
        <v>10</v>
      </c>
    </row>
    <row r="3854" spans="36:60" x14ac:dyDescent="0.25">
      <c r="AJ3854" s="11">
        <v>140</v>
      </c>
      <c r="AK3854" s="2" t="s">
        <v>223</v>
      </c>
      <c r="AL3854" s="2" t="s">
        <v>120</v>
      </c>
      <c r="AM3854" s="2" t="s">
        <v>66</v>
      </c>
      <c r="AN3854" s="2" t="s">
        <v>59</v>
      </c>
      <c r="AO3854" s="2" t="s">
        <v>74</v>
      </c>
      <c r="AP3854" s="2" t="s">
        <v>68</v>
      </c>
      <c r="AQ3854" s="2" t="s">
        <v>107</v>
      </c>
      <c r="AR3854" s="2" t="s">
        <v>45</v>
      </c>
      <c r="AS3854" s="2" t="s">
        <v>34</v>
      </c>
      <c r="AT3854" s="2">
        <v>83.31</v>
      </c>
      <c r="AU3854" s="2">
        <v>13</v>
      </c>
      <c r="AV3854" s="2">
        <v>0.22</v>
      </c>
      <c r="AW3854" s="2">
        <v>844.76</v>
      </c>
      <c r="AX3854" s="2">
        <v>625.96</v>
      </c>
      <c r="AY3854" s="2">
        <v>218.8</v>
      </c>
      <c r="AZ3854" s="2" t="s">
        <v>35</v>
      </c>
      <c r="BA3854" s="2" t="s">
        <v>88</v>
      </c>
      <c r="BB3854" s="2" t="s">
        <v>72</v>
      </c>
      <c r="BC3854" s="2">
        <v>28.64</v>
      </c>
      <c r="BD3854" s="2">
        <v>2</v>
      </c>
      <c r="BE3854" s="2" t="s">
        <v>55</v>
      </c>
      <c r="BF3854" s="2" t="s">
        <v>56</v>
      </c>
      <c r="BG3854" s="2">
        <v>2</v>
      </c>
      <c r="BH3854" s="2">
        <v>1</v>
      </c>
    </row>
    <row r="3855" spans="36:60" x14ac:dyDescent="0.25">
      <c r="AJ3855" s="12">
        <v>141</v>
      </c>
      <c r="AK3855" s="13" t="s">
        <v>224</v>
      </c>
      <c r="AL3855" s="13" t="s">
        <v>58</v>
      </c>
      <c r="AM3855" s="13" t="s">
        <v>28</v>
      </c>
      <c r="AN3855" s="13" t="s">
        <v>59</v>
      </c>
      <c r="AO3855" s="13" t="s">
        <v>100</v>
      </c>
      <c r="AP3855" s="13" t="s">
        <v>51</v>
      </c>
      <c r="AQ3855" s="13" t="s">
        <v>134</v>
      </c>
      <c r="AR3855" s="13" t="s">
        <v>33</v>
      </c>
      <c r="AS3855" s="13" t="s">
        <v>85</v>
      </c>
      <c r="AT3855" s="13">
        <v>184.79</v>
      </c>
      <c r="AU3855" s="13">
        <v>15</v>
      </c>
      <c r="AV3855" s="13">
        <v>0.01</v>
      </c>
      <c r="AW3855" s="13">
        <v>2744.13</v>
      </c>
      <c r="AX3855" s="13">
        <v>2192.89</v>
      </c>
      <c r="AY3855" s="13">
        <v>551.24</v>
      </c>
      <c r="AZ3855" s="13" t="s">
        <v>47</v>
      </c>
      <c r="BA3855" s="13" t="s">
        <v>88</v>
      </c>
      <c r="BB3855" s="13" t="s">
        <v>37</v>
      </c>
      <c r="BC3855" s="13">
        <v>5.89</v>
      </c>
      <c r="BD3855" s="13">
        <v>8</v>
      </c>
      <c r="BE3855" s="13" t="s">
        <v>38</v>
      </c>
      <c r="BF3855" s="13" t="s">
        <v>39</v>
      </c>
      <c r="BG3855" s="13">
        <v>5</v>
      </c>
      <c r="BH3855" s="13">
        <v>9</v>
      </c>
    </row>
    <row r="3856" spans="36:60" x14ac:dyDescent="0.25">
      <c r="AJ3856" s="11">
        <v>142</v>
      </c>
      <c r="AK3856" s="2" t="s">
        <v>225</v>
      </c>
      <c r="AL3856" s="2" t="s">
        <v>129</v>
      </c>
      <c r="AM3856" s="2" t="s">
        <v>42</v>
      </c>
      <c r="AN3856" s="2" t="s">
        <v>29</v>
      </c>
      <c r="AO3856" s="2" t="s">
        <v>94</v>
      </c>
      <c r="AP3856" s="2" t="s">
        <v>68</v>
      </c>
      <c r="AQ3856" s="2" t="s">
        <v>79</v>
      </c>
      <c r="AR3856" s="2" t="s">
        <v>33</v>
      </c>
      <c r="AS3856" s="2" t="s">
        <v>85</v>
      </c>
      <c r="AT3856" s="2">
        <v>711.71</v>
      </c>
      <c r="AU3856" s="2">
        <v>2</v>
      </c>
      <c r="AV3856" s="2">
        <v>0.04</v>
      </c>
      <c r="AW3856" s="2">
        <v>1366.48</v>
      </c>
      <c r="AX3856" s="2">
        <v>815.69</v>
      </c>
      <c r="AY3856" s="2">
        <v>550.79</v>
      </c>
      <c r="AZ3856" s="2" t="s">
        <v>63</v>
      </c>
      <c r="BA3856" s="2" t="s">
        <v>36</v>
      </c>
      <c r="BB3856" s="2" t="s">
        <v>37</v>
      </c>
      <c r="BC3856" s="2">
        <v>16.170000000000002</v>
      </c>
      <c r="BD3856" s="2">
        <v>8</v>
      </c>
      <c r="BE3856" s="2" t="s">
        <v>38</v>
      </c>
      <c r="BF3856" s="2" t="s">
        <v>39</v>
      </c>
      <c r="BG3856" s="2">
        <v>2</v>
      </c>
      <c r="BH3856" s="2">
        <v>10</v>
      </c>
    </row>
    <row r="3857" spans="36:60" x14ac:dyDescent="0.25">
      <c r="AJ3857" s="12">
        <v>143</v>
      </c>
      <c r="AK3857" s="13" t="s">
        <v>226</v>
      </c>
      <c r="AL3857" s="13" t="s">
        <v>127</v>
      </c>
      <c r="AM3857" s="13" t="s">
        <v>42</v>
      </c>
      <c r="AN3857" s="13" t="s">
        <v>29</v>
      </c>
      <c r="AO3857" s="13" t="s">
        <v>94</v>
      </c>
      <c r="AP3857" s="13" t="s">
        <v>31</v>
      </c>
      <c r="AQ3857" s="13" t="s">
        <v>87</v>
      </c>
      <c r="AR3857" s="13" t="s">
        <v>45</v>
      </c>
      <c r="AS3857" s="13" t="s">
        <v>70</v>
      </c>
      <c r="AT3857" s="13">
        <v>606.5</v>
      </c>
      <c r="AU3857" s="13">
        <v>19</v>
      </c>
      <c r="AV3857" s="13">
        <v>0.23</v>
      </c>
      <c r="AW3857" s="13">
        <v>8873.09</v>
      </c>
      <c r="AX3857" s="13">
        <v>6520.93</v>
      </c>
      <c r="AY3857" s="13">
        <v>2352.16</v>
      </c>
      <c r="AZ3857" s="13" t="s">
        <v>91</v>
      </c>
      <c r="BA3857" s="13" t="s">
        <v>71</v>
      </c>
      <c r="BB3857" s="13" t="s">
        <v>37</v>
      </c>
      <c r="BC3857" s="13">
        <v>14.18</v>
      </c>
      <c r="BD3857" s="13">
        <v>8</v>
      </c>
      <c r="BE3857" s="13" t="s">
        <v>97</v>
      </c>
      <c r="BF3857" s="13" t="s">
        <v>39</v>
      </c>
      <c r="BG3857" s="13">
        <v>5</v>
      </c>
      <c r="BH3857" s="13">
        <v>10</v>
      </c>
    </row>
    <row r="3858" spans="36:60" x14ac:dyDescent="0.25">
      <c r="AJ3858" s="11">
        <v>144</v>
      </c>
      <c r="AK3858" s="2" t="s">
        <v>227</v>
      </c>
      <c r="AL3858" s="2" t="s">
        <v>27</v>
      </c>
      <c r="AM3858" s="2" t="s">
        <v>66</v>
      </c>
      <c r="AN3858" s="2" t="s">
        <v>90</v>
      </c>
      <c r="AO3858" s="2" t="s">
        <v>30</v>
      </c>
      <c r="AP3858" s="2" t="s">
        <v>68</v>
      </c>
      <c r="AQ3858" s="2" t="s">
        <v>102</v>
      </c>
      <c r="AR3858" s="2" t="s">
        <v>33</v>
      </c>
      <c r="AS3858" s="2" t="s">
        <v>34</v>
      </c>
      <c r="AT3858" s="2">
        <v>826.49</v>
      </c>
      <c r="AU3858" s="2">
        <v>15</v>
      </c>
      <c r="AV3858" s="2">
        <v>0.06</v>
      </c>
      <c r="AW3858" s="2">
        <v>11653.51</v>
      </c>
      <c r="AX3858" s="2">
        <v>9197.98</v>
      </c>
      <c r="AY3858" s="2">
        <v>2455.5300000000002</v>
      </c>
      <c r="AZ3858" s="2" t="s">
        <v>63</v>
      </c>
      <c r="BA3858" s="2" t="s">
        <v>88</v>
      </c>
      <c r="BB3858" s="2" t="s">
        <v>37</v>
      </c>
      <c r="BC3858" s="2">
        <v>29.45</v>
      </c>
      <c r="BD3858" s="2">
        <v>8</v>
      </c>
      <c r="BE3858" s="2" t="s">
        <v>97</v>
      </c>
      <c r="BF3858" s="2" t="s">
        <v>39</v>
      </c>
      <c r="BG3858" s="2">
        <v>4</v>
      </c>
      <c r="BH3858" s="2">
        <v>8</v>
      </c>
    </row>
    <row r="3859" spans="36:60" x14ac:dyDescent="0.25">
      <c r="AJ3859" s="12">
        <v>145</v>
      </c>
      <c r="AK3859" s="13" t="s">
        <v>228</v>
      </c>
      <c r="AL3859" s="13" t="s">
        <v>50</v>
      </c>
      <c r="AM3859" s="13" t="s">
        <v>42</v>
      </c>
      <c r="AN3859" s="13" t="s">
        <v>29</v>
      </c>
      <c r="AO3859" s="13" t="s">
        <v>74</v>
      </c>
      <c r="AP3859" s="13" t="s">
        <v>68</v>
      </c>
      <c r="AQ3859" s="13" t="s">
        <v>52</v>
      </c>
      <c r="AR3859" s="13" t="s">
        <v>53</v>
      </c>
      <c r="AS3859" s="13" t="s">
        <v>34</v>
      </c>
      <c r="AT3859" s="13">
        <v>780.28</v>
      </c>
      <c r="AU3859" s="13">
        <v>20</v>
      </c>
      <c r="AV3859" s="13">
        <v>0.01</v>
      </c>
      <c r="AW3859" s="13">
        <v>15449.54</v>
      </c>
      <c r="AX3859" s="13">
        <v>10874.98</v>
      </c>
      <c r="AY3859" s="13">
        <v>4574.5600000000004</v>
      </c>
      <c r="AZ3859" s="13" t="s">
        <v>76</v>
      </c>
      <c r="BA3859" s="13" t="s">
        <v>54</v>
      </c>
      <c r="BB3859" s="13" t="s">
        <v>72</v>
      </c>
      <c r="BC3859" s="13">
        <v>10.99</v>
      </c>
      <c r="BD3859" s="13">
        <v>5</v>
      </c>
      <c r="BE3859" s="13" t="s">
        <v>38</v>
      </c>
      <c r="BF3859" s="13" t="s">
        <v>39</v>
      </c>
      <c r="BG3859" s="13">
        <v>5</v>
      </c>
      <c r="BH3859" s="13">
        <v>5</v>
      </c>
    </row>
    <row r="3860" spans="36:60" x14ac:dyDescent="0.25">
      <c r="AJ3860" s="11">
        <v>146</v>
      </c>
      <c r="AK3860" s="2" t="s">
        <v>229</v>
      </c>
      <c r="AL3860" s="2" t="s">
        <v>129</v>
      </c>
      <c r="AM3860" s="2" t="s">
        <v>66</v>
      </c>
      <c r="AN3860" s="2" t="s">
        <v>59</v>
      </c>
      <c r="AO3860" s="2" t="s">
        <v>44</v>
      </c>
      <c r="AP3860" s="2" t="s">
        <v>31</v>
      </c>
      <c r="AQ3860" s="2" t="s">
        <v>69</v>
      </c>
      <c r="AR3860" s="2" t="s">
        <v>45</v>
      </c>
      <c r="AS3860" s="2" t="s">
        <v>85</v>
      </c>
      <c r="AT3860" s="2">
        <v>714.71</v>
      </c>
      <c r="AU3860" s="2">
        <v>19</v>
      </c>
      <c r="AV3860" s="2">
        <v>0.28999999999999998</v>
      </c>
      <c r="AW3860" s="2">
        <v>9641.44</v>
      </c>
      <c r="AX3860" s="2">
        <v>6530.69</v>
      </c>
      <c r="AY3860" s="2">
        <v>3110.75</v>
      </c>
      <c r="AZ3860" s="2" t="s">
        <v>35</v>
      </c>
      <c r="BA3860" s="2" t="s">
        <v>36</v>
      </c>
      <c r="BB3860" s="2" t="s">
        <v>72</v>
      </c>
      <c r="BC3860" s="2">
        <v>37.76</v>
      </c>
      <c r="BD3860" s="2">
        <v>5</v>
      </c>
      <c r="BE3860" s="2" t="s">
        <v>97</v>
      </c>
      <c r="BF3860" s="2" t="s">
        <v>56</v>
      </c>
      <c r="BG3860" s="2">
        <v>4</v>
      </c>
      <c r="BH3860" s="2">
        <v>8</v>
      </c>
    </row>
    <row r="3861" spans="36:60" x14ac:dyDescent="0.25">
      <c r="AJ3861" s="12">
        <v>147</v>
      </c>
      <c r="AK3861" s="13" t="s">
        <v>230</v>
      </c>
      <c r="AL3861" s="13" t="s">
        <v>41</v>
      </c>
      <c r="AM3861" s="13" t="s">
        <v>82</v>
      </c>
      <c r="AN3861" s="13" t="s">
        <v>83</v>
      </c>
      <c r="AO3861" s="13" t="s">
        <v>44</v>
      </c>
      <c r="AP3861" s="13" t="s">
        <v>51</v>
      </c>
      <c r="AQ3861" s="13" t="s">
        <v>87</v>
      </c>
      <c r="AR3861" s="13" t="s">
        <v>33</v>
      </c>
      <c r="AS3861" s="13" t="s">
        <v>70</v>
      </c>
      <c r="AT3861" s="13">
        <v>232.22</v>
      </c>
      <c r="AU3861" s="13">
        <v>20</v>
      </c>
      <c r="AV3861" s="13">
        <v>0.18</v>
      </c>
      <c r="AW3861" s="13">
        <v>3808.41</v>
      </c>
      <c r="AX3861" s="13">
        <v>2207.16</v>
      </c>
      <c r="AY3861" s="13">
        <v>1601.25</v>
      </c>
      <c r="AZ3861" s="13" t="s">
        <v>91</v>
      </c>
      <c r="BA3861" s="13" t="s">
        <v>88</v>
      </c>
      <c r="BB3861" s="13" t="s">
        <v>37</v>
      </c>
      <c r="BC3861" s="13">
        <v>15.92</v>
      </c>
      <c r="BD3861" s="13">
        <v>9</v>
      </c>
      <c r="BE3861" s="13" t="s">
        <v>97</v>
      </c>
      <c r="BF3861" s="13" t="s">
        <v>39</v>
      </c>
      <c r="BG3861" s="13">
        <v>4</v>
      </c>
      <c r="BH3861" s="13">
        <v>1</v>
      </c>
    </row>
    <row r="3862" spans="36:60" x14ac:dyDescent="0.25">
      <c r="AJ3862" s="11">
        <v>148</v>
      </c>
      <c r="AK3862" s="2" t="s">
        <v>231</v>
      </c>
      <c r="AL3862" s="2" t="s">
        <v>50</v>
      </c>
      <c r="AM3862" s="2" t="s">
        <v>28</v>
      </c>
      <c r="AN3862" s="2" t="s">
        <v>29</v>
      </c>
      <c r="AO3862" s="2" t="s">
        <v>67</v>
      </c>
      <c r="AP3862" s="2" t="s">
        <v>68</v>
      </c>
      <c r="AQ3862" s="2" t="s">
        <v>69</v>
      </c>
      <c r="AR3862" s="2" t="s">
        <v>53</v>
      </c>
      <c r="AS3862" s="2" t="s">
        <v>85</v>
      </c>
      <c r="AT3862" s="2">
        <v>387.33</v>
      </c>
      <c r="AU3862" s="2">
        <v>8</v>
      </c>
      <c r="AV3862" s="2">
        <v>0.04</v>
      </c>
      <c r="AW3862" s="2">
        <v>2974.69</v>
      </c>
      <c r="AX3862" s="2">
        <v>2209.5700000000002</v>
      </c>
      <c r="AY3862" s="2">
        <v>765.12</v>
      </c>
      <c r="AZ3862" s="2" t="s">
        <v>47</v>
      </c>
      <c r="BA3862" s="2" t="s">
        <v>88</v>
      </c>
      <c r="BB3862" s="2" t="s">
        <v>72</v>
      </c>
      <c r="BC3862" s="2">
        <v>19.91</v>
      </c>
      <c r="BD3862" s="2">
        <v>2</v>
      </c>
      <c r="BE3862" s="2" t="s">
        <v>97</v>
      </c>
      <c r="BF3862" s="2" t="s">
        <v>56</v>
      </c>
      <c r="BG3862" s="2">
        <v>3</v>
      </c>
      <c r="BH3862" s="2">
        <v>11</v>
      </c>
    </row>
    <row r="3863" spans="36:60" x14ac:dyDescent="0.25">
      <c r="AJ3863" s="12">
        <v>149</v>
      </c>
      <c r="AK3863" s="13" t="s">
        <v>232</v>
      </c>
      <c r="AL3863" s="13" t="s">
        <v>58</v>
      </c>
      <c r="AM3863" s="13" t="s">
        <v>28</v>
      </c>
      <c r="AN3863" s="13" t="s">
        <v>83</v>
      </c>
      <c r="AO3863" s="13" t="s">
        <v>94</v>
      </c>
      <c r="AP3863" s="13" t="s">
        <v>68</v>
      </c>
      <c r="AQ3863" s="13" t="s">
        <v>62</v>
      </c>
      <c r="AR3863" s="13" t="s">
        <v>53</v>
      </c>
      <c r="AS3863" s="13" t="s">
        <v>70</v>
      </c>
      <c r="AT3863" s="13">
        <v>716.54</v>
      </c>
      <c r="AU3863" s="13">
        <v>13</v>
      </c>
      <c r="AV3863" s="13">
        <v>0.26</v>
      </c>
      <c r="AW3863" s="13">
        <v>6893.11</v>
      </c>
      <c r="AX3863" s="13">
        <v>4419.01</v>
      </c>
      <c r="AY3863" s="13">
        <v>2474.1</v>
      </c>
      <c r="AZ3863" s="13" t="s">
        <v>91</v>
      </c>
      <c r="BA3863" s="13" t="s">
        <v>36</v>
      </c>
      <c r="BB3863" s="13" t="s">
        <v>37</v>
      </c>
      <c r="BC3863" s="13">
        <v>21.91</v>
      </c>
      <c r="BD3863" s="13">
        <v>1</v>
      </c>
      <c r="BE3863" s="13" t="s">
        <v>55</v>
      </c>
      <c r="BF3863" s="13" t="s">
        <v>56</v>
      </c>
      <c r="BG3863" s="13">
        <v>2</v>
      </c>
      <c r="BH3863" s="13">
        <v>9</v>
      </c>
    </row>
    <row r="3864" spans="36:60" x14ac:dyDescent="0.25">
      <c r="AJ3864" s="11">
        <v>150</v>
      </c>
      <c r="AK3864" s="2" t="s">
        <v>233</v>
      </c>
      <c r="AL3864" s="2" t="s">
        <v>129</v>
      </c>
      <c r="AM3864" s="2" t="s">
        <v>82</v>
      </c>
      <c r="AN3864" s="2" t="s">
        <v>90</v>
      </c>
      <c r="AO3864" s="2" t="s">
        <v>44</v>
      </c>
      <c r="AP3864" s="2" t="s">
        <v>61</v>
      </c>
      <c r="AQ3864" s="2" t="s">
        <v>107</v>
      </c>
      <c r="AR3864" s="2" t="s">
        <v>45</v>
      </c>
      <c r="AS3864" s="2" t="s">
        <v>85</v>
      </c>
      <c r="AT3864" s="2">
        <v>505.7</v>
      </c>
      <c r="AU3864" s="2">
        <v>8</v>
      </c>
      <c r="AV3864" s="2">
        <v>0.22</v>
      </c>
      <c r="AW3864" s="2">
        <v>3155.57</v>
      </c>
      <c r="AX3864" s="2">
        <v>2262.5700000000002</v>
      </c>
      <c r="AY3864" s="2">
        <v>893</v>
      </c>
      <c r="AZ3864" s="2" t="s">
        <v>47</v>
      </c>
      <c r="BA3864" s="2" t="s">
        <v>71</v>
      </c>
      <c r="BB3864" s="2" t="s">
        <v>72</v>
      </c>
      <c r="BC3864" s="2">
        <v>10.86</v>
      </c>
      <c r="BD3864" s="2">
        <v>6</v>
      </c>
      <c r="BE3864" s="2" t="s">
        <v>97</v>
      </c>
      <c r="BF3864" s="2" t="s">
        <v>39</v>
      </c>
      <c r="BG3864" s="2">
        <v>1</v>
      </c>
      <c r="BH3864" s="2">
        <v>11</v>
      </c>
    </row>
    <row r="3865" spans="36:60" x14ac:dyDescent="0.25">
      <c r="AJ3865" s="12">
        <v>151</v>
      </c>
      <c r="AK3865" s="13" t="s">
        <v>234</v>
      </c>
      <c r="AL3865" s="13" t="s">
        <v>65</v>
      </c>
      <c r="AM3865" s="13" t="s">
        <v>42</v>
      </c>
      <c r="AN3865" s="13" t="s">
        <v>90</v>
      </c>
      <c r="AO3865" s="13" t="s">
        <v>94</v>
      </c>
      <c r="AP3865" s="13" t="s">
        <v>61</v>
      </c>
      <c r="AQ3865" s="13" t="s">
        <v>79</v>
      </c>
      <c r="AR3865" s="13" t="s">
        <v>53</v>
      </c>
      <c r="AS3865" s="13" t="s">
        <v>34</v>
      </c>
      <c r="AT3865" s="13">
        <v>276.22000000000003</v>
      </c>
      <c r="AU3865" s="13">
        <v>19</v>
      </c>
      <c r="AV3865" s="13">
        <v>0.11</v>
      </c>
      <c r="AW3865" s="13">
        <v>4670.88</v>
      </c>
      <c r="AX3865" s="13">
        <v>2642.33</v>
      </c>
      <c r="AY3865" s="13">
        <v>2028.55</v>
      </c>
      <c r="AZ3865" s="13" t="s">
        <v>35</v>
      </c>
      <c r="BA3865" s="13" t="s">
        <v>36</v>
      </c>
      <c r="BB3865" s="13" t="s">
        <v>72</v>
      </c>
      <c r="BC3865" s="13">
        <v>47.98</v>
      </c>
      <c r="BD3865" s="13">
        <v>6</v>
      </c>
      <c r="BE3865" s="13" t="s">
        <v>38</v>
      </c>
      <c r="BF3865" s="13" t="s">
        <v>39</v>
      </c>
      <c r="BG3865" s="13">
        <v>1</v>
      </c>
      <c r="BH3865" s="13">
        <v>11</v>
      </c>
    </row>
    <row r="3866" spans="36:60" x14ac:dyDescent="0.25">
      <c r="AJ3866" s="11">
        <v>152</v>
      </c>
      <c r="AK3866" s="2" t="s">
        <v>235</v>
      </c>
      <c r="AL3866" s="2" t="s">
        <v>96</v>
      </c>
      <c r="AM3866" s="2" t="s">
        <v>66</v>
      </c>
      <c r="AN3866" s="2" t="s">
        <v>83</v>
      </c>
      <c r="AO3866" s="2" t="s">
        <v>78</v>
      </c>
      <c r="AP3866" s="2" t="s">
        <v>61</v>
      </c>
      <c r="AQ3866" s="2" t="s">
        <v>62</v>
      </c>
      <c r="AR3866" s="2" t="s">
        <v>53</v>
      </c>
      <c r="AS3866" s="2" t="s">
        <v>46</v>
      </c>
      <c r="AT3866" s="2">
        <v>361.01</v>
      </c>
      <c r="AU3866" s="2">
        <v>20</v>
      </c>
      <c r="AV3866" s="2">
        <v>0.09</v>
      </c>
      <c r="AW3866" s="2">
        <v>6570.38</v>
      </c>
      <c r="AX3866" s="2">
        <v>4852.37</v>
      </c>
      <c r="AY3866" s="2">
        <v>1718.01</v>
      </c>
      <c r="AZ3866" s="2" t="s">
        <v>47</v>
      </c>
      <c r="BA3866" s="2" t="s">
        <v>71</v>
      </c>
      <c r="BB3866" s="2" t="s">
        <v>37</v>
      </c>
      <c r="BC3866" s="2">
        <v>38.72</v>
      </c>
      <c r="BD3866" s="2">
        <v>1</v>
      </c>
      <c r="BE3866" s="2" t="s">
        <v>97</v>
      </c>
      <c r="BF3866" s="2" t="s">
        <v>56</v>
      </c>
      <c r="BG3866" s="2">
        <v>3</v>
      </c>
      <c r="BH3866" s="2">
        <v>1</v>
      </c>
    </row>
    <row r="3867" spans="36:60" x14ac:dyDescent="0.25">
      <c r="AJ3867" s="12">
        <v>153</v>
      </c>
      <c r="AK3867" s="13" t="s">
        <v>236</v>
      </c>
      <c r="AL3867" s="13" t="s">
        <v>27</v>
      </c>
      <c r="AM3867" s="13" t="s">
        <v>66</v>
      </c>
      <c r="AN3867" s="13" t="s">
        <v>29</v>
      </c>
      <c r="AO3867" s="13" t="s">
        <v>44</v>
      </c>
      <c r="AP3867" s="13" t="s">
        <v>61</v>
      </c>
      <c r="AQ3867" s="13" t="s">
        <v>79</v>
      </c>
      <c r="AR3867" s="13" t="s">
        <v>33</v>
      </c>
      <c r="AS3867" s="13" t="s">
        <v>80</v>
      </c>
      <c r="AT3867" s="13">
        <v>432.7</v>
      </c>
      <c r="AU3867" s="13">
        <v>1</v>
      </c>
      <c r="AV3867" s="13">
        <v>0.28000000000000003</v>
      </c>
      <c r="AW3867" s="13">
        <v>311.54000000000002</v>
      </c>
      <c r="AX3867" s="13">
        <v>168.98</v>
      </c>
      <c r="AY3867" s="13">
        <v>142.56</v>
      </c>
      <c r="AZ3867" s="13" t="s">
        <v>35</v>
      </c>
      <c r="BA3867" s="13" t="s">
        <v>88</v>
      </c>
      <c r="BB3867" s="13" t="s">
        <v>72</v>
      </c>
      <c r="BC3867" s="13">
        <v>32.090000000000003</v>
      </c>
      <c r="BD3867" s="13">
        <v>10</v>
      </c>
      <c r="BE3867" s="13" t="s">
        <v>38</v>
      </c>
      <c r="BF3867" s="13" t="s">
        <v>39</v>
      </c>
      <c r="BG3867" s="13">
        <v>5</v>
      </c>
      <c r="BH3867" s="13">
        <v>2</v>
      </c>
    </row>
    <row r="3868" spans="36:60" x14ac:dyDescent="0.25">
      <c r="AJ3868" s="11">
        <v>154</v>
      </c>
      <c r="AK3868" s="2" t="s">
        <v>237</v>
      </c>
      <c r="AL3868" s="2" t="s">
        <v>58</v>
      </c>
      <c r="AM3868" s="2" t="s">
        <v>28</v>
      </c>
      <c r="AN3868" s="2" t="s">
        <v>90</v>
      </c>
      <c r="AO3868" s="2" t="s">
        <v>67</v>
      </c>
      <c r="AP3868" s="2" t="s">
        <v>31</v>
      </c>
      <c r="AQ3868" s="2" t="s">
        <v>79</v>
      </c>
      <c r="AR3868" s="2" t="s">
        <v>53</v>
      </c>
      <c r="AS3868" s="2" t="s">
        <v>85</v>
      </c>
      <c r="AT3868" s="2">
        <v>47.92</v>
      </c>
      <c r="AU3868" s="2">
        <v>4</v>
      </c>
      <c r="AV3868" s="2">
        <v>0.2</v>
      </c>
      <c r="AW3868" s="2">
        <v>153.34</v>
      </c>
      <c r="AX3868" s="2">
        <v>80.91</v>
      </c>
      <c r="AY3868" s="2">
        <v>72.430000000000007</v>
      </c>
      <c r="AZ3868" s="2" t="s">
        <v>47</v>
      </c>
      <c r="BA3868" s="2" t="s">
        <v>71</v>
      </c>
      <c r="BB3868" s="2" t="s">
        <v>37</v>
      </c>
      <c r="BC3868" s="2">
        <v>11.4</v>
      </c>
      <c r="BD3868" s="2">
        <v>3</v>
      </c>
      <c r="BE3868" s="2" t="s">
        <v>38</v>
      </c>
      <c r="BF3868" s="2" t="s">
        <v>56</v>
      </c>
      <c r="BG3868" s="2">
        <v>5</v>
      </c>
      <c r="BH3868" s="2">
        <v>6</v>
      </c>
    </row>
    <row r="3869" spans="36:60" x14ac:dyDescent="0.25">
      <c r="AJ3869" s="12">
        <v>155</v>
      </c>
      <c r="AK3869" s="13" t="s">
        <v>238</v>
      </c>
      <c r="AL3869" s="13" t="s">
        <v>118</v>
      </c>
      <c r="AM3869" s="13" t="s">
        <v>28</v>
      </c>
      <c r="AN3869" s="13" t="s">
        <v>59</v>
      </c>
      <c r="AO3869" s="13" t="s">
        <v>44</v>
      </c>
      <c r="AP3869" s="13" t="s">
        <v>61</v>
      </c>
      <c r="AQ3869" s="13" t="s">
        <v>69</v>
      </c>
      <c r="AR3869" s="13" t="s">
        <v>53</v>
      </c>
      <c r="AS3869" s="13" t="s">
        <v>85</v>
      </c>
      <c r="AT3869" s="13">
        <v>655.63</v>
      </c>
      <c r="AU3869" s="13">
        <v>15</v>
      </c>
      <c r="AV3869" s="13">
        <v>0.1</v>
      </c>
      <c r="AW3869" s="13">
        <v>8851.01</v>
      </c>
      <c r="AX3869" s="13">
        <v>4897.01</v>
      </c>
      <c r="AY3869" s="13">
        <v>3954</v>
      </c>
      <c r="AZ3869" s="13" t="s">
        <v>35</v>
      </c>
      <c r="BA3869" s="13" t="s">
        <v>36</v>
      </c>
      <c r="BB3869" s="13" t="s">
        <v>48</v>
      </c>
      <c r="BC3869" s="13">
        <v>24.63</v>
      </c>
      <c r="BD3869" s="13">
        <v>6</v>
      </c>
      <c r="BE3869" s="13" t="s">
        <v>55</v>
      </c>
      <c r="BF3869" s="13" t="s">
        <v>39</v>
      </c>
      <c r="BG3869" s="13">
        <v>2</v>
      </c>
      <c r="BH3869" s="13">
        <v>11</v>
      </c>
    </row>
    <row r="3870" spans="36:60" x14ac:dyDescent="0.25">
      <c r="AJ3870" s="11">
        <v>156</v>
      </c>
      <c r="AK3870" s="2" t="s">
        <v>239</v>
      </c>
      <c r="AL3870" s="2" t="s">
        <v>118</v>
      </c>
      <c r="AM3870" s="2" t="s">
        <v>82</v>
      </c>
      <c r="AN3870" s="2" t="s">
        <v>59</v>
      </c>
      <c r="AO3870" s="2" t="s">
        <v>100</v>
      </c>
      <c r="AP3870" s="2" t="s">
        <v>51</v>
      </c>
      <c r="AQ3870" s="2" t="s">
        <v>134</v>
      </c>
      <c r="AR3870" s="2" t="s">
        <v>53</v>
      </c>
      <c r="AS3870" s="2" t="s">
        <v>46</v>
      </c>
      <c r="AT3870" s="2">
        <v>601.76</v>
      </c>
      <c r="AU3870" s="2">
        <v>20</v>
      </c>
      <c r="AV3870" s="2">
        <v>0.26</v>
      </c>
      <c r="AW3870" s="2">
        <v>8906.0499999999993</v>
      </c>
      <c r="AX3870" s="2">
        <v>5261</v>
      </c>
      <c r="AY3870" s="2">
        <v>3645.05</v>
      </c>
      <c r="AZ3870" s="2" t="s">
        <v>76</v>
      </c>
      <c r="BA3870" s="2" t="s">
        <v>88</v>
      </c>
      <c r="BB3870" s="2" t="s">
        <v>72</v>
      </c>
      <c r="BC3870" s="2">
        <v>30.94</v>
      </c>
      <c r="BD3870" s="2">
        <v>6</v>
      </c>
      <c r="BE3870" s="2" t="s">
        <v>55</v>
      </c>
      <c r="BF3870" s="2" t="s">
        <v>56</v>
      </c>
      <c r="BG3870" s="2">
        <v>2</v>
      </c>
      <c r="BH3870" s="2">
        <v>2</v>
      </c>
    </row>
    <row r="3871" spans="36:60" x14ac:dyDescent="0.25">
      <c r="AJ3871" s="12">
        <v>157</v>
      </c>
      <c r="AK3871" s="13" t="s">
        <v>240</v>
      </c>
      <c r="AL3871" s="13" t="s">
        <v>50</v>
      </c>
      <c r="AM3871" s="13" t="s">
        <v>28</v>
      </c>
      <c r="AN3871" s="13" t="s">
        <v>83</v>
      </c>
      <c r="AO3871" s="13" t="s">
        <v>100</v>
      </c>
      <c r="AP3871" s="13" t="s">
        <v>31</v>
      </c>
      <c r="AQ3871" s="13" t="s">
        <v>62</v>
      </c>
      <c r="AR3871" s="13" t="s">
        <v>45</v>
      </c>
      <c r="AS3871" s="13" t="s">
        <v>70</v>
      </c>
      <c r="AT3871" s="13">
        <v>982.37</v>
      </c>
      <c r="AU3871" s="13">
        <v>13</v>
      </c>
      <c r="AV3871" s="13">
        <v>0.28999999999999998</v>
      </c>
      <c r="AW3871" s="13">
        <v>9067.2800000000007</v>
      </c>
      <c r="AX3871" s="13">
        <v>6337.82</v>
      </c>
      <c r="AY3871" s="13">
        <v>2729.46</v>
      </c>
      <c r="AZ3871" s="13" t="s">
        <v>47</v>
      </c>
      <c r="BA3871" s="13" t="s">
        <v>36</v>
      </c>
      <c r="BB3871" s="13" t="s">
        <v>48</v>
      </c>
      <c r="BC3871" s="13">
        <v>31.4</v>
      </c>
      <c r="BD3871" s="13">
        <v>3</v>
      </c>
      <c r="BE3871" s="13" t="s">
        <v>97</v>
      </c>
      <c r="BF3871" s="13" t="s">
        <v>56</v>
      </c>
      <c r="BG3871" s="13">
        <v>1</v>
      </c>
      <c r="BH3871" s="13">
        <v>2</v>
      </c>
    </row>
    <row r="3872" spans="36:60" x14ac:dyDescent="0.25">
      <c r="AJ3872" s="11">
        <v>158</v>
      </c>
      <c r="AK3872" s="2" t="s">
        <v>241</v>
      </c>
      <c r="AL3872" s="2" t="s">
        <v>129</v>
      </c>
      <c r="AM3872" s="2" t="s">
        <v>28</v>
      </c>
      <c r="AN3872" s="2" t="s">
        <v>59</v>
      </c>
      <c r="AO3872" s="2" t="s">
        <v>74</v>
      </c>
      <c r="AP3872" s="2" t="s">
        <v>75</v>
      </c>
      <c r="AQ3872" s="2" t="s">
        <v>134</v>
      </c>
      <c r="AR3872" s="2" t="s">
        <v>45</v>
      </c>
      <c r="AS3872" s="2" t="s">
        <v>80</v>
      </c>
      <c r="AT3872" s="2">
        <v>438.84</v>
      </c>
      <c r="AU3872" s="2">
        <v>5</v>
      </c>
      <c r="AV3872" s="2">
        <v>0.2</v>
      </c>
      <c r="AW3872" s="2">
        <v>1755.36</v>
      </c>
      <c r="AX3872" s="2">
        <v>1289.01</v>
      </c>
      <c r="AY3872" s="2">
        <v>466.35</v>
      </c>
      <c r="AZ3872" s="2" t="s">
        <v>35</v>
      </c>
      <c r="BA3872" s="2" t="s">
        <v>54</v>
      </c>
      <c r="BB3872" s="2" t="s">
        <v>72</v>
      </c>
      <c r="BC3872" s="2">
        <v>9.24</v>
      </c>
      <c r="BD3872" s="2">
        <v>2</v>
      </c>
      <c r="BE3872" s="2" t="s">
        <v>38</v>
      </c>
      <c r="BF3872" s="2" t="s">
        <v>39</v>
      </c>
      <c r="BG3872" s="2">
        <v>5</v>
      </c>
      <c r="BH3872" s="2">
        <v>10</v>
      </c>
    </row>
    <row r="3873" spans="36:60" x14ac:dyDescent="0.25">
      <c r="AJ3873" s="12">
        <v>159</v>
      </c>
      <c r="AK3873" s="13" t="s">
        <v>242</v>
      </c>
      <c r="AL3873" s="13" t="s">
        <v>99</v>
      </c>
      <c r="AM3873" s="13" t="s">
        <v>28</v>
      </c>
      <c r="AN3873" s="13" t="s">
        <v>90</v>
      </c>
      <c r="AO3873" s="13" t="s">
        <v>30</v>
      </c>
      <c r="AP3873" s="13" t="s">
        <v>75</v>
      </c>
      <c r="AQ3873" s="13" t="s">
        <v>69</v>
      </c>
      <c r="AR3873" s="13" t="s">
        <v>33</v>
      </c>
      <c r="AS3873" s="13" t="s">
        <v>70</v>
      </c>
      <c r="AT3873" s="13">
        <v>354.5</v>
      </c>
      <c r="AU3873" s="13">
        <v>5</v>
      </c>
      <c r="AV3873" s="13">
        <v>0.28000000000000003</v>
      </c>
      <c r="AW3873" s="13">
        <v>1276.2</v>
      </c>
      <c r="AX3873" s="13">
        <v>1046.97</v>
      </c>
      <c r="AY3873" s="13">
        <v>229.23</v>
      </c>
      <c r="AZ3873" s="13" t="s">
        <v>35</v>
      </c>
      <c r="BA3873" s="13" t="s">
        <v>71</v>
      </c>
      <c r="BB3873" s="13" t="s">
        <v>48</v>
      </c>
      <c r="BC3873" s="13">
        <v>5.59</v>
      </c>
      <c r="BD3873" s="13">
        <v>10</v>
      </c>
      <c r="BE3873" s="13" t="s">
        <v>55</v>
      </c>
      <c r="BF3873" s="13" t="s">
        <v>39</v>
      </c>
      <c r="BG3873" s="13">
        <v>3</v>
      </c>
      <c r="BH3873" s="13">
        <v>6</v>
      </c>
    </row>
    <row r="3874" spans="36:60" x14ac:dyDescent="0.25">
      <c r="AJ3874" s="11">
        <v>160</v>
      </c>
      <c r="AK3874" s="2" t="s">
        <v>243</v>
      </c>
      <c r="AL3874" s="2" t="s">
        <v>99</v>
      </c>
      <c r="AM3874" s="2" t="s">
        <v>42</v>
      </c>
      <c r="AN3874" s="2" t="s">
        <v>29</v>
      </c>
      <c r="AO3874" s="2" t="s">
        <v>74</v>
      </c>
      <c r="AP3874" s="2" t="s">
        <v>61</v>
      </c>
      <c r="AQ3874" s="2" t="s">
        <v>87</v>
      </c>
      <c r="AR3874" s="2" t="s">
        <v>45</v>
      </c>
      <c r="AS3874" s="2" t="s">
        <v>34</v>
      </c>
      <c r="AT3874" s="2">
        <v>104.45</v>
      </c>
      <c r="AU3874" s="2">
        <v>2</v>
      </c>
      <c r="AV3874" s="2">
        <v>0.15</v>
      </c>
      <c r="AW3874" s="2">
        <v>177.56</v>
      </c>
      <c r="AX3874" s="2">
        <v>148.96</v>
      </c>
      <c r="AY3874" s="2">
        <v>28.6</v>
      </c>
      <c r="AZ3874" s="2" t="s">
        <v>76</v>
      </c>
      <c r="BA3874" s="2" t="s">
        <v>88</v>
      </c>
      <c r="BB3874" s="2" t="s">
        <v>72</v>
      </c>
      <c r="BC3874" s="2">
        <v>45.88</v>
      </c>
      <c r="BD3874" s="2">
        <v>3</v>
      </c>
      <c r="BE3874" s="2" t="s">
        <v>55</v>
      </c>
      <c r="BF3874" s="2" t="s">
        <v>56</v>
      </c>
      <c r="BG3874" s="2">
        <v>3</v>
      </c>
      <c r="BH3874" s="2">
        <v>12</v>
      </c>
    </row>
    <row r="3875" spans="36:60" x14ac:dyDescent="0.25">
      <c r="AJ3875" s="12">
        <v>161</v>
      </c>
      <c r="AK3875" s="13" t="s">
        <v>143</v>
      </c>
      <c r="AL3875" s="13" t="s">
        <v>118</v>
      </c>
      <c r="AM3875" s="13" t="s">
        <v>42</v>
      </c>
      <c r="AN3875" s="13" t="s">
        <v>83</v>
      </c>
      <c r="AO3875" s="13" t="s">
        <v>60</v>
      </c>
      <c r="AP3875" s="13" t="s">
        <v>61</v>
      </c>
      <c r="AQ3875" s="13" t="s">
        <v>62</v>
      </c>
      <c r="AR3875" s="13" t="s">
        <v>33</v>
      </c>
      <c r="AS3875" s="13" t="s">
        <v>85</v>
      </c>
      <c r="AT3875" s="13">
        <v>679.18</v>
      </c>
      <c r="AU3875" s="13">
        <v>15</v>
      </c>
      <c r="AV3875" s="13">
        <v>0.14000000000000001</v>
      </c>
      <c r="AW3875" s="13">
        <v>8761.42</v>
      </c>
      <c r="AX3875" s="13">
        <v>4530.87</v>
      </c>
      <c r="AY3875" s="13">
        <v>4230.55</v>
      </c>
      <c r="AZ3875" s="13" t="s">
        <v>76</v>
      </c>
      <c r="BA3875" s="13" t="s">
        <v>71</v>
      </c>
      <c r="BB3875" s="13" t="s">
        <v>37</v>
      </c>
      <c r="BC3875" s="13">
        <v>47.7</v>
      </c>
      <c r="BD3875" s="13">
        <v>9</v>
      </c>
      <c r="BE3875" s="13" t="s">
        <v>97</v>
      </c>
      <c r="BF3875" s="13" t="s">
        <v>39</v>
      </c>
      <c r="BG3875" s="13">
        <v>5</v>
      </c>
      <c r="BH3875" s="13">
        <v>7</v>
      </c>
    </row>
    <row r="3876" spans="36:60" x14ac:dyDescent="0.25">
      <c r="AJ3876" s="11">
        <v>162</v>
      </c>
      <c r="AK3876" s="2" t="s">
        <v>244</v>
      </c>
      <c r="AL3876" s="2" t="s">
        <v>58</v>
      </c>
      <c r="AM3876" s="2" t="s">
        <v>66</v>
      </c>
      <c r="AN3876" s="2" t="s">
        <v>29</v>
      </c>
      <c r="AO3876" s="2" t="s">
        <v>94</v>
      </c>
      <c r="AP3876" s="2" t="s">
        <v>31</v>
      </c>
      <c r="AQ3876" s="2" t="s">
        <v>52</v>
      </c>
      <c r="AR3876" s="2" t="s">
        <v>33</v>
      </c>
      <c r="AS3876" s="2" t="s">
        <v>34</v>
      </c>
      <c r="AT3876" s="2">
        <v>161.76</v>
      </c>
      <c r="AU3876" s="2">
        <v>1</v>
      </c>
      <c r="AV3876" s="2">
        <v>0.11</v>
      </c>
      <c r="AW3876" s="2">
        <v>143.97</v>
      </c>
      <c r="AX3876" s="2">
        <v>103.39</v>
      </c>
      <c r="AY3876" s="2">
        <v>40.58</v>
      </c>
      <c r="AZ3876" s="2" t="s">
        <v>47</v>
      </c>
      <c r="BA3876" s="2" t="s">
        <v>36</v>
      </c>
      <c r="BB3876" s="2" t="s">
        <v>48</v>
      </c>
      <c r="BC3876" s="2">
        <v>16.62</v>
      </c>
      <c r="BD3876" s="2">
        <v>5</v>
      </c>
      <c r="BE3876" s="2" t="s">
        <v>97</v>
      </c>
      <c r="BF3876" s="2" t="s">
        <v>56</v>
      </c>
      <c r="BG3876" s="2">
        <v>2</v>
      </c>
      <c r="BH3876" s="2">
        <v>2</v>
      </c>
    </row>
    <row r="3877" spans="36:60" x14ac:dyDescent="0.25">
      <c r="AJ3877" s="12">
        <v>163</v>
      </c>
      <c r="AK3877" s="13" t="s">
        <v>245</v>
      </c>
      <c r="AL3877" s="13" t="s">
        <v>96</v>
      </c>
      <c r="AM3877" s="13" t="s">
        <v>42</v>
      </c>
      <c r="AN3877" s="13" t="s">
        <v>93</v>
      </c>
      <c r="AO3877" s="13" t="s">
        <v>78</v>
      </c>
      <c r="AP3877" s="13" t="s">
        <v>51</v>
      </c>
      <c r="AQ3877" s="13" t="s">
        <v>134</v>
      </c>
      <c r="AR3877" s="13" t="s">
        <v>45</v>
      </c>
      <c r="AS3877" s="13" t="s">
        <v>34</v>
      </c>
      <c r="AT3877" s="13">
        <v>36.200000000000003</v>
      </c>
      <c r="AU3877" s="13">
        <v>14</v>
      </c>
      <c r="AV3877" s="13">
        <v>0.19</v>
      </c>
      <c r="AW3877" s="13">
        <v>410.51</v>
      </c>
      <c r="AX3877" s="13">
        <v>354.21</v>
      </c>
      <c r="AY3877" s="13">
        <v>56.3</v>
      </c>
      <c r="AZ3877" s="13" t="s">
        <v>35</v>
      </c>
      <c r="BA3877" s="13" t="s">
        <v>54</v>
      </c>
      <c r="BB3877" s="13" t="s">
        <v>37</v>
      </c>
      <c r="BC3877" s="13">
        <v>10.9</v>
      </c>
      <c r="BD3877" s="13">
        <v>8</v>
      </c>
      <c r="BE3877" s="13" t="s">
        <v>38</v>
      </c>
      <c r="BF3877" s="13" t="s">
        <v>56</v>
      </c>
      <c r="BG3877" s="13">
        <v>3</v>
      </c>
      <c r="BH3877" s="13">
        <v>6</v>
      </c>
    </row>
    <row r="3878" spans="36:60" x14ac:dyDescent="0.25">
      <c r="AJ3878" s="11">
        <v>164</v>
      </c>
      <c r="AK3878" s="2" t="s">
        <v>246</v>
      </c>
      <c r="AL3878" s="2" t="s">
        <v>129</v>
      </c>
      <c r="AM3878" s="2" t="s">
        <v>42</v>
      </c>
      <c r="AN3878" s="2" t="s">
        <v>90</v>
      </c>
      <c r="AO3878" s="2" t="s">
        <v>44</v>
      </c>
      <c r="AP3878" s="2" t="s">
        <v>31</v>
      </c>
      <c r="AQ3878" s="2" t="s">
        <v>79</v>
      </c>
      <c r="AR3878" s="2" t="s">
        <v>53</v>
      </c>
      <c r="AS3878" s="2" t="s">
        <v>70</v>
      </c>
      <c r="AT3878" s="2">
        <v>968.55</v>
      </c>
      <c r="AU3878" s="2">
        <v>12</v>
      </c>
      <c r="AV3878" s="2">
        <v>0.25</v>
      </c>
      <c r="AW3878" s="2">
        <v>8716.9500000000007</v>
      </c>
      <c r="AX3878" s="2">
        <v>4838.26</v>
      </c>
      <c r="AY3878" s="2">
        <v>3878.69</v>
      </c>
      <c r="AZ3878" s="2" t="s">
        <v>47</v>
      </c>
      <c r="BA3878" s="2" t="s">
        <v>88</v>
      </c>
      <c r="BB3878" s="2" t="s">
        <v>72</v>
      </c>
      <c r="BC3878" s="2">
        <v>25.71</v>
      </c>
      <c r="BD3878" s="2">
        <v>1</v>
      </c>
      <c r="BE3878" s="2" t="s">
        <v>38</v>
      </c>
      <c r="BF3878" s="2" t="s">
        <v>56</v>
      </c>
      <c r="BG3878" s="2">
        <v>3</v>
      </c>
      <c r="BH3878" s="2">
        <v>5</v>
      </c>
    </row>
    <row r="3879" spans="36:60" x14ac:dyDescent="0.25">
      <c r="AJ3879" s="12">
        <v>165</v>
      </c>
      <c r="AK3879" s="13" t="s">
        <v>247</v>
      </c>
      <c r="AL3879" s="13" t="s">
        <v>118</v>
      </c>
      <c r="AM3879" s="13" t="s">
        <v>66</v>
      </c>
      <c r="AN3879" s="13" t="s">
        <v>43</v>
      </c>
      <c r="AO3879" s="13" t="s">
        <v>67</v>
      </c>
      <c r="AP3879" s="13" t="s">
        <v>75</v>
      </c>
      <c r="AQ3879" s="13" t="s">
        <v>84</v>
      </c>
      <c r="AR3879" s="13" t="s">
        <v>45</v>
      </c>
      <c r="AS3879" s="13" t="s">
        <v>70</v>
      </c>
      <c r="AT3879" s="13">
        <v>817.33</v>
      </c>
      <c r="AU3879" s="13">
        <v>14</v>
      </c>
      <c r="AV3879" s="13">
        <v>0.28000000000000003</v>
      </c>
      <c r="AW3879" s="13">
        <v>8238.69</v>
      </c>
      <c r="AX3879" s="13">
        <v>4728.62</v>
      </c>
      <c r="AY3879" s="13">
        <v>3510.07</v>
      </c>
      <c r="AZ3879" s="13" t="s">
        <v>63</v>
      </c>
      <c r="BA3879" s="13" t="s">
        <v>88</v>
      </c>
      <c r="BB3879" s="13" t="s">
        <v>48</v>
      </c>
      <c r="BC3879" s="13">
        <v>14.01</v>
      </c>
      <c r="BD3879" s="13">
        <v>3</v>
      </c>
      <c r="BE3879" s="13" t="s">
        <v>97</v>
      </c>
      <c r="BF3879" s="13" t="s">
        <v>56</v>
      </c>
      <c r="BG3879" s="13">
        <v>3</v>
      </c>
      <c r="BH3879" s="13">
        <v>9</v>
      </c>
    </row>
    <row r="3880" spans="36:60" x14ac:dyDescent="0.25">
      <c r="AJ3880" s="11">
        <v>166</v>
      </c>
      <c r="AK3880" s="2" t="s">
        <v>241</v>
      </c>
      <c r="AL3880" s="2" t="s">
        <v>120</v>
      </c>
      <c r="AM3880" s="2" t="s">
        <v>66</v>
      </c>
      <c r="AN3880" s="2" t="s">
        <v>93</v>
      </c>
      <c r="AO3880" s="2" t="s">
        <v>67</v>
      </c>
      <c r="AP3880" s="2" t="s">
        <v>68</v>
      </c>
      <c r="AQ3880" s="2" t="s">
        <v>102</v>
      </c>
      <c r="AR3880" s="2" t="s">
        <v>45</v>
      </c>
      <c r="AS3880" s="2" t="s">
        <v>70</v>
      </c>
      <c r="AT3880" s="2">
        <v>30.54</v>
      </c>
      <c r="AU3880" s="2">
        <v>9</v>
      </c>
      <c r="AV3880" s="2">
        <v>0.27</v>
      </c>
      <c r="AW3880" s="2">
        <v>200.65</v>
      </c>
      <c r="AX3880" s="2">
        <v>125.19</v>
      </c>
      <c r="AY3880" s="2">
        <v>75.459999999999994</v>
      </c>
      <c r="AZ3880" s="2" t="s">
        <v>76</v>
      </c>
      <c r="BA3880" s="2" t="s">
        <v>54</v>
      </c>
      <c r="BB3880" s="2" t="s">
        <v>48</v>
      </c>
      <c r="BC3880" s="2">
        <v>48.23</v>
      </c>
      <c r="BD3880" s="2">
        <v>8</v>
      </c>
      <c r="BE3880" s="2" t="s">
        <v>97</v>
      </c>
      <c r="BF3880" s="2" t="s">
        <v>56</v>
      </c>
      <c r="BG3880" s="2">
        <v>5</v>
      </c>
      <c r="BH3880" s="2">
        <v>10</v>
      </c>
    </row>
    <row r="3881" spans="36:60" x14ac:dyDescent="0.25">
      <c r="AJ3881" s="12">
        <v>167</v>
      </c>
      <c r="AK3881" s="13" t="s">
        <v>248</v>
      </c>
      <c r="AL3881" s="13" t="s">
        <v>129</v>
      </c>
      <c r="AM3881" s="13" t="s">
        <v>66</v>
      </c>
      <c r="AN3881" s="13" t="s">
        <v>59</v>
      </c>
      <c r="AO3881" s="13" t="s">
        <v>67</v>
      </c>
      <c r="AP3881" s="13" t="s">
        <v>75</v>
      </c>
      <c r="AQ3881" s="13" t="s">
        <v>32</v>
      </c>
      <c r="AR3881" s="13" t="s">
        <v>53</v>
      </c>
      <c r="AS3881" s="13" t="s">
        <v>80</v>
      </c>
      <c r="AT3881" s="13">
        <v>537.01</v>
      </c>
      <c r="AU3881" s="13">
        <v>6</v>
      </c>
      <c r="AV3881" s="13">
        <v>0.28999999999999998</v>
      </c>
      <c r="AW3881" s="13">
        <v>2287.66</v>
      </c>
      <c r="AX3881" s="13">
        <v>1888.29</v>
      </c>
      <c r="AY3881" s="13">
        <v>399.37</v>
      </c>
      <c r="AZ3881" s="13" t="s">
        <v>91</v>
      </c>
      <c r="BA3881" s="13" t="s">
        <v>36</v>
      </c>
      <c r="BB3881" s="13" t="s">
        <v>72</v>
      </c>
      <c r="BC3881" s="13">
        <v>20.440000000000001</v>
      </c>
      <c r="BD3881" s="13">
        <v>4</v>
      </c>
      <c r="BE3881" s="13" t="s">
        <v>55</v>
      </c>
      <c r="BF3881" s="13" t="s">
        <v>39</v>
      </c>
      <c r="BG3881" s="13">
        <v>4</v>
      </c>
      <c r="BH3881" s="13">
        <v>7</v>
      </c>
    </row>
    <row r="3882" spans="36:60" x14ac:dyDescent="0.25">
      <c r="AJ3882" s="11">
        <v>168</v>
      </c>
      <c r="AK3882" s="2" t="s">
        <v>203</v>
      </c>
      <c r="AL3882" s="2" t="s">
        <v>50</v>
      </c>
      <c r="AM3882" s="2" t="s">
        <v>82</v>
      </c>
      <c r="AN3882" s="2" t="s">
        <v>59</v>
      </c>
      <c r="AO3882" s="2" t="s">
        <v>94</v>
      </c>
      <c r="AP3882" s="2" t="s">
        <v>75</v>
      </c>
      <c r="AQ3882" s="2" t="s">
        <v>87</v>
      </c>
      <c r="AR3882" s="2" t="s">
        <v>45</v>
      </c>
      <c r="AS3882" s="2" t="s">
        <v>34</v>
      </c>
      <c r="AT3882" s="2">
        <v>639.12</v>
      </c>
      <c r="AU3882" s="2">
        <v>4</v>
      </c>
      <c r="AV3882" s="2">
        <v>0.19</v>
      </c>
      <c r="AW3882" s="2">
        <v>2070.75</v>
      </c>
      <c r="AX3882" s="2">
        <v>1293.45</v>
      </c>
      <c r="AY3882" s="2">
        <v>777.3</v>
      </c>
      <c r="AZ3882" s="2" t="s">
        <v>63</v>
      </c>
      <c r="BA3882" s="2" t="s">
        <v>36</v>
      </c>
      <c r="BB3882" s="2" t="s">
        <v>37</v>
      </c>
      <c r="BC3882" s="2">
        <v>5.39</v>
      </c>
      <c r="BD3882" s="2">
        <v>3</v>
      </c>
      <c r="BE3882" s="2" t="s">
        <v>38</v>
      </c>
      <c r="BF3882" s="2" t="s">
        <v>39</v>
      </c>
      <c r="BG3882" s="2">
        <v>1</v>
      </c>
      <c r="BH3882" s="2">
        <v>2</v>
      </c>
    </row>
    <row r="3883" spans="36:60" x14ac:dyDescent="0.25">
      <c r="AJ3883" s="12">
        <v>169</v>
      </c>
      <c r="AK3883" s="13" t="s">
        <v>249</v>
      </c>
      <c r="AL3883" s="13" t="s">
        <v>127</v>
      </c>
      <c r="AM3883" s="13" t="s">
        <v>66</v>
      </c>
      <c r="AN3883" s="13" t="s">
        <v>93</v>
      </c>
      <c r="AO3883" s="13" t="s">
        <v>60</v>
      </c>
      <c r="AP3883" s="13" t="s">
        <v>31</v>
      </c>
      <c r="AQ3883" s="13" t="s">
        <v>84</v>
      </c>
      <c r="AR3883" s="13" t="s">
        <v>53</v>
      </c>
      <c r="AS3883" s="13" t="s">
        <v>34</v>
      </c>
      <c r="AT3883" s="13">
        <v>965.86</v>
      </c>
      <c r="AU3883" s="13">
        <v>11</v>
      </c>
      <c r="AV3883" s="13">
        <v>0.02</v>
      </c>
      <c r="AW3883" s="13">
        <v>10411.969999999999</v>
      </c>
      <c r="AX3883" s="13">
        <v>6557.42</v>
      </c>
      <c r="AY3883" s="13">
        <v>3854.55</v>
      </c>
      <c r="AZ3883" s="13" t="s">
        <v>63</v>
      </c>
      <c r="BA3883" s="13" t="s">
        <v>54</v>
      </c>
      <c r="BB3883" s="13" t="s">
        <v>72</v>
      </c>
      <c r="BC3883" s="13">
        <v>30.56</v>
      </c>
      <c r="BD3883" s="13">
        <v>7</v>
      </c>
      <c r="BE3883" s="13" t="s">
        <v>38</v>
      </c>
      <c r="BF3883" s="13" t="s">
        <v>56</v>
      </c>
      <c r="BG3883" s="13">
        <v>3</v>
      </c>
      <c r="BH3883" s="13">
        <v>10</v>
      </c>
    </row>
    <row r="3884" spans="36:60" x14ac:dyDescent="0.25">
      <c r="AJ3884" s="11">
        <v>170</v>
      </c>
      <c r="AK3884" s="2" t="s">
        <v>226</v>
      </c>
      <c r="AL3884" s="2" t="s">
        <v>27</v>
      </c>
      <c r="AM3884" s="2" t="s">
        <v>42</v>
      </c>
      <c r="AN3884" s="2" t="s">
        <v>43</v>
      </c>
      <c r="AO3884" s="2" t="s">
        <v>44</v>
      </c>
      <c r="AP3884" s="2" t="s">
        <v>31</v>
      </c>
      <c r="AQ3884" s="2" t="s">
        <v>134</v>
      </c>
      <c r="AR3884" s="2" t="s">
        <v>45</v>
      </c>
      <c r="AS3884" s="2" t="s">
        <v>85</v>
      </c>
      <c r="AT3884" s="2">
        <v>256.68</v>
      </c>
      <c r="AU3884" s="2">
        <v>14</v>
      </c>
      <c r="AV3884" s="2">
        <v>0.06</v>
      </c>
      <c r="AW3884" s="2">
        <v>3377.91</v>
      </c>
      <c r="AX3884" s="2">
        <v>1879.68</v>
      </c>
      <c r="AY3884" s="2">
        <v>1498.23</v>
      </c>
      <c r="AZ3884" s="2" t="s">
        <v>91</v>
      </c>
      <c r="BA3884" s="2" t="s">
        <v>36</v>
      </c>
      <c r="BB3884" s="2" t="s">
        <v>37</v>
      </c>
      <c r="BC3884" s="2">
        <v>5.88</v>
      </c>
      <c r="BD3884" s="2">
        <v>10</v>
      </c>
      <c r="BE3884" s="2" t="s">
        <v>55</v>
      </c>
      <c r="BF3884" s="2" t="s">
        <v>39</v>
      </c>
      <c r="BG3884" s="2">
        <v>3</v>
      </c>
      <c r="BH3884" s="2">
        <v>10</v>
      </c>
    </row>
    <row r="3885" spans="36:60" x14ac:dyDescent="0.25">
      <c r="AJ3885" s="12">
        <v>171</v>
      </c>
      <c r="AK3885" s="13" t="s">
        <v>250</v>
      </c>
      <c r="AL3885" s="13" t="s">
        <v>27</v>
      </c>
      <c r="AM3885" s="13" t="s">
        <v>42</v>
      </c>
      <c r="AN3885" s="13" t="s">
        <v>90</v>
      </c>
      <c r="AO3885" s="13" t="s">
        <v>30</v>
      </c>
      <c r="AP3885" s="13" t="s">
        <v>51</v>
      </c>
      <c r="AQ3885" s="13" t="s">
        <v>102</v>
      </c>
      <c r="AR3885" s="13" t="s">
        <v>33</v>
      </c>
      <c r="AS3885" s="13" t="s">
        <v>46</v>
      </c>
      <c r="AT3885" s="13">
        <v>674.57</v>
      </c>
      <c r="AU3885" s="13">
        <v>11</v>
      </c>
      <c r="AV3885" s="13">
        <v>0.03</v>
      </c>
      <c r="AW3885" s="13">
        <v>7197.66</v>
      </c>
      <c r="AX3885" s="13">
        <v>6097.1</v>
      </c>
      <c r="AY3885" s="13">
        <v>1100.56</v>
      </c>
      <c r="AZ3885" s="13" t="s">
        <v>76</v>
      </c>
      <c r="BA3885" s="13" t="s">
        <v>88</v>
      </c>
      <c r="BB3885" s="13" t="s">
        <v>72</v>
      </c>
      <c r="BC3885" s="13">
        <v>32.36</v>
      </c>
      <c r="BD3885" s="13">
        <v>4</v>
      </c>
      <c r="BE3885" s="13" t="s">
        <v>97</v>
      </c>
      <c r="BF3885" s="13" t="s">
        <v>39</v>
      </c>
      <c r="BG3885" s="13">
        <v>5</v>
      </c>
      <c r="BH3885" s="13">
        <v>7</v>
      </c>
    </row>
    <row r="3886" spans="36:60" x14ac:dyDescent="0.25">
      <c r="AJ3886" s="11">
        <v>172</v>
      </c>
      <c r="AK3886" s="2" t="s">
        <v>251</v>
      </c>
      <c r="AL3886" s="2" t="s">
        <v>50</v>
      </c>
      <c r="AM3886" s="2" t="s">
        <v>82</v>
      </c>
      <c r="AN3886" s="2" t="s">
        <v>93</v>
      </c>
      <c r="AO3886" s="2" t="s">
        <v>94</v>
      </c>
      <c r="AP3886" s="2" t="s">
        <v>68</v>
      </c>
      <c r="AQ3886" s="2" t="s">
        <v>102</v>
      </c>
      <c r="AR3886" s="2" t="s">
        <v>53</v>
      </c>
      <c r="AS3886" s="2" t="s">
        <v>85</v>
      </c>
      <c r="AT3886" s="2">
        <v>857.7</v>
      </c>
      <c r="AU3886" s="2">
        <v>5</v>
      </c>
      <c r="AV3886" s="2">
        <v>0.22</v>
      </c>
      <c r="AW3886" s="2">
        <v>3345.03</v>
      </c>
      <c r="AX3886" s="2">
        <v>1702.5</v>
      </c>
      <c r="AY3886" s="2">
        <v>1642.53</v>
      </c>
      <c r="AZ3886" s="2" t="s">
        <v>63</v>
      </c>
      <c r="BA3886" s="2" t="s">
        <v>54</v>
      </c>
      <c r="BB3886" s="2" t="s">
        <v>37</v>
      </c>
      <c r="BC3886" s="2">
        <v>24.85</v>
      </c>
      <c r="BD3886" s="2">
        <v>7</v>
      </c>
      <c r="BE3886" s="2" t="s">
        <v>38</v>
      </c>
      <c r="BF3886" s="2" t="s">
        <v>56</v>
      </c>
      <c r="BG3886" s="2">
        <v>3</v>
      </c>
      <c r="BH3886" s="2">
        <v>1</v>
      </c>
    </row>
    <row r="3887" spans="36:60" x14ac:dyDescent="0.25">
      <c r="AJ3887" s="12">
        <v>173</v>
      </c>
      <c r="AK3887" s="13" t="s">
        <v>252</v>
      </c>
      <c r="AL3887" s="13" t="s">
        <v>114</v>
      </c>
      <c r="AM3887" s="13" t="s">
        <v>82</v>
      </c>
      <c r="AN3887" s="13" t="s">
        <v>83</v>
      </c>
      <c r="AO3887" s="13" t="s">
        <v>30</v>
      </c>
      <c r="AP3887" s="13" t="s">
        <v>51</v>
      </c>
      <c r="AQ3887" s="13" t="s">
        <v>52</v>
      </c>
      <c r="AR3887" s="13" t="s">
        <v>45</v>
      </c>
      <c r="AS3887" s="13" t="s">
        <v>70</v>
      </c>
      <c r="AT3887" s="13">
        <v>349.17</v>
      </c>
      <c r="AU3887" s="13">
        <v>14</v>
      </c>
      <c r="AV3887" s="13">
        <v>0.13</v>
      </c>
      <c r="AW3887" s="13">
        <v>4252.8900000000003</v>
      </c>
      <c r="AX3887" s="13">
        <v>3312.41</v>
      </c>
      <c r="AY3887" s="13">
        <v>940.48</v>
      </c>
      <c r="AZ3887" s="13" t="s">
        <v>63</v>
      </c>
      <c r="BA3887" s="13" t="s">
        <v>88</v>
      </c>
      <c r="BB3887" s="13" t="s">
        <v>72</v>
      </c>
      <c r="BC3887" s="13">
        <v>34.9</v>
      </c>
      <c r="BD3887" s="13">
        <v>9</v>
      </c>
      <c r="BE3887" s="13" t="s">
        <v>38</v>
      </c>
      <c r="BF3887" s="13" t="s">
        <v>39</v>
      </c>
      <c r="BG3887" s="13">
        <v>2</v>
      </c>
      <c r="BH3887" s="13">
        <v>10</v>
      </c>
    </row>
    <row r="3888" spans="36:60" x14ac:dyDescent="0.25">
      <c r="AJ3888" s="11">
        <v>174</v>
      </c>
      <c r="AK3888" s="2" t="s">
        <v>253</v>
      </c>
      <c r="AL3888" s="2" t="s">
        <v>58</v>
      </c>
      <c r="AM3888" s="2" t="s">
        <v>66</v>
      </c>
      <c r="AN3888" s="2" t="s">
        <v>90</v>
      </c>
      <c r="AO3888" s="2" t="s">
        <v>100</v>
      </c>
      <c r="AP3888" s="2" t="s">
        <v>68</v>
      </c>
      <c r="AQ3888" s="2" t="s">
        <v>134</v>
      </c>
      <c r="AR3888" s="2" t="s">
        <v>45</v>
      </c>
      <c r="AS3888" s="2" t="s">
        <v>34</v>
      </c>
      <c r="AT3888" s="2">
        <v>12.57</v>
      </c>
      <c r="AU3888" s="2">
        <v>9</v>
      </c>
      <c r="AV3888" s="2">
        <v>0.01</v>
      </c>
      <c r="AW3888" s="2">
        <v>112</v>
      </c>
      <c r="AX3888" s="2">
        <v>61.5</v>
      </c>
      <c r="AY3888" s="2">
        <v>50.5</v>
      </c>
      <c r="AZ3888" s="2" t="s">
        <v>47</v>
      </c>
      <c r="BA3888" s="2" t="s">
        <v>71</v>
      </c>
      <c r="BB3888" s="2" t="s">
        <v>72</v>
      </c>
      <c r="BC3888" s="2">
        <v>27.42</v>
      </c>
      <c r="BD3888" s="2">
        <v>3</v>
      </c>
      <c r="BE3888" s="2" t="s">
        <v>55</v>
      </c>
      <c r="BF3888" s="2" t="s">
        <v>56</v>
      </c>
      <c r="BG3888" s="2">
        <v>1</v>
      </c>
      <c r="BH3888" s="2">
        <v>11</v>
      </c>
    </row>
    <row r="3889" spans="36:60" x14ac:dyDescent="0.25">
      <c r="AJ3889" s="12">
        <v>175</v>
      </c>
      <c r="AK3889" s="13" t="s">
        <v>254</v>
      </c>
      <c r="AL3889" s="13" t="s">
        <v>127</v>
      </c>
      <c r="AM3889" s="13" t="s">
        <v>82</v>
      </c>
      <c r="AN3889" s="13" t="s">
        <v>29</v>
      </c>
      <c r="AO3889" s="13" t="s">
        <v>67</v>
      </c>
      <c r="AP3889" s="13" t="s">
        <v>51</v>
      </c>
      <c r="AQ3889" s="13" t="s">
        <v>62</v>
      </c>
      <c r="AR3889" s="13" t="s">
        <v>33</v>
      </c>
      <c r="AS3889" s="13" t="s">
        <v>34</v>
      </c>
      <c r="AT3889" s="13">
        <v>360.37</v>
      </c>
      <c r="AU3889" s="13">
        <v>2</v>
      </c>
      <c r="AV3889" s="13">
        <v>0.04</v>
      </c>
      <c r="AW3889" s="13">
        <v>691.91</v>
      </c>
      <c r="AX3889" s="13">
        <v>573.98</v>
      </c>
      <c r="AY3889" s="13">
        <v>117.93</v>
      </c>
      <c r="AZ3889" s="13" t="s">
        <v>63</v>
      </c>
      <c r="BA3889" s="13" t="s">
        <v>36</v>
      </c>
      <c r="BB3889" s="13" t="s">
        <v>72</v>
      </c>
      <c r="BC3889" s="13">
        <v>25.69</v>
      </c>
      <c r="BD3889" s="13">
        <v>10</v>
      </c>
      <c r="BE3889" s="13" t="s">
        <v>55</v>
      </c>
      <c r="BF3889" s="13" t="s">
        <v>56</v>
      </c>
      <c r="BG3889" s="13">
        <v>2</v>
      </c>
      <c r="BH3889" s="13">
        <v>3</v>
      </c>
    </row>
    <row r="3890" spans="36:60" x14ac:dyDescent="0.25">
      <c r="AJ3890" s="11">
        <v>176</v>
      </c>
      <c r="AK3890" s="2" t="s">
        <v>255</v>
      </c>
      <c r="AL3890" s="2" t="s">
        <v>41</v>
      </c>
      <c r="AM3890" s="2" t="s">
        <v>82</v>
      </c>
      <c r="AN3890" s="2" t="s">
        <v>83</v>
      </c>
      <c r="AO3890" s="2" t="s">
        <v>100</v>
      </c>
      <c r="AP3890" s="2" t="s">
        <v>31</v>
      </c>
      <c r="AQ3890" s="2" t="s">
        <v>134</v>
      </c>
      <c r="AR3890" s="2" t="s">
        <v>53</v>
      </c>
      <c r="AS3890" s="2" t="s">
        <v>34</v>
      </c>
      <c r="AT3890" s="2">
        <v>461.68</v>
      </c>
      <c r="AU3890" s="2">
        <v>1</v>
      </c>
      <c r="AV3890" s="2">
        <v>0.13</v>
      </c>
      <c r="AW3890" s="2">
        <v>401.66</v>
      </c>
      <c r="AX3890" s="2">
        <v>276.08</v>
      </c>
      <c r="AY3890" s="2">
        <v>125.58</v>
      </c>
      <c r="AZ3890" s="2" t="s">
        <v>35</v>
      </c>
      <c r="BA3890" s="2" t="s">
        <v>88</v>
      </c>
      <c r="BB3890" s="2" t="s">
        <v>37</v>
      </c>
      <c r="BC3890" s="2">
        <v>39.85</v>
      </c>
      <c r="BD3890" s="2">
        <v>3</v>
      </c>
      <c r="BE3890" s="2" t="s">
        <v>97</v>
      </c>
      <c r="BF3890" s="2" t="s">
        <v>56</v>
      </c>
      <c r="BG3890" s="2">
        <v>1</v>
      </c>
      <c r="BH3890" s="2">
        <v>1</v>
      </c>
    </row>
    <row r="3891" spans="36:60" x14ac:dyDescent="0.25">
      <c r="AJ3891" s="12">
        <v>177</v>
      </c>
      <c r="AK3891" s="13" t="s">
        <v>49</v>
      </c>
      <c r="AL3891" s="13" t="s">
        <v>58</v>
      </c>
      <c r="AM3891" s="13" t="s">
        <v>28</v>
      </c>
      <c r="AN3891" s="13" t="s">
        <v>59</v>
      </c>
      <c r="AO3891" s="13" t="s">
        <v>78</v>
      </c>
      <c r="AP3891" s="13" t="s">
        <v>31</v>
      </c>
      <c r="AQ3891" s="13" t="s">
        <v>84</v>
      </c>
      <c r="AR3891" s="13" t="s">
        <v>53</v>
      </c>
      <c r="AS3891" s="13" t="s">
        <v>85</v>
      </c>
      <c r="AT3891" s="13">
        <v>547.62</v>
      </c>
      <c r="AU3891" s="13">
        <v>13</v>
      </c>
      <c r="AV3891" s="13">
        <v>0</v>
      </c>
      <c r="AW3891" s="13">
        <v>7119.06</v>
      </c>
      <c r="AX3891" s="13">
        <v>3829.75</v>
      </c>
      <c r="AY3891" s="13">
        <v>3289.31</v>
      </c>
      <c r="AZ3891" s="13" t="s">
        <v>91</v>
      </c>
      <c r="BA3891" s="13" t="s">
        <v>36</v>
      </c>
      <c r="BB3891" s="13" t="s">
        <v>48</v>
      </c>
      <c r="BC3891" s="13">
        <v>47.55</v>
      </c>
      <c r="BD3891" s="13">
        <v>4</v>
      </c>
      <c r="BE3891" s="13" t="s">
        <v>55</v>
      </c>
      <c r="BF3891" s="13" t="s">
        <v>56</v>
      </c>
      <c r="BG3891" s="13">
        <v>2</v>
      </c>
      <c r="BH3891" s="13">
        <v>12</v>
      </c>
    </row>
    <row r="3892" spans="36:60" x14ac:dyDescent="0.25">
      <c r="AJ3892" s="11">
        <v>178</v>
      </c>
      <c r="AK3892" s="2" t="s">
        <v>256</v>
      </c>
      <c r="AL3892" s="2" t="s">
        <v>58</v>
      </c>
      <c r="AM3892" s="2" t="s">
        <v>66</v>
      </c>
      <c r="AN3892" s="2" t="s">
        <v>43</v>
      </c>
      <c r="AO3892" s="2" t="s">
        <v>60</v>
      </c>
      <c r="AP3892" s="2" t="s">
        <v>31</v>
      </c>
      <c r="AQ3892" s="2" t="s">
        <v>84</v>
      </c>
      <c r="AR3892" s="2" t="s">
        <v>45</v>
      </c>
      <c r="AS3892" s="2" t="s">
        <v>34</v>
      </c>
      <c r="AT3892" s="2">
        <v>863.6</v>
      </c>
      <c r="AU3892" s="2">
        <v>20</v>
      </c>
      <c r="AV3892" s="2">
        <v>0.06</v>
      </c>
      <c r="AW3892" s="2">
        <v>16235.68</v>
      </c>
      <c r="AX3892" s="2">
        <v>9668.25</v>
      </c>
      <c r="AY3892" s="2">
        <v>6567.43</v>
      </c>
      <c r="AZ3892" s="2" t="s">
        <v>91</v>
      </c>
      <c r="BA3892" s="2" t="s">
        <v>71</v>
      </c>
      <c r="BB3892" s="2" t="s">
        <v>72</v>
      </c>
      <c r="BC3892" s="2">
        <v>45.06</v>
      </c>
      <c r="BD3892" s="2">
        <v>6</v>
      </c>
      <c r="BE3892" s="2" t="s">
        <v>55</v>
      </c>
      <c r="BF3892" s="2" t="s">
        <v>39</v>
      </c>
      <c r="BG3892" s="2">
        <v>2</v>
      </c>
      <c r="BH3892" s="2">
        <v>7</v>
      </c>
    </row>
    <row r="3893" spans="36:60" x14ac:dyDescent="0.25">
      <c r="AJ3893" s="12">
        <v>179</v>
      </c>
      <c r="AK3893" s="13" t="s">
        <v>257</v>
      </c>
      <c r="AL3893" s="13" t="s">
        <v>41</v>
      </c>
      <c r="AM3893" s="13" t="s">
        <v>28</v>
      </c>
      <c r="AN3893" s="13" t="s">
        <v>43</v>
      </c>
      <c r="AO3893" s="13" t="s">
        <v>67</v>
      </c>
      <c r="AP3893" s="13" t="s">
        <v>61</v>
      </c>
      <c r="AQ3893" s="13" t="s">
        <v>87</v>
      </c>
      <c r="AR3893" s="13" t="s">
        <v>33</v>
      </c>
      <c r="AS3893" s="13" t="s">
        <v>34</v>
      </c>
      <c r="AT3893" s="13">
        <v>116.56</v>
      </c>
      <c r="AU3893" s="13">
        <v>2</v>
      </c>
      <c r="AV3893" s="13">
        <v>0.1</v>
      </c>
      <c r="AW3893" s="13">
        <v>209.81</v>
      </c>
      <c r="AX3893" s="13">
        <v>179.18</v>
      </c>
      <c r="AY3893" s="13">
        <v>30.63</v>
      </c>
      <c r="AZ3893" s="13" t="s">
        <v>35</v>
      </c>
      <c r="BA3893" s="13" t="s">
        <v>54</v>
      </c>
      <c r="BB3893" s="13" t="s">
        <v>37</v>
      </c>
      <c r="BC3893" s="13">
        <v>30.54</v>
      </c>
      <c r="BD3893" s="13">
        <v>6</v>
      </c>
      <c r="BE3893" s="13" t="s">
        <v>38</v>
      </c>
      <c r="BF3893" s="13" t="s">
        <v>56</v>
      </c>
      <c r="BG3893" s="13">
        <v>5</v>
      </c>
      <c r="BH3893" s="13">
        <v>10</v>
      </c>
    </row>
    <row r="3894" spans="36:60" x14ac:dyDescent="0.25">
      <c r="AJ3894" s="11">
        <v>180</v>
      </c>
      <c r="AK3894" s="2" t="s">
        <v>258</v>
      </c>
      <c r="AL3894" s="2" t="s">
        <v>127</v>
      </c>
      <c r="AM3894" s="2" t="s">
        <v>28</v>
      </c>
      <c r="AN3894" s="2" t="s">
        <v>29</v>
      </c>
      <c r="AO3894" s="2" t="s">
        <v>78</v>
      </c>
      <c r="AP3894" s="2" t="s">
        <v>68</v>
      </c>
      <c r="AQ3894" s="2" t="s">
        <v>107</v>
      </c>
      <c r="AR3894" s="2" t="s">
        <v>45</v>
      </c>
      <c r="AS3894" s="2" t="s">
        <v>85</v>
      </c>
      <c r="AT3894" s="2">
        <v>47.06</v>
      </c>
      <c r="AU3894" s="2">
        <v>14</v>
      </c>
      <c r="AV3894" s="2">
        <v>7.0000000000000007E-2</v>
      </c>
      <c r="AW3894" s="2">
        <v>612.72</v>
      </c>
      <c r="AX3894" s="2">
        <v>366.35</v>
      </c>
      <c r="AY3894" s="2">
        <v>246.37</v>
      </c>
      <c r="AZ3894" s="2" t="s">
        <v>91</v>
      </c>
      <c r="BA3894" s="2" t="s">
        <v>36</v>
      </c>
      <c r="BB3894" s="2" t="s">
        <v>48</v>
      </c>
      <c r="BC3894" s="2">
        <v>44.81</v>
      </c>
      <c r="BD3894" s="2">
        <v>8</v>
      </c>
      <c r="BE3894" s="2" t="s">
        <v>38</v>
      </c>
      <c r="BF3894" s="2" t="s">
        <v>39</v>
      </c>
      <c r="BG3894" s="2">
        <v>2</v>
      </c>
      <c r="BH3894" s="2">
        <v>10</v>
      </c>
    </row>
    <row r="3895" spans="36:60" x14ac:dyDescent="0.25">
      <c r="AJ3895" s="12">
        <v>181</v>
      </c>
      <c r="AK3895" s="13" t="s">
        <v>259</v>
      </c>
      <c r="AL3895" s="13" t="s">
        <v>120</v>
      </c>
      <c r="AM3895" s="13" t="s">
        <v>42</v>
      </c>
      <c r="AN3895" s="13" t="s">
        <v>83</v>
      </c>
      <c r="AO3895" s="13" t="s">
        <v>67</v>
      </c>
      <c r="AP3895" s="13" t="s">
        <v>68</v>
      </c>
      <c r="AQ3895" s="13" t="s">
        <v>32</v>
      </c>
      <c r="AR3895" s="13" t="s">
        <v>45</v>
      </c>
      <c r="AS3895" s="13" t="s">
        <v>34</v>
      </c>
      <c r="AT3895" s="13">
        <v>601.95000000000005</v>
      </c>
      <c r="AU3895" s="13">
        <v>5</v>
      </c>
      <c r="AV3895" s="13">
        <v>0.11</v>
      </c>
      <c r="AW3895" s="13">
        <v>2678.68</v>
      </c>
      <c r="AX3895" s="13">
        <v>1731</v>
      </c>
      <c r="AY3895" s="13">
        <v>947.68</v>
      </c>
      <c r="AZ3895" s="13" t="s">
        <v>63</v>
      </c>
      <c r="BA3895" s="13" t="s">
        <v>71</v>
      </c>
      <c r="BB3895" s="13" t="s">
        <v>72</v>
      </c>
      <c r="BC3895" s="13">
        <v>38.47</v>
      </c>
      <c r="BD3895" s="13">
        <v>1</v>
      </c>
      <c r="BE3895" s="13" t="s">
        <v>55</v>
      </c>
      <c r="BF3895" s="13" t="s">
        <v>39</v>
      </c>
      <c r="BG3895" s="13">
        <v>4</v>
      </c>
      <c r="BH3895" s="13">
        <v>5</v>
      </c>
    </row>
    <row r="3896" spans="36:60" x14ac:dyDescent="0.25">
      <c r="AJ3896" s="11">
        <v>182</v>
      </c>
      <c r="AK3896" s="2" t="s">
        <v>260</v>
      </c>
      <c r="AL3896" s="2" t="s">
        <v>99</v>
      </c>
      <c r="AM3896" s="2" t="s">
        <v>82</v>
      </c>
      <c r="AN3896" s="2" t="s">
        <v>59</v>
      </c>
      <c r="AO3896" s="2" t="s">
        <v>100</v>
      </c>
      <c r="AP3896" s="2" t="s">
        <v>31</v>
      </c>
      <c r="AQ3896" s="2" t="s">
        <v>102</v>
      </c>
      <c r="AR3896" s="2" t="s">
        <v>45</v>
      </c>
      <c r="AS3896" s="2" t="s">
        <v>46</v>
      </c>
      <c r="AT3896" s="2">
        <v>752.44</v>
      </c>
      <c r="AU3896" s="2">
        <v>2</v>
      </c>
      <c r="AV3896" s="2">
        <v>0.01</v>
      </c>
      <c r="AW3896" s="2">
        <v>1489.83</v>
      </c>
      <c r="AX3896" s="2">
        <v>1331.4</v>
      </c>
      <c r="AY3896" s="2">
        <v>158.43</v>
      </c>
      <c r="AZ3896" s="2" t="s">
        <v>76</v>
      </c>
      <c r="BA3896" s="2" t="s">
        <v>88</v>
      </c>
      <c r="BB3896" s="2" t="s">
        <v>72</v>
      </c>
      <c r="BC3896" s="2">
        <v>27.1</v>
      </c>
      <c r="BD3896" s="2">
        <v>3</v>
      </c>
      <c r="BE3896" s="2" t="s">
        <v>38</v>
      </c>
      <c r="BF3896" s="2" t="s">
        <v>56</v>
      </c>
      <c r="BG3896" s="2">
        <v>2</v>
      </c>
      <c r="BH3896" s="2">
        <v>8</v>
      </c>
    </row>
    <row r="3897" spans="36:60" x14ac:dyDescent="0.25">
      <c r="AJ3897" s="12">
        <v>183</v>
      </c>
      <c r="AK3897" s="13" t="s">
        <v>261</v>
      </c>
      <c r="AL3897" s="13" t="s">
        <v>58</v>
      </c>
      <c r="AM3897" s="13" t="s">
        <v>82</v>
      </c>
      <c r="AN3897" s="13" t="s">
        <v>59</v>
      </c>
      <c r="AO3897" s="13" t="s">
        <v>78</v>
      </c>
      <c r="AP3897" s="13" t="s">
        <v>75</v>
      </c>
      <c r="AQ3897" s="13" t="s">
        <v>84</v>
      </c>
      <c r="AR3897" s="13" t="s">
        <v>53</v>
      </c>
      <c r="AS3897" s="13" t="s">
        <v>85</v>
      </c>
      <c r="AT3897" s="13">
        <v>154.13</v>
      </c>
      <c r="AU3897" s="13">
        <v>15</v>
      </c>
      <c r="AV3897" s="13">
        <v>0.28999999999999998</v>
      </c>
      <c r="AW3897" s="13">
        <v>1641.48</v>
      </c>
      <c r="AX3897" s="13">
        <v>925.7</v>
      </c>
      <c r="AY3897" s="13">
        <v>715.78</v>
      </c>
      <c r="AZ3897" s="13" t="s">
        <v>91</v>
      </c>
      <c r="BA3897" s="13" t="s">
        <v>88</v>
      </c>
      <c r="BB3897" s="13" t="s">
        <v>37</v>
      </c>
      <c r="BC3897" s="13">
        <v>49.56</v>
      </c>
      <c r="BD3897" s="13">
        <v>5</v>
      </c>
      <c r="BE3897" s="13" t="s">
        <v>97</v>
      </c>
      <c r="BF3897" s="13" t="s">
        <v>56</v>
      </c>
      <c r="BG3897" s="13">
        <v>2</v>
      </c>
      <c r="BH3897" s="13">
        <v>9</v>
      </c>
    </row>
    <row r="3898" spans="36:60" x14ac:dyDescent="0.25">
      <c r="AJ3898" s="11">
        <v>184</v>
      </c>
      <c r="AK3898" s="2" t="s">
        <v>262</v>
      </c>
      <c r="AL3898" s="2" t="s">
        <v>118</v>
      </c>
      <c r="AM3898" s="2" t="s">
        <v>66</v>
      </c>
      <c r="AN3898" s="2" t="s">
        <v>59</v>
      </c>
      <c r="AO3898" s="2" t="s">
        <v>67</v>
      </c>
      <c r="AP3898" s="2" t="s">
        <v>68</v>
      </c>
      <c r="AQ3898" s="2" t="s">
        <v>79</v>
      </c>
      <c r="AR3898" s="2" t="s">
        <v>53</v>
      </c>
      <c r="AS3898" s="2" t="s">
        <v>80</v>
      </c>
      <c r="AT3898" s="2">
        <v>763.21</v>
      </c>
      <c r="AU3898" s="2">
        <v>6</v>
      </c>
      <c r="AV3898" s="2">
        <v>0.27</v>
      </c>
      <c r="AW3898" s="2">
        <v>3342.86</v>
      </c>
      <c r="AX3898" s="2">
        <v>2416.5</v>
      </c>
      <c r="AY3898" s="2">
        <v>926.36</v>
      </c>
      <c r="AZ3898" s="2" t="s">
        <v>76</v>
      </c>
      <c r="BA3898" s="2" t="s">
        <v>54</v>
      </c>
      <c r="BB3898" s="2" t="s">
        <v>37</v>
      </c>
      <c r="BC3898" s="2">
        <v>24.04</v>
      </c>
      <c r="BD3898" s="2">
        <v>7</v>
      </c>
      <c r="BE3898" s="2" t="s">
        <v>97</v>
      </c>
      <c r="BF3898" s="2" t="s">
        <v>39</v>
      </c>
      <c r="BG3898" s="2">
        <v>1</v>
      </c>
      <c r="BH3898" s="2">
        <v>12</v>
      </c>
    </row>
    <row r="3899" spans="36:60" x14ac:dyDescent="0.25">
      <c r="AJ3899" s="12">
        <v>185</v>
      </c>
      <c r="AK3899" s="13" t="s">
        <v>263</v>
      </c>
      <c r="AL3899" s="13" t="s">
        <v>65</v>
      </c>
      <c r="AM3899" s="13" t="s">
        <v>42</v>
      </c>
      <c r="AN3899" s="13" t="s">
        <v>59</v>
      </c>
      <c r="AO3899" s="13" t="s">
        <v>30</v>
      </c>
      <c r="AP3899" s="13" t="s">
        <v>51</v>
      </c>
      <c r="AQ3899" s="13" t="s">
        <v>134</v>
      </c>
      <c r="AR3899" s="13" t="s">
        <v>33</v>
      </c>
      <c r="AS3899" s="13" t="s">
        <v>70</v>
      </c>
      <c r="AT3899" s="13">
        <v>552.28</v>
      </c>
      <c r="AU3899" s="13">
        <v>11</v>
      </c>
      <c r="AV3899" s="13">
        <v>7.0000000000000007E-2</v>
      </c>
      <c r="AW3899" s="13">
        <v>5649.82</v>
      </c>
      <c r="AX3899" s="13">
        <v>4718.5600000000004</v>
      </c>
      <c r="AY3899" s="13">
        <v>931.26</v>
      </c>
      <c r="AZ3899" s="13" t="s">
        <v>91</v>
      </c>
      <c r="BA3899" s="13" t="s">
        <v>71</v>
      </c>
      <c r="BB3899" s="13" t="s">
        <v>37</v>
      </c>
      <c r="BC3899" s="13">
        <v>41.18</v>
      </c>
      <c r="BD3899" s="13">
        <v>9</v>
      </c>
      <c r="BE3899" s="13" t="s">
        <v>55</v>
      </c>
      <c r="BF3899" s="13" t="s">
        <v>39</v>
      </c>
      <c r="BG3899" s="13">
        <v>1</v>
      </c>
      <c r="BH3899" s="13">
        <v>2</v>
      </c>
    </row>
    <row r="3900" spans="36:60" x14ac:dyDescent="0.25">
      <c r="AJ3900" s="11">
        <v>186</v>
      </c>
      <c r="AK3900" s="2" t="s">
        <v>119</v>
      </c>
      <c r="AL3900" s="2" t="s">
        <v>65</v>
      </c>
      <c r="AM3900" s="2" t="s">
        <v>42</v>
      </c>
      <c r="AN3900" s="2" t="s">
        <v>83</v>
      </c>
      <c r="AO3900" s="2" t="s">
        <v>94</v>
      </c>
      <c r="AP3900" s="2" t="s">
        <v>75</v>
      </c>
      <c r="AQ3900" s="2" t="s">
        <v>52</v>
      </c>
      <c r="AR3900" s="2" t="s">
        <v>53</v>
      </c>
      <c r="AS3900" s="2" t="s">
        <v>80</v>
      </c>
      <c r="AT3900" s="2">
        <v>838.97</v>
      </c>
      <c r="AU3900" s="2">
        <v>3</v>
      </c>
      <c r="AV3900" s="2">
        <v>0.21</v>
      </c>
      <c r="AW3900" s="2">
        <v>1988.36</v>
      </c>
      <c r="AX3900" s="2">
        <v>1348.52</v>
      </c>
      <c r="AY3900" s="2">
        <v>639.84</v>
      </c>
      <c r="AZ3900" s="2" t="s">
        <v>76</v>
      </c>
      <c r="BA3900" s="2" t="s">
        <v>88</v>
      </c>
      <c r="BB3900" s="2" t="s">
        <v>72</v>
      </c>
      <c r="BC3900" s="2">
        <v>22.88</v>
      </c>
      <c r="BD3900" s="2">
        <v>3</v>
      </c>
      <c r="BE3900" s="2" t="s">
        <v>97</v>
      </c>
      <c r="BF3900" s="2" t="s">
        <v>56</v>
      </c>
      <c r="BG3900" s="2">
        <v>4</v>
      </c>
      <c r="BH3900" s="2">
        <v>5</v>
      </c>
    </row>
    <row r="3901" spans="36:60" x14ac:dyDescent="0.25">
      <c r="AJ3901" s="12">
        <v>187</v>
      </c>
      <c r="AK3901" s="13" t="s">
        <v>264</v>
      </c>
      <c r="AL3901" s="13" t="s">
        <v>127</v>
      </c>
      <c r="AM3901" s="13" t="s">
        <v>28</v>
      </c>
      <c r="AN3901" s="13" t="s">
        <v>59</v>
      </c>
      <c r="AO3901" s="13" t="s">
        <v>60</v>
      </c>
      <c r="AP3901" s="13" t="s">
        <v>75</v>
      </c>
      <c r="AQ3901" s="13" t="s">
        <v>52</v>
      </c>
      <c r="AR3901" s="13" t="s">
        <v>53</v>
      </c>
      <c r="AS3901" s="13" t="s">
        <v>70</v>
      </c>
      <c r="AT3901" s="13">
        <v>883.59</v>
      </c>
      <c r="AU3901" s="13">
        <v>17</v>
      </c>
      <c r="AV3901" s="13">
        <v>0.11</v>
      </c>
      <c r="AW3901" s="13">
        <v>13368.72</v>
      </c>
      <c r="AX3901" s="13">
        <v>11084.76</v>
      </c>
      <c r="AY3901" s="13">
        <v>2283.96</v>
      </c>
      <c r="AZ3901" s="13" t="s">
        <v>63</v>
      </c>
      <c r="BA3901" s="13" t="s">
        <v>71</v>
      </c>
      <c r="BB3901" s="13" t="s">
        <v>48</v>
      </c>
      <c r="BC3901" s="13">
        <v>14.46</v>
      </c>
      <c r="BD3901" s="13">
        <v>6</v>
      </c>
      <c r="BE3901" s="13" t="s">
        <v>97</v>
      </c>
      <c r="BF3901" s="13" t="s">
        <v>56</v>
      </c>
      <c r="BG3901" s="13">
        <v>2</v>
      </c>
      <c r="BH3901" s="13">
        <v>5</v>
      </c>
    </row>
    <row r="3902" spans="36:60" x14ac:dyDescent="0.25">
      <c r="AJ3902" s="11">
        <v>188</v>
      </c>
      <c r="AK3902" s="2" t="s">
        <v>136</v>
      </c>
      <c r="AL3902" s="2" t="s">
        <v>127</v>
      </c>
      <c r="AM3902" s="2" t="s">
        <v>28</v>
      </c>
      <c r="AN3902" s="2" t="s">
        <v>93</v>
      </c>
      <c r="AO3902" s="2" t="s">
        <v>60</v>
      </c>
      <c r="AP3902" s="2" t="s">
        <v>61</v>
      </c>
      <c r="AQ3902" s="2" t="s">
        <v>69</v>
      </c>
      <c r="AR3902" s="2" t="s">
        <v>53</v>
      </c>
      <c r="AS3902" s="2" t="s">
        <v>34</v>
      </c>
      <c r="AT3902" s="2">
        <v>792.42</v>
      </c>
      <c r="AU3902" s="2">
        <v>7</v>
      </c>
      <c r="AV3902" s="2">
        <v>0.23</v>
      </c>
      <c r="AW3902" s="2">
        <v>4271.1400000000003</v>
      </c>
      <c r="AX3902" s="2">
        <v>2395.09</v>
      </c>
      <c r="AY3902" s="2">
        <v>1876.05</v>
      </c>
      <c r="AZ3902" s="2" t="s">
        <v>63</v>
      </c>
      <c r="BA3902" s="2" t="s">
        <v>71</v>
      </c>
      <c r="BB3902" s="2" t="s">
        <v>37</v>
      </c>
      <c r="BC3902" s="2">
        <v>47.79</v>
      </c>
      <c r="BD3902" s="2">
        <v>2</v>
      </c>
      <c r="BE3902" s="2" t="s">
        <v>97</v>
      </c>
      <c r="BF3902" s="2" t="s">
        <v>39</v>
      </c>
      <c r="BG3902" s="2">
        <v>1</v>
      </c>
      <c r="BH3902" s="2">
        <v>4</v>
      </c>
    </row>
    <row r="3903" spans="36:60" x14ac:dyDescent="0.25">
      <c r="AJ3903" s="12">
        <v>189</v>
      </c>
      <c r="AK3903" s="13" t="s">
        <v>265</v>
      </c>
      <c r="AL3903" s="13" t="s">
        <v>27</v>
      </c>
      <c r="AM3903" s="13" t="s">
        <v>82</v>
      </c>
      <c r="AN3903" s="13" t="s">
        <v>90</v>
      </c>
      <c r="AO3903" s="13" t="s">
        <v>94</v>
      </c>
      <c r="AP3903" s="13" t="s">
        <v>61</v>
      </c>
      <c r="AQ3903" s="13" t="s">
        <v>102</v>
      </c>
      <c r="AR3903" s="13" t="s">
        <v>45</v>
      </c>
      <c r="AS3903" s="13" t="s">
        <v>34</v>
      </c>
      <c r="AT3903" s="13">
        <v>268.98</v>
      </c>
      <c r="AU3903" s="13">
        <v>7</v>
      </c>
      <c r="AV3903" s="13">
        <v>0.24</v>
      </c>
      <c r="AW3903" s="13">
        <v>1430.97</v>
      </c>
      <c r="AX3903" s="13">
        <v>764.32</v>
      </c>
      <c r="AY3903" s="13">
        <v>666.65</v>
      </c>
      <c r="AZ3903" s="13" t="s">
        <v>91</v>
      </c>
      <c r="BA3903" s="13" t="s">
        <v>54</v>
      </c>
      <c r="BB3903" s="13" t="s">
        <v>37</v>
      </c>
      <c r="BC3903" s="13">
        <v>48.75</v>
      </c>
      <c r="BD3903" s="13">
        <v>7</v>
      </c>
      <c r="BE3903" s="13" t="s">
        <v>97</v>
      </c>
      <c r="BF3903" s="13" t="s">
        <v>56</v>
      </c>
      <c r="BG3903" s="13">
        <v>5</v>
      </c>
      <c r="BH3903" s="13">
        <v>6</v>
      </c>
    </row>
    <row r="3904" spans="36:60" x14ac:dyDescent="0.25">
      <c r="AJ3904" s="11">
        <v>190</v>
      </c>
      <c r="AK3904" s="2" t="s">
        <v>266</v>
      </c>
      <c r="AL3904" s="2" t="s">
        <v>41</v>
      </c>
      <c r="AM3904" s="2" t="s">
        <v>42</v>
      </c>
      <c r="AN3904" s="2" t="s">
        <v>59</v>
      </c>
      <c r="AO3904" s="2" t="s">
        <v>100</v>
      </c>
      <c r="AP3904" s="2" t="s">
        <v>51</v>
      </c>
      <c r="AQ3904" s="2" t="s">
        <v>52</v>
      </c>
      <c r="AR3904" s="2" t="s">
        <v>45</v>
      </c>
      <c r="AS3904" s="2" t="s">
        <v>46</v>
      </c>
      <c r="AT3904" s="2">
        <v>582.36</v>
      </c>
      <c r="AU3904" s="2">
        <v>20</v>
      </c>
      <c r="AV3904" s="2">
        <v>0</v>
      </c>
      <c r="AW3904" s="2">
        <v>11647.2</v>
      </c>
      <c r="AX3904" s="2">
        <v>6229.34</v>
      </c>
      <c r="AY3904" s="2">
        <v>5417.86</v>
      </c>
      <c r="AZ3904" s="2" t="s">
        <v>63</v>
      </c>
      <c r="BA3904" s="2" t="s">
        <v>88</v>
      </c>
      <c r="BB3904" s="2" t="s">
        <v>72</v>
      </c>
      <c r="BC3904" s="2">
        <v>39.17</v>
      </c>
      <c r="BD3904" s="2">
        <v>6</v>
      </c>
      <c r="BE3904" s="2" t="s">
        <v>38</v>
      </c>
      <c r="BF3904" s="2" t="s">
        <v>56</v>
      </c>
      <c r="BG3904" s="2">
        <v>5</v>
      </c>
      <c r="BH3904" s="2">
        <v>7</v>
      </c>
    </row>
    <row r="3905" spans="36:60" x14ac:dyDescent="0.25">
      <c r="AJ3905" s="12">
        <v>191</v>
      </c>
      <c r="AK3905" s="13" t="s">
        <v>267</v>
      </c>
      <c r="AL3905" s="13" t="s">
        <v>58</v>
      </c>
      <c r="AM3905" s="13" t="s">
        <v>66</v>
      </c>
      <c r="AN3905" s="13" t="s">
        <v>59</v>
      </c>
      <c r="AO3905" s="13" t="s">
        <v>74</v>
      </c>
      <c r="AP3905" s="13" t="s">
        <v>68</v>
      </c>
      <c r="AQ3905" s="13" t="s">
        <v>134</v>
      </c>
      <c r="AR3905" s="13" t="s">
        <v>53</v>
      </c>
      <c r="AS3905" s="13" t="s">
        <v>70</v>
      </c>
      <c r="AT3905" s="13">
        <v>139.58000000000001</v>
      </c>
      <c r="AU3905" s="13">
        <v>4</v>
      </c>
      <c r="AV3905" s="13">
        <v>0.05</v>
      </c>
      <c r="AW3905" s="13">
        <v>530.4</v>
      </c>
      <c r="AX3905" s="13">
        <v>429.91</v>
      </c>
      <c r="AY3905" s="13">
        <v>100.49</v>
      </c>
      <c r="AZ3905" s="13" t="s">
        <v>63</v>
      </c>
      <c r="BA3905" s="13" t="s">
        <v>88</v>
      </c>
      <c r="BB3905" s="13" t="s">
        <v>37</v>
      </c>
      <c r="BC3905" s="13">
        <v>34.96</v>
      </c>
      <c r="BD3905" s="13">
        <v>1</v>
      </c>
      <c r="BE3905" s="13" t="s">
        <v>55</v>
      </c>
      <c r="BF3905" s="13" t="s">
        <v>39</v>
      </c>
      <c r="BG3905" s="13">
        <v>2</v>
      </c>
      <c r="BH3905" s="13">
        <v>9</v>
      </c>
    </row>
    <row r="3906" spans="36:60" x14ac:dyDescent="0.25">
      <c r="AJ3906" s="11">
        <v>192</v>
      </c>
      <c r="AK3906" s="2" t="s">
        <v>148</v>
      </c>
      <c r="AL3906" s="2" t="s">
        <v>27</v>
      </c>
      <c r="AM3906" s="2" t="s">
        <v>42</v>
      </c>
      <c r="AN3906" s="2" t="s">
        <v>90</v>
      </c>
      <c r="AO3906" s="2" t="s">
        <v>67</v>
      </c>
      <c r="AP3906" s="2" t="s">
        <v>51</v>
      </c>
      <c r="AQ3906" s="2" t="s">
        <v>32</v>
      </c>
      <c r="AR3906" s="2" t="s">
        <v>33</v>
      </c>
      <c r="AS3906" s="2" t="s">
        <v>85</v>
      </c>
      <c r="AT3906" s="2">
        <v>381.61</v>
      </c>
      <c r="AU3906" s="2">
        <v>16</v>
      </c>
      <c r="AV3906" s="2">
        <v>0.06</v>
      </c>
      <c r="AW3906" s="2">
        <v>5739.41</v>
      </c>
      <c r="AX3906" s="2">
        <v>4117.66</v>
      </c>
      <c r="AY3906" s="2">
        <v>1621.75</v>
      </c>
      <c r="AZ3906" s="2" t="s">
        <v>47</v>
      </c>
      <c r="BA3906" s="2" t="s">
        <v>36</v>
      </c>
      <c r="BB3906" s="2" t="s">
        <v>48</v>
      </c>
      <c r="BC3906" s="2">
        <v>20.2</v>
      </c>
      <c r="BD3906" s="2">
        <v>9</v>
      </c>
      <c r="BE3906" s="2" t="s">
        <v>55</v>
      </c>
      <c r="BF3906" s="2" t="s">
        <v>56</v>
      </c>
      <c r="BG3906" s="2">
        <v>2</v>
      </c>
      <c r="BH3906" s="2">
        <v>3</v>
      </c>
    </row>
    <row r="3907" spans="36:60" x14ac:dyDescent="0.25">
      <c r="AJ3907" s="12">
        <v>193</v>
      </c>
      <c r="AK3907" s="13" t="s">
        <v>268</v>
      </c>
      <c r="AL3907" s="13" t="s">
        <v>99</v>
      </c>
      <c r="AM3907" s="13" t="s">
        <v>28</v>
      </c>
      <c r="AN3907" s="13" t="s">
        <v>43</v>
      </c>
      <c r="AO3907" s="13" t="s">
        <v>94</v>
      </c>
      <c r="AP3907" s="13" t="s">
        <v>61</v>
      </c>
      <c r="AQ3907" s="13" t="s">
        <v>79</v>
      </c>
      <c r="AR3907" s="13" t="s">
        <v>53</v>
      </c>
      <c r="AS3907" s="13" t="s">
        <v>85</v>
      </c>
      <c r="AT3907" s="13">
        <v>640.32000000000005</v>
      </c>
      <c r="AU3907" s="13">
        <v>9</v>
      </c>
      <c r="AV3907" s="13">
        <v>0.18</v>
      </c>
      <c r="AW3907" s="13">
        <v>4725.5600000000004</v>
      </c>
      <c r="AX3907" s="13">
        <v>4089.81</v>
      </c>
      <c r="AY3907" s="13">
        <v>635.75</v>
      </c>
      <c r="AZ3907" s="13" t="s">
        <v>76</v>
      </c>
      <c r="BA3907" s="13" t="s">
        <v>71</v>
      </c>
      <c r="BB3907" s="13" t="s">
        <v>37</v>
      </c>
      <c r="BC3907" s="13">
        <v>20.67</v>
      </c>
      <c r="BD3907" s="13">
        <v>7</v>
      </c>
      <c r="BE3907" s="13" t="s">
        <v>97</v>
      </c>
      <c r="BF3907" s="13" t="s">
        <v>56</v>
      </c>
      <c r="BG3907" s="13">
        <v>5</v>
      </c>
      <c r="BH3907" s="13">
        <v>9</v>
      </c>
    </row>
    <row r="3908" spans="36:60" x14ac:dyDescent="0.25">
      <c r="AJ3908" s="11">
        <v>194</v>
      </c>
      <c r="AK3908" s="2" t="s">
        <v>142</v>
      </c>
      <c r="AL3908" s="2" t="s">
        <v>41</v>
      </c>
      <c r="AM3908" s="2" t="s">
        <v>66</v>
      </c>
      <c r="AN3908" s="2" t="s">
        <v>29</v>
      </c>
      <c r="AO3908" s="2" t="s">
        <v>60</v>
      </c>
      <c r="AP3908" s="2" t="s">
        <v>75</v>
      </c>
      <c r="AQ3908" s="2" t="s">
        <v>52</v>
      </c>
      <c r="AR3908" s="2" t="s">
        <v>33</v>
      </c>
      <c r="AS3908" s="2" t="s">
        <v>46</v>
      </c>
      <c r="AT3908" s="2">
        <v>101.9</v>
      </c>
      <c r="AU3908" s="2">
        <v>14</v>
      </c>
      <c r="AV3908" s="2">
        <v>0.18</v>
      </c>
      <c r="AW3908" s="2">
        <v>1169.81</v>
      </c>
      <c r="AX3908" s="2">
        <v>652.41</v>
      </c>
      <c r="AY3908" s="2">
        <v>517.4</v>
      </c>
      <c r="AZ3908" s="2" t="s">
        <v>47</v>
      </c>
      <c r="BA3908" s="2" t="s">
        <v>71</v>
      </c>
      <c r="BB3908" s="2" t="s">
        <v>48</v>
      </c>
      <c r="BC3908" s="2">
        <v>21.73</v>
      </c>
      <c r="BD3908" s="2">
        <v>1</v>
      </c>
      <c r="BE3908" s="2" t="s">
        <v>97</v>
      </c>
      <c r="BF3908" s="2" t="s">
        <v>39</v>
      </c>
      <c r="BG3908" s="2">
        <v>5</v>
      </c>
      <c r="BH3908" s="2">
        <v>7</v>
      </c>
    </row>
    <row r="3909" spans="36:60" x14ac:dyDescent="0.25">
      <c r="AJ3909" s="12">
        <v>195</v>
      </c>
      <c r="AK3909" s="13" t="s">
        <v>269</v>
      </c>
      <c r="AL3909" s="13" t="s">
        <v>41</v>
      </c>
      <c r="AM3909" s="13" t="s">
        <v>82</v>
      </c>
      <c r="AN3909" s="13" t="s">
        <v>59</v>
      </c>
      <c r="AO3909" s="13" t="s">
        <v>30</v>
      </c>
      <c r="AP3909" s="13" t="s">
        <v>75</v>
      </c>
      <c r="AQ3909" s="13" t="s">
        <v>52</v>
      </c>
      <c r="AR3909" s="13" t="s">
        <v>53</v>
      </c>
      <c r="AS3909" s="13" t="s">
        <v>46</v>
      </c>
      <c r="AT3909" s="13">
        <v>681.43</v>
      </c>
      <c r="AU3909" s="13">
        <v>11</v>
      </c>
      <c r="AV3909" s="13">
        <v>0.18</v>
      </c>
      <c r="AW3909" s="13">
        <v>6146.5</v>
      </c>
      <c r="AX3909" s="13">
        <v>3667.28</v>
      </c>
      <c r="AY3909" s="13">
        <v>2479.2199999999998</v>
      </c>
      <c r="AZ3909" s="13" t="s">
        <v>76</v>
      </c>
      <c r="BA3909" s="13" t="s">
        <v>54</v>
      </c>
      <c r="BB3909" s="13" t="s">
        <v>37</v>
      </c>
      <c r="BC3909" s="13">
        <v>22.67</v>
      </c>
      <c r="BD3909" s="13">
        <v>3</v>
      </c>
      <c r="BE3909" s="13" t="s">
        <v>55</v>
      </c>
      <c r="BF3909" s="13" t="s">
        <v>39</v>
      </c>
      <c r="BG3909" s="13">
        <v>5</v>
      </c>
      <c r="BH3909" s="13">
        <v>10</v>
      </c>
    </row>
    <row r="3910" spans="36:60" x14ac:dyDescent="0.25">
      <c r="AJ3910" s="11">
        <v>196</v>
      </c>
      <c r="AK3910" s="2" t="s">
        <v>270</v>
      </c>
      <c r="AL3910" s="2" t="s">
        <v>127</v>
      </c>
      <c r="AM3910" s="2" t="s">
        <v>42</v>
      </c>
      <c r="AN3910" s="2" t="s">
        <v>29</v>
      </c>
      <c r="AO3910" s="2" t="s">
        <v>60</v>
      </c>
      <c r="AP3910" s="2" t="s">
        <v>61</v>
      </c>
      <c r="AQ3910" s="2" t="s">
        <v>87</v>
      </c>
      <c r="AR3910" s="2" t="s">
        <v>45</v>
      </c>
      <c r="AS3910" s="2" t="s">
        <v>85</v>
      </c>
      <c r="AT3910" s="2">
        <v>339.2</v>
      </c>
      <c r="AU3910" s="2">
        <v>19</v>
      </c>
      <c r="AV3910" s="2">
        <v>0.22</v>
      </c>
      <c r="AW3910" s="2">
        <v>5026.9399999999996</v>
      </c>
      <c r="AX3910" s="2">
        <v>4001.15</v>
      </c>
      <c r="AY3910" s="2">
        <v>1025.79</v>
      </c>
      <c r="AZ3910" s="2" t="s">
        <v>47</v>
      </c>
      <c r="BA3910" s="2" t="s">
        <v>54</v>
      </c>
      <c r="BB3910" s="2" t="s">
        <v>72</v>
      </c>
      <c r="BC3910" s="2">
        <v>23.78</v>
      </c>
      <c r="BD3910" s="2">
        <v>7</v>
      </c>
      <c r="BE3910" s="2" t="s">
        <v>55</v>
      </c>
      <c r="BF3910" s="2" t="s">
        <v>39</v>
      </c>
      <c r="BG3910" s="2">
        <v>5</v>
      </c>
      <c r="BH3910" s="2">
        <v>9</v>
      </c>
    </row>
    <row r="3911" spans="36:60" x14ac:dyDescent="0.25">
      <c r="AJ3911" s="12">
        <v>197</v>
      </c>
      <c r="AK3911" s="13" t="s">
        <v>271</v>
      </c>
      <c r="AL3911" s="13" t="s">
        <v>65</v>
      </c>
      <c r="AM3911" s="13" t="s">
        <v>82</v>
      </c>
      <c r="AN3911" s="13" t="s">
        <v>29</v>
      </c>
      <c r="AO3911" s="13" t="s">
        <v>30</v>
      </c>
      <c r="AP3911" s="13" t="s">
        <v>75</v>
      </c>
      <c r="AQ3911" s="13" t="s">
        <v>69</v>
      </c>
      <c r="AR3911" s="13" t="s">
        <v>53</v>
      </c>
      <c r="AS3911" s="13" t="s">
        <v>70</v>
      </c>
      <c r="AT3911" s="13">
        <v>524.36</v>
      </c>
      <c r="AU3911" s="13">
        <v>20</v>
      </c>
      <c r="AV3911" s="13">
        <v>0.09</v>
      </c>
      <c r="AW3911" s="13">
        <v>9543.35</v>
      </c>
      <c r="AX3911" s="13">
        <v>6079.04</v>
      </c>
      <c r="AY3911" s="13">
        <v>3464.31</v>
      </c>
      <c r="AZ3911" s="13" t="s">
        <v>47</v>
      </c>
      <c r="BA3911" s="13" t="s">
        <v>54</v>
      </c>
      <c r="BB3911" s="13" t="s">
        <v>72</v>
      </c>
      <c r="BC3911" s="13">
        <v>44.65</v>
      </c>
      <c r="BD3911" s="13">
        <v>9</v>
      </c>
      <c r="BE3911" s="13" t="s">
        <v>55</v>
      </c>
      <c r="BF3911" s="13" t="s">
        <v>39</v>
      </c>
      <c r="BG3911" s="13">
        <v>4</v>
      </c>
      <c r="BH3911" s="13">
        <v>6</v>
      </c>
    </row>
    <row r="3912" spans="36:60" x14ac:dyDescent="0.25">
      <c r="AJ3912" s="11">
        <v>198</v>
      </c>
      <c r="AK3912" s="2" t="s">
        <v>207</v>
      </c>
      <c r="AL3912" s="2" t="s">
        <v>27</v>
      </c>
      <c r="AM3912" s="2" t="s">
        <v>66</v>
      </c>
      <c r="AN3912" s="2" t="s">
        <v>59</v>
      </c>
      <c r="AO3912" s="2" t="s">
        <v>30</v>
      </c>
      <c r="AP3912" s="2" t="s">
        <v>68</v>
      </c>
      <c r="AQ3912" s="2" t="s">
        <v>134</v>
      </c>
      <c r="AR3912" s="2" t="s">
        <v>33</v>
      </c>
      <c r="AS3912" s="2" t="s">
        <v>34</v>
      </c>
      <c r="AT3912" s="2">
        <v>770.08</v>
      </c>
      <c r="AU3912" s="2">
        <v>10</v>
      </c>
      <c r="AV3912" s="2">
        <v>0.28000000000000003</v>
      </c>
      <c r="AW3912" s="2">
        <v>5544.58</v>
      </c>
      <c r="AX3912" s="2">
        <v>3131.07</v>
      </c>
      <c r="AY3912" s="2">
        <v>2413.5100000000002</v>
      </c>
      <c r="AZ3912" s="2" t="s">
        <v>63</v>
      </c>
      <c r="BA3912" s="2" t="s">
        <v>88</v>
      </c>
      <c r="BB3912" s="2" t="s">
        <v>72</v>
      </c>
      <c r="BC3912" s="2">
        <v>25.05</v>
      </c>
      <c r="BD3912" s="2">
        <v>1</v>
      </c>
      <c r="BE3912" s="2" t="s">
        <v>97</v>
      </c>
      <c r="BF3912" s="2" t="s">
        <v>56</v>
      </c>
      <c r="BG3912" s="2">
        <v>2</v>
      </c>
      <c r="BH3912" s="2">
        <v>1</v>
      </c>
    </row>
    <row r="3913" spans="36:60" x14ac:dyDescent="0.25">
      <c r="AJ3913" s="12">
        <v>199</v>
      </c>
      <c r="AK3913" s="13" t="s">
        <v>272</v>
      </c>
      <c r="AL3913" s="13" t="s">
        <v>65</v>
      </c>
      <c r="AM3913" s="13" t="s">
        <v>66</v>
      </c>
      <c r="AN3913" s="13" t="s">
        <v>83</v>
      </c>
      <c r="AO3913" s="13" t="s">
        <v>74</v>
      </c>
      <c r="AP3913" s="13" t="s">
        <v>75</v>
      </c>
      <c r="AQ3913" s="13" t="s">
        <v>69</v>
      </c>
      <c r="AR3913" s="13" t="s">
        <v>53</v>
      </c>
      <c r="AS3913" s="13" t="s">
        <v>70</v>
      </c>
      <c r="AT3913" s="13">
        <v>313.20999999999998</v>
      </c>
      <c r="AU3913" s="13">
        <v>12</v>
      </c>
      <c r="AV3913" s="13">
        <v>0.25</v>
      </c>
      <c r="AW3913" s="13">
        <v>2818.89</v>
      </c>
      <c r="AX3913" s="13">
        <v>1586.1</v>
      </c>
      <c r="AY3913" s="13">
        <v>1232.79</v>
      </c>
      <c r="AZ3913" s="13" t="s">
        <v>63</v>
      </c>
      <c r="BA3913" s="13" t="s">
        <v>88</v>
      </c>
      <c r="BB3913" s="13" t="s">
        <v>37</v>
      </c>
      <c r="BC3913" s="13">
        <v>9.3000000000000007</v>
      </c>
      <c r="BD3913" s="13">
        <v>6</v>
      </c>
      <c r="BE3913" s="13" t="s">
        <v>55</v>
      </c>
      <c r="BF3913" s="13" t="s">
        <v>39</v>
      </c>
      <c r="BG3913" s="13">
        <v>4</v>
      </c>
      <c r="BH3913" s="13">
        <v>2</v>
      </c>
    </row>
    <row r="3914" spans="36:60" x14ac:dyDescent="0.25">
      <c r="AJ3914" s="11">
        <v>200</v>
      </c>
      <c r="AK3914" s="2" t="s">
        <v>273</v>
      </c>
      <c r="AL3914" s="2" t="s">
        <v>65</v>
      </c>
      <c r="AM3914" s="2" t="s">
        <v>66</v>
      </c>
      <c r="AN3914" s="2" t="s">
        <v>43</v>
      </c>
      <c r="AO3914" s="2" t="s">
        <v>94</v>
      </c>
      <c r="AP3914" s="2" t="s">
        <v>31</v>
      </c>
      <c r="AQ3914" s="2" t="s">
        <v>87</v>
      </c>
      <c r="AR3914" s="2" t="s">
        <v>45</v>
      </c>
      <c r="AS3914" s="2" t="s">
        <v>34</v>
      </c>
      <c r="AT3914" s="2">
        <v>256.14</v>
      </c>
      <c r="AU3914" s="2">
        <v>7</v>
      </c>
      <c r="AV3914" s="2">
        <v>0.3</v>
      </c>
      <c r="AW3914" s="2">
        <v>1255.0899999999999</v>
      </c>
      <c r="AX3914" s="2">
        <v>1027.6500000000001</v>
      </c>
      <c r="AY3914" s="2">
        <v>227.44</v>
      </c>
      <c r="AZ3914" s="2" t="s">
        <v>63</v>
      </c>
      <c r="BA3914" s="2" t="s">
        <v>88</v>
      </c>
      <c r="BB3914" s="2" t="s">
        <v>72</v>
      </c>
      <c r="BC3914" s="2">
        <v>25.31</v>
      </c>
      <c r="BD3914" s="2">
        <v>7</v>
      </c>
      <c r="BE3914" s="2" t="s">
        <v>55</v>
      </c>
      <c r="BF3914" s="2" t="s">
        <v>56</v>
      </c>
      <c r="BG3914" s="2">
        <v>2</v>
      </c>
      <c r="BH3914" s="2">
        <v>2</v>
      </c>
    </row>
    <row r="3915" spans="36:60" x14ac:dyDescent="0.25">
      <c r="AJ3915" s="12">
        <v>201</v>
      </c>
      <c r="AK3915" s="13" t="s">
        <v>185</v>
      </c>
      <c r="AL3915" s="13" t="s">
        <v>50</v>
      </c>
      <c r="AM3915" s="13" t="s">
        <v>42</v>
      </c>
      <c r="AN3915" s="13" t="s">
        <v>93</v>
      </c>
      <c r="AO3915" s="13" t="s">
        <v>78</v>
      </c>
      <c r="AP3915" s="13" t="s">
        <v>61</v>
      </c>
      <c r="AQ3915" s="13" t="s">
        <v>79</v>
      </c>
      <c r="AR3915" s="13" t="s">
        <v>45</v>
      </c>
      <c r="AS3915" s="13" t="s">
        <v>46</v>
      </c>
      <c r="AT3915" s="13">
        <v>437.94</v>
      </c>
      <c r="AU3915" s="13">
        <v>14</v>
      </c>
      <c r="AV3915" s="13">
        <v>0.04</v>
      </c>
      <c r="AW3915" s="13">
        <v>5885.91</v>
      </c>
      <c r="AX3915" s="13">
        <v>5282.07</v>
      </c>
      <c r="AY3915" s="13">
        <v>603.84</v>
      </c>
      <c r="AZ3915" s="13" t="s">
        <v>76</v>
      </c>
      <c r="BA3915" s="13" t="s">
        <v>71</v>
      </c>
      <c r="BB3915" s="13" t="s">
        <v>72</v>
      </c>
      <c r="BC3915" s="13">
        <v>33.42</v>
      </c>
      <c r="BD3915" s="13">
        <v>4</v>
      </c>
      <c r="BE3915" s="13" t="s">
        <v>38</v>
      </c>
      <c r="BF3915" s="13" t="s">
        <v>56</v>
      </c>
      <c r="BG3915" s="13">
        <v>1</v>
      </c>
      <c r="BH3915" s="13">
        <v>2</v>
      </c>
    </row>
    <row r="3916" spans="36:60" x14ac:dyDescent="0.25">
      <c r="AJ3916" s="11">
        <v>202</v>
      </c>
      <c r="AK3916" s="2" t="s">
        <v>252</v>
      </c>
      <c r="AL3916" s="2" t="s">
        <v>65</v>
      </c>
      <c r="AM3916" s="2" t="s">
        <v>82</v>
      </c>
      <c r="AN3916" s="2" t="s">
        <v>90</v>
      </c>
      <c r="AO3916" s="2" t="s">
        <v>60</v>
      </c>
      <c r="AP3916" s="2" t="s">
        <v>68</v>
      </c>
      <c r="AQ3916" s="2" t="s">
        <v>107</v>
      </c>
      <c r="AR3916" s="2" t="s">
        <v>45</v>
      </c>
      <c r="AS3916" s="2" t="s">
        <v>70</v>
      </c>
      <c r="AT3916" s="2">
        <v>309.08</v>
      </c>
      <c r="AU3916" s="2">
        <v>6</v>
      </c>
      <c r="AV3916" s="2">
        <v>0.15</v>
      </c>
      <c r="AW3916" s="2">
        <v>1576.31</v>
      </c>
      <c r="AX3916" s="2">
        <v>1197.18</v>
      </c>
      <c r="AY3916" s="2">
        <v>379.13</v>
      </c>
      <c r="AZ3916" s="2" t="s">
        <v>76</v>
      </c>
      <c r="BA3916" s="2" t="s">
        <v>88</v>
      </c>
      <c r="BB3916" s="2" t="s">
        <v>48</v>
      </c>
      <c r="BC3916" s="2">
        <v>13.25</v>
      </c>
      <c r="BD3916" s="2">
        <v>5</v>
      </c>
      <c r="BE3916" s="2" t="s">
        <v>38</v>
      </c>
      <c r="BF3916" s="2" t="s">
        <v>39</v>
      </c>
      <c r="BG3916" s="2">
        <v>1</v>
      </c>
      <c r="BH3916" s="2">
        <v>10</v>
      </c>
    </row>
    <row r="3917" spans="36:60" x14ac:dyDescent="0.25">
      <c r="AJ3917" s="12">
        <v>203</v>
      </c>
      <c r="AK3917" s="13" t="s">
        <v>274</v>
      </c>
      <c r="AL3917" s="13" t="s">
        <v>127</v>
      </c>
      <c r="AM3917" s="13" t="s">
        <v>42</v>
      </c>
      <c r="AN3917" s="13" t="s">
        <v>59</v>
      </c>
      <c r="AO3917" s="13" t="s">
        <v>30</v>
      </c>
      <c r="AP3917" s="13" t="s">
        <v>51</v>
      </c>
      <c r="AQ3917" s="13" t="s">
        <v>107</v>
      </c>
      <c r="AR3917" s="13" t="s">
        <v>45</v>
      </c>
      <c r="AS3917" s="13" t="s">
        <v>70</v>
      </c>
      <c r="AT3917" s="13">
        <v>591.34</v>
      </c>
      <c r="AU3917" s="13">
        <v>13</v>
      </c>
      <c r="AV3917" s="13">
        <v>0.1</v>
      </c>
      <c r="AW3917" s="13">
        <v>6918.68</v>
      </c>
      <c r="AX3917" s="13">
        <v>5342.07</v>
      </c>
      <c r="AY3917" s="13">
        <v>1576.61</v>
      </c>
      <c r="AZ3917" s="13" t="s">
        <v>47</v>
      </c>
      <c r="BA3917" s="13" t="s">
        <v>71</v>
      </c>
      <c r="BB3917" s="13" t="s">
        <v>37</v>
      </c>
      <c r="BC3917" s="13">
        <v>37.85</v>
      </c>
      <c r="BD3917" s="13">
        <v>2</v>
      </c>
      <c r="BE3917" s="13" t="s">
        <v>55</v>
      </c>
      <c r="BF3917" s="13" t="s">
        <v>56</v>
      </c>
      <c r="BG3917" s="13">
        <v>1</v>
      </c>
      <c r="BH3917" s="13">
        <v>12</v>
      </c>
    </row>
    <row r="3918" spans="36:60" x14ac:dyDescent="0.25">
      <c r="AJ3918" s="11">
        <v>204</v>
      </c>
      <c r="AK3918" s="2" t="s">
        <v>275</v>
      </c>
      <c r="AL3918" s="2" t="s">
        <v>96</v>
      </c>
      <c r="AM3918" s="2" t="s">
        <v>82</v>
      </c>
      <c r="AN3918" s="2" t="s">
        <v>83</v>
      </c>
      <c r="AO3918" s="2" t="s">
        <v>94</v>
      </c>
      <c r="AP3918" s="2" t="s">
        <v>68</v>
      </c>
      <c r="AQ3918" s="2" t="s">
        <v>102</v>
      </c>
      <c r="AR3918" s="2" t="s">
        <v>45</v>
      </c>
      <c r="AS3918" s="2" t="s">
        <v>70</v>
      </c>
      <c r="AT3918" s="2">
        <v>79.56</v>
      </c>
      <c r="AU3918" s="2">
        <v>18</v>
      </c>
      <c r="AV3918" s="2">
        <v>0.11</v>
      </c>
      <c r="AW3918" s="2">
        <v>1274.55</v>
      </c>
      <c r="AX3918" s="2">
        <v>1121.47</v>
      </c>
      <c r="AY3918" s="2">
        <v>153.08000000000001</v>
      </c>
      <c r="AZ3918" s="2" t="s">
        <v>63</v>
      </c>
      <c r="BA3918" s="2" t="s">
        <v>88</v>
      </c>
      <c r="BB3918" s="2" t="s">
        <v>72</v>
      </c>
      <c r="BC3918" s="2">
        <v>13.76</v>
      </c>
      <c r="BD3918" s="2">
        <v>9</v>
      </c>
      <c r="BE3918" s="2" t="s">
        <v>38</v>
      </c>
      <c r="BF3918" s="2" t="s">
        <v>39</v>
      </c>
      <c r="BG3918" s="2">
        <v>2</v>
      </c>
      <c r="BH3918" s="2">
        <v>1</v>
      </c>
    </row>
    <row r="3919" spans="36:60" x14ac:dyDescent="0.25">
      <c r="AJ3919" s="12">
        <v>205</v>
      </c>
      <c r="AK3919" s="13" t="s">
        <v>174</v>
      </c>
      <c r="AL3919" s="13" t="s">
        <v>96</v>
      </c>
      <c r="AM3919" s="13" t="s">
        <v>82</v>
      </c>
      <c r="AN3919" s="13" t="s">
        <v>83</v>
      </c>
      <c r="AO3919" s="13" t="s">
        <v>78</v>
      </c>
      <c r="AP3919" s="13" t="s">
        <v>31</v>
      </c>
      <c r="AQ3919" s="13" t="s">
        <v>32</v>
      </c>
      <c r="AR3919" s="13" t="s">
        <v>33</v>
      </c>
      <c r="AS3919" s="13" t="s">
        <v>34</v>
      </c>
      <c r="AT3919" s="13">
        <v>726.13</v>
      </c>
      <c r="AU3919" s="13">
        <v>2</v>
      </c>
      <c r="AV3919" s="13">
        <v>0.12</v>
      </c>
      <c r="AW3919" s="13">
        <v>1277.99</v>
      </c>
      <c r="AX3919" s="13">
        <v>902.21</v>
      </c>
      <c r="AY3919" s="13">
        <v>375.78</v>
      </c>
      <c r="AZ3919" s="13" t="s">
        <v>91</v>
      </c>
      <c r="BA3919" s="13" t="s">
        <v>54</v>
      </c>
      <c r="BB3919" s="13" t="s">
        <v>72</v>
      </c>
      <c r="BC3919" s="13">
        <v>15.81</v>
      </c>
      <c r="BD3919" s="13">
        <v>7</v>
      </c>
      <c r="BE3919" s="13" t="s">
        <v>97</v>
      </c>
      <c r="BF3919" s="13" t="s">
        <v>39</v>
      </c>
      <c r="BG3919" s="13">
        <v>3</v>
      </c>
      <c r="BH3919" s="13">
        <v>8</v>
      </c>
    </row>
    <row r="3920" spans="36:60" x14ac:dyDescent="0.25">
      <c r="AJ3920" s="11">
        <v>206</v>
      </c>
      <c r="AK3920" s="2" t="s">
        <v>257</v>
      </c>
      <c r="AL3920" s="2" t="s">
        <v>96</v>
      </c>
      <c r="AM3920" s="2" t="s">
        <v>28</v>
      </c>
      <c r="AN3920" s="2" t="s">
        <v>59</v>
      </c>
      <c r="AO3920" s="2" t="s">
        <v>44</v>
      </c>
      <c r="AP3920" s="2" t="s">
        <v>75</v>
      </c>
      <c r="AQ3920" s="2" t="s">
        <v>62</v>
      </c>
      <c r="AR3920" s="2" t="s">
        <v>33</v>
      </c>
      <c r="AS3920" s="2" t="s">
        <v>85</v>
      </c>
      <c r="AT3920" s="2">
        <v>855.96</v>
      </c>
      <c r="AU3920" s="2">
        <v>18</v>
      </c>
      <c r="AV3920" s="2">
        <v>0.05</v>
      </c>
      <c r="AW3920" s="2">
        <v>14636.92</v>
      </c>
      <c r="AX3920" s="2">
        <v>9912.07</v>
      </c>
      <c r="AY3920" s="2">
        <v>4724.8500000000004</v>
      </c>
      <c r="AZ3920" s="2" t="s">
        <v>35</v>
      </c>
      <c r="BA3920" s="2" t="s">
        <v>54</v>
      </c>
      <c r="BB3920" s="2" t="s">
        <v>48</v>
      </c>
      <c r="BC3920" s="2">
        <v>22.55</v>
      </c>
      <c r="BD3920" s="2">
        <v>3</v>
      </c>
      <c r="BE3920" s="2" t="s">
        <v>38</v>
      </c>
      <c r="BF3920" s="2" t="s">
        <v>39</v>
      </c>
      <c r="BG3920" s="2">
        <v>2</v>
      </c>
      <c r="BH3920" s="2">
        <v>10</v>
      </c>
    </row>
    <row r="3921" spans="36:60" x14ac:dyDescent="0.25">
      <c r="AJ3921" s="12">
        <v>207</v>
      </c>
      <c r="AK3921" s="13" t="s">
        <v>276</v>
      </c>
      <c r="AL3921" s="13" t="s">
        <v>129</v>
      </c>
      <c r="AM3921" s="13" t="s">
        <v>42</v>
      </c>
      <c r="AN3921" s="13" t="s">
        <v>93</v>
      </c>
      <c r="AO3921" s="13" t="s">
        <v>60</v>
      </c>
      <c r="AP3921" s="13" t="s">
        <v>61</v>
      </c>
      <c r="AQ3921" s="13" t="s">
        <v>79</v>
      </c>
      <c r="AR3921" s="13" t="s">
        <v>33</v>
      </c>
      <c r="AS3921" s="13" t="s">
        <v>85</v>
      </c>
      <c r="AT3921" s="13">
        <v>928.17</v>
      </c>
      <c r="AU3921" s="13">
        <v>12</v>
      </c>
      <c r="AV3921" s="13">
        <v>0.03</v>
      </c>
      <c r="AW3921" s="13">
        <v>10803.9</v>
      </c>
      <c r="AX3921" s="13">
        <v>7529.55</v>
      </c>
      <c r="AY3921" s="13">
        <v>3274.35</v>
      </c>
      <c r="AZ3921" s="13" t="s">
        <v>76</v>
      </c>
      <c r="BA3921" s="13" t="s">
        <v>88</v>
      </c>
      <c r="BB3921" s="13" t="s">
        <v>72</v>
      </c>
      <c r="BC3921" s="13">
        <v>14.8</v>
      </c>
      <c r="BD3921" s="13">
        <v>9</v>
      </c>
      <c r="BE3921" s="13" t="s">
        <v>55</v>
      </c>
      <c r="BF3921" s="13" t="s">
        <v>39</v>
      </c>
      <c r="BG3921" s="13">
        <v>4</v>
      </c>
      <c r="BH3921" s="13">
        <v>2</v>
      </c>
    </row>
    <row r="3922" spans="36:60" x14ac:dyDescent="0.25">
      <c r="AJ3922" s="11">
        <v>208</v>
      </c>
      <c r="AK3922" s="2" t="s">
        <v>277</v>
      </c>
      <c r="AL3922" s="2" t="s">
        <v>114</v>
      </c>
      <c r="AM3922" s="2" t="s">
        <v>82</v>
      </c>
      <c r="AN3922" s="2" t="s">
        <v>93</v>
      </c>
      <c r="AO3922" s="2" t="s">
        <v>67</v>
      </c>
      <c r="AP3922" s="2" t="s">
        <v>68</v>
      </c>
      <c r="AQ3922" s="2" t="s">
        <v>134</v>
      </c>
      <c r="AR3922" s="2" t="s">
        <v>53</v>
      </c>
      <c r="AS3922" s="2" t="s">
        <v>80</v>
      </c>
      <c r="AT3922" s="2">
        <v>892.67</v>
      </c>
      <c r="AU3922" s="2">
        <v>8</v>
      </c>
      <c r="AV3922" s="2">
        <v>0</v>
      </c>
      <c r="AW3922" s="2">
        <v>7141.36</v>
      </c>
      <c r="AX3922" s="2">
        <v>6118.58</v>
      </c>
      <c r="AY3922" s="2">
        <v>1022.78</v>
      </c>
      <c r="AZ3922" s="2" t="s">
        <v>35</v>
      </c>
      <c r="BA3922" s="2" t="s">
        <v>36</v>
      </c>
      <c r="BB3922" s="2" t="s">
        <v>37</v>
      </c>
      <c r="BC3922" s="2">
        <v>8.4700000000000006</v>
      </c>
      <c r="BD3922" s="2">
        <v>9</v>
      </c>
      <c r="BE3922" s="2" t="s">
        <v>38</v>
      </c>
      <c r="BF3922" s="2" t="s">
        <v>56</v>
      </c>
      <c r="BG3922" s="2">
        <v>1</v>
      </c>
      <c r="BH3922" s="2">
        <v>11</v>
      </c>
    </row>
    <row r="3923" spans="36:60" x14ac:dyDescent="0.25">
      <c r="AJ3923" s="12">
        <v>209</v>
      </c>
      <c r="AK3923" s="13" t="s">
        <v>278</v>
      </c>
      <c r="AL3923" s="13" t="s">
        <v>50</v>
      </c>
      <c r="AM3923" s="13" t="s">
        <v>42</v>
      </c>
      <c r="AN3923" s="13" t="s">
        <v>43</v>
      </c>
      <c r="AO3923" s="13" t="s">
        <v>30</v>
      </c>
      <c r="AP3923" s="13" t="s">
        <v>75</v>
      </c>
      <c r="AQ3923" s="13" t="s">
        <v>107</v>
      </c>
      <c r="AR3923" s="13" t="s">
        <v>45</v>
      </c>
      <c r="AS3923" s="13" t="s">
        <v>46</v>
      </c>
      <c r="AT3923" s="13">
        <v>759.23</v>
      </c>
      <c r="AU3923" s="13">
        <v>7</v>
      </c>
      <c r="AV3923" s="13">
        <v>0.23</v>
      </c>
      <c r="AW3923" s="13">
        <v>4092.25</v>
      </c>
      <c r="AX3923" s="13">
        <v>3372.94</v>
      </c>
      <c r="AY3923" s="13">
        <v>719.31</v>
      </c>
      <c r="AZ3923" s="13" t="s">
        <v>35</v>
      </c>
      <c r="BA3923" s="13" t="s">
        <v>36</v>
      </c>
      <c r="BB3923" s="13" t="s">
        <v>72</v>
      </c>
      <c r="BC3923" s="13">
        <v>37.799999999999997</v>
      </c>
      <c r="BD3923" s="13">
        <v>9</v>
      </c>
      <c r="BE3923" s="13" t="s">
        <v>38</v>
      </c>
      <c r="BF3923" s="13" t="s">
        <v>39</v>
      </c>
      <c r="BG3923" s="13">
        <v>4</v>
      </c>
      <c r="BH3923" s="13">
        <v>4</v>
      </c>
    </row>
    <row r="3924" spans="36:60" x14ac:dyDescent="0.25">
      <c r="AJ3924" s="11">
        <v>210</v>
      </c>
      <c r="AK3924" s="2" t="s">
        <v>221</v>
      </c>
      <c r="AL3924" s="2" t="s">
        <v>41</v>
      </c>
      <c r="AM3924" s="2" t="s">
        <v>42</v>
      </c>
      <c r="AN3924" s="2" t="s">
        <v>43</v>
      </c>
      <c r="AO3924" s="2" t="s">
        <v>44</v>
      </c>
      <c r="AP3924" s="2" t="s">
        <v>61</v>
      </c>
      <c r="AQ3924" s="2" t="s">
        <v>134</v>
      </c>
      <c r="AR3924" s="2" t="s">
        <v>33</v>
      </c>
      <c r="AS3924" s="2" t="s">
        <v>46</v>
      </c>
      <c r="AT3924" s="2">
        <v>454.64</v>
      </c>
      <c r="AU3924" s="2">
        <v>16</v>
      </c>
      <c r="AV3924" s="2">
        <v>0.06</v>
      </c>
      <c r="AW3924" s="2">
        <v>6837.79</v>
      </c>
      <c r="AX3924" s="2">
        <v>4143.8599999999997</v>
      </c>
      <c r="AY3924" s="2">
        <v>2693.93</v>
      </c>
      <c r="AZ3924" s="2" t="s">
        <v>91</v>
      </c>
      <c r="BA3924" s="2" t="s">
        <v>54</v>
      </c>
      <c r="BB3924" s="2" t="s">
        <v>72</v>
      </c>
      <c r="BC3924" s="2">
        <v>20.34</v>
      </c>
      <c r="BD3924" s="2">
        <v>4</v>
      </c>
      <c r="BE3924" s="2" t="s">
        <v>55</v>
      </c>
      <c r="BF3924" s="2" t="s">
        <v>39</v>
      </c>
      <c r="BG3924" s="2">
        <v>5</v>
      </c>
      <c r="BH3924" s="2">
        <v>6</v>
      </c>
    </row>
    <row r="3925" spans="36:60" x14ac:dyDescent="0.25">
      <c r="AJ3925" s="12">
        <v>211</v>
      </c>
      <c r="AK3925" s="13" t="s">
        <v>279</v>
      </c>
      <c r="AL3925" s="13" t="s">
        <v>118</v>
      </c>
      <c r="AM3925" s="13" t="s">
        <v>42</v>
      </c>
      <c r="AN3925" s="13" t="s">
        <v>93</v>
      </c>
      <c r="AO3925" s="13" t="s">
        <v>78</v>
      </c>
      <c r="AP3925" s="13" t="s">
        <v>51</v>
      </c>
      <c r="AQ3925" s="13" t="s">
        <v>32</v>
      </c>
      <c r="AR3925" s="13" t="s">
        <v>33</v>
      </c>
      <c r="AS3925" s="13" t="s">
        <v>70</v>
      </c>
      <c r="AT3925" s="13">
        <v>673.68</v>
      </c>
      <c r="AU3925" s="13">
        <v>9</v>
      </c>
      <c r="AV3925" s="13">
        <v>0.25</v>
      </c>
      <c r="AW3925" s="13">
        <v>4547.34</v>
      </c>
      <c r="AX3925" s="13">
        <v>3293.78</v>
      </c>
      <c r="AY3925" s="13">
        <v>1253.56</v>
      </c>
      <c r="AZ3925" s="13" t="s">
        <v>63</v>
      </c>
      <c r="BA3925" s="13" t="s">
        <v>36</v>
      </c>
      <c r="BB3925" s="13" t="s">
        <v>48</v>
      </c>
      <c r="BC3925" s="13">
        <v>38.04</v>
      </c>
      <c r="BD3925" s="13">
        <v>1</v>
      </c>
      <c r="BE3925" s="13" t="s">
        <v>97</v>
      </c>
      <c r="BF3925" s="13" t="s">
        <v>56</v>
      </c>
      <c r="BG3925" s="13">
        <v>5</v>
      </c>
      <c r="BH3925" s="13">
        <v>3</v>
      </c>
    </row>
    <row r="3926" spans="36:60" x14ac:dyDescent="0.25">
      <c r="AJ3926" s="11">
        <v>212</v>
      </c>
      <c r="AK3926" s="2" t="s">
        <v>260</v>
      </c>
      <c r="AL3926" s="2" t="s">
        <v>127</v>
      </c>
      <c r="AM3926" s="2" t="s">
        <v>82</v>
      </c>
      <c r="AN3926" s="2" t="s">
        <v>83</v>
      </c>
      <c r="AO3926" s="2" t="s">
        <v>94</v>
      </c>
      <c r="AP3926" s="2" t="s">
        <v>31</v>
      </c>
      <c r="AQ3926" s="2" t="s">
        <v>79</v>
      </c>
      <c r="AR3926" s="2" t="s">
        <v>45</v>
      </c>
      <c r="AS3926" s="2" t="s">
        <v>80</v>
      </c>
      <c r="AT3926" s="2">
        <v>39.58</v>
      </c>
      <c r="AU3926" s="2">
        <v>11</v>
      </c>
      <c r="AV3926" s="2">
        <v>0.28000000000000003</v>
      </c>
      <c r="AW3926" s="2">
        <v>313.47000000000003</v>
      </c>
      <c r="AX3926" s="2">
        <v>245.1</v>
      </c>
      <c r="AY3926" s="2">
        <v>68.37</v>
      </c>
      <c r="AZ3926" s="2" t="s">
        <v>35</v>
      </c>
      <c r="BA3926" s="2" t="s">
        <v>36</v>
      </c>
      <c r="BB3926" s="2" t="s">
        <v>37</v>
      </c>
      <c r="BC3926" s="2">
        <v>30.03</v>
      </c>
      <c r="BD3926" s="2">
        <v>1</v>
      </c>
      <c r="BE3926" s="2" t="s">
        <v>55</v>
      </c>
      <c r="BF3926" s="2" t="s">
        <v>56</v>
      </c>
      <c r="BG3926" s="2">
        <v>4</v>
      </c>
      <c r="BH3926" s="2">
        <v>8</v>
      </c>
    </row>
    <row r="3927" spans="36:60" x14ac:dyDescent="0.25">
      <c r="AJ3927" s="12">
        <v>213</v>
      </c>
      <c r="AK3927" s="13" t="s">
        <v>101</v>
      </c>
      <c r="AL3927" s="13" t="s">
        <v>96</v>
      </c>
      <c r="AM3927" s="13" t="s">
        <v>66</v>
      </c>
      <c r="AN3927" s="13" t="s">
        <v>43</v>
      </c>
      <c r="AO3927" s="13" t="s">
        <v>60</v>
      </c>
      <c r="AP3927" s="13" t="s">
        <v>51</v>
      </c>
      <c r="AQ3927" s="13" t="s">
        <v>107</v>
      </c>
      <c r="AR3927" s="13" t="s">
        <v>33</v>
      </c>
      <c r="AS3927" s="13" t="s">
        <v>34</v>
      </c>
      <c r="AT3927" s="13">
        <v>123.94</v>
      </c>
      <c r="AU3927" s="13">
        <v>8</v>
      </c>
      <c r="AV3927" s="13">
        <v>0.26</v>
      </c>
      <c r="AW3927" s="13">
        <v>733.72</v>
      </c>
      <c r="AX3927" s="13">
        <v>583.74</v>
      </c>
      <c r="AY3927" s="13">
        <v>149.97999999999999</v>
      </c>
      <c r="AZ3927" s="13" t="s">
        <v>47</v>
      </c>
      <c r="BA3927" s="13" t="s">
        <v>54</v>
      </c>
      <c r="BB3927" s="13" t="s">
        <v>37</v>
      </c>
      <c r="BC3927" s="13">
        <v>9.5</v>
      </c>
      <c r="BD3927" s="13">
        <v>8</v>
      </c>
      <c r="BE3927" s="13" t="s">
        <v>38</v>
      </c>
      <c r="BF3927" s="13" t="s">
        <v>39</v>
      </c>
      <c r="BG3927" s="13">
        <v>4</v>
      </c>
      <c r="BH3927" s="13">
        <v>3</v>
      </c>
    </row>
    <row r="3928" spans="36:60" x14ac:dyDescent="0.25">
      <c r="AJ3928" s="11">
        <v>214</v>
      </c>
      <c r="AK3928" s="2" t="s">
        <v>280</v>
      </c>
      <c r="AL3928" s="2" t="s">
        <v>127</v>
      </c>
      <c r="AM3928" s="2" t="s">
        <v>82</v>
      </c>
      <c r="AN3928" s="2" t="s">
        <v>90</v>
      </c>
      <c r="AO3928" s="2" t="s">
        <v>60</v>
      </c>
      <c r="AP3928" s="2" t="s">
        <v>68</v>
      </c>
      <c r="AQ3928" s="2" t="s">
        <v>134</v>
      </c>
      <c r="AR3928" s="2" t="s">
        <v>45</v>
      </c>
      <c r="AS3928" s="2" t="s">
        <v>80</v>
      </c>
      <c r="AT3928" s="2">
        <v>770.35</v>
      </c>
      <c r="AU3928" s="2">
        <v>4</v>
      </c>
      <c r="AV3928" s="2">
        <v>0.26</v>
      </c>
      <c r="AW3928" s="2">
        <v>2280.2399999999998</v>
      </c>
      <c r="AX3928" s="2">
        <v>1695.59</v>
      </c>
      <c r="AY3928" s="2">
        <v>584.65</v>
      </c>
      <c r="AZ3928" s="2" t="s">
        <v>91</v>
      </c>
      <c r="BA3928" s="2" t="s">
        <v>36</v>
      </c>
      <c r="BB3928" s="2" t="s">
        <v>37</v>
      </c>
      <c r="BC3928" s="2">
        <v>17.190000000000001</v>
      </c>
      <c r="BD3928" s="2">
        <v>2</v>
      </c>
      <c r="BE3928" s="2" t="s">
        <v>97</v>
      </c>
      <c r="BF3928" s="2" t="s">
        <v>39</v>
      </c>
      <c r="BG3928" s="2">
        <v>5</v>
      </c>
      <c r="BH3928" s="2">
        <v>3</v>
      </c>
    </row>
    <row r="3929" spans="36:60" x14ac:dyDescent="0.25">
      <c r="AJ3929" s="12">
        <v>215</v>
      </c>
      <c r="AK3929" s="13" t="s">
        <v>281</v>
      </c>
      <c r="AL3929" s="13" t="s">
        <v>129</v>
      </c>
      <c r="AM3929" s="13" t="s">
        <v>42</v>
      </c>
      <c r="AN3929" s="13" t="s">
        <v>59</v>
      </c>
      <c r="AO3929" s="13" t="s">
        <v>44</v>
      </c>
      <c r="AP3929" s="13" t="s">
        <v>61</v>
      </c>
      <c r="AQ3929" s="13" t="s">
        <v>87</v>
      </c>
      <c r="AR3929" s="13" t="s">
        <v>33</v>
      </c>
      <c r="AS3929" s="13" t="s">
        <v>46</v>
      </c>
      <c r="AT3929" s="13">
        <v>13.17</v>
      </c>
      <c r="AU3929" s="13">
        <v>16</v>
      </c>
      <c r="AV3929" s="13">
        <v>0.21</v>
      </c>
      <c r="AW3929" s="13">
        <v>166.47</v>
      </c>
      <c r="AX3929" s="13">
        <v>101.78</v>
      </c>
      <c r="AY3929" s="13">
        <v>64.69</v>
      </c>
      <c r="AZ3929" s="13" t="s">
        <v>35</v>
      </c>
      <c r="BA3929" s="13" t="s">
        <v>36</v>
      </c>
      <c r="BB3929" s="13" t="s">
        <v>37</v>
      </c>
      <c r="BC3929" s="13">
        <v>38.479999999999997</v>
      </c>
      <c r="BD3929" s="13">
        <v>10</v>
      </c>
      <c r="BE3929" s="13" t="s">
        <v>55</v>
      </c>
      <c r="BF3929" s="13" t="s">
        <v>39</v>
      </c>
      <c r="BG3929" s="13">
        <v>5</v>
      </c>
      <c r="BH3929" s="13">
        <v>4</v>
      </c>
    </row>
    <row r="3930" spans="36:60" x14ac:dyDescent="0.25">
      <c r="AJ3930" s="11">
        <v>216</v>
      </c>
      <c r="AK3930" s="2" t="s">
        <v>233</v>
      </c>
      <c r="AL3930" s="2" t="s">
        <v>50</v>
      </c>
      <c r="AM3930" s="2" t="s">
        <v>28</v>
      </c>
      <c r="AN3930" s="2" t="s">
        <v>43</v>
      </c>
      <c r="AO3930" s="2" t="s">
        <v>74</v>
      </c>
      <c r="AP3930" s="2" t="s">
        <v>75</v>
      </c>
      <c r="AQ3930" s="2" t="s">
        <v>107</v>
      </c>
      <c r="AR3930" s="2" t="s">
        <v>33</v>
      </c>
      <c r="AS3930" s="2" t="s">
        <v>85</v>
      </c>
      <c r="AT3930" s="2">
        <v>829.56</v>
      </c>
      <c r="AU3930" s="2">
        <v>17</v>
      </c>
      <c r="AV3930" s="2">
        <v>0.28000000000000003</v>
      </c>
      <c r="AW3930" s="2">
        <v>10153.81</v>
      </c>
      <c r="AX3930" s="2">
        <v>8905.2099999999991</v>
      </c>
      <c r="AY3930" s="2">
        <v>1248.5999999999999</v>
      </c>
      <c r="AZ3930" s="2" t="s">
        <v>63</v>
      </c>
      <c r="BA3930" s="2" t="s">
        <v>71</v>
      </c>
      <c r="BB3930" s="2" t="s">
        <v>48</v>
      </c>
      <c r="BC3930" s="2">
        <v>8</v>
      </c>
      <c r="BD3930" s="2">
        <v>1</v>
      </c>
      <c r="BE3930" s="2" t="s">
        <v>97</v>
      </c>
      <c r="BF3930" s="2" t="s">
        <v>56</v>
      </c>
      <c r="BG3930" s="2">
        <v>3</v>
      </c>
      <c r="BH3930" s="2">
        <v>11</v>
      </c>
    </row>
    <row r="3931" spans="36:60" x14ac:dyDescent="0.25">
      <c r="AJ3931" s="12">
        <v>217</v>
      </c>
      <c r="AK3931" s="13" t="s">
        <v>282</v>
      </c>
      <c r="AL3931" s="13" t="s">
        <v>118</v>
      </c>
      <c r="AM3931" s="13" t="s">
        <v>82</v>
      </c>
      <c r="AN3931" s="13" t="s">
        <v>90</v>
      </c>
      <c r="AO3931" s="13" t="s">
        <v>30</v>
      </c>
      <c r="AP3931" s="13" t="s">
        <v>51</v>
      </c>
      <c r="AQ3931" s="13" t="s">
        <v>62</v>
      </c>
      <c r="AR3931" s="13" t="s">
        <v>45</v>
      </c>
      <c r="AS3931" s="13" t="s">
        <v>80</v>
      </c>
      <c r="AT3931" s="13">
        <v>262.99</v>
      </c>
      <c r="AU3931" s="13">
        <v>15</v>
      </c>
      <c r="AV3931" s="13">
        <v>0.02</v>
      </c>
      <c r="AW3931" s="13">
        <v>3865.95</v>
      </c>
      <c r="AX3931" s="13">
        <v>2211.5300000000002</v>
      </c>
      <c r="AY3931" s="13">
        <v>1654.42</v>
      </c>
      <c r="AZ3931" s="13" t="s">
        <v>91</v>
      </c>
      <c r="BA3931" s="13" t="s">
        <v>54</v>
      </c>
      <c r="BB3931" s="13" t="s">
        <v>72</v>
      </c>
      <c r="BC3931" s="13">
        <v>10.01</v>
      </c>
      <c r="BD3931" s="13">
        <v>7</v>
      </c>
      <c r="BE3931" s="13" t="s">
        <v>38</v>
      </c>
      <c r="BF3931" s="13" t="s">
        <v>39</v>
      </c>
      <c r="BG3931" s="13">
        <v>1</v>
      </c>
      <c r="BH3931" s="13">
        <v>4</v>
      </c>
    </row>
    <row r="3932" spans="36:60" x14ac:dyDescent="0.25">
      <c r="AJ3932" s="11">
        <v>218</v>
      </c>
      <c r="AK3932" s="2" t="s">
        <v>271</v>
      </c>
      <c r="AL3932" s="2" t="s">
        <v>118</v>
      </c>
      <c r="AM3932" s="2" t="s">
        <v>28</v>
      </c>
      <c r="AN3932" s="2" t="s">
        <v>93</v>
      </c>
      <c r="AO3932" s="2" t="s">
        <v>100</v>
      </c>
      <c r="AP3932" s="2" t="s">
        <v>51</v>
      </c>
      <c r="AQ3932" s="2" t="s">
        <v>79</v>
      </c>
      <c r="AR3932" s="2" t="s">
        <v>45</v>
      </c>
      <c r="AS3932" s="2" t="s">
        <v>70</v>
      </c>
      <c r="AT3932" s="2">
        <v>421.27</v>
      </c>
      <c r="AU3932" s="2">
        <v>10</v>
      </c>
      <c r="AV3932" s="2">
        <v>0.12</v>
      </c>
      <c r="AW3932" s="2">
        <v>3707.18</v>
      </c>
      <c r="AX3932" s="2">
        <v>3111.49</v>
      </c>
      <c r="AY3932" s="2">
        <v>595.69000000000005</v>
      </c>
      <c r="AZ3932" s="2" t="s">
        <v>91</v>
      </c>
      <c r="BA3932" s="2" t="s">
        <v>36</v>
      </c>
      <c r="BB3932" s="2" t="s">
        <v>48</v>
      </c>
      <c r="BC3932" s="2">
        <v>44.92</v>
      </c>
      <c r="BD3932" s="2">
        <v>6</v>
      </c>
      <c r="BE3932" s="2" t="s">
        <v>38</v>
      </c>
      <c r="BF3932" s="2" t="s">
        <v>39</v>
      </c>
      <c r="BG3932" s="2">
        <v>4</v>
      </c>
      <c r="BH3932" s="2">
        <v>6</v>
      </c>
    </row>
    <row r="3933" spans="36:60" x14ac:dyDescent="0.25">
      <c r="AJ3933" s="12">
        <v>219</v>
      </c>
      <c r="AK3933" s="13" t="s">
        <v>119</v>
      </c>
      <c r="AL3933" s="13" t="s">
        <v>41</v>
      </c>
      <c r="AM3933" s="13" t="s">
        <v>82</v>
      </c>
      <c r="AN3933" s="13" t="s">
        <v>83</v>
      </c>
      <c r="AO3933" s="13" t="s">
        <v>67</v>
      </c>
      <c r="AP3933" s="13" t="s">
        <v>75</v>
      </c>
      <c r="AQ3933" s="13" t="s">
        <v>102</v>
      </c>
      <c r="AR3933" s="13" t="s">
        <v>45</v>
      </c>
      <c r="AS3933" s="13" t="s">
        <v>34</v>
      </c>
      <c r="AT3933" s="13">
        <v>931.21</v>
      </c>
      <c r="AU3933" s="13">
        <v>11</v>
      </c>
      <c r="AV3933" s="13">
        <v>0.26</v>
      </c>
      <c r="AW3933" s="13">
        <v>7580.05</v>
      </c>
      <c r="AX3933" s="13">
        <v>6662.4</v>
      </c>
      <c r="AY3933" s="13">
        <v>917.65</v>
      </c>
      <c r="AZ3933" s="13" t="s">
        <v>63</v>
      </c>
      <c r="BA3933" s="13" t="s">
        <v>88</v>
      </c>
      <c r="BB3933" s="13" t="s">
        <v>72</v>
      </c>
      <c r="BC3933" s="13">
        <v>6.83</v>
      </c>
      <c r="BD3933" s="13">
        <v>8</v>
      </c>
      <c r="BE3933" s="13" t="s">
        <v>97</v>
      </c>
      <c r="BF3933" s="13" t="s">
        <v>39</v>
      </c>
      <c r="BG3933" s="13">
        <v>2</v>
      </c>
      <c r="BH3933" s="13">
        <v>5</v>
      </c>
    </row>
    <row r="3934" spans="36:60" x14ac:dyDescent="0.25">
      <c r="AJ3934" s="11">
        <v>220</v>
      </c>
      <c r="AK3934" s="2" t="s">
        <v>205</v>
      </c>
      <c r="AL3934" s="2" t="s">
        <v>41</v>
      </c>
      <c r="AM3934" s="2" t="s">
        <v>42</v>
      </c>
      <c r="AN3934" s="2" t="s">
        <v>90</v>
      </c>
      <c r="AO3934" s="2" t="s">
        <v>30</v>
      </c>
      <c r="AP3934" s="2" t="s">
        <v>75</v>
      </c>
      <c r="AQ3934" s="2" t="s">
        <v>102</v>
      </c>
      <c r="AR3934" s="2" t="s">
        <v>33</v>
      </c>
      <c r="AS3934" s="2" t="s">
        <v>70</v>
      </c>
      <c r="AT3934" s="2">
        <v>732.81</v>
      </c>
      <c r="AU3934" s="2">
        <v>19</v>
      </c>
      <c r="AV3934" s="2">
        <v>0.16</v>
      </c>
      <c r="AW3934" s="2">
        <v>11695.65</v>
      </c>
      <c r="AX3934" s="2">
        <v>8301.17</v>
      </c>
      <c r="AY3934" s="2">
        <v>3394.48</v>
      </c>
      <c r="AZ3934" s="2" t="s">
        <v>47</v>
      </c>
      <c r="BA3934" s="2" t="s">
        <v>88</v>
      </c>
      <c r="BB3934" s="2" t="s">
        <v>48</v>
      </c>
      <c r="BC3934" s="2">
        <v>6.05</v>
      </c>
      <c r="BD3934" s="2">
        <v>2</v>
      </c>
      <c r="BE3934" s="2" t="s">
        <v>97</v>
      </c>
      <c r="BF3934" s="2" t="s">
        <v>56</v>
      </c>
      <c r="BG3934" s="2">
        <v>5</v>
      </c>
      <c r="BH3934" s="2">
        <v>11</v>
      </c>
    </row>
    <row r="3935" spans="36:60" x14ac:dyDescent="0.25">
      <c r="AJ3935" s="12">
        <v>221</v>
      </c>
      <c r="AK3935" s="13" t="s">
        <v>283</v>
      </c>
      <c r="AL3935" s="13" t="s">
        <v>27</v>
      </c>
      <c r="AM3935" s="13" t="s">
        <v>66</v>
      </c>
      <c r="AN3935" s="13" t="s">
        <v>43</v>
      </c>
      <c r="AO3935" s="13" t="s">
        <v>67</v>
      </c>
      <c r="AP3935" s="13" t="s">
        <v>75</v>
      </c>
      <c r="AQ3935" s="13" t="s">
        <v>32</v>
      </c>
      <c r="AR3935" s="13" t="s">
        <v>53</v>
      </c>
      <c r="AS3935" s="13" t="s">
        <v>80</v>
      </c>
      <c r="AT3935" s="13">
        <v>97.06</v>
      </c>
      <c r="AU3935" s="13">
        <v>15</v>
      </c>
      <c r="AV3935" s="13">
        <v>0.11</v>
      </c>
      <c r="AW3935" s="13">
        <v>1295.75</v>
      </c>
      <c r="AX3935" s="13">
        <v>992.99</v>
      </c>
      <c r="AY3935" s="13">
        <v>302.76</v>
      </c>
      <c r="AZ3935" s="13" t="s">
        <v>63</v>
      </c>
      <c r="BA3935" s="13" t="s">
        <v>88</v>
      </c>
      <c r="BB3935" s="13" t="s">
        <v>72</v>
      </c>
      <c r="BC3935" s="13">
        <v>24.78</v>
      </c>
      <c r="BD3935" s="13">
        <v>5</v>
      </c>
      <c r="BE3935" s="13" t="s">
        <v>38</v>
      </c>
      <c r="BF3935" s="13" t="s">
        <v>39</v>
      </c>
      <c r="BG3935" s="13">
        <v>2</v>
      </c>
      <c r="BH3935" s="13">
        <v>5</v>
      </c>
    </row>
    <row r="3936" spans="36:60" x14ac:dyDescent="0.25">
      <c r="AJ3936" s="11">
        <v>222</v>
      </c>
      <c r="AK3936" s="2" t="s">
        <v>284</v>
      </c>
      <c r="AL3936" s="2" t="s">
        <v>120</v>
      </c>
      <c r="AM3936" s="2" t="s">
        <v>42</v>
      </c>
      <c r="AN3936" s="2" t="s">
        <v>90</v>
      </c>
      <c r="AO3936" s="2" t="s">
        <v>44</v>
      </c>
      <c r="AP3936" s="2" t="s">
        <v>31</v>
      </c>
      <c r="AQ3936" s="2" t="s">
        <v>32</v>
      </c>
      <c r="AR3936" s="2" t="s">
        <v>33</v>
      </c>
      <c r="AS3936" s="2" t="s">
        <v>80</v>
      </c>
      <c r="AT3936" s="2">
        <v>712.23</v>
      </c>
      <c r="AU3936" s="2">
        <v>5</v>
      </c>
      <c r="AV3936" s="2">
        <v>0.27</v>
      </c>
      <c r="AW3936" s="2">
        <v>2599.64</v>
      </c>
      <c r="AX3936" s="2">
        <v>1735.91</v>
      </c>
      <c r="AY3936" s="2">
        <v>863.73</v>
      </c>
      <c r="AZ3936" s="2" t="s">
        <v>63</v>
      </c>
      <c r="BA3936" s="2" t="s">
        <v>54</v>
      </c>
      <c r="BB3936" s="2" t="s">
        <v>48</v>
      </c>
      <c r="BC3936" s="2">
        <v>16.3</v>
      </c>
      <c r="BD3936" s="2">
        <v>10</v>
      </c>
      <c r="BE3936" s="2" t="s">
        <v>55</v>
      </c>
      <c r="BF3936" s="2" t="s">
        <v>56</v>
      </c>
      <c r="BG3936" s="2">
        <v>5</v>
      </c>
      <c r="BH3936" s="2">
        <v>5</v>
      </c>
    </row>
    <row r="3937" spans="36:60" x14ac:dyDescent="0.25">
      <c r="AJ3937" s="12">
        <v>223</v>
      </c>
      <c r="AK3937" s="13" t="s">
        <v>285</v>
      </c>
      <c r="AL3937" s="13" t="s">
        <v>96</v>
      </c>
      <c r="AM3937" s="13" t="s">
        <v>66</v>
      </c>
      <c r="AN3937" s="13" t="s">
        <v>59</v>
      </c>
      <c r="AO3937" s="13" t="s">
        <v>30</v>
      </c>
      <c r="AP3937" s="13" t="s">
        <v>68</v>
      </c>
      <c r="AQ3937" s="13" t="s">
        <v>69</v>
      </c>
      <c r="AR3937" s="13" t="s">
        <v>33</v>
      </c>
      <c r="AS3937" s="13" t="s">
        <v>70</v>
      </c>
      <c r="AT3937" s="13">
        <v>219.97</v>
      </c>
      <c r="AU3937" s="13">
        <v>3</v>
      </c>
      <c r="AV3937" s="13">
        <v>0.19</v>
      </c>
      <c r="AW3937" s="13">
        <v>534.53</v>
      </c>
      <c r="AX3937" s="13">
        <v>277.02</v>
      </c>
      <c r="AY3937" s="13">
        <v>257.51</v>
      </c>
      <c r="AZ3937" s="13" t="s">
        <v>76</v>
      </c>
      <c r="BA3937" s="13" t="s">
        <v>71</v>
      </c>
      <c r="BB3937" s="13" t="s">
        <v>37</v>
      </c>
      <c r="BC3937" s="13">
        <v>41.99</v>
      </c>
      <c r="BD3937" s="13">
        <v>9</v>
      </c>
      <c r="BE3937" s="13" t="s">
        <v>38</v>
      </c>
      <c r="BF3937" s="13" t="s">
        <v>39</v>
      </c>
      <c r="BG3937" s="13">
        <v>2</v>
      </c>
      <c r="BH3937" s="13">
        <v>12</v>
      </c>
    </row>
    <row r="3938" spans="36:60" x14ac:dyDescent="0.25">
      <c r="AJ3938" s="11">
        <v>224</v>
      </c>
      <c r="AK3938" s="2" t="s">
        <v>286</v>
      </c>
      <c r="AL3938" s="2" t="s">
        <v>127</v>
      </c>
      <c r="AM3938" s="2" t="s">
        <v>82</v>
      </c>
      <c r="AN3938" s="2" t="s">
        <v>43</v>
      </c>
      <c r="AO3938" s="2" t="s">
        <v>60</v>
      </c>
      <c r="AP3938" s="2" t="s">
        <v>31</v>
      </c>
      <c r="AQ3938" s="2" t="s">
        <v>62</v>
      </c>
      <c r="AR3938" s="2" t="s">
        <v>33</v>
      </c>
      <c r="AS3938" s="2" t="s">
        <v>85</v>
      </c>
      <c r="AT3938" s="2">
        <v>929.57</v>
      </c>
      <c r="AU3938" s="2">
        <v>19</v>
      </c>
      <c r="AV3938" s="2">
        <v>0.15</v>
      </c>
      <c r="AW3938" s="2">
        <v>15012.56</v>
      </c>
      <c r="AX3938" s="2">
        <v>9065.14</v>
      </c>
      <c r="AY3938" s="2">
        <v>5947.42</v>
      </c>
      <c r="AZ3938" s="2" t="s">
        <v>63</v>
      </c>
      <c r="BA3938" s="2" t="s">
        <v>88</v>
      </c>
      <c r="BB3938" s="2" t="s">
        <v>48</v>
      </c>
      <c r="BC3938" s="2">
        <v>30.07</v>
      </c>
      <c r="BD3938" s="2">
        <v>3</v>
      </c>
      <c r="BE3938" s="2" t="s">
        <v>38</v>
      </c>
      <c r="BF3938" s="2" t="s">
        <v>56</v>
      </c>
      <c r="BG3938" s="2">
        <v>1</v>
      </c>
      <c r="BH3938" s="2">
        <v>10</v>
      </c>
    </row>
    <row r="3939" spans="36:60" x14ac:dyDescent="0.25">
      <c r="AJ3939" s="12">
        <v>225</v>
      </c>
      <c r="AK3939" s="13" t="s">
        <v>287</v>
      </c>
      <c r="AL3939" s="13" t="s">
        <v>114</v>
      </c>
      <c r="AM3939" s="13" t="s">
        <v>82</v>
      </c>
      <c r="AN3939" s="13" t="s">
        <v>90</v>
      </c>
      <c r="AO3939" s="13" t="s">
        <v>74</v>
      </c>
      <c r="AP3939" s="13" t="s">
        <v>75</v>
      </c>
      <c r="AQ3939" s="13" t="s">
        <v>32</v>
      </c>
      <c r="AR3939" s="13" t="s">
        <v>53</v>
      </c>
      <c r="AS3939" s="13" t="s">
        <v>46</v>
      </c>
      <c r="AT3939" s="13">
        <v>543.08000000000004</v>
      </c>
      <c r="AU3939" s="13">
        <v>1</v>
      </c>
      <c r="AV3939" s="13">
        <v>0.17</v>
      </c>
      <c r="AW3939" s="13">
        <v>450.76</v>
      </c>
      <c r="AX3939" s="13">
        <v>382.61</v>
      </c>
      <c r="AY3939" s="13">
        <v>68.150000000000006</v>
      </c>
      <c r="AZ3939" s="13" t="s">
        <v>35</v>
      </c>
      <c r="BA3939" s="13" t="s">
        <v>71</v>
      </c>
      <c r="BB3939" s="13" t="s">
        <v>37</v>
      </c>
      <c r="BC3939" s="13">
        <v>21.4</v>
      </c>
      <c r="BD3939" s="13">
        <v>9</v>
      </c>
      <c r="BE3939" s="13" t="s">
        <v>55</v>
      </c>
      <c r="BF3939" s="13" t="s">
        <v>56</v>
      </c>
      <c r="BG3939" s="13">
        <v>1</v>
      </c>
      <c r="BH3939" s="13">
        <v>1</v>
      </c>
    </row>
    <row r="3940" spans="36:60" x14ac:dyDescent="0.25">
      <c r="AJ3940" s="11">
        <v>226</v>
      </c>
      <c r="AK3940" s="2" t="s">
        <v>263</v>
      </c>
      <c r="AL3940" s="2" t="s">
        <v>65</v>
      </c>
      <c r="AM3940" s="2" t="s">
        <v>66</v>
      </c>
      <c r="AN3940" s="2" t="s">
        <v>83</v>
      </c>
      <c r="AO3940" s="2" t="s">
        <v>94</v>
      </c>
      <c r="AP3940" s="2" t="s">
        <v>61</v>
      </c>
      <c r="AQ3940" s="2" t="s">
        <v>102</v>
      </c>
      <c r="AR3940" s="2" t="s">
        <v>33</v>
      </c>
      <c r="AS3940" s="2" t="s">
        <v>46</v>
      </c>
      <c r="AT3940" s="2">
        <v>38.82</v>
      </c>
      <c r="AU3940" s="2">
        <v>9</v>
      </c>
      <c r="AV3940" s="2">
        <v>0.27</v>
      </c>
      <c r="AW3940" s="2">
        <v>255.05</v>
      </c>
      <c r="AX3940" s="2">
        <v>142.22999999999999</v>
      </c>
      <c r="AY3940" s="2">
        <v>112.82</v>
      </c>
      <c r="AZ3940" s="2" t="s">
        <v>91</v>
      </c>
      <c r="BA3940" s="2" t="s">
        <v>88</v>
      </c>
      <c r="BB3940" s="2" t="s">
        <v>48</v>
      </c>
      <c r="BC3940" s="2">
        <v>44.52</v>
      </c>
      <c r="BD3940" s="2">
        <v>3</v>
      </c>
      <c r="BE3940" s="2" t="s">
        <v>55</v>
      </c>
      <c r="BF3940" s="2" t="s">
        <v>56</v>
      </c>
      <c r="BG3940" s="2">
        <v>1</v>
      </c>
      <c r="BH3940" s="2">
        <v>2</v>
      </c>
    </row>
    <row r="3941" spans="36:60" x14ac:dyDescent="0.25">
      <c r="AJ3941" s="12">
        <v>227</v>
      </c>
      <c r="AK3941" s="13" t="s">
        <v>288</v>
      </c>
      <c r="AL3941" s="13" t="s">
        <v>58</v>
      </c>
      <c r="AM3941" s="13" t="s">
        <v>82</v>
      </c>
      <c r="AN3941" s="13" t="s">
        <v>93</v>
      </c>
      <c r="AO3941" s="13" t="s">
        <v>94</v>
      </c>
      <c r="AP3941" s="13" t="s">
        <v>51</v>
      </c>
      <c r="AQ3941" s="13" t="s">
        <v>69</v>
      </c>
      <c r="AR3941" s="13" t="s">
        <v>45</v>
      </c>
      <c r="AS3941" s="13" t="s">
        <v>34</v>
      </c>
      <c r="AT3941" s="13">
        <v>976.04</v>
      </c>
      <c r="AU3941" s="13">
        <v>18</v>
      </c>
      <c r="AV3941" s="13">
        <v>0.06</v>
      </c>
      <c r="AW3941" s="13">
        <v>16514.599999999999</v>
      </c>
      <c r="AX3941" s="13">
        <v>10513.9</v>
      </c>
      <c r="AY3941" s="13">
        <v>6000.7</v>
      </c>
      <c r="AZ3941" s="13" t="s">
        <v>76</v>
      </c>
      <c r="BA3941" s="13" t="s">
        <v>36</v>
      </c>
      <c r="BB3941" s="13" t="s">
        <v>37</v>
      </c>
      <c r="BC3941" s="13">
        <v>25.29</v>
      </c>
      <c r="BD3941" s="13">
        <v>5</v>
      </c>
      <c r="BE3941" s="13" t="s">
        <v>38</v>
      </c>
      <c r="BF3941" s="13" t="s">
        <v>39</v>
      </c>
      <c r="BG3941" s="13">
        <v>4</v>
      </c>
      <c r="BH3941" s="13">
        <v>7</v>
      </c>
    </row>
    <row r="3942" spans="36:60" x14ac:dyDescent="0.25">
      <c r="AJ3942" s="11">
        <v>228</v>
      </c>
      <c r="AK3942" s="2" t="s">
        <v>289</v>
      </c>
      <c r="AL3942" s="2" t="s">
        <v>99</v>
      </c>
      <c r="AM3942" s="2" t="s">
        <v>82</v>
      </c>
      <c r="AN3942" s="2" t="s">
        <v>29</v>
      </c>
      <c r="AO3942" s="2" t="s">
        <v>94</v>
      </c>
      <c r="AP3942" s="2" t="s">
        <v>31</v>
      </c>
      <c r="AQ3942" s="2" t="s">
        <v>84</v>
      </c>
      <c r="AR3942" s="2" t="s">
        <v>33</v>
      </c>
      <c r="AS3942" s="2" t="s">
        <v>46</v>
      </c>
      <c r="AT3942" s="2">
        <v>45.33</v>
      </c>
      <c r="AU3942" s="2">
        <v>20</v>
      </c>
      <c r="AV3942" s="2">
        <v>0.23</v>
      </c>
      <c r="AW3942" s="2">
        <v>698.08</v>
      </c>
      <c r="AX3942" s="2">
        <v>430.11</v>
      </c>
      <c r="AY3942" s="2">
        <v>267.97000000000003</v>
      </c>
      <c r="AZ3942" s="2" t="s">
        <v>47</v>
      </c>
      <c r="BA3942" s="2" t="s">
        <v>36</v>
      </c>
      <c r="BB3942" s="2" t="s">
        <v>48</v>
      </c>
      <c r="BC3942" s="2">
        <v>26.93</v>
      </c>
      <c r="BD3942" s="2">
        <v>8</v>
      </c>
      <c r="BE3942" s="2" t="s">
        <v>55</v>
      </c>
      <c r="BF3942" s="2" t="s">
        <v>39</v>
      </c>
      <c r="BG3942" s="2">
        <v>1</v>
      </c>
      <c r="BH3942" s="2">
        <v>11</v>
      </c>
    </row>
    <row r="3943" spans="36:60" x14ac:dyDescent="0.25">
      <c r="AJ3943" s="12">
        <v>229</v>
      </c>
      <c r="AK3943" s="13" t="s">
        <v>290</v>
      </c>
      <c r="AL3943" s="13" t="s">
        <v>96</v>
      </c>
      <c r="AM3943" s="13" t="s">
        <v>28</v>
      </c>
      <c r="AN3943" s="13" t="s">
        <v>43</v>
      </c>
      <c r="AO3943" s="13" t="s">
        <v>74</v>
      </c>
      <c r="AP3943" s="13" t="s">
        <v>31</v>
      </c>
      <c r="AQ3943" s="13" t="s">
        <v>32</v>
      </c>
      <c r="AR3943" s="13" t="s">
        <v>45</v>
      </c>
      <c r="AS3943" s="13" t="s">
        <v>80</v>
      </c>
      <c r="AT3943" s="13">
        <v>969.17</v>
      </c>
      <c r="AU3943" s="13">
        <v>6</v>
      </c>
      <c r="AV3943" s="13">
        <v>0.24</v>
      </c>
      <c r="AW3943" s="13">
        <v>4419.42</v>
      </c>
      <c r="AX3943" s="13">
        <v>2953.63</v>
      </c>
      <c r="AY3943" s="13">
        <v>1465.79</v>
      </c>
      <c r="AZ3943" s="13" t="s">
        <v>47</v>
      </c>
      <c r="BA3943" s="13" t="s">
        <v>88</v>
      </c>
      <c r="BB3943" s="13" t="s">
        <v>72</v>
      </c>
      <c r="BC3943" s="13">
        <v>47.44</v>
      </c>
      <c r="BD3943" s="13">
        <v>10</v>
      </c>
      <c r="BE3943" s="13" t="s">
        <v>38</v>
      </c>
      <c r="BF3943" s="13" t="s">
        <v>39</v>
      </c>
      <c r="BG3943" s="13">
        <v>3</v>
      </c>
      <c r="BH3943" s="13">
        <v>3</v>
      </c>
    </row>
    <row r="3944" spans="36:60" x14ac:dyDescent="0.25">
      <c r="AJ3944" s="11">
        <v>230</v>
      </c>
      <c r="AK3944" s="2" t="s">
        <v>291</v>
      </c>
      <c r="AL3944" s="2" t="s">
        <v>41</v>
      </c>
      <c r="AM3944" s="2" t="s">
        <v>42</v>
      </c>
      <c r="AN3944" s="2" t="s">
        <v>83</v>
      </c>
      <c r="AO3944" s="2" t="s">
        <v>94</v>
      </c>
      <c r="AP3944" s="2" t="s">
        <v>75</v>
      </c>
      <c r="AQ3944" s="2" t="s">
        <v>84</v>
      </c>
      <c r="AR3944" s="2" t="s">
        <v>53</v>
      </c>
      <c r="AS3944" s="2" t="s">
        <v>70</v>
      </c>
      <c r="AT3944" s="2">
        <v>213.75</v>
      </c>
      <c r="AU3944" s="2">
        <v>12</v>
      </c>
      <c r="AV3944" s="2">
        <v>0.22</v>
      </c>
      <c r="AW3944" s="2">
        <v>2000.7</v>
      </c>
      <c r="AX3944" s="2">
        <v>1400.57</v>
      </c>
      <c r="AY3944" s="2">
        <v>600.13</v>
      </c>
      <c r="AZ3944" s="2" t="s">
        <v>76</v>
      </c>
      <c r="BA3944" s="2" t="s">
        <v>36</v>
      </c>
      <c r="BB3944" s="2" t="s">
        <v>37</v>
      </c>
      <c r="BC3944" s="2">
        <v>19.39</v>
      </c>
      <c r="BD3944" s="2">
        <v>10</v>
      </c>
      <c r="BE3944" s="2" t="s">
        <v>55</v>
      </c>
      <c r="BF3944" s="2" t="s">
        <v>39</v>
      </c>
      <c r="BG3944" s="2">
        <v>2</v>
      </c>
      <c r="BH3944" s="2">
        <v>4</v>
      </c>
    </row>
    <row r="3945" spans="36:60" x14ac:dyDescent="0.25">
      <c r="AJ3945" s="12">
        <v>231</v>
      </c>
      <c r="AK3945" s="13" t="s">
        <v>206</v>
      </c>
      <c r="AL3945" s="13" t="s">
        <v>99</v>
      </c>
      <c r="AM3945" s="13" t="s">
        <v>66</v>
      </c>
      <c r="AN3945" s="13" t="s">
        <v>83</v>
      </c>
      <c r="AO3945" s="13" t="s">
        <v>30</v>
      </c>
      <c r="AP3945" s="13" t="s">
        <v>75</v>
      </c>
      <c r="AQ3945" s="13" t="s">
        <v>69</v>
      </c>
      <c r="AR3945" s="13" t="s">
        <v>45</v>
      </c>
      <c r="AS3945" s="13" t="s">
        <v>85</v>
      </c>
      <c r="AT3945" s="13">
        <v>738.98</v>
      </c>
      <c r="AU3945" s="13">
        <v>1</v>
      </c>
      <c r="AV3945" s="13">
        <v>0.09</v>
      </c>
      <c r="AW3945" s="13">
        <v>672.47</v>
      </c>
      <c r="AX3945" s="13">
        <v>377.77</v>
      </c>
      <c r="AY3945" s="13">
        <v>294.7</v>
      </c>
      <c r="AZ3945" s="13" t="s">
        <v>63</v>
      </c>
      <c r="BA3945" s="13" t="s">
        <v>54</v>
      </c>
      <c r="BB3945" s="13" t="s">
        <v>72</v>
      </c>
      <c r="BC3945" s="13">
        <v>15.41</v>
      </c>
      <c r="BD3945" s="13">
        <v>4</v>
      </c>
      <c r="BE3945" s="13" t="s">
        <v>55</v>
      </c>
      <c r="BF3945" s="13" t="s">
        <v>56</v>
      </c>
      <c r="BG3945" s="13">
        <v>2</v>
      </c>
      <c r="BH3945" s="13">
        <v>6</v>
      </c>
    </row>
    <row r="3946" spans="36:60" x14ac:dyDescent="0.25">
      <c r="AJ3946" s="11">
        <v>232</v>
      </c>
      <c r="AK3946" s="2" t="s">
        <v>292</v>
      </c>
      <c r="AL3946" s="2" t="s">
        <v>96</v>
      </c>
      <c r="AM3946" s="2" t="s">
        <v>42</v>
      </c>
      <c r="AN3946" s="2" t="s">
        <v>29</v>
      </c>
      <c r="AO3946" s="2" t="s">
        <v>94</v>
      </c>
      <c r="AP3946" s="2" t="s">
        <v>31</v>
      </c>
      <c r="AQ3946" s="2" t="s">
        <v>107</v>
      </c>
      <c r="AR3946" s="2" t="s">
        <v>53</v>
      </c>
      <c r="AS3946" s="2" t="s">
        <v>34</v>
      </c>
      <c r="AT3946" s="2">
        <v>685</v>
      </c>
      <c r="AU3946" s="2">
        <v>15</v>
      </c>
      <c r="AV3946" s="2">
        <v>0.04</v>
      </c>
      <c r="AW3946" s="2">
        <v>9864</v>
      </c>
      <c r="AX3946" s="2">
        <v>5426.79</v>
      </c>
      <c r="AY3946" s="2">
        <v>4437.21</v>
      </c>
      <c r="AZ3946" s="2" t="s">
        <v>35</v>
      </c>
      <c r="BA3946" s="2" t="s">
        <v>36</v>
      </c>
      <c r="BB3946" s="2" t="s">
        <v>72</v>
      </c>
      <c r="BC3946" s="2">
        <v>35.79</v>
      </c>
      <c r="BD3946" s="2">
        <v>4</v>
      </c>
      <c r="BE3946" s="2" t="s">
        <v>38</v>
      </c>
      <c r="BF3946" s="2" t="s">
        <v>56</v>
      </c>
      <c r="BG3946" s="2">
        <v>4</v>
      </c>
      <c r="BH3946" s="2">
        <v>10</v>
      </c>
    </row>
    <row r="3947" spans="36:60" x14ac:dyDescent="0.25">
      <c r="AJ3947" s="12">
        <v>233</v>
      </c>
      <c r="AK3947" s="13" t="s">
        <v>292</v>
      </c>
      <c r="AL3947" s="13" t="s">
        <v>50</v>
      </c>
      <c r="AM3947" s="13" t="s">
        <v>66</v>
      </c>
      <c r="AN3947" s="13" t="s">
        <v>83</v>
      </c>
      <c r="AO3947" s="13" t="s">
        <v>100</v>
      </c>
      <c r="AP3947" s="13" t="s">
        <v>51</v>
      </c>
      <c r="AQ3947" s="13" t="s">
        <v>79</v>
      </c>
      <c r="AR3947" s="13" t="s">
        <v>53</v>
      </c>
      <c r="AS3947" s="13" t="s">
        <v>34</v>
      </c>
      <c r="AT3947" s="13">
        <v>442.49</v>
      </c>
      <c r="AU3947" s="13">
        <v>8</v>
      </c>
      <c r="AV3947" s="13">
        <v>0.26</v>
      </c>
      <c r="AW3947" s="13">
        <v>2619.54</v>
      </c>
      <c r="AX3947" s="13">
        <v>1885.92</v>
      </c>
      <c r="AY3947" s="13">
        <v>733.62</v>
      </c>
      <c r="AZ3947" s="13" t="s">
        <v>91</v>
      </c>
      <c r="BA3947" s="13" t="s">
        <v>36</v>
      </c>
      <c r="BB3947" s="13" t="s">
        <v>37</v>
      </c>
      <c r="BC3947" s="13">
        <v>32.549999999999997</v>
      </c>
      <c r="BD3947" s="13">
        <v>3</v>
      </c>
      <c r="BE3947" s="13" t="s">
        <v>55</v>
      </c>
      <c r="BF3947" s="13" t="s">
        <v>56</v>
      </c>
      <c r="BG3947" s="13">
        <v>3</v>
      </c>
      <c r="BH3947" s="13">
        <v>10</v>
      </c>
    </row>
    <row r="3948" spans="36:60" x14ac:dyDescent="0.25">
      <c r="AJ3948" s="11">
        <v>234</v>
      </c>
      <c r="AK3948" s="2" t="s">
        <v>293</v>
      </c>
      <c r="AL3948" s="2" t="s">
        <v>99</v>
      </c>
      <c r="AM3948" s="2" t="s">
        <v>66</v>
      </c>
      <c r="AN3948" s="2" t="s">
        <v>83</v>
      </c>
      <c r="AO3948" s="2" t="s">
        <v>67</v>
      </c>
      <c r="AP3948" s="2" t="s">
        <v>61</v>
      </c>
      <c r="AQ3948" s="2" t="s">
        <v>52</v>
      </c>
      <c r="AR3948" s="2" t="s">
        <v>33</v>
      </c>
      <c r="AS3948" s="2" t="s">
        <v>85</v>
      </c>
      <c r="AT3948" s="2">
        <v>993.06</v>
      </c>
      <c r="AU3948" s="2">
        <v>6</v>
      </c>
      <c r="AV3948" s="2">
        <v>0.24</v>
      </c>
      <c r="AW3948" s="2">
        <v>4528.3500000000004</v>
      </c>
      <c r="AX3948" s="2">
        <v>2287.0100000000002</v>
      </c>
      <c r="AY3948" s="2">
        <v>2241.34</v>
      </c>
      <c r="AZ3948" s="2" t="s">
        <v>63</v>
      </c>
      <c r="BA3948" s="2" t="s">
        <v>88</v>
      </c>
      <c r="BB3948" s="2" t="s">
        <v>72</v>
      </c>
      <c r="BC3948" s="2">
        <v>41.33</v>
      </c>
      <c r="BD3948" s="2">
        <v>7</v>
      </c>
      <c r="BE3948" s="2" t="s">
        <v>38</v>
      </c>
      <c r="BF3948" s="2" t="s">
        <v>56</v>
      </c>
      <c r="BG3948" s="2">
        <v>2</v>
      </c>
      <c r="BH3948" s="2">
        <v>3</v>
      </c>
    </row>
    <row r="3949" spans="36:60" x14ac:dyDescent="0.25">
      <c r="AJ3949" s="12">
        <v>235</v>
      </c>
      <c r="AK3949" s="13" t="s">
        <v>235</v>
      </c>
      <c r="AL3949" s="13" t="s">
        <v>127</v>
      </c>
      <c r="AM3949" s="13" t="s">
        <v>28</v>
      </c>
      <c r="AN3949" s="13" t="s">
        <v>90</v>
      </c>
      <c r="AO3949" s="13" t="s">
        <v>100</v>
      </c>
      <c r="AP3949" s="13" t="s">
        <v>75</v>
      </c>
      <c r="AQ3949" s="13" t="s">
        <v>84</v>
      </c>
      <c r="AR3949" s="13" t="s">
        <v>33</v>
      </c>
      <c r="AS3949" s="13" t="s">
        <v>70</v>
      </c>
      <c r="AT3949" s="13">
        <v>335.12</v>
      </c>
      <c r="AU3949" s="13">
        <v>8</v>
      </c>
      <c r="AV3949" s="13">
        <v>7.0000000000000007E-2</v>
      </c>
      <c r="AW3949" s="13">
        <v>2493.29</v>
      </c>
      <c r="AX3949" s="13">
        <v>1323.58</v>
      </c>
      <c r="AY3949" s="13">
        <v>1169.71</v>
      </c>
      <c r="AZ3949" s="13" t="s">
        <v>63</v>
      </c>
      <c r="BA3949" s="13" t="s">
        <v>88</v>
      </c>
      <c r="BB3949" s="13" t="s">
        <v>48</v>
      </c>
      <c r="BC3949" s="13">
        <v>9.76</v>
      </c>
      <c r="BD3949" s="13">
        <v>3</v>
      </c>
      <c r="BE3949" s="13" t="s">
        <v>97</v>
      </c>
      <c r="BF3949" s="13" t="s">
        <v>39</v>
      </c>
      <c r="BG3949" s="13">
        <v>5</v>
      </c>
      <c r="BH3949" s="13">
        <v>1</v>
      </c>
    </row>
    <row r="3950" spans="36:60" x14ac:dyDescent="0.25">
      <c r="AJ3950" s="11">
        <v>236</v>
      </c>
      <c r="AK3950" s="2" t="s">
        <v>224</v>
      </c>
      <c r="AL3950" s="2" t="s">
        <v>127</v>
      </c>
      <c r="AM3950" s="2" t="s">
        <v>82</v>
      </c>
      <c r="AN3950" s="2" t="s">
        <v>83</v>
      </c>
      <c r="AO3950" s="2" t="s">
        <v>74</v>
      </c>
      <c r="AP3950" s="2" t="s">
        <v>31</v>
      </c>
      <c r="AQ3950" s="2" t="s">
        <v>134</v>
      </c>
      <c r="AR3950" s="2" t="s">
        <v>45</v>
      </c>
      <c r="AS3950" s="2" t="s">
        <v>34</v>
      </c>
      <c r="AT3950" s="2">
        <v>725.75</v>
      </c>
      <c r="AU3950" s="2">
        <v>5</v>
      </c>
      <c r="AV3950" s="2">
        <v>0.3</v>
      </c>
      <c r="AW3950" s="2">
        <v>2540.12</v>
      </c>
      <c r="AX3950" s="2">
        <v>1834.91</v>
      </c>
      <c r="AY3950" s="2">
        <v>705.21</v>
      </c>
      <c r="AZ3950" s="2" t="s">
        <v>76</v>
      </c>
      <c r="BA3950" s="2" t="s">
        <v>36</v>
      </c>
      <c r="BB3950" s="2" t="s">
        <v>48</v>
      </c>
      <c r="BC3950" s="2">
        <v>23.12</v>
      </c>
      <c r="BD3950" s="2">
        <v>4</v>
      </c>
      <c r="BE3950" s="2" t="s">
        <v>55</v>
      </c>
      <c r="BF3950" s="2" t="s">
        <v>56</v>
      </c>
      <c r="BG3950" s="2">
        <v>1</v>
      </c>
      <c r="BH3950" s="2">
        <v>9</v>
      </c>
    </row>
    <row r="3951" spans="36:60" x14ac:dyDescent="0.25">
      <c r="AJ3951" s="12">
        <v>237</v>
      </c>
      <c r="AK3951" s="13" t="s">
        <v>210</v>
      </c>
      <c r="AL3951" s="13" t="s">
        <v>50</v>
      </c>
      <c r="AM3951" s="13" t="s">
        <v>82</v>
      </c>
      <c r="AN3951" s="13" t="s">
        <v>43</v>
      </c>
      <c r="AO3951" s="13" t="s">
        <v>100</v>
      </c>
      <c r="AP3951" s="13" t="s">
        <v>51</v>
      </c>
      <c r="AQ3951" s="13" t="s">
        <v>102</v>
      </c>
      <c r="AR3951" s="13" t="s">
        <v>33</v>
      </c>
      <c r="AS3951" s="13" t="s">
        <v>46</v>
      </c>
      <c r="AT3951" s="13">
        <v>888.49</v>
      </c>
      <c r="AU3951" s="13">
        <v>11</v>
      </c>
      <c r="AV3951" s="13">
        <v>0.09</v>
      </c>
      <c r="AW3951" s="13">
        <v>8893.7800000000007</v>
      </c>
      <c r="AX3951" s="13">
        <v>7729.69</v>
      </c>
      <c r="AY3951" s="13">
        <v>1164.0899999999999</v>
      </c>
      <c r="AZ3951" s="13" t="s">
        <v>76</v>
      </c>
      <c r="BA3951" s="13" t="s">
        <v>71</v>
      </c>
      <c r="BB3951" s="13" t="s">
        <v>37</v>
      </c>
      <c r="BC3951" s="13">
        <v>42.01</v>
      </c>
      <c r="BD3951" s="13">
        <v>2</v>
      </c>
      <c r="BE3951" s="13" t="s">
        <v>55</v>
      </c>
      <c r="BF3951" s="13" t="s">
        <v>56</v>
      </c>
      <c r="BG3951" s="13">
        <v>1</v>
      </c>
      <c r="BH3951" s="13">
        <v>8</v>
      </c>
    </row>
    <row r="3952" spans="36:60" x14ac:dyDescent="0.25">
      <c r="AJ3952" s="11">
        <v>238</v>
      </c>
      <c r="AK3952" s="2" t="s">
        <v>294</v>
      </c>
      <c r="AL3952" s="2" t="s">
        <v>120</v>
      </c>
      <c r="AM3952" s="2" t="s">
        <v>66</v>
      </c>
      <c r="AN3952" s="2" t="s">
        <v>83</v>
      </c>
      <c r="AO3952" s="2" t="s">
        <v>67</v>
      </c>
      <c r="AP3952" s="2" t="s">
        <v>68</v>
      </c>
      <c r="AQ3952" s="2" t="s">
        <v>79</v>
      </c>
      <c r="AR3952" s="2" t="s">
        <v>45</v>
      </c>
      <c r="AS3952" s="2" t="s">
        <v>85</v>
      </c>
      <c r="AT3952" s="2">
        <v>908.86</v>
      </c>
      <c r="AU3952" s="2">
        <v>12</v>
      </c>
      <c r="AV3952" s="2">
        <v>0.04</v>
      </c>
      <c r="AW3952" s="2">
        <v>10470.07</v>
      </c>
      <c r="AX3952" s="2">
        <v>8845.52</v>
      </c>
      <c r="AY3952" s="2">
        <v>1624.55</v>
      </c>
      <c r="AZ3952" s="2" t="s">
        <v>47</v>
      </c>
      <c r="BA3952" s="2" t="s">
        <v>88</v>
      </c>
      <c r="BB3952" s="2" t="s">
        <v>72</v>
      </c>
      <c r="BC3952" s="2">
        <v>42.15</v>
      </c>
      <c r="BD3952" s="2">
        <v>7</v>
      </c>
      <c r="BE3952" s="2" t="s">
        <v>55</v>
      </c>
      <c r="BF3952" s="2" t="s">
        <v>56</v>
      </c>
      <c r="BG3952" s="2">
        <v>3</v>
      </c>
      <c r="BH3952" s="2">
        <v>10</v>
      </c>
    </row>
    <row r="3953" spans="36:60" x14ac:dyDescent="0.25">
      <c r="AJ3953" s="12">
        <v>239</v>
      </c>
      <c r="AK3953" s="13" t="s">
        <v>295</v>
      </c>
      <c r="AL3953" s="13" t="s">
        <v>50</v>
      </c>
      <c r="AM3953" s="13" t="s">
        <v>82</v>
      </c>
      <c r="AN3953" s="13" t="s">
        <v>83</v>
      </c>
      <c r="AO3953" s="13" t="s">
        <v>44</v>
      </c>
      <c r="AP3953" s="13" t="s">
        <v>68</v>
      </c>
      <c r="AQ3953" s="13" t="s">
        <v>102</v>
      </c>
      <c r="AR3953" s="13" t="s">
        <v>53</v>
      </c>
      <c r="AS3953" s="13" t="s">
        <v>80</v>
      </c>
      <c r="AT3953" s="13">
        <v>288.3</v>
      </c>
      <c r="AU3953" s="13">
        <v>20</v>
      </c>
      <c r="AV3953" s="13">
        <v>0.25</v>
      </c>
      <c r="AW3953" s="13">
        <v>4324.5</v>
      </c>
      <c r="AX3953" s="13">
        <v>2356.69</v>
      </c>
      <c r="AY3953" s="13">
        <v>1967.81</v>
      </c>
      <c r="AZ3953" s="13" t="s">
        <v>47</v>
      </c>
      <c r="BA3953" s="13" t="s">
        <v>71</v>
      </c>
      <c r="BB3953" s="13" t="s">
        <v>72</v>
      </c>
      <c r="BC3953" s="13">
        <v>38.97</v>
      </c>
      <c r="BD3953" s="13">
        <v>1</v>
      </c>
      <c r="BE3953" s="13" t="s">
        <v>97</v>
      </c>
      <c r="BF3953" s="13" t="s">
        <v>56</v>
      </c>
      <c r="BG3953" s="13">
        <v>4</v>
      </c>
      <c r="BH3953" s="13">
        <v>12</v>
      </c>
    </row>
    <row r="3954" spans="36:60" x14ac:dyDescent="0.25">
      <c r="AJ3954" s="11">
        <v>240</v>
      </c>
      <c r="AK3954" s="2" t="s">
        <v>173</v>
      </c>
      <c r="AL3954" s="2" t="s">
        <v>118</v>
      </c>
      <c r="AM3954" s="2" t="s">
        <v>42</v>
      </c>
      <c r="AN3954" s="2" t="s">
        <v>90</v>
      </c>
      <c r="AO3954" s="2" t="s">
        <v>60</v>
      </c>
      <c r="AP3954" s="2" t="s">
        <v>68</v>
      </c>
      <c r="AQ3954" s="2" t="s">
        <v>84</v>
      </c>
      <c r="AR3954" s="2" t="s">
        <v>33</v>
      </c>
      <c r="AS3954" s="2" t="s">
        <v>46</v>
      </c>
      <c r="AT3954" s="2">
        <v>947.75</v>
      </c>
      <c r="AU3954" s="2">
        <v>20</v>
      </c>
      <c r="AV3954" s="2">
        <v>7.0000000000000007E-2</v>
      </c>
      <c r="AW3954" s="2">
        <v>17628.150000000001</v>
      </c>
      <c r="AX3954" s="2">
        <v>14573.41</v>
      </c>
      <c r="AY3954" s="2">
        <v>3054.74</v>
      </c>
      <c r="AZ3954" s="2" t="s">
        <v>76</v>
      </c>
      <c r="BA3954" s="2" t="s">
        <v>71</v>
      </c>
      <c r="BB3954" s="2" t="s">
        <v>37</v>
      </c>
      <c r="BC3954" s="2">
        <v>18.059999999999999</v>
      </c>
      <c r="BD3954" s="2">
        <v>4</v>
      </c>
      <c r="BE3954" s="2" t="s">
        <v>97</v>
      </c>
      <c r="BF3954" s="2" t="s">
        <v>56</v>
      </c>
      <c r="BG3954" s="2">
        <v>1</v>
      </c>
      <c r="BH3954" s="2">
        <v>1</v>
      </c>
    </row>
    <row r="3955" spans="36:60" x14ac:dyDescent="0.25">
      <c r="AJ3955" s="12">
        <v>241</v>
      </c>
      <c r="AK3955" s="13" t="s">
        <v>296</v>
      </c>
      <c r="AL3955" s="13" t="s">
        <v>41</v>
      </c>
      <c r="AM3955" s="13" t="s">
        <v>28</v>
      </c>
      <c r="AN3955" s="13" t="s">
        <v>59</v>
      </c>
      <c r="AO3955" s="13" t="s">
        <v>60</v>
      </c>
      <c r="AP3955" s="13" t="s">
        <v>51</v>
      </c>
      <c r="AQ3955" s="13" t="s">
        <v>107</v>
      </c>
      <c r="AR3955" s="13" t="s">
        <v>53</v>
      </c>
      <c r="AS3955" s="13" t="s">
        <v>70</v>
      </c>
      <c r="AT3955" s="13">
        <v>416.66</v>
      </c>
      <c r="AU3955" s="13">
        <v>14</v>
      </c>
      <c r="AV3955" s="13">
        <v>0.19</v>
      </c>
      <c r="AW3955" s="13">
        <v>4724.92</v>
      </c>
      <c r="AX3955" s="13">
        <v>3422.1</v>
      </c>
      <c r="AY3955" s="13">
        <v>1302.82</v>
      </c>
      <c r="AZ3955" s="13" t="s">
        <v>63</v>
      </c>
      <c r="BA3955" s="13" t="s">
        <v>88</v>
      </c>
      <c r="BB3955" s="13" t="s">
        <v>37</v>
      </c>
      <c r="BC3955" s="13">
        <v>11.97</v>
      </c>
      <c r="BD3955" s="13">
        <v>4</v>
      </c>
      <c r="BE3955" s="13" t="s">
        <v>55</v>
      </c>
      <c r="BF3955" s="13" t="s">
        <v>39</v>
      </c>
      <c r="BG3955" s="13">
        <v>5</v>
      </c>
      <c r="BH3955" s="13">
        <v>4</v>
      </c>
    </row>
    <row r="3956" spans="36:60" x14ac:dyDescent="0.25">
      <c r="AJ3956" s="11">
        <v>242</v>
      </c>
      <c r="AK3956" s="2" t="s">
        <v>147</v>
      </c>
      <c r="AL3956" s="2" t="s">
        <v>127</v>
      </c>
      <c r="AM3956" s="2" t="s">
        <v>28</v>
      </c>
      <c r="AN3956" s="2" t="s">
        <v>93</v>
      </c>
      <c r="AO3956" s="2" t="s">
        <v>67</v>
      </c>
      <c r="AP3956" s="2" t="s">
        <v>31</v>
      </c>
      <c r="AQ3956" s="2" t="s">
        <v>32</v>
      </c>
      <c r="AR3956" s="2" t="s">
        <v>53</v>
      </c>
      <c r="AS3956" s="2" t="s">
        <v>34</v>
      </c>
      <c r="AT3956" s="2">
        <v>698.88</v>
      </c>
      <c r="AU3956" s="2">
        <v>11</v>
      </c>
      <c r="AV3956" s="2">
        <v>0.1</v>
      </c>
      <c r="AW3956" s="2">
        <v>6918.91</v>
      </c>
      <c r="AX3956" s="2">
        <v>4239.7</v>
      </c>
      <c r="AY3956" s="2">
        <v>2679.21</v>
      </c>
      <c r="AZ3956" s="2" t="s">
        <v>91</v>
      </c>
      <c r="BA3956" s="2" t="s">
        <v>54</v>
      </c>
      <c r="BB3956" s="2" t="s">
        <v>37</v>
      </c>
      <c r="BC3956" s="2">
        <v>37.4</v>
      </c>
      <c r="BD3956" s="2">
        <v>4</v>
      </c>
      <c r="BE3956" s="2" t="s">
        <v>38</v>
      </c>
      <c r="BF3956" s="2" t="s">
        <v>39</v>
      </c>
      <c r="BG3956" s="2">
        <v>3</v>
      </c>
      <c r="BH3956" s="2">
        <v>9</v>
      </c>
    </row>
    <row r="3957" spans="36:60" x14ac:dyDescent="0.25">
      <c r="AJ3957" s="12">
        <v>243</v>
      </c>
      <c r="AK3957" s="13" t="s">
        <v>189</v>
      </c>
      <c r="AL3957" s="13" t="s">
        <v>50</v>
      </c>
      <c r="AM3957" s="13" t="s">
        <v>66</v>
      </c>
      <c r="AN3957" s="13" t="s">
        <v>43</v>
      </c>
      <c r="AO3957" s="13" t="s">
        <v>30</v>
      </c>
      <c r="AP3957" s="13" t="s">
        <v>75</v>
      </c>
      <c r="AQ3957" s="13" t="s">
        <v>134</v>
      </c>
      <c r="AR3957" s="13" t="s">
        <v>45</v>
      </c>
      <c r="AS3957" s="13" t="s">
        <v>80</v>
      </c>
      <c r="AT3957" s="13">
        <v>99.85</v>
      </c>
      <c r="AU3957" s="13">
        <v>2</v>
      </c>
      <c r="AV3957" s="13">
        <v>0.23</v>
      </c>
      <c r="AW3957" s="13">
        <v>153.77000000000001</v>
      </c>
      <c r="AX3957" s="13">
        <v>121.37</v>
      </c>
      <c r="AY3957" s="13">
        <v>32.4</v>
      </c>
      <c r="AZ3957" s="13" t="s">
        <v>76</v>
      </c>
      <c r="BA3957" s="13" t="s">
        <v>88</v>
      </c>
      <c r="BB3957" s="13" t="s">
        <v>72</v>
      </c>
      <c r="BC3957" s="13">
        <v>47.68</v>
      </c>
      <c r="BD3957" s="13">
        <v>7</v>
      </c>
      <c r="BE3957" s="13" t="s">
        <v>97</v>
      </c>
      <c r="BF3957" s="13" t="s">
        <v>56</v>
      </c>
      <c r="BG3957" s="13">
        <v>5</v>
      </c>
      <c r="BH3957" s="13">
        <v>3</v>
      </c>
    </row>
    <row r="3958" spans="36:60" x14ac:dyDescent="0.25">
      <c r="AJ3958" s="11">
        <v>244</v>
      </c>
      <c r="AK3958" s="2" t="s">
        <v>280</v>
      </c>
      <c r="AL3958" s="2" t="s">
        <v>114</v>
      </c>
      <c r="AM3958" s="2" t="s">
        <v>42</v>
      </c>
      <c r="AN3958" s="2" t="s">
        <v>90</v>
      </c>
      <c r="AO3958" s="2" t="s">
        <v>74</v>
      </c>
      <c r="AP3958" s="2" t="s">
        <v>51</v>
      </c>
      <c r="AQ3958" s="2" t="s">
        <v>62</v>
      </c>
      <c r="AR3958" s="2" t="s">
        <v>33</v>
      </c>
      <c r="AS3958" s="2" t="s">
        <v>34</v>
      </c>
      <c r="AT3958" s="2">
        <v>77.23</v>
      </c>
      <c r="AU3958" s="2">
        <v>14</v>
      </c>
      <c r="AV3958" s="2">
        <v>0.22</v>
      </c>
      <c r="AW3958" s="2">
        <v>843.35</v>
      </c>
      <c r="AX3958" s="2">
        <v>488.82</v>
      </c>
      <c r="AY3958" s="2">
        <v>354.53</v>
      </c>
      <c r="AZ3958" s="2" t="s">
        <v>47</v>
      </c>
      <c r="BA3958" s="2" t="s">
        <v>36</v>
      </c>
      <c r="BB3958" s="2" t="s">
        <v>72</v>
      </c>
      <c r="BC3958" s="2">
        <v>5.77</v>
      </c>
      <c r="BD3958" s="2">
        <v>1</v>
      </c>
      <c r="BE3958" s="2" t="s">
        <v>97</v>
      </c>
      <c r="BF3958" s="2" t="s">
        <v>39</v>
      </c>
      <c r="BG3958" s="2">
        <v>5</v>
      </c>
      <c r="BH3958" s="2">
        <v>3</v>
      </c>
    </row>
    <row r="3959" spans="36:60" x14ac:dyDescent="0.25">
      <c r="AJ3959" s="12">
        <v>245</v>
      </c>
      <c r="AK3959" s="13" t="s">
        <v>297</v>
      </c>
      <c r="AL3959" s="13" t="s">
        <v>58</v>
      </c>
      <c r="AM3959" s="13" t="s">
        <v>66</v>
      </c>
      <c r="AN3959" s="13" t="s">
        <v>90</v>
      </c>
      <c r="AO3959" s="13" t="s">
        <v>78</v>
      </c>
      <c r="AP3959" s="13" t="s">
        <v>61</v>
      </c>
      <c r="AQ3959" s="13" t="s">
        <v>79</v>
      </c>
      <c r="AR3959" s="13" t="s">
        <v>45</v>
      </c>
      <c r="AS3959" s="13" t="s">
        <v>80</v>
      </c>
      <c r="AT3959" s="13">
        <v>341.25</v>
      </c>
      <c r="AU3959" s="13">
        <v>6</v>
      </c>
      <c r="AV3959" s="13">
        <v>0.19</v>
      </c>
      <c r="AW3959" s="13">
        <v>1658.48</v>
      </c>
      <c r="AX3959" s="13">
        <v>976.94</v>
      </c>
      <c r="AY3959" s="13">
        <v>681.54</v>
      </c>
      <c r="AZ3959" s="13" t="s">
        <v>35</v>
      </c>
      <c r="BA3959" s="13" t="s">
        <v>71</v>
      </c>
      <c r="BB3959" s="13" t="s">
        <v>48</v>
      </c>
      <c r="BC3959" s="13">
        <v>29.56</v>
      </c>
      <c r="BD3959" s="13">
        <v>8</v>
      </c>
      <c r="BE3959" s="13" t="s">
        <v>55</v>
      </c>
      <c r="BF3959" s="13" t="s">
        <v>39</v>
      </c>
      <c r="BG3959" s="13">
        <v>4</v>
      </c>
      <c r="BH3959" s="13">
        <v>2</v>
      </c>
    </row>
    <row r="3960" spans="36:60" x14ac:dyDescent="0.25">
      <c r="AJ3960" s="11">
        <v>246</v>
      </c>
      <c r="AK3960" s="2" t="s">
        <v>298</v>
      </c>
      <c r="AL3960" s="2" t="s">
        <v>120</v>
      </c>
      <c r="AM3960" s="2" t="s">
        <v>42</v>
      </c>
      <c r="AN3960" s="2" t="s">
        <v>29</v>
      </c>
      <c r="AO3960" s="2" t="s">
        <v>30</v>
      </c>
      <c r="AP3960" s="2" t="s">
        <v>31</v>
      </c>
      <c r="AQ3960" s="2" t="s">
        <v>84</v>
      </c>
      <c r="AR3960" s="2" t="s">
        <v>53</v>
      </c>
      <c r="AS3960" s="2" t="s">
        <v>34</v>
      </c>
      <c r="AT3960" s="2">
        <v>175.54</v>
      </c>
      <c r="AU3960" s="2">
        <v>12</v>
      </c>
      <c r="AV3960" s="2">
        <v>0.27</v>
      </c>
      <c r="AW3960" s="2">
        <v>1537.73</v>
      </c>
      <c r="AX3960" s="2">
        <v>854.29</v>
      </c>
      <c r="AY3960" s="2">
        <v>683.44</v>
      </c>
      <c r="AZ3960" s="2" t="s">
        <v>63</v>
      </c>
      <c r="BA3960" s="2" t="s">
        <v>71</v>
      </c>
      <c r="BB3960" s="2" t="s">
        <v>37</v>
      </c>
      <c r="BC3960" s="2">
        <v>42.86</v>
      </c>
      <c r="BD3960" s="2">
        <v>7</v>
      </c>
      <c r="BE3960" s="2" t="s">
        <v>55</v>
      </c>
      <c r="BF3960" s="2" t="s">
        <v>56</v>
      </c>
      <c r="BG3960" s="2">
        <v>1</v>
      </c>
      <c r="BH3960" s="2">
        <v>12</v>
      </c>
    </row>
    <row r="3961" spans="36:60" x14ac:dyDescent="0.25">
      <c r="AJ3961" s="12">
        <v>247</v>
      </c>
      <c r="AK3961" s="13" t="s">
        <v>299</v>
      </c>
      <c r="AL3961" s="13" t="s">
        <v>99</v>
      </c>
      <c r="AM3961" s="13" t="s">
        <v>28</v>
      </c>
      <c r="AN3961" s="13" t="s">
        <v>29</v>
      </c>
      <c r="AO3961" s="13" t="s">
        <v>74</v>
      </c>
      <c r="AP3961" s="13" t="s">
        <v>68</v>
      </c>
      <c r="AQ3961" s="13" t="s">
        <v>102</v>
      </c>
      <c r="AR3961" s="13" t="s">
        <v>33</v>
      </c>
      <c r="AS3961" s="13" t="s">
        <v>34</v>
      </c>
      <c r="AT3961" s="13">
        <v>473.6</v>
      </c>
      <c r="AU3961" s="13">
        <v>10</v>
      </c>
      <c r="AV3961" s="13">
        <v>7.0000000000000007E-2</v>
      </c>
      <c r="AW3961" s="13">
        <v>4404.4799999999996</v>
      </c>
      <c r="AX3961" s="13">
        <v>3517.21</v>
      </c>
      <c r="AY3961" s="13">
        <v>887.27</v>
      </c>
      <c r="AZ3961" s="13" t="s">
        <v>35</v>
      </c>
      <c r="BA3961" s="13" t="s">
        <v>36</v>
      </c>
      <c r="BB3961" s="13" t="s">
        <v>72</v>
      </c>
      <c r="BC3961" s="13">
        <v>25.72</v>
      </c>
      <c r="BD3961" s="13">
        <v>1</v>
      </c>
      <c r="BE3961" s="13" t="s">
        <v>97</v>
      </c>
      <c r="BF3961" s="13" t="s">
        <v>39</v>
      </c>
      <c r="BG3961" s="13">
        <v>2</v>
      </c>
      <c r="BH3961" s="13">
        <v>7</v>
      </c>
    </row>
    <row r="3962" spans="36:60" x14ac:dyDescent="0.25">
      <c r="AJ3962" s="11">
        <v>248</v>
      </c>
      <c r="AK3962" s="2" t="s">
        <v>300</v>
      </c>
      <c r="AL3962" s="2" t="s">
        <v>114</v>
      </c>
      <c r="AM3962" s="2" t="s">
        <v>66</v>
      </c>
      <c r="AN3962" s="2" t="s">
        <v>59</v>
      </c>
      <c r="AO3962" s="2" t="s">
        <v>30</v>
      </c>
      <c r="AP3962" s="2" t="s">
        <v>61</v>
      </c>
      <c r="AQ3962" s="2" t="s">
        <v>87</v>
      </c>
      <c r="AR3962" s="2" t="s">
        <v>53</v>
      </c>
      <c r="AS3962" s="2" t="s">
        <v>85</v>
      </c>
      <c r="AT3962" s="2">
        <v>355.28</v>
      </c>
      <c r="AU3962" s="2">
        <v>3</v>
      </c>
      <c r="AV3962" s="2">
        <v>0.25</v>
      </c>
      <c r="AW3962" s="2">
        <v>799.38</v>
      </c>
      <c r="AX3962" s="2">
        <v>607.36</v>
      </c>
      <c r="AY3962" s="2">
        <v>192.02</v>
      </c>
      <c r="AZ3962" s="2" t="s">
        <v>35</v>
      </c>
      <c r="BA3962" s="2" t="s">
        <v>36</v>
      </c>
      <c r="BB3962" s="2" t="s">
        <v>48</v>
      </c>
      <c r="BC3962" s="2">
        <v>23.95</v>
      </c>
      <c r="BD3962" s="2">
        <v>3</v>
      </c>
      <c r="BE3962" s="2" t="s">
        <v>97</v>
      </c>
      <c r="BF3962" s="2" t="s">
        <v>56</v>
      </c>
      <c r="BG3962" s="2">
        <v>5</v>
      </c>
      <c r="BH3962" s="2">
        <v>8</v>
      </c>
    </row>
    <row r="3963" spans="36:60" x14ac:dyDescent="0.25">
      <c r="AJ3963" s="12">
        <v>249</v>
      </c>
      <c r="AK3963" s="13" t="s">
        <v>301</v>
      </c>
      <c r="AL3963" s="13" t="s">
        <v>127</v>
      </c>
      <c r="AM3963" s="13" t="s">
        <v>82</v>
      </c>
      <c r="AN3963" s="13" t="s">
        <v>59</v>
      </c>
      <c r="AO3963" s="13" t="s">
        <v>44</v>
      </c>
      <c r="AP3963" s="13" t="s">
        <v>61</v>
      </c>
      <c r="AQ3963" s="13" t="s">
        <v>84</v>
      </c>
      <c r="AR3963" s="13" t="s">
        <v>45</v>
      </c>
      <c r="AS3963" s="13" t="s">
        <v>46</v>
      </c>
      <c r="AT3963" s="13">
        <v>575.63</v>
      </c>
      <c r="AU3963" s="13">
        <v>16</v>
      </c>
      <c r="AV3963" s="13">
        <v>0</v>
      </c>
      <c r="AW3963" s="13">
        <v>9210.08</v>
      </c>
      <c r="AX3963" s="13">
        <v>7741.91</v>
      </c>
      <c r="AY3963" s="13">
        <v>1468.17</v>
      </c>
      <c r="AZ3963" s="13" t="s">
        <v>47</v>
      </c>
      <c r="BA3963" s="13" t="s">
        <v>54</v>
      </c>
      <c r="BB3963" s="13" t="s">
        <v>37</v>
      </c>
      <c r="BC3963" s="13">
        <v>11.19</v>
      </c>
      <c r="BD3963" s="13">
        <v>4</v>
      </c>
      <c r="BE3963" s="13" t="s">
        <v>55</v>
      </c>
      <c r="BF3963" s="13" t="s">
        <v>56</v>
      </c>
      <c r="BG3963" s="13">
        <v>1</v>
      </c>
      <c r="BH3963" s="13">
        <v>8</v>
      </c>
    </row>
    <row r="3964" spans="36:60" x14ac:dyDescent="0.25">
      <c r="AJ3964" s="11">
        <v>250</v>
      </c>
      <c r="AK3964" s="2" t="s">
        <v>302</v>
      </c>
      <c r="AL3964" s="2" t="s">
        <v>96</v>
      </c>
      <c r="AM3964" s="2" t="s">
        <v>66</v>
      </c>
      <c r="AN3964" s="2" t="s">
        <v>90</v>
      </c>
      <c r="AO3964" s="2" t="s">
        <v>44</v>
      </c>
      <c r="AP3964" s="2" t="s">
        <v>68</v>
      </c>
      <c r="AQ3964" s="2" t="s">
        <v>32</v>
      </c>
      <c r="AR3964" s="2" t="s">
        <v>45</v>
      </c>
      <c r="AS3964" s="2" t="s">
        <v>46</v>
      </c>
      <c r="AT3964" s="2">
        <v>221.98</v>
      </c>
      <c r="AU3964" s="2">
        <v>11</v>
      </c>
      <c r="AV3964" s="2">
        <v>0.08</v>
      </c>
      <c r="AW3964" s="2">
        <v>2246.44</v>
      </c>
      <c r="AX3964" s="2">
        <v>2013.81</v>
      </c>
      <c r="AY3964" s="2">
        <v>232.63</v>
      </c>
      <c r="AZ3964" s="2" t="s">
        <v>47</v>
      </c>
      <c r="BA3964" s="2" t="s">
        <v>71</v>
      </c>
      <c r="BB3964" s="2" t="s">
        <v>72</v>
      </c>
      <c r="BC3964" s="2">
        <v>10.42</v>
      </c>
      <c r="BD3964" s="2">
        <v>7</v>
      </c>
      <c r="BE3964" s="2" t="s">
        <v>97</v>
      </c>
      <c r="BF3964" s="2" t="s">
        <v>56</v>
      </c>
      <c r="BG3964" s="2">
        <v>1</v>
      </c>
      <c r="BH3964" s="2">
        <v>3</v>
      </c>
    </row>
    <row r="3965" spans="36:60" x14ac:dyDescent="0.25">
      <c r="AJ3965" s="12">
        <v>251</v>
      </c>
      <c r="AK3965" s="13" t="s">
        <v>297</v>
      </c>
      <c r="AL3965" s="13" t="s">
        <v>58</v>
      </c>
      <c r="AM3965" s="13" t="s">
        <v>28</v>
      </c>
      <c r="AN3965" s="13" t="s">
        <v>59</v>
      </c>
      <c r="AO3965" s="13" t="s">
        <v>67</v>
      </c>
      <c r="AP3965" s="13" t="s">
        <v>31</v>
      </c>
      <c r="AQ3965" s="13" t="s">
        <v>69</v>
      </c>
      <c r="AR3965" s="13" t="s">
        <v>53</v>
      </c>
      <c r="AS3965" s="13" t="s">
        <v>85</v>
      </c>
      <c r="AT3965" s="13">
        <v>826.99</v>
      </c>
      <c r="AU3965" s="13">
        <v>5</v>
      </c>
      <c r="AV3965" s="13">
        <v>0.14000000000000001</v>
      </c>
      <c r="AW3965" s="13">
        <v>3556.06</v>
      </c>
      <c r="AX3965" s="13">
        <v>1925.75</v>
      </c>
      <c r="AY3965" s="13">
        <v>1630.31</v>
      </c>
      <c r="AZ3965" s="13" t="s">
        <v>35</v>
      </c>
      <c r="BA3965" s="13" t="s">
        <v>88</v>
      </c>
      <c r="BB3965" s="13" t="s">
        <v>72</v>
      </c>
      <c r="BC3965" s="13">
        <v>41.39</v>
      </c>
      <c r="BD3965" s="13">
        <v>9</v>
      </c>
      <c r="BE3965" s="13" t="s">
        <v>97</v>
      </c>
      <c r="BF3965" s="13" t="s">
        <v>39</v>
      </c>
      <c r="BG3965" s="13">
        <v>2</v>
      </c>
      <c r="BH3965" s="13">
        <v>2</v>
      </c>
    </row>
    <row r="3966" spans="36:60" x14ac:dyDescent="0.25">
      <c r="AJ3966" s="11">
        <v>252</v>
      </c>
      <c r="AK3966" s="2" t="s">
        <v>303</v>
      </c>
      <c r="AL3966" s="2" t="s">
        <v>114</v>
      </c>
      <c r="AM3966" s="2" t="s">
        <v>42</v>
      </c>
      <c r="AN3966" s="2" t="s">
        <v>29</v>
      </c>
      <c r="AO3966" s="2" t="s">
        <v>44</v>
      </c>
      <c r="AP3966" s="2" t="s">
        <v>31</v>
      </c>
      <c r="AQ3966" s="2" t="s">
        <v>102</v>
      </c>
      <c r="AR3966" s="2" t="s">
        <v>45</v>
      </c>
      <c r="AS3966" s="2" t="s">
        <v>85</v>
      </c>
      <c r="AT3966" s="2">
        <v>345.15</v>
      </c>
      <c r="AU3966" s="2">
        <v>19</v>
      </c>
      <c r="AV3966" s="2">
        <v>0.22</v>
      </c>
      <c r="AW3966" s="2">
        <v>5115.12</v>
      </c>
      <c r="AX3966" s="2">
        <v>3453.11</v>
      </c>
      <c r="AY3966" s="2">
        <v>1662.01</v>
      </c>
      <c r="AZ3966" s="2" t="s">
        <v>47</v>
      </c>
      <c r="BA3966" s="2" t="s">
        <v>54</v>
      </c>
      <c r="BB3966" s="2" t="s">
        <v>37</v>
      </c>
      <c r="BC3966" s="2">
        <v>11.58</v>
      </c>
      <c r="BD3966" s="2">
        <v>2</v>
      </c>
      <c r="BE3966" s="2" t="s">
        <v>38</v>
      </c>
      <c r="BF3966" s="2" t="s">
        <v>56</v>
      </c>
      <c r="BG3966" s="2">
        <v>2</v>
      </c>
      <c r="BH3966" s="2">
        <v>12</v>
      </c>
    </row>
    <row r="3967" spans="36:60" x14ac:dyDescent="0.25">
      <c r="AJ3967" s="12">
        <v>253</v>
      </c>
      <c r="AK3967" s="13" t="s">
        <v>168</v>
      </c>
      <c r="AL3967" s="13" t="s">
        <v>96</v>
      </c>
      <c r="AM3967" s="13" t="s">
        <v>66</v>
      </c>
      <c r="AN3967" s="13" t="s">
        <v>93</v>
      </c>
      <c r="AO3967" s="13" t="s">
        <v>30</v>
      </c>
      <c r="AP3967" s="13" t="s">
        <v>51</v>
      </c>
      <c r="AQ3967" s="13" t="s">
        <v>79</v>
      </c>
      <c r="AR3967" s="13" t="s">
        <v>45</v>
      </c>
      <c r="AS3967" s="13" t="s">
        <v>80</v>
      </c>
      <c r="AT3967" s="13">
        <v>258.85000000000002</v>
      </c>
      <c r="AU3967" s="13">
        <v>16</v>
      </c>
      <c r="AV3967" s="13">
        <v>0.02</v>
      </c>
      <c r="AW3967" s="13">
        <v>4058.77</v>
      </c>
      <c r="AX3967" s="13">
        <v>2049.6999999999998</v>
      </c>
      <c r="AY3967" s="13">
        <v>2009.07</v>
      </c>
      <c r="AZ3967" s="13" t="s">
        <v>35</v>
      </c>
      <c r="BA3967" s="13" t="s">
        <v>71</v>
      </c>
      <c r="BB3967" s="13" t="s">
        <v>48</v>
      </c>
      <c r="BC3967" s="13">
        <v>28.14</v>
      </c>
      <c r="BD3967" s="13">
        <v>9</v>
      </c>
      <c r="BE3967" s="13" t="s">
        <v>55</v>
      </c>
      <c r="BF3967" s="13" t="s">
        <v>39</v>
      </c>
      <c r="BG3967" s="13">
        <v>1</v>
      </c>
      <c r="BH3967" s="13">
        <v>3</v>
      </c>
    </row>
    <row r="3968" spans="36:60" x14ac:dyDescent="0.25">
      <c r="AJ3968" s="11">
        <v>254</v>
      </c>
      <c r="AK3968" s="2" t="s">
        <v>304</v>
      </c>
      <c r="AL3968" s="2" t="s">
        <v>27</v>
      </c>
      <c r="AM3968" s="2" t="s">
        <v>42</v>
      </c>
      <c r="AN3968" s="2" t="s">
        <v>93</v>
      </c>
      <c r="AO3968" s="2" t="s">
        <v>60</v>
      </c>
      <c r="AP3968" s="2" t="s">
        <v>31</v>
      </c>
      <c r="AQ3968" s="2" t="s">
        <v>62</v>
      </c>
      <c r="AR3968" s="2" t="s">
        <v>45</v>
      </c>
      <c r="AS3968" s="2" t="s">
        <v>70</v>
      </c>
      <c r="AT3968" s="2">
        <v>131.55000000000001</v>
      </c>
      <c r="AU3968" s="2">
        <v>18</v>
      </c>
      <c r="AV3968" s="2">
        <v>0.19</v>
      </c>
      <c r="AW3968" s="2">
        <v>1918</v>
      </c>
      <c r="AX3968" s="2">
        <v>1523.69</v>
      </c>
      <c r="AY3968" s="2">
        <v>394.31</v>
      </c>
      <c r="AZ3968" s="2" t="s">
        <v>35</v>
      </c>
      <c r="BA3968" s="2" t="s">
        <v>36</v>
      </c>
      <c r="BB3968" s="2" t="s">
        <v>72</v>
      </c>
      <c r="BC3968" s="2">
        <v>20.94</v>
      </c>
      <c r="BD3968" s="2">
        <v>8</v>
      </c>
      <c r="BE3968" s="2" t="s">
        <v>97</v>
      </c>
      <c r="BF3968" s="2" t="s">
        <v>39</v>
      </c>
      <c r="BG3968" s="2">
        <v>2</v>
      </c>
      <c r="BH3968" s="2">
        <v>7</v>
      </c>
    </row>
    <row r="3969" spans="36:60" x14ac:dyDescent="0.25">
      <c r="AJ3969" s="12">
        <v>255</v>
      </c>
      <c r="AK3969" s="13" t="s">
        <v>133</v>
      </c>
      <c r="AL3969" s="13" t="s">
        <v>65</v>
      </c>
      <c r="AM3969" s="13" t="s">
        <v>28</v>
      </c>
      <c r="AN3969" s="13" t="s">
        <v>43</v>
      </c>
      <c r="AO3969" s="13" t="s">
        <v>60</v>
      </c>
      <c r="AP3969" s="13" t="s">
        <v>68</v>
      </c>
      <c r="AQ3969" s="13" t="s">
        <v>52</v>
      </c>
      <c r="AR3969" s="13" t="s">
        <v>53</v>
      </c>
      <c r="AS3969" s="13" t="s">
        <v>46</v>
      </c>
      <c r="AT3969" s="13">
        <v>186.02</v>
      </c>
      <c r="AU3969" s="13">
        <v>16</v>
      </c>
      <c r="AV3969" s="13">
        <v>0.27</v>
      </c>
      <c r="AW3969" s="13">
        <v>2172.71</v>
      </c>
      <c r="AX3969" s="13">
        <v>1861.63</v>
      </c>
      <c r="AY3969" s="13">
        <v>311.08</v>
      </c>
      <c r="AZ3969" s="13" t="s">
        <v>91</v>
      </c>
      <c r="BA3969" s="13" t="s">
        <v>88</v>
      </c>
      <c r="BB3969" s="13" t="s">
        <v>37</v>
      </c>
      <c r="BC3969" s="13">
        <v>6.38</v>
      </c>
      <c r="BD3969" s="13">
        <v>3</v>
      </c>
      <c r="BE3969" s="13" t="s">
        <v>55</v>
      </c>
      <c r="BF3969" s="13" t="s">
        <v>56</v>
      </c>
      <c r="BG3969" s="13">
        <v>3</v>
      </c>
      <c r="BH3969" s="13">
        <v>6</v>
      </c>
    </row>
    <row r="3970" spans="36:60" x14ac:dyDescent="0.25">
      <c r="AJ3970" s="11">
        <v>256</v>
      </c>
      <c r="AK3970" s="2" t="s">
        <v>305</v>
      </c>
      <c r="AL3970" s="2" t="s">
        <v>50</v>
      </c>
      <c r="AM3970" s="2" t="s">
        <v>42</v>
      </c>
      <c r="AN3970" s="2" t="s">
        <v>59</v>
      </c>
      <c r="AO3970" s="2" t="s">
        <v>44</v>
      </c>
      <c r="AP3970" s="2" t="s">
        <v>51</v>
      </c>
      <c r="AQ3970" s="2" t="s">
        <v>62</v>
      </c>
      <c r="AR3970" s="2" t="s">
        <v>53</v>
      </c>
      <c r="AS3970" s="2" t="s">
        <v>46</v>
      </c>
      <c r="AT3970" s="2">
        <v>480.43</v>
      </c>
      <c r="AU3970" s="2">
        <v>12</v>
      </c>
      <c r="AV3970" s="2">
        <v>0.12</v>
      </c>
      <c r="AW3970" s="2">
        <v>5073.34</v>
      </c>
      <c r="AX3970" s="2">
        <v>4252.1400000000003</v>
      </c>
      <c r="AY3970" s="2">
        <v>821.2</v>
      </c>
      <c r="AZ3970" s="2" t="s">
        <v>47</v>
      </c>
      <c r="BA3970" s="2" t="s">
        <v>71</v>
      </c>
      <c r="BB3970" s="2" t="s">
        <v>37</v>
      </c>
      <c r="BC3970" s="2">
        <v>38.979999999999997</v>
      </c>
      <c r="BD3970" s="2">
        <v>8</v>
      </c>
      <c r="BE3970" s="2" t="s">
        <v>55</v>
      </c>
      <c r="BF3970" s="2" t="s">
        <v>39</v>
      </c>
      <c r="BG3970" s="2">
        <v>5</v>
      </c>
      <c r="BH3970" s="2">
        <v>11</v>
      </c>
    </row>
    <row r="3971" spans="36:60" x14ac:dyDescent="0.25">
      <c r="AJ3971" s="12">
        <v>257</v>
      </c>
      <c r="AK3971" s="13" t="s">
        <v>306</v>
      </c>
      <c r="AL3971" s="13" t="s">
        <v>27</v>
      </c>
      <c r="AM3971" s="13" t="s">
        <v>82</v>
      </c>
      <c r="AN3971" s="13" t="s">
        <v>59</v>
      </c>
      <c r="AO3971" s="13" t="s">
        <v>94</v>
      </c>
      <c r="AP3971" s="13" t="s">
        <v>51</v>
      </c>
      <c r="AQ3971" s="13" t="s">
        <v>52</v>
      </c>
      <c r="AR3971" s="13" t="s">
        <v>33</v>
      </c>
      <c r="AS3971" s="13" t="s">
        <v>34</v>
      </c>
      <c r="AT3971" s="13">
        <v>509.34</v>
      </c>
      <c r="AU3971" s="13">
        <v>10</v>
      </c>
      <c r="AV3971" s="13">
        <v>0.03</v>
      </c>
      <c r="AW3971" s="13">
        <v>4940.6000000000004</v>
      </c>
      <c r="AX3971" s="13">
        <v>4177.7</v>
      </c>
      <c r="AY3971" s="13">
        <v>762.9</v>
      </c>
      <c r="AZ3971" s="13" t="s">
        <v>91</v>
      </c>
      <c r="BA3971" s="13" t="s">
        <v>71</v>
      </c>
      <c r="BB3971" s="13" t="s">
        <v>37</v>
      </c>
      <c r="BC3971" s="13">
        <v>7.02</v>
      </c>
      <c r="BD3971" s="13">
        <v>10</v>
      </c>
      <c r="BE3971" s="13" t="s">
        <v>38</v>
      </c>
      <c r="BF3971" s="13" t="s">
        <v>56</v>
      </c>
      <c r="BG3971" s="13">
        <v>2</v>
      </c>
      <c r="BH3971" s="13">
        <v>12</v>
      </c>
    </row>
    <row r="3972" spans="36:60" x14ac:dyDescent="0.25">
      <c r="AJ3972" s="11">
        <v>258</v>
      </c>
      <c r="AK3972" s="2" t="s">
        <v>307</v>
      </c>
      <c r="AL3972" s="2" t="s">
        <v>129</v>
      </c>
      <c r="AM3972" s="2" t="s">
        <v>66</v>
      </c>
      <c r="AN3972" s="2" t="s">
        <v>90</v>
      </c>
      <c r="AO3972" s="2" t="s">
        <v>100</v>
      </c>
      <c r="AP3972" s="2" t="s">
        <v>51</v>
      </c>
      <c r="AQ3972" s="2" t="s">
        <v>32</v>
      </c>
      <c r="AR3972" s="2" t="s">
        <v>53</v>
      </c>
      <c r="AS3972" s="2" t="s">
        <v>80</v>
      </c>
      <c r="AT3972" s="2">
        <v>992.38</v>
      </c>
      <c r="AU3972" s="2">
        <v>19</v>
      </c>
      <c r="AV3972" s="2">
        <v>0.15</v>
      </c>
      <c r="AW3972" s="2">
        <v>16026.94</v>
      </c>
      <c r="AX3972" s="2">
        <v>9127.4699999999993</v>
      </c>
      <c r="AY3972" s="2">
        <v>6899.47</v>
      </c>
      <c r="AZ3972" s="2" t="s">
        <v>91</v>
      </c>
      <c r="BA3972" s="2" t="s">
        <v>54</v>
      </c>
      <c r="BB3972" s="2" t="s">
        <v>72</v>
      </c>
      <c r="BC3972" s="2">
        <v>13.93</v>
      </c>
      <c r="BD3972" s="2">
        <v>3</v>
      </c>
      <c r="BE3972" s="2" t="s">
        <v>55</v>
      </c>
      <c r="BF3972" s="2" t="s">
        <v>56</v>
      </c>
      <c r="BG3972" s="2">
        <v>4</v>
      </c>
      <c r="BH3972" s="2">
        <v>5</v>
      </c>
    </row>
    <row r="3973" spans="36:60" x14ac:dyDescent="0.25">
      <c r="AJ3973" s="12">
        <v>259</v>
      </c>
      <c r="AK3973" s="13" t="s">
        <v>106</v>
      </c>
      <c r="AL3973" s="13" t="s">
        <v>120</v>
      </c>
      <c r="AM3973" s="13" t="s">
        <v>42</v>
      </c>
      <c r="AN3973" s="13" t="s">
        <v>29</v>
      </c>
      <c r="AO3973" s="13" t="s">
        <v>30</v>
      </c>
      <c r="AP3973" s="13" t="s">
        <v>31</v>
      </c>
      <c r="AQ3973" s="13" t="s">
        <v>62</v>
      </c>
      <c r="AR3973" s="13" t="s">
        <v>45</v>
      </c>
      <c r="AS3973" s="13" t="s">
        <v>46</v>
      </c>
      <c r="AT3973" s="13">
        <v>254.08</v>
      </c>
      <c r="AU3973" s="13">
        <v>8</v>
      </c>
      <c r="AV3973" s="13">
        <v>0.17</v>
      </c>
      <c r="AW3973" s="13">
        <v>1687.09</v>
      </c>
      <c r="AX3973" s="13">
        <v>1333.4</v>
      </c>
      <c r="AY3973" s="13">
        <v>353.69</v>
      </c>
      <c r="AZ3973" s="13" t="s">
        <v>91</v>
      </c>
      <c r="BA3973" s="13" t="s">
        <v>36</v>
      </c>
      <c r="BB3973" s="13" t="s">
        <v>37</v>
      </c>
      <c r="BC3973" s="13">
        <v>18.25</v>
      </c>
      <c r="BD3973" s="13">
        <v>1</v>
      </c>
      <c r="BE3973" s="13" t="s">
        <v>55</v>
      </c>
      <c r="BF3973" s="13" t="s">
        <v>39</v>
      </c>
      <c r="BG3973" s="13">
        <v>1</v>
      </c>
      <c r="BH3973" s="13">
        <v>11</v>
      </c>
    </row>
    <row r="3974" spans="36:60" x14ac:dyDescent="0.25">
      <c r="AJ3974" s="11">
        <v>260</v>
      </c>
      <c r="AK3974" s="2" t="s">
        <v>104</v>
      </c>
      <c r="AL3974" s="2" t="s">
        <v>129</v>
      </c>
      <c r="AM3974" s="2" t="s">
        <v>82</v>
      </c>
      <c r="AN3974" s="2" t="s">
        <v>29</v>
      </c>
      <c r="AO3974" s="2" t="s">
        <v>78</v>
      </c>
      <c r="AP3974" s="2" t="s">
        <v>61</v>
      </c>
      <c r="AQ3974" s="2" t="s">
        <v>79</v>
      </c>
      <c r="AR3974" s="2" t="s">
        <v>33</v>
      </c>
      <c r="AS3974" s="2" t="s">
        <v>34</v>
      </c>
      <c r="AT3974" s="2">
        <v>200.41</v>
      </c>
      <c r="AU3974" s="2">
        <v>7</v>
      </c>
      <c r="AV3974" s="2">
        <v>0.22</v>
      </c>
      <c r="AW3974" s="2">
        <v>1094.24</v>
      </c>
      <c r="AX3974" s="2">
        <v>612.11</v>
      </c>
      <c r="AY3974" s="2">
        <v>482.13</v>
      </c>
      <c r="AZ3974" s="2" t="s">
        <v>63</v>
      </c>
      <c r="BA3974" s="2" t="s">
        <v>36</v>
      </c>
      <c r="BB3974" s="2" t="s">
        <v>37</v>
      </c>
      <c r="BC3974" s="2">
        <v>42.65</v>
      </c>
      <c r="BD3974" s="2">
        <v>10</v>
      </c>
      <c r="BE3974" s="2" t="s">
        <v>55</v>
      </c>
      <c r="BF3974" s="2" t="s">
        <v>56</v>
      </c>
      <c r="BG3974" s="2">
        <v>2</v>
      </c>
      <c r="BH3974" s="2">
        <v>12</v>
      </c>
    </row>
    <row r="3975" spans="36:60" x14ac:dyDescent="0.25">
      <c r="AJ3975" s="12">
        <v>261</v>
      </c>
      <c r="AK3975" s="13" t="s">
        <v>308</v>
      </c>
      <c r="AL3975" s="13" t="s">
        <v>127</v>
      </c>
      <c r="AM3975" s="13" t="s">
        <v>82</v>
      </c>
      <c r="AN3975" s="13" t="s">
        <v>43</v>
      </c>
      <c r="AO3975" s="13" t="s">
        <v>78</v>
      </c>
      <c r="AP3975" s="13" t="s">
        <v>75</v>
      </c>
      <c r="AQ3975" s="13" t="s">
        <v>69</v>
      </c>
      <c r="AR3975" s="13" t="s">
        <v>33</v>
      </c>
      <c r="AS3975" s="13" t="s">
        <v>80</v>
      </c>
      <c r="AT3975" s="13">
        <v>52.91</v>
      </c>
      <c r="AU3975" s="13">
        <v>16</v>
      </c>
      <c r="AV3975" s="13">
        <v>0.04</v>
      </c>
      <c r="AW3975" s="13">
        <v>812.7</v>
      </c>
      <c r="AX3975" s="13">
        <v>713.23</v>
      </c>
      <c r="AY3975" s="13">
        <v>99.47</v>
      </c>
      <c r="AZ3975" s="13" t="s">
        <v>63</v>
      </c>
      <c r="BA3975" s="13" t="s">
        <v>54</v>
      </c>
      <c r="BB3975" s="13" t="s">
        <v>48</v>
      </c>
      <c r="BC3975" s="13">
        <v>9.7799999999999994</v>
      </c>
      <c r="BD3975" s="13">
        <v>1</v>
      </c>
      <c r="BE3975" s="13" t="s">
        <v>38</v>
      </c>
      <c r="BF3975" s="13" t="s">
        <v>56</v>
      </c>
      <c r="BG3975" s="13">
        <v>4</v>
      </c>
      <c r="BH3975" s="13">
        <v>1</v>
      </c>
    </row>
    <row r="3976" spans="36:60" x14ac:dyDescent="0.25">
      <c r="AJ3976" s="11">
        <v>262</v>
      </c>
      <c r="AK3976" s="2" t="s">
        <v>237</v>
      </c>
      <c r="AL3976" s="2" t="s">
        <v>118</v>
      </c>
      <c r="AM3976" s="2" t="s">
        <v>66</v>
      </c>
      <c r="AN3976" s="2" t="s">
        <v>43</v>
      </c>
      <c r="AO3976" s="2" t="s">
        <v>94</v>
      </c>
      <c r="AP3976" s="2" t="s">
        <v>61</v>
      </c>
      <c r="AQ3976" s="2" t="s">
        <v>69</v>
      </c>
      <c r="AR3976" s="2" t="s">
        <v>53</v>
      </c>
      <c r="AS3976" s="2" t="s">
        <v>34</v>
      </c>
      <c r="AT3976" s="2">
        <v>561.09</v>
      </c>
      <c r="AU3976" s="2">
        <v>1</v>
      </c>
      <c r="AV3976" s="2">
        <v>0.27</v>
      </c>
      <c r="AW3976" s="2">
        <v>409.6</v>
      </c>
      <c r="AX3976" s="2">
        <v>217.35</v>
      </c>
      <c r="AY3976" s="2">
        <v>192.25</v>
      </c>
      <c r="AZ3976" s="2" t="s">
        <v>91</v>
      </c>
      <c r="BA3976" s="2" t="s">
        <v>71</v>
      </c>
      <c r="BB3976" s="2" t="s">
        <v>72</v>
      </c>
      <c r="BC3976" s="2">
        <v>27.89</v>
      </c>
      <c r="BD3976" s="2">
        <v>7</v>
      </c>
      <c r="BE3976" s="2" t="s">
        <v>38</v>
      </c>
      <c r="BF3976" s="2" t="s">
        <v>39</v>
      </c>
      <c r="BG3976" s="2">
        <v>1</v>
      </c>
      <c r="BH3976" s="2">
        <v>6</v>
      </c>
    </row>
    <row r="3977" spans="36:60" x14ac:dyDescent="0.25">
      <c r="AJ3977" s="12">
        <v>263</v>
      </c>
      <c r="AK3977" s="13" t="s">
        <v>112</v>
      </c>
      <c r="AL3977" s="13" t="s">
        <v>118</v>
      </c>
      <c r="AM3977" s="13" t="s">
        <v>42</v>
      </c>
      <c r="AN3977" s="13" t="s">
        <v>59</v>
      </c>
      <c r="AO3977" s="13" t="s">
        <v>100</v>
      </c>
      <c r="AP3977" s="13" t="s">
        <v>61</v>
      </c>
      <c r="AQ3977" s="13" t="s">
        <v>79</v>
      </c>
      <c r="AR3977" s="13" t="s">
        <v>33</v>
      </c>
      <c r="AS3977" s="13" t="s">
        <v>46</v>
      </c>
      <c r="AT3977" s="13">
        <v>856.69</v>
      </c>
      <c r="AU3977" s="13">
        <v>6</v>
      </c>
      <c r="AV3977" s="13">
        <v>0.28000000000000003</v>
      </c>
      <c r="AW3977" s="13">
        <v>3700.9</v>
      </c>
      <c r="AX3977" s="13">
        <v>3071.54</v>
      </c>
      <c r="AY3977" s="13">
        <v>629.36</v>
      </c>
      <c r="AZ3977" s="13" t="s">
        <v>63</v>
      </c>
      <c r="BA3977" s="13" t="s">
        <v>71</v>
      </c>
      <c r="BB3977" s="13" t="s">
        <v>72</v>
      </c>
      <c r="BC3977" s="13">
        <v>47.14</v>
      </c>
      <c r="BD3977" s="13">
        <v>10</v>
      </c>
      <c r="BE3977" s="13" t="s">
        <v>97</v>
      </c>
      <c r="BF3977" s="13" t="s">
        <v>56</v>
      </c>
      <c r="BG3977" s="13">
        <v>3</v>
      </c>
      <c r="BH3977" s="13">
        <v>1</v>
      </c>
    </row>
    <row r="3978" spans="36:60" x14ac:dyDescent="0.25">
      <c r="AJ3978" s="11">
        <v>264</v>
      </c>
      <c r="AK3978" s="2" t="s">
        <v>309</v>
      </c>
      <c r="AL3978" s="2" t="s">
        <v>114</v>
      </c>
      <c r="AM3978" s="2" t="s">
        <v>66</v>
      </c>
      <c r="AN3978" s="2" t="s">
        <v>43</v>
      </c>
      <c r="AO3978" s="2" t="s">
        <v>78</v>
      </c>
      <c r="AP3978" s="2" t="s">
        <v>68</v>
      </c>
      <c r="AQ3978" s="2" t="s">
        <v>69</v>
      </c>
      <c r="AR3978" s="2" t="s">
        <v>33</v>
      </c>
      <c r="AS3978" s="2" t="s">
        <v>46</v>
      </c>
      <c r="AT3978" s="2">
        <v>226.68</v>
      </c>
      <c r="AU3978" s="2">
        <v>7</v>
      </c>
      <c r="AV3978" s="2">
        <v>7.0000000000000007E-2</v>
      </c>
      <c r="AW3978" s="2">
        <v>1475.69</v>
      </c>
      <c r="AX3978" s="2">
        <v>1042.03</v>
      </c>
      <c r="AY3978" s="2">
        <v>433.66</v>
      </c>
      <c r="AZ3978" s="2" t="s">
        <v>35</v>
      </c>
      <c r="BA3978" s="2" t="s">
        <v>54</v>
      </c>
      <c r="BB3978" s="2" t="s">
        <v>48</v>
      </c>
      <c r="BC3978" s="2">
        <v>22.06</v>
      </c>
      <c r="BD3978" s="2">
        <v>2</v>
      </c>
      <c r="BE3978" s="2" t="s">
        <v>38</v>
      </c>
      <c r="BF3978" s="2" t="s">
        <v>56</v>
      </c>
      <c r="BG3978" s="2">
        <v>1</v>
      </c>
      <c r="BH3978" s="2">
        <v>7</v>
      </c>
    </row>
    <row r="3979" spans="36:60" x14ac:dyDescent="0.25">
      <c r="AJ3979" s="12">
        <v>265</v>
      </c>
      <c r="AK3979" s="13" t="s">
        <v>182</v>
      </c>
      <c r="AL3979" s="13" t="s">
        <v>118</v>
      </c>
      <c r="AM3979" s="13" t="s">
        <v>82</v>
      </c>
      <c r="AN3979" s="13" t="s">
        <v>90</v>
      </c>
      <c r="AO3979" s="13" t="s">
        <v>78</v>
      </c>
      <c r="AP3979" s="13" t="s">
        <v>61</v>
      </c>
      <c r="AQ3979" s="13" t="s">
        <v>102</v>
      </c>
      <c r="AR3979" s="13" t="s">
        <v>53</v>
      </c>
      <c r="AS3979" s="13" t="s">
        <v>80</v>
      </c>
      <c r="AT3979" s="13">
        <v>806</v>
      </c>
      <c r="AU3979" s="13">
        <v>15</v>
      </c>
      <c r="AV3979" s="13">
        <v>0.25</v>
      </c>
      <c r="AW3979" s="13">
        <v>9067.5</v>
      </c>
      <c r="AX3979" s="13">
        <v>6825.04</v>
      </c>
      <c r="AY3979" s="13">
        <v>2242.46</v>
      </c>
      <c r="AZ3979" s="13" t="s">
        <v>35</v>
      </c>
      <c r="BA3979" s="13" t="s">
        <v>54</v>
      </c>
      <c r="BB3979" s="13" t="s">
        <v>37</v>
      </c>
      <c r="BC3979" s="13">
        <v>42.73</v>
      </c>
      <c r="BD3979" s="13">
        <v>7</v>
      </c>
      <c r="BE3979" s="13" t="s">
        <v>97</v>
      </c>
      <c r="BF3979" s="13" t="s">
        <v>39</v>
      </c>
      <c r="BG3979" s="13">
        <v>2</v>
      </c>
      <c r="BH3979" s="13">
        <v>10</v>
      </c>
    </row>
    <row r="3980" spans="36:60" x14ac:dyDescent="0.25">
      <c r="AJ3980" s="11">
        <v>266</v>
      </c>
      <c r="AK3980" s="2" t="s">
        <v>310</v>
      </c>
      <c r="AL3980" s="2" t="s">
        <v>118</v>
      </c>
      <c r="AM3980" s="2" t="s">
        <v>66</v>
      </c>
      <c r="AN3980" s="2" t="s">
        <v>90</v>
      </c>
      <c r="AO3980" s="2" t="s">
        <v>44</v>
      </c>
      <c r="AP3980" s="2" t="s">
        <v>31</v>
      </c>
      <c r="AQ3980" s="2" t="s">
        <v>79</v>
      </c>
      <c r="AR3980" s="2" t="s">
        <v>45</v>
      </c>
      <c r="AS3980" s="2" t="s">
        <v>70</v>
      </c>
      <c r="AT3980" s="2">
        <v>853.05</v>
      </c>
      <c r="AU3980" s="2">
        <v>8</v>
      </c>
      <c r="AV3980" s="2">
        <v>7.0000000000000007E-2</v>
      </c>
      <c r="AW3980" s="2">
        <v>6346.69</v>
      </c>
      <c r="AX3980" s="2">
        <v>3692.07</v>
      </c>
      <c r="AY3980" s="2">
        <v>2654.62</v>
      </c>
      <c r="AZ3980" s="2" t="s">
        <v>35</v>
      </c>
      <c r="BA3980" s="2" t="s">
        <v>36</v>
      </c>
      <c r="BB3980" s="2" t="s">
        <v>48</v>
      </c>
      <c r="BC3980" s="2">
        <v>49.64</v>
      </c>
      <c r="BD3980" s="2">
        <v>1</v>
      </c>
      <c r="BE3980" s="2" t="s">
        <v>55</v>
      </c>
      <c r="BF3980" s="2" t="s">
        <v>39</v>
      </c>
      <c r="BG3980" s="2">
        <v>4</v>
      </c>
      <c r="BH3980" s="2">
        <v>1</v>
      </c>
    </row>
    <row r="3981" spans="36:60" x14ac:dyDescent="0.25">
      <c r="AJ3981" s="12">
        <v>267</v>
      </c>
      <c r="AK3981" s="13" t="s">
        <v>311</v>
      </c>
      <c r="AL3981" s="13" t="s">
        <v>120</v>
      </c>
      <c r="AM3981" s="13" t="s">
        <v>82</v>
      </c>
      <c r="AN3981" s="13" t="s">
        <v>43</v>
      </c>
      <c r="AO3981" s="13" t="s">
        <v>94</v>
      </c>
      <c r="AP3981" s="13" t="s">
        <v>68</v>
      </c>
      <c r="AQ3981" s="13" t="s">
        <v>32</v>
      </c>
      <c r="AR3981" s="13" t="s">
        <v>53</v>
      </c>
      <c r="AS3981" s="13" t="s">
        <v>70</v>
      </c>
      <c r="AT3981" s="13">
        <v>726.91</v>
      </c>
      <c r="AU3981" s="13">
        <v>19</v>
      </c>
      <c r="AV3981" s="13">
        <v>0.15</v>
      </c>
      <c r="AW3981" s="13">
        <v>11739.6</v>
      </c>
      <c r="AX3981" s="13">
        <v>9144.23</v>
      </c>
      <c r="AY3981" s="13">
        <v>2595.37</v>
      </c>
      <c r="AZ3981" s="13" t="s">
        <v>76</v>
      </c>
      <c r="BA3981" s="13" t="s">
        <v>71</v>
      </c>
      <c r="BB3981" s="13" t="s">
        <v>48</v>
      </c>
      <c r="BC3981" s="13">
        <v>34.32</v>
      </c>
      <c r="BD3981" s="13">
        <v>3</v>
      </c>
      <c r="BE3981" s="13" t="s">
        <v>55</v>
      </c>
      <c r="BF3981" s="13" t="s">
        <v>56</v>
      </c>
      <c r="BG3981" s="13">
        <v>5</v>
      </c>
      <c r="BH3981" s="13">
        <v>3</v>
      </c>
    </row>
    <row r="3982" spans="36:60" x14ac:dyDescent="0.25">
      <c r="AJ3982" s="11">
        <v>268</v>
      </c>
      <c r="AK3982" s="2" t="s">
        <v>312</v>
      </c>
      <c r="AL3982" s="2" t="s">
        <v>127</v>
      </c>
      <c r="AM3982" s="2" t="s">
        <v>66</v>
      </c>
      <c r="AN3982" s="2" t="s">
        <v>90</v>
      </c>
      <c r="AO3982" s="2" t="s">
        <v>94</v>
      </c>
      <c r="AP3982" s="2" t="s">
        <v>75</v>
      </c>
      <c r="AQ3982" s="2" t="s">
        <v>62</v>
      </c>
      <c r="AR3982" s="2" t="s">
        <v>45</v>
      </c>
      <c r="AS3982" s="2" t="s">
        <v>46</v>
      </c>
      <c r="AT3982" s="2">
        <v>846.28</v>
      </c>
      <c r="AU3982" s="2">
        <v>9</v>
      </c>
      <c r="AV3982" s="2">
        <v>0.02</v>
      </c>
      <c r="AW3982" s="2">
        <v>7464.19</v>
      </c>
      <c r="AX3982" s="2">
        <v>6180.52</v>
      </c>
      <c r="AY3982" s="2">
        <v>1283.67</v>
      </c>
      <c r="AZ3982" s="2" t="s">
        <v>47</v>
      </c>
      <c r="BA3982" s="2" t="s">
        <v>71</v>
      </c>
      <c r="BB3982" s="2" t="s">
        <v>48</v>
      </c>
      <c r="BC3982" s="2">
        <v>45.26</v>
      </c>
      <c r="BD3982" s="2">
        <v>5</v>
      </c>
      <c r="BE3982" s="2" t="s">
        <v>97</v>
      </c>
      <c r="BF3982" s="2" t="s">
        <v>39</v>
      </c>
      <c r="BG3982" s="2">
        <v>5</v>
      </c>
      <c r="BH3982" s="2">
        <v>4</v>
      </c>
    </row>
    <row r="3983" spans="36:60" x14ac:dyDescent="0.25">
      <c r="AJ3983" s="12">
        <v>269</v>
      </c>
      <c r="AK3983" s="13" t="s">
        <v>313</v>
      </c>
      <c r="AL3983" s="13" t="s">
        <v>118</v>
      </c>
      <c r="AM3983" s="13" t="s">
        <v>42</v>
      </c>
      <c r="AN3983" s="13" t="s">
        <v>29</v>
      </c>
      <c r="AO3983" s="13" t="s">
        <v>94</v>
      </c>
      <c r="AP3983" s="13" t="s">
        <v>68</v>
      </c>
      <c r="AQ3983" s="13" t="s">
        <v>84</v>
      </c>
      <c r="AR3983" s="13" t="s">
        <v>33</v>
      </c>
      <c r="AS3983" s="13" t="s">
        <v>70</v>
      </c>
      <c r="AT3983" s="13">
        <v>688.88</v>
      </c>
      <c r="AU3983" s="13">
        <v>6</v>
      </c>
      <c r="AV3983" s="13">
        <v>0.2</v>
      </c>
      <c r="AW3983" s="13">
        <v>3306.62</v>
      </c>
      <c r="AX3983" s="13">
        <v>2027.76</v>
      </c>
      <c r="AY3983" s="13">
        <v>1278.8599999999999</v>
      </c>
      <c r="AZ3983" s="13" t="s">
        <v>91</v>
      </c>
      <c r="BA3983" s="13" t="s">
        <v>36</v>
      </c>
      <c r="BB3983" s="13" t="s">
        <v>37</v>
      </c>
      <c r="BC3983" s="13">
        <v>46.03</v>
      </c>
      <c r="BD3983" s="13">
        <v>5</v>
      </c>
      <c r="BE3983" s="13" t="s">
        <v>38</v>
      </c>
      <c r="BF3983" s="13" t="s">
        <v>39</v>
      </c>
      <c r="BG3983" s="13">
        <v>5</v>
      </c>
      <c r="BH3983" s="13">
        <v>10</v>
      </c>
    </row>
    <row r="3984" spans="36:60" x14ac:dyDescent="0.25">
      <c r="AJ3984" s="11">
        <v>270</v>
      </c>
      <c r="AK3984" s="2" t="s">
        <v>314</v>
      </c>
      <c r="AL3984" s="2" t="s">
        <v>41</v>
      </c>
      <c r="AM3984" s="2" t="s">
        <v>82</v>
      </c>
      <c r="AN3984" s="2" t="s">
        <v>43</v>
      </c>
      <c r="AO3984" s="2" t="s">
        <v>30</v>
      </c>
      <c r="AP3984" s="2" t="s">
        <v>51</v>
      </c>
      <c r="AQ3984" s="2" t="s">
        <v>32</v>
      </c>
      <c r="AR3984" s="2" t="s">
        <v>33</v>
      </c>
      <c r="AS3984" s="2" t="s">
        <v>70</v>
      </c>
      <c r="AT3984" s="2">
        <v>865.27</v>
      </c>
      <c r="AU3984" s="2">
        <v>19</v>
      </c>
      <c r="AV3984" s="2">
        <v>0.1</v>
      </c>
      <c r="AW3984" s="2">
        <v>14796.12</v>
      </c>
      <c r="AX3984" s="2">
        <v>11185.62</v>
      </c>
      <c r="AY3984" s="2">
        <v>3610.5</v>
      </c>
      <c r="AZ3984" s="2" t="s">
        <v>76</v>
      </c>
      <c r="BA3984" s="2" t="s">
        <v>71</v>
      </c>
      <c r="BB3984" s="2" t="s">
        <v>72</v>
      </c>
      <c r="BC3984" s="2">
        <v>22.87</v>
      </c>
      <c r="BD3984" s="2">
        <v>7</v>
      </c>
      <c r="BE3984" s="2" t="s">
        <v>38</v>
      </c>
      <c r="BF3984" s="2" t="s">
        <v>56</v>
      </c>
      <c r="BG3984" s="2">
        <v>4</v>
      </c>
      <c r="BH3984" s="2">
        <v>5</v>
      </c>
    </row>
    <row r="3985" spans="36:60" x14ac:dyDescent="0.25">
      <c r="AJ3985" s="12">
        <v>271</v>
      </c>
      <c r="AK3985" s="13" t="s">
        <v>214</v>
      </c>
      <c r="AL3985" s="13" t="s">
        <v>99</v>
      </c>
      <c r="AM3985" s="13" t="s">
        <v>66</v>
      </c>
      <c r="AN3985" s="13" t="s">
        <v>83</v>
      </c>
      <c r="AO3985" s="13" t="s">
        <v>44</v>
      </c>
      <c r="AP3985" s="13" t="s">
        <v>51</v>
      </c>
      <c r="AQ3985" s="13" t="s">
        <v>84</v>
      </c>
      <c r="AR3985" s="13" t="s">
        <v>53</v>
      </c>
      <c r="AS3985" s="13" t="s">
        <v>70</v>
      </c>
      <c r="AT3985" s="13">
        <v>598.25</v>
      </c>
      <c r="AU3985" s="13">
        <v>3</v>
      </c>
      <c r="AV3985" s="13">
        <v>0.16</v>
      </c>
      <c r="AW3985" s="13">
        <v>1507.59</v>
      </c>
      <c r="AX3985" s="13">
        <v>952.69</v>
      </c>
      <c r="AY3985" s="13">
        <v>554.9</v>
      </c>
      <c r="AZ3985" s="13" t="s">
        <v>63</v>
      </c>
      <c r="BA3985" s="13" t="s">
        <v>36</v>
      </c>
      <c r="BB3985" s="13" t="s">
        <v>48</v>
      </c>
      <c r="BC3985" s="13">
        <v>8.14</v>
      </c>
      <c r="BD3985" s="13">
        <v>4</v>
      </c>
      <c r="BE3985" s="13" t="s">
        <v>55</v>
      </c>
      <c r="BF3985" s="13" t="s">
        <v>56</v>
      </c>
      <c r="BG3985" s="13">
        <v>1</v>
      </c>
      <c r="BH3985" s="13">
        <v>10</v>
      </c>
    </row>
    <row r="3986" spans="36:60" x14ac:dyDescent="0.25">
      <c r="AJ3986" s="11">
        <v>272</v>
      </c>
      <c r="AK3986" s="2" t="s">
        <v>315</v>
      </c>
      <c r="AL3986" s="2" t="s">
        <v>58</v>
      </c>
      <c r="AM3986" s="2" t="s">
        <v>66</v>
      </c>
      <c r="AN3986" s="2" t="s">
        <v>43</v>
      </c>
      <c r="AO3986" s="2" t="s">
        <v>100</v>
      </c>
      <c r="AP3986" s="2" t="s">
        <v>31</v>
      </c>
      <c r="AQ3986" s="2" t="s">
        <v>32</v>
      </c>
      <c r="AR3986" s="2" t="s">
        <v>53</v>
      </c>
      <c r="AS3986" s="2" t="s">
        <v>34</v>
      </c>
      <c r="AT3986" s="2">
        <v>962.58</v>
      </c>
      <c r="AU3986" s="2">
        <v>12</v>
      </c>
      <c r="AV3986" s="2">
        <v>0.13</v>
      </c>
      <c r="AW3986" s="2">
        <v>10049.34</v>
      </c>
      <c r="AX3986" s="2">
        <v>5161.2299999999996</v>
      </c>
      <c r="AY3986" s="2">
        <v>4888.1099999999997</v>
      </c>
      <c r="AZ3986" s="2" t="s">
        <v>76</v>
      </c>
      <c r="BA3986" s="2" t="s">
        <v>71</v>
      </c>
      <c r="BB3986" s="2" t="s">
        <v>48</v>
      </c>
      <c r="BC3986" s="2">
        <v>14.11</v>
      </c>
      <c r="BD3986" s="2">
        <v>4</v>
      </c>
      <c r="BE3986" s="2" t="s">
        <v>38</v>
      </c>
      <c r="BF3986" s="2" t="s">
        <v>39</v>
      </c>
      <c r="BG3986" s="2">
        <v>1</v>
      </c>
      <c r="BH3986" s="2">
        <v>9</v>
      </c>
    </row>
    <row r="3987" spans="36:60" x14ac:dyDescent="0.25">
      <c r="AJ3987" s="12">
        <v>273</v>
      </c>
      <c r="AK3987" s="13" t="s">
        <v>316</v>
      </c>
      <c r="AL3987" s="13" t="s">
        <v>129</v>
      </c>
      <c r="AM3987" s="13" t="s">
        <v>42</v>
      </c>
      <c r="AN3987" s="13" t="s">
        <v>83</v>
      </c>
      <c r="AO3987" s="13" t="s">
        <v>60</v>
      </c>
      <c r="AP3987" s="13" t="s">
        <v>31</v>
      </c>
      <c r="AQ3987" s="13" t="s">
        <v>79</v>
      </c>
      <c r="AR3987" s="13" t="s">
        <v>33</v>
      </c>
      <c r="AS3987" s="13" t="s">
        <v>46</v>
      </c>
      <c r="AT3987" s="13">
        <v>994.82</v>
      </c>
      <c r="AU3987" s="13">
        <v>18</v>
      </c>
      <c r="AV3987" s="13">
        <v>0.21</v>
      </c>
      <c r="AW3987" s="13">
        <v>14146.34</v>
      </c>
      <c r="AX3987" s="13">
        <v>8729.67</v>
      </c>
      <c r="AY3987" s="13">
        <v>5416.67</v>
      </c>
      <c r="AZ3987" s="13" t="s">
        <v>63</v>
      </c>
      <c r="BA3987" s="13" t="s">
        <v>54</v>
      </c>
      <c r="BB3987" s="13" t="s">
        <v>72</v>
      </c>
      <c r="BC3987" s="13">
        <v>24.07</v>
      </c>
      <c r="BD3987" s="13">
        <v>5</v>
      </c>
      <c r="BE3987" s="13" t="s">
        <v>55</v>
      </c>
      <c r="BF3987" s="13" t="s">
        <v>56</v>
      </c>
      <c r="BG3987" s="13">
        <v>1</v>
      </c>
      <c r="BH3987" s="13">
        <v>8</v>
      </c>
    </row>
    <row r="3988" spans="36:60" x14ac:dyDescent="0.25">
      <c r="AJ3988" s="11">
        <v>274</v>
      </c>
      <c r="AK3988" s="2" t="s">
        <v>317</v>
      </c>
      <c r="AL3988" s="2" t="s">
        <v>118</v>
      </c>
      <c r="AM3988" s="2" t="s">
        <v>42</v>
      </c>
      <c r="AN3988" s="2" t="s">
        <v>59</v>
      </c>
      <c r="AO3988" s="2" t="s">
        <v>67</v>
      </c>
      <c r="AP3988" s="2" t="s">
        <v>61</v>
      </c>
      <c r="AQ3988" s="2" t="s">
        <v>87</v>
      </c>
      <c r="AR3988" s="2" t="s">
        <v>53</v>
      </c>
      <c r="AS3988" s="2" t="s">
        <v>34</v>
      </c>
      <c r="AT3988" s="2">
        <v>40.19</v>
      </c>
      <c r="AU3988" s="2">
        <v>5</v>
      </c>
      <c r="AV3988" s="2">
        <v>0.18</v>
      </c>
      <c r="AW3988" s="2">
        <v>164.78</v>
      </c>
      <c r="AX3988" s="2">
        <v>93.52</v>
      </c>
      <c r="AY3988" s="2">
        <v>71.260000000000005</v>
      </c>
      <c r="AZ3988" s="2" t="s">
        <v>47</v>
      </c>
      <c r="BA3988" s="2" t="s">
        <v>71</v>
      </c>
      <c r="BB3988" s="2" t="s">
        <v>72</v>
      </c>
      <c r="BC3988" s="2">
        <v>24.01</v>
      </c>
      <c r="BD3988" s="2">
        <v>4</v>
      </c>
      <c r="BE3988" s="2" t="s">
        <v>55</v>
      </c>
      <c r="BF3988" s="2" t="s">
        <v>39</v>
      </c>
      <c r="BG3988" s="2">
        <v>2</v>
      </c>
      <c r="BH3988" s="2">
        <v>12</v>
      </c>
    </row>
    <row r="3989" spans="36:60" x14ac:dyDescent="0.25">
      <c r="AJ3989" s="12">
        <v>275</v>
      </c>
      <c r="AK3989" s="13" t="s">
        <v>318</v>
      </c>
      <c r="AL3989" s="13" t="s">
        <v>27</v>
      </c>
      <c r="AM3989" s="13" t="s">
        <v>82</v>
      </c>
      <c r="AN3989" s="13" t="s">
        <v>59</v>
      </c>
      <c r="AO3989" s="13" t="s">
        <v>78</v>
      </c>
      <c r="AP3989" s="13" t="s">
        <v>31</v>
      </c>
      <c r="AQ3989" s="13" t="s">
        <v>87</v>
      </c>
      <c r="AR3989" s="13" t="s">
        <v>45</v>
      </c>
      <c r="AS3989" s="13" t="s">
        <v>85</v>
      </c>
      <c r="AT3989" s="13">
        <v>120.79</v>
      </c>
      <c r="AU3989" s="13">
        <v>20</v>
      </c>
      <c r="AV3989" s="13">
        <v>0.21</v>
      </c>
      <c r="AW3989" s="13">
        <v>1908.48</v>
      </c>
      <c r="AX3989" s="13">
        <v>1372.21</v>
      </c>
      <c r="AY3989" s="13">
        <v>536.27</v>
      </c>
      <c r="AZ3989" s="13" t="s">
        <v>47</v>
      </c>
      <c r="BA3989" s="13" t="s">
        <v>71</v>
      </c>
      <c r="BB3989" s="13" t="s">
        <v>37</v>
      </c>
      <c r="BC3989" s="13">
        <v>9.6300000000000008</v>
      </c>
      <c r="BD3989" s="13">
        <v>1</v>
      </c>
      <c r="BE3989" s="13" t="s">
        <v>38</v>
      </c>
      <c r="BF3989" s="13" t="s">
        <v>56</v>
      </c>
      <c r="BG3989" s="13">
        <v>3</v>
      </c>
      <c r="BH3989" s="13">
        <v>5</v>
      </c>
    </row>
    <row r="3990" spans="36:60" x14ac:dyDescent="0.25">
      <c r="AJ3990" s="11">
        <v>276</v>
      </c>
      <c r="AK3990" s="2" t="s">
        <v>319</v>
      </c>
      <c r="AL3990" s="2" t="s">
        <v>50</v>
      </c>
      <c r="AM3990" s="2" t="s">
        <v>82</v>
      </c>
      <c r="AN3990" s="2" t="s">
        <v>83</v>
      </c>
      <c r="AO3990" s="2" t="s">
        <v>74</v>
      </c>
      <c r="AP3990" s="2" t="s">
        <v>31</v>
      </c>
      <c r="AQ3990" s="2" t="s">
        <v>32</v>
      </c>
      <c r="AR3990" s="2" t="s">
        <v>53</v>
      </c>
      <c r="AS3990" s="2" t="s">
        <v>85</v>
      </c>
      <c r="AT3990" s="2">
        <v>337.39</v>
      </c>
      <c r="AU3990" s="2">
        <v>20</v>
      </c>
      <c r="AV3990" s="2">
        <v>0.27</v>
      </c>
      <c r="AW3990" s="2">
        <v>4925.8900000000003</v>
      </c>
      <c r="AX3990" s="2">
        <v>4326.71</v>
      </c>
      <c r="AY3990" s="2">
        <v>599.17999999999995</v>
      </c>
      <c r="AZ3990" s="2" t="s">
        <v>63</v>
      </c>
      <c r="BA3990" s="2" t="s">
        <v>36</v>
      </c>
      <c r="BB3990" s="2" t="s">
        <v>72</v>
      </c>
      <c r="BC3990" s="2">
        <v>20.260000000000002</v>
      </c>
      <c r="BD3990" s="2">
        <v>8</v>
      </c>
      <c r="BE3990" s="2" t="s">
        <v>38</v>
      </c>
      <c r="BF3990" s="2" t="s">
        <v>56</v>
      </c>
      <c r="BG3990" s="2">
        <v>4</v>
      </c>
      <c r="BH3990" s="2">
        <v>8</v>
      </c>
    </row>
    <row r="3991" spans="36:60" x14ac:dyDescent="0.25">
      <c r="AJ3991" s="12">
        <v>277</v>
      </c>
      <c r="AK3991" s="13" t="s">
        <v>320</v>
      </c>
      <c r="AL3991" s="13" t="s">
        <v>114</v>
      </c>
      <c r="AM3991" s="13" t="s">
        <v>66</v>
      </c>
      <c r="AN3991" s="13" t="s">
        <v>83</v>
      </c>
      <c r="AO3991" s="13" t="s">
        <v>30</v>
      </c>
      <c r="AP3991" s="13" t="s">
        <v>31</v>
      </c>
      <c r="AQ3991" s="13" t="s">
        <v>62</v>
      </c>
      <c r="AR3991" s="13" t="s">
        <v>45</v>
      </c>
      <c r="AS3991" s="13" t="s">
        <v>46</v>
      </c>
      <c r="AT3991" s="13">
        <v>978.91</v>
      </c>
      <c r="AU3991" s="13">
        <v>8</v>
      </c>
      <c r="AV3991" s="13">
        <v>0.03</v>
      </c>
      <c r="AW3991" s="13">
        <v>7596.34</v>
      </c>
      <c r="AX3991" s="13">
        <v>6234.12</v>
      </c>
      <c r="AY3991" s="13">
        <v>1362.22</v>
      </c>
      <c r="AZ3991" s="13" t="s">
        <v>47</v>
      </c>
      <c r="BA3991" s="13" t="s">
        <v>71</v>
      </c>
      <c r="BB3991" s="13" t="s">
        <v>37</v>
      </c>
      <c r="BC3991" s="13">
        <v>35.200000000000003</v>
      </c>
      <c r="BD3991" s="13">
        <v>8</v>
      </c>
      <c r="BE3991" s="13" t="s">
        <v>97</v>
      </c>
      <c r="BF3991" s="13" t="s">
        <v>39</v>
      </c>
      <c r="BG3991" s="13">
        <v>3</v>
      </c>
      <c r="BH3991" s="13">
        <v>12</v>
      </c>
    </row>
    <row r="3992" spans="36:60" x14ac:dyDescent="0.25">
      <c r="AJ3992" s="11">
        <v>278</v>
      </c>
      <c r="AK3992" s="2" t="s">
        <v>321</v>
      </c>
      <c r="AL3992" s="2" t="s">
        <v>129</v>
      </c>
      <c r="AM3992" s="2" t="s">
        <v>66</v>
      </c>
      <c r="AN3992" s="2" t="s">
        <v>90</v>
      </c>
      <c r="AO3992" s="2" t="s">
        <v>60</v>
      </c>
      <c r="AP3992" s="2" t="s">
        <v>31</v>
      </c>
      <c r="AQ3992" s="2" t="s">
        <v>102</v>
      </c>
      <c r="AR3992" s="2" t="s">
        <v>45</v>
      </c>
      <c r="AS3992" s="2" t="s">
        <v>34</v>
      </c>
      <c r="AT3992" s="2">
        <v>538.22</v>
      </c>
      <c r="AU3992" s="2">
        <v>8</v>
      </c>
      <c r="AV3992" s="2">
        <v>0.28000000000000003</v>
      </c>
      <c r="AW3992" s="2">
        <v>3100.15</v>
      </c>
      <c r="AX3992" s="2">
        <v>2590.7800000000002</v>
      </c>
      <c r="AY3992" s="2">
        <v>509.37</v>
      </c>
      <c r="AZ3992" s="2" t="s">
        <v>47</v>
      </c>
      <c r="BA3992" s="2" t="s">
        <v>54</v>
      </c>
      <c r="BB3992" s="2" t="s">
        <v>37</v>
      </c>
      <c r="BC3992" s="2">
        <v>18.91</v>
      </c>
      <c r="BD3992" s="2">
        <v>9</v>
      </c>
      <c r="BE3992" s="2" t="s">
        <v>38</v>
      </c>
      <c r="BF3992" s="2" t="s">
        <v>39</v>
      </c>
      <c r="BG3992" s="2">
        <v>5</v>
      </c>
      <c r="BH3992" s="2">
        <v>7</v>
      </c>
    </row>
    <row r="3993" spans="36:60" x14ac:dyDescent="0.25">
      <c r="AJ3993" s="12">
        <v>279</v>
      </c>
      <c r="AK3993" s="13" t="s">
        <v>322</v>
      </c>
      <c r="AL3993" s="13" t="s">
        <v>50</v>
      </c>
      <c r="AM3993" s="13" t="s">
        <v>66</v>
      </c>
      <c r="AN3993" s="13" t="s">
        <v>93</v>
      </c>
      <c r="AO3993" s="13" t="s">
        <v>74</v>
      </c>
      <c r="AP3993" s="13" t="s">
        <v>61</v>
      </c>
      <c r="AQ3993" s="13" t="s">
        <v>134</v>
      </c>
      <c r="AR3993" s="13" t="s">
        <v>53</v>
      </c>
      <c r="AS3993" s="13" t="s">
        <v>34</v>
      </c>
      <c r="AT3993" s="13">
        <v>336.79</v>
      </c>
      <c r="AU3993" s="13">
        <v>14</v>
      </c>
      <c r="AV3993" s="13">
        <v>0.03</v>
      </c>
      <c r="AW3993" s="13">
        <v>4573.6099999999997</v>
      </c>
      <c r="AX3993" s="13">
        <v>2835.94</v>
      </c>
      <c r="AY3993" s="13">
        <v>1737.67</v>
      </c>
      <c r="AZ3993" s="13" t="s">
        <v>76</v>
      </c>
      <c r="BA3993" s="13" t="s">
        <v>54</v>
      </c>
      <c r="BB3993" s="13" t="s">
        <v>37</v>
      </c>
      <c r="BC3993" s="13">
        <v>30.87</v>
      </c>
      <c r="BD3993" s="13">
        <v>2</v>
      </c>
      <c r="BE3993" s="13" t="s">
        <v>38</v>
      </c>
      <c r="BF3993" s="13" t="s">
        <v>56</v>
      </c>
      <c r="BG3993" s="13">
        <v>2</v>
      </c>
      <c r="BH3993" s="13">
        <v>12</v>
      </c>
    </row>
    <row r="3994" spans="36:60" x14ac:dyDescent="0.25">
      <c r="AJ3994" s="11">
        <v>280</v>
      </c>
      <c r="AK3994" s="2" t="s">
        <v>126</v>
      </c>
      <c r="AL3994" s="2" t="s">
        <v>27</v>
      </c>
      <c r="AM3994" s="2" t="s">
        <v>28</v>
      </c>
      <c r="AN3994" s="2" t="s">
        <v>90</v>
      </c>
      <c r="AO3994" s="2" t="s">
        <v>44</v>
      </c>
      <c r="AP3994" s="2" t="s">
        <v>51</v>
      </c>
      <c r="AQ3994" s="2" t="s">
        <v>134</v>
      </c>
      <c r="AR3994" s="2" t="s">
        <v>45</v>
      </c>
      <c r="AS3994" s="2" t="s">
        <v>80</v>
      </c>
      <c r="AT3994" s="2">
        <v>483.17</v>
      </c>
      <c r="AU3994" s="2">
        <v>17</v>
      </c>
      <c r="AV3994" s="2">
        <v>0.05</v>
      </c>
      <c r="AW3994" s="2">
        <v>7803.2</v>
      </c>
      <c r="AX3994" s="2">
        <v>3980.85</v>
      </c>
      <c r="AY3994" s="2">
        <v>3822.35</v>
      </c>
      <c r="AZ3994" s="2" t="s">
        <v>35</v>
      </c>
      <c r="BA3994" s="2" t="s">
        <v>54</v>
      </c>
      <c r="BB3994" s="2" t="s">
        <v>72</v>
      </c>
      <c r="BC3994" s="2">
        <v>16.739999999999998</v>
      </c>
      <c r="BD3994" s="2">
        <v>6</v>
      </c>
      <c r="BE3994" s="2" t="s">
        <v>55</v>
      </c>
      <c r="BF3994" s="2" t="s">
        <v>39</v>
      </c>
      <c r="BG3994" s="2">
        <v>3</v>
      </c>
      <c r="BH3994" s="2">
        <v>1</v>
      </c>
    </row>
    <row r="3995" spans="36:60" x14ac:dyDescent="0.25">
      <c r="AJ3995" s="12">
        <v>281</v>
      </c>
      <c r="AK3995" s="13" t="s">
        <v>323</v>
      </c>
      <c r="AL3995" s="13" t="s">
        <v>127</v>
      </c>
      <c r="AM3995" s="13" t="s">
        <v>42</v>
      </c>
      <c r="AN3995" s="13" t="s">
        <v>59</v>
      </c>
      <c r="AO3995" s="13" t="s">
        <v>100</v>
      </c>
      <c r="AP3995" s="13" t="s">
        <v>61</v>
      </c>
      <c r="AQ3995" s="13" t="s">
        <v>134</v>
      </c>
      <c r="AR3995" s="13" t="s">
        <v>45</v>
      </c>
      <c r="AS3995" s="13" t="s">
        <v>46</v>
      </c>
      <c r="AT3995" s="13">
        <v>149.58000000000001</v>
      </c>
      <c r="AU3995" s="13">
        <v>15</v>
      </c>
      <c r="AV3995" s="13">
        <v>0.13</v>
      </c>
      <c r="AW3995" s="13">
        <v>1952.02</v>
      </c>
      <c r="AX3995" s="13">
        <v>1294.19</v>
      </c>
      <c r="AY3995" s="13">
        <v>657.83</v>
      </c>
      <c r="AZ3995" s="13" t="s">
        <v>35</v>
      </c>
      <c r="BA3995" s="13" t="s">
        <v>88</v>
      </c>
      <c r="BB3995" s="13" t="s">
        <v>72</v>
      </c>
      <c r="BC3995" s="13">
        <v>42.51</v>
      </c>
      <c r="BD3995" s="13">
        <v>8</v>
      </c>
      <c r="BE3995" s="13" t="s">
        <v>38</v>
      </c>
      <c r="BF3995" s="13" t="s">
        <v>39</v>
      </c>
      <c r="BG3995" s="13">
        <v>5</v>
      </c>
      <c r="BH3995" s="13">
        <v>4</v>
      </c>
    </row>
    <row r="3996" spans="36:60" x14ac:dyDescent="0.25">
      <c r="AJ3996" s="11">
        <v>282</v>
      </c>
      <c r="AK3996" s="2" t="s">
        <v>324</v>
      </c>
      <c r="AL3996" s="2" t="s">
        <v>41</v>
      </c>
      <c r="AM3996" s="2" t="s">
        <v>28</v>
      </c>
      <c r="AN3996" s="2" t="s">
        <v>93</v>
      </c>
      <c r="AO3996" s="2" t="s">
        <v>74</v>
      </c>
      <c r="AP3996" s="2" t="s">
        <v>61</v>
      </c>
      <c r="AQ3996" s="2" t="s">
        <v>107</v>
      </c>
      <c r="AR3996" s="2" t="s">
        <v>33</v>
      </c>
      <c r="AS3996" s="2" t="s">
        <v>70</v>
      </c>
      <c r="AT3996" s="2">
        <v>465.89</v>
      </c>
      <c r="AU3996" s="2">
        <v>17</v>
      </c>
      <c r="AV3996" s="2">
        <v>0.15</v>
      </c>
      <c r="AW3996" s="2">
        <v>6732.11</v>
      </c>
      <c r="AX3996" s="2">
        <v>5443.11</v>
      </c>
      <c r="AY3996" s="2">
        <v>1289</v>
      </c>
      <c r="AZ3996" s="2" t="s">
        <v>76</v>
      </c>
      <c r="BA3996" s="2" t="s">
        <v>54</v>
      </c>
      <c r="BB3996" s="2" t="s">
        <v>37</v>
      </c>
      <c r="BC3996" s="2">
        <v>15.19</v>
      </c>
      <c r="BD3996" s="2">
        <v>2</v>
      </c>
      <c r="BE3996" s="2" t="s">
        <v>55</v>
      </c>
      <c r="BF3996" s="2" t="s">
        <v>56</v>
      </c>
      <c r="BG3996" s="2">
        <v>2</v>
      </c>
      <c r="BH3996" s="2">
        <v>9</v>
      </c>
    </row>
    <row r="3997" spans="36:60" x14ac:dyDescent="0.25">
      <c r="AJ3997" s="12">
        <v>283</v>
      </c>
      <c r="AK3997" s="13" t="s">
        <v>325</v>
      </c>
      <c r="AL3997" s="13" t="s">
        <v>114</v>
      </c>
      <c r="AM3997" s="13" t="s">
        <v>42</v>
      </c>
      <c r="AN3997" s="13" t="s">
        <v>59</v>
      </c>
      <c r="AO3997" s="13" t="s">
        <v>60</v>
      </c>
      <c r="AP3997" s="13" t="s">
        <v>75</v>
      </c>
      <c r="AQ3997" s="13" t="s">
        <v>87</v>
      </c>
      <c r="AR3997" s="13" t="s">
        <v>45</v>
      </c>
      <c r="AS3997" s="13" t="s">
        <v>34</v>
      </c>
      <c r="AT3997" s="13">
        <v>101.88</v>
      </c>
      <c r="AU3997" s="13">
        <v>10</v>
      </c>
      <c r="AV3997" s="13">
        <v>0.08</v>
      </c>
      <c r="AW3997" s="13">
        <v>937.3</v>
      </c>
      <c r="AX3997" s="13">
        <v>609.02</v>
      </c>
      <c r="AY3997" s="13">
        <v>328.28</v>
      </c>
      <c r="AZ3997" s="13" t="s">
        <v>76</v>
      </c>
      <c r="BA3997" s="13" t="s">
        <v>36</v>
      </c>
      <c r="BB3997" s="13" t="s">
        <v>37</v>
      </c>
      <c r="BC3997" s="13">
        <v>10.76</v>
      </c>
      <c r="BD3997" s="13">
        <v>4</v>
      </c>
      <c r="BE3997" s="13" t="s">
        <v>55</v>
      </c>
      <c r="BF3997" s="13" t="s">
        <v>39</v>
      </c>
      <c r="BG3997" s="13">
        <v>4</v>
      </c>
      <c r="BH3997" s="13">
        <v>1</v>
      </c>
    </row>
    <row r="3998" spans="36:60" x14ac:dyDescent="0.25">
      <c r="AJ3998" s="11">
        <v>284</v>
      </c>
      <c r="AK3998" s="2" t="s">
        <v>231</v>
      </c>
      <c r="AL3998" s="2" t="s">
        <v>27</v>
      </c>
      <c r="AM3998" s="2" t="s">
        <v>66</v>
      </c>
      <c r="AN3998" s="2" t="s">
        <v>43</v>
      </c>
      <c r="AO3998" s="2" t="s">
        <v>94</v>
      </c>
      <c r="AP3998" s="2" t="s">
        <v>75</v>
      </c>
      <c r="AQ3998" s="2" t="s">
        <v>134</v>
      </c>
      <c r="AR3998" s="2" t="s">
        <v>33</v>
      </c>
      <c r="AS3998" s="2" t="s">
        <v>34</v>
      </c>
      <c r="AT3998" s="2">
        <v>245.33</v>
      </c>
      <c r="AU3998" s="2">
        <v>3</v>
      </c>
      <c r="AV3998" s="2">
        <v>0.13</v>
      </c>
      <c r="AW3998" s="2">
        <v>640.30999999999995</v>
      </c>
      <c r="AX3998" s="2">
        <v>476.98</v>
      </c>
      <c r="AY3998" s="2">
        <v>163.33000000000001</v>
      </c>
      <c r="AZ3998" s="2" t="s">
        <v>63</v>
      </c>
      <c r="BA3998" s="2" t="s">
        <v>71</v>
      </c>
      <c r="BB3998" s="2" t="s">
        <v>37</v>
      </c>
      <c r="BC3998" s="2">
        <v>20.440000000000001</v>
      </c>
      <c r="BD3998" s="2">
        <v>4</v>
      </c>
      <c r="BE3998" s="2" t="s">
        <v>55</v>
      </c>
      <c r="BF3998" s="2" t="s">
        <v>39</v>
      </c>
      <c r="BG3998" s="2">
        <v>2</v>
      </c>
      <c r="BH3998" s="2">
        <v>11</v>
      </c>
    </row>
    <row r="3999" spans="36:60" x14ac:dyDescent="0.25">
      <c r="AJ3999" s="12">
        <v>285</v>
      </c>
      <c r="AK3999" s="13" t="s">
        <v>123</v>
      </c>
      <c r="AL3999" s="13" t="s">
        <v>118</v>
      </c>
      <c r="AM3999" s="13" t="s">
        <v>82</v>
      </c>
      <c r="AN3999" s="13" t="s">
        <v>83</v>
      </c>
      <c r="AO3999" s="13" t="s">
        <v>67</v>
      </c>
      <c r="AP3999" s="13" t="s">
        <v>61</v>
      </c>
      <c r="AQ3999" s="13" t="s">
        <v>69</v>
      </c>
      <c r="AR3999" s="13" t="s">
        <v>33</v>
      </c>
      <c r="AS3999" s="13" t="s">
        <v>46</v>
      </c>
      <c r="AT3999" s="13">
        <v>318.68</v>
      </c>
      <c r="AU3999" s="13">
        <v>1</v>
      </c>
      <c r="AV3999" s="13">
        <v>0.08</v>
      </c>
      <c r="AW3999" s="13">
        <v>293.19</v>
      </c>
      <c r="AX3999" s="13">
        <v>232.84</v>
      </c>
      <c r="AY3999" s="13">
        <v>60.35</v>
      </c>
      <c r="AZ3999" s="13" t="s">
        <v>35</v>
      </c>
      <c r="BA3999" s="13" t="s">
        <v>88</v>
      </c>
      <c r="BB3999" s="13" t="s">
        <v>48</v>
      </c>
      <c r="BC3999" s="13">
        <v>49.04</v>
      </c>
      <c r="BD3999" s="13">
        <v>9</v>
      </c>
      <c r="BE3999" s="13" t="s">
        <v>55</v>
      </c>
      <c r="BF3999" s="13" t="s">
        <v>39</v>
      </c>
      <c r="BG3999" s="13">
        <v>3</v>
      </c>
      <c r="BH3999" s="13">
        <v>9</v>
      </c>
    </row>
    <row r="4000" spans="36:60" x14ac:dyDescent="0.25">
      <c r="AJ4000" s="11">
        <v>286</v>
      </c>
      <c r="AK4000" s="2" t="s">
        <v>326</v>
      </c>
      <c r="AL4000" s="2" t="s">
        <v>58</v>
      </c>
      <c r="AM4000" s="2" t="s">
        <v>42</v>
      </c>
      <c r="AN4000" s="2" t="s">
        <v>83</v>
      </c>
      <c r="AO4000" s="2" t="s">
        <v>78</v>
      </c>
      <c r="AP4000" s="2" t="s">
        <v>31</v>
      </c>
      <c r="AQ4000" s="2" t="s">
        <v>134</v>
      </c>
      <c r="AR4000" s="2" t="s">
        <v>33</v>
      </c>
      <c r="AS4000" s="2" t="s">
        <v>34</v>
      </c>
      <c r="AT4000" s="2">
        <v>863.68</v>
      </c>
      <c r="AU4000" s="2">
        <v>12</v>
      </c>
      <c r="AV4000" s="2">
        <v>0.25</v>
      </c>
      <c r="AW4000" s="2">
        <v>7773.12</v>
      </c>
      <c r="AX4000" s="2">
        <v>5330</v>
      </c>
      <c r="AY4000" s="2">
        <v>2443.12</v>
      </c>
      <c r="AZ4000" s="2" t="s">
        <v>63</v>
      </c>
      <c r="BA4000" s="2" t="s">
        <v>36</v>
      </c>
      <c r="BB4000" s="2" t="s">
        <v>48</v>
      </c>
      <c r="BC4000" s="2">
        <v>20.68</v>
      </c>
      <c r="BD4000" s="2">
        <v>1</v>
      </c>
      <c r="BE4000" s="2" t="s">
        <v>38</v>
      </c>
      <c r="BF4000" s="2" t="s">
        <v>39</v>
      </c>
      <c r="BG4000" s="2">
        <v>4</v>
      </c>
      <c r="BH4000" s="2">
        <v>2</v>
      </c>
    </row>
    <row r="4001" spans="36:60" x14ac:dyDescent="0.25">
      <c r="AJ4001" s="12">
        <v>287</v>
      </c>
      <c r="AK4001" s="13" t="s">
        <v>327</v>
      </c>
      <c r="AL4001" s="13" t="s">
        <v>129</v>
      </c>
      <c r="AM4001" s="13" t="s">
        <v>66</v>
      </c>
      <c r="AN4001" s="13" t="s">
        <v>59</v>
      </c>
      <c r="AO4001" s="13" t="s">
        <v>78</v>
      </c>
      <c r="AP4001" s="13" t="s">
        <v>61</v>
      </c>
      <c r="AQ4001" s="13" t="s">
        <v>102</v>
      </c>
      <c r="AR4001" s="13" t="s">
        <v>53</v>
      </c>
      <c r="AS4001" s="13" t="s">
        <v>46</v>
      </c>
      <c r="AT4001" s="13">
        <v>812.16</v>
      </c>
      <c r="AU4001" s="13">
        <v>5</v>
      </c>
      <c r="AV4001" s="13">
        <v>0.26</v>
      </c>
      <c r="AW4001" s="13">
        <v>3004.99</v>
      </c>
      <c r="AX4001" s="13">
        <v>2367.2800000000002</v>
      </c>
      <c r="AY4001" s="13">
        <v>637.71</v>
      </c>
      <c r="AZ4001" s="13" t="s">
        <v>91</v>
      </c>
      <c r="BA4001" s="13" t="s">
        <v>88</v>
      </c>
      <c r="BB4001" s="13" t="s">
        <v>37</v>
      </c>
      <c r="BC4001" s="13">
        <v>46.54</v>
      </c>
      <c r="BD4001" s="13">
        <v>4</v>
      </c>
      <c r="BE4001" s="13" t="s">
        <v>38</v>
      </c>
      <c r="BF4001" s="13" t="s">
        <v>39</v>
      </c>
      <c r="BG4001" s="13">
        <v>1</v>
      </c>
      <c r="BH4001" s="13">
        <v>6</v>
      </c>
    </row>
    <row r="4002" spans="36:60" x14ac:dyDescent="0.25">
      <c r="AJ4002" s="11">
        <v>288</v>
      </c>
      <c r="AK4002" s="2" t="s">
        <v>328</v>
      </c>
      <c r="AL4002" s="2" t="s">
        <v>65</v>
      </c>
      <c r="AM4002" s="2" t="s">
        <v>42</v>
      </c>
      <c r="AN4002" s="2" t="s">
        <v>93</v>
      </c>
      <c r="AO4002" s="2" t="s">
        <v>100</v>
      </c>
      <c r="AP4002" s="2" t="s">
        <v>75</v>
      </c>
      <c r="AQ4002" s="2" t="s">
        <v>79</v>
      </c>
      <c r="AR4002" s="2" t="s">
        <v>33</v>
      </c>
      <c r="AS4002" s="2" t="s">
        <v>70</v>
      </c>
      <c r="AT4002" s="2">
        <v>862.23</v>
      </c>
      <c r="AU4002" s="2">
        <v>19</v>
      </c>
      <c r="AV4002" s="2">
        <v>0.19</v>
      </c>
      <c r="AW4002" s="2">
        <v>13269.72</v>
      </c>
      <c r="AX4002" s="2">
        <v>9112.83</v>
      </c>
      <c r="AY4002" s="2">
        <v>4156.8900000000003</v>
      </c>
      <c r="AZ4002" s="2" t="s">
        <v>76</v>
      </c>
      <c r="BA4002" s="2" t="s">
        <v>71</v>
      </c>
      <c r="BB4002" s="2" t="s">
        <v>48</v>
      </c>
      <c r="BC4002" s="2">
        <v>27.12</v>
      </c>
      <c r="BD4002" s="2">
        <v>9</v>
      </c>
      <c r="BE4002" s="2" t="s">
        <v>97</v>
      </c>
      <c r="BF4002" s="2" t="s">
        <v>56</v>
      </c>
      <c r="BG4002" s="2">
        <v>3</v>
      </c>
      <c r="BH4002" s="2">
        <v>2</v>
      </c>
    </row>
    <row r="4003" spans="36:60" x14ac:dyDescent="0.25">
      <c r="AJ4003" s="12">
        <v>289</v>
      </c>
      <c r="AK4003" s="13" t="s">
        <v>329</v>
      </c>
      <c r="AL4003" s="13" t="s">
        <v>99</v>
      </c>
      <c r="AM4003" s="13" t="s">
        <v>82</v>
      </c>
      <c r="AN4003" s="13" t="s">
        <v>43</v>
      </c>
      <c r="AO4003" s="13" t="s">
        <v>78</v>
      </c>
      <c r="AP4003" s="13" t="s">
        <v>31</v>
      </c>
      <c r="AQ4003" s="13" t="s">
        <v>79</v>
      </c>
      <c r="AR4003" s="13" t="s">
        <v>45</v>
      </c>
      <c r="AS4003" s="13" t="s">
        <v>70</v>
      </c>
      <c r="AT4003" s="13">
        <v>528.17999999999995</v>
      </c>
      <c r="AU4003" s="13">
        <v>20</v>
      </c>
      <c r="AV4003" s="13">
        <v>0.06</v>
      </c>
      <c r="AW4003" s="13">
        <v>9929.7800000000007</v>
      </c>
      <c r="AX4003" s="13">
        <v>5245.42</v>
      </c>
      <c r="AY4003" s="13">
        <v>4684.3599999999997</v>
      </c>
      <c r="AZ4003" s="13" t="s">
        <v>35</v>
      </c>
      <c r="BA4003" s="13" t="s">
        <v>88</v>
      </c>
      <c r="BB4003" s="13" t="s">
        <v>37</v>
      </c>
      <c r="BC4003" s="13">
        <v>45.7</v>
      </c>
      <c r="BD4003" s="13">
        <v>10</v>
      </c>
      <c r="BE4003" s="13" t="s">
        <v>55</v>
      </c>
      <c r="BF4003" s="13" t="s">
        <v>39</v>
      </c>
      <c r="BG4003" s="13">
        <v>5</v>
      </c>
      <c r="BH4003" s="13">
        <v>3</v>
      </c>
    </row>
    <row r="4004" spans="36:60" x14ac:dyDescent="0.25">
      <c r="AJ4004" s="11">
        <v>290</v>
      </c>
      <c r="AK4004" s="2" t="s">
        <v>294</v>
      </c>
      <c r="AL4004" s="2" t="s">
        <v>27</v>
      </c>
      <c r="AM4004" s="2" t="s">
        <v>42</v>
      </c>
      <c r="AN4004" s="2" t="s">
        <v>29</v>
      </c>
      <c r="AO4004" s="2" t="s">
        <v>44</v>
      </c>
      <c r="AP4004" s="2" t="s">
        <v>31</v>
      </c>
      <c r="AQ4004" s="2" t="s">
        <v>69</v>
      </c>
      <c r="AR4004" s="2" t="s">
        <v>45</v>
      </c>
      <c r="AS4004" s="2" t="s">
        <v>70</v>
      </c>
      <c r="AT4004" s="2">
        <v>729.12</v>
      </c>
      <c r="AU4004" s="2">
        <v>1</v>
      </c>
      <c r="AV4004" s="2">
        <v>0</v>
      </c>
      <c r="AW4004" s="2">
        <v>729.12</v>
      </c>
      <c r="AX4004" s="2">
        <v>425.32</v>
      </c>
      <c r="AY4004" s="2">
        <v>303.8</v>
      </c>
      <c r="AZ4004" s="2" t="s">
        <v>76</v>
      </c>
      <c r="BA4004" s="2" t="s">
        <v>71</v>
      </c>
      <c r="BB4004" s="2" t="s">
        <v>48</v>
      </c>
      <c r="BC4004" s="2">
        <v>20.14</v>
      </c>
      <c r="BD4004" s="2">
        <v>9</v>
      </c>
      <c r="BE4004" s="2" t="s">
        <v>55</v>
      </c>
      <c r="BF4004" s="2" t="s">
        <v>39</v>
      </c>
      <c r="BG4004" s="2">
        <v>1</v>
      </c>
      <c r="BH4004" s="2">
        <v>10</v>
      </c>
    </row>
    <row r="4005" spans="36:60" x14ac:dyDescent="0.25">
      <c r="AJ4005" s="12">
        <v>291</v>
      </c>
      <c r="AK4005" s="13" t="s">
        <v>330</v>
      </c>
      <c r="AL4005" s="13" t="s">
        <v>129</v>
      </c>
      <c r="AM4005" s="13" t="s">
        <v>82</v>
      </c>
      <c r="AN4005" s="13" t="s">
        <v>90</v>
      </c>
      <c r="AO4005" s="13" t="s">
        <v>100</v>
      </c>
      <c r="AP4005" s="13" t="s">
        <v>51</v>
      </c>
      <c r="AQ4005" s="13" t="s">
        <v>107</v>
      </c>
      <c r="AR4005" s="13" t="s">
        <v>45</v>
      </c>
      <c r="AS4005" s="13" t="s">
        <v>80</v>
      </c>
      <c r="AT4005" s="13">
        <v>184.06</v>
      </c>
      <c r="AU4005" s="13">
        <v>4</v>
      </c>
      <c r="AV4005" s="13">
        <v>0.03</v>
      </c>
      <c r="AW4005" s="13">
        <v>714.15</v>
      </c>
      <c r="AX4005" s="13">
        <v>510.61</v>
      </c>
      <c r="AY4005" s="13">
        <v>203.54</v>
      </c>
      <c r="AZ4005" s="13" t="s">
        <v>47</v>
      </c>
      <c r="BA4005" s="13" t="s">
        <v>88</v>
      </c>
      <c r="BB4005" s="13" t="s">
        <v>48</v>
      </c>
      <c r="BC4005" s="13">
        <v>8.93</v>
      </c>
      <c r="BD4005" s="13">
        <v>10</v>
      </c>
      <c r="BE4005" s="13" t="s">
        <v>38</v>
      </c>
      <c r="BF4005" s="13" t="s">
        <v>56</v>
      </c>
      <c r="BG4005" s="13">
        <v>3</v>
      </c>
      <c r="BH4005" s="13">
        <v>4</v>
      </c>
    </row>
    <row r="4006" spans="36:60" x14ac:dyDescent="0.25">
      <c r="AJ4006" s="11">
        <v>292</v>
      </c>
      <c r="AK4006" s="2" t="s">
        <v>331</v>
      </c>
      <c r="AL4006" s="2" t="s">
        <v>99</v>
      </c>
      <c r="AM4006" s="2" t="s">
        <v>66</v>
      </c>
      <c r="AN4006" s="2" t="s">
        <v>83</v>
      </c>
      <c r="AO4006" s="2" t="s">
        <v>44</v>
      </c>
      <c r="AP4006" s="2" t="s">
        <v>31</v>
      </c>
      <c r="AQ4006" s="2" t="s">
        <v>32</v>
      </c>
      <c r="AR4006" s="2" t="s">
        <v>45</v>
      </c>
      <c r="AS4006" s="2" t="s">
        <v>85</v>
      </c>
      <c r="AT4006" s="2">
        <v>19.55</v>
      </c>
      <c r="AU4006" s="2">
        <v>13</v>
      </c>
      <c r="AV4006" s="2">
        <v>0.12</v>
      </c>
      <c r="AW4006" s="2">
        <v>223.65</v>
      </c>
      <c r="AX4006" s="2">
        <v>187.77</v>
      </c>
      <c r="AY4006" s="2">
        <v>35.880000000000003</v>
      </c>
      <c r="AZ4006" s="2" t="s">
        <v>47</v>
      </c>
      <c r="BA4006" s="2" t="s">
        <v>36</v>
      </c>
      <c r="BB4006" s="2" t="s">
        <v>72</v>
      </c>
      <c r="BC4006" s="2">
        <v>12.66</v>
      </c>
      <c r="BD4006" s="2">
        <v>1</v>
      </c>
      <c r="BE4006" s="2" t="s">
        <v>38</v>
      </c>
      <c r="BF4006" s="2" t="s">
        <v>56</v>
      </c>
      <c r="BG4006" s="2">
        <v>3</v>
      </c>
      <c r="BH4006" s="2">
        <v>10</v>
      </c>
    </row>
    <row r="4007" spans="36:60" x14ac:dyDescent="0.25">
      <c r="AJ4007" s="12">
        <v>293</v>
      </c>
      <c r="AK4007" s="13" t="s">
        <v>332</v>
      </c>
      <c r="AL4007" s="13" t="s">
        <v>129</v>
      </c>
      <c r="AM4007" s="13" t="s">
        <v>42</v>
      </c>
      <c r="AN4007" s="13" t="s">
        <v>59</v>
      </c>
      <c r="AO4007" s="13" t="s">
        <v>78</v>
      </c>
      <c r="AP4007" s="13" t="s">
        <v>68</v>
      </c>
      <c r="AQ4007" s="13" t="s">
        <v>79</v>
      </c>
      <c r="AR4007" s="13" t="s">
        <v>33</v>
      </c>
      <c r="AS4007" s="13" t="s">
        <v>46</v>
      </c>
      <c r="AT4007" s="13">
        <v>346.23</v>
      </c>
      <c r="AU4007" s="13">
        <v>8</v>
      </c>
      <c r="AV4007" s="13">
        <v>0.08</v>
      </c>
      <c r="AW4007" s="13">
        <v>2548.25</v>
      </c>
      <c r="AX4007" s="13">
        <v>1813.9</v>
      </c>
      <c r="AY4007" s="13">
        <v>734.35</v>
      </c>
      <c r="AZ4007" s="13" t="s">
        <v>35</v>
      </c>
      <c r="BA4007" s="13" t="s">
        <v>88</v>
      </c>
      <c r="BB4007" s="13" t="s">
        <v>48</v>
      </c>
      <c r="BC4007" s="13">
        <v>29.62</v>
      </c>
      <c r="BD4007" s="13">
        <v>3</v>
      </c>
      <c r="BE4007" s="13" t="s">
        <v>97</v>
      </c>
      <c r="BF4007" s="13" t="s">
        <v>56</v>
      </c>
      <c r="BG4007" s="13">
        <v>5</v>
      </c>
      <c r="BH4007" s="13">
        <v>2</v>
      </c>
    </row>
    <row r="4008" spans="36:60" x14ac:dyDescent="0.25">
      <c r="AJ4008" s="11">
        <v>294</v>
      </c>
      <c r="AK4008" s="2" t="s">
        <v>333</v>
      </c>
      <c r="AL4008" s="2" t="s">
        <v>27</v>
      </c>
      <c r="AM4008" s="2" t="s">
        <v>66</v>
      </c>
      <c r="AN4008" s="2" t="s">
        <v>93</v>
      </c>
      <c r="AO4008" s="2" t="s">
        <v>78</v>
      </c>
      <c r="AP4008" s="2" t="s">
        <v>75</v>
      </c>
      <c r="AQ4008" s="2" t="s">
        <v>69</v>
      </c>
      <c r="AR4008" s="2" t="s">
        <v>45</v>
      </c>
      <c r="AS4008" s="2" t="s">
        <v>70</v>
      </c>
      <c r="AT4008" s="2">
        <v>150.59</v>
      </c>
      <c r="AU4008" s="2">
        <v>17</v>
      </c>
      <c r="AV4008" s="2">
        <v>0.04</v>
      </c>
      <c r="AW4008" s="2">
        <v>2457.63</v>
      </c>
      <c r="AX4008" s="2">
        <v>1359</v>
      </c>
      <c r="AY4008" s="2">
        <v>1098.6300000000001</v>
      </c>
      <c r="AZ4008" s="2" t="s">
        <v>76</v>
      </c>
      <c r="BA4008" s="2" t="s">
        <v>88</v>
      </c>
      <c r="BB4008" s="2" t="s">
        <v>37</v>
      </c>
      <c r="BC4008" s="2">
        <v>26.76</v>
      </c>
      <c r="BD4008" s="2">
        <v>8</v>
      </c>
      <c r="BE4008" s="2" t="s">
        <v>38</v>
      </c>
      <c r="BF4008" s="2" t="s">
        <v>39</v>
      </c>
      <c r="BG4008" s="2">
        <v>2</v>
      </c>
      <c r="BH4008" s="2">
        <v>5</v>
      </c>
    </row>
    <row r="4009" spans="36:60" x14ac:dyDescent="0.25">
      <c r="AJ4009" s="12">
        <v>295</v>
      </c>
      <c r="AK4009" s="13" t="s">
        <v>334</v>
      </c>
      <c r="AL4009" s="13" t="s">
        <v>120</v>
      </c>
      <c r="AM4009" s="13" t="s">
        <v>42</v>
      </c>
      <c r="AN4009" s="13" t="s">
        <v>90</v>
      </c>
      <c r="AO4009" s="13" t="s">
        <v>74</v>
      </c>
      <c r="AP4009" s="13" t="s">
        <v>68</v>
      </c>
      <c r="AQ4009" s="13" t="s">
        <v>87</v>
      </c>
      <c r="AR4009" s="13" t="s">
        <v>45</v>
      </c>
      <c r="AS4009" s="13" t="s">
        <v>70</v>
      </c>
      <c r="AT4009" s="13">
        <v>336.1</v>
      </c>
      <c r="AU4009" s="13">
        <v>14</v>
      </c>
      <c r="AV4009" s="13">
        <v>0.1</v>
      </c>
      <c r="AW4009" s="13">
        <v>4234.8599999999997</v>
      </c>
      <c r="AX4009" s="13">
        <v>2438.65</v>
      </c>
      <c r="AY4009" s="13">
        <v>1796.21</v>
      </c>
      <c r="AZ4009" s="13" t="s">
        <v>63</v>
      </c>
      <c r="BA4009" s="13" t="s">
        <v>36</v>
      </c>
      <c r="BB4009" s="13" t="s">
        <v>72</v>
      </c>
      <c r="BC4009" s="13">
        <v>18.55</v>
      </c>
      <c r="BD4009" s="13">
        <v>6</v>
      </c>
      <c r="BE4009" s="13" t="s">
        <v>38</v>
      </c>
      <c r="BF4009" s="13" t="s">
        <v>39</v>
      </c>
      <c r="BG4009" s="13">
        <v>1</v>
      </c>
      <c r="BH4009" s="13">
        <v>1</v>
      </c>
    </row>
    <row r="4010" spans="36:60" x14ac:dyDescent="0.25">
      <c r="AJ4010" s="11">
        <v>296</v>
      </c>
      <c r="AK4010" s="2" t="s">
        <v>302</v>
      </c>
      <c r="AL4010" s="2" t="s">
        <v>96</v>
      </c>
      <c r="AM4010" s="2" t="s">
        <v>82</v>
      </c>
      <c r="AN4010" s="2" t="s">
        <v>43</v>
      </c>
      <c r="AO4010" s="2" t="s">
        <v>30</v>
      </c>
      <c r="AP4010" s="2" t="s">
        <v>61</v>
      </c>
      <c r="AQ4010" s="2" t="s">
        <v>52</v>
      </c>
      <c r="AR4010" s="2" t="s">
        <v>53</v>
      </c>
      <c r="AS4010" s="2" t="s">
        <v>70</v>
      </c>
      <c r="AT4010" s="2">
        <v>232.07</v>
      </c>
      <c r="AU4010" s="2">
        <v>2</v>
      </c>
      <c r="AV4010" s="2">
        <v>0.05</v>
      </c>
      <c r="AW4010" s="2">
        <v>440.93</v>
      </c>
      <c r="AX4010" s="2">
        <v>375.95</v>
      </c>
      <c r="AY4010" s="2">
        <v>64.98</v>
      </c>
      <c r="AZ4010" s="2" t="s">
        <v>47</v>
      </c>
      <c r="BA4010" s="2" t="s">
        <v>71</v>
      </c>
      <c r="BB4010" s="2" t="s">
        <v>72</v>
      </c>
      <c r="BC4010" s="2">
        <v>24.9</v>
      </c>
      <c r="BD4010" s="2">
        <v>9</v>
      </c>
      <c r="BE4010" s="2" t="s">
        <v>38</v>
      </c>
      <c r="BF4010" s="2" t="s">
        <v>39</v>
      </c>
      <c r="BG4010" s="2">
        <v>4</v>
      </c>
      <c r="BH4010" s="2">
        <v>3</v>
      </c>
    </row>
    <row r="4011" spans="36:60" x14ac:dyDescent="0.25">
      <c r="AJ4011" s="12">
        <v>297</v>
      </c>
      <c r="AK4011" s="13" t="s">
        <v>335</v>
      </c>
      <c r="AL4011" s="13" t="s">
        <v>114</v>
      </c>
      <c r="AM4011" s="13" t="s">
        <v>82</v>
      </c>
      <c r="AN4011" s="13" t="s">
        <v>83</v>
      </c>
      <c r="AO4011" s="13" t="s">
        <v>60</v>
      </c>
      <c r="AP4011" s="13" t="s">
        <v>68</v>
      </c>
      <c r="AQ4011" s="13" t="s">
        <v>52</v>
      </c>
      <c r="AR4011" s="13" t="s">
        <v>53</v>
      </c>
      <c r="AS4011" s="13" t="s">
        <v>46</v>
      </c>
      <c r="AT4011" s="13">
        <v>875.81</v>
      </c>
      <c r="AU4011" s="13">
        <v>14</v>
      </c>
      <c r="AV4011" s="13">
        <v>0.26</v>
      </c>
      <c r="AW4011" s="13">
        <v>9073.39</v>
      </c>
      <c r="AX4011" s="13">
        <v>6372.52</v>
      </c>
      <c r="AY4011" s="13">
        <v>2700.87</v>
      </c>
      <c r="AZ4011" s="13" t="s">
        <v>47</v>
      </c>
      <c r="BA4011" s="13" t="s">
        <v>54</v>
      </c>
      <c r="BB4011" s="13" t="s">
        <v>37</v>
      </c>
      <c r="BC4011" s="13">
        <v>15.87</v>
      </c>
      <c r="BD4011" s="13">
        <v>1</v>
      </c>
      <c r="BE4011" s="13" t="s">
        <v>38</v>
      </c>
      <c r="BF4011" s="13" t="s">
        <v>39</v>
      </c>
      <c r="BG4011" s="13">
        <v>1</v>
      </c>
      <c r="BH4011" s="13">
        <v>4</v>
      </c>
    </row>
    <row r="4012" spans="36:60" x14ac:dyDescent="0.25">
      <c r="AJ4012" s="11">
        <v>298</v>
      </c>
      <c r="AK4012" s="2" t="s">
        <v>336</v>
      </c>
      <c r="AL4012" s="2" t="s">
        <v>41</v>
      </c>
      <c r="AM4012" s="2" t="s">
        <v>28</v>
      </c>
      <c r="AN4012" s="2" t="s">
        <v>29</v>
      </c>
      <c r="AO4012" s="2" t="s">
        <v>30</v>
      </c>
      <c r="AP4012" s="2" t="s">
        <v>68</v>
      </c>
      <c r="AQ4012" s="2" t="s">
        <v>79</v>
      </c>
      <c r="AR4012" s="2" t="s">
        <v>53</v>
      </c>
      <c r="AS4012" s="2" t="s">
        <v>34</v>
      </c>
      <c r="AT4012" s="2">
        <v>694.63</v>
      </c>
      <c r="AU4012" s="2">
        <v>9</v>
      </c>
      <c r="AV4012" s="2">
        <v>0.15</v>
      </c>
      <c r="AW4012" s="2">
        <v>5313.92</v>
      </c>
      <c r="AX4012" s="2">
        <v>3834.24</v>
      </c>
      <c r="AY4012" s="2">
        <v>1479.68</v>
      </c>
      <c r="AZ4012" s="2" t="s">
        <v>91</v>
      </c>
      <c r="BA4012" s="2" t="s">
        <v>71</v>
      </c>
      <c r="BB4012" s="2" t="s">
        <v>48</v>
      </c>
      <c r="BC4012" s="2">
        <v>30.77</v>
      </c>
      <c r="BD4012" s="2">
        <v>3</v>
      </c>
      <c r="BE4012" s="2" t="s">
        <v>97</v>
      </c>
      <c r="BF4012" s="2" t="s">
        <v>56</v>
      </c>
      <c r="BG4012" s="2">
        <v>4</v>
      </c>
      <c r="BH4012" s="2">
        <v>3</v>
      </c>
    </row>
    <row r="4013" spans="36:60" x14ac:dyDescent="0.25">
      <c r="AJ4013" s="12">
        <v>299</v>
      </c>
      <c r="AK4013" s="13" t="s">
        <v>337</v>
      </c>
      <c r="AL4013" s="13" t="s">
        <v>27</v>
      </c>
      <c r="AM4013" s="13" t="s">
        <v>66</v>
      </c>
      <c r="AN4013" s="13" t="s">
        <v>29</v>
      </c>
      <c r="AO4013" s="13" t="s">
        <v>100</v>
      </c>
      <c r="AP4013" s="13" t="s">
        <v>68</v>
      </c>
      <c r="AQ4013" s="13" t="s">
        <v>79</v>
      </c>
      <c r="AR4013" s="13" t="s">
        <v>33</v>
      </c>
      <c r="AS4013" s="13" t="s">
        <v>46</v>
      </c>
      <c r="AT4013" s="13">
        <v>305.76</v>
      </c>
      <c r="AU4013" s="13">
        <v>3</v>
      </c>
      <c r="AV4013" s="13">
        <v>0.1</v>
      </c>
      <c r="AW4013" s="13">
        <v>825.55</v>
      </c>
      <c r="AX4013" s="13">
        <v>741.14</v>
      </c>
      <c r="AY4013" s="13">
        <v>84.41</v>
      </c>
      <c r="AZ4013" s="13" t="s">
        <v>63</v>
      </c>
      <c r="BA4013" s="13" t="s">
        <v>71</v>
      </c>
      <c r="BB4013" s="13" t="s">
        <v>48</v>
      </c>
      <c r="BC4013" s="13">
        <v>19.18</v>
      </c>
      <c r="BD4013" s="13">
        <v>1</v>
      </c>
      <c r="BE4013" s="13" t="s">
        <v>97</v>
      </c>
      <c r="BF4013" s="13" t="s">
        <v>39</v>
      </c>
      <c r="BG4013" s="13">
        <v>1</v>
      </c>
      <c r="BH4013" s="13">
        <v>12</v>
      </c>
    </row>
    <row r="4014" spans="36:60" x14ac:dyDescent="0.25">
      <c r="AJ4014" s="11">
        <v>300</v>
      </c>
      <c r="AK4014" s="2" t="s">
        <v>144</v>
      </c>
      <c r="AL4014" s="2" t="s">
        <v>118</v>
      </c>
      <c r="AM4014" s="2" t="s">
        <v>42</v>
      </c>
      <c r="AN4014" s="2" t="s">
        <v>83</v>
      </c>
      <c r="AO4014" s="2" t="s">
        <v>60</v>
      </c>
      <c r="AP4014" s="2" t="s">
        <v>68</v>
      </c>
      <c r="AQ4014" s="2" t="s">
        <v>52</v>
      </c>
      <c r="AR4014" s="2" t="s">
        <v>33</v>
      </c>
      <c r="AS4014" s="2" t="s">
        <v>85</v>
      </c>
      <c r="AT4014" s="2">
        <v>754.45</v>
      </c>
      <c r="AU4014" s="2">
        <v>15</v>
      </c>
      <c r="AV4014" s="2">
        <v>0.28000000000000003</v>
      </c>
      <c r="AW4014" s="2">
        <v>8148.06</v>
      </c>
      <c r="AX4014" s="2">
        <v>4632.55</v>
      </c>
      <c r="AY4014" s="2">
        <v>3515.51</v>
      </c>
      <c r="AZ4014" s="2" t="s">
        <v>35</v>
      </c>
      <c r="BA4014" s="2" t="s">
        <v>54</v>
      </c>
      <c r="BB4014" s="2" t="s">
        <v>72</v>
      </c>
      <c r="BC4014" s="2">
        <v>27.92</v>
      </c>
      <c r="BD4014" s="2">
        <v>7</v>
      </c>
      <c r="BE4014" s="2" t="s">
        <v>97</v>
      </c>
      <c r="BF4014" s="2" t="s">
        <v>56</v>
      </c>
      <c r="BG4014" s="2">
        <v>4</v>
      </c>
      <c r="BH4014" s="2">
        <v>7</v>
      </c>
    </row>
    <row r="4015" spans="36:60" x14ac:dyDescent="0.25">
      <c r="AJ4015" s="12">
        <v>301</v>
      </c>
      <c r="AK4015" s="13" t="s">
        <v>212</v>
      </c>
      <c r="AL4015" s="13" t="s">
        <v>114</v>
      </c>
      <c r="AM4015" s="13" t="s">
        <v>28</v>
      </c>
      <c r="AN4015" s="13" t="s">
        <v>29</v>
      </c>
      <c r="AO4015" s="13" t="s">
        <v>78</v>
      </c>
      <c r="AP4015" s="13" t="s">
        <v>51</v>
      </c>
      <c r="AQ4015" s="13" t="s">
        <v>62</v>
      </c>
      <c r="AR4015" s="13" t="s">
        <v>53</v>
      </c>
      <c r="AS4015" s="13" t="s">
        <v>85</v>
      </c>
      <c r="AT4015" s="13">
        <v>438.56</v>
      </c>
      <c r="AU4015" s="13">
        <v>19</v>
      </c>
      <c r="AV4015" s="13">
        <v>0.06</v>
      </c>
      <c r="AW4015" s="13">
        <v>7832.68</v>
      </c>
      <c r="AX4015" s="13">
        <v>4361.2700000000004</v>
      </c>
      <c r="AY4015" s="13">
        <v>3471.41</v>
      </c>
      <c r="AZ4015" s="13" t="s">
        <v>47</v>
      </c>
      <c r="BA4015" s="13" t="s">
        <v>36</v>
      </c>
      <c r="BB4015" s="13" t="s">
        <v>72</v>
      </c>
      <c r="BC4015" s="13">
        <v>20.36</v>
      </c>
      <c r="BD4015" s="13">
        <v>4</v>
      </c>
      <c r="BE4015" s="13" t="s">
        <v>55</v>
      </c>
      <c r="BF4015" s="13" t="s">
        <v>39</v>
      </c>
      <c r="BG4015" s="13">
        <v>4</v>
      </c>
      <c r="BH4015" s="13">
        <v>10</v>
      </c>
    </row>
    <row r="4016" spans="36:60" x14ac:dyDescent="0.25">
      <c r="AJ4016" s="11">
        <v>302</v>
      </c>
      <c r="AK4016" s="2" t="s">
        <v>338</v>
      </c>
      <c r="AL4016" s="2" t="s">
        <v>118</v>
      </c>
      <c r="AM4016" s="2" t="s">
        <v>28</v>
      </c>
      <c r="AN4016" s="2" t="s">
        <v>59</v>
      </c>
      <c r="AO4016" s="2" t="s">
        <v>100</v>
      </c>
      <c r="AP4016" s="2" t="s">
        <v>75</v>
      </c>
      <c r="AQ4016" s="2" t="s">
        <v>134</v>
      </c>
      <c r="AR4016" s="2" t="s">
        <v>45</v>
      </c>
      <c r="AS4016" s="2" t="s">
        <v>80</v>
      </c>
      <c r="AT4016" s="2">
        <v>592.91999999999996</v>
      </c>
      <c r="AU4016" s="2">
        <v>2</v>
      </c>
      <c r="AV4016" s="2">
        <v>0.15</v>
      </c>
      <c r="AW4016" s="2">
        <v>1007.96</v>
      </c>
      <c r="AX4016" s="2">
        <v>636.67999999999995</v>
      </c>
      <c r="AY4016" s="2">
        <v>371.28</v>
      </c>
      <c r="AZ4016" s="2" t="s">
        <v>63</v>
      </c>
      <c r="BA4016" s="2" t="s">
        <v>36</v>
      </c>
      <c r="BB4016" s="2" t="s">
        <v>48</v>
      </c>
      <c r="BC4016" s="2">
        <v>28.48</v>
      </c>
      <c r="BD4016" s="2">
        <v>1</v>
      </c>
      <c r="BE4016" s="2" t="s">
        <v>97</v>
      </c>
      <c r="BF4016" s="2" t="s">
        <v>39</v>
      </c>
      <c r="BG4016" s="2">
        <v>1</v>
      </c>
      <c r="BH4016" s="2">
        <v>11</v>
      </c>
    </row>
    <row r="4017" spans="36:60" x14ac:dyDescent="0.25">
      <c r="AJ4017" s="12">
        <v>303</v>
      </c>
      <c r="AK4017" s="13" t="s">
        <v>339</v>
      </c>
      <c r="AL4017" s="13" t="s">
        <v>41</v>
      </c>
      <c r="AM4017" s="13" t="s">
        <v>42</v>
      </c>
      <c r="AN4017" s="13" t="s">
        <v>43</v>
      </c>
      <c r="AO4017" s="13" t="s">
        <v>60</v>
      </c>
      <c r="AP4017" s="13" t="s">
        <v>61</v>
      </c>
      <c r="AQ4017" s="13" t="s">
        <v>102</v>
      </c>
      <c r="AR4017" s="13" t="s">
        <v>53</v>
      </c>
      <c r="AS4017" s="13" t="s">
        <v>70</v>
      </c>
      <c r="AT4017" s="13">
        <v>688.98</v>
      </c>
      <c r="AU4017" s="13">
        <v>15</v>
      </c>
      <c r="AV4017" s="13">
        <v>0.1</v>
      </c>
      <c r="AW4017" s="13">
        <v>9301.23</v>
      </c>
      <c r="AX4017" s="13">
        <v>6673.93</v>
      </c>
      <c r="AY4017" s="13">
        <v>2627.3</v>
      </c>
      <c r="AZ4017" s="13" t="s">
        <v>35</v>
      </c>
      <c r="BA4017" s="13" t="s">
        <v>36</v>
      </c>
      <c r="BB4017" s="13" t="s">
        <v>48</v>
      </c>
      <c r="BC4017" s="13">
        <v>20.260000000000002</v>
      </c>
      <c r="BD4017" s="13">
        <v>10</v>
      </c>
      <c r="BE4017" s="13" t="s">
        <v>38</v>
      </c>
      <c r="BF4017" s="13" t="s">
        <v>56</v>
      </c>
      <c r="BG4017" s="13">
        <v>5</v>
      </c>
      <c r="BH4017" s="13">
        <v>2</v>
      </c>
    </row>
    <row r="4018" spans="36:60" x14ac:dyDescent="0.25">
      <c r="AJ4018" s="11">
        <v>304</v>
      </c>
      <c r="AK4018" s="2" t="s">
        <v>335</v>
      </c>
      <c r="AL4018" s="2" t="s">
        <v>96</v>
      </c>
      <c r="AM4018" s="2" t="s">
        <v>42</v>
      </c>
      <c r="AN4018" s="2" t="s">
        <v>43</v>
      </c>
      <c r="AO4018" s="2" t="s">
        <v>44</v>
      </c>
      <c r="AP4018" s="2" t="s">
        <v>61</v>
      </c>
      <c r="AQ4018" s="2" t="s">
        <v>52</v>
      </c>
      <c r="AR4018" s="2" t="s">
        <v>33</v>
      </c>
      <c r="AS4018" s="2" t="s">
        <v>85</v>
      </c>
      <c r="AT4018" s="2">
        <v>43.47</v>
      </c>
      <c r="AU4018" s="2">
        <v>13</v>
      </c>
      <c r="AV4018" s="2">
        <v>0.03</v>
      </c>
      <c r="AW4018" s="2">
        <v>548.16</v>
      </c>
      <c r="AX4018" s="2">
        <v>356.34</v>
      </c>
      <c r="AY4018" s="2">
        <v>191.82</v>
      </c>
      <c r="AZ4018" s="2" t="s">
        <v>63</v>
      </c>
      <c r="BA4018" s="2" t="s">
        <v>54</v>
      </c>
      <c r="BB4018" s="2" t="s">
        <v>48</v>
      </c>
      <c r="BC4018" s="2">
        <v>47.4</v>
      </c>
      <c r="BD4018" s="2">
        <v>9</v>
      </c>
      <c r="BE4018" s="2" t="s">
        <v>38</v>
      </c>
      <c r="BF4018" s="2" t="s">
        <v>39</v>
      </c>
      <c r="BG4018" s="2">
        <v>1</v>
      </c>
      <c r="BH4018" s="2">
        <v>4</v>
      </c>
    </row>
    <row r="4019" spans="36:60" x14ac:dyDescent="0.25">
      <c r="AJ4019" s="12">
        <v>305</v>
      </c>
      <c r="AK4019" s="13" t="s">
        <v>340</v>
      </c>
      <c r="AL4019" s="13" t="s">
        <v>114</v>
      </c>
      <c r="AM4019" s="13" t="s">
        <v>66</v>
      </c>
      <c r="AN4019" s="13" t="s">
        <v>59</v>
      </c>
      <c r="AO4019" s="13" t="s">
        <v>94</v>
      </c>
      <c r="AP4019" s="13" t="s">
        <v>75</v>
      </c>
      <c r="AQ4019" s="13" t="s">
        <v>102</v>
      </c>
      <c r="AR4019" s="13" t="s">
        <v>53</v>
      </c>
      <c r="AS4019" s="13" t="s">
        <v>70</v>
      </c>
      <c r="AT4019" s="13">
        <v>204.63</v>
      </c>
      <c r="AU4019" s="13">
        <v>11</v>
      </c>
      <c r="AV4019" s="13">
        <v>0.14000000000000001</v>
      </c>
      <c r="AW4019" s="13">
        <v>1935.8</v>
      </c>
      <c r="AX4019" s="13">
        <v>1026.28</v>
      </c>
      <c r="AY4019" s="13">
        <v>909.52</v>
      </c>
      <c r="AZ4019" s="13" t="s">
        <v>76</v>
      </c>
      <c r="BA4019" s="13" t="s">
        <v>36</v>
      </c>
      <c r="BB4019" s="13" t="s">
        <v>48</v>
      </c>
      <c r="BC4019" s="13">
        <v>7.95</v>
      </c>
      <c r="BD4019" s="13">
        <v>6</v>
      </c>
      <c r="BE4019" s="13" t="s">
        <v>97</v>
      </c>
      <c r="BF4019" s="13" t="s">
        <v>39</v>
      </c>
      <c r="BG4019" s="13">
        <v>2</v>
      </c>
      <c r="BH4019" s="13">
        <v>5</v>
      </c>
    </row>
    <row r="4020" spans="36:60" x14ac:dyDescent="0.25">
      <c r="AJ4020" s="11">
        <v>306</v>
      </c>
      <c r="AK4020" s="2" t="s">
        <v>341</v>
      </c>
      <c r="AL4020" s="2" t="s">
        <v>96</v>
      </c>
      <c r="AM4020" s="2" t="s">
        <v>66</v>
      </c>
      <c r="AN4020" s="2" t="s">
        <v>43</v>
      </c>
      <c r="AO4020" s="2" t="s">
        <v>94</v>
      </c>
      <c r="AP4020" s="2" t="s">
        <v>61</v>
      </c>
      <c r="AQ4020" s="2" t="s">
        <v>32</v>
      </c>
      <c r="AR4020" s="2" t="s">
        <v>33</v>
      </c>
      <c r="AS4020" s="2" t="s">
        <v>70</v>
      </c>
      <c r="AT4020" s="2">
        <v>42.5</v>
      </c>
      <c r="AU4020" s="2">
        <v>8</v>
      </c>
      <c r="AV4020" s="2">
        <v>0.21</v>
      </c>
      <c r="AW4020" s="2">
        <v>268.60000000000002</v>
      </c>
      <c r="AX4020" s="2">
        <v>239.13</v>
      </c>
      <c r="AY4020" s="2">
        <v>29.47</v>
      </c>
      <c r="AZ4020" s="2" t="s">
        <v>35</v>
      </c>
      <c r="BA4020" s="2" t="s">
        <v>71</v>
      </c>
      <c r="BB4020" s="2" t="s">
        <v>48</v>
      </c>
      <c r="BC4020" s="2">
        <v>42.55</v>
      </c>
      <c r="BD4020" s="2">
        <v>5</v>
      </c>
      <c r="BE4020" s="2" t="s">
        <v>55</v>
      </c>
      <c r="BF4020" s="2" t="s">
        <v>56</v>
      </c>
      <c r="BG4020" s="2">
        <v>5</v>
      </c>
      <c r="BH4020" s="2">
        <v>9</v>
      </c>
    </row>
    <row r="4021" spans="36:60" x14ac:dyDescent="0.25">
      <c r="AJ4021" s="12">
        <v>307</v>
      </c>
      <c r="AK4021" s="13" t="s">
        <v>342</v>
      </c>
      <c r="AL4021" s="13" t="s">
        <v>114</v>
      </c>
      <c r="AM4021" s="13" t="s">
        <v>42</v>
      </c>
      <c r="AN4021" s="13" t="s">
        <v>90</v>
      </c>
      <c r="AO4021" s="13" t="s">
        <v>67</v>
      </c>
      <c r="AP4021" s="13" t="s">
        <v>51</v>
      </c>
      <c r="AQ4021" s="13" t="s">
        <v>102</v>
      </c>
      <c r="AR4021" s="13" t="s">
        <v>45</v>
      </c>
      <c r="AS4021" s="13" t="s">
        <v>46</v>
      </c>
      <c r="AT4021" s="13">
        <v>875.63</v>
      </c>
      <c r="AU4021" s="13">
        <v>10</v>
      </c>
      <c r="AV4021" s="13">
        <v>0.14000000000000001</v>
      </c>
      <c r="AW4021" s="13">
        <v>7530.42</v>
      </c>
      <c r="AX4021" s="13">
        <v>4391.24</v>
      </c>
      <c r="AY4021" s="13">
        <v>3139.18</v>
      </c>
      <c r="AZ4021" s="13" t="s">
        <v>76</v>
      </c>
      <c r="BA4021" s="13" t="s">
        <v>71</v>
      </c>
      <c r="BB4021" s="13" t="s">
        <v>48</v>
      </c>
      <c r="BC4021" s="13">
        <v>10.58</v>
      </c>
      <c r="BD4021" s="13">
        <v>3</v>
      </c>
      <c r="BE4021" s="13" t="s">
        <v>97</v>
      </c>
      <c r="BF4021" s="13" t="s">
        <v>39</v>
      </c>
      <c r="BG4021" s="13">
        <v>5</v>
      </c>
      <c r="BH4021" s="13">
        <v>3</v>
      </c>
    </row>
    <row r="4022" spans="36:60" x14ac:dyDescent="0.25">
      <c r="AJ4022" s="11">
        <v>308</v>
      </c>
      <c r="AK4022" s="2" t="s">
        <v>343</v>
      </c>
      <c r="AL4022" s="2" t="s">
        <v>127</v>
      </c>
      <c r="AM4022" s="2" t="s">
        <v>28</v>
      </c>
      <c r="AN4022" s="2" t="s">
        <v>29</v>
      </c>
      <c r="AO4022" s="2" t="s">
        <v>30</v>
      </c>
      <c r="AP4022" s="2" t="s">
        <v>68</v>
      </c>
      <c r="AQ4022" s="2" t="s">
        <v>102</v>
      </c>
      <c r="AR4022" s="2" t="s">
        <v>45</v>
      </c>
      <c r="AS4022" s="2" t="s">
        <v>70</v>
      </c>
      <c r="AT4022" s="2">
        <v>168.67</v>
      </c>
      <c r="AU4022" s="2">
        <v>18</v>
      </c>
      <c r="AV4022" s="2">
        <v>0.13</v>
      </c>
      <c r="AW4022" s="2">
        <v>2641.37</v>
      </c>
      <c r="AX4022" s="2">
        <v>1675.42</v>
      </c>
      <c r="AY4022" s="2">
        <v>965.95</v>
      </c>
      <c r="AZ4022" s="2" t="s">
        <v>91</v>
      </c>
      <c r="BA4022" s="2" t="s">
        <v>88</v>
      </c>
      <c r="BB4022" s="2" t="s">
        <v>37</v>
      </c>
      <c r="BC4022" s="2">
        <v>5.53</v>
      </c>
      <c r="BD4022" s="2">
        <v>9</v>
      </c>
      <c r="BE4022" s="2" t="s">
        <v>55</v>
      </c>
      <c r="BF4022" s="2" t="s">
        <v>56</v>
      </c>
      <c r="BG4022" s="2">
        <v>5</v>
      </c>
      <c r="BH4022" s="2">
        <v>7</v>
      </c>
    </row>
    <row r="4023" spans="36:60" x14ac:dyDescent="0.25">
      <c r="AJ4023" s="12">
        <v>309</v>
      </c>
      <c r="AK4023" s="13" t="s">
        <v>344</v>
      </c>
      <c r="AL4023" s="13" t="s">
        <v>129</v>
      </c>
      <c r="AM4023" s="13" t="s">
        <v>28</v>
      </c>
      <c r="AN4023" s="13" t="s">
        <v>29</v>
      </c>
      <c r="AO4023" s="13" t="s">
        <v>30</v>
      </c>
      <c r="AP4023" s="13" t="s">
        <v>68</v>
      </c>
      <c r="AQ4023" s="13" t="s">
        <v>134</v>
      </c>
      <c r="AR4023" s="13" t="s">
        <v>33</v>
      </c>
      <c r="AS4023" s="13" t="s">
        <v>80</v>
      </c>
      <c r="AT4023" s="13">
        <v>631.78</v>
      </c>
      <c r="AU4023" s="13">
        <v>13</v>
      </c>
      <c r="AV4023" s="13">
        <v>0.18</v>
      </c>
      <c r="AW4023" s="13">
        <v>6734.77</v>
      </c>
      <c r="AX4023" s="13">
        <v>5478.38</v>
      </c>
      <c r="AY4023" s="13">
        <v>1256.3900000000001</v>
      </c>
      <c r="AZ4023" s="13" t="s">
        <v>47</v>
      </c>
      <c r="BA4023" s="13" t="s">
        <v>36</v>
      </c>
      <c r="BB4023" s="13" t="s">
        <v>48</v>
      </c>
      <c r="BC4023" s="13">
        <v>36</v>
      </c>
      <c r="BD4023" s="13">
        <v>7</v>
      </c>
      <c r="BE4023" s="13" t="s">
        <v>55</v>
      </c>
      <c r="BF4023" s="13" t="s">
        <v>56</v>
      </c>
      <c r="BG4023" s="13">
        <v>2</v>
      </c>
      <c r="BH4023" s="13">
        <v>10</v>
      </c>
    </row>
    <row r="4024" spans="36:60" x14ac:dyDescent="0.25">
      <c r="AJ4024" s="11">
        <v>310</v>
      </c>
      <c r="AK4024" s="2" t="s">
        <v>200</v>
      </c>
      <c r="AL4024" s="2" t="s">
        <v>99</v>
      </c>
      <c r="AM4024" s="2" t="s">
        <v>82</v>
      </c>
      <c r="AN4024" s="2" t="s">
        <v>93</v>
      </c>
      <c r="AO4024" s="2" t="s">
        <v>67</v>
      </c>
      <c r="AP4024" s="2" t="s">
        <v>51</v>
      </c>
      <c r="AQ4024" s="2" t="s">
        <v>84</v>
      </c>
      <c r="AR4024" s="2" t="s">
        <v>45</v>
      </c>
      <c r="AS4024" s="2" t="s">
        <v>34</v>
      </c>
      <c r="AT4024" s="2">
        <v>30.29</v>
      </c>
      <c r="AU4024" s="2">
        <v>4</v>
      </c>
      <c r="AV4024" s="2">
        <v>0.18</v>
      </c>
      <c r="AW4024" s="2">
        <v>99.35</v>
      </c>
      <c r="AX4024" s="2">
        <v>86.47</v>
      </c>
      <c r="AY4024" s="2">
        <v>12.88</v>
      </c>
      <c r="AZ4024" s="2" t="s">
        <v>76</v>
      </c>
      <c r="BA4024" s="2" t="s">
        <v>36</v>
      </c>
      <c r="BB4024" s="2" t="s">
        <v>72</v>
      </c>
      <c r="BC4024" s="2">
        <v>30.69</v>
      </c>
      <c r="BD4024" s="2">
        <v>3</v>
      </c>
      <c r="BE4024" s="2" t="s">
        <v>38</v>
      </c>
      <c r="BF4024" s="2" t="s">
        <v>39</v>
      </c>
      <c r="BG4024" s="2">
        <v>5</v>
      </c>
      <c r="BH4024" s="2">
        <v>10</v>
      </c>
    </row>
    <row r="4025" spans="36:60" x14ac:dyDescent="0.25">
      <c r="AJ4025" s="12">
        <v>311</v>
      </c>
      <c r="AK4025" s="13" t="s">
        <v>261</v>
      </c>
      <c r="AL4025" s="13" t="s">
        <v>27</v>
      </c>
      <c r="AM4025" s="13" t="s">
        <v>82</v>
      </c>
      <c r="AN4025" s="13" t="s">
        <v>83</v>
      </c>
      <c r="AO4025" s="13" t="s">
        <v>100</v>
      </c>
      <c r="AP4025" s="13" t="s">
        <v>31</v>
      </c>
      <c r="AQ4025" s="13" t="s">
        <v>102</v>
      </c>
      <c r="AR4025" s="13" t="s">
        <v>45</v>
      </c>
      <c r="AS4025" s="13" t="s">
        <v>46</v>
      </c>
      <c r="AT4025" s="13">
        <v>632.36</v>
      </c>
      <c r="AU4025" s="13">
        <v>1</v>
      </c>
      <c r="AV4025" s="13">
        <v>0.23</v>
      </c>
      <c r="AW4025" s="13">
        <v>486.92</v>
      </c>
      <c r="AX4025" s="13">
        <v>282.07</v>
      </c>
      <c r="AY4025" s="13">
        <v>204.85</v>
      </c>
      <c r="AZ4025" s="13" t="s">
        <v>91</v>
      </c>
      <c r="BA4025" s="13" t="s">
        <v>36</v>
      </c>
      <c r="BB4025" s="13" t="s">
        <v>37</v>
      </c>
      <c r="BC4025" s="13">
        <v>12.8</v>
      </c>
      <c r="BD4025" s="13">
        <v>3</v>
      </c>
      <c r="BE4025" s="13" t="s">
        <v>97</v>
      </c>
      <c r="BF4025" s="13" t="s">
        <v>56</v>
      </c>
      <c r="BG4025" s="13">
        <v>4</v>
      </c>
      <c r="BH4025" s="13">
        <v>9</v>
      </c>
    </row>
    <row r="4026" spans="36:60" x14ac:dyDescent="0.25">
      <c r="AJ4026" s="11">
        <v>312</v>
      </c>
      <c r="AK4026" s="2" t="s">
        <v>345</v>
      </c>
      <c r="AL4026" s="2" t="s">
        <v>50</v>
      </c>
      <c r="AM4026" s="2" t="s">
        <v>66</v>
      </c>
      <c r="AN4026" s="2" t="s">
        <v>43</v>
      </c>
      <c r="AO4026" s="2" t="s">
        <v>67</v>
      </c>
      <c r="AP4026" s="2" t="s">
        <v>75</v>
      </c>
      <c r="AQ4026" s="2" t="s">
        <v>52</v>
      </c>
      <c r="AR4026" s="2" t="s">
        <v>33</v>
      </c>
      <c r="AS4026" s="2" t="s">
        <v>70</v>
      </c>
      <c r="AT4026" s="2">
        <v>206</v>
      </c>
      <c r="AU4026" s="2">
        <v>3</v>
      </c>
      <c r="AV4026" s="2">
        <v>0.03</v>
      </c>
      <c r="AW4026" s="2">
        <v>599.46</v>
      </c>
      <c r="AX4026" s="2">
        <v>451.41</v>
      </c>
      <c r="AY4026" s="2">
        <v>148.05000000000001</v>
      </c>
      <c r="AZ4026" s="2" t="s">
        <v>35</v>
      </c>
      <c r="BA4026" s="2" t="s">
        <v>36</v>
      </c>
      <c r="BB4026" s="2" t="s">
        <v>37</v>
      </c>
      <c r="BC4026" s="2">
        <v>38.72</v>
      </c>
      <c r="BD4026" s="2">
        <v>6</v>
      </c>
      <c r="BE4026" s="2" t="s">
        <v>38</v>
      </c>
      <c r="BF4026" s="2" t="s">
        <v>39</v>
      </c>
      <c r="BG4026" s="2">
        <v>4</v>
      </c>
      <c r="BH4026" s="2">
        <v>9</v>
      </c>
    </row>
    <row r="4027" spans="36:60" x14ac:dyDescent="0.25">
      <c r="AJ4027" s="12">
        <v>313</v>
      </c>
      <c r="AK4027" s="13" t="s">
        <v>124</v>
      </c>
      <c r="AL4027" s="13" t="s">
        <v>65</v>
      </c>
      <c r="AM4027" s="13" t="s">
        <v>82</v>
      </c>
      <c r="AN4027" s="13" t="s">
        <v>93</v>
      </c>
      <c r="AO4027" s="13" t="s">
        <v>94</v>
      </c>
      <c r="AP4027" s="13" t="s">
        <v>51</v>
      </c>
      <c r="AQ4027" s="13" t="s">
        <v>84</v>
      </c>
      <c r="AR4027" s="13" t="s">
        <v>53</v>
      </c>
      <c r="AS4027" s="13" t="s">
        <v>80</v>
      </c>
      <c r="AT4027" s="13">
        <v>66.89</v>
      </c>
      <c r="AU4027" s="13">
        <v>12</v>
      </c>
      <c r="AV4027" s="13">
        <v>0.27</v>
      </c>
      <c r="AW4027" s="13">
        <v>585.96</v>
      </c>
      <c r="AX4027" s="13">
        <v>345.16</v>
      </c>
      <c r="AY4027" s="13">
        <v>240.8</v>
      </c>
      <c r="AZ4027" s="13" t="s">
        <v>76</v>
      </c>
      <c r="BA4027" s="13" t="s">
        <v>36</v>
      </c>
      <c r="BB4027" s="13" t="s">
        <v>48</v>
      </c>
      <c r="BC4027" s="13">
        <v>40.909999999999997</v>
      </c>
      <c r="BD4027" s="13">
        <v>4</v>
      </c>
      <c r="BE4027" s="13" t="s">
        <v>38</v>
      </c>
      <c r="BF4027" s="13" t="s">
        <v>39</v>
      </c>
      <c r="BG4027" s="13">
        <v>5</v>
      </c>
      <c r="BH4027" s="13">
        <v>3</v>
      </c>
    </row>
    <row r="4028" spans="36:60" x14ac:dyDescent="0.25">
      <c r="AJ4028" s="11">
        <v>314</v>
      </c>
      <c r="AK4028" s="2" t="s">
        <v>283</v>
      </c>
      <c r="AL4028" s="2" t="s">
        <v>27</v>
      </c>
      <c r="AM4028" s="2" t="s">
        <v>28</v>
      </c>
      <c r="AN4028" s="2" t="s">
        <v>93</v>
      </c>
      <c r="AO4028" s="2" t="s">
        <v>67</v>
      </c>
      <c r="AP4028" s="2" t="s">
        <v>31</v>
      </c>
      <c r="AQ4028" s="2" t="s">
        <v>32</v>
      </c>
      <c r="AR4028" s="2" t="s">
        <v>53</v>
      </c>
      <c r="AS4028" s="2" t="s">
        <v>85</v>
      </c>
      <c r="AT4028" s="2">
        <v>318.62</v>
      </c>
      <c r="AU4028" s="2">
        <v>1</v>
      </c>
      <c r="AV4028" s="2">
        <v>0.28999999999999998</v>
      </c>
      <c r="AW4028" s="2">
        <v>226.22</v>
      </c>
      <c r="AX4028" s="2">
        <v>199.51</v>
      </c>
      <c r="AY4028" s="2">
        <v>26.71</v>
      </c>
      <c r="AZ4028" s="2" t="s">
        <v>35</v>
      </c>
      <c r="BA4028" s="2" t="s">
        <v>36</v>
      </c>
      <c r="BB4028" s="2" t="s">
        <v>72</v>
      </c>
      <c r="BC4028" s="2">
        <v>14.9</v>
      </c>
      <c r="BD4028" s="2">
        <v>9</v>
      </c>
      <c r="BE4028" s="2" t="s">
        <v>38</v>
      </c>
      <c r="BF4028" s="2" t="s">
        <v>56</v>
      </c>
      <c r="BG4028" s="2">
        <v>5</v>
      </c>
      <c r="BH4028" s="2">
        <v>5</v>
      </c>
    </row>
    <row r="4029" spans="36:60" x14ac:dyDescent="0.25">
      <c r="AJ4029" s="12">
        <v>315</v>
      </c>
      <c r="AK4029" s="13" t="s">
        <v>346</v>
      </c>
      <c r="AL4029" s="13" t="s">
        <v>58</v>
      </c>
      <c r="AM4029" s="13" t="s">
        <v>28</v>
      </c>
      <c r="AN4029" s="13" t="s">
        <v>93</v>
      </c>
      <c r="AO4029" s="13" t="s">
        <v>78</v>
      </c>
      <c r="AP4029" s="13" t="s">
        <v>61</v>
      </c>
      <c r="AQ4029" s="13" t="s">
        <v>107</v>
      </c>
      <c r="AR4029" s="13" t="s">
        <v>53</v>
      </c>
      <c r="AS4029" s="13" t="s">
        <v>85</v>
      </c>
      <c r="AT4029" s="13">
        <v>936</v>
      </c>
      <c r="AU4029" s="13">
        <v>15</v>
      </c>
      <c r="AV4029" s="13">
        <v>0.27</v>
      </c>
      <c r="AW4029" s="13">
        <v>10249.200000000001</v>
      </c>
      <c r="AX4029" s="13">
        <v>6058.63</v>
      </c>
      <c r="AY4029" s="13">
        <v>4190.57</v>
      </c>
      <c r="AZ4029" s="13" t="s">
        <v>47</v>
      </c>
      <c r="BA4029" s="13" t="s">
        <v>54</v>
      </c>
      <c r="BB4029" s="13" t="s">
        <v>37</v>
      </c>
      <c r="BC4029" s="13">
        <v>35.56</v>
      </c>
      <c r="BD4029" s="13">
        <v>7</v>
      </c>
      <c r="BE4029" s="13" t="s">
        <v>55</v>
      </c>
      <c r="BF4029" s="13" t="s">
        <v>39</v>
      </c>
      <c r="BG4029" s="13">
        <v>4</v>
      </c>
      <c r="BH4029" s="13">
        <v>12</v>
      </c>
    </row>
    <row r="4030" spans="36:60" x14ac:dyDescent="0.25">
      <c r="AJ4030" s="11">
        <v>316</v>
      </c>
      <c r="AK4030" s="2" t="s">
        <v>111</v>
      </c>
      <c r="AL4030" s="2" t="s">
        <v>114</v>
      </c>
      <c r="AM4030" s="2" t="s">
        <v>28</v>
      </c>
      <c r="AN4030" s="2" t="s">
        <v>83</v>
      </c>
      <c r="AO4030" s="2" t="s">
        <v>78</v>
      </c>
      <c r="AP4030" s="2" t="s">
        <v>31</v>
      </c>
      <c r="AQ4030" s="2" t="s">
        <v>62</v>
      </c>
      <c r="AR4030" s="2" t="s">
        <v>33</v>
      </c>
      <c r="AS4030" s="2" t="s">
        <v>70</v>
      </c>
      <c r="AT4030" s="2">
        <v>685.59</v>
      </c>
      <c r="AU4030" s="2">
        <v>8</v>
      </c>
      <c r="AV4030" s="2">
        <v>0.15</v>
      </c>
      <c r="AW4030" s="2">
        <v>4662.01</v>
      </c>
      <c r="AX4030" s="2">
        <v>3796.7</v>
      </c>
      <c r="AY4030" s="2">
        <v>865.31</v>
      </c>
      <c r="AZ4030" s="2" t="s">
        <v>63</v>
      </c>
      <c r="BA4030" s="2" t="s">
        <v>88</v>
      </c>
      <c r="BB4030" s="2" t="s">
        <v>72</v>
      </c>
      <c r="BC4030" s="2">
        <v>36.020000000000003</v>
      </c>
      <c r="BD4030" s="2">
        <v>1</v>
      </c>
      <c r="BE4030" s="2" t="s">
        <v>55</v>
      </c>
      <c r="BF4030" s="2" t="s">
        <v>56</v>
      </c>
      <c r="BG4030" s="2">
        <v>3</v>
      </c>
      <c r="BH4030" s="2">
        <v>11</v>
      </c>
    </row>
    <row r="4031" spans="36:60" x14ac:dyDescent="0.25">
      <c r="AJ4031" s="12">
        <v>317</v>
      </c>
      <c r="AK4031" s="13" t="s">
        <v>347</v>
      </c>
      <c r="AL4031" s="13" t="s">
        <v>41</v>
      </c>
      <c r="AM4031" s="13" t="s">
        <v>28</v>
      </c>
      <c r="AN4031" s="13" t="s">
        <v>29</v>
      </c>
      <c r="AO4031" s="13" t="s">
        <v>94</v>
      </c>
      <c r="AP4031" s="13" t="s">
        <v>61</v>
      </c>
      <c r="AQ4031" s="13" t="s">
        <v>52</v>
      </c>
      <c r="AR4031" s="13" t="s">
        <v>45</v>
      </c>
      <c r="AS4031" s="13" t="s">
        <v>85</v>
      </c>
      <c r="AT4031" s="13">
        <v>944.83</v>
      </c>
      <c r="AU4031" s="13">
        <v>7</v>
      </c>
      <c r="AV4031" s="13">
        <v>0.25</v>
      </c>
      <c r="AW4031" s="13">
        <v>4960.3599999999997</v>
      </c>
      <c r="AX4031" s="13">
        <v>2813.76</v>
      </c>
      <c r="AY4031" s="13">
        <v>2146.6</v>
      </c>
      <c r="AZ4031" s="13" t="s">
        <v>35</v>
      </c>
      <c r="BA4031" s="13" t="s">
        <v>54</v>
      </c>
      <c r="BB4031" s="13" t="s">
        <v>72</v>
      </c>
      <c r="BC4031" s="13">
        <v>46.89</v>
      </c>
      <c r="BD4031" s="13">
        <v>6</v>
      </c>
      <c r="BE4031" s="13" t="s">
        <v>97</v>
      </c>
      <c r="BF4031" s="13" t="s">
        <v>56</v>
      </c>
      <c r="BG4031" s="13">
        <v>1</v>
      </c>
      <c r="BH4031" s="13">
        <v>5</v>
      </c>
    </row>
    <row r="4032" spans="36:60" x14ac:dyDescent="0.25">
      <c r="AJ4032" s="11">
        <v>318</v>
      </c>
      <c r="AK4032" s="2" t="s">
        <v>128</v>
      </c>
      <c r="AL4032" s="2" t="s">
        <v>27</v>
      </c>
      <c r="AM4032" s="2" t="s">
        <v>66</v>
      </c>
      <c r="AN4032" s="2" t="s">
        <v>83</v>
      </c>
      <c r="AO4032" s="2" t="s">
        <v>60</v>
      </c>
      <c r="AP4032" s="2" t="s">
        <v>61</v>
      </c>
      <c r="AQ4032" s="2" t="s">
        <v>134</v>
      </c>
      <c r="AR4032" s="2" t="s">
        <v>33</v>
      </c>
      <c r="AS4032" s="2" t="s">
        <v>70</v>
      </c>
      <c r="AT4032" s="2">
        <v>194.24</v>
      </c>
      <c r="AU4032" s="2">
        <v>14</v>
      </c>
      <c r="AV4032" s="2">
        <v>0.21</v>
      </c>
      <c r="AW4032" s="2">
        <v>2148.29</v>
      </c>
      <c r="AX4032" s="2">
        <v>1493.62</v>
      </c>
      <c r="AY4032" s="2">
        <v>654.66999999999996</v>
      </c>
      <c r="AZ4032" s="2" t="s">
        <v>63</v>
      </c>
      <c r="BA4032" s="2" t="s">
        <v>36</v>
      </c>
      <c r="BB4032" s="2" t="s">
        <v>48</v>
      </c>
      <c r="BC4032" s="2">
        <v>25.29</v>
      </c>
      <c r="BD4032" s="2">
        <v>2</v>
      </c>
      <c r="BE4032" s="2" t="s">
        <v>38</v>
      </c>
      <c r="BF4032" s="2" t="s">
        <v>56</v>
      </c>
      <c r="BG4032" s="2">
        <v>3</v>
      </c>
      <c r="BH4032" s="2">
        <v>12</v>
      </c>
    </row>
    <row r="4033" spans="36:60" x14ac:dyDescent="0.25">
      <c r="AJ4033" s="12">
        <v>319</v>
      </c>
      <c r="AK4033" s="13" t="s">
        <v>348</v>
      </c>
      <c r="AL4033" s="13" t="s">
        <v>65</v>
      </c>
      <c r="AM4033" s="13" t="s">
        <v>82</v>
      </c>
      <c r="AN4033" s="13" t="s">
        <v>93</v>
      </c>
      <c r="AO4033" s="13" t="s">
        <v>94</v>
      </c>
      <c r="AP4033" s="13" t="s">
        <v>51</v>
      </c>
      <c r="AQ4033" s="13" t="s">
        <v>79</v>
      </c>
      <c r="AR4033" s="13" t="s">
        <v>33</v>
      </c>
      <c r="AS4033" s="13" t="s">
        <v>46</v>
      </c>
      <c r="AT4033" s="13">
        <v>615.63</v>
      </c>
      <c r="AU4033" s="13">
        <v>18</v>
      </c>
      <c r="AV4033" s="13">
        <v>0.16</v>
      </c>
      <c r="AW4033" s="13">
        <v>9308.33</v>
      </c>
      <c r="AX4033" s="13">
        <v>6876.15</v>
      </c>
      <c r="AY4033" s="13">
        <v>2432.1799999999998</v>
      </c>
      <c r="AZ4033" s="13" t="s">
        <v>47</v>
      </c>
      <c r="BA4033" s="13" t="s">
        <v>71</v>
      </c>
      <c r="BB4033" s="13" t="s">
        <v>72</v>
      </c>
      <c r="BC4033" s="13">
        <v>27.95</v>
      </c>
      <c r="BD4033" s="13">
        <v>2</v>
      </c>
      <c r="BE4033" s="13" t="s">
        <v>97</v>
      </c>
      <c r="BF4033" s="13" t="s">
        <v>39</v>
      </c>
      <c r="BG4033" s="13">
        <v>5</v>
      </c>
      <c r="BH4033" s="13">
        <v>8</v>
      </c>
    </row>
    <row r="4034" spans="36:60" x14ac:dyDescent="0.25">
      <c r="AJ4034" s="11">
        <v>320</v>
      </c>
      <c r="AK4034" s="2" t="s">
        <v>349</v>
      </c>
      <c r="AL4034" s="2" t="s">
        <v>58</v>
      </c>
      <c r="AM4034" s="2" t="s">
        <v>28</v>
      </c>
      <c r="AN4034" s="2" t="s">
        <v>59</v>
      </c>
      <c r="AO4034" s="2" t="s">
        <v>94</v>
      </c>
      <c r="AP4034" s="2" t="s">
        <v>75</v>
      </c>
      <c r="AQ4034" s="2" t="s">
        <v>52</v>
      </c>
      <c r="AR4034" s="2" t="s">
        <v>45</v>
      </c>
      <c r="AS4034" s="2" t="s">
        <v>70</v>
      </c>
      <c r="AT4034" s="2">
        <v>370.71</v>
      </c>
      <c r="AU4034" s="2">
        <v>13</v>
      </c>
      <c r="AV4034" s="2">
        <v>0.13</v>
      </c>
      <c r="AW4034" s="2">
        <v>4192.7299999999996</v>
      </c>
      <c r="AX4034" s="2">
        <v>2857.97</v>
      </c>
      <c r="AY4034" s="2">
        <v>1334.76</v>
      </c>
      <c r="AZ4034" s="2" t="s">
        <v>47</v>
      </c>
      <c r="BA4034" s="2" t="s">
        <v>88</v>
      </c>
      <c r="BB4034" s="2" t="s">
        <v>37</v>
      </c>
      <c r="BC4034" s="2">
        <v>31.73</v>
      </c>
      <c r="BD4034" s="2">
        <v>7</v>
      </c>
      <c r="BE4034" s="2" t="s">
        <v>97</v>
      </c>
      <c r="BF4034" s="2" t="s">
        <v>39</v>
      </c>
      <c r="BG4034" s="2">
        <v>1</v>
      </c>
      <c r="BH4034" s="2">
        <v>9</v>
      </c>
    </row>
    <row r="4035" spans="36:60" x14ac:dyDescent="0.25">
      <c r="AJ4035" s="12">
        <v>321</v>
      </c>
      <c r="AK4035" s="13" t="s">
        <v>350</v>
      </c>
      <c r="AL4035" s="13" t="s">
        <v>58</v>
      </c>
      <c r="AM4035" s="13" t="s">
        <v>82</v>
      </c>
      <c r="AN4035" s="13" t="s">
        <v>90</v>
      </c>
      <c r="AO4035" s="13" t="s">
        <v>30</v>
      </c>
      <c r="AP4035" s="13" t="s">
        <v>51</v>
      </c>
      <c r="AQ4035" s="13" t="s">
        <v>52</v>
      </c>
      <c r="AR4035" s="13" t="s">
        <v>33</v>
      </c>
      <c r="AS4035" s="13" t="s">
        <v>80</v>
      </c>
      <c r="AT4035" s="13">
        <v>987.15</v>
      </c>
      <c r="AU4035" s="13">
        <v>4</v>
      </c>
      <c r="AV4035" s="13">
        <v>0.22</v>
      </c>
      <c r="AW4035" s="13">
        <v>3079.91</v>
      </c>
      <c r="AX4035" s="13">
        <v>2103.94</v>
      </c>
      <c r="AY4035" s="13">
        <v>975.97</v>
      </c>
      <c r="AZ4035" s="13" t="s">
        <v>35</v>
      </c>
      <c r="BA4035" s="13" t="s">
        <v>54</v>
      </c>
      <c r="BB4035" s="13" t="s">
        <v>37</v>
      </c>
      <c r="BC4035" s="13">
        <v>21.52</v>
      </c>
      <c r="BD4035" s="13">
        <v>5</v>
      </c>
      <c r="BE4035" s="13" t="s">
        <v>97</v>
      </c>
      <c r="BF4035" s="13" t="s">
        <v>39</v>
      </c>
      <c r="BG4035" s="13">
        <v>2</v>
      </c>
      <c r="BH4035" s="13">
        <v>8</v>
      </c>
    </row>
    <row r="4036" spans="36:60" x14ac:dyDescent="0.25">
      <c r="AJ4036" s="11">
        <v>322</v>
      </c>
      <c r="AK4036" s="2" t="s">
        <v>190</v>
      </c>
      <c r="AL4036" s="2" t="s">
        <v>27</v>
      </c>
      <c r="AM4036" s="2" t="s">
        <v>28</v>
      </c>
      <c r="AN4036" s="2" t="s">
        <v>83</v>
      </c>
      <c r="AO4036" s="2" t="s">
        <v>67</v>
      </c>
      <c r="AP4036" s="2" t="s">
        <v>31</v>
      </c>
      <c r="AQ4036" s="2" t="s">
        <v>134</v>
      </c>
      <c r="AR4036" s="2" t="s">
        <v>45</v>
      </c>
      <c r="AS4036" s="2" t="s">
        <v>34</v>
      </c>
      <c r="AT4036" s="2">
        <v>409.69</v>
      </c>
      <c r="AU4036" s="2">
        <v>3</v>
      </c>
      <c r="AV4036" s="2">
        <v>0.28999999999999998</v>
      </c>
      <c r="AW4036" s="2">
        <v>872.64</v>
      </c>
      <c r="AX4036" s="2">
        <v>649.35</v>
      </c>
      <c r="AY4036" s="2">
        <v>223.29</v>
      </c>
      <c r="AZ4036" s="2" t="s">
        <v>63</v>
      </c>
      <c r="BA4036" s="2" t="s">
        <v>71</v>
      </c>
      <c r="BB4036" s="2" t="s">
        <v>48</v>
      </c>
      <c r="BC4036" s="2">
        <v>24.01</v>
      </c>
      <c r="BD4036" s="2">
        <v>3</v>
      </c>
      <c r="BE4036" s="2" t="s">
        <v>55</v>
      </c>
      <c r="BF4036" s="2" t="s">
        <v>56</v>
      </c>
      <c r="BG4036" s="2">
        <v>2</v>
      </c>
      <c r="BH4036" s="2">
        <v>10</v>
      </c>
    </row>
    <row r="4037" spans="36:60" x14ac:dyDescent="0.25">
      <c r="AJ4037" s="12">
        <v>323</v>
      </c>
      <c r="AK4037" s="13" t="s">
        <v>351</v>
      </c>
      <c r="AL4037" s="13" t="s">
        <v>27</v>
      </c>
      <c r="AM4037" s="13" t="s">
        <v>66</v>
      </c>
      <c r="AN4037" s="13" t="s">
        <v>29</v>
      </c>
      <c r="AO4037" s="13" t="s">
        <v>60</v>
      </c>
      <c r="AP4037" s="13" t="s">
        <v>51</v>
      </c>
      <c r="AQ4037" s="13" t="s">
        <v>69</v>
      </c>
      <c r="AR4037" s="13" t="s">
        <v>53</v>
      </c>
      <c r="AS4037" s="13" t="s">
        <v>70</v>
      </c>
      <c r="AT4037" s="13">
        <v>604.02</v>
      </c>
      <c r="AU4037" s="13">
        <v>18</v>
      </c>
      <c r="AV4037" s="13">
        <v>0.06</v>
      </c>
      <c r="AW4037" s="13">
        <v>10220.02</v>
      </c>
      <c r="AX4037" s="13">
        <v>6037.94</v>
      </c>
      <c r="AY4037" s="13">
        <v>4182.08</v>
      </c>
      <c r="AZ4037" s="13" t="s">
        <v>91</v>
      </c>
      <c r="BA4037" s="13" t="s">
        <v>88</v>
      </c>
      <c r="BB4037" s="13" t="s">
        <v>72</v>
      </c>
      <c r="BC4037" s="13">
        <v>27.86</v>
      </c>
      <c r="BD4037" s="13">
        <v>10</v>
      </c>
      <c r="BE4037" s="13" t="s">
        <v>38</v>
      </c>
      <c r="BF4037" s="13" t="s">
        <v>39</v>
      </c>
      <c r="BG4037" s="13">
        <v>2</v>
      </c>
      <c r="BH4037" s="13">
        <v>7</v>
      </c>
    </row>
    <row r="4038" spans="36:60" x14ac:dyDescent="0.25">
      <c r="AJ4038" s="11">
        <v>324</v>
      </c>
      <c r="AK4038" s="2" t="s">
        <v>352</v>
      </c>
      <c r="AL4038" s="2" t="s">
        <v>129</v>
      </c>
      <c r="AM4038" s="2" t="s">
        <v>82</v>
      </c>
      <c r="AN4038" s="2" t="s">
        <v>59</v>
      </c>
      <c r="AO4038" s="2" t="s">
        <v>94</v>
      </c>
      <c r="AP4038" s="2" t="s">
        <v>75</v>
      </c>
      <c r="AQ4038" s="2" t="s">
        <v>107</v>
      </c>
      <c r="AR4038" s="2" t="s">
        <v>45</v>
      </c>
      <c r="AS4038" s="2" t="s">
        <v>85</v>
      </c>
      <c r="AT4038" s="2">
        <v>365.85</v>
      </c>
      <c r="AU4038" s="2">
        <v>8</v>
      </c>
      <c r="AV4038" s="2">
        <v>0.11</v>
      </c>
      <c r="AW4038" s="2">
        <v>2604.85</v>
      </c>
      <c r="AX4038" s="2">
        <v>2000.2</v>
      </c>
      <c r="AY4038" s="2">
        <v>604.65</v>
      </c>
      <c r="AZ4038" s="2" t="s">
        <v>35</v>
      </c>
      <c r="BA4038" s="2" t="s">
        <v>36</v>
      </c>
      <c r="BB4038" s="2" t="s">
        <v>37</v>
      </c>
      <c r="BC4038" s="2">
        <v>44.95</v>
      </c>
      <c r="BD4038" s="2">
        <v>4</v>
      </c>
      <c r="BE4038" s="2" t="s">
        <v>38</v>
      </c>
      <c r="BF4038" s="2" t="s">
        <v>39</v>
      </c>
      <c r="BG4038" s="2">
        <v>2</v>
      </c>
      <c r="BH4038" s="2">
        <v>7</v>
      </c>
    </row>
    <row r="4039" spans="36:60" x14ac:dyDescent="0.25">
      <c r="AJ4039" s="12">
        <v>325</v>
      </c>
      <c r="AK4039" s="13" t="s">
        <v>250</v>
      </c>
      <c r="AL4039" s="13" t="s">
        <v>127</v>
      </c>
      <c r="AM4039" s="13" t="s">
        <v>66</v>
      </c>
      <c r="AN4039" s="13" t="s">
        <v>59</v>
      </c>
      <c r="AO4039" s="13" t="s">
        <v>67</v>
      </c>
      <c r="AP4039" s="13" t="s">
        <v>68</v>
      </c>
      <c r="AQ4039" s="13" t="s">
        <v>87</v>
      </c>
      <c r="AR4039" s="13" t="s">
        <v>53</v>
      </c>
      <c r="AS4039" s="13" t="s">
        <v>70</v>
      </c>
      <c r="AT4039" s="13">
        <v>494.97</v>
      </c>
      <c r="AU4039" s="13">
        <v>14</v>
      </c>
      <c r="AV4039" s="13">
        <v>0.05</v>
      </c>
      <c r="AW4039" s="13">
        <v>6583.1</v>
      </c>
      <c r="AX4039" s="13">
        <v>4462.66</v>
      </c>
      <c r="AY4039" s="13">
        <v>2120.44</v>
      </c>
      <c r="AZ4039" s="13" t="s">
        <v>63</v>
      </c>
      <c r="BA4039" s="13" t="s">
        <v>88</v>
      </c>
      <c r="BB4039" s="13" t="s">
        <v>72</v>
      </c>
      <c r="BC4039" s="13">
        <v>33.33</v>
      </c>
      <c r="BD4039" s="13">
        <v>1</v>
      </c>
      <c r="BE4039" s="13" t="s">
        <v>55</v>
      </c>
      <c r="BF4039" s="13" t="s">
        <v>39</v>
      </c>
      <c r="BG4039" s="13">
        <v>4</v>
      </c>
      <c r="BH4039" s="13">
        <v>7</v>
      </c>
    </row>
    <row r="4040" spans="36:60" x14ac:dyDescent="0.25">
      <c r="AJ4040" s="11">
        <v>326</v>
      </c>
      <c r="AK4040" s="2" t="s">
        <v>157</v>
      </c>
      <c r="AL4040" s="2" t="s">
        <v>129</v>
      </c>
      <c r="AM4040" s="2" t="s">
        <v>28</v>
      </c>
      <c r="AN4040" s="2" t="s">
        <v>93</v>
      </c>
      <c r="AO4040" s="2" t="s">
        <v>74</v>
      </c>
      <c r="AP4040" s="2" t="s">
        <v>68</v>
      </c>
      <c r="AQ4040" s="2" t="s">
        <v>52</v>
      </c>
      <c r="AR4040" s="2" t="s">
        <v>33</v>
      </c>
      <c r="AS4040" s="2" t="s">
        <v>70</v>
      </c>
      <c r="AT4040" s="2">
        <v>325.95</v>
      </c>
      <c r="AU4040" s="2">
        <v>4</v>
      </c>
      <c r="AV4040" s="2">
        <v>0.06</v>
      </c>
      <c r="AW4040" s="2">
        <v>1225.57</v>
      </c>
      <c r="AX4040" s="2">
        <v>780.66</v>
      </c>
      <c r="AY4040" s="2">
        <v>444.91</v>
      </c>
      <c r="AZ4040" s="2" t="s">
        <v>76</v>
      </c>
      <c r="BA4040" s="2" t="s">
        <v>54</v>
      </c>
      <c r="BB4040" s="2" t="s">
        <v>72</v>
      </c>
      <c r="BC4040" s="2">
        <v>22.63</v>
      </c>
      <c r="BD4040" s="2">
        <v>9</v>
      </c>
      <c r="BE4040" s="2" t="s">
        <v>97</v>
      </c>
      <c r="BF4040" s="2" t="s">
        <v>39</v>
      </c>
      <c r="BG4040" s="2">
        <v>3</v>
      </c>
      <c r="BH4040" s="2">
        <v>6</v>
      </c>
    </row>
    <row r="4041" spans="36:60" x14ac:dyDescent="0.25">
      <c r="AJ4041" s="12">
        <v>327</v>
      </c>
      <c r="AK4041" s="13" t="s">
        <v>353</v>
      </c>
      <c r="AL4041" s="13" t="s">
        <v>65</v>
      </c>
      <c r="AM4041" s="13" t="s">
        <v>42</v>
      </c>
      <c r="AN4041" s="13" t="s">
        <v>93</v>
      </c>
      <c r="AO4041" s="13" t="s">
        <v>94</v>
      </c>
      <c r="AP4041" s="13" t="s">
        <v>61</v>
      </c>
      <c r="AQ4041" s="13" t="s">
        <v>107</v>
      </c>
      <c r="AR4041" s="13" t="s">
        <v>53</v>
      </c>
      <c r="AS4041" s="13" t="s">
        <v>85</v>
      </c>
      <c r="AT4041" s="13">
        <v>207.15</v>
      </c>
      <c r="AU4041" s="13">
        <v>1</v>
      </c>
      <c r="AV4041" s="13">
        <v>0.24</v>
      </c>
      <c r="AW4041" s="13">
        <v>157.43</v>
      </c>
      <c r="AX4041" s="13">
        <v>127.57</v>
      </c>
      <c r="AY4041" s="13">
        <v>29.86</v>
      </c>
      <c r="AZ4041" s="13" t="s">
        <v>63</v>
      </c>
      <c r="BA4041" s="13" t="s">
        <v>71</v>
      </c>
      <c r="BB4041" s="13" t="s">
        <v>37</v>
      </c>
      <c r="BC4041" s="13">
        <v>38.24</v>
      </c>
      <c r="BD4041" s="13">
        <v>2</v>
      </c>
      <c r="BE4041" s="13" t="s">
        <v>55</v>
      </c>
      <c r="BF4041" s="13" t="s">
        <v>39</v>
      </c>
      <c r="BG4041" s="13">
        <v>1</v>
      </c>
      <c r="BH4041" s="13">
        <v>11</v>
      </c>
    </row>
    <row r="4042" spans="36:60" x14ac:dyDescent="0.25">
      <c r="AJ4042" s="11">
        <v>328</v>
      </c>
      <c r="AK4042" s="2" t="s">
        <v>354</v>
      </c>
      <c r="AL4042" s="2" t="s">
        <v>118</v>
      </c>
      <c r="AM4042" s="2" t="s">
        <v>42</v>
      </c>
      <c r="AN4042" s="2" t="s">
        <v>93</v>
      </c>
      <c r="AO4042" s="2" t="s">
        <v>44</v>
      </c>
      <c r="AP4042" s="2" t="s">
        <v>61</v>
      </c>
      <c r="AQ4042" s="2" t="s">
        <v>87</v>
      </c>
      <c r="AR4042" s="2" t="s">
        <v>53</v>
      </c>
      <c r="AS4042" s="2" t="s">
        <v>85</v>
      </c>
      <c r="AT4042" s="2">
        <v>187.1</v>
      </c>
      <c r="AU4042" s="2">
        <v>8</v>
      </c>
      <c r="AV4042" s="2">
        <v>0.03</v>
      </c>
      <c r="AW4042" s="2">
        <v>1451.9</v>
      </c>
      <c r="AX4042" s="2">
        <v>1005.3</v>
      </c>
      <c r="AY4042" s="2">
        <v>446.6</v>
      </c>
      <c r="AZ4042" s="2" t="s">
        <v>47</v>
      </c>
      <c r="BA4042" s="2" t="s">
        <v>71</v>
      </c>
      <c r="BB4042" s="2" t="s">
        <v>37</v>
      </c>
      <c r="BC4042" s="2">
        <v>30.75</v>
      </c>
      <c r="BD4042" s="2">
        <v>1</v>
      </c>
      <c r="BE4042" s="2" t="s">
        <v>55</v>
      </c>
      <c r="BF4042" s="2" t="s">
        <v>39</v>
      </c>
      <c r="BG4042" s="2">
        <v>3</v>
      </c>
      <c r="BH4042" s="2">
        <v>11</v>
      </c>
    </row>
    <row r="4043" spans="36:60" x14ac:dyDescent="0.25">
      <c r="AJ4043" s="12">
        <v>329</v>
      </c>
      <c r="AK4043" s="13" t="s">
        <v>355</v>
      </c>
      <c r="AL4043" s="13" t="s">
        <v>127</v>
      </c>
      <c r="AM4043" s="13" t="s">
        <v>82</v>
      </c>
      <c r="AN4043" s="13" t="s">
        <v>83</v>
      </c>
      <c r="AO4043" s="13" t="s">
        <v>100</v>
      </c>
      <c r="AP4043" s="13" t="s">
        <v>51</v>
      </c>
      <c r="AQ4043" s="13" t="s">
        <v>52</v>
      </c>
      <c r="AR4043" s="13" t="s">
        <v>45</v>
      </c>
      <c r="AS4043" s="13" t="s">
        <v>70</v>
      </c>
      <c r="AT4043" s="13">
        <v>341.18</v>
      </c>
      <c r="AU4043" s="13">
        <v>6</v>
      </c>
      <c r="AV4043" s="13">
        <v>0.1</v>
      </c>
      <c r="AW4043" s="13">
        <v>1842.37</v>
      </c>
      <c r="AX4043" s="13">
        <v>1221.9000000000001</v>
      </c>
      <c r="AY4043" s="13">
        <v>620.47</v>
      </c>
      <c r="AZ4043" s="13" t="s">
        <v>35</v>
      </c>
      <c r="BA4043" s="13" t="s">
        <v>54</v>
      </c>
      <c r="BB4043" s="13" t="s">
        <v>37</v>
      </c>
      <c r="BC4043" s="13">
        <v>38.1</v>
      </c>
      <c r="BD4043" s="13">
        <v>4</v>
      </c>
      <c r="BE4043" s="13" t="s">
        <v>38</v>
      </c>
      <c r="BF4043" s="13" t="s">
        <v>56</v>
      </c>
      <c r="BG4043" s="13">
        <v>5</v>
      </c>
      <c r="BH4043" s="13">
        <v>9</v>
      </c>
    </row>
    <row r="4044" spans="36:60" x14ac:dyDescent="0.25">
      <c r="AJ4044" s="11">
        <v>330</v>
      </c>
      <c r="AK4044" s="2" t="s">
        <v>356</v>
      </c>
      <c r="AL4044" s="2" t="s">
        <v>50</v>
      </c>
      <c r="AM4044" s="2" t="s">
        <v>42</v>
      </c>
      <c r="AN4044" s="2" t="s">
        <v>29</v>
      </c>
      <c r="AO4044" s="2" t="s">
        <v>30</v>
      </c>
      <c r="AP4044" s="2" t="s">
        <v>61</v>
      </c>
      <c r="AQ4044" s="2" t="s">
        <v>52</v>
      </c>
      <c r="AR4044" s="2" t="s">
        <v>45</v>
      </c>
      <c r="AS4044" s="2" t="s">
        <v>70</v>
      </c>
      <c r="AT4044" s="2">
        <v>992.37</v>
      </c>
      <c r="AU4044" s="2">
        <v>7</v>
      </c>
      <c r="AV4044" s="2">
        <v>7.0000000000000007E-2</v>
      </c>
      <c r="AW4044" s="2">
        <v>6460.33</v>
      </c>
      <c r="AX4044" s="2">
        <v>5405.8</v>
      </c>
      <c r="AY4044" s="2">
        <v>1054.53</v>
      </c>
      <c r="AZ4044" s="2" t="s">
        <v>47</v>
      </c>
      <c r="BA4044" s="2" t="s">
        <v>54</v>
      </c>
      <c r="BB4044" s="2" t="s">
        <v>37</v>
      </c>
      <c r="BC4044" s="2">
        <v>10.9</v>
      </c>
      <c r="BD4044" s="2">
        <v>7</v>
      </c>
      <c r="BE4044" s="2" t="s">
        <v>55</v>
      </c>
      <c r="BF4044" s="2" t="s">
        <v>39</v>
      </c>
      <c r="BG4044" s="2">
        <v>5</v>
      </c>
      <c r="BH4044" s="2">
        <v>4</v>
      </c>
    </row>
    <row r="4045" spans="36:60" x14ac:dyDescent="0.25">
      <c r="AJ4045" s="12">
        <v>331</v>
      </c>
      <c r="AK4045" s="13" t="s">
        <v>217</v>
      </c>
      <c r="AL4045" s="13" t="s">
        <v>27</v>
      </c>
      <c r="AM4045" s="13" t="s">
        <v>42</v>
      </c>
      <c r="AN4045" s="13" t="s">
        <v>59</v>
      </c>
      <c r="AO4045" s="13" t="s">
        <v>60</v>
      </c>
      <c r="AP4045" s="13" t="s">
        <v>68</v>
      </c>
      <c r="AQ4045" s="13" t="s">
        <v>84</v>
      </c>
      <c r="AR4045" s="13" t="s">
        <v>45</v>
      </c>
      <c r="AS4045" s="13" t="s">
        <v>80</v>
      </c>
      <c r="AT4045" s="13">
        <v>464.78</v>
      </c>
      <c r="AU4045" s="13">
        <v>3</v>
      </c>
      <c r="AV4045" s="13">
        <v>7.0000000000000007E-2</v>
      </c>
      <c r="AW4045" s="13">
        <v>1296.74</v>
      </c>
      <c r="AX4045" s="13">
        <v>970.07</v>
      </c>
      <c r="AY4045" s="13">
        <v>326.67</v>
      </c>
      <c r="AZ4045" s="13" t="s">
        <v>47</v>
      </c>
      <c r="BA4045" s="13" t="s">
        <v>36</v>
      </c>
      <c r="BB4045" s="13" t="s">
        <v>37</v>
      </c>
      <c r="BC4045" s="13">
        <v>45.46</v>
      </c>
      <c r="BD4045" s="13">
        <v>5</v>
      </c>
      <c r="BE4045" s="13" t="s">
        <v>38</v>
      </c>
      <c r="BF4045" s="13" t="s">
        <v>56</v>
      </c>
      <c r="BG4045" s="13">
        <v>5</v>
      </c>
      <c r="BH4045" s="13">
        <v>9</v>
      </c>
    </row>
    <row r="4046" spans="36:60" x14ac:dyDescent="0.25">
      <c r="AJ4046" s="11">
        <v>332</v>
      </c>
      <c r="AK4046" s="2" t="s">
        <v>357</v>
      </c>
      <c r="AL4046" s="2" t="s">
        <v>65</v>
      </c>
      <c r="AM4046" s="2" t="s">
        <v>42</v>
      </c>
      <c r="AN4046" s="2" t="s">
        <v>29</v>
      </c>
      <c r="AO4046" s="2" t="s">
        <v>100</v>
      </c>
      <c r="AP4046" s="2" t="s">
        <v>51</v>
      </c>
      <c r="AQ4046" s="2" t="s">
        <v>107</v>
      </c>
      <c r="AR4046" s="2" t="s">
        <v>33</v>
      </c>
      <c r="AS4046" s="2" t="s">
        <v>80</v>
      </c>
      <c r="AT4046" s="2">
        <v>646.20000000000005</v>
      </c>
      <c r="AU4046" s="2">
        <v>7</v>
      </c>
      <c r="AV4046" s="2">
        <v>0.22</v>
      </c>
      <c r="AW4046" s="2">
        <v>3528.25</v>
      </c>
      <c r="AX4046" s="2">
        <v>1825.97</v>
      </c>
      <c r="AY4046" s="2">
        <v>1702.28</v>
      </c>
      <c r="AZ4046" s="2" t="s">
        <v>76</v>
      </c>
      <c r="BA4046" s="2" t="s">
        <v>36</v>
      </c>
      <c r="BB4046" s="2" t="s">
        <v>72</v>
      </c>
      <c r="BC4046" s="2">
        <v>17.73</v>
      </c>
      <c r="BD4046" s="2">
        <v>9</v>
      </c>
      <c r="BE4046" s="2" t="s">
        <v>55</v>
      </c>
      <c r="BF4046" s="2" t="s">
        <v>56</v>
      </c>
      <c r="BG4046" s="2">
        <v>2</v>
      </c>
      <c r="BH4046" s="2">
        <v>4</v>
      </c>
    </row>
    <row r="4047" spans="36:60" x14ac:dyDescent="0.25">
      <c r="AJ4047" s="12">
        <v>333</v>
      </c>
      <c r="AK4047" s="13" t="s">
        <v>358</v>
      </c>
      <c r="AL4047" s="13" t="s">
        <v>99</v>
      </c>
      <c r="AM4047" s="13" t="s">
        <v>82</v>
      </c>
      <c r="AN4047" s="13" t="s">
        <v>59</v>
      </c>
      <c r="AO4047" s="13" t="s">
        <v>100</v>
      </c>
      <c r="AP4047" s="13" t="s">
        <v>61</v>
      </c>
      <c r="AQ4047" s="13" t="s">
        <v>32</v>
      </c>
      <c r="AR4047" s="13" t="s">
        <v>45</v>
      </c>
      <c r="AS4047" s="13" t="s">
        <v>70</v>
      </c>
      <c r="AT4047" s="13">
        <v>318.43</v>
      </c>
      <c r="AU4047" s="13">
        <v>14</v>
      </c>
      <c r="AV4047" s="13">
        <v>0.21</v>
      </c>
      <c r="AW4047" s="13">
        <v>3521.84</v>
      </c>
      <c r="AX4047" s="13">
        <v>2257.33</v>
      </c>
      <c r="AY4047" s="13">
        <v>1264.51</v>
      </c>
      <c r="AZ4047" s="13" t="s">
        <v>91</v>
      </c>
      <c r="BA4047" s="13" t="s">
        <v>71</v>
      </c>
      <c r="BB4047" s="13" t="s">
        <v>37</v>
      </c>
      <c r="BC4047" s="13">
        <v>15.28</v>
      </c>
      <c r="BD4047" s="13">
        <v>1</v>
      </c>
      <c r="BE4047" s="13" t="s">
        <v>97</v>
      </c>
      <c r="BF4047" s="13" t="s">
        <v>56</v>
      </c>
      <c r="BG4047" s="13">
        <v>4</v>
      </c>
      <c r="BH4047" s="13">
        <v>8</v>
      </c>
    </row>
    <row r="4048" spans="36:60" x14ac:dyDescent="0.25">
      <c r="AJ4048" s="11">
        <v>334</v>
      </c>
      <c r="AK4048" s="2" t="s">
        <v>359</v>
      </c>
      <c r="AL4048" s="2" t="s">
        <v>96</v>
      </c>
      <c r="AM4048" s="2" t="s">
        <v>82</v>
      </c>
      <c r="AN4048" s="2" t="s">
        <v>43</v>
      </c>
      <c r="AO4048" s="2" t="s">
        <v>67</v>
      </c>
      <c r="AP4048" s="2" t="s">
        <v>68</v>
      </c>
      <c r="AQ4048" s="2" t="s">
        <v>87</v>
      </c>
      <c r="AR4048" s="2" t="s">
        <v>33</v>
      </c>
      <c r="AS4048" s="2" t="s">
        <v>46</v>
      </c>
      <c r="AT4048" s="2">
        <v>803.57</v>
      </c>
      <c r="AU4048" s="2">
        <v>1</v>
      </c>
      <c r="AV4048" s="2">
        <v>0.14000000000000001</v>
      </c>
      <c r="AW4048" s="2">
        <v>691.07</v>
      </c>
      <c r="AX4048" s="2">
        <v>561.41</v>
      </c>
      <c r="AY4048" s="2">
        <v>129.66</v>
      </c>
      <c r="AZ4048" s="2" t="s">
        <v>76</v>
      </c>
      <c r="BA4048" s="2" t="s">
        <v>54</v>
      </c>
      <c r="BB4048" s="2" t="s">
        <v>48</v>
      </c>
      <c r="BC4048" s="2">
        <v>36.25</v>
      </c>
      <c r="BD4048" s="2">
        <v>9</v>
      </c>
      <c r="BE4048" s="2" t="s">
        <v>97</v>
      </c>
      <c r="BF4048" s="2" t="s">
        <v>56</v>
      </c>
      <c r="BG4048" s="2">
        <v>2</v>
      </c>
      <c r="BH4048" s="2">
        <v>4</v>
      </c>
    </row>
    <row r="4049" spans="36:60" x14ac:dyDescent="0.25">
      <c r="AJ4049" s="12">
        <v>335</v>
      </c>
      <c r="AK4049" s="13" t="s">
        <v>81</v>
      </c>
      <c r="AL4049" s="13" t="s">
        <v>41</v>
      </c>
      <c r="AM4049" s="13" t="s">
        <v>82</v>
      </c>
      <c r="AN4049" s="13" t="s">
        <v>93</v>
      </c>
      <c r="AO4049" s="13" t="s">
        <v>74</v>
      </c>
      <c r="AP4049" s="13" t="s">
        <v>75</v>
      </c>
      <c r="AQ4049" s="13" t="s">
        <v>102</v>
      </c>
      <c r="AR4049" s="13" t="s">
        <v>45</v>
      </c>
      <c r="AS4049" s="13" t="s">
        <v>80</v>
      </c>
      <c r="AT4049" s="13">
        <v>568.52</v>
      </c>
      <c r="AU4049" s="13">
        <v>20</v>
      </c>
      <c r="AV4049" s="13">
        <v>0.14000000000000001</v>
      </c>
      <c r="AW4049" s="13">
        <v>9778.5400000000009</v>
      </c>
      <c r="AX4049" s="13">
        <v>7393.02</v>
      </c>
      <c r="AY4049" s="13">
        <v>2385.52</v>
      </c>
      <c r="AZ4049" s="13" t="s">
        <v>47</v>
      </c>
      <c r="BA4049" s="13" t="s">
        <v>71</v>
      </c>
      <c r="BB4049" s="13" t="s">
        <v>37</v>
      </c>
      <c r="BC4049" s="13">
        <v>23.92</v>
      </c>
      <c r="BD4049" s="13">
        <v>10</v>
      </c>
      <c r="BE4049" s="13" t="s">
        <v>97</v>
      </c>
      <c r="BF4049" s="13" t="s">
        <v>39</v>
      </c>
      <c r="BG4049" s="13">
        <v>5</v>
      </c>
      <c r="BH4049" s="13">
        <v>9</v>
      </c>
    </row>
    <row r="4050" spans="36:60" x14ac:dyDescent="0.25">
      <c r="AJ4050" s="11">
        <v>336</v>
      </c>
      <c r="AK4050" s="2" t="s">
        <v>216</v>
      </c>
      <c r="AL4050" s="2" t="s">
        <v>41</v>
      </c>
      <c r="AM4050" s="2" t="s">
        <v>42</v>
      </c>
      <c r="AN4050" s="2" t="s">
        <v>59</v>
      </c>
      <c r="AO4050" s="2" t="s">
        <v>94</v>
      </c>
      <c r="AP4050" s="2" t="s">
        <v>51</v>
      </c>
      <c r="AQ4050" s="2" t="s">
        <v>79</v>
      </c>
      <c r="AR4050" s="2" t="s">
        <v>45</v>
      </c>
      <c r="AS4050" s="2" t="s">
        <v>70</v>
      </c>
      <c r="AT4050" s="2">
        <v>990.73</v>
      </c>
      <c r="AU4050" s="2">
        <v>13</v>
      </c>
      <c r="AV4050" s="2">
        <v>0.28999999999999998</v>
      </c>
      <c r="AW4050" s="2">
        <v>9144.44</v>
      </c>
      <c r="AX4050" s="2">
        <v>6438.9</v>
      </c>
      <c r="AY4050" s="2">
        <v>2705.54</v>
      </c>
      <c r="AZ4050" s="2" t="s">
        <v>91</v>
      </c>
      <c r="BA4050" s="2" t="s">
        <v>71</v>
      </c>
      <c r="BB4050" s="2" t="s">
        <v>72</v>
      </c>
      <c r="BC4050" s="2">
        <v>31.77</v>
      </c>
      <c r="BD4050" s="2">
        <v>5</v>
      </c>
      <c r="BE4050" s="2" t="s">
        <v>55</v>
      </c>
      <c r="BF4050" s="2" t="s">
        <v>39</v>
      </c>
      <c r="BG4050" s="2">
        <v>2</v>
      </c>
      <c r="BH4050" s="2">
        <v>12</v>
      </c>
    </row>
    <row r="4051" spans="36:60" x14ac:dyDescent="0.25">
      <c r="AJ4051" s="12">
        <v>337</v>
      </c>
      <c r="AK4051" s="13" t="s">
        <v>360</v>
      </c>
      <c r="AL4051" s="13" t="s">
        <v>99</v>
      </c>
      <c r="AM4051" s="13" t="s">
        <v>28</v>
      </c>
      <c r="AN4051" s="13" t="s">
        <v>29</v>
      </c>
      <c r="AO4051" s="13" t="s">
        <v>100</v>
      </c>
      <c r="AP4051" s="13" t="s">
        <v>61</v>
      </c>
      <c r="AQ4051" s="13" t="s">
        <v>69</v>
      </c>
      <c r="AR4051" s="13" t="s">
        <v>33</v>
      </c>
      <c r="AS4051" s="13" t="s">
        <v>85</v>
      </c>
      <c r="AT4051" s="13">
        <v>471.4</v>
      </c>
      <c r="AU4051" s="13">
        <v>3</v>
      </c>
      <c r="AV4051" s="13">
        <v>0.12</v>
      </c>
      <c r="AW4051" s="13">
        <v>1244.5</v>
      </c>
      <c r="AX4051" s="13">
        <v>912.76</v>
      </c>
      <c r="AY4051" s="13">
        <v>331.74</v>
      </c>
      <c r="AZ4051" s="13" t="s">
        <v>63</v>
      </c>
      <c r="BA4051" s="13" t="s">
        <v>36</v>
      </c>
      <c r="BB4051" s="13" t="s">
        <v>48</v>
      </c>
      <c r="BC4051" s="13">
        <v>43.37</v>
      </c>
      <c r="BD4051" s="13">
        <v>7</v>
      </c>
      <c r="BE4051" s="13" t="s">
        <v>55</v>
      </c>
      <c r="BF4051" s="13" t="s">
        <v>56</v>
      </c>
      <c r="BG4051" s="13">
        <v>3</v>
      </c>
      <c r="BH4051" s="13">
        <v>5</v>
      </c>
    </row>
    <row r="4052" spans="36:60" x14ac:dyDescent="0.25">
      <c r="AJ4052" s="11">
        <v>338</v>
      </c>
      <c r="AK4052" s="2" t="s">
        <v>361</v>
      </c>
      <c r="AL4052" s="2" t="s">
        <v>129</v>
      </c>
      <c r="AM4052" s="2" t="s">
        <v>82</v>
      </c>
      <c r="AN4052" s="2" t="s">
        <v>59</v>
      </c>
      <c r="AO4052" s="2" t="s">
        <v>44</v>
      </c>
      <c r="AP4052" s="2" t="s">
        <v>75</v>
      </c>
      <c r="AQ4052" s="2" t="s">
        <v>134</v>
      </c>
      <c r="AR4052" s="2" t="s">
        <v>53</v>
      </c>
      <c r="AS4052" s="2" t="s">
        <v>80</v>
      </c>
      <c r="AT4052" s="2">
        <v>298.45999999999998</v>
      </c>
      <c r="AU4052" s="2">
        <v>2</v>
      </c>
      <c r="AV4052" s="2">
        <v>0.06</v>
      </c>
      <c r="AW4052" s="2">
        <v>561.1</v>
      </c>
      <c r="AX4052" s="2">
        <v>358.81</v>
      </c>
      <c r="AY4052" s="2">
        <v>202.29</v>
      </c>
      <c r="AZ4052" s="2" t="s">
        <v>63</v>
      </c>
      <c r="BA4052" s="2" t="s">
        <v>88</v>
      </c>
      <c r="BB4052" s="2" t="s">
        <v>72</v>
      </c>
      <c r="BC4052" s="2">
        <v>17.350000000000001</v>
      </c>
      <c r="BD4052" s="2">
        <v>7</v>
      </c>
      <c r="BE4052" s="2" t="s">
        <v>55</v>
      </c>
      <c r="BF4052" s="2" t="s">
        <v>56</v>
      </c>
      <c r="BG4052" s="2">
        <v>5</v>
      </c>
      <c r="BH4052" s="2">
        <v>8</v>
      </c>
    </row>
    <row r="4053" spans="36:60" x14ac:dyDescent="0.25">
      <c r="AJ4053" s="12">
        <v>339</v>
      </c>
      <c r="AK4053" s="13" t="s">
        <v>81</v>
      </c>
      <c r="AL4053" s="13" t="s">
        <v>50</v>
      </c>
      <c r="AM4053" s="13" t="s">
        <v>66</v>
      </c>
      <c r="AN4053" s="13" t="s">
        <v>93</v>
      </c>
      <c r="AO4053" s="13" t="s">
        <v>44</v>
      </c>
      <c r="AP4053" s="13" t="s">
        <v>68</v>
      </c>
      <c r="AQ4053" s="13" t="s">
        <v>32</v>
      </c>
      <c r="AR4053" s="13" t="s">
        <v>53</v>
      </c>
      <c r="AS4053" s="13" t="s">
        <v>70</v>
      </c>
      <c r="AT4053" s="13">
        <v>910.94</v>
      </c>
      <c r="AU4053" s="13">
        <v>18</v>
      </c>
      <c r="AV4053" s="13">
        <v>0.16</v>
      </c>
      <c r="AW4053" s="13">
        <v>13773.41</v>
      </c>
      <c r="AX4053" s="13">
        <v>10190.58</v>
      </c>
      <c r="AY4053" s="13">
        <v>3582.83</v>
      </c>
      <c r="AZ4053" s="13" t="s">
        <v>76</v>
      </c>
      <c r="BA4053" s="13" t="s">
        <v>54</v>
      </c>
      <c r="BB4053" s="13" t="s">
        <v>48</v>
      </c>
      <c r="BC4053" s="13">
        <v>21.52</v>
      </c>
      <c r="BD4053" s="13">
        <v>8</v>
      </c>
      <c r="BE4053" s="13" t="s">
        <v>97</v>
      </c>
      <c r="BF4053" s="13" t="s">
        <v>56</v>
      </c>
      <c r="BG4053" s="13">
        <v>5</v>
      </c>
      <c r="BH4053" s="13">
        <v>9</v>
      </c>
    </row>
    <row r="4054" spans="36:60" x14ac:dyDescent="0.25">
      <c r="AJ4054" s="11">
        <v>340</v>
      </c>
      <c r="AK4054" s="2" t="s">
        <v>362</v>
      </c>
      <c r="AL4054" s="2" t="s">
        <v>120</v>
      </c>
      <c r="AM4054" s="2" t="s">
        <v>42</v>
      </c>
      <c r="AN4054" s="2" t="s">
        <v>90</v>
      </c>
      <c r="AO4054" s="2" t="s">
        <v>44</v>
      </c>
      <c r="AP4054" s="2" t="s">
        <v>68</v>
      </c>
      <c r="AQ4054" s="2" t="s">
        <v>32</v>
      </c>
      <c r="AR4054" s="2" t="s">
        <v>45</v>
      </c>
      <c r="AS4054" s="2" t="s">
        <v>34</v>
      </c>
      <c r="AT4054" s="2">
        <v>480.84</v>
      </c>
      <c r="AU4054" s="2">
        <v>4</v>
      </c>
      <c r="AV4054" s="2">
        <v>0.03</v>
      </c>
      <c r="AW4054" s="2">
        <v>1865.66</v>
      </c>
      <c r="AX4054" s="2">
        <v>1607.27</v>
      </c>
      <c r="AY4054" s="2">
        <v>258.39</v>
      </c>
      <c r="AZ4054" s="2" t="s">
        <v>47</v>
      </c>
      <c r="BA4054" s="2" t="s">
        <v>88</v>
      </c>
      <c r="BB4054" s="2" t="s">
        <v>48</v>
      </c>
      <c r="BC4054" s="2">
        <v>47.46</v>
      </c>
      <c r="BD4054" s="2">
        <v>10</v>
      </c>
      <c r="BE4054" s="2" t="s">
        <v>38</v>
      </c>
      <c r="BF4054" s="2" t="s">
        <v>56</v>
      </c>
      <c r="BG4054" s="2">
        <v>2</v>
      </c>
      <c r="BH4054" s="2">
        <v>6</v>
      </c>
    </row>
    <row r="4055" spans="36:60" x14ac:dyDescent="0.25">
      <c r="AJ4055" s="12">
        <v>341</v>
      </c>
      <c r="AK4055" s="13" t="s">
        <v>130</v>
      </c>
      <c r="AL4055" s="13" t="s">
        <v>127</v>
      </c>
      <c r="AM4055" s="13" t="s">
        <v>66</v>
      </c>
      <c r="AN4055" s="13" t="s">
        <v>90</v>
      </c>
      <c r="AO4055" s="13" t="s">
        <v>94</v>
      </c>
      <c r="AP4055" s="13" t="s">
        <v>68</v>
      </c>
      <c r="AQ4055" s="13" t="s">
        <v>62</v>
      </c>
      <c r="AR4055" s="13" t="s">
        <v>53</v>
      </c>
      <c r="AS4055" s="13" t="s">
        <v>85</v>
      </c>
      <c r="AT4055" s="13">
        <v>99.13</v>
      </c>
      <c r="AU4055" s="13">
        <v>11</v>
      </c>
      <c r="AV4055" s="13">
        <v>0.04</v>
      </c>
      <c r="AW4055" s="13">
        <v>1046.81</v>
      </c>
      <c r="AX4055" s="13">
        <v>733.29</v>
      </c>
      <c r="AY4055" s="13">
        <v>313.52</v>
      </c>
      <c r="AZ4055" s="13" t="s">
        <v>47</v>
      </c>
      <c r="BA4055" s="13" t="s">
        <v>88</v>
      </c>
      <c r="BB4055" s="13" t="s">
        <v>48</v>
      </c>
      <c r="BC4055" s="13">
        <v>9.59</v>
      </c>
      <c r="BD4055" s="13">
        <v>5</v>
      </c>
      <c r="BE4055" s="13" t="s">
        <v>97</v>
      </c>
      <c r="BF4055" s="13" t="s">
        <v>39</v>
      </c>
      <c r="BG4055" s="13">
        <v>4</v>
      </c>
      <c r="BH4055" s="13">
        <v>3</v>
      </c>
    </row>
    <row r="4056" spans="36:60" x14ac:dyDescent="0.25">
      <c r="AJ4056" s="11">
        <v>342</v>
      </c>
      <c r="AK4056" s="2" t="s">
        <v>363</v>
      </c>
      <c r="AL4056" s="2" t="s">
        <v>27</v>
      </c>
      <c r="AM4056" s="2" t="s">
        <v>42</v>
      </c>
      <c r="AN4056" s="2" t="s">
        <v>43</v>
      </c>
      <c r="AO4056" s="2" t="s">
        <v>74</v>
      </c>
      <c r="AP4056" s="2" t="s">
        <v>68</v>
      </c>
      <c r="AQ4056" s="2" t="s">
        <v>102</v>
      </c>
      <c r="AR4056" s="2" t="s">
        <v>53</v>
      </c>
      <c r="AS4056" s="2" t="s">
        <v>46</v>
      </c>
      <c r="AT4056" s="2">
        <v>694.73</v>
      </c>
      <c r="AU4056" s="2">
        <v>5</v>
      </c>
      <c r="AV4056" s="2">
        <v>0.16</v>
      </c>
      <c r="AW4056" s="2">
        <v>2917.87</v>
      </c>
      <c r="AX4056" s="2">
        <v>1857.55</v>
      </c>
      <c r="AY4056" s="2">
        <v>1060.32</v>
      </c>
      <c r="AZ4056" s="2" t="s">
        <v>76</v>
      </c>
      <c r="BA4056" s="2" t="s">
        <v>36</v>
      </c>
      <c r="BB4056" s="2" t="s">
        <v>72</v>
      </c>
      <c r="BC4056" s="2">
        <v>38.549999999999997</v>
      </c>
      <c r="BD4056" s="2">
        <v>5</v>
      </c>
      <c r="BE4056" s="2" t="s">
        <v>38</v>
      </c>
      <c r="BF4056" s="2" t="s">
        <v>39</v>
      </c>
      <c r="BG4056" s="2">
        <v>5</v>
      </c>
      <c r="BH4056" s="2">
        <v>1</v>
      </c>
    </row>
    <row r="4057" spans="36:60" x14ac:dyDescent="0.25">
      <c r="AJ4057" s="12">
        <v>343</v>
      </c>
      <c r="AK4057" s="13" t="s">
        <v>364</v>
      </c>
      <c r="AL4057" s="13" t="s">
        <v>99</v>
      </c>
      <c r="AM4057" s="13" t="s">
        <v>66</v>
      </c>
      <c r="AN4057" s="13" t="s">
        <v>59</v>
      </c>
      <c r="AO4057" s="13" t="s">
        <v>74</v>
      </c>
      <c r="AP4057" s="13" t="s">
        <v>68</v>
      </c>
      <c r="AQ4057" s="13" t="s">
        <v>69</v>
      </c>
      <c r="AR4057" s="13" t="s">
        <v>45</v>
      </c>
      <c r="AS4057" s="13" t="s">
        <v>34</v>
      </c>
      <c r="AT4057" s="13">
        <v>666.26</v>
      </c>
      <c r="AU4057" s="13">
        <v>1</v>
      </c>
      <c r="AV4057" s="13">
        <v>7.0000000000000007E-2</v>
      </c>
      <c r="AW4057" s="13">
        <v>619.62</v>
      </c>
      <c r="AX4057" s="13">
        <v>409.51</v>
      </c>
      <c r="AY4057" s="13">
        <v>210.11</v>
      </c>
      <c r="AZ4057" s="13" t="s">
        <v>47</v>
      </c>
      <c r="BA4057" s="13" t="s">
        <v>54</v>
      </c>
      <c r="BB4057" s="13" t="s">
        <v>48</v>
      </c>
      <c r="BC4057" s="13">
        <v>38.590000000000003</v>
      </c>
      <c r="BD4057" s="13">
        <v>7</v>
      </c>
      <c r="BE4057" s="13" t="s">
        <v>55</v>
      </c>
      <c r="BF4057" s="13" t="s">
        <v>39</v>
      </c>
      <c r="BG4057" s="13">
        <v>2</v>
      </c>
      <c r="BH4057" s="13">
        <v>9</v>
      </c>
    </row>
    <row r="4058" spans="36:60" x14ac:dyDescent="0.25">
      <c r="AJ4058" s="11">
        <v>344</v>
      </c>
      <c r="AK4058" s="2" t="s">
        <v>138</v>
      </c>
      <c r="AL4058" s="2" t="s">
        <v>114</v>
      </c>
      <c r="AM4058" s="2" t="s">
        <v>66</v>
      </c>
      <c r="AN4058" s="2" t="s">
        <v>43</v>
      </c>
      <c r="AO4058" s="2" t="s">
        <v>100</v>
      </c>
      <c r="AP4058" s="2" t="s">
        <v>31</v>
      </c>
      <c r="AQ4058" s="2" t="s">
        <v>107</v>
      </c>
      <c r="AR4058" s="2" t="s">
        <v>53</v>
      </c>
      <c r="AS4058" s="2" t="s">
        <v>80</v>
      </c>
      <c r="AT4058" s="2">
        <v>621.87</v>
      </c>
      <c r="AU4058" s="2">
        <v>17</v>
      </c>
      <c r="AV4058" s="2">
        <v>0.18</v>
      </c>
      <c r="AW4058" s="2">
        <v>8668.8700000000008</v>
      </c>
      <c r="AX4058" s="2">
        <v>6825.19</v>
      </c>
      <c r="AY4058" s="2">
        <v>1843.68</v>
      </c>
      <c r="AZ4058" s="2" t="s">
        <v>63</v>
      </c>
      <c r="BA4058" s="2" t="s">
        <v>88</v>
      </c>
      <c r="BB4058" s="2" t="s">
        <v>37</v>
      </c>
      <c r="BC4058" s="2">
        <v>28.78</v>
      </c>
      <c r="BD4058" s="2">
        <v>7</v>
      </c>
      <c r="BE4058" s="2" t="s">
        <v>97</v>
      </c>
      <c r="BF4058" s="2" t="s">
        <v>56</v>
      </c>
      <c r="BG4058" s="2">
        <v>5</v>
      </c>
      <c r="BH4058" s="2">
        <v>6</v>
      </c>
    </row>
    <row r="4059" spans="36:60" x14ac:dyDescent="0.25">
      <c r="AJ4059" s="12">
        <v>345</v>
      </c>
      <c r="AK4059" s="13" t="s">
        <v>365</v>
      </c>
      <c r="AL4059" s="13" t="s">
        <v>129</v>
      </c>
      <c r="AM4059" s="13" t="s">
        <v>66</v>
      </c>
      <c r="AN4059" s="13" t="s">
        <v>90</v>
      </c>
      <c r="AO4059" s="13" t="s">
        <v>100</v>
      </c>
      <c r="AP4059" s="13" t="s">
        <v>61</v>
      </c>
      <c r="AQ4059" s="13" t="s">
        <v>134</v>
      </c>
      <c r="AR4059" s="13" t="s">
        <v>53</v>
      </c>
      <c r="AS4059" s="13" t="s">
        <v>46</v>
      </c>
      <c r="AT4059" s="13">
        <v>334.51</v>
      </c>
      <c r="AU4059" s="13">
        <v>11</v>
      </c>
      <c r="AV4059" s="13">
        <v>0.04</v>
      </c>
      <c r="AW4059" s="13">
        <v>3532.43</v>
      </c>
      <c r="AX4059" s="13">
        <v>2133.98</v>
      </c>
      <c r="AY4059" s="13">
        <v>1398.45</v>
      </c>
      <c r="AZ4059" s="13" t="s">
        <v>47</v>
      </c>
      <c r="BA4059" s="13" t="s">
        <v>54</v>
      </c>
      <c r="BB4059" s="13" t="s">
        <v>72</v>
      </c>
      <c r="BC4059" s="13">
        <v>18.98</v>
      </c>
      <c r="BD4059" s="13">
        <v>8</v>
      </c>
      <c r="BE4059" s="13" t="s">
        <v>55</v>
      </c>
      <c r="BF4059" s="13" t="s">
        <v>39</v>
      </c>
      <c r="BG4059" s="13">
        <v>4</v>
      </c>
      <c r="BH4059" s="13">
        <v>6</v>
      </c>
    </row>
    <row r="4060" spans="36:60" x14ac:dyDescent="0.25">
      <c r="AJ4060" s="11">
        <v>346</v>
      </c>
      <c r="AK4060" s="2" t="s">
        <v>366</v>
      </c>
      <c r="AL4060" s="2" t="s">
        <v>99</v>
      </c>
      <c r="AM4060" s="2" t="s">
        <v>66</v>
      </c>
      <c r="AN4060" s="2" t="s">
        <v>83</v>
      </c>
      <c r="AO4060" s="2" t="s">
        <v>78</v>
      </c>
      <c r="AP4060" s="2" t="s">
        <v>75</v>
      </c>
      <c r="AQ4060" s="2" t="s">
        <v>79</v>
      </c>
      <c r="AR4060" s="2" t="s">
        <v>45</v>
      </c>
      <c r="AS4060" s="2" t="s">
        <v>34</v>
      </c>
      <c r="AT4060" s="2">
        <v>24.06</v>
      </c>
      <c r="AU4060" s="2">
        <v>12</v>
      </c>
      <c r="AV4060" s="2">
        <v>0.25</v>
      </c>
      <c r="AW4060" s="2">
        <v>216.54</v>
      </c>
      <c r="AX4060" s="2">
        <v>125.62</v>
      </c>
      <c r="AY4060" s="2">
        <v>90.92</v>
      </c>
      <c r="AZ4060" s="2" t="s">
        <v>76</v>
      </c>
      <c r="BA4060" s="2" t="s">
        <v>71</v>
      </c>
      <c r="BB4060" s="2" t="s">
        <v>48</v>
      </c>
      <c r="BC4060" s="2">
        <v>36.21</v>
      </c>
      <c r="BD4060" s="2">
        <v>4</v>
      </c>
      <c r="BE4060" s="2" t="s">
        <v>97</v>
      </c>
      <c r="BF4060" s="2" t="s">
        <v>56</v>
      </c>
      <c r="BG4060" s="2">
        <v>5</v>
      </c>
      <c r="BH4060" s="2">
        <v>3</v>
      </c>
    </row>
    <row r="4061" spans="36:60" x14ac:dyDescent="0.25">
      <c r="AJ4061" s="12">
        <v>347</v>
      </c>
      <c r="AK4061" s="13" t="s">
        <v>367</v>
      </c>
      <c r="AL4061" s="13" t="s">
        <v>58</v>
      </c>
      <c r="AM4061" s="13" t="s">
        <v>82</v>
      </c>
      <c r="AN4061" s="13" t="s">
        <v>90</v>
      </c>
      <c r="AO4061" s="13" t="s">
        <v>94</v>
      </c>
      <c r="AP4061" s="13" t="s">
        <v>75</v>
      </c>
      <c r="AQ4061" s="13" t="s">
        <v>87</v>
      </c>
      <c r="AR4061" s="13" t="s">
        <v>45</v>
      </c>
      <c r="AS4061" s="13" t="s">
        <v>46</v>
      </c>
      <c r="AT4061" s="13">
        <v>132.30000000000001</v>
      </c>
      <c r="AU4061" s="13">
        <v>2</v>
      </c>
      <c r="AV4061" s="13">
        <v>0.27</v>
      </c>
      <c r="AW4061" s="13">
        <v>193.16</v>
      </c>
      <c r="AX4061" s="13">
        <v>147.26</v>
      </c>
      <c r="AY4061" s="13">
        <v>45.9</v>
      </c>
      <c r="AZ4061" s="13" t="s">
        <v>47</v>
      </c>
      <c r="BA4061" s="13" t="s">
        <v>54</v>
      </c>
      <c r="BB4061" s="13" t="s">
        <v>48</v>
      </c>
      <c r="BC4061" s="13">
        <v>48.36</v>
      </c>
      <c r="BD4061" s="13">
        <v>1</v>
      </c>
      <c r="BE4061" s="13" t="s">
        <v>97</v>
      </c>
      <c r="BF4061" s="13" t="s">
        <v>56</v>
      </c>
      <c r="BG4061" s="13">
        <v>2</v>
      </c>
      <c r="BH4061" s="13">
        <v>6</v>
      </c>
    </row>
    <row r="4062" spans="36:60" x14ac:dyDescent="0.25">
      <c r="AJ4062" s="11">
        <v>348</v>
      </c>
      <c r="AK4062" s="2" t="s">
        <v>368</v>
      </c>
      <c r="AL4062" s="2" t="s">
        <v>27</v>
      </c>
      <c r="AM4062" s="2" t="s">
        <v>82</v>
      </c>
      <c r="AN4062" s="2" t="s">
        <v>83</v>
      </c>
      <c r="AO4062" s="2" t="s">
        <v>67</v>
      </c>
      <c r="AP4062" s="2" t="s">
        <v>31</v>
      </c>
      <c r="AQ4062" s="2" t="s">
        <v>84</v>
      </c>
      <c r="AR4062" s="2" t="s">
        <v>33</v>
      </c>
      <c r="AS4062" s="2" t="s">
        <v>80</v>
      </c>
      <c r="AT4062" s="2">
        <v>932.77</v>
      </c>
      <c r="AU4062" s="2">
        <v>15</v>
      </c>
      <c r="AV4062" s="2">
        <v>0.28000000000000003</v>
      </c>
      <c r="AW4062" s="2">
        <v>10073.92</v>
      </c>
      <c r="AX4062" s="2">
        <v>8630.52</v>
      </c>
      <c r="AY4062" s="2">
        <v>1443.4</v>
      </c>
      <c r="AZ4062" s="2" t="s">
        <v>63</v>
      </c>
      <c r="BA4062" s="2" t="s">
        <v>88</v>
      </c>
      <c r="BB4062" s="2" t="s">
        <v>48</v>
      </c>
      <c r="BC4062" s="2">
        <v>6.47</v>
      </c>
      <c r="BD4062" s="2">
        <v>10</v>
      </c>
      <c r="BE4062" s="2" t="s">
        <v>38</v>
      </c>
      <c r="BF4062" s="2" t="s">
        <v>56</v>
      </c>
      <c r="BG4062" s="2">
        <v>1</v>
      </c>
      <c r="BH4062" s="2">
        <v>5</v>
      </c>
    </row>
    <row r="4063" spans="36:60" x14ac:dyDescent="0.25">
      <c r="AJ4063" s="12">
        <v>349</v>
      </c>
      <c r="AK4063" s="13" t="s">
        <v>359</v>
      </c>
      <c r="AL4063" s="13" t="s">
        <v>65</v>
      </c>
      <c r="AM4063" s="13" t="s">
        <v>66</v>
      </c>
      <c r="AN4063" s="13" t="s">
        <v>43</v>
      </c>
      <c r="AO4063" s="13" t="s">
        <v>78</v>
      </c>
      <c r="AP4063" s="13" t="s">
        <v>68</v>
      </c>
      <c r="AQ4063" s="13" t="s">
        <v>87</v>
      </c>
      <c r="AR4063" s="13" t="s">
        <v>53</v>
      </c>
      <c r="AS4063" s="13" t="s">
        <v>70</v>
      </c>
      <c r="AT4063" s="13">
        <v>129.69</v>
      </c>
      <c r="AU4063" s="13">
        <v>14</v>
      </c>
      <c r="AV4063" s="13">
        <v>0.12</v>
      </c>
      <c r="AW4063" s="13">
        <v>1597.78</v>
      </c>
      <c r="AX4063" s="13">
        <v>1355.12</v>
      </c>
      <c r="AY4063" s="13">
        <v>242.66</v>
      </c>
      <c r="AZ4063" s="13" t="s">
        <v>91</v>
      </c>
      <c r="BA4063" s="13" t="s">
        <v>71</v>
      </c>
      <c r="BB4063" s="13" t="s">
        <v>37</v>
      </c>
      <c r="BC4063" s="13">
        <v>43.89</v>
      </c>
      <c r="BD4063" s="13">
        <v>6</v>
      </c>
      <c r="BE4063" s="13" t="s">
        <v>38</v>
      </c>
      <c r="BF4063" s="13" t="s">
        <v>56</v>
      </c>
      <c r="BG4063" s="13">
        <v>1</v>
      </c>
      <c r="BH4063" s="13">
        <v>4</v>
      </c>
    </row>
    <row r="4064" spans="36:60" x14ac:dyDescent="0.25">
      <c r="AJ4064" s="11">
        <v>350</v>
      </c>
      <c r="AK4064" s="2" t="s">
        <v>369</v>
      </c>
      <c r="AL4064" s="2" t="s">
        <v>50</v>
      </c>
      <c r="AM4064" s="2" t="s">
        <v>66</v>
      </c>
      <c r="AN4064" s="2" t="s">
        <v>93</v>
      </c>
      <c r="AO4064" s="2" t="s">
        <v>100</v>
      </c>
      <c r="AP4064" s="2" t="s">
        <v>31</v>
      </c>
      <c r="AQ4064" s="2" t="s">
        <v>52</v>
      </c>
      <c r="AR4064" s="2" t="s">
        <v>53</v>
      </c>
      <c r="AS4064" s="2" t="s">
        <v>34</v>
      </c>
      <c r="AT4064" s="2">
        <v>753.56</v>
      </c>
      <c r="AU4064" s="2">
        <v>8</v>
      </c>
      <c r="AV4064" s="2">
        <v>0.15</v>
      </c>
      <c r="AW4064" s="2">
        <v>5124.21</v>
      </c>
      <c r="AX4064" s="2">
        <v>2983.41</v>
      </c>
      <c r="AY4064" s="2">
        <v>2140.8000000000002</v>
      </c>
      <c r="AZ4064" s="2" t="s">
        <v>76</v>
      </c>
      <c r="BA4064" s="2" t="s">
        <v>88</v>
      </c>
      <c r="BB4064" s="2" t="s">
        <v>72</v>
      </c>
      <c r="BC4064" s="2">
        <v>14.24</v>
      </c>
      <c r="BD4064" s="2">
        <v>4</v>
      </c>
      <c r="BE4064" s="2" t="s">
        <v>55</v>
      </c>
      <c r="BF4064" s="2" t="s">
        <v>39</v>
      </c>
      <c r="BG4064" s="2">
        <v>4</v>
      </c>
      <c r="BH4064" s="2">
        <v>7</v>
      </c>
    </row>
    <row r="4065" spans="36:60" x14ac:dyDescent="0.25">
      <c r="AJ4065" s="12">
        <v>351</v>
      </c>
      <c r="AK4065" s="13" t="s">
        <v>86</v>
      </c>
      <c r="AL4065" s="13" t="s">
        <v>27</v>
      </c>
      <c r="AM4065" s="13" t="s">
        <v>66</v>
      </c>
      <c r="AN4065" s="13" t="s">
        <v>29</v>
      </c>
      <c r="AO4065" s="13" t="s">
        <v>30</v>
      </c>
      <c r="AP4065" s="13" t="s">
        <v>61</v>
      </c>
      <c r="AQ4065" s="13" t="s">
        <v>79</v>
      </c>
      <c r="AR4065" s="13" t="s">
        <v>53</v>
      </c>
      <c r="AS4065" s="13" t="s">
        <v>85</v>
      </c>
      <c r="AT4065" s="13">
        <v>62.89</v>
      </c>
      <c r="AU4065" s="13">
        <v>6</v>
      </c>
      <c r="AV4065" s="13">
        <v>0.11</v>
      </c>
      <c r="AW4065" s="13">
        <v>335.83</v>
      </c>
      <c r="AX4065" s="13">
        <v>223.91</v>
      </c>
      <c r="AY4065" s="13">
        <v>111.92</v>
      </c>
      <c r="AZ4065" s="13" t="s">
        <v>76</v>
      </c>
      <c r="BA4065" s="13" t="s">
        <v>54</v>
      </c>
      <c r="BB4065" s="13" t="s">
        <v>48</v>
      </c>
      <c r="BC4065" s="13">
        <v>40.799999999999997</v>
      </c>
      <c r="BD4065" s="13">
        <v>4</v>
      </c>
      <c r="BE4065" s="13" t="s">
        <v>38</v>
      </c>
      <c r="BF4065" s="13" t="s">
        <v>39</v>
      </c>
      <c r="BG4065" s="13">
        <v>1</v>
      </c>
      <c r="BH4065" s="13">
        <v>7</v>
      </c>
    </row>
    <row r="4066" spans="36:60" x14ac:dyDescent="0.25">
      <c r="AJ4066" s="11">
        <v>352</v>
      </c>
      <c r="AK4066" s="2" t="s">
        <v>370</v>
      </c>
      <c r="AL4066" s="2" t="s">
        <v>118</v>
      </c>
      <c r="AM4066" s="2" t="s">
        <v>42</v>
      </c>
      <c r="AN4066" s="2" t="s">
        <v>29</v>
      </c>
      <c r="AO4066" s="2" t="s">
        <v>100</v>
      </c>
      <c r="AP4066" s="2" t="s">
        <v>75</v>
      </c>
      <c r="AQ4066" s="2" t="s">
        <v>62</v>
      </c>
      <c r="AR4066" s="2" t="s">
        <v>33</v>
      </c>
      <c r="AS4066" s="2" t="s">
        <v>34</v>
      </c>
      <c r="AT4066" s="2">
        <v>265.61</v>
      </c>
      <c r="AU4066" s="2">
        <v>1</v>
      </c>
      <c r="AV4066" s="2">
        <v>0.2</v>
      </c>
      <c r="AW4066" s="2">
        <v>212.49</v>
      </c>
      <c r="AX4066" s="2">
        <v>173.93</v>
      </c>
      <c r="AY4066" s="2">
        <v>38.56</v>
      </c>
      <c r="AZ4066" s="2" t="s">
        <v>63</v>
      </c>
      <c r="BA4066" s="2" t="s">
        <v>54</v>
      </c>
      <c r="BB4066" s="2" t="s">
        <v>72</v>
      </c>
      <c r="BC4066" s="2">
        <v>45.91</v>
      </c>
      <c r="BD4066" s="2">
        <v>5</v>
      </c>
      <c r="BE4066" s="2" t="s">
        <v>97</v>
      </c>
      <c r="BF4066" s="2" t="s">
        <v>56</v>
      </c>
      <c r="BG4066" s="2">
        <v>4</v>
      </c>
      <c r="BH4066" s="2">
        <v>11</v>
      </c>
    </row>
    <row r="4067" spans="36:60" x14ac:dyDescent="0.25">
      <c r="AJ4067" s="12">
        <v>353</v>
      </c>
      <c r="AK4067" s="13" t="s">
        <v>371</v>
      </c>
      <c r="AL4067" s="13" t="s">
        <v>129</v>
      </c>
      <c r="AM4067" s="13" t="s">
        <v>66</v>
      </c>
      <c r="AN4067" s="13" t="s">
        <v>93</v>
      </c>
      <c r="AO4067" s="13" t="s">
        <v>67</v>
      </c>
      <c r="AP4067" s="13" t="s">
        <v>51</v>
      </c>
      <c r="AQ4067" s="13" t="s">
        <v>62</v>
      </c>
      <c r="AR4067" s="13" t="s">
        <v>33</v>
      </c>
      <c r="AS4067" s="13" t="s">
        <v>85</v>
      </c>
      <c r="AT4067" s="13">
        <v>620.24</v>
      </c>
      <c r="AU4067" s="13">
        <v>5</v>
      </c>
      <c r="AV4067" s="13">
        <v>0.21</v>
      </c>
      <c r="AW4067" s="13">
        <v>2449.9499999999998</v>
      </c>
      <c r="AX4067" s="13">
        <v>1600.07</v>
      </c>
      <c r="AY4067" s="13">
        <v>849.88</v>
      </c>
      <c r="AZ4067" s="13" t="s">
        <v>47</v>
      </c>
      <c r="BA4067" s="13" t="s">
        <v>88</v>
      </c>
      <c r="BB4067" s="13" t="s">
        <v>72</v>
      </c>
      <c r="BC4067" s="13">
        <v>41.63</v>
      </c>
      <c r="BD4067" s="13">
        <v>3</v>
      </c>
      <c r="BE4067" s="13" t="s">
        <v>38</v>
      </c>
      <c r="BF4067" s="13" t="s">
        <v>39</v>
      </c>
      <c r="BG4067" s="13">
        <v>4</v>
      </c>
      <c r="BH4067" s="13">
        <v>11</v>
      </c>
    </row>
    <row r="4068" spans="36:60" x14ac:dyDescent="0.25">
      <c r="AJ4068" s="11">
        <v>354</v>
      </c>
      <c r="AK4068" s="2" t="s">
        <v>137</v>
      </c>
      <c r="AL4068" s="2" t="s">
        <v>129</v>
      </c>
      <c r="AM4068" s="2" t="s">
        <v>66</v>
      </c>
      <c r="AN4068" s="2" t="s">
        <v>93</v>
      </c>
      <c r="AO4068" s="2" t="s">
        <v>60</v>
      </c>
      <c r="AP4068" s="2" t="s">
        <v>75</v>
      </c>
      <c r="AQ4068" s="2" t="s">
        <v>69</v>
      </c>
      <c r="AR4068" s="2" t="s">
        <v>45</v>
      </c>
      <c r="AS4068" s="2" t="s">
        <v>80</v>
      </c>
      <c r="AT4068" s="2">
        <v>506.34</v>
      </c>
      <c r="AU4068" s="2">
        <v>1</v>
      </c>
      <c r="AV4068" s="2">
        <v>0.23</v>
      </c>
      <c r="AW4068" s="2">
        <v>389.88</v>
      </c>
      <c r="AX4068" s="2">
        <v>273.12</v>
      </c>
      <c r="AY4068" s="2">
        <v>116.76</v>
      </c>
      <c r="AZ4068" s="2" t="s">
        <v>35</v>
      </c>
      <c r="BA4068" s="2" t="s">
        <v>71</v>
      </c>
      <c r="BB4068" s="2" t="s">
        <v>37</v>
      </c>
      <c r="BC4068" s="2">
        <v>11.87</v>
      </c>
      <c r="BD4068" s="2">
        <v>10</v>
      </c>
      <c r="BE4068" s="2" t="s">
        <v>55</v>
      </c>
      <c r="BF4068" s="2" t="s">
        <v>39</v>
      </c>
      <c r="BG4068" s="2">
        <v>5</v>
      </c>
      <c r="BH4068" s="2">
        <v>12</v>
      </c>
    </row>
    <row r="4069" spans="36:60" x14ac:dyDescent="0.25">
      <c r="AJ4069" s="12">
        <v>355</v>
      </c>
      <c r="AK4069" s="13" t="s">
        <v>372</v>
      </c>
      <c r="AL4069" s="13" t="s">
        <v>65</v>
      </c>
      <c r="AM4069" s="13" t="s">
        <v>42</v>
      </c>
      <c r="AN4069" s="13" t="s">
        <v>90</v>
      </c>
      <c r="AO4069" s="13" t="s">
        <v>60</v>
      </c>
      <c r="AP4069" s="13" t="s">
        <v>31</v>
      </c>
      <c r="AQ4069" s="13" t="s">
        <v>84</v>
      </c>
      <c r="AR4069" s="13" t="s">
        <v>45</v>
      </c>
      <c r="AS4069" s="13" t="s">
        <v>70</v>
      </c>
      <c r="AT4069" s="13">
        <v>594.4</v>
      </c>
      <c r="AU4069" s="13">
        <v>2</v>
      </c>
      <c r="AV4069" s="13">
        <v>0.09</v>
      </c>
      <c r="AW4069" s="13">
        <v>1081.81</v>
      </c>
      <c r="AX4069" s="13">
        <v>808.71</v>
      </c>
      <c r="AY4069" s="13">
        <v>273.10000000000002</v>
      </c>
      <c r="AZ4069" s="13" t="s">
        <v>76</v>
      </c>
      <c r="BA4069" s="13" t="s">
        <v>36</v>
      </c>
      <c r="BB4069" s="13" t="s">
        <v>37</v>
      </c>
      <c r="BC4069" s="13">
        <v>32.57</v>
      </c>
      <c r="BD4069" s="13">
        <v>8</v>
      </c>
      <c r="BE4069" s="13" t="s">
        <v>55</v>
      </c>
      <c r="BF4069" s="13" t="s">
        <v>56</v>
      </c>
      <c r="BG4069" s="13">
        <v>5</v>
      </c>
      <c r="BH4069" s="13">
        <v>4</v>
      </c>
    </row>
    <row r="4070" spans="36:60" x14ac:dyDescent="0.25">
      <c r="AJ4070" s="11">
        <v>356</v>
      </c>
      <c r="AK4070" s="2" t="s">
        <v>310</v>
      </c>
      <c r="AL4070" s="2" t="s">
        <v>118</v>
      </c>
      <c r="AM4070" s="2" t="s">
        <v>66</v>
      </c>
      <c r="AN4070" s="2" t="s">
        <v>93</v>
      </c>
      <c r="AO4070" s="2" t="s">
        <v>100</v>
      </c>
      <c r="AP4070" s="2" t="s">
        <v>31</v>
      </c>
      <c r="AQ4070" s="2" t="s">
        <v>32</v>
      </c>
      <c r="AR4070" s="2" t="s">
        <v>33</v>
      </c>
      <c r="AS4070" s="2" t="s">
        <v>70</v>
      </c>
      <c r="AT4070" s="2">
        <v>805.32</v>
      </c>
      <c r="AU4070" s="2">
        <v>3</v>
      </c>
      <c r="AV4070" s="2">
        <v>0.19</v>
      </c>
      <c r="AW4070" s="2">
        <v>1956.93</v>
      </c>
      <c r="AX4070" s="2">
        <v>1451.72</v>
      </c>
      <c r="AY4070" s="2">
        <v>505.21</v>
      </c>
      <c r="AZ4070" s="2" t="s">
        <v>35</v>
      </c>
      <c r="BA4070" s="2" t="s">
        <v>71</v>
      </c>
      <c r="BB4070" s="2" t="s">
        <v>37</v>
      </c>
      <c r="BC4070" s="2">
        <v>45.83</v>
      </c>
      <c r="BD4070" s="2">
        <v>7</v>
      </c>
      <c r="BE4070" s="2" t="s">
        <v>55</v>
      </c>
      <c r="BF4070" s="2" t="s">
        <v>56</v>
      </c>
      <c r="BG4070" s="2">
        <v>2</v>
      </c>
      <c r="BH4070" s="2">
        <v>1</v>
      </c>
    </row>
    <row r="4071" spans="36:60" x14ac:dyDescent="0.25">
      <c r="AJ4071" s="12">
        <v>357</v>
      </c>
      <c r="AK4071" s="13" t="s">
        <v>373</v>
      </c>
      <c r="AL4071" s="13" t="s">
        <v>50</v>
      </c>
      <c r="AM4071" s="13" t="s">
        <v>42</v>
      </c>
      <c r="AN4071" s="13" t="s">
        <v>93</v>
      </c>
      <c r="AO4071" s="13" t="s">
        <v>78</v>
      </c>
      <c r="AP4071" s="13" t="s">
        <v>75</v>
      </c>
      <c r="AQ4071" s="13" t="s">
        <v>69</v>
      </c>
      <c r="AR4071" s="13" t="s">
        <v>33</v>
      </c>
      <c r="AS4071" s="13" t="s">
        <v>34</v>
      </c>
      <c r="AT4071" s="13">
        <v>167.67</v>
      </c>
      <c r="AU4071" s="13">
        <v>5</v>
      </c>
      <c r="AV4071" s="13">
        <v>0.3</v>
      </c>
      <c r="AW4071" s="13">
        <v>586.84</v>
      </c>
      <c r="AX4071" s="13">
        <v>376.7</v>
      </c>
      <c r="AY4071" s="13">
        <v>210.14</v>
      </c>
      <c r="AZ4071" s="13" t="s">
        <v>47</v>
      </c>
      <c r="BA4071" s="13" t="s">
        <v>54</v>
      </c>
      <c r="BB4071" s="13" t="s">
        <v>48</v>
      </c>
      <c r="BC4071" s="13">
        <v>47.98</v>
      </c>
      <c r="BD4071" s="13">
        <v>8</v>
      </c>
      <c r="BE4071" s="13" t="s">
        <v>55</v>
      </c>
      <c r="BF4071" s="13" t="s">
        <v>39</v>
      </c>
      <c r="BG4071" s="13">
        <v>4</v>
      </c>
      <c r="BH4071" s="13">
        <v>4</v>
      </c>
    </row>
    <row r="4072" spans="36:60" x14ac:dyDescent="0.25">
      <c r="AJ4072" s="11">
        <v>358</v>
      </c>
      <c r="AK4072" s="2" t="s">
        <v>374</v>
      </c>
      <c r="AL4072" s="2" t="s">
        <v>58</v>
      </c>
      <c r="AM4072" s="2" t="s">
        <v>28</v>
      </c>
      <c r="AN4072" s="2" t="s">
        <v>90</v>
      </c>
      <c r="AO4072" s="2" t="s">
        <v>78</v>
      </c>
      <c r="AP4072" s="2" t="s">
        <v>51</v>
      </c>
      <c r="AQ4072" s="2" t="s">
        <v>62</v>
      </c>
      <c r="AR4072" s="2" t="s">
        <v>45</v>
      </c>
      <c r="AS4072" s="2" t="s">
        <v>80</v>
      </c>
      <c r="AT4072" s="2">
        <v>55.62</v>
      </c>
      <c r="AU4072" s="2">
        <v>5</v>
      </c>
      <c r="AV4072" s="2">
        <v>0.23</v>
      </c>
      <c r="AW4072" s="2">
        <v>214.14</v>
      </c>
      <c r="AX4072" s="2">
        <v>118.01</v>
      </c>
      <c r="AY4072" s="2">
        <v>96.13</v>
      </c>
      <c r="AZ4072" s="2" t="s">
        <v>76</v>
      </c>
      <c r="BA4072" s="2" t="s">
        <v>88</v>
      </c>
      <c r="BB4072" s="2" t="s">
        <v>48</v>
      </c>
      <c r="BC4072" s="2">
        <v>15.58</v>
      </c>
      <c r="BD4072" s="2">
        <v>3</v>
      </c>
      <c r="BE4072" s="2" t="s">
        <v>38</v>
      </c>
      <c r="BF4072" s="2" t="s">
        <v>39</v>
      </c>
      <c r="BG4072" s="2">
        <v>1</v>
      </c>
      <c r="BH4072" s="2">
        <v>2</v>
      </c>
    </row>
    <row r="4073" spans="36:60" x14ac:dyDescent="0.25">
      <c r="AJ4073" s="12">
        <v>359</v>
      </c>
      <c r="AK4073" s="13" t="s">
        <v>354</v>
      </c>
      <c r="AL4073" s="13" t="s">
        <v>50</v>
      </c>
      <c r="AM4073" s="13" t="s">
        <v>28</v>
      </c>
      <c r="AN4073" s="13" t="s">
        <v>93</v>
      </c>
      <c r="AO4073" s="13" t="s">
        <v>78</v>
      </c>
      <c r="AP4073" s="13" t="s">
        <v>68</v>
      </c>
      <c r="AQ4073" s="13" t="s">
        <v>102</v>
      </c>
      <c r="AR4073" s="13" t="s">
        <v>53</v>
      </c>
      <c r="AS4073" s="13" t="s">
        <v>46</v>
      </c>
      <c r="AT4073" s="13">
        <v>518.91999999999996</v>
      </c>
      <c r="AU4073" s="13">
        <v>15</v>
      </c>
      <c r="AV4073" s="13">
        <v>0.3</v>
      </c>
      <c r="AW4073" s="13">
        <v>5448.66</v>
      </c>
      <c r="AX4073" s="13">
        <v>3679.95</v>
      </c>
      <c r="AY4073" s="13">
        <v>1768.71</v>
      </c>
      <c r="AZ4073" s="13" t="s">
        <v>47</v>
      </c>
      <c r="BA4073" s="13" t="s">
        <v>71</v>
      </c>
      <c r="BB4073" s="13" t="s">
        <v>48</v>
      </c>
      <c r="BC4073" s="13">
        <v>21.77</v>
      </c>
      <c r="BD4073" s="13">
        <v>6</v>
      </c>
      <c r="BE4073" s="13" t="s">
        <v>38</v>
      </c>
      <c r="BF4073" s="13" t="s">
        <v>56</v>
      </c>
      <c r="BG4073" s="13">
        <v>2</v>
      </c>
      <c r="BH4073" s="13">
        <v>11</v>
      </c>
    </row>
    <row r="4074" spans="36:60" x14ac:dyDescent="0.25">
      <c r="AJ4074" s="11">
        <v>360</v>
      </c>
      <c r="AK4074" s="2" t="s">
        <v>375</v>
      </c>
      <c r="AL4074" s="2" t="s">
        <v>96</v>
      </c>
      <c r="AM4074" s="2" t="s">
        <v>82</v>
      </c>
      <c r="AN4074" s="2" t="s">
        <v>90</v>
      </c>
      <c r="AO4074" s="2" t="s">
        <v>100</v>
      </c>
      <c r="AP4074" s="2" t="s">
        <v>68</v>
      </c>
      <c r="AQ4074" s="2" t="s">
        <v>87</v>
      </c>
      <c r="AR4074" s="2" t="s">
        <v>45</v>
      </c>
      <c r="AS4074" s="2" t="s">
        <v>80</v>
      </c>
      <c r="AT4074" s="2">
        <v>434.11</v>
      </c>
      <c r="AU4074" s="2">
        <v>4</v>
      </c>
      <c r="AV4074" s="2">
        <v>0.06</v>
      </c>
      <c r="AW4074" s="2">
        <v>1632.25</v>
      </c>
      <c r="AX4074" s="2">
        <v>1442.94</v>
      </c>
      <c r="AY4074" s="2">
        <v>189.31</v>
      </c>
      <c r="AZ4074" s="2" t="s">
        <v>47</v>
      </c>
      <c r="BA4074" s="2" t="s">
        <v>54</v>
      </c>
      <c r="BB4074" s="2" t="s">
        <v>48</v>
      </c>
      <c r="BC4074" s="2">
        <v>15.06</v>
      </c>
      <c r="BD4074" s="2">
        <v>6</v>
      </c>
      <c r="BE4074" s="2" t="s">
        <v>55</v>
      </c>
      <c r="BF4074" s="2" t="s">
        <v>56</v>
      </c>
      <c r="BG4074" s="2">
        <v>5</v>
      </c>
      <c r="BH4074" s="2">
        <v>6</v>
      </c>
    </row>
    <row r="4075" spans="36:60" x14ac:dyDescent="0.25">
      <c r="AJ4075" s="12">
        <v>361</v>
      </c>
      <c r="AK4075" s="13" t="s">
        <v>376</v>
      </c>
      <c r="AL4075" s="13" t="s">
        <v>27</v>
      </c>
      <c r="AM4075" s="13" t="s">
        <v>66</v>
      </c>
      <c r="AN4075" s="13" t="s">
        <v>90</v>
      </c>
      <c r="AO4075" s="13" t="s">
        <v>30</v>
      </c>
      <c r="AP4075" s="13" t="s">
        <v>75</v>
      </c>
      <c r="AQ4075" s="13" t="s">
        <v>134</v>
      </c>
      <c r="AR4075" s="13" t="s">
        <v>33</v>
      </c>
      <c r="AS4075" s="13" t="s">
        <v>46</v>
      </c>
      <c r="AT4075" s="13">
        <v>455.07</v>
      </c>
      <c r="AU4075" s="13">
        <v>14</v>
      </c>
      <c r="AV4075" s="13">
        <v>0.18</v>
      </c>
      <c r="AW4075" s="13">
        <v>5224.2</v>
      </c>
      <c r="AX4075" s="13">
        <v>3152.07</v>
      </c>
      <c r="AY4075" s="13">
        <v>2072.13</v>
      </c>
      <c r="AZ4075" s="13" t="s">
        <v>91</v>
      </c>
      <c r="BA4075" s="13" t="s">
        <v>54</v>
      </c>
      <c r="BB4075" s="13" t="s">
        <v>48</v>
      </c>
      <c r="BC4075" s="13">
        <v>22.64</v>
      </c>
      <c r="BD4075" s="13">
        <v>1</v>
      </c>
      <c r="BE4075" s="13" t="s">
        <v>55</v>
      </c>
      <c r="BF4075" s="13" t="s">
        <v>39</v>
      </c>
      <c r="BG4075" s="13">
        <v>1</v>
      </c>
      <c r="BH4075" s="13">
        <v>2</v>
      </c>
    </row>
    <row r="4076" spans="36:60" x14ac:dyDescent="0.25">
      <c r="AJ4076" s="11">
        <v>362</v>
      </c>
      <c r="AK4076" s="2" t="s">
        <v>377</v>
      </c>
      <c r="AL4076" s="2" t="s">
        <v>27</v>
      </c>
      <c r="AM4076" s="2" t="s">
        <v>28</v>
      </c>
      <c r="AN4076" s="2" t="s">
        <v>90</v>
      </c>
      <c r="AO4076" s="2" t="s">
        <v>67</v>
      </c>
      <c r="AP4076" s="2" t="s">
        <v>51</v>
      </c>
      <c r="AQ4076" s="2" t="s">
        <v>62</v>
      </c>
      <c r="AR4076" s="2" t="s">
        <v>45</v>
      </c>
      <c r="AS4076" s="2" t="s">
        <v>80</v>
      </c>
      <c r="AT4076" s="2">
        <v>960.85</v>
      </c>
      <c r="AU4076" s="2">
        <v>12</v>
      </c>
      <c r="AV4076" s="2">
        <v>0.28999999999999998</v>
      </c>
      <c r="AW4076" s="2">
        <v>8186.44</v>
      </c>
      <c r="AX4076" s="2">
        <v>6328.37</v>
      </c>
      <c r="AY4076" s="2">
        <v>1858.07</v>
      </c>
      <c r="AZ4076" s="2" t="s">
        <v>47</v>
      </c>
      <c r="BA4076" s="2" t="s">
        <v>71</v>
      </c>
      <c r="BB4076" s="2" t="s">
        <v>37</v>
      </c>
      <c r="BC4076" s="2">
        <v>37.840000000000003</v>
      </c>
      <c r="BD4076" s="2">
        <v>9</v>
      </c>
      <c r="BE4076" s="2" t="s">
        <v>38</v>
      </c>
      <c r="BF4076" s="2" t="s">
        <v>56</v>
      </c>
      <c r="BG4076" s="2">
        <v>4</v>
      </c>
      <c r="BH4076" s="2">
        <v>3</v>
      </c>
    </row>
    <row r="4077" spans="36:60" x14ac:dyDescent="0.25">
      <c r="AJ4077" s="12">
        <v>363</v>
      </c>
      <c r="AK4077" s="13" t="s">
        <v>378</v>
      </c>
      <c r="AL4077" s="13" t="s">
        <v>50</v>
      </c>
      <c r="AM4077" s="13" t="s">
        <v>82</v>
      </c>
      <c r="AN4077" s="13" t="s">
        <v>59</v>
      </c>
      <c r="AO4077" s="13" t="s">
        <v>94</v>
      </c>
      <c r="AP4077" s="13" t="s">
        <v>51</v>
      </c>
      <c r="AQ4077" s="13" t="s">
        <v>52</v>
      </c>
      <c r="AR4077" s="13" t="s">
        <v>45</v>
      </c>
      <c r="AS4077" s="13" t="s">
        <v>34</v>
      </c>
      <c r="AT4077" s="13">
        <v>958.01</v>
      </c>
      <c r="AU4077" s="13">
        <v>9</v>
      </c>
      <c r="AV4077" s="13">
        <v>0.28999999999999998</v>
      </c>
      <c r="AW4077" s="13">
        <v>6121.68</v>
      </c>
      <c r="AX4077" s="13">
        <v>3307.91</v>
      </c>
      <c r="AY4077" s="13">
        <v>2813.77</v>
      </c>
      <c r="AZ4077" s="13" t="s">
        <v>76</v>
      </c>
      <c r="BA4077" s="13" t="s">
        <v>54</v>
      </c>
      <c r="BB4077" s="13" t="s">
        <v>37</v>
      </c>
      <c r="BC4077" s="13">
        <v>25.09</v>
      </c>
      <c r="BD4077" s="13">
        <v>7</v>
      </c>
      <c r="BE4077" s="13" t="s">
        <v>38</v>
      </c>
      <c r="BF4077" s="13" t="s">
        <v>39</v>
      </c>
      <c r="BG4077" s="13">
        <v>2</v>
      </c>
      <c r="BH4077" s="13">
        <v>9</v>
      </c>
    </row>
    <row r="4078" spans="36:60" x14ac:dyDescent="0.25">
      <c r="AJ4078" s="11">
        <v>364</v>
      </c>
      <c r="AK4078" s="2" t="s">
        <v>379</v>
      </c>
      <c r="AL4078" s="2" t="s">
        <v>96</v>
      </c>
      <c r="AM4078" s="2" t="s">
        <v>66</v>
      </c>
      <c r="AN4078" s="2" t="s">
        <v>29</v>
      </c>
      <c r="AO4078" s="2" t="s">
        <v>100</v>
      </c>
      <c r="AP4078" s="2" t="s">
        <v>75</v>
      </c>
      <c r="AQ4078" s="2" t="s">
        <v>32</v>
      </c>
      <c r="AR4078" s="2" t="s">
        <v>53</v>
      </c>
      <c r="AS4078" s="2" t="s">
        <v>85</v>
      </c>
      <c r="AT4078" s="2">
        <v>80.39</v>
      </c>
      <c r="AU4078" s="2">
        <v>11</v>
      </c>
      <c r="AV4078" s="2">
        <v>0.15</v>
      </c>
      <c r="AW4078" s="2">
        <v>751.65</v>
      </c>
      <c r="AX4078" s="2">
        <v>516.73</v>
      </c>
      <c r="AY4078" s="2">
        <v>234.92</v>
      </c>
      <c r="AZ4078" s="2" t="s">
        <v>76</v>
      </c>
      <c r="BA4078" s="2" t="s">
        <v>71</v>
      </c>
      <c r="BB4078" s="2" t="s">
        <v>48</v>
      </c>
      <c r="BC4078" s="2">
        <v>44.58</v>
      </c>
      <c r="BD4078" s="2">
        <v>3</v>
      </c>
      <c r="BE4078" s="2" t="s">
        <v>55</v>
      </c>
      <c r="BF4078" s="2" t="s">
        <v>39</v>
      </c>
      <c r="BG4078" s="2">
        <v>2</v>
      </c>
      <c r="BH4078" s="2">
        <v>7</v>
      </c>
    </row>
    <row r="4079" spans="36:60" x14ac:dyDescent="0.25">
      <c r="AJ4079" s="12">
        <v>365</v>
      </c>
      <c r="AK4079" s="13" t="s">
        <v>195</v>
      </c>
      <c r="AL4079" s="13" t="s">
        <v>41</v>
      </c>
      <c r="AM4079" s="13" t="s">
        <v>28</v>
      </c>
      <c r="AN4079" s="13" t="s">
        <v>59</v>
      </c>
      <c r="AO4079" s="13" t="s">
        <v>67</v>
      </c>
      <c r="AP4079" s="13" t="s">
        <v>31</v>
      </c>
      <c r="AQ4079" s="13" t="s">
        <v>52</v>
      </c>
      <c r="AR4079" s="13" t="s">
        <v>53</v>
      </c>
      <c r="AS4079" s="13" t="s">
        <v>70</v>
      </c>
      <c r="AT4079" s="13">
        <v>197.6</v>
      </c>
      <c r="AU4079" s="13">
        <v>11</v>
      </c>
      <c r="AV4079" s="13">
        <v>0.28999999999999998</v>
      </c>
      <c r="AW4079" s="13">
        <v>1543.26</v>
      </c>
      <c r="AX4079" s="13">
        <v>1021.02</v>
      </c>
      <c r="AY4079" s="13">
        <v>522.24</v>
      </c>
      <c r="AZ4079" s="13" t="s">
        <v>35</v>
      </c>
      <c r="BA4079" s="13" t="s">
        <v>71</v>
      </c>
      <c r="BB4079" s="13" t="s">
        <v>72</v>
      </c>
      <c r="BC4079" s="13">
        <v>15.31</v>
      </c>
      <c r="BD4079" s="13">
        <v>4</v>
      </c>
      <c r="BE4079" s="13" t="s">
        <v>38</v>
      </c>
      <c r="BF4079" s="13" t="s">
        <v>56</v>
      </c>
      <c r="BG4079" s="13">
        <v>3</v>
      </c>
      <c r="BH4079" s="13">
        <v>10</v>
      </c>
    </row>
    <row r="4080" spans="36:60" x14ac:dyDescent="0.25">
      <c r="AJ4080" s="11">
        <v>366</v>
      </c>
      <c r="AK4080" s="2" t="s">
        <v>380</v>
      </c>
      <c r="AL4080" s="2" t="s">
        <v>120</v>
      </c>
      <c r="AM4080" s="2" t="s">
        <v>42</v>
      </c>
      <c r="AN4080" s="2" t="s">
        <v>83</v>
      </c>
      <c r="AO4080" s="2" t="s">
        <v>78</v>
      </c>
      <c r="AP4080" s="2" t="s">
        <v>51</v>
      </c>
      <c r="AQ4080" s="2" t="s">
        <v>69</v>
      </c>
      <c r="AR4080" s="2" t="s">
        <v>33</v>
      </c>
      <c r="AS4080" s="2" t="s">
        <v>34</v>
      </c>
      <c r="AT4080" s="2">
        <v>926.96</v>
      </c>
      <c r="AU4080" s="2">
        <v>12</v>
      </c>
      <c r="AV4080" s="2">
        <v>7.0000000000000007E-2</v>
      </c>
      <c r="AW4080" s="2">
        <v>10344.870000000001</v>
      </c>
      <c r="AX4080" s="2">
        <v>5702.65</v>
      </c>
      <c r="AY4080" s="2">
        <v>4642.22</v>
      </c>
      <c r="AZ4080" s="2" t="s">
        <v>76</v>
      </c>
      <c r="BA4080" s="2" t="s">
        <v>88</v>
      </c>
      <c r="BB4080" s="2" t="s">
        <v>72</v>
      </c>
      <c r="BC4080" s="2">
        <v>12.65</v>
      </c>
      <c r="BD4080" s="2">
        <v>7</v>
      </c>
      <c r="BE4080" s="2" t="s">
        <v>55</v>
      </c>
      <c r="BF4080" s="2" t="s">
        <v>56</v>
      </c>
      <c r="BG4080" s="2">
        <v>1</v>
      </c>
      <c r="BH4080" s="2">
        <v>6</v>
      </c>
    </row>
    <row r="4081" spans="36:60" x14ac:dyDescent="0.25">
      <c r="AJ4081" s="12">
        <v>367</v>
      </c>
      <c r="AK4081" s="13" t="s">
        <v>366</v>
      </c>
      <c r="AL4081" s="13" t="s">
        <v>99</v>
      </c>
      <c r="AM4081" s="13" t="s">
        <v>66</v>
      </c>
      <c r="AN4081" s="13" t="s">
        <v>29</v>
      </c>
      <c r="AO4081" s="13" t="s">
        <v>78</v>
      </c>
      <c r="AP4081" s="13" t="s">
        <v>68</v>
      </c>
      <c r="AQ4081" s="13" t="s">
        <v>87</v>
      </c>
      <c r="AR4081" s="13" t="s">
        <v>45</v>
      </c>
      <c r="AS4081" s="13" t="s">
        <v>70</v>
      </c>
      <c r="AT4081" s="13">
        <v>153</v>
      </c>
      <c r="AU4081" s="13">
        <v>9</v>
      </c>
      <c r="AV4081" s="13">
        <v>0.01</v>
      </c>
      <c r="AW4081" s="13">
        <v>1363.23</v>
      </c>
      <c r="AX4081" s="13">
        <v>993.06</v>
      </c>
      <c r="AY4081" s="13">
        <v>370.17</v>
      </c>
      <c r="AZ4081" s="13" t="s">
        <v>47</v>
      </c>
      <c r="BA4081" s="13" t="s">
        <v>71</v>
      </c>
      <c r="BB4081" s="13" t="s">
        <v>37</v>
      </c>
      <c r="BC4081" s="13">
        <v>7.91</v>
      </c>
      <c r="BD4081" s="13">
        <v>6</v>
      </c>
      <c r="BE4081" s="13" t="s">
        <v>38</v>
      </c>
      <c r="BF4081" s="13" t="s">
        <v>56</v>
      </c>
      <c r="BG4081" s="13">
        <v>4</v>
      </c>
      <c r="BH4081" s="13">
        <v>3</v>
      </c>
    </row>
    <row r="4082" spans="36:60" x14ac:dyDescent="0.25">
      <c r="AJ4082" s="11">
        <v>368</v>
      </c>
      <c r="AK4082" s="2" t="s">
        <v>381</v>
      </c>
      <c r="AL4082" s="2" t="s">
        <v>41</v>
      </c>
      <c r="AM4082" s="2" t="s">
        <v>66</v>
      </c>
      <c r="AN4082" s="2" t="s">
        <v>43</v>
      </c>
      <c r="AO4082" s="2" t="s">
        <v>30</v>
      </c>
      <c r="AP4082" s="2" t="s">
        <v>31</v>
      </c>
      <c r="AQ4082" s="2" t="s">
        <v>69</v>
      </c>
      <c r="AR4082" s="2" t="s">
        <v>45</v>
      </c>
      <c r="AS4082" s="2" t="s">
        <v>46</v>
      </c>
      <c r="AT4082" s="2">
        <v>437.82</v>
      </c>
      <c r="AU4082" s="2">
        <v>4</v>
      </c>
      <c r="AV4082" s="2">
        <v>0.02</v>
      </c>
      <c r="AW4082" s="2">
        <v>1716.25</v>
      </c>
      <c r="AX4082" s="2">
        <v>1287.94</v>
      </c>
      <c r="AY4082" s="2">
        <v>428.31</v>
      </c>
      <c r="AZ4082" s="2" t="s">
        <v>91</v>
      </c>
      <c r="BA4082" s="2" t="s">
        <v>54</v>
      </c>
      <c r="BB4082" s="2" t="s">
        <v>37</v>
      </c>
      <c r="BC4082" s="2">
        <v>30.47</v>
      </c>
      <c r="BD4082" s="2">
        <v>5</v>
      </c>
      <c r="BE4082" s="2" t="s">
        <v>55</v>
      </c>
      <c r="BF4082" s="2" t="s">
        <v>56</v>
      </c>
      <c r="BG4082" s="2">
        <v>5</v>
      </c>
      <c r="BH4082" s="2">
        <v>7</v>
      </c>
    </row>
    <row r="4083" spans="36:60" x14ac:dyDescent="0.25">
      <c r="AJ4083" s="12">
        <v>369</v>
      </c>
      <c r="AK4083" s="13" t="s">
        <v>237</v>
      </c>
      <c r="AL4083" s="13" t="s">
        <v>114</v>
      </c>
      <c r="AM4083" s="13" t="s">
        <v>28</v>
      </c>
      <c r="AN4083" s="13" t="s">
        <v>29</v>
      </c>
      <c r="AO4083" s="13" t="s">
        <v>78</v>
      </c>
      <c r="AP4083" s="13" t="s">
        <v>51</v>
      </c>
      <c r="AQ4083" s="13" t="s">
        <v>87</v>
      </c>
      <c r="AR4083" s="13" t="s">
        <v>53</v>
      </c>
      <c r="AS4083" s="13" t="s">
        <v>70</v>
      </c>
      <c r="AT4083" s="13">
        <v>585.13</v>
      </c>
      <c r="AU4083" s="13">
        <v>1</v>
      </c>
      <c r="AV4083" s="13">
        <v>7.0000000000000007E-2</v>
      </c>
      <c r="AW4083" s="13">
        <v>544.16999999999996</v>
      </c>
      <c r="AX4083" s="13">
        <v>279.18</v>
      </c>
      <c r="AY4083" s="13">
        <v>264.99</v>
      </c>
      <c r="AZ4083" s="13" t="s">
        <v>35</v>
      </c>
      <c r="BA4083" s="13" t="s">
        <v>36</v>
      </c>
      <c r="BB4083" s="13" t="s">
        <v>72</v>
      </c>
      <c r="BC4083" s="13">
        <v>46.96</v>
      </c>
      <c r="BD4083" s="13">
        <v>2</v>
      </c>
      <c r="BE4083" s="13" t="s">
        <v>55</v>
      </c>
      <c r="BF4083" s="13" t="s">
        <v>56</v>
      </c>
      <c r="BG4083" s="13">
        <v>1</v>
      </c>
      <c r="BH4083" s="13">
        <v>6</v>
      </c>
    </row>
    <row r="4084" spans="36:60" x14ac:dyDescent="0.25">
      <c r="AJ4084" s="11">
        <v>370</v>
      </c>
      <c r="AK4084" s="2" t="s">
        <v>382</v>
      </c>
      <c r="AL4084" s="2" t="s">
        <v>120</v>
      </c>
      <c r="AM4084" s="2" t="s">
        <v>66</v>
      </c>
      <c r="AN4084" s="2" t="s">
        <v>90</v>
      </c>
      <c r="AO4084" s="2" t="s">
        <v>74</v>
      </c>
      <c r="AP4084" s="2" t="s">
        <v>68</v>
      </c>
      <c r="AQ4084" s="2" t="s">
        <v>87</v>
      </c>
      <c r="AR4084" s="2" t="s">
        <v>33</v>
      </c>
      <c r="AS4084" s="2" t="s">
        <v>85</v>
      </c>
      <c r="AT4084" s="2">
        <v>400.73</v>
      </c>
      <c r="AU4084" s="2">
        <v>17</v>
      </c>
      <c r="AV4084" s="2">
        <v>0.06</v>
      </c>
      <c r="AW4084" s="2">
        <v>6403.67</v>
      </c>
      <c r="AX4084" s="2">
        <v>5064.1099999999997</v>
      </c>
      <c r="AY4084" s="2">
        <v>1339.56</v>
      </c>
      <c r="AZ4084" s="2" t="s">
        <v>35</v>
      </c>
      <c r="BA4084" s="2" t="s">
        <v>54</v>
      </c>
      <c r="BB4084" s="2" t="s">
        <v>72</v>
      </c>
      <c r="BC4084" s="2">
        <v>28.8</v>
      </c>
      <c r="BD4084" s="2">
        <v>3</v>
      </c>
      <c r="BE4084" s="2" t="s">
        <v>38</v>
      </c>
      <c r="BF4084" s="2" t="s">
        <v>39</v>
      </c>
      <c r="BG4084" s="2">
        <v>2</v>
      </c>
      <c r="BH4084" s="2">
        <v>11</v>
      </c>
    </row>
    <row r="4085" spans="36:60" x14ac:dyDescent="0.25">
      <c r="AJ4085" s="12">
        <v>371</v>
      </c>
      <c r="AK4085" s="13" t="s">
        <v>383</v>
      </c>
      <c r="AL4085" s="13" t="s">
        <v>118</v>
      </c>
      <c r="AM4085" s="13" t="s">
        <v>42</v>
      </c>
      <c r="AN4085" s="13" t="s">
        <v>90</v>
      </c>
      <c r="AO4085" s="13" t="s">
        <v>67</v>
      </c>
      <c r="AP4085" s="13" t="s">
        <v>75</v>
      </c>
      <c r="AQ4085" s="13" t="s">
        <v>134</v>
      </c>
      <c r="AR4085" s="13" t="s">
        <v>45</v>
      </c>
      <c r="AS4085" s="13" t="s">
        <v>46</v>
      </c>
      <c r="AT4085" s="13">
        <v>247.58</v>
      </c>
      <c r="AU4085" s="13">
        <v>9</v>
      </c>
      <c r="AV4085" s="13">
        <v>0.25</v>
      </c>
      <c r="AW4085" s="13">
        <v>1671.17</v>
      </c>
      <c r="AX4085" s="13">
        <v>892.71</v>
      </c>
      <c r="AY4085" s="13">
        <v>778.46</v>
      </c>
      <c r="AZ4085" s="13" t="s">
        <v>35</v>
      </c>
      <c r="BA4085" s="13" t="s">
        <v>54</v>
      </c>
      <c r="BB4085" s="13" t="s">
        <v>48</v>
      </c>
      <c r="BC4085" s="13">
        <v>12.92</v>
      </c>
      <c r="BD4085" s="13">
        <v>7</v>
      </c>
      <c r="BE4085" s="13" t="s">
        <v>97</v>
      </c>
      <c r="BF4085" s="13" t="s">
        <v>39</v>
      </c>
      <c r="BG4085" s="13">
        <v>3</v>
      </c>
      <c r="BH4085" s="13">
        <v>5</v>
      </c>
    </row>
    <row r="4086" spans="36:60" x14ac:dyDescent="0.25">
      <c r="AJ4086" s="11">
        <v>372</v>
      </c>
      <c r="AK4086" s="2" t="s">
        <v>384</v>
      </c>
      <c r="AL4086" s="2" t="s">
        <v>129</v>
      </c>
      <c r="AM4086" s="2" t="s">
        <v>28</v>
      </c>
      <c r="AN4086" s="2" t="s">
        <v>83</v>
      </c>
      <c r="AO4086" s="2" t="s">
        <v>67</v>
      </c>
      <c r="AP4086" s="2" t="s">
        <v>51</v>
      </c>
      <c r="AQ4086" s="2" t="s">
        <v>32</v>
      </c>
      <c r="AR4086" s="2" t="s">
        <v>53</v>
      </c>
      <c r="AS4086" s="2" t="s">
        <v>34</v>
      </c>
      <c r="AT4086" s="2">
        <v>867.68</v>
      </c>
      <c r="AU4086" s="2">
        <v>11</v>
      </c>
      <c r="AV4086" s="2">
        <v>0.19</v>
      </c>
      <c r="AW4086" s="2">
        <v>7731.03</v>
      </c>
      <c r="AX4086" s="2">
        <v>4118.66</v>
      </c>
      <c r="AY4086" s="2">
        <v>3612.37</v>
      </c>
      <c r="AZ4086" s="2" t="s">
        <v>91</v>
      </c>
      <c r="BA4086" s="2" t="s">
        <v>36</v>
      </c>
      <c r="BB4086" s="2" t="s">
        <v>37</v>
      </c>
      <c r="BC4086" s="2">
        <v>48.16</v>
      </c>
      <c r="BD4086" s="2">
        <v>1</v>
      </c>
      <c r="BE4086" s="2" t="s">
        <v>97</v>
      </c>
      <c r="BF4086" s="2" t="s">
        <v>56</v>
      </c>
      <c r="BG4086" s="2">
        <v>4</v>
      </c>
      <c r="BH4086" s="2">
        <v>10</v>
      </c>
    </row>
    <row r="4087" spans="36:60" x14ac:dyDescent="0.25">
      <c r="AJ4087" s="12">
        <v>373</v>
      </c>
      <c r="AK4087" s="13" t="s">
        <v>385</v>
      </c>
      <c r="AL4087" s="13" t="s">
        <v>50</v>
      </c>
      <c r="AM4087" s="13" t="s">
        <v>28</v>
      </c>
      <c r="AN4087" s="13" t="s">
        <v>93</v>
      </c>
      <c r="AO4087" s="13" t="s">
        <v>78</v>
      </c>
      <c r="AP4087" s="13" t="s">
        <v>31</v>
      </c>
      <c r="AQ4087" s="13" t="s">
        <v>102</v>
      </c>
      <c r="AR4087" s="13" t="s">
        <v>45</v>
      </c>
      <c r="AS4087" s="13" t="s">
        <v>34</v>
      </c>
      <c r="AT4087" s="13">
        <v>994.21</v>
      </c>
      <c r="AU4087" s="13">
        <v>5</v>
      </c>
      <c r="AV4087" s="13">
        <v>0.23</v>
      </c>
      <c r="AW4087" s="13">
        <v>3827.71</v>
      </c>
      <c r="AX4087" s="13">
        <v>2143.11</v>
      </c>
      <c r="AY4087" s="13">
        <v>1684.6</v>
      </c>
      <c r="AZ4087" s="13" t="s">
        <v>91</v>
      </c>
      <c r="BA4087" s="13" t="s">
        <v>54</v>
      </c>
      <c r="BB4087" s="13" t="s">
        <v>48</v>
      </c>
      <c r="BC4087" s="13">
        <v>29.37</v>
      </c>
      <c r="BD4087" s="13">
        <v>4</v>
      </c>
      <c r="BE4087" s="13" t="s">
        <v>55</v>
      </c>
      <c r="BF4087" s="13" t="s">
        <v>39</v>
      </c>
      <c r="BG4087" s="13">
        <v>3</v>
      </c>
      <c r="BH4087" s="13">
        <v>2</v>
      </c>
    </row>
    <row r="4088" spans="36:60" x14ac:dyDescent="0.25">
      <c r="AJ4088" s="11">
        <v>374</v>
      </c>
      <c r="AK4088" s="2" t="s">
        <v>386</v>
      </c>
      <c r="AL4088" s="2" t="s">
        <v>129</v>
      </c>
      <c r="AM4088" s="2" t="s">
        <v>66</v>
      </c>
      <c r="AN4088" s="2" t="s">
        <v>90</v>
      </c>
      <c r="AO4088" s="2" t="s">
        <v>74</v>
      </c>
      <c r="AP4088" s="2" t="s">
        <v>31</v>
      </c>
      <c r="AQ4088" s="2" t="s">
        <v>69</v>
      </c>
      <c r="AR4088" s="2" t="s">
        <v>45</v>
      </c>
      <c r="AS4088" s="2" t="s">
        <v>70</v>
      </c>
      <c r="AT4088" s="2">
        <v>855.51</v>
      </c>
      <c r="AU4088" s="2">
        <v>11</v>
      </c>
      <c r="AV4088" s="2">
        <v>0.14000000000000001</v>
      </c>
      <c r="AW4088" s="2">
        <v>8093.12</v>
      </c>
      <c r="AX4088" s="2">
        <v>4185.43</v>
      </c>
      <c r="AY4088" s="2">
        <v>3907.69</v>
      </c>
      <c r="AZ4088" s="2" t="s">
        <v>63</v>
      </c>
      <c r="BA4088" s="2" t="s">
        <v>71</v>
      </c>
      <c r="BB4088" s="2" t="s">
        <v>48</v>
      </c>
      <c r="BC4088" s="2">
        <v>6.69</v>
      </c>
      <c r="BD4088" s="2">
        <v>7</v>
      </c>
      <c r="BE4088" s="2" t="s">
        <v>97</v>
      </c>
      <c r="BF4088" s="2" t="s">
        <v>39</v>
      </c>
      <c r="BG4088" s="2">
        <v>5</v>
      </c>
      <c r="BH4088" s="2">
        <v>3</v>
      </c>
    </row>
    <row r="4089" spans="36:60" x14ac:dyDescent="0.25">
      <c r="AJ4089" s="12">
        <v>375</v>
      </c>
      <c r="AK4089" s="13" t="s">
        <v>387</v>
      </c>
      <c r="AL4089" s="13" t="s">
        <v>50</v>
      </c>
      <c r="AM4089" s="13" t="s">
        <v>66</v>
      </c>
      <c r="AN4089" s="13" t="s">
        <v>43</v>
      </c>
      <c r="AO4089" s="13" t="s">
        <v>44</v>
      </c>
      <c r="AP4089" s="13" t="s">
        <v>31</v>
      </c>
      <c r="AQ4089" s="13" t="s">
        <v>62</v>
      </c>
      <c r="AR4089" s="13" t="s">
        <v>45</v>
      </c>
      <c r="AS4089" s="13" t="s">
        <v>80</v>
      </c>
      <c r="AT4089" s="13">
        <v>947.48</v>
      </c>
      <c r="AU4089" s="13">
        <v>16</v>
      </c>
      <c r="AV4089" s="13">
        <v>0.26</v>
      </c>
      <c r="AW4089" s="13">
        <v>11218.16</v>
      </c>
      <c r="AX4089" s="13">
        <v>8666.84</v>
      </c>
      <c r="AY4089" s="13">
        <v>2551.3200000000002</v>
      </c>
      <c r="AZ4089" s="13" t="s">
        <v>47</v>
      </c>
      <c r="BA4089" s="13" t="s">
        <v>36</v>
      </c>
      <c r="BB4089" s="13" t="s">
        <v>48</v>
      </c>
      <c r="BC4089" s="13">
        <v>36.57</v>
      </c>
      <c r="BD4089" s="13">
        <v>3</v>
      </c>
      <c r="BE4089" s="13" t="s">
        <v>38</v>
      </c>
      <c r="BF4089" s="13" t="s">
        <v>39</v>
      </c>
      <c r="BG4089" s="13">
        <v>5</v>
      </c>
      <c r="BH4089" s="13">
        <v>3</v>
      </c>
    </row>
    <row r="4090" spans="36:60" x14ac:dyDescent="0.25">
      <c r="AJ4090" s="11">
        <v>376</v>
      </c>
      <c r="AK4090" s="2" t="s">
        <v>388</v>
      </c>
      <c r="AL4090" s="2" t="s">
        <v>27</v>
      </c>
      <c r="AM4090" s="2" t="s">
        <v>82</v>
      </c>
      <c r="AN4090" s="2" t="s">
        <v>90</v>
      </c>
      <c r="AO4090" s="2" t="s">
        <v>60</v>
      </c>
      <c r="AP4090" s="2" t="s">
        <v>51</v>
      </c>
      <c r="AQ4090" s="2" t="s">
        <v>62</v>
      </c>
      <c r="AR4090" s="2" t="s">
        <v>53</v>
      </c>
      <c r="AS4090" s="2" t="s">
        <v>80</v>
      </c>
      <c r="AT4090" s="2">
        <v>456.69</v>
      </c>
      <c r="AU4090" s="2">
        <v>11</v>
      </c>
      <c r="AV4090" s="2">
        <v>0.24</v>
      </c>
      <c r="AW4090" s="2">
        <v>3817.93</v>
      </c>
      <c r="AX4090" s="2">
        <v>2896.01</v>
      </c>
      <c r="AY4090" s="2">
        <v>921.92</v>
      </c>
      <c r="AZ4090" s="2" t="s">
        <v>47</v>
      </c>
      <c r="BA4090" s="2" t="s">
        <v>88</v>
      </c>
      <c r="BB4090" s="2" t="s">
        <v>37</v>
      </c>
      <c r="BC4090" s="2">
        <v>23.85</v>
      </c>
      <c r="BD4090" s="2">
        <v>10</v>
      </c>
      <c r="BE4090" s="2" t="s">
        <v>38</v>
      </c>
      <c r="BF4090" s="2" t="s">
        <v>39</v>
      </c>
      <c r="BG4090" s="2">
        <v>5</v>
      </c>
      <c r="BH4090" s="2">
        <v>7</v>
      </c>
    </row>
    <row r="4091" spans="36:60" x14ac:dyDescent="0.25">
      <c r="AJ4091" s="12">
        <v>377</v>
      </c>
      <c r="AK4091" s="13" t="s">
        <v>138</v>
      </c>
      <c r="AL4091" s="13" t="s">
        <v>99</v>
      </c>
      <c r="AM4091" s="13" t="s">
        <v>82</v>
      </c>
      <c r="AN4091" s="13" t="s">
        <v>59</v>
      </c>
      <c r="AO4091" s="13" t="s">
        <v>78</v>
      </c>
      <c r="AP4091" s="13" t="s">
        <v>61</v>
      </c>
      <c r="AQ4091" s="13" t="s">
        <v>79</v>
      </c>
      <c r="AR4091" s="13" t="s">
        <v>33</v>
      </c>
      <c r="AS4091" s="13" t="s">
        <v>85</v>
      </c>
      <c r="AT4091" s="13">
        <v>342.49</v>
      </c>
      <c r="AU4091" s="13">
        <v>5</v>
      </c>
      <c r="AV4091" s="13">
        <v>0.03</v>
      </c>
      <c r="AW4091" s="13">
        <v>1661.08</v>
      </c>
      <c r="AX4091" s="13">
        <v>837.06</v>
      </c>
      <c r="AY4091" s="13">
        <v>824.02</v>
      </c>
      <c r="AZ4091" s="13" t="s">
        <v>35</v>
      </c>
      <c r="BA4091" s="13" t="s">
        <v>54</v>
      </c>
      <c r="BB4091" s="13" t="s">
        <v>72</v>
      </c>
      <c r="BC4091" s="13">
        <v>24</v>
      </c>
      <c r="BD4091" s="13">
        <v>3</v>
      </c>
      <c r="BE4091" s="13" t="s">
        <v>38</v>
      </c>
      <c r="BF4091" s="13" t="s">
        <v>56</v>
      </c>
      <c r="BG4091" s="13">
        <v>3</v>
      </c>
      <c r="BH4091" s="13">
        <v>6</v>
      </c>
    </row>
    <row r="4092" spans="36:60" x14ac:dyDescent="0.25">
      <c r="AJ4092" s="11">
        <v>378</v>
      </c>
      <c r="AK4092" s="2" t="s">
        <v>389</v>
      </c>
      <c r="AL4092" s="2" t="s">
        <v>114</v>
      </c>
      <c r="AM4092" s="2" t="s">
        <v>42</v>
      </c>
      <c r="AN4092" s="2" t="s">
        <v>93</v>
      </c>
      <c r="AO4092" s="2" t="s">
        <v>78</v>
      </c>
      <c r="AP4092" s="2" t="s">
        <v>61</v>
      </c>
      <c r="AQ4092" s="2" t="s">
        <v>69</v>
      </c>
      <c r="AR4092" s="2" t="s">
        <v>33</v>
      </c>
      <c r="AS4092" s="2" t="s">
        <v>70</v>
      </c>
      <c r="AT4092" s="2">
        <v>939.74</v>
      </c>
      <c r="AU4092" s="2">
        <v>19</v>
      </c>
      <c r="AV4092" s="2">
        <v>0.3</v>
      </c>
      <c r="AW4092" s="2">
        <v>12498.54</v>
      </c>
      <c r="AX4092" s="2">
        <v>9176.41</v>
      </c>
      <c r="AY4092" s="2">
        <v>3322.13</v>
      </c>
      <c r="AZ4092" s="2" t="s">
        <v>91</v>
      </c>
      <c r="BA4092" s="2" t="s">
        <v>88</v>
      </c>
      <c r="BB4092" s="2" t="s">
        <v>48</v>
      </c>
      <c r="BC4092" s="2">
        <v>42.72</v>
      </c>
      <c r="BD4092" s="2">
        <v>3</v>
      </c>
      <c r="BE4092" s="2" t="s">
        <v>38</v>
      </c>
      <c r="BF4092" s="2" t="s">
        <v>56</v>
      </c>
      <c r="BG4092" s="2">
        <v>4</v>
      </c>
      <c r="BH4092" s="2">
        <v>7</v>
      </c>
    </row>
    <row r="4093" spans="36:60" x14ac:dyDescent="0.25">
      <c r="AJ4093" s="12">
        <v>379</v>
      </c>
      <c r="AK4093" s="13" t="s">
        <v>390</v>
      </c>
      <c r="AL4093" s="13" t="s">
        <v>127</v>
      </c>
      <c r="AM4093" s="13" t="s">
        <v>42</v>
      </c>
      <c r="AN4093" s="13" t="s">
        <v>59</v>
      </c>
      <c r="AO4093" s="13" t="s">
        <v>94</v>
      </c>
      <c r="AP4093" s="13" t="s">
        <v>75</v>
      </c>
      <c r="AQ4093" s="13" t="s">
        <v>52</v>
      </c>
      <c r="AR4093" s="13" t="s">
        <v>33</v>
      </c>
      <c r="AS4093" s="13" t="s">
        <v>80</v>
      </c>
      <c r="AT4093" s="13">
        <v>662.13</v>
      </c>
      <c r="AU4093" s="13">
        <v>18</v>
      </c>
      <c r="AV4093" s="13">
        <v>0.03</v>
      </c>
      <c r="AW4093" s="13">
        <v>11560.79</v>
      </c>
      <c r="AX4093" s="13">
        <v>6998.78</v>
      </c>
      <c r="AY4093" s="13">
        <v>4562.01</v>
      </c>
      <c r="AZ4093" s="13" t="s">
        <v>76</v>
      </c>
      <c r="BA4093" s="13" t="s">
        <v>88</v>
      </c>
      <c r="BB4093" s="13" t="s">
        <v>72</v>
      </c>
      <c r="BC4093" s="13">
        <v>48.15</v>
      </c>
      <c r="BD4093" s="13">
        <v>6</v>
      </c>
      <c r="BE4093" s="13" t="s">
        <v>55</v>
      </c>
      <c r="BF4093" s="13" t="s">
        <v>39</v>
      </c>
      <c r="BG4093" s="13">
        <v>5</v>
      </c>
      <c r="BH4093" s="13">
        <v>10</v>
      </c>
    </row>
    <row r="4094" spans="36:60" x14ac:dyDescent="0.25">
      <c r="AJ4094" s="11">
        <v>380</v>
      </c>
      <c r="AK4094" s="2" t="s">
        <v>235</v>
      </c>
      <c r="AL4094" s="2" t="s">
        <v>120</v>
      </c>
      <c r="AM4094" s="2" t="s">
        <v>66</v>
      </c>
      <c r="AN4094" s="2" t="s">
        <v>59</v>
      </c>
      <c r="AO4094" s="2" t="s">
        <v>60</v>
      </c>
      <c r="AP4094" s="2" t="s">
        <v>31</v>
      </c>
      <c r="AQ4094" s="2" t="s">
        <v>102</v>
      </c>
      <c r="AR4094" s="2" t="s">
        <v>33</v>
      </c>
      <c r="AS4094" s="2" t="s">
        <v>46</v>
      </c>
      <c r="AT4094" s="2">
        <v>888.05</v>
      </c>
      <c r="AU4094" s="2">
        <v>9</v>
      </c>
      <c r="AV4094" s="2">
        <v>0.23</v>
      </c>
      <c r="AW4094" s="2">
        <v>6154.19</v>
      </c>
      <c r="AX4094" s="2">
        <v>5351.28</v>
      </c>
      <c r="AY4094" s="2">
        <v>802.91</v>
      </c>
      <c r="AZ4094" s="2" t="s">
        <v>35</v>
      </c>
      <c r="BA4094" s="2" t="s">
        <v>54</v>
      </c>
      <c r="BB4094" s="2" t="s">
        <v>37</v>
      </c>
      <c r="BC4094" s="2">
        <v>39.01</v>
      </c>
      <c r="BD4094" s="2">
        <v>1</v>
      </c>
      <c r="BE4094" s="2" t="s">
        <v>38</v>
      </c>
      <c r="BF4094" s="2" t="s">
        <v>39</v>
      </c>
      <c r="BG4094" s="2">
        <v>2</v>
      </c>
      <c r="BH4094" s="2">
        <v>1</v>
      </c>
    </row>
    <row r="4095" spans="36:60" x14ac:dyDescent="0.25">
      <c r="AJ4095" s="12">
        <v>381</v>
      </c>
      <c r="AK4095" s="13" t="s">
        <v>391</v>
      </c>
      <c r="AL4095" s="13" t="s">
        <v>65</v>
      </c>
      <c r="AM4095" s="13" t="s">
        <v>28</v>
      </c>
      <c r="AN4095" s="13" t="s">
        <v>29</v>
      </c>
      <c r="AO4095" s="13" t="s">
        <v>100</v>
      </c>
      <c r="AP4095" s="13" t="s">
        <v>75</v>
      </c>
      <c r="AQ4095" s="13" t="s">
        <v>62</v>
      </c>
      <c r="AR4095" s="13" t="s">
        <v>33</v>
      </c>
      <c r="AS4095" s="13" t="s">
        <v>70</v>
      </c>
      <c r="AT4095" s="13">
        <v>730.29</v>
      </c>
      <c r="AU4095" s="13">
        <v>20</v>
      </c>
      <c r="AV4095" s="13">
        <v>0.09</v>
      </c>
      <c r="AW4095" s="13">
        <v>13291.28</v>
      </c>
      <c r="AX4095" s="13">
        <v>11533.16</v>
      </c>
      <c r="AY4095" s="13">
        <v>1758.12</v>
      </c>
      <c r="AZ4095" s="13" t="s">
        <v>47</v>
      </c>
      <c r="BA4095" s="13" t="s">
        <v>36</v>
      </c>
      <c r="BB4095" s="13" t="s">
        <v>72</v>
      </c>
      <c r="BC4095" s="13">
        <v>12.08</v>
      </c>
      <c r="BD4095" s="13">
        <v>2</v>
      </c>
      <c r="BE4095" s="13" t="s">
        <v>97</v>
      </c>
      <c r="BF4095" s="13" t="s">
        <v>56</v>
      </c>
      <c r="BG4095" s="13">
        <v>2</v>
      </c>
      <c r="BH4095" s="13">
        <v>7</v>
      </c>
    </row>
    <row r="4096" spans="36:60" x14ac:dyDescent="0.25">
      <c r="AJ4096" s="11">
        <v>382</v>
      </c>
      <c r="AK4096" s="2" t="s">
        <v>392</v>
      </c>
      <c r="AL4096" s="2" t="s">
        <v>50</v>
      </c>
      <c r="AM4096" s="2" t="s">
        <v>82</v>
      </c>
      <c r="AN4096" s="2" t="s">
        <v>93</v>
      </c>
      <c r="AO4096" s="2" t="s">
        <v>78</v>
      </c>
      <c r="AP4096" s="2" t="s">
        <v>61</v>
      </c>
      <c r="AQ4096" s="2" t="s">
        <v>87</v>
      </c>
      <c r="AR4096" s="2" t="s">
        <v>45</v>
      </c>
      <c r="AS4096" s="2" t="s">
        <v>46</v>
      </c>
      <c r="AT4096" s="2">
        <v>80.67</v>
      </c>
      <c r="AU4096" s="2">
        <v>12</v>
      </c>
      <c r="AV4096" s="2">
        <v>0.13</v>
      </c>
      <c r="AW4096" s="2">
        <v>842.19</v>
      </c>
      <c r="AX4096" s="2">
        <v>490.61</v>
      </c>
      <c r="AY4096" s="2">
        <v>351.58</v>
      </c>
      <c r="AZ4096" s="2" t="s">
        <v>47</v>
      </c>
      <c r="BA4096" s="2" t="s">
        <v>54</v>
      </c>
      <c r="BB4096" s="2" t="s">
        <v>37</v>
      </c>
      <c r="BC4096" s="2">
        <v>39.85</v>
      </c>
      <c r="BD4096" s="2">
        <v>6</v>
      </c>
      <c r="BE4096" s="2" t="s">
        <v>38</v>
      </c>
      <c r="BF4096" s="2" t="s">
        <v>39</v>
      </c>
      <c r="BG4096" s="2">
        <v>3</v>
      </c>
      <c r="BH4096" s="2">
        <v>1</v>
      </c>
    </row>
    <row r="4097" spans="36:60" x14ac:dyDescent="0.25">
      <c r="AJ4097" s="12">
        <v>383</v>
      </c>
      <c r="AK4097" s="13" t="s">
        <v>393</v>
      </c>
      <c r="AL4097" s="13" t="s">
        <v>127</v>
      </c>
      <c r="AM4097" s="13" t="s">
        <v>82</v>
      </c>
      <c r="AN4097" s="13" t="s">
        <v>90</v>
      </c>
      <c r="AO4097" s="13" t="s">
        <v>78</v>
      </c>
      <c r="AP4097" s="13" t="s">
        <v>68</v>
      </c>
      <c r="AQ4097" s="13" t="s">
        <v>134</v>
      </c>
      <c r="AR4097" s="13" t="s">
        <v>33</v>
      </c>
      <c r="AS4097" s="13" t="s">
        <v>80</v>
      </c>
      <c r="AT4097" s="13">
        <v>385.53</v>
      </c>
      <c r="AU4097" s="13">
        <v>20</v>
      </c>
      <c r="AV4097" s="13">
        <v>0.18</v>
      </c>
      <c r="AW4097" s="13">
        <v>6322.69</v>
      </c>
      <c r="AX4097" s="13">
        <v>3513.97</v>
      </c>
      <c r="AY4097" s="13">
        <v>2808.72</v>
      </c>
      <c r="AZ4097" s="13" t="s">
        <v>63</v>
      </c>
      <c r="BA4097" s="13" t="s">
        <v>36</v>
      </c>
      <c r="BB4097" s="13" t="s">
        <v>48</v>
      </c>
      <c r="BC4097" s="13">
        <v>34.65</v>
      </c>
      <c r="BD4097" s="13">
        <v>3</v>
      </c>
      <c r="BE4097" s="13" t="s">
        <v>38</v>
      </c>
      <c r="BF4097" s="13" t="s">
        <v>39</v>
      </c>
      <c r="BG4097" s="13">
        <v>5</v>
      </c>
      <c r="BH4097" s="13">
        <v>9</v>
      </c>
    </row>
    <row r="4098" spans="36:60" x14ac:dyDescent="0.25">
      <c r="AJ4098" s="11">
        <v>384</v>
      </c>
      <c r="AK4098" s="2" t="s">
        <v>394</v>
      </c>
      <c r="AL4098" s="2" t="s">
        <v>127</v>
      </c>
      <c r="AM4098" s="2" t="s">
        <v>82</v>
      </c>
      <c r="AN4098" s="2" t="s">
        <v>29</v>
      </c>
      <c r="AO4098" s="2" t="s">
        <v>74</v>
      </c>
      <c r="AP4098" s="2" t="s">
        <v>68</v>
      </c>
      <c r="AQ4098" s="2" t="s">
        <v>107</v>
      </c>
      <c r="AR4098" s="2" t="s">
        <v>53</v>
      </c>
      <c r="AS4098" s="2" t="s">
        <v>70</v>
      </c>
      <c r="AT4098" s="2">
        <v>135.91</v>
      </c>
      <c r="AU4098" s="2">
        <v>11</v>
      </c>
      <c r="AV4098" s="2">
        <v>0.05</v>
      </c>
      <c r="AW4098" s="2">
        <v>1420.26</v>
      </c>
      <c r="AX4098" s="2">
        <v>982.45</v>
      </c>
      <c r="AY4098" s="2">
        <v>437.81</v>
      </c>
      <c r="AZ4098" s="2" t="s">
        <v>47</v>
      </c>
      <c r="BA4098" s="2" t="s">
        <v>36</v>
      </c>
      <c r="BB4098" s="2" t="s">
        <v>37</v>
      </c>
      <c r="BC4098" s="2">
        <v>15.82</v>
      </c>
      <c r="BD4098" s="2">
        <v>4</v>
      </c>
      <c r="BE4098" s="2" t="s">
        <v>38</v>
      </c>
      <c r="BF4098" s="2" t="s">
        <v>56</v>
      </c>
      <c r="BG4098" s="2">
        <v>3</v>
      </c>
      <c r="BH4098" s="2">
        <v>12</v>
      </c>
    </row>
    <row r="4099" spans="36:60" x14ac:dyDescent="0.25">
      <c r="AJ4099" s="12">
        <v>385</v>
      </c>
      <c r="AK4099" s="13" t="s">
        <v>395</v>
      </c>
      <c r="AL4099" s="13" t="s">
        <v>96</v>
      </c>
      <c r="AM4099" s="13" t="s">
        <v>28</v>
      </c>
      <c r="AN4099" s="13" t="s">
        <v>59</v>
      </c>
      <c r="AO4099" s="13" t="s">
        <v>30</v>
      </c>
      <c r="AP4099" s="13" t="s">
        <v>31</v>
      </c>
      <c r="AQ4099" s="13" t="s">
        <v>84</v>
      </c>
      <c r="AR4099" s="13" t="s">
        <v>45</v>
      </c>
      <c r="AS4099" s="13" t="s">
        <v>34</v>
      </c>
      <c r="AT4099" s="13">
        <v>994.16</v>
      </c>
      <c r="AU4099" s="13">
        <v>3</v>
      </c>
      <c r="AV4099" s="13">
        <v>0.13</v>
      </c>
      <c r="AW4099" s="13">
        <v>2594.7600000000002</v>
      </c>
      <c r="AX4099" s="13">
        <v>1538.96</v>
      </c>
      <c r="AY4099" s="13">
        <v>1055.8</v>
      </c>
      <c r="AZ4099" s="13" t="s">
        <v>63</v>
      </c>
      <c r="BA4099" s="13" t="s">
        <v>71</v>
      </c>
      <c r="BB4099" s="13" t="s">
        <v>37</v>
      </c>
      <c r="BC4099" s="13">
        <v>24.04</v>
      </c>
      <c r="BD4099" s="13">
        <v>9</v>
      </c>
      <c r="BE4099" s="13" t="s">
        <v>55</v>
      </c>
      <c r="BF4099" s="13" t="s">
        <v>39</v>
      </c>
      <c r="BG4099" s="13">
        <v>5</v>
      </c>
      <c r="BH4099" s="13">
        <v>6</v>
      </c>
    </row>
    <row r="4100" spans="36:60" x14ac:dyDescent="0.25">
      <c r="AJ4100" s="11">
        <v>386</v>
      </c>
      <c r="AK4100" s="2" t="s">
        <v>205</v>
      </c>
      <c r="AL4100" s="2" t="s">
        <v>50</v>
      </c>
      <c r="AM4100" s="2" t="s">
        <v>42</v>
      </c>
      <c r="AN4100" s="2" t="s">
        <v>83</v>
      </c>
      <c r="AO4100" s="2" t="s">
        <v>78</v>
      </c>
      <c r="AP4100" s="2" t="s">
        <v>51</v>
      </c>
      <c r="AQ4100" s="2" t="s">
        <v>52</v>
      </c>
      <c r="AR4100" s="2" t="s">
        <v>53</v>
      </c>
      <c r="AS4100" s="2" t="s">
        <v>46</v>
      </c>
      <c r="AT4100" s="2">
        <v>882.5</v>
      </c>
      <c r="AU4100" s="2">
        <v>11</v>
      </c>
      <c r="AV4100" s="2">
        <v>7.0000000000000007E-2</v>
      </c>
      <c r="AW4100" s="2">
        <v>9027.9699999999993</v>
      </c>
      <c r="AX4100" s="2">
        <v>6906.44</v>
      </c>
      <c r="AY4100" s="2">
        <v>2121.5300000000002</v>
      </c>
      <c r="AZ4100" s="2" t="s">
        <v>76</v>
      </c>
      <c r="BA4100" s="2" t="s">
        <v>88</v>
      </c>
      <c r="BB4100" s="2" t="s">
        <v>72</v>
      </c>
      <c r="BC4100" s="2">
        <v>30.18</v>
      </c>
      <c r="BD4100" s="2">
        <v>4</v>
      </c>
      <c r="BE4100" s="2" t="s">
        <v>97</v>
      </c>
      <c r="BF4100" s="2" t="s">
        <v>56</v>
      </c>
      <c r="BG4100" s="2">
        <v>5</v>
      </c>
      <c r="BH4100" s="2">
        <v>11</v>
      </c>
    </row>
    <row r="4101" spans="36:60" x14ac:dyDescent="0.25">
      <c r="AJ4101" s="12">
        <v>387</v>
      </c>
      <c r="AK4101" s="13" t="s">
        <v>365</v>
      </c>
      <c r="AL4101" s="13" t="s">
        <v>65</v>
      </c>
      <c r="AM4101" s="13" t="s">
        <v>82</v>
      </c>
      <c r="AN4101" s="13" t="s">
        <v>29</v>
      </c>
      <c r="AO4101" s="13" t="s">
        <v>44</v>
      </c>
      <c r="AP4101" s="13" t="s">
        <v>51</v>
      </c>
      <c r="AQ4101" s="13" t="s">
        <v>107</v>
      </c>
      <c r="AR4101" s="13" t="s">
        <v>53</v>
      </c>
      <c r="AS4101" s="13" t="s">
        <v>85</v>
      </c>
      <c r="AT4101" s="13">
        <v>514.08000000000004</v>
      </c>
      <c r="AU4101" s="13">
        <v>15</v>
      </c>
      <c r="AV4101" s="13">
        <v>0.15</v>
      </c>
      <c r="AW4101" s="13">
        <v>6554.52</v>
      </c>
      <c r="AX4101" s="13">
        <v>5801.83</v>
      </c>
      <c r="AY4101" s="13">
        <v>752.69</v>
      </c>
      <c r="AZ4101" s="13" t="s">
        <v>63</v>
      </c>
      <c r="BA4101" s="13" t="s">
        <v>71</v>
      </c>
      <c r="BB4101" s="13" t="s">
        <v>37</v>
      </c>
      <c r="BC4101" s="13">
        <v>44</v>
      </c>
      <c r="BD4101" s="13">
        <v>3</v>
      </c>
      <c r="BE4101" s="13" t="s">
        <v>55</v>
      </c>
      <c r="BF4101" s="13" t="s">
        <v>56</v>
      </c>
      <c r="BG4101" s="13">
        <v>3</v>
      </c>
      <c r="BH4101" s="13">
        <v>6</v>
      </c>
    </row>
    <row r="4102" spans="36:60" x14ac:dyDescent="0.25">
      <c r="AJ4102" s="11">
        <v>388</v>
      </c>
      <c r="AK4102" s="2" t="s">
        <v>396</v>
      </c>
      <c r="AL4102" s="2" t="s">
        <v>27</v>
      </c>
      <c r="AM4102" s="2" t="s">
        <v>42</v>
      </c>
      <c r="AN4102" s="2" t="s">
        <v>43</v>
      </c>
      <c r="AO4102" s="2" t="s">
        <v>44</v>
      </c>
      <c r="AP4102" s="2" t="s">
        <v>68</v>
      </c>
      <c r="AQ4102" s="2" t="s">
        <v>102</v>
      </c>
      <c r="AR4102" s="2" t="s">
        <v>45</v>
      </c>
      <c r="AS4102" s="2" t="s">
        <v>85</v>
      </c>
      <c r="AT4102" s="2">
        <v>775.39</v>
      </c>
      <c r="AU4102" s="2">
        <v>11</v>
      </c>
      <c r="AV4102" s="2">
        <v>0.17</v>
      </c>
      <c r="AW4102" s="2">
        <v>7079.31</v>
      </c>
      <c r="AX4102" s="2">
        <v>4476.18</v>
      </c>
      <c r="AY4102" s="2">
        <v>2603.13</v>
      </c>
      <c r="AZ4102" s="2" t="s">
        <v>47</v>
      </c>
      <c r="BA4102" s="2" t="s">
        <v>71</v>
      </c>
      <c r="BB4102" s="2" t="s">
        <v>72</v>
      </c>
      <c r="BC4102" s="2">
        <v>16.98</v>
      </c>
      <c r="BD4102" s="2">
        <v>1</v>
      </c>
      <c r="BE4102" s="2" t="s">
        <v>38</v>
      </c>
      <c r="BF4102" s="2" t="s">
        <v>56</v>
      </c>
      <c r="BG4102" s="2">
        <v>2</v>
      </c>
      <c r="BH4102" s="2">
        <v>11</v>
      </c>
    </row>
    <row r="4103" spans="36:60" x14ac:dyDescent="0.25">
      <c r="AJ4103" s="12">
        <v>389</v>
      </c>
      <c r="AK4103" s="13" t="s">
        <v>397</v>
      </c>
      <c r="AL4103" s="13" t="s">
        <v>96</v>
      </c>
      <c r="AM4103" s="13" t="s">
        <v>82</v>
      </c>
      <c r="AN4103" s="13" t="s">
        <v>29</v>
      </c>
      <c r="AO4103" s="13" t="s">
        <v>78</v>
      </c>
      <c r="AP4103" s="13" t="s">
        <v>51</v>
      </c>
      <c r="AQ4103" s="13" t="s">
        <v>52</v>
      </c>
      <c r="AR4103" s="13" t="s">
        <v>45</v>
      </c>
      <c r="AS4103" s="13" t="s">
        <v>85</v>
      </c>
      <c r="AT4103" s="13">
        <v>13.79</v>
      </c>
      <c r="AU4103" s="13">
        <v>4</v>
      </c>
      <c r="AV4103" s="13">
        <v>0.03</v>
      </c>
      <c r="AW4103" s="13">
        <v>53.51</v>
      </c>
      <c r="AX4103" s="13">
        <v>45.69</v>
      </c>
      <c r="AY4103" s="13">
        <v>7.82</v>
      </c>
      <c r="AZ4103" s="13" t="s">
        <v>47</v>
      </c>
      <c r="BA4103" s="13" t="s">
        <v>88</v>
      </c>
      <c r="BB4103" s="13" t="s">
        <v>48</v>
      </c>
      <c r="BC4103" s="13">
        <v>43.89</v>
      </c>
      <c r="BD4103" s="13">
        <v>7</v>
      </c>
      <c r="BE4103" s="13" t="s">
        <v>38</v>
      </c>
      <c r="BF4103" s="13" t="s">
        <v>56</v>
      </c>
      <c r="BG4103" s="13">
        <v>4</v>
      </c>
      <c r="BH4103" s="13">
        <v>9</v>
      </c>
    </row>
    <row r="4104" spans="36:60" x14ac:dyDescent="0.25">
      <c r="AJ4104" s="11">
        <v>390</v>
      </c>
      <c r="AK4104" s="2" t="s">
        <v>398</v>
      </c>
      <c r="AL4104" s="2" t="s">
        <v>50</v>
      </c>
      <c r="AM4104" s="2" t="s">
        <v>28</v>
      </c>
      <c r="AN4104" s="2" t="s">
        <v>59</v>
      </c>
      <c r="AO4104" s="2" t="s">
        <v>94</v>
      </c>
      <c r="AP4104" s="2" t="s">
        <v>68</v>
      </c>
      <c r="AQ4104" s="2" t="s">
        <v>84</v>
      </c>
      <c r="AR4104" s="2" t="s">
        <v>45</v>
      </c>
      <c r="AS4104" s="2" t="s">
        <v>70</v>
      </c>
      <c r="AT4104" s="2">
        <v>315.99</v>
      </c>
      <c r="AU4104" s="2">
        <v>11</v>
      </c>
      <c r="AV4104" s="2">
        <v>0.25</v>
      </c>
      <c r="AW4104" s="2">
        <v>2606.92</v>
      </c>
      <c r="AX4104" s="2">
        <v>1327.22</v>
      </c>
      <c r="AY4104" s="2">
        <v>1279.7</v>
      </c>
      <c r="AZ4104" s="2" t="s">
        <v>63</v>
      </c>
      <c r="BA4104" s="2" t="s">
        <v>36</v>
      </c>
      <c r="BB4104" s="2" t="s">
        <v>37</v>
      </c>
      <c r="BC4104" s="2">
        <v>29.81</v>
      </c>
      <c r="BD4104" s="2">
        <v>1</v>
      </c>
      <c r="BE4104" s="2" t="s">
        <v>38</v>
      </c>
      <c r="BF4104" s="2" t="s">
        <v>56</v>
      </c>
      <c r="BG4104" s="2">
        <v>4</v>
      </c>
      <c r="BH4104" s="2">
        <v>12</v>
      </c>
    </row>
    <row r="4105" spans="36:60" x14ac:dyDescent="0.25">
      <c r="AJ4105" s="12">
        <v>391</v>
      </c>
      <c r="AK4105" s="13" t="s">
        <v>399</v>
      </c>
      <c r="AL4105" s="13" t="s">
        <v>127</v>
      </c>
      <c r="AM4105" s="13" t="s">
        <v>66</v>
      </c>
      <c r="AN4105" s="13" t="s">
        <v>90</v>
      </c>
      <c r="AO4105" s="13" t="s">
        <v>74</v>
      </c>
      <c r="AP4105" s="13" t="s">
        <v>61</v>
      </c>
      <c r="AQ4105" s="13" t="s">
        <v>84</v>
      </c>
      <c r="AR4105" s="13" t="s">
        <v>45</v>
      </c>
      <c r="AS4105" s="13" t="s">
        <v>70</v>
      </c>
      <c r="AT4105" s="13">
        <v>343.99</v>
      </c>
      <c r="AU4105" s="13">
        <v>1</v>
      </c>
      <c r="AV4105" s="13">
        <v>0.02</v>
      </c>
      <c r="AW4105" s="13">
        <v>337.11</v>
      </c>
      <c r="AX4105" s="13">
        <v>227.91</v>
      </c>
      <c r="AY4105" s="13">
        <v>109.2</v>
      </c>
      <c r="AZ4105" s="13" t="s">
        <v>76</v>
      </c>
      <c r="BA4105" s="13" t="s">
        <v>36</v>
      </c>
      <c r="BB4105" s="13" t="s">
        <v>48</v>
      </c>
      <c r="BC4105" s="13">
        <v>33.1</v>
      </c>
      <c r="BD4105" s="13">
        <v>1</v>
      </c>
      <c r="BE4105" s="13" t="s">
        <v>55</v>
      </c>
      <c r="BF4105" s="13" t="s">
        <v>56</v>
      </c>
      <c r="BG4105" s="13">
        <v>5</v>
      </c>
      <c r="BH4105" s="13">
        <v>11</v>
      </c>
    </row>
    <row r="4106" spans="36:60" x14ac:dyDescent="0.25">
      <c r="AJ4106" s="11">
        <v>392</v>
      </c>
      <c r="AK4106" s="2" t="s">
        <v>400</v>
      </c>
      <c r="AL4106" s="2" t="s">
        <v>41</v>
      </c>
      <c r="AM4106" s="2" t="s">
        <v>28</v>
      </c>
      <c r="AN4106" s="2" t="s">
        <v>93</v>
      </c>
      <c r="AO4106" s="2" t="s">
        <v>74</v>
      </c>
      <c r="AP4106" s="2" t="s">
        <v>61</v>
      </c>
      <c r="AQ4106" s="2" t="s">
        <v>134</v>
      </c>
      <c r="AR4106" s="2" t="s">
        <v>45</v>
      </c>
      <c r="AS4106" s="2" t="s">
        <v>70</v>
      </c>
      <c r="AT4106" s="2">
        <v>684.72</v>
      </c>
      <c r="AU4106" s="2">
        <v>14</v>
      </c>
      <c r="AV4106" s="2">
        <v>0.16</v>
      </c>
      <c r="AW4106" s="2">
        <v>8052.31</v>
      </c>
      <c r="AX4106" s="2">
        <v>6723.68</v>
      </c>
      <c r="AY4106" s="2">
        <v>1328.63</v>
      </c>
      <c r="AZ4106" s="2" t="s">
        <v>47</v>
      </c>
      <c r="BA4106" s="2" t="s">
        <v>36</v>
      </c>
      <c r="BB4106" s="2" t="s">
        <v>48</v>
      </c>
      <c r="BC4106" s="2">
        <v>20.78</v>
      </c>
      <c r="BD4106" s="2">
        <v>2</v>
      </c>
      <c r="BE4106" s="2" t="s">
        <v>55</v>
      </c>
      <c r="BF4106" s="2" t="s">
        <v>56</v>
      </c>
      <c r="BG4106" s="2">
        <v>1</v>
      </c>
      <c r="BH4106" s="2">
        <v>1</v>
      </c>
    </row>
    <row r="4107" spans="36:60" x14ac:dyDescent="0.25">
      <c r="AJ4107" s="12">
        <v>393</v>
      </c>
      <c r="AK4107" s="13" t="s">
        <v>401</v>
      </c>
      <c r="AL4107" s="13" t="s">
        <v>120</v>
      </c>
      <c r="AM4107" s="13" t="s">
        <v>42</v>
      </c>
      <c r="AN4107" s="13" t="s">
        <v>59</v>
      </c>
      <c r="AO4107" s="13" t="s">
        <v>60</v>
      </c>
      <c r="AP4107" s="13" t="s">
        <v>51</v>
      </c>
      <c r="AQ4107" s="13" t="s">
        <v>52</v>
      </c>
      <c r="AR4107" s="13" t="s">
        <v>33</v>
      </c>
      <c r="AS4107" s="13" t="s">
        <v>85</v>
      </c>
      <c r="AT4107" s="13">
        <v>473.37</v>
      </c>
      <c r="AU4107" s="13">
        <v>7</v>
      </c>
      <c r="AV4107" s="13">
        <v>0.21</v>
      </c>
      <c r="AW4107" s="13">
        <v>2617.7399999999998</v>
      </c>
      <c r="AX4107" s="13">
        <v>2202.1799999999998</v>
      </c>
      <c r="AY4107" s="13">
        <v>415.56</v>
      </c>
      <c r="AZ4107" s="13" t="s">
        <v>47</v>
      </c>
      <c r="BA4107" s="13" t="s">
        <v>36</v>
      </c>
      <c r="BB4107" s="13" t="s">
        <v>72</v>
      </c>
      <c r="BC4107" s="13">
        <v>20.91</v>
      </c>
      <c r="BD4107" s="13">
        <v>6</v>
      </c>
      <c r="BE4107" s="13" t="s">
        <v>97</v>
      </c>
      <c r="BF4107" s="13" t="s">
        <v>39</v>
      </c>
      <c r="BG4107" s="13">
        <v>4</v>
      </c>
      <c r="BH4107" s="13">
        <v>9</v>
      </c>
    </row>
    <row r="4108" spans="36:60" x14ac:dyDescent="0.25">
      <c r="AJ4108" s="11">
        <v>394</v>
      </c>
      <c r="AK4108" s="2" t="s">
        <v>402</v>
      </c>
      <c r="AL4108" s="2" t="s">
        <v>114</v>
      </c>
      <c r="AM4108" s="2" t="s">
        <v>82</v>
      </c>
      <c r="AN4108" s="2" t="s">
        <v>59</v>
      </c>
      <c r="AO4108" s="2" t="s">
        <v>67</v>
      </c>
      <c r="AP4108" s="2" t="s">
        <v>68</v>
      </c>
      <c r="AQ4108" s="2" t="s">
        <v>69</v>
      </c>
      <c r="AR4108" s="2" t="s">
        <v>33</v>
      </c>
      <c r="AS4108" s="2" t="s">
        <v>34</v>
      </c>
      <c r="AT4108" s="2">
        <v>250.44</v>
      </c>
      <c r="AU4108" s="2">
        <v>18</v>
      </c>
      <c r="AV4108" s="2">
        <v>0.06</v>
      </c>
      <c r="AW4108" s="2">
        <v>4237.4399999999996</v>
      </c>
      <c r="AX4108" s="2">
        <v>3215.1</v>
      </c>
      <c r="AY4108" s="2">
        <v>1022.34</v>
      </c>
      <c r="AZ4108" s="2" t="s">
        <v>76</v>
      </c>
      <c r="BA4108" s="2" t="s">
        <v>88</v>
      </c>
      <c r="BB4108" s="2" t="s">
        <v>48</v>
      </c>
      <c r="BC4108" s="2">
        <v>9.7200000000000006</v>
      </c>
      <c r="BD4108" s="2">
        <v>8</v>
      </c>
      <c r="BE4108" s="2" t="s">
        <v>38</v>
      </c>
      <c r="BF4108" s="2" t="s">
        <v>39</v>
      </c>
      <c r="BG4108" s="2">
        <v>4</v>
      </c>
      <c r="BH4108" s="2">
        <v>7</v>
      </c>
    </row>
    <row r="4109" spans="36:60" x14ac:dyDescent="0.25">
      <c r="AJ4109" s="12">
        <v>395</v>
      </c>
      <c r="AK4109" s="13" t="s">
        <v>403</v>
      </c>
      <c r="AL4109" s="13" t="s">
        <v>120</v>
      </c>
      <c r="AM4109" s="13" t="s">
        <v>82</v>
      </c>
      <c r="AN4109" s="13" t="s">
        <v>93</v>
      </c>
      <c r="AO4109" s="13" t="s">
        <v>60</v>
      </c>
      <c r="AP4109" s="13" t="s">
        <v>61</v>
      </c>
      <c r="AQ4109" s="13" t="s">
        <v>84</v>
      </c>
      <c r="AR4109" s="13" t="s">
        <v>33</v>
      </c>
      <c r="AS4109" s="13" t="s">
        <v>46</v>
      </c>
      <c r="AT4109" s="13">
        <v>521.79999999999995</v>
      </c>
      <c r="AU4109" s="13">
        <v>19</v>
      </c>
      <c r="AV4109" s="13">
        <v>0.09</v>
      </c>
      <c r="AW4109" s="13">
        <v>9021.92</v>
      </c>
      <c r="AX4109" s="13">
        <v>6866.88</v>
      </c>
      <c r="AY4109" s="13">
        <v>2155.04</v>
      </c>
      <c r="AZ4109" s="13" t="s">
        <v>91</v>
      </c>
      <c r="BA4109" s="13" t="s">
        <v>88</v>
      </c>
      <c r="BB4109" s="13" t="s">
        <v>72</v>
      </c>
      <c r="BC4109" s="13">
        <v>47.67</v>
      </c>
      <c r="BD4109" s="13">
        <v>1</v>
      </c>
      <c r="BE4109" s="13" t="s">
        <v>97</v>
      </c>
      <c r="BF4109" s="13" t="s">
        <v>39</v>
      </c>
      <c r="BG4109" s="13">
        <v>4</v>
      </c>
      <c r="BH4109" s="13">
        <v>1</v>
      </c>
    </row>
    <row r="4110" spans="36:60" x14ac:dyDescent="0.25">
      <c r="AJ4110" s="11">
        <v>396</v>
      </c>
      <c r="AK4110" s="2" t="s">
        <v>101</v>
      </c>
      <c r="AL4110" s="2" t="s">
        <v>27</v>
      </c>
      <c r="AM4110" s="2" t="s">
        <v>82</v>
      </c>
      <c r="AN4110" s="2" t="s">
        <v>43</v>
      </c>
      <c r="AO4110" s="2" t="s">
        <v>60</v>
      </c>
      <c r="AP4110" s="2" t="s">
        <v>51</v>
      </c>
      <c r="AQ4110" s="2" t="s">
        <v>134</v>
      </c>
      <c r="AR4110" s="2" t="s">
        <v>45</v>
      </c>
      <c r="AS4110" s="2" t="s">
        <v>46</v>
      </c>
      <c r="AT4110" s="2">
        <v>915.73</v>
      </c>
      <c r="AU4110" s="2">
        <v>5</v>
      </c>
      <c r="AV4110" s="2">
        <v>0.3</v>
      </c>
      <c r="AW4110" s="2">
        <v>3205.05</v>
      </c>
      <c r="AX4110" s="2">
        <v>1927.68</v>
      </c>
      <c r="AY4110" s="2">
        <v>1277.3699999999999</v>
      </c>
      <c r="AZ4110" s="2" t="s">
        <v>63</v>
      </c>
      <c r="BA4110" s="2" t="s">
        <v>54</v>
      </c>
      <c r="BB4110" s="2" t="s">
        <v>48</v>
      </c>
      <c r="BC4110" s="2">
        <v>26.94</v>
      </c>
      <c r="BD4110" s="2">
        <v>5</v>
      </c>
      <c r="BE4110" s="2" t="s">
        <v>55</v>
      </c>
      <c r="BF4110" s="2" t="s">
        <v>56</v>
      </c>
      <c r="BG4110" s="2">
        <v>1</v>
      </c>
      <c r="BH4110" s="2">
        <v>3</v>
      </c>
    </row>
    <row r="4111" spans="36:60" x14ac:dyDescent="0.25">
      <c r="AJ4111" s="12">
        <v>397</v>
      </c>
      <c r="AK4111" s="13" t="s">
        <v>404</v>
      </c>
      <c r="AL4111" s="13" t="s">
        <v>96</v>
      </c>
      <c r="AM4111" s="13" t="s">
        <v>82</v>
      </c>
      <c r="AN4111" s="13" t="s">
        <v>59</v>
      </c>
      <c r="AO4111" s="13" t="s">
        <v>94</v>
      </c>
      <c r="AP4111" s="13" t="s">
        <v>75</v>
      </c>
      <c r="AQ4111" s="13" t="s">
        <v>79</v>
      </c>
      <c r="AR4111" s="13" t="s">
        <v>53</v>
      </c>
      <c r="AS4111" s="13" t="s">
        <v>34</v>
      </c>
      <c r="AT4111" s="13">
        <v>286.06</v>
      </c>
      <c r="AU4111" s="13">
        <v>19</v>
      </c>
      <c r="AV4111" s="13">
        <v>0.19</v>
      </c>
      <c r="AW4111" s="13">
        <v>4402.46</v>
      </c>
      <c r="AX4111" s="13">
        <v>2343.02</v>
      </c>
      <c r="AY4111" s="13">
        <v>2059.44</v>
      </c>
      <c r="AZ4111" s="13" t="s">
        <v>91</v>
      </c>
      <c r="BA4111" s="13" t="s">
        <v>54</v>
      </c>
      <c r="BB4111" s="13" t="s">
        <v>48</v>
      </c>
      <c r="BC4111" s="13">
        <v>49.11</v>
      </c>
      <c r="BD4111" s="13">
        <v>8</v>
      </c>
      <c r="BE4111" s="13" t="s">
        <v>97</v>
      </c>
      <c r="BF4111" s="13" t="s">
        <v>39</v>
      </c>
      <c r="BG4111" s="13">
        <v>1</v>
      </c>
      <c r="BH4111" s="13">
        <v>1</v>
      </c>
    </row>
    <row r="4112" spans="36:60" x14ac:dyDescent="0.25">
      <c r="AJ4112" s="11">
        <v>398</v>
      </c>
      <c r="AK4112" s="2" t="s">
        <v>405</v>
      </c>
      <c r="AL4112" s="2" t="s">
        <v>118</v>
      </c>
      <c r="AM4112" s="2" t="s">
        <v>28</v>
      </c>
      <c r="AN4112" s="2" t="s">
        <v>83</v>
      </c>
      <c r="AO4112" s="2" t="s">
        <v>100</v>
      </c>
      <c r="AP4112" s="2" t="s">
        <v>75</v>
      </c>
      <c r="AQ4112" s="2" t="s">
        <v>84</v>
      </c>
      <c r="AR4112" s="2" t="s">
        <v>53</v>
      </c>
      <c r="AS4112" s="2" t="s">
        <v>80</v>
      </c>
      <c r="AT4112" s="2">
        <v>166.77</v>
      </c>
      <c r="AU4112" s="2">
        <v>4</v>
      </c>
      <c r="AV4112" s="2">
        <v>0.23</v>
      </c>
      <c r="AW4112" s="2">
        <v>513.65</v>
      </c>
      <c r="AX4112" s="2">
        <v>303.02999999999997</v>
      </c>
      <c r="AY4112" s="2">
        <v>210.62</v>
      </c>
      <c r="AZ4112" s="2" t="s">
        <v>47</v>
      </c>
      <c r="BA4112" s="2" t="s">
        <v>36</v>
      </c>
      <c r="BB4112" s="2" t="s">
        <v>72</v>
      </c>
      <c r="BC4112" s="2">
        <v>10.93</v>
      </c>
      <c r="BD4112" s="2">
        <v>8</v>
      </c>
      <c r="BE4112" s="2" t="s">
        <v>97</v>
      </c>
      <c r="BF4112" s="2" t="s">
        <v>56</v>
      </c>
      <c r="BG4112" s="2">
        <v>5</v>
      </c>
      <c r="BH4112" s="2">
        <v>2</v>
      </c>
    </row>
    <row r="4113" spans="36:60" x14ac:dyDescent="0.25">
      <c r="AJ4113" s="12">
        <v>399</v>
      </c>
      <c r="AK4113" s="13" t="s">
        <v>406</v>
      </c>
      <c r="AL4113" s="13" t="s">
        <v>99</v>
      </c>
      <c r="AM4113" s="13" t="s">
        <v>66</v>
      </c>
      <c r="AN4113" s="13" t="s">
        <v>43</v>
      </c>
      <c r="AO4113" s="13" t="s">
        <v>78</v>
      </c>
      <c r="AP4113" s="13" t="s">
        <v>75</v>
      </c>
      <c r="AQ4113" s="13" t="s">
        <v>134</v>
      </c>
      <c r="AR4113" s="13" t="s">
        <v>45</v>
      </c>
      <c r="AS4113" s="13" t="s">
        <v>34</v>
      </c>
      <c r="AT4113" s="13">
        <v>483.94</v>
      </c>
      <c r="AU4113" s="13">
        <v>8</v>
      </c>
      <c r="AV4113" s="13">
        <v>0.17</v>
      </c>
      <c r="AW4113" s="13">
        <v>3213.36</v>
      </c>
      <c r="AX4113" s="13">
        <v>1725.56</v>
      </c>
      <c r="AY4113" s="13">
        <v>1487.8</v>
      </c>
      <c r="AZ4113" s="13" t="s">
        <v>47</v>
      </c>
      <c r="BA4113" s="13" t="s">
        <v>36</v>
      </c>
      <c r="BB4113" s="13" t="s">
        <v>48</v>
      </c>
      <c r="BC4113" s="13">
        <v>25.21</v>
      </c>
      <c r="BD4113" s="13">
        <v>3</v>
      </c>
      <c r="BE4113" s="13" t="s">
        <v>38</v>
      </c>
      <c r="BF4113" s="13" t="s">
        <v>39</v>
      </c>
      <c r="BG4113" s="13">
        <v>2</v>
      </c>
      <c r="BH4113" s="13">
        <v>6</v>
      </c>
    </row>
    <row r="4114" spans="36:60" x14ac:dyDescent="0.25">
      <c r="AJ4114" s="11">
        <v>400</v>
      </c>
      <c r="AK4114" s="2" t="s">
        <v>407</v>
      </c>
      <c r="AL4114" s="2" t="s">
        <v>99</v>
      </c>
      <c r="AM4114" s="2" t="s">
        <v>42</v>
      </c>
      <c r="AN4114" s="2" t="s">
        <v>90</v>
      </c>
      <c r="AO4114" s="2" t="s">
        <v>60</v>
      </c>
      <c r="AP4114" s="2" t="s">
        <v>51</v>
      </c>
      <c r="AQ4114" s="2" t="s">
        <v>32</v>
      </c>
      <c r="AR4114" s="2" t="s">
        <v>53</v>
      </c>
      <c r="AS4114" s="2" t="s">
        <v>85</v>
      </c>
      <c r="AT4114" s="2">
        <v>673.84</v>
      </c>
      <c r="AU4114" s="2">
        <v>3</v>
      </c>
      <c r="AV4114" s="2">
        <v>0.08</v>
      </c>
      <c r="AW4114" s="2">
        <v>1859.8</v>
      </c>
      <c r="AX4114" s="2">
        <v>1171.01</v>
      </c>
      <c r="AY4114" s="2">
        <v>688.79</v>
      </c>
      <c r="AZ4114" s="2" t="s">
        <v>35</v>
      </c>
      <c r="BA4114" s="2" t="s">
        <v>88</v>
      </c>
      <c r="BB4114" s="2" t="s">
        <v>72</v>
      </c>
      <c r="BC4114" s="2">
        <v>7.76</v>
      </c>
      <c r="BD4114" s="2">
        <v>6</v>
      </c>
      <c r="BE4114" s="2" t="s">
        <v>97</v>
      </c>
      <c r="BF4114" s="2" t="s">
        <v>39</v>
      </c>
      <c r="BG4114" s="2">
        <v>5</v>
      </c>
      <c r="BH4114" s="2">
        <v>1</v>
      </c>
    </row>
    <row r="4115" spans="36:60" x14ac:dyDescent="0.25">
      <c r="AJ4115" s="12">
        <v>401</v>
      </c>
      <c r="AK4115" s="13" t="s">
        <v>408</v>
      </c>
      <c r="AL4115" s="13" t="s">
        <v>27</v>
      </c>
      <c r="AM4115" s="13" t="s">
        <v>82</v>
      </c>
      <c r="AN4115" s="13" t="s">
        <v>90</v>
      </c>
      <c r="AO4115" s="13" t="s">
        <v>30</v>
      </c>
      <c r="AP4115" s="13" t="s">
        <v>51</v>
      </c>
      <c r="AQ4115" s="13" t="s">
        <v>87</v>
      </c>
      <c r="AR4115" s="13" t="s">
        <v>45</v>
      </c>
      <c r="AS4115" s="13" t="s">
        <v>85</v>
      </c>
      <c r="AT4115" s="13">
        <v>399.75</v>
      </c>
      <c r="AU4115" s="13">
        <v>16</v>
      </c>
      <c r="AV4115" s="13">
        <v>0.09</v>
      </c>
      <c r="AW4115" s="13">
        <v>5820.36</v>
      </c>
      <c r="AX4115" s="13">
        <v>3155.43</v>
      </c>
      <c r="AY4115" s="13">
        <v>2664.93</v>
      </c>
      <c r="AZ4115" s="13" t="s">
        <v>35</v>
      </c>
      <c r="BA4115" s="13" t="s">
        <v>54</v>
      </c>
      <c r="BB4115" s="13" t="s">
        <v>37</v>
      </c>
      <c r="BC4115" s="13">
        <v>26.03</v>
      </c>
      <c r="BD4115" s="13">
        <v>5</v>
      </c>
      <c r="BE4115" s="13" t="s">
        <v>97</v>
      </c>
      <c r="BF4115" s="13" t="s">
        <v>56</v>
      </c>
      <c r="BG4115" s="13">
        <v>5</v>
      </c>
      <c r="BH4115" s="13">
        <v>12</v>
      </c>
    </row>
    <row r="4116" spans="36:60" x14ac:dyDescent="0.25">
      <c r="AJ4116" s="11">
        <v>402</v>
      </c>
      <c r="AK4116" s="2" t="s">
        <v>409</v>
      </c>
      <c r="AL4116" s="2" t="s">
        <v>114</v>
      </c>
      <c r="AM4116" s="2" t="s">
        <v>28</v>
      </c>
      <c r="AN4116" s="2" t="s">
        <v>43</v>
      </c>
      <c r="AO4116" s="2" t="s">
        <v>44</v>
      </c>
      <c r="AP4116" s="2" t="s">
        <v>51</v>
      </c>
      <c r="AQ4116" s="2" t="s">
        <v>102</v>
      </c>
      <c r="AR4116" s="2" t="s">
        <v>45</v>
      </c>
      <c r="AS4116" s="2" t="s">
        <v>85</v>
      </c>
      <c r="AT4116" s="2">
        <v>180.47</v>
      </c>
      <c r="AU4116" s="2">
        <v>20</v>
      </c>
      <c r="AV4116" s="2">
        <v>0.3</v>
      </c>
      <c r="AW4116" s="2">
        <v>2526.58</v>
      </c>
      <c r="AX4116" s="2">
        <v>1854.54</v>
      </c>
      <c r="AY4116" s="2">
        <v>672.04</v>
      </c>
      <c r="AZ4116" s="2" t="s">
        <v>47</v>
      </c>
      <c r="BA4116" s="2" t="s">
        <v>54</v>
      </c>
      <c r="BB4116" s="2" t="s">
        <v>37</v>
      </c>
      <c r="BC4116" s="2">
        <v>46.71</v>
      </c>
      <c r="BD4116" s="2">
        <v>2</v>
      </c>
      <c r="BE4116" s="2" t="s">
        <v>97</v>
      </c>
      <c r="BF4116" s="2" t="s">
        <v>39</v>
      </c>
      <c r="BG4116" s="2">
        <v>5</v>
      </c>
      <c r="BH4116" s="2">
        <v>1</v>
      </c>
    </row>
    <row r="4117" spans="36:60" x14ac:dyDescent="0.25">
      <c r="AJ4117" s="12">
        <v>403</v>
      </c>
      <c r="AK4117" s="13" t="s">
        <v>224</v>
      </c>
      <c r="AL4117" s="13" t="s">
        <v>65</v>
      </c>
      <c r="AM4117" s="13" t="s">
        <v>66</v>
      </c>
      <c r="AN4117" s="13" t="s">
        <v>90</v>
      </c>
      <c r="AO4117" s="13" t="s">
        <v>78</v>
      </c>
      <c r="AP4117" s="13" t="s">
        <v>61</v>
      </c>
      <c r="AQ4117" s="13" t="s">
        <v>102</v>
      </c>
      <c r="AR4117" s="13" t="s">
        <v>53</v>
      </c>
      <c r="AS4117" s="13" t="s">
        <v>80</v>
      </c>
      <c r="AT4117" s="13">
        <v>36.090000000000003</v>
      </c>
      <c r="AU4117" s="13">
        <v>5</v>
      </c>
      <c r="AV4117" s="13">
        <v>0.27</v>
      </c>
      <c r="AW4117" s="13">
        <v>131.72999999999999</v>
      </c>
      <c r="AX4117" s="13">
        <v>113.73</v>
      </c>
      <c r="AY4117" s="13">
        <v>18</v>
      </c>
      <c r="AZ4117" s="13" t="s">
        <v>47</v>
      </c>
      <c r="BA4117" s="13" t="s">
        <v>71</v>
      </c>
      <c r="BB4117" s="13" t="s">
        <v>48</v>
      </c>
      <c r="BC4117" s="13">
        <v>18.43</v>
      </c>
      <c r="BD4117" s="13">
        <v>10</v>
      </c>
      <c r="BE4117" s="13" t="s">
        <v>38</v>
      </c>
      <c r="BF4117" s="13" t="s">
        <v>39</v>
      </c>
      <c r="BG4117" s="13">
        <v>4</v>
      </c>
      <c r="BH4117" s="13">
        <v>9</v>
      </c>
    </row>
    <row r="4118" spans="36:60" x14ac:dyDescent="0.25">
      <c r="AJ4118" s="11">
        <v>404</v>
      </c>
      <c r="AK4118" s="2" t="s">
        <v>410</v>
      </c>
      <c r="AL4118" s="2" t="s">
        <v>41</v>
      </c>
      <c r="AM4118" s="2" t="s">
        <v>28</v>
      </c>
      <c r="AN4118" s="2" t="s">
        <v>83</v>
      </c>
      <c r="AO4118" s="2" t="s">
        <v>30</v>
      </c>
      <c r="AP4118" s="2" t="s">
        <v>75</v>
      </c>
      <c r="AQ4118" s="2" t="s">
        <v>52</v>
      </c>
      <c r="AR4118" s="2" t="s">
        <v>45</v>
      </c>
      <c r="AS4118" s="2" t="s">
        <v>70</v>
      </c>
      <c r="AT4118" s="2">
        <v>393.65</v>
      </c>
      <c r="AU4118" s="2">
        <v>14</v>
      </c>
      <c r="AV4118" s="2">
        <v>0.02</v>
      </c>
      <c r="AW4118" s="2">
        <v>5400.88</v>
      </c>
      <c r="AX4118" s="2">
        <v>3358.13</v>
      </c>
      <c r="AY4118" s="2">
        <v>2042.75</v>
      </c>
      <c r="AZ4118" s="2" t="s">
        <v>76</v>
      </c>
      <c r="BA4118" s="2" t="s">
        <v>71</v>
      </c>
      <c r="BB4118" s="2" t="s">
        <v>48</v>
      </c>
      <c r="BC4118" s="2">
        <v>42.89</v>
      </c>
      <c r="BD4118" s="2">
        <v>5</v>
      </c>
      <c r="BE4118" s="2" t="s">
        <v>38</v>
      </c>
      <c r="BF4118" s="2" t="s">
        <v>56</v>
      </c>
      <c r="BG4118" s="2">
        <v>4</v>
      </c>
      <c r="BH4118" s="2">
        <v>2</v>
      </c>
    </row>
    <row r="4119" spans="36:60" x14ac:dyDescent="0.25">
      <c r="AJ4119" s="12">
        <v>405</v>
      </c>
      <c r="AK4119" s="13" t="s">
        <v>411</v>
      </c>
      <c r="AL4119" s="13" t="s">
        <v>50</v>
      </c>
      <c r="AM4119" s="13" t="s">
        <v>28</v>
      </c>
      <c r="AN4119" s="13" t="s">
        <v>43</v>
      </c>
      <c r="AO4119" s="13" t="s">
        <v>67</v>
      </c>
      <c r="AP4119" s="13" t="s">
        <v>75</v>
      </c>
      <c r="AQ4119" s="13" t="s">
        <v>84</v>
      </c>
      <c r="AR4119" s="13" t="s">
        <v>53</v>
      </c>
      <c r="AS4119" s="13" t="s">
        <v>46</v>
      </c>
      <c r="AT4119" s="13">
        <v>474.49</v>
      </c>
      <c r="AU4119" s="13">
        <v>18</v>
      </c>
      <c r="AV4119" s="13">
        <v>0.04</v>
      </c>
      <c r="AW4119" s="13">
        <v>8199.19</v>
      </c>
      <c r="AX4119" s="13">
        <v>6643.3</v>
      </c>
      <c r="AY4119" s="13">
        <v>1555.89</v>
      </c>
      <c r="AZ4119" s="13" t="s">
        <v>91</v>
      </c>
      <c r="BA4119" s="13" t="s">
        <v>88</v>
      </c>
      <c r="BB4119" s="13" t="s">
        <v>72</v>
      </c>
      <c r="BC4119" s="13">
        <v>45.68</v>
      </c>
      <c r="BD4119" s="13">
        <v>2</v>
      </c>
      <c r="BE4119" s="13" t="s">
        <v>97</v>
      </c>
      <c r="BF4119" s="13" t="s">
        <v>56</v>
      </c>
      <c r="BG4119" s="13">
        <v>4</v>
      </c>
      <c r="BH4119" s="13">
        <v>6</v>
      </c>
    </row>
    <row r="4120" spans="36:60" x14ac:dyDescent="0.25">
      <c r="AJ4120" s="11">
        <v>406</v>
      </c>
      <c r="AK4120" s="2" t="s">
        <v>193</v>
      </c>
      <c r="AL4120" s="2" t="s">
        <v>120</v>
      </c>
      <c r="AM4120" s="2" t="s">
        <v>66</v>
      </c>
      <c r="AN4120" s="2" t="s">
        <v>90</v>
      </c>
      <c r="AO4120" s="2" t="s">
        <v>44</v>
      </c>
      <c r="AP4120" s="2" t="s">
        <v>51</v>
      </c>
      <c r="AQ4120" s="2" t="s">
        <v>107</v>
      </c>
      <c r="AR4120" s="2" t="s">
        <v>53</v>
      </c>
      <c r="AS4120" s="2" t="s">
        <v>34</v>
      </c>
      <c r="AT4120" s="2">
        <v>720.56</v>
      </c>
      <c r="AU4120" s="2">
        <v>20</v>
      </c>
      <c r="AV4120" s="2">
        <v>0.06</v>
      </c>
      <c r="AW4120" s="2">
        <v>13546.53</v>
      </c>
      <c r="AX4120" s="2">
        <v>12122.98</v>
      </c>
      <c r="AY4120" s="2">
        <v>1423.55</v>
      </c>
      <c r="AZ4120" s="2" t="s">
        <v>91</v>
      </c>
      <c r="BA4120" s="2" t="s">
        <v>88</v>
      </c>
      <c r="BB4120" s="2" t="s">
        <v>72</v>
      </c>
      <c r="BC4120" s="2">
        <v>19.079999999999998</v>
      </c>
      <c r="BD4120" s="2">
        <v>5</v>
      </c>
      <c r="BE4120" s="2" t="s">
        <v>97</v>
      </c>
      <c r="BF4120" s="2" t="s">
        <v>56</v>
      </c>
      <c r="BG4120" s="2">
        <v>5</v>
      </c>
      <c r="BH4120" s="2">
        <v>7</v>
      </c>
    </row>
    <row r="4121" spans="36:60" x14ac:dyDescent="0.25">
      <c r="AJ4121" s="12">
        <v>407</v>
      </c>
      <c r="AK4121" s="13" t="s">
        <v>412</v>
      </c>
      <c r="AL4121" s="13" t="s">
        <v>50</v>
      </c>
      <c r="AM4121" s="13" t="s">
        <v>42</v>
      </c>
      <c r="AN4121" s="13" t="s">
        <v>90</v>
      </c>
      <c r="AO4121" s="13" t="s">
        <v>94</v>
      </c>
      <c r="AP4121" s="13" t="s">
        <v>61</v>
      </c>
      <c r="AQ4121" s="13" t="s">
        <v>84</v>
      </c>
      <c r="AR4121" s="13" t="s">
        <v>45</v>
      </c>
      <c r="AS4121" s="13" t="s">
        <v>46</v>
      </c>
      <c r="AT4121" s="13">
        <v>395.64</v>
      </c>
      <c r="AU4121" s="13">
        <v>18</v>
      </c>
      <c r="AV4121" s="13">
        <v>0.08</v>
      </c>
      <c r="AW4121" s="13">
        <v>6551.8</v>
      </c>
      <c r="AX4121" s="13">
        <v>3435.28</v>
      </c>
      <c r="AY4121" s="13">
        <v>3116.52</v>
      </c>
      <c r="AZ4121" s="13" t="s">
        <v>35</v>
      </c>
      <c r="BA4121" s="13" t="s">
        <v>54</v>
      </c>
      <c r="BB4121" s="13" t="s">
        <v>72</v>
      </c>
      <c r="BC4121" s="13">
        <v>38.15</v>
      </c>
      <c r="BD4121" s="13">
        <v>8</v>
      </c>
      <c r="BE4121" s="13" t="s">
        <v>38</v>
      </c>
      <c r="BF4121" s="13" t="s">
        <v>39</v>
      </c>
      <c r="BG4121" s="13">
        <v>2</v>
      </c>
      <c r="BH4121" s="13">
        <v>5</v>
      </c>
    </row>
    <row r="4122" spans="36:60" x14ac:dyDescent="0.25">
      <c r="AJ4122" s="11">
        <v>408</v>
      </c>
      <c r="AK4122" s="2" t="s">
        <v>413</v>
      </c>
      <c r="AL4122" s="2" t="s">
        <v>127</v>
      </c>
      <c r="AM4122" s="2" t="s">
        <v>66</v>
      </c>
      <c r="AN4122" s="2" t="s">
        <v>43</v>
      </c>
      <c r="AO4122" s="2" t="s">
        <v>74</v>
      </c>
      <c r="AP4122" s="2" t="s">
        <v>75</v>
      </c>
      <c r="AQ4122" s="2" t="s">
        <v>84</v>
      </c>
      <c r="AR4122" s="2" t="s">
        <v>53</v>
      </c>
      <c r="AS4122" s="2" t="s">
        <v>85</v>
      </c>
      <c r="AT4122" s="2">
        <v>864.9</v>
      </c>
      <c r="AU4122" s="2">
        <v>19</v>
      </c>
      <c r="AV4122" s="2">
        <v>0.22</v>
      </c>
      <c r="AW4122" s="2">
        <v>12817.82</v>
      </c>
      <c r="AX4122" s="2">
        <v>8805.5400000000009</v>
      </c>
      <c r="AY4122" s="2">
        <v>4012.28</v>
      </c>
      <c r="AZ4122" s="2" t="s">
        <v>35</v>
      </c>
      <c r="BA4122" s="2" t="s">
        <v>54</v>
      </c>
      <c r="BB4122" s="2" t="s">
        <v>48</v>
      </c>
      <c r="BC4122" s="2">
        <v>30.07</v>
      </c>
      <c r="BD4122" s="2">
        <v>7</v>
      </c>
      <c r="BE4122" s="2" t="s">
        <v>97</v>
      </c>
      <c r="BF4122" s="2" t="s">
        <v>39</v>
      </c>
      <c r="BG4122" s="2">
        <v>5</v>
      </c>
      <c r="BH4122" s="2">
        <v>1</v>
      </c>
    </row>
    <row r="4123" spans="36:60" x14ac:dyDescent="0.25">
      <c r="AJ4123" s="12">
        <v>409</v>
      </c>
      <c r="AK4123" s="13" t="s">
        <v>414</v>
      </c>
      <c r="AL4123" s="13" t="s">
        <v>96</v>
      </c>
      <c r="AM4123" s="13" t="s">
        <v>82</v>
      </c>
      <c r="AN4123" s="13" t="s">
        <v>90</v>
      </c>
      <c r="AO4123" s="13" t="s">
        <v>74</v>
      </c>
      <c r="AP4123" s="13" t="s">
        <v>61</v>
      </c>
      <c r="AQ4123" s="13" t="s">
        <v>84</v>
      </c>
      <c r="AR4123" s="13" t="s">
        <v>33</v>
      </c>
      <c r="AS4123" s="13" t="s">
        <v>46</v>
      </c>
      <c r="AT4123" s="13">
        <v>122.7</v>
      </c>
      <c r="AU4123" s="13">
        <v>17</v>
      </c>
      <c r="AV4123" s="13">
        <v>0.2</v>
      </c>
      <c r="AW4123" s="13">
        <v>1668.72</v>
      </c>
      <c r="AX4123" s="13">
        <v>1251.6300000000001</v>
      </c>
      <c r="AY4123" s="13">
        <v>417.09</v>
      </c>
      <c r="AZ4123" s="13" t="s">
        <v>47</v>
      </c>
      <c r="BA4123" s="13" t="s">
        <v>54</v>
      </c>
      <c r="BB4123" s="13" t="s">
        <v>48</v>
      </c>
      <c r="BC4123" s="13">
        <v>19.670000000000002</v>
      </c>
      <c r="BD4123" s="13">
        <v>1</v>
      </c>
      <c r="BE4123" s="13" t="s">
        <v>55</v>
      </c>
      <c r="BF4123" s="13" t="s">
        <v>56</v>
      </c>
      <c r="BG4123" s="13">
        <v>3</v>
      </c>
      <c r="BH4123" s="13">
        <v>9</v>
      </c>
    </row>
    <row r="4124" spans="36:60" x14ac:dyDescent="0.25">
      <c r="AJ4124" s="11">
        <v>410</v>
      </c>
      <c r="AK4124" s="2" t="s">
        <v>415</v>
      </c>
      <c r="AL4124" s="2" t="s">
        <v>99</v>
      </c>
      <c r="AM4124" s="2" t="s">
        <v>28</v>
      </c>
      <c r="AN4124" s="2" t="s">
        <v>59</v>
      </c>
      <c r="AO4124" s="2" t="s">
        <v>60</v>
      </c>
      <c r="AP4124" s="2" t="s">
        <v>61</v>
      </c>
      <c r="AQ4124" s="2" t="s">
        <v>32</v>
      </c>
      <c r="AR4124" s="2" t="s">
        <v>53</v>
      </c>
      <c r="AS4124" s="2" t="s">
        <v>70</v>
      </c>
      <c r="AT4124" s="2">
        <v>740.69</v>
      </c>
      <c r="AU4124" s="2">
        <v>12</v>
      </c>
      <c r="AV4124" s="2">
        <v>7.0000000000000007E-2</v>
      </c>
      <c r="AW4124" s="2">
        <v>8266.1</v>
      </c>
      <c r="AX4124" s="2">
        <v>7427.28</v>
      </c>
      <c r="AY4124" s="2">
        <v>838.82</v>
      </c>
      <c r="AZ4124" s="2" t="s">
        <v>47</v>
      </c>
      <c r="BA4124" s="2" t="s">
        <v>88</v>
      </c>
      <c r="BB4124" s="2" t="s">
        <v>72</v>
      </c>
      <c r="BC4124" s="2">
        <v>6.45</v>
      </c>
      <c r="BD4124" s="2">
        <v>4</v>
      </c>
      <c r="BE4124" s="2" t="s">
        <v>55</v>
      </c>
      <c r="BF4124" s="2" t="s">
        <v>39</v>
      </c>
      <c r="BG4124" s="2">
        <v>1</v>
      </c>
      <c r="BH4124" s="2">
        <v>11</v>
      </c>
    </row>
    <row r="4125" spans="36:60" x14ac:dyDescent="0.25">
      <c r="AJ4125" s="12">
        <v>411</v>
      </c>
      <c r="AK4125" s="13" t="s">
        <v>416</v>
      </c>
      <c r="AL4125" s="13" t="s">
        <v>118</v>
      </c>
      <c r="AM4125" s="13" t="s">
        <v>42</v>
      </c>
      <c r="AN4125" s="13" t="s">
        <v>93</v>
      </c>
      <c r="AO4125" s="13" t="s">
        <v>67</v>
      </c>
      <c r="AP4125" s="13" t="s">
        <v>75</v>
      </c>
      <c r="AQ4125" s="13" t="s">
        <v>62</v>
      </c>
      <c r="AR4125" s="13" t="s">
        <v>53</v>
      </c>
      <c r="AS4125" s="13" t="s">
        <v>70</v>
      </c>
      <c r="AT4125" s="13">
        <v>999.49</v>
      </c>
      <c r="AU4125" s="13">
        <v>8</v>
      </c>
      <c r="AV4125" s="13">
        <v>0.06</v>
      </c>
      <c r="AW4125" s="13">
        <v>7516.16</v>
      </c>
      <c r="AX4125" s="13">
        <v>5364.16</v>
      </c>
      <c r="AY4125" s="13">
        <v>2152</v>
      </c>
      <c r="AZ4125" s="13" t="s">
        <v>91</v>
      </c>
      <c r="BA4125" s="13" t="s">
        <v>88</v>
      </c>
      <c r="BB4125" s="13" t="s">
        <v>48</v>
      </c>
      <c r="BC4125" s="13">
        <v>27.42</v>
      </c>
      <c r="BD4125" s="13">
        <v>2</v>
      </c>
      <c r="BE4125" s="13" t="s">
        <v>38</v>
      </c>
      <c r="BF4125" s="13" t="s">
        <v>39</v>
      </c>
      <c r="BG4125" s="13">
        <v>4</v>
      </c>
      <c r="BH4125" s="13">
        <v>10</v>
      </c>
    </row>
    <row r="4126" spans="36:60" x14ac:dyDescent="0.25">
      <c r="AJ4126" s="11">
        <v>412</v>
      </c>
      <c r="AK4126" s="2" t="s">
        <v>393</v>
      </c>
      <c r="AL4126" s="2" t="s">
        <v>96</v>
      </c>
      <c r="AM4126" s="2" t="s">
        <v>66</v>
      </c>
      <c r="AN4126" s="2" t="s">
        <v>59</v>
      </c>
      <c r="AO4126" s="2" t="s">
        <v>44</v>
      </c>
      <c r="AP4126" s="2" t="s">
        <v>61</v>
      </c>
      <c r="AQ4126" s="2" t="s">
        <v>107</v>
      </c>
      <c r="AR4126" s="2" t="s">
        <v>45</v>
      </c>
      <c r="AS4126" s="2" t="s">
        <v>80</v>
      </c>
      <c r="AT4126" s="2">
        <v>536.38</v>
      </c>
      <c r="AU4126" s="2">
        <v>15</v>
      </c>
      <c r="AV4126" s="2">
        <v>0.25</v>
      </c>
      <c r="AW4126" s="2">
        <v>6034.27</v>
      </c>
      <c r="AX4126" s="2">
        <v>5202.6899999999996</v>
      </c>
      <c r="AY4126" s="2">
        <v>831.58</v>
      </c>
      <c r="AZ4126" s="2" t="s">
        <v>47</v>
      </c>
      <c r="BA4126" s="2" t="s">
        <v>36</v>
      </c>
      <c r="BB4126" s="2" t="s">
        <v>48</v>
      </c>
      <c r="BC4126" s="2">
        <v>31.13</v>
      </c>
      <c r="BD4126" s="2">
        <v>5</v>
      </c>
      <c r="BE4126" s="2" t="s">
        <v>97</v>
      </c>
      <c r="BF4126" s="2" t="s">
        <v>39</v>
      </c>
      <c r="BG4126" s="2">
        <v>1</v>
      </c>
      <c r="BH4126" s="2">
        <v>9</v>
      </c>
    </row>
    <row r="4127" spans="36:60" x14ac:dyDescent="0.25">
      <c r="AJ4127" s="12">
        <v>413</v>
      </c>
      <c r="AK4127" s="13" t="s">
        <v>417</v>
      </c>
      <c r="AL4127" s="13" t="s">
        <v>65</v>
      </c>
      <c r="AM4127" s="13" t="s">
        <v>42</v>
      </c>
      <c r="AN4127" s="13" t="s">
        <v>29</v>
      </c>
      <c r="AO4127" s="13" t="s">
        <v>78</v>
      </c>
      <c r="AP4127" s="13" t="s">
        <v>31</v>
      </c>
      <c r="AQ4127" s="13" t="s">
        <v>69</v>
      </c>
      <c r="AR4127" s="13" t="s">
        <v>53</v>
      </c>
      <c r="AS4127" s="13" t="s">
        <v>85</v>
      </c>
      <c r="AT4127" s="13">
        <v>26.58</v>
      </c>
      <c r="AU4127" s="13">
        <v>6</v>
      </c>
      <c r="AV4127" s="13">
        <v>0.18</v>
      </c>
      <c r="AW4127" s="13">
        <v>130.77000000000001</v>
      </c>
      <c r="AX4127" s="13">
        <v>108.87</v>
      </c>
      <c r="AY4127" s="13">
        <v>21.9</v>
      </c>
      <c r="AZ4127" s="13" t="s">
        <v>35</v>
      </c>
      <c r="BA4127" s="13" t="s">
        <v>36</v>
      </c>
      <c r="BB4127" s="13" t="s">
        <v>48</v>
      </c>
      <c r="BC4127" s="13">
        <v>41.75</v>
      </c>
      <c r="BD4127" s="13">
        <v>3</v>
      </c>
      <c r="BE4127" s="13" t="s">
        <v>55</v>
      </c>
      <c r="BF4127" s="13" t="s">
        <v>39</v>
      </c>
      <c r="BG4127" s="13">
        <v>1</v>
      </c>
      <c r="BH4127" s="13">
        <v>10</v>
      </c>
    </row>
    <row r="4128" spans="36:60" x14ac:dyDescent="0.25">
      <c r="AJ4128" s="11">
        <v>414</v>
      </c>
      <c r="AK4128" s="2" t="s">
        <v>418</v>
      </c>
      <c r="AL4128" s="2" t="s">
        <v>27</v>
      </c>
      <c r="AM4128" s="2" t="s">
        <v>82</v>
      </c>
      <c r="AN4128" s="2" t="s">
        <v>83</v>
      </c>
      <c r="AO4128" s="2" t="s">
        <v>67</v>
      </c>
      <c r="AP4128" s="2" t="s">
        <v>68</v>
      </c>
      <c r="AQ4128" s="2" t="s">
        <v>52</v>
      </c>
      <c r="AR4128" s="2" t="s">
        <v>45</v>
      </c>
      <c r="AS4128" s="2" t="s">
        <v>80</v>
      </c>
      <c r="AT4128" s="2">
        <v>852.54</v>
      </c>
      <c r="AU4128" s="2">
        <v>5</v>
      </c>
      <c r="AV4128" s="2">
        <v>0.13</v>
      </c>
      <c r="AW4128" s="2">
        <v>3708.55</v>
      </c>
      <c r="AX4128" s="2">
        <v>2423.6799999999998</v>
      </c>
      <c r="AY4128" s="2">
        <v>1284.8699999999999</v>
      </c>
      <c r="AZ4128" s="2" t="s">
        <v>76</v>
      </c>
      <c r="BA4128" s="2" t="s">
        <v>36</v>
      </c>
      <c r="BB4128" s="2" t="s">
        <v>72</v>
      </c>
      <c r="BC4128" s="2">
        <v>46.72</v>
      </c>
      <c r="BD4128" s="2">
        <v>6</v>
      </c>
      <c r="BE4128" s="2" t="s">
        <v>55</v>
      </c>
      <c r="BF4128" s="2" t="s">
        <v>56</v>
      </c>
      <c r="BG4128" s="2">
        <v>1</v>
      </c>
      <c r="BH4128" s="2">
        <v>2</v>
      </c>
    </row>
    <row r="4129" spans="36:60" x14ac:dyDescent="0.25">
      <c r="AJ4129" s="12">
        <v>415</v>
      </c>
      <c r="AK4129" s="13" t="s">
        <v>419</v>
      </c>
      <c r="AL4129" s="13" t="s">
        <v>120</v>
      </c>
      <c r="AM4129" s="13" t="s">
        <v>66</v>
      </c>
      <c r="AN4129" s="13" t="s">
        <v>93</v>
      </c>
      <c r="AO4129" s="13" t="s">
        <v>100</v>
      </c>
      <c r="AP4129" s="13" t="s">
        <v>31</v>
      </c>
      <c r="AQ4129" s="13" t="s">
        <v>32</v>
      </c>
      <c r="AR4129" s="13" t="s">
        <v>33</v>
      </c>
      <c r="AS4129" s="13" t="s">
        <v>34</v>
      </c>
      <c r="AT4129" s="13">
        <v>506.11</v>
      </c>
      <c r="AU4129" s="13">
        <v>1</v>
      </c>
      <c r="AV4129" s="13">
        <v>0.02</v>
      </c>
      <c r="AW4129" s="13">
        <v>495.99</v>
      </c>
      <c r="AX4129" s="13">
        <v>428.68</v>
      </c>
      <c r="AY4129" s="13">
        <v>67.31</v>
      </c>
      <c r="AZ4129" s="13" t="s">
        <v>47</v>
      </c>
      <c r="BA4129" s="13" t="s">
        <v>88</v>
      </c>
      <c r="BB4129" s="13" t="s">
        <v>48</v>
      </c>
      <c r="BC4129" s="13">
        <v>42.41</v>
      </c>
      <c r="BD4129" s="13">
        <v>3</v>
      </c>
      <c r="BE4129" s="13" t="s">
        <v>97</v>
      </c>
      <c r="BF4129" s="13" t="s">
        <v>56</v>
      </c>
      <c r="BG4129" s="13">
        <v>2</v>
      </c>
      <c r="BH4129" s="13">
        <v>5</v>
      </c>
    </row>
    <row r="4130" spans="36:60" x14ac:dyDescent="0.25">
      <c r="AJ4130" s="11">
        <v>416</v>
      </c>
      <c r="AK4130" s="2" t="s">
        <v>187</v>
      </c>
      <c r="AL4130" s="2" t="s">
        <v>127</v>
      </c>
      <c r="AM4130" s="2" t="s">
        <v>42</v>
      </c>
      <c r="AN4130" s="2" t="s">
        <v>90</v>
      </c>
      <c r="AO4130" s="2" t="s">
        <v>100</v>
      </c>
      <c r="AP4130" s="2" t="s">
        <v>75</v>
      </c>
      <c r="AQ4130" s="2" t="s">
        <v>102</v>
      </c>
      <c r="AR4130" s="2" t="s">
        <v>33</v>
      </c>
      <c r="AS4130" s="2" t="s">
        <v>34</v>
      </c>
      <c r="AT4130" s="2">
        <v>106.96</v>
      </c>
      <c r="AU4130" s="2">
        <v>15</v>
      </c>
      <c r="AV4130" s="2">
        <v>0.28999999999999998</v>
      </c>
      <c r="AW4130" s="2">
        <v>1139.1199999999999</v>
      </c>
      <c r="AX4130" s="2">
        <v>684.16</v>
      </c>
      <c r="AY4130" s="2">
        <v>454.96</v>
      </c>
      <c r="AZ4130" s="2" t="s">
        <v>63</v>
      </c>
      <c r="BA4130" s="2" t="s">
        <v>88</v>
      </c>
      <c r="BB4130" s="2" t="s">
        <v>48</v>
      </c>
      <c r="BC4130" s="2">
        <v>17.170000000000002</v>
      </c>
      <c r="BD4130" s="2">
        <v>6</v>
      </c>
      <c r="BE4130" s="2" t="s">
        <v>38</v>
      </c>
      <c r="BF4130" s="2" t="s">
        <v>56</v>
      </c>
      <c r="BG4130" s="2">
        <v>3</v>
      </c>
      <c r="BH4130" s="2">
        <v>2</v>
      </c>
    </row>
    <row r="4131" spans="36:60" x14ac:dyDescent="0.25">
      <c r="AJ4131" s="12">
        <v>417</v>
      </c>
      <c r="AK4131" s="13" t="s">
        <v>420</v>
      </c>
      <c r="AL4131" s="13" t="s">
        <v>27</v>
      </c>
      <c r="AM4131" s="13" t="s">
        <v>42</v>
      </c>
      <c r="AN4131" s="13" t="s">
        <v>93</v>
      </c>
      <c r="AO4131" s="13" t="s">
        <v>30</v>
      </c>
      <c r="AP4131" s="13" t="s">
        <v>68</v>
      </c>
      <c r="AQ4131" s="13" t="s">
        <v>69</v>
      </c>
      <c r="AR4131" s="13" t="s">
        <v>33</v>
      </c>
      <c r="AS4131" s="13" t="s">
        <v>85</v>
      </c>
      <c r="AT4131" s="13">
        <v>695.4</v>
      </c>
      <c r="AU4131" s="13">
        <v>18</v>
      </c>
      <c r="AV4131" s="13">
        <v>0.2</v>
      </c>
      <c r="AW4131" s="13">
        <v>10013.76</v>
      </c>
      <c r="AX4131" s="13">
        <v>6131.08</v>
      </c>
      <c r="AY4131" s="13">
        <v>3882.68</v>
      </c>
      <c r="AZ4131" s="13" t="s">
        <v>91</v>
      </c>
      <c r="BA4131" s="13" t="s">
        <v>54</v>
      </c>
      <c r="BB4131" s="13" t="s">
        <v>37</v>
      </c>
      <c r="BC4131" s="13">
        <v>21.83</v>
      </c>
      <c r="BD4131" s="13">
        <v>8</v>
      </c>
      <c r="BE4131" s="13" t="s">
        <v>38</v>
      </c>
      <c r="BF4131" s="13" t="s">
        <v>39</v>
      </c>
      <c r="BG4131" s="13">
        <v>2</v>
      </c>
      <c r="BH4131" s="13">
        <v>1</v>
      </c>
    </row>
    <row r="4132" spans="36:60" x14ac:dyDescent="0.25">
      <c r="AJ4132" s="11">
        <v>418</v>
      </c>
      <c r="AK4132" s="2" t="s">
        <v>379</v>
      </c>
      <c r="AL4132" s="2" t="s">
        <v>50</v>
      </c>
      <c r="AM4132" s="2" t="s">
        <v>82</v>
      </c>
      <c r="AN4132" s="2" t="s">
        <v>93</v>
      </c>
      <c r="AO4132" s="2" t="s">
        <v>78</v>
      </c>
      <c r="AP4132" s="2" t="s">
        <v>61</v>
      </c>
      <c r="AQ4132" s="2" t="s">
        <v>69</v>
      </c>
      <c r="AR4132" s="2" t="s">
        <v>45</v>
      </c>
      <c r="AS4132" s="2" t="s">
        <v>34</v>
      </c>
      <c r="AT4132" s="2">
        <v>871.48</v>
      </c>
      <c r="AU4132" s="2">
        <v>7</v>
      </c>
      <c r="AV4132" s="2">
        <v>0.14000000000000001</v>
      </c>
      <c r="AW4132" s="2">
        <v>5246.31</v>
      </c>
      <c r="AX4132" s="2">
        <v>3848.4</v>
      </c>
      <c r="AY4132" s="2">
        <v>1397.91</v>
      </c>
      <c r="AZ4132" s="2" t="s">
        <v>91</v>
      </c>
      <c r="BA4132" s="2" t="s">
        <v>54</v>
      </c>
      <c r="BB4132" s="2" t="s">
        <v>48</v>
      </c>
      <c r="BC4132" s="2">
        <v>48.93</v>
      </c>
      <c r="BD4132" s="2">
        <v>5</v>
      </c>
      <c r="BE4132" s="2" t="s">
        <v>97</v>
      </c>
      <c r="BF4132" s="2" t="s">
        <v>56</v>
      </c>
      <c r="BG4132" s="2">
        <v>5</v>
      </c>
      <c r="BH4132" s="2">
        <v>7</v>
      </c>
    </row>
    <row r="4133" spans="36:60" x14ac:dyDescent="0.25">
      <c r="AJ4133" s="12">
        <v>419</v>
      </c>
      <c r="AK4133" s="13" t="s">
        <v>337</v>
      </c>
      <c r="AL4133" s="13" t="s">
        <v>99</v>
      </c>
      <c r="AM4133" s="13" t="s">
        <v>82</v>
      </c>
      <c r="AN4133" s="13" t="s">
        <v>93</v>
      </c>
      <c r="AO4133" s="13" t="s">
        <v>67</v>
      </c>
      <c r="AP4133" s="13" t="s">
        <v>68</v>
      </c>
      <c r="AQ4133" s="13" t="s">
        <v>84</v>
      </c>
      <c r="AR4133" s="13" t="s">
        <v>33</v>
      </c>
      <c r="AS4133" s="13" t="s">
        <v>34</v>
      </c>
      <c r="AT4133" s="13">
        <v>349.39</v>
      </c>
      <c r="AU4133" s="13">
        <v>13</v>
      </c>
      <c r="AV4133" s="13">
        <v>0.18</v>
      </c>
      <c r="AW4133" s="13">
        <v>3724.5</v>
      </c>
      <c r="AX4133" s="13">
        <v>2091.64</v>
      </c>
      <c r="AY4133" s="13">
        <v>1632.86</v>
      </c>
      <c r="AZ4133" s="13" t="s">
        <v>63</v>
      </c>
      <c r="BA4133" s="13" t="s">
        <v>88</v>
      </c>
      <c r="BB4133" s="13" t="s">
        <v>37</v>
      </c>
      <c r="BC4133" s="13">
        <v>9.9499999999999993</v>
      </c>
      <c r="BD4133" s="13">
        <v>7</v>
      </c>
      <c r="BE4133" s="13" t="s">
        <v>38</v>
      </c>
      <c r="BF4133" s="13" t="s">
        <v>56</v>
      </c>
      <c r="BG4133" s="13">
        <v>1</v>
      </c>
      <c r="BH4133" s="13">
        <v>12</v>
      </c>
    </row>
    <row r="4134" spans="36:60" x14ac:dyDescent="0.25">
      <c r="AJ4134" s="11">
        <v>420</v>
      </c>
      <c r="AK4134" s="2" t="s">
        <v>184</v>
      </c>
      <c r="AL4134" s="2" t="s">
        <v>129</v>
      </c>
      <c r="AM4134" s="2" t="s">
        <v>66</v>
      </c>
      <c r="AN4134" s="2" t="s">
        <v>93</v>
      </c>
      <c r="AO4134" s="2" t="s">
        <v>44</v>
      </c>
      <c r="AP4134" s="2" t="s">
        <v>51</v>
      </c>
      <c r="AQ4134" s="2" t="s">
        <v>134</v>
      </c>
      <c r="AR4134" s="2" t="s">
        <v>53</v>
      </c>
      <c r="AS4134" s="2" t="s">
        <v>70</v>
      </c>
      <c r="AT4134" s="2">
        <v>508.46</v>
      </c>
      <c r="AU4134" s="2">
        <v>13</v>
      </c>
      <c r="AV4134" s="2">
        <v>0.28000000000000003</v>
      </c>
      <c r="AW4134" s="2">
        <v>4759.1899999999996</v>
      </c>
      <c r="AX4134" s="2">
        <v>2549.37</v>
      </c>
      <c r="AY4134" s="2">
        <v>2209.8200000000002</v>
      </c>
      <c r="AZ4134" s="2" t="s">
        <v>91</v>
      </c>
      <c r="BA4134" s="2" t="s">
        <v>71</v>
      </c>
      <c r="BB4134" s="2" t="s">
        <v>37</v>
      </c>
      <c r="BC4134" s="2">
        <v>17.45</v>
      </c>
      <c r="BD4134" s="2">
        <v>1</v>
      </c>
      <c r="BE4134" s="2" t="s">
        <v>97</v>
      </c>
      <c r="BF4134" s="2" t="s">
        <v>56</v>
      </c>
      <c r="BG4134" s="2">
        <v>1</v>
      </c>
      <c r="BH4134" s="2">
        <v>5</v>
      </c>
    </row>
    <row r="4135" spans="36:60" x14ac:dyDescent="0.25">
      <c r="AJ4135" s="12">
        <v>421</v>
      </c>
      <c r="AK4135" s="13" t="s">
        <v>421</v>
      </c>
      <c r="AL4135" s="13" t="s">
        <v>114</v>
      </c>
      <c r="AM4135" s="13" t="s">
        <v>42</v>
      </c>
      <c r="AN4135" s="13" t="s">
        <v>59</v>
      </c>
      <c r="AO4135" s="13" t="s">
        <v>74</v>
      </c>
      <c r="AP4135" s="13" t="s">
        <v>75</v>
      </c>
      <c r="AQ4135" s="13" t="s">
        <v>107</v>
      </c>
      <c r="AR4135" s="13" t="s">
        <v>53</v>
      </c>
      <c r="AS4135" s="13" t="s">
        <v>80</v>
      </c>
      <c r="AT4135" s="13">
        <v>72.37</v>
      </c>
      <c r="AU4135" s="13">
        <v>10</v>
      </c>
      <c r="AV4135" s="13">
        <v>0.01</v>
      </c>
      <c r="AW4135" s="13">
        <v>716.46</v>
      </c>
      <c r="AX4135" s="13">
        <v>440.73</v>
      </c>
      <c r="AY4135" s="13">
        <v>275.73</v>
      </c>
      <c r="AZ4135" s="13" t="s">
        <v>91</v>
      </c>
      <c r="BA4135" s="13" t="s">
        <v>54</v>
      </c>
      <c r="BB4135" s="13" t="s">
        <v>72</v>
      </c>
      <c r="BC4135" s="13">
        <v>47.71</v>
      </c>
      <c r="BD4135" s="13">
        <v>4</v>
      </c>
      <c r="BE4135" s="13" t="s">
        <v>97</v>
      </c>
      <c r="BF4135" s="13" t="s">
        <v>39</v>
      </c>
      <c r="BG4135" s="13">
        <v>2</v>
      </c>
      <c r="BH4135" s="13">
        <v>7</v>
      </c>
    </row>
    <row r="4136" spans="36:60" x14ac:dyDescent="0.25">
      <c r="AJ4136" s="11">
        <v>422</v>
      </c>
      <c r="AK4136" s="2" t="s">
        <v>422</v>
      </c>
      <c r="AL4136" s="2" t="s">
        <v>50</v>
      </c>
      <c r="AM4136" s="2" t="s">
        <v>82</v>
      </c>
      <c r="AN4136" s="2" t="s">
        <v>29</v>
      </c>
      <c r="AO4136" s="2" t="s">
        <v>60</v>
      </c>
      <c r="AP4136" s="2" t="s">
        <v>61</v>
      </c>
      <c r="AQ4136" s="2" t="s">
        <v>87</v>
      </c>
      <c r="AR4136" s="2" t="s">
        <v>45</v>
      </c>
      <c r="AS4136" s="2" t="s">
        <v>46</v>
      </c>
      <c r="AT4136" s="2">
        <v>425.34</v>
      </c>
      <c r="AU4136" s="2">
        <v>5</v>
      </c>
      <c r="AV4136" s="2">
        <v>0.04</v>
      </c>
      <c r="AW4136" s="2">
        <v>2041.63</v>
      </c>
      <c r="AX4136" s="2">
        <v>1228.4100000000001</v>
      </c>
      <c r="AY4136" s="2">
        <v>813.22</v>
      </c>
      <c r="AZ4136" s="2" t="s">
        <v>91</v>
      </c>
      <c r="BA4136" s="2" t="s">
        <v>88</v>
      </c>
      <c r="BB4136" s="2" t="s">
        <v>72</v>
      </c>
      <c r="BC4136" s="2">
        <v>36.090000000000003</v>
      </c>
      <c r="BD4136" s="2">
        <v>1</v>
      </c>
      <c r="BE4136" s="2" t="s">
        <v>38</v>
      </c>
      <c r="BF4136" s="2" t="s">
        <v>56</v>
      </c>
      <c r="BG4136" s="2">
        <v>2</v>
      </c>
      <c r="BH4136" s="2">
        <v>3</v>
      </c>
    </row>
    <row r="4137" spans="36:60" x14ac:dyDescent="0.25">
      <c r="AJ4137" s="12">
        <v>423</v>
      </c>
      <c r="AK4137" s="13" t="s">
        <v>423</v>
      </c>
      <c r="AL4137" s="13" t="s">
        <v>129</v>
      </c>
      <c r="AM4137" s="13" t="s">
        <v>42</v>
      </c>
      <c r="AN4137" s="13" t="s">
        <v>59</v>
      </c>
      <c r="AO4137" s="13" t="s">
        <v>74</v>
      </c>
      <c r="AP4137" s="13" t="s">
        <v>68</v>
      </c>
      <c r="AQ4137" s="13" t="s">
        <v>69</v>
      </c>
      <c r="AR4137" s="13" t="s">
        <v>45</v>
      </c>
      <c r="AS4137" s="13" t="s">
        <v>46</v>
      </c>
      <c r="AT4137" s="13">
        <v>299.43</v>
      </c>
      <c r="AU4137" s="13">
        <v>12</v>
      </c>
      <c r="AV4137" s="13">
        <v>0.08</v>
      </c>
      <c r="AW4137" s="13">
        <v>3305.71</v>
      </c>
      <c r="AX4137" s="13">
        <v>1767.64</v>
      </c>
      <c r="AY4137" s="13">
        <v>1538.07</v>
      </c>
      <c r="AZ4137" s="13" t="s">
        <v>47</v>
      </c>
      <c r="BA4137" s="13" t="s">
        <v>36</v>
      </c>
      <c r="BB4137" s="13" t="s">
        <v>72</v>
      </c>
      <c r="BC4137" s="13">
        <v>8.85</v>
      </c>
      <c r="BD4137" s="13">
        <v>3</v>
      </c>
      <c r="BE4137" s="13" t="s">
        <v>97</v>
      </c>
      <c r="BF4137" s="13" t="s">
        <v>39</v>
      </c>
      <c r="BG4137" s="13">
        <v>5</v>
      </c>
      <c r="BH4137" s="13">
        <v>12</v>
      </c>
    </row>
    <row r="4138" spans="36:60" x14ac:dyDescent="0.25">
      <c r="AJ4138" s="11">
        <v>424</v>
      </c>
      <c r="AK4138" s="2" t="s">
        <v>361</v>
      </c>
      <c r="AL4138" s="2" t="s">
        <v>127</v>
      </c>
      <c r="AM4138" s="2" t="s">
        <v>28</v>
      </c>
      <c r="AN4138" s="2" t="s">
        <v>83</v>
      </c>
      <c r="AO4138" s="2" t="s">
        <v>78</v>
      </c>
      <c r="AP4138" s="2" t="s">
        <v>75</v>
      </c>
      <c r="AQ4138" s="2" t="s">
        <v>87</v>
      </c>
      <c r="AR4138" s="2" t="s">
        <v>45</v>
      </c>
      <c r="AS4138" s="2" t="s">
        <v>70</v>
      </c>
      <c r="AT4138" s="2">
        <v>356.51</v>
      </c>
      <c r="AU4138" s="2">
        <v>1</v>
      </c>
      <c r="AV4138" s="2">
        <v>0.14000000000000001</v>
      </c>
      <c r="AW4138" s="2">
        <v>306.60000000000002</v>
      </c>
      <c r="AX4138" s="2">
        <v>275.63</v>
      </c>
      <c r="AY4138" s="2">
        <v>30.97</v>
      </c>
      <c r="AZ4138" s="2" t="s">
        <v>35</v>
      </c>
      <c r="BA4138" s="2" t="s">
        <v>71</v>
      </c>
      <c r="BB4138" s="2" t="s">
        <v>72</v>
      </c>
      <c r="BC4138" s="2">
        <v>11.89</v>
      </c>
      <c r="BD4138" s="2">
        <v>7</v>
      </c>
      <c r="BE4138" s="2" t="s">
        <v>55</v>
      </c>
      <c r="BF4138" s="2" t="s">
        <v>56</v>
      </c>
      <c r="BG4138" s="2">
        <v>2</v>
      </c>
      <c r="BH4138" s="2">
        <v>8</v>
      </c>
    </row>
    <row r="4139" spans="36:60" x14ac:dyDescent="0.25">
      <c r="AJ4139" s="12">
        <v>425</v>
      </c>
      <c r="AK4139" s="13" t="s">
        <v>424</v>
      </c>
      <c r="AL4139" s="13" t="s">
        <v>41</v>
      </c>
      <c r="AM4139" s="13" t="s">
        <v>42</v>
      </c>
      <c r="AN4139" s="13" t="s">
        <v>59</v>
      </c>
      <c r="AO4139" s="13" t="s">
        <v>100</v>
      </c>
      <c r="AP4139" s="13" t="s">
        <v>68</v>
      </c>
      <c r="AQ4139" s="13" t="s">
        <v>69</v>
      </c>
      <c r="AR4139" s="13" t="s">
        <v>53</v>
      </c>
      <c r="AS4139" s="13" t="s">
        <v>70</v>
      </c>
      <c r="AT4139" s="13">
        <v>774.55</v>
      </c>
      <c r="AU4139" s="13">
        <v>9</v>
      </c>
      <c r="AV4139" s="13">
        <v>0.08</v>
      </c>
      <c r="AW4139" s="13">
        <v>6413.27</v>
      </c>
      <c r="AX4139" s="13">
        <v>3802.68</v>
      </c>
      <c r="AY4139" s="13">
        <v>2610.59</v>
      </c>
      <c r="AZ4139" s="13" t="s">
        <v>47</v>
      </c>
      <c r="BA4139" s="13" t="s">
        <v>71</v>
      </c>
      <c r="BB4139" s="13" t="s">
        <v>37</v>
      </c>
      <c r="BC4139" s="13">
        <v>23.45</v>
      </c>
      <c r="BD4139" s="13">
        <v>8</v>
      </c>
      <c r="BE4139" s="13" t="s">
        <v>97</v>
      </c>
      <c r="BF4139" s="13" t="s">
        <v>56</v>
      </c>
      <c r="BG4139" s="13">
        <v>3</v>
      </c>
      <c r="BH4139" s="13">
        <v>5</v>
      </c>
    </row>
    <row r="4140" spans="36:60" x14ac:dyDescent="0.25">
      <c r="AJ4140" s="11">
        <v>426</v>
      </c>
      <c r="AK4140" s="2" t="s">
        <v>425</v>
      </c>
      <c r="AL4140" s="2" t="s">
        <v>127</v>
      </c>
      <c r="AM4140" s="2" t="s">
        <v>66</v>
      </c>
      <c r="AN4140" s="2" t="s">
        <v>90</v>
      </c>
      <c r="AO4140" s="2" t="s">
        <v>78</v>
      </c>
      <c r="AP4140" s="2" t="s">
        <v>68</v>
      </c>
      <c r="AQ4140" s="2" t="s">
        <v>134</v>
      </c>
      <c r="AR4140" s="2" t="s">
        <v>45</v>
      </c>
      <c r="AS4140" s="2" t="s">
        <v>34</v>
      </c>
      <c r="AT4140" s="2">
        <v>668.87</v>
      </c>
      <c r="AU4140" s="2">
        <v>13</v>
      </c>
      <c r="AV4140" s="2">
        <v>0.19</v>
      </c>
      <c r="AW4140" s="2">
        <v>7043.2</v>
      </c>
      <c r="AX4140" s="2">
        <v>5759.93</v>
      </c>
      <c r="AY4140" s="2">
        <v>1283.27</v>
      </c>
      <c r="AZ4140" s="2" t="s">
        <v>47</v>
      </c>
      <c r="BA4140" s="2" t="s">
        <v>36</v>
      </c>
      <c r="BB4140" s="2" t="s">
        <v>72</v>
      </c>
      <c r="BC4140" s="2">
        <v>18.54</v>
      </c>
      <c r="BD4140" s="2">
        <v>6</v>
      </c>
      <c r="BE4140" s="2" t="s">
        <v>38</v>
      </c>
      <c r="BF4140" s="2" t="s">
        <v>39</v>
      </c>
      <c r="BG4140" s="2">
        <v>5</v>
      </c>
      <c r="BH4140" s="2">
        <v>7</v>
      </c>
    </row>
    <row r="4141" spans="36:60" x14ac:dyDescent="0.25">
      <c r="AJ4141" s="12">
        <v>427</v>
      </c>
      <c r="AK4141" s="13" t="s">
        <v>379</v>
      </c>
      <c r="AL4141" s="13" t="s">
        <v>27</v>
      </c>
      <c r="AM4141" s="13" t="s">
        <v>28</v>
      </c>
      <c r="AN4141" s="13" t="s">
        <v>43</v>
      </c>
      <c r="AO4141" s="13" t="s">
        <v>30</v>
      </c>
      <c r="AP4141" s="13" t="s">
        <v>61</v>
      </c>
      <c r="AQ4141" s="13" t="s">
        <v>32</v>
      </c>
      <c r="AR4141" s="13" t="s">
        <v>53</v>
      </c>
      <c r="AS4141" s="13" t="s">
        <v>85</v>
      </c>
      <c r="AT4141" s="13">
        <v>881.14</v>
      </c>
      <c r="AU4141" s="13">
        <v>17</v>
      </c>
      <c r="AV4141" s="13">
        <v>0.02</v>
      </c>
      <c r="AW4141" s="13">
        <v>14679.79</v>
      </c>
      <c r="AX4141" s="13">
        <v>10959.45</v>
      </c>
      <c r="AY4141" s="13">
        <v>3720.34</v>
      </c>
      <c r="AZ4141" s="13" t="s">
        <v>47</v>
      </c>
      <c r="BA4141" s="13" t="s">
        <v>71</v>
      </c>
      <c r="BB4141" s="13" t="s">
        <v>72</v>
      </c>
      <c r="BC4141" s="13">
        <v>18.22</v>
      </c>
      <c r="BD4141" s="13">
        <v>5</v>
      </c>
      <c r="BE4141" s="13" t="s">
        <v>38</v>
      </c>
      <c r="BF4141" s="13" t="s">
        <v>39</v>
      </c>
      <c r="BG4141" s="13">
        <v>2</v>
      </c>
      <c r="BH4141" s="13">
        <v>7</v>
      </c>
    </row>
    <row r="4142" spans="36:60" x14ac:dyDescent="0.25">
      <c r="AJ4142" s="11">
        <v>428</v>
      </c>
      <c r="AK4142" s="2" t="s">
        <v>426</v>
      </c>
      <c r="AL4142" s="2" t="s">
        <v>41</v>
      </c>
      <c r="AM4142" s="2" t="s">
        <v>28</v>
      </c>
      <c r="AN4142" s="2" t="s">
        <v>83</v>
      </c>
      <c r="AO4142" s="2" t="s">
        <v>94</v>
      </c>
      <c r="AP4142" s="2" t="s">
        <v>75</v>
      </c>
      <c r="AQ4142" s="2" t="s">
        <v>134</v>
      </c>
      <c r="AR4142" s="2" t="s">
        <v>53</v>
      </c>
      <c r="AS4142" s="2" t="s">
        <v>85</v>
      </c>
      <c r="AT4142" s="2">
        <v>126.87</v>
      </c>
      <c r="AU4142" s="2">
        <v>17</v>
      </c>
      <c r="AV4142" s="2">
        <v>0.24</v>
      </c>
      <c r="AW4142" s="2">
        <v>1639.16</v>
      </c>
      <c r="AX4142" s="2">
        <v>1072.44</v>
      </c>
      <c r="AY4142" s="2">
        <v>566.72</v>
      </c>
      <c r="AZ4142" s="2" t="s">
        <v>47</v>
      </c>
      <c r="BA4142" s="2" t="s">
        <v>54</v>
      </c>
      <c r="BB4142" s="2" t="s">
        <v>37</v>
      </c>
      <c r="BC4142" s="2">
        <v>42.98</v>
      </c>
      <c r="BD4142" s="2">
        <v>5</v>
      </c>
      <c r="BE4142" s="2" t="s">
        <v>97</v>
      </c>
      <c r="BF4142" s="2" t="s">
        <v>56</v>
      </c>
      <c r="BG4142" s="2">
        <v>4</v>
      </c>
      <c r="BH4142" s="2">
        <v>4</v>
      </c>
    </row>
    <row r="4143" spans="36:60" x14ac:dyDescent="0.25">
      <c r="AJ4143" s="12">
        <v>429</v>
      </c>
      <c r="AK4143" s="13" t="s">
        <v>307</v>
      </c>
      <c r="AL4143" s="13" t="s">
        <v>129</v>
      </c>
      <c r="AM4143" s="13" t="s">
        <v>66</v>
      </c>
      <c r="AN4143" s="13" t="s">
        <v>83</v>
      </c>
      <c r="AO4143" s="13" t="s">
        <v>30</v>
      </c>
      <c r="AP4143" s="13" t="s">
        <v>75</v>
      </c>
      <c r="AQ4143" s="13" t="s">
        <v>62</v>
      </c>
      <c r="AR4143" s="13" t="s">
        <v>45</v>
      </c>
      <c r="AS4143" s="13" t="s">
        <v>85</v>
      </c>
      <c r="AT4143" s="13">
        <v>668.58</v>
      </c>
      <c r="AU4143" s="13">
        <v>13</v>
      </c>
      <c r="AV4143" s="13">
        <v>0.19</v>
      </c>
      <c r="AW4143" s="13">
        <v>7040.15</v>
      </c>
      <c r="AX4143" s="13">
        <v>4520.9399999999996</v>
      </c>
      <c r="AY4143" s="13">
        <v>2519.21</v>
      </c>
      <c r="AZ4143" s="13" t="s">
        <v>47</v>
      </c>
      <c r="BA4143" s="13" t="s">
        <v>36</v>
      </c>
      <c r="BB4143" s="13" t="s">
        <v>72</v>
      </c>
      <c r="BC4143" s="13">
        <v>34.65</v>
      </c>
      <c r="BD4143" s="13">
        <v>3</v>
      </c>
      <c r="BE4143" s="13" t="s">
        <v>55</v>
      </c>
      <c r="BF4143" s="13" t="s">
        <v>39</v>
      </c>
      <c r="BG4143" s="13">
        <v>4</v>
      </c>
      <c r="BH4143" s="13">
        <v>5</v>
      </c>
    </row>
    <row r="4144" spans="36:60" x14ac:dyDescent="0.25">
      <c r="AJ4144" s="11">
        <v>430</v>
      </c>
      <c r="AK4144" s="2" t="s">
        <v>427</v>
      </c>
      <c r="AL4144" s="2" t="s">
        <v>27</v>
      </c>
      <c r="AM4144" s="2" t="s">
        <v>28</v>
      </c>
      <c r="AN4144" s="2" t="s">
        <v>90</v>
      </c>
      <c r="AO4144" s="2" t="s">
        <v>94</v>
      </c>
      <c r="AP4144" s="2" t="s">
        <v>68</v>
      </c>
      <c r="AQ4144" s="2" t="s">
        <v>102</v>
      </c>
      <c r="AR4144" s="2" t="s">
        <v>53</v>
      </c>
      <c r="AS4144" s="2" t="s">
        <v>70</v>
      </c>
      <c r="AT4144" s="2">
        <v>861.19</v>
      </c>
      <c r="AU4144" s="2">
        <v>17</v>
      </c>
      <c r="AV4144" s="2">
        <v>0.28999999999999998</v>
      </c>
      <c r="AW4144" s="2">
        <v>10394.56</v>
      </c>
      <c r="AX4144" s="2">
        <v>6602.78</v>
      </c>
      <c r="AY4144" s="2">
        <v>3791.78</v>
      </c>
      <c r="AZ4144" s="2" t="s">
        <v>47</v>
      </c>
      <c r="BA4144" s="2" t="s">
        <v>36</v>
      </c>
      <c r="BB4144" s="2" t="s">
        <v>37</v>
      </c>
      <c r="BC4144" s="2">
        <v>16.12</v>
      </c>
      <c r="BD4144" s="2">
        <v>5</v>
      </c>
      <c r="BE4144" s="2" t="s">
        <v>38</v>
      </c>
      <c r="BF4144" s="2" t="s">
        <v>56</v>
      </c>
      <c r="BG4144" s="2">
        <v>1</v>
      </c>
      <c r="BH4144" s="2">
        <v>8</v>
      </c>
    </row>
    <row r="4145" spans="36:60" x14ac:dyDescent="0.25">
      <c r="AJ4145" s="12">
        <v>431</v>
      </c>
      <c r="AK4145" s="13" t="s">
        <v>428</v>
      </c>
      <c r="AL4145" s="13" t="s">
        <v>118</v>
      </c>
      <c r="AM4145" s="13" t="s">
        <v>42</v>
      </c>
      <c r="AN4145" s="13" t="s">
        <v>90</v>
      </c>
      <c r="AO4145" s="13" t="s">
        <v>67</v>
      </c>
      <c r="AP4145" s="13" t="s">
        <v>75</v>
      </c>
      <c r="AQ4145" s="13" t="s">
        <v>84</v>
      </c>
      <c r="AR4145" s="13" t="s">
        <v>53</v>
      </c>
      <c r="AS4145" s="13" t="s">
        <v>85</v>
      </c>
      <c r="AT4145" s="13">
        <v>768.66</v>
      </c>
      <c r="AU4145" s="13">
        <v>15</v>
      </c>
      <c r="AV4145" s="13">
        <v>0.15</v>
      </c>
      <c r="AW4145" s="13">
        <v>9800.41</v>
      </c>
      <c r="AX4145" s="13">
        <v>4933.12</v>
      </c>
      <c r="AY4145" s="13">
        <v>4867.29</v>
      </c>
      <c r="AZ4145" s="13" t="s">
        <v>63</v>
      </c>
      <c r="BA4145" s="13" t="s">
        <v>54</v>
      </c>
      <c r="BB4145" s="13" t="s">
        <v>48</v>
      </c>
      <c r="BC4145" s="13">
        <v>25.41</v>
      </c>
      <c r="BD4145" s="13">
        <v>6</v>
      </c>
      <c r="BE4145" s="13" t="s">
        <v>38</v>
      </c>
      <c r="BF4145" s="13" t="s">
        <v>56</v>
      </c>
      <c r="BG4145" s="13">
        <v>2</v>
      </c>
      <c r="BH4145" s="13">
        <v>1</v>
      </c>
    </row>
    <row r="4146" spans="36:60" x14ac:dyDescent="0.25">
      <c r="AJ4146" s="11">
        <v>432</v>
      </c>
      <c r="AK4146" s="2" t="s">
        <v>109</v>
      </c>
      <c r="AL4146" s="2" t="s">
        <v>118</v>
      </c>
      <c r="AM4146" s="2" t="s">
        <v>42</v>
      </c>
      <c r="AN4146" s="2" t="s">
        <v>43</v>
      </c>
      <c r="AO4146" s="2" t="s">
        <v>67</v>
      </c>
      <c r="AP4146" s="2" t="s">
        <v>75</v>
      </c>
      <c r="AQ4146" s="2" t="s">
        <v>107</v>
      </c>
      <c r="AR4146" s="2" t="s">
        <v>45</v>
      </c>
      <c r="AS4146" s="2" t="s">
        <v>46</v>
      </c>
      <c r="AT4146" s="2">
        <v>766.53</v>
      </c>
      <c r="AU4146" s="2">
        <v>9</v>
      </c>
      <c r="AV4146" s="2">
        <v>0.13</v>
      </c>
      <c r="AW4146" s="2">
        <v>6001.93</v>
      </c>
      <c r="AX4146" s="2">
        <v>4927.8900000000003</v>
      </c>
      <c r="AY4146" s="2">
        <v>1074.04</v>
      </c>
      <c r="AZ4146" s="2" t="s">
        <v>91</v>
      </c>
      <c r="BA4146" s="2" t="s">
        <v>36</v>
      </c>
      <c r="BB4146" s="2" t="s">
        <v>48</v>
      </c>
      <c r="BC4146" s="2">
        <v>15.32</v>
      </c>
      <c r="BD4146" s="2">
        <v>5</v>
      </c>
      <c r="BE4146" s="2" t="s">
        <v>38</v>
      </c>
      <c r="BF4146" s="2" t="s">
        <v>56</v>
      </c>
      <c r="BG4146" s="2">
        <v>1</v>
      </c>
      <c r="BH4146" s="2">
        <v>12</v>
      </c>
    </row>
    <row r="4147" spans="36:60" x14ac:dyDescent="0.25">
      <c r="AJ4147" s="12">
        <v>433</v>
      </c>
      <c r="AK4147" s="13" t="s">
        <v>429</v>
      </c>
      <c r="AL4147" s="13" t="s">
        <v>50</v>
      </c>
      <c r="AM4147" s="13" t="s">
        <v>82</v>
      </c>
      <c r="AN4147" s="13" t="s">
        <v>83</v>
      </c>
      <c r="AO4147" s="13" t="s">
        <v>60</v>
      </c>
      <c r="AP4147" s="13" t="s">
        <v>61</v>
      </c>
      <c r="AQ4147" s="13" t="s">
        <v>32</v>
      </c>
      <c r="AR4147" s="13" t="s">
        <v>45</v>
      </c>
      <c r="AS4147" s="13" t="s">
        <v>46</v>
      </c>
      <c r="AT4147" s="13">
        <v>590.92999999999995</v>
      </c>
      <c r="AU4147" s="13">
        <v>17</v>
      </c>
      <c r="AV4147" s="13">
        <v>0.1</v>
      </c>
      <c r="AW4147" s="13">
        <v>9041.23</v>
      </c>
      <c r="AX4147" s="13">
        <v>4912.2</v>
      </c>
      <c r="AY4147" s="13">
        <v>4129.03</v>
      </c>
      <c r="AZ4147" s="13" t="s">
        <v>35</v>
      </c>
      <c r="BA4147" s="13" t="s">
        <v>36</v>
      </c>
      <c r="BB4147" s="13" t="s">
        <v>48</v>
      </c>
      <c r="BC4147" s="13">
        <v>18.87</v>
      </c>
      <c r="BD4147" s="13">
        <v>9</v>
      </c>
      <c r="BE4147" s="13" t="s">
        <v>55</v>
      </c>
      <c r="BF4147" s="13" t="s">
        <v>39</v>
      </c>
      <c r="BG4147" s="13">
        <v>3</v>
      </c>
      <c r="BH4147" s="13">
        <v>6</v>
      </c>
    </row>
    <row r="4148" spans="36:60" x14ac:dyDescent="0.25">
      <c r="AJ4148" s="11">
        <v>434</v>
      </c>
      <c r="AK4148" s="2" t="s">
        <v>346</v>
      </c>
      <c r="AL4148" s="2" t="s">
        <v>114</v>
      </c>
      <c r="AM4148" s="2" t="s">
        <v>42</v>
      </c>
      <c r="AN4148" s="2" t="s">
        <v>59</v>
      </c>
      <c r="AO4148" s="2" t="s">
        <v>94</v>
      </c>
      <c r="AP4148" s="2" t="s">
        <v>61</v>
      </c>
      <c r="AQ4148" s="2" t="s">
        <v>84</v>
      </c>
      <c r="AR4148" s="2" t="s">
        <v>33</v>
      </c>
      <c r="AS4148" s="2" t="s">
        <v>70</v>
      </c>
      <c r="AT4148" s="2">
        <v>177.77</v>
      </c>
      <c r="AU4148" s="2">
        <v>18</v>
      </c>
      <c r="AV4148" s="2">
        <v>0.04</v>
      </c>
      <c r="AW4148" s="2">
        <v>3071.87</v>
      </c>
      <c r="AX4148" s="2">
        <v>2039.73</v>
      </c>
      <c r="AY4148" s="2">
        <v>1032.1400000000001</v>
      </c>
      <c r="AZ4148" s="2" t="s">
        <v>47</v>
      </c>
      <c r="BA4148" s="2" t="s">
        <v>36</v>
      </c>
      <c r="BB4148" s="2" t="s">
        <v>37</v>
      </c>
      <c r="BC4148" s="2">
        <v>11.21</v>
      </c>
      <c r="BD4148" s="2">
        <v>5</v>
      </c>
      <c r="BE4148" s="2" t="s">
        <v>38</v>
      </c>
      <c r="BF4148" s="2" t="s">
        <v>56</v>
      </c>
      <c r="BG4148" s="2">
        <v>3</v>
      </c>
      <c r="BH4148" s="2">
        <v>12</v>
      </c>
    </row>
    <row r="4149" spans="36:60" x14ac:dyDescent="0.25">
      <c r="AJ4149" s="12">
        <v>435</v>
      </c>
      <c r="AK4149" s="13" t="s">
        <v>430</v>
      </c>
      <c r="AL4149" s="13" t="s">
        <v>127</v>
      </c>
      <c r="AM4149" s="13" t="s">
        <v>66</v>
      </c>
      <c r="AN4149" s="13" t="s">
        <v>43</v>
      </c>
      <c r="AO4149" s="13" t="s">
        <v>67</v>
      </c>
      <c r="AP4149" s="13" t="s">
        <v>51</v>
      </c>
      <c r="AQ4149" s="13" t="s">
        <v>102</v>
      </c>
      <c r="AR4149" s="13" t="s">
        <v>33</v>
      </c>
      <c r="AS4149" s="13" t="s">
        <v>80</v>
      </c>
      <c r="AT4149" s="13">
        <v>705.37</v>
      </c>
      <c r="AU4149" s="13">
        <v>20</v>
      </c>
      <c r="AV4149" s="13">
        <v>0.18</v>
      </c>
      <c r="AW4149" s="13">
        <v>11568.07</v>
      </c>
      <c r="AX4149" s="13">
        <v>8800.89</v>
      </c>
      <c r="AY4149" s="13">
        <v>2767.18</v>
      </c>
      <c r="AZ4149" s="13" t="s">
        <v>63</v>
      </c>
      <c r="BA4149" s="13" t="s">
        <v>36</v>
      </c>
      <c r="BB4149" s="13" t="s">
        <v>37</v>
      </c>
      <c r="BC4149" s="13">
        <v>11.51</v>
      </c>
      <c r="BD4149" s="13">
        <v>10</v>
      </c>
      <c r="BE4149" s="13" t="s">
        <v>97</v>
      </c>
      <c r="BF4149" s="13" t="s">
        <v>39</v>
      </c>
      <c r="BG4149" s="13">
        <v>5</v>
      </c>
      <c r="BH4149" s="13">
        <v>9</v>
      </c>
    </row>
    <row r="4150" spans="36:60" x14ac:dyDescent="0.25">
      <c r="AJ4150" s="11">
        <v>436</v>
      </c>
      <c r="AK4150" s="2" t="s">
        <v>293</v>
      </c>
      <c r="AL4150" s="2" t="s">
        <v>65</v>
      </c>
      <c r="AM4150" s="2" t="s">
        <v>66</v>
      </c>
      <c r="AN4150" s="2" t="s">
        <v>83</v>
      </c>
      <c r="AO4150" s="2" t="s">
        <v>94</v>
      </c>
      <c r="AP4150" s="2" t="s">
        <v>75</v>
      </c>
      <c r="AQ4150" s="2" t="s">
        <v>102</v>
      </c>
      <c r="AR4150" s="2" t="s">
        <v>45</v>
      </c>
      <c r="AS4150" s="2" t="s">
        <v>85</v>
      </c>
      <c r="AT4150" s="2">
        <v>37.42</v>
      </c>
      <c r="AU4150" s="2">
        <v>20</v>
      </c>
      <c r="AV4150" s="2">
        <v>0.25</v>
      </c>
      <c r="AW4150" s="2">
        <v>561.29999999999995</v>
      </c>
      <c r="AX4150" s="2">
        <v>468.24</v>
      </c>
      <c r="AY4150" s="2">
        <v>93.06</v>
      </c>
      <c r="AZ4150" s="2" t="s">
        <v>63</v>
      </c>
      <c r="BA4150" s="2" t="s">
        <v>36</v>
      </c>
      <c r="BB4150" s="2" t="s">
        <v>72</v>
      </c>
      <c r="BC4150" s="2">
        <v>47.27</v>
      </c>
      <c r="BD4150" s="2">
        <v>8</v>
      </c>
      <c r="BE4150" s="2" t="s">
        <v>55</v>
      </c>
      <c r="BF4150" s="2" t="s">
        <v>39</v>
      </c>
      <c r="BG4150" s="2">
        <v>1</v>
      </c>
      <c r="BH4150" s="2">
        <v>3</v>
      </c>
    </row>
    <row r="4151" spans="36:60" x14ac:dyDescent="0.25">
      <c r="AJ4151" s="12">
        <v>437</v>
      </c>
      <c r="AK4151" s="13" t="s">
        <v>431</v>
      </c>
      <c r="AL4151" s="13" t="s">
        <v>96</v>
      </c>
      <c r="AM4151" s="13" t="s">
        <v>42</v>
      </c>
      <c r="AN4151" s="13" t="s">
        <v>43</v>
      </c>
      <c r="AO4151" s="13" t="s">
        <v>94</v>
      </c>
      <c r="AP4151" s="13" t="s">
        <v>31</v>
      </c>
      <c r="AQ4151" s="13" t="s">
        <v>79</v>
      </c>
      <c r="AR4151" s="13" t="s">
        <v>45</v>
      </c>
      <c r="AS4151" s="13" t="s">
        <v>80</v>
      </c>
      <c r="AT4151" s="13">
        <v>528.57000000000005</v>
      </c>
      <c r="AU4151" s="13">
        <v>18</v>
      </c>
      <c r="AV4151" s="13">
        <v>0.28999999999999998</v>
      </c>
      <c r="AW4151" s="13">
        <v>6755.12</v>
      </c>
      <c r="AX4151" s="13">
        <v>3507.51</v>
      </c>
      <c r="AY4151" s="13">
        <v>3247.61</v>
      </c>
      <c r="AZ4151" s="13" t="s">
        <v>76</v>
      </c>
      <c r="BA4151" s="13" t="s">
        <v>88</v>
      </c>
      <c r="BB4151" s="13" t="s">
        <v>37</v>
      </c>
      <c r="BC4151" s="13">
        <v>31.66</v>
      </c>
      <c r="BD4151" s="13">
        <v>4</v>
      </c>
      <c r="BE4151" s="13" t="s">
        <v>97</v>
      </c>
      <c r="BF4151" s="13" t="s">
        <v>39</v>
      </c>
      <c r="BG4151" s="13">
        <v>1</v>
      </c>
      <c r="BH4151" s="13">
        <v>5</v>
      </c>
    </row>
    <row r="4152" spans="36:60" x14ac:dyDescent="0.25">
      <c r="AJ4152" s="11">
        <v>438</v>
      </c>
      <c r="AK4152" s="2" t="s">
        <v>364</v>
      </c>
      <c r="AL4152" s="2" t="s">
        <v>99</v>
      </c>
      <c r="AM4152" s="2" t="s">
        <v>66</v>
      </c>
      <c r="AN4152" s="2" t="s">
        <v>43</v>
      </c>
      <c r="AO4152" s="2" t="s">
        <v>100</v>
      </c>
      <c r="AP4152" s="2" t="s">
        <v>51</v>
      </c>
      <c r="AQ4152" s="2" t="s">
        <v>134</v>
      </c>
      <c r="AR4152" s="2" t="s">
        <v>33</v>
      </c>
      <c r="AS4152" s="2" t="s">
        <v>34</v>
      </c>
      <c r="AT4152" s="2">
        <v>243.08</v>
      </c>
      <c r="AU4152" s="2">
        <v>6</v>
      </c>
      <c r="AV4152" s="2">
        <v>0.08</v>
      </c>
      <c r="AW4152" s="2">
        <v>1341.8</v>
      </c>
      <c r="AX4152" s="2">
        <v>693.12</v>
      </c>
      <c r="AY4152" s="2">
        <v>648.67999999999995</v>
      </c>
      <c r="AZ4152" s="2" t="s">
        <v>47</v>
      </c>
      <c r="BA4152" s="2" t="s">
        <v>54</v>
      </c>
      <c r="BB4152" s="2" t="s">
        <v>48</v>
      </c>
      <c r="BC4152" s="2">
        <v>13.79</v>
      </c>
      <c r="BD4152" s="2">
        <v>8</v>
      </c>
      <c r="BE4152" s="2" t="s">
        <v>97</v>
      </c>
      <c r="BF4152" s="2" t="s">
        <v>56</v>
      </c>
      <c r="BG4152" s="2">
        <v>1</v>
      </c>
      <c r="BH4152" s="2">
        <v>9</v>
      </c>
    </row>
    <row r="4153" spans="36:60" x14ac:dyDescent="0.25">
      <c r="AJ4153" s="12">
        <v>439</v>
      </c>
      <c r="AK4153" s="13" t="s">
        <v>351</v>
      </c>
      <c r="AL4153" s="13" t="s">
        <v>118</v>
      </c>
      <c r="AM4153" s="13" t="s">
        <v>42</v>
      </c>
      <c r="AN4153" s="13" t="s">
        <v>93</v>
      </c>
      <c r="AO4153" s="13" t="s">
        <v>44</v>
      </c>
      <c r="AP4153" s="13" t="s">
        <v>61</v>
      </c>
      <c r="AQ4153" s="13" t="s">
        <v>87</v>
      </c>
      <c r="AR4153" s="13" t="s">
        <v>53</v>
      </c>
      <c r="AS4153" s="13" t="s">
        <v>34</v>
      </c>
      <c r="AT4153" s="13">
        <v>821.97</v>
      </c>
      <c r="AU4153" s="13">
        <v>10</v>
      </c>
      <c r="AV4153" s="13">
        <v>0.22</v>
      </c>
      <c r="AW4153" s="13">
        <v>6411.37</v>
      </c>
      <c r="AX4153" s="13">
        <v>3920.33</v>
      </c>
      <c r="AY4153" s="13">
        <v>2491.04</v>
      </c>
      <c r="AZ4153" s="13" t="s">
        <v>63</v>
      </c>
      <c r="BA4153" s="13" t="s">
        <v>54</v>
      </c>
      <c r="BB4153" s="13" t="s">
        <v>48</v>
      </c>
      <c r="BC4153" s="13">
        <v>42.29</v>
      </c>
      <c r="BD4153" s="13">
        <v>7</v>
      </c>
      <c r="BE4153" s="13" t="s">
        <v>38</v>
      </c>
      <c r="BF4153" s="13" t="s">
        <v>39</v>
      </c>
      <c r="BG4153" s="13">
        <v>5</v>
      </c>
      <c r="BH4153" s="13">
        <v>7</v>
      </c>
    </row>
    <row r="4154" spans="36:60" x14ac:dyDescent="0.25">
      <c r="AJ4154" s="11">
        <v>440</v>
      </c>
      <c r="AK4154" s="2" t="s">
        <v>432</v>
      </c>
      <c r="AL4154" s="2" t="s">
        <v>58</v>
      </c>
      <c r="AM4154" s="2" t="s">
        <v>66</v>
      </c>
      <c r="AN4154" s="2" t="s">
        <v>29</v>
      </c>
      <c r="AO4154" s="2" t="s">
        <v>44</v>
      </c>
      <c r="AP4154" s="2" t="s">
        <v>31</v>
      </c>
      <c r="AQ4154" s="2" t="s">
        <v>134</v>
      </c>
      <c r="AR4154" s="2" t="s">
        <v>45</v>
      </c>
      <c r="AS4154" s="2" t="s">
        <v>46</v>
      </c>
      <c r="AT4154" s="2">
        <v>829.29</v>
      </c>
      <c r="AU4154" s="2">
        <v>17</v>
      </c>
      <c r="AV4154" s="2">
        <v>0.09</v>
      </c>
      <c r="AW4154" s="2">
        <v>12829.12</v>
      </c>
      <c r="AX4154" s="2">
        <v>6806.6</v>
      </c>
      <c r="AY4154" s="2">
        <v>6022.52</v>
      </c>
      <c r="AZ4154" s="2" t="s">
        <v>47</v>
      </c>
      <c r="BA4154" s="2" t="s">
        <v>71</v>
      </c>
      <c r="BB4154" s="2" t="s">
        <v>72</v>
      </c>
      <c r="BC4154" s="2">
        <v>43.75</v>
      </c>
      <c r="BD4154" s="2">
        <v>9</v>
      </c>
      <c r="BE4154" s="2" t="s">
        <v>97</v>
      </c>
      <c r="BF4154" s="2" t="s">
        <v>56</v>
      </c>
      <c r="BG4154" s="2">
        <v>5</v>
      </c>
      <c r="BH4154" s="2">
        <v>9</v>
      </c>
    </row>
    <row r="4155" spans="36:60" x14ac:dyDescent="0.25">
      <c r="AJ4155" s="12">
        <v>441</v>
      </c>
      <c r="AK4155" s="13" t="s">
        <v>433</v>
      </c>
      <c r="AL4155" s="13" t="s">
        <v>96</v>
      </c>
      <c r="AM4155" s="13" t="s">
        <v>66</v>
      </c>
      <c r="AN4155" s="13" t="s">
        <v>90</v>
      </c>
      <c r="AO4155" s="13" t="s">
        <v>100</v>
      </c>
      <c r="AP4155" s="13" t="s">
        <v>75</v>
      </c>
      <c r="AQ4155" s="13" t="s">
        <v>52</v>
      </c>
      <c r="AR4155" s="13" t="s">
        <v>45</v>
      </c>
      <c r="AS4155" s="13" t="s">
        <v>46</v>
      </c>
      <c r="AT4155" s="13">
        <v>479.08</v>
      </c>
      <c r="AU4155" s="13">
        <v>20</v>
      </c>
      <c r="AV4155" s="13">
        <v>0.19</v>
      </c>
      <c r="AW4155" s="13">
        <v>7761.1</v>
      </c>
      <c r="AX4155" s="13">
        <v>6650.61</v>
      </c>
      <c r="AY4155" s="13">
        <v>1110.49</v>
      </c>
      <c r="AZ4155" s="13" t="s">
        <v>63</v>
      </c>
      <c r="BA4155" s="13" t="s">
        <v>54</v>
      </c>
      <c r="BB4155" s="13" t="s">
        <v>37</v>
      </c>
      <c r="BC4155" s="13">
        <v>30.8</v>
      </c>
      <c r="BD4155" s="13">
        <v>1</v>
      </c>
      <c r="BE4155" s="13" t="s">
        <v>55</v>
      </c>
      <c r="BF4155" s="13" t="s">
        <v>39</v>
      </c>
      <c r="BG4155" s="13">
        <v>5</v>
      </c>
      <c r="BH4155" s="13">
        <v>11</v>
      </c>
    </row>
    <row r="4156" spans="36:60" x14ac:dyDescent="0.25">
      <c r="AJ4156" s="11">
        <v>442</v>
      </c>
      <c r="AK4156" s="2" t="s">
        <v>245</v>
      </c>
      <c r="AL4156" s="2" t="s">
        <v>118</v>
      </c>
      <c r="AM4156" s="2" t="s">
        <v>42</v>
      </c>
      <c r="AN4156" s="2" t="s">
        <v>90</v>
      </c>
      <c r="AO4156" s="2" t="s">
        <v>94</v>
      </c>
      <c r="AP4156" s="2" t="s">
        <v>68</v>
      </c>
      <c r="AQ4156" s="2" t="s">
        <v>52</v>
      </c>
      <c r="AR4156" s="2" t="s">
        <v>33</v>
      </c>
      <c r="AS4156" s="2" t="s">
        <v>80</v>
      </c>
      <c r="AT4156" s="2">
        <v>265.64</v>
      </c>
      <c r="AU4156" s="2">
        <v>19</v>
      </c>
      <c r="AV4156" s="2">
        <v>0.26</v>
      </c>
      <c r="AW4156" s="2">
        <v>3734.9</v>
      </c>
      <c r="AX4156" s="2">
        <v>2064.11</v>
      </c>
      <c r="AY4156" s="2">
        <v>1670.79</v>
      </c>
      <c r="AZ4156" s="2" t="s">
        <v>35</v>
      </c>
      <c r="BA4156" s="2" t="s">
        <v>36</v>
      </c>
      <c r="BB4156" s="2" t="s">
        <v>48</v>
      </c>
      <c r="BC4156" s="2">
        <v>49.83</v>
      </c>
      <c r="BD4156" s="2">
        <v>10</v>
      </c>
      <c r="BE4156" s="2" t="s">
        <v>97</v>
      </c>
      <c r="BF4156" s="2" t="s">
        <v>39</v>
      </c>
      <c r="BG4156" s="2">
        <v>1</v>
      </c>
      <c r="BH4156" s="2">
        <v>6</v>
      </c>
    </row>
    <row r="4157" spans="36:60" x14ac:dyDescent="0.25">
      <c r="AJ4157" s="12">
        <v>443</v>
      </c>
      <c r="AK4157" s="13" t="s">
        <v>434</v>
      </c>
      <c r="AL4157" s="13" t="s">
        <v>41</v>
      </c>
      <c r="AM4157" s="13" t="s">
        <v>66</v>
      </c>
      <c r="AN4157" s="13" t="s">
        <v>43</v>
      </c>
      <c r="AO4157" s="13" t="s">
        <v>44</v>
      </c>
      <c r="AP4157" s="13" t="s">
        <v>31</v>
      </c>
      <c r="AQ4157" s="13" t="s">
        <v>69</v>
      </c>
      <c r="AR4157" s="13" t="s">
        <v>33</v>
      </c>
      <c r="AS4157" s="13" t="s">
        <v>85</v>
      </c>
      <c r="AT4157" s="13">
        <v>997.9</v>
      </c>
      <c r="AU4157" s="13">
        <v>3</v>
      </c>
      <c r="AV4157" s="13">
        <v>0.16</v>
      </c>
      <c r="AW4157" s="13">
        <v>2514.71</v>
      </c>
      <c r="AX4157" s="13">
        <v>2186.37</v>
      </c>
      <c r="AY4157" s="13">
        <v>328.34</v>
      </c>
      <c r="AZ4157" s="13" t="s">
        <v>91</v>
      </c>
      <c r="BA4157" s="13" t="s">
        <v>88</v>
      </c>
      <c r="BB4157" s="13" t="s">
        <v>72</v>
      </c>
      <c r="BC4157" s="13">
        <v>49.04</v>
      </c>
      <c r="BD4157" s="13">
        <v>7</v>
      </c>
      <c r="BE4157" s="13" t="s">
        <v>97</v>
      </c>
      <c r="BF4157" s="13" t="s">
        <v>56</v>
      </c>
      <c r="BG4157" s="13">
        <v>5</v>
      </c>
      <c r="BH4157" s="13">
        <v>8</v>
      </c>
    </row>
    <row r="4158" spans="36:60" x14ac:dyDescent="0.25">
      <c r="AJ4158" s="11">
        <v>444</v>
      </c>
      <c r="AK4158" s="2" t="s">
        <v>412</v>
      </c>
      <c r="AL4158" s="2" t="s">
        <v>99</v>
      </c>
      <c r="AM4158" s="2" t="s">
        <v>28</v>
      </c>
      <c r="AN4158" s="2" t="s">
        <v>83</v>
      </c>
      <c r="AO4158" s="2" t="s">
        <v>30</v>
      </c>
      <c r="AP4158" s="2" t="s">
        <v>75</v>
      </c>
      <c r="AQ4158" s="2" t="s">
        <v>134</v>
      </c>
      <c r="AR4158" s="2" t="s">
        <v>53</v>
      </c>
      <c r="AS4158" s="2" t="s">
        <v>80</v>
      </c>
      <c r="AT4158" s="2">
        <v>290.55</v>
      </c>
      <c r="AU4158" s="2">
        <v>13</v>
      </c>
      <c r="AV4158" s="2">
        <v>0.13</v>
      </c>
      <c r="AW4158" s="2">
        <v>3286.12</v>
      </c>
      <c r="AX4158" s="2">
        <v>1672.7</v>
      </c>
      <c r="AY4158" s="2">
        <v>1613.42</v>
      </c>
      <c r="AZ4158" s="2" t="s">
        <v>91</v>
      </c>
      <c r="BA4158" s="2" t="s">
        <v>71</v>
      </c>
      <c r="BB4158" s="2" t="s">
        <v>37</v>
      </c>
      <c r="BC4158" s="2">
        <v>31.47</v>
      </c>
      <c r="BD4158" s="2">
        <v>8</v>
      </c>
      <c r="BE4158" s="2" t="s">
        <v>38</v>
      </c>
      <c r="BF4158" s="2" t="s">
        <v>56</v>
      </c>
      <c r="BG4158" s="2">
        <v>2</v>
      </c>
      <c r="BH4158" s="2">
        <v>5</v>
      </c>
    </row>
    <row r="4159" spans="36:60" x14ac:dyDescent="0.25">
      <c r="AJ4159" s="12">
        <v>445</v>
      </c>
      <c r="AK4159" s="13" t="s">
        <v>435</v>
      </c>
      <c r="AL4159" s="13" t="s">
        <v>65</v>
      </c>
      <c r="AM4159" s="13" t="s">
        <v>42</v>
      </c>
      <c r="AN4159" s="13" t="s">
        <v>93</v>
      </c>
      <c r="AO4159" s="13" t="s">
        <v>44</v>
      </c>
      <c r="AP4159" s="13" t="s">
        <v>51</v>
      </c>
      <c r="AQ4159" s="13" t="s">
        <v>69</v>
      </c>
      <c r="AR4159" s="13" t="s">
        <v>53</v>
      </c>
      <c r="AS4159" s="13" t="s">
        <v>46</v>
      </c>
      <c r="AT4159" s="13">
        <v>348.69</v>
      </c>
      <c r="AU4159" s="13">
        <v>6</v>
      </c>
      <c r="AV4159" s="13">
        <v>0.24</v>
      </c>
      <c r="AW4159" s="13">
        <v>1590.03</v>
      </c>
      <c r="AX4159" s="13">
        <v>1354.79</v>
      </c>
      <c r="AY4159" s="13">
        <v>235.24</v>
      </c>
      <c r="AZ4159" s="13" t="s">
        <v>47</v>
      </c>
      <c r="BA4159" s="13" t="s">
        <v>88</v>
      </c>
      <c r="BB4159" s="13" t="s">
        <v>72</v>
      </c>
      <c r="BC4159" s="13">
        <v>32</v>
      </c>
      <c r="BD4159" s="13">
        <v>3</v>
      </c>
      <c r="BE4159" s="13" t="s">
        <v>38</v>
      </c>
      <c r="BF4159" s="13" t="s">
        <v>56</v>
      </c>
      <c r="BG4159" s="13">
        <v>1</v>
      </c>
      <c r="BH4159" s="13">
        <v>6</v>
      </c>
    </row>
    <row r="4160" spans="36:60" x14ac:dyDescent="0.25">
      <c r="AJ4160" s="11">
        <v>446</v>
      </c>
      <c r="AK4160" s="2" t="s">
        <v>436</v>
      </c>
      <c r="AL4160" s="2" t="s">
        <v>118</v>
      </c>
      <c r="AM4160" s="2" t="s">
        <v>82</v>
      </c>
      <c r="AN4160" s="2" t="s">
        <v>43</v>
      </c>
      <c r="AO4160" s="2" t="s">
        <v>94</v>
      </c>
      <c r="AP4160" s="2" t="s">
        <v>31</v>
      </c>
      <c r="AQ4160" s="2" t="s">
        <v>52</v>
      </c>
      <c r="AR4160" s="2" t="s">
        <v>53</v>
      </c>
      <c r="AS4160" s="2" t="s">
        <v>80</v>
      </c>
      <c r="AT4160" s="2">
        <v>581.55999999999995</v>
      </c>
      <c r="AU4160" s="2">
        <v>1</v>
      </c>
      <c r="AV4160" s="2">
        <v>0.27</v>
      </c>
      <c r="AW4160" s="2">
        <v>424.54</v>
      </c>
      <c r="AX4160" s="2">
        <v>301.61</v>
      </c>
      <c r="AY4160" s="2">
        <v>122.93</v>
      </c>
      <c r="AZ4160" s="2" t="s">
        <v>47</v>
      </c>
      <c r="BA4160" s="2" t="s">
        <v>71</v>
      </c>
      <c r="BB4160" s="2" t="s">
        <v>37</v>
      </c>
      <c r="BC4160" s="2">
        <v>44.72</v>
      </c>
      <c r="BD4160" s="2">
        <v>10</v>
      </c>
      <c r="BE4160" s="2" t="s">
        <v>55</v>
      </c>
      <c r="BF4160" s="2" t="s">
        <v>56</v>
      </c>
      <c r="BG4160" s="2">
        <v>4</v>
      </c>
      <c r="BH4160" s="2">
        <v>4</v>
      </c>
    </row>
    <row r="4161" spans="36:60" x14ac:dyDescent="0.25">
      <c r="AJ4161" s="12">
        <v>447</v>
      </c>
      <c r="AK4161" s="13" t="s">
        <v>437</v>
      </c>
      <c r="AL4161" s="13" t="s">
        <v>120</v>
      </c>
      <c r="AM4161" s="13" t="s">
        <v>82</v>
      </c>
      <c r="AN4161" s="13" t="s">
        <v>83</v>
      </c>
      <c r="AO4161" s="13" t="s">
        <v>78</v>
      </c>
      <c r="AP4161" s="13" t="s">
        <v>75</v>
      </c>
      <c r="AQ4161" s="13" t="s">
        <v>79</v>
      </c>
      <c r="AR4161" s="13" t="s">
        <v>53</v>
      </c>
      <c r="AS4161" s="13" t="s">
        <v>34</v>
      </c>
      <c r="AT4161" s="13">
        <v>164.27</v>
      </c>
      <c r="AU4161" s="13">
        <v>1</v>
      </c>
      <c r="AV4161" s="13">
        <v>7.0000000000000007E-2</v>
      </c>
      <c r="AW4161" s="13">
        <v>152.77000000000001</v>
      </c>
      <c r="AX4161" s="13">
        <v>97.42</v>
      </c>
      <c r="AY4161" s="13">
        <v>55.35</v>
      </c>
      <c r="AZ4161" s="13" t="s">
        <v>35</v>
      </c>
      <c r="BA4161" s="13" t="s">
        <v>88</v>
      </c>
      <c r="BB4161" s="13" t="s">
        <v>37</v>
      </c>
      <c r="BC4161" s="13">
        <v>49.39</v>
      </c>
      <c r="BD4161" s="13">
        <v>2</v>
      </c>
      <c r="BE4161" s="13" t="s">
        <v>38</v>
      </c>
      <c r="BF4161" s="13" t="s">
        <v>56</v>
      </c>
      <c r="BG4161" s="13">
        <v>3</v>
      </c>
      <c r="BH4161" s="13">
        <v>4</v>
      </c>
    </row>
    <row r="4162" spans="36:60" x14ac:dyDescent="0.25">
      <c r="AJ4162" s="11">
        <v>448</v>
      </c>
      <c r="AK4162" s="2" t="s">
        <v>438</v>
      </c>
      <c r="AL4162" s="2" t="s">
        <v>99</v>
      </c>
      <c r="AM4162" s="2" t="s">
        <v>28</v>
      </c>
      <c r="AN4162" s="2" t="s">
        <v>83</v>
      </c>
      <c r="AO4162" s="2" t="s">
        <v>100</v>
      </c>
      <c r="AP4162" s="2" t="s">
        <v>68</v>
      </c>
      <c r="AQ4162" s="2" t="s">
        <v>32</v>
      </c>
      <c r="AR4162" s="2" t="s">
        <v>33</v>
      </c>
      <c r="AS4162" s="2" t="s">
        <v>85</v>
      </c>
      <c r="AT4162" s="2">
        <v>513.16999999999996</v>
      </c>
      <c r="AU4162" s="2">
        <v>7</v>
      </c>
      <c r="AV4162" s="2">
        <v>0.1</v>
      </c>
      <c r="AW4162" s="2">
        <v>3232.97</v>
      </c>
      <c r="AX4162" s="2">
        <v>2835.85</v>
      </c>
      <c r="AY4162" s="2">
        <v>397.12</v>
      </c>
      <c r="AZ4162" s="2" t="s">
        <v>35</v>
      </c>
      <c r="BA4162" s="2" t="s">
        <v>88</v>
      </c>
      <c r="BB4162" s="2" t="s">
        <v>48</v>
      </c>
      <c r="BC4162" s="2">
        <v>32.22</v>
      </c>
      <c r="BD4162" s="2">
        <v>5</v>
      </c>
      <c r="BE4162" s="2" t="s">
        <v>38</v>
      </c>
      <c r="BF4162" s="2" t="s">
        <v>56</v>
      </c>
      <c r="BG4162" s="2">
        <v>5</v>
      </c>
      <c r="BH4162" s="2">
        <v>10</v>
      </c>
    </row>
    <row r="4163" spans="36:60" x14ac:dyDescent="0.25">
      <c r="AJ4163" s="12">
        <v>449</v>
      </c>
      <c r="AK4163" s="13" t="s">
        <v>380</v>
      </c>
      <c r="AL4163" s="13" t="s">
        <v>99</v>
      </c>
      <c r="AM4163" s="13" t="s">
        <v>28</v>
      </c>
      <c r="AN4163" s="13" t="s">
        <v>29</v>
      </c>
      <c r="AO4163" s="13" t="s">
        <v>94</v>
      </c>
      <c r="AP4163" s="13" t="s">
        <v>75</v>
      </c>
      <c r="AQ4163" s="13" t="s">
        <v>62</v>
      </c>
      <c r="AR4163" s="13" t="s">
        <v>45</v>
      </c>
      <c r="AS4163" s="13" t="s">
        <v>85</v>
      </c>
      <c r="AT4163" s="13">
        <v>131.04</v>
      </c>
      <c r="AU4163" s="13">
        <v>16</v>
      </c>
      <c r="AV4163" s="13">
        <v>0.1</v>
      </c>
      <c r="AW4163" s="13">
        <v>1886.98</v>
      </c>
      <c r="AX4163" s="13">
        <v>1299.08</v>
      </c>
      <c r="AY4163" s="13">
        <v>587.9</v>
      </c>
      <c r="AZ4163" s="13" t="s">
        <v>91</v>
      </c>
      <c r="BA4163" s="13" t="s">
        <v>88</v>
      </c>
      <c r="BB4163" s="13" t="s">
        <v>37</v>
      </c>
      <c r="BC4163" s="13">
        <v>44.09</v>
      </c>
      <c r="BD4163" s="13">
        <v>7</v>
      </c>
      <c r="BE4163" s="13" t="s">
        <v>55</v>
      </c>
      <c r="BF4163" s="13" t="s">
        <v>39</v>
      </c>
      <c r="BG4163" s="13">
        <v>1</v>
      </c>
      <c r="BH4163" s="13">
        <v>6</v>
      </c>
    </row>
    <row r="4164" spans="36:60" x14ac:dyDescent="0.25">
      <c r="AJ4164" s="11">
        <v>450</v>
      </c>
      <c r="AK4164" s="2" t="s">
        <v>306</v>
      </c>
      <c r="AL4164" s="2" t="s">
        <v>99</v>
      </c>
      <c r="AM4164" s="2" t="s">
        <v>82</v>
      </c>
      <c r="AN4164" s="2" t="s">
        <v>43</v>
      </c>
      <c r="AO4164" s="2" t="s">
        <v>94</v>
      </c>
      <c r="AP4164" s="2" t="s">
        <v>68</v>
      </c>
      <c r="AQ4164" s="2" t="s">
        <v>134</v>
      </c>
      <c r="AR4164" s="2" t="s">
        <v>53</v>
      </c>
      <c r="AS4164" s="2" t="s">
        <v>70</v>
      </c>
      <c r="AT4164" s="2">
        <v>174.84</v>
      </c>
      <c r="AU4164" s="2">
        <v>8</v>
      </c>
      <c r="AV4164" s="2">
        <v>0.05</v>
      </c>
      <c r="AW4164" s="2">
        <v>1328.78</v>
      </c>
      <c r="AX4164" s="2">
        <v>939.88</v>
      </c>
      <c r="AY4164" s="2">
        <v>388.9</v>
      </c>
      <c r="AZ4164" s="2" t="s">
        <v>76</v>
      </c>
      <c r="BA4164" s="2" t="s">
        <v>88</v>
      </c>
      <c r="BB4164" s="2" t="s">
        <v>37</v>
      </c>
      <c r="BC4164" s="2">
        <v>8.5399999999999991</v>
      </c>
      <c r="BD4164" s="2">
        <v>7</v>
      </c>
      <c r="BE4164" s="2" t="s">
        <v>38</v>
      </c>
      <c r="BF4164" s="2" t="s">
        <v>56</v>
      </c>
      <c r="BG4164" s="2">
        <v>2</v>
      </c>
      <c r="BH4164" s="2">
        <v>12</v>
      </c>
    </row>
    <row r="4165" spans="36:60" x14ac:dyDescent="0.25">
      <c r="AJ4165" s="12">
        <v>451</v>
      </c>
      <c r="AK4165" s="13" t="s">
        <v>330</v>
      </c>
      <c r="AL4165" s="13" t="s">
        <v>99</v>
      </c>
      <c r="AM4165" s="13" t="s">
        <v>42</v>
      </c>
      <c r="AN4165" s="13" t="s">
        <v>59</v>
      </c>
      <c r="AO4165" s="13" t="s">
        <v>30</v>
      </c>
      <c r="AP4165" s="13" t="s">
        <v>68</v>
      </c>
      <c r="AQ4165" s="13" t="s">
        <v>62</v>
      </c>
      <c r="AR4165" s="13" t="s">
        <v>53</v>
      </c>
      <c r="AS4165" s="13" t="s">
        <v>46</v>
      </c>
      <c r="AT4165" s="13">
        <v>452.37</v>
      </c>
      <c r="AU4165" s="13">
        <v>6</v>
      </c>
      <c r="AV4165" s="13">
        <v>0.13</v>
      </c>
      <c r="AW4165" s="13">
        <v>2361.37</v>
      </c>
      <c r="AX4165" s="13">
        <v>2114.91</v>
      </c>
      <c r="AY4165" s="13">
        <v>246.46</v>
      </c>
      <c r="AZ4165" s="13" t="s">
        <v>35</v>
      </c>
      <c r="BA4165" s="13" t="s">
        <v>88</v>
      </c>
      <c r="BB4165" s="13" t="s">
        <v>72</v>
      </c>
      <c r="BC4165" s="13">
        <v>15.24</v>
      </c>
      <c r="BD4165" s="13">
        <v>2</v>
      </c>
      <c r="BE4165" s="13" t="s">
        <v>55</v>
      </c>
      <c r="BF4165" s="13" t="s">
        <v>56</v>
      </c>
      <c r="BG4165" s="13">
        <v>4</v>
      </c>
      <c r="BH4165" s="13">
        <v>4</v>
      </c>
    </row>
    <row r="4166" spans="36:60" x14ac:dyDescent="0.25">
      <c r="AJ4166" s="11">
        <v>452</v>
      </c>
      <c r="AK4166" s="2" t="s">
        <v>439</v>
      </c>
      <c r="AL4166" s="2" t="s">
        <v>58</v>
      </c>
      <c r="AM4166" s="2" t="s">
        <v>82</v>
      </c>
      <c r="AN4166" s="2" t="s">
        <v>90</v>
      </c>
      <c r="AO4166" s="2" t="s">
        <v>100</v>
      </c>
      <c r="AP4166" s="2" t="s">
        <v>75</v>
      </c>
      <c r="AQ4166" s="2" t="s">
        <v>32</v>
      </c>
      <c r="AR4166" s="2" t="s">
        <v>33</v>
      </c>
      <c r="AS4166" s="2" t="s">
        <v>70</v>
      </c>
      <c r="AT4166" s="2">
        <v>64.19</v>
      </c>
      <c r="AU4166" s="2">
        <v>13</v>
      </c>
      <c r="AV4166" s="2">
        <v>0.1</v>
      </c>
      <c r="AW4166" s="2">
        <v>751.02</v>
      </c>
      <c r="AX4166" s="2">
        <v>409.04</v>
      </c>
      <c r="AY4166" s="2">
        <v>341.98</v>
      </c>
      <c r="AZ4166" s="2" t="s">
        <v>76</v>
      </c>
      <c r="BA4166" s="2" t="s">
        <v>54</v>
      </c>
      <c r="BB4166" s="2" t="s">
        <v>37</v>
      </c>
      <c r="BC4166" s="2">
        <v>42.96</v>
      </c>
      <c r="BD4166" s="2">
        <v>6</v>
      </c>
      <c r="BE4166" s="2" t="s">
        <v>55</v>
      </c>
      <c r="BF4166" s="2" t="s">
        <v>39</v>
      </c>
      <c r="BG4166" s="2">
        <v>3</v>
      </c>
      <c r="BH4166" s="2">
        <v>10</v>
      </c>
    </row>
    <row r="4167" spans="36:60" x14ac:dyDescent="0.25">
      <c r="AJ4167" s="12">
        <v>453</v>
      </c>
      <c r="AK4167" s="13" t="s">
        <v>440</v>
      </c>
      <c r="AL4167" s="13" t="s">
        <v>41</v>
      </c>
      <c r="AM4167" s="13" t="s">
        <v>28</v>
      </c>
      <c r="AN4167" s="13" t="s">
        <v>90</v>
      </c>
      <c r="AO4167" s="13" t="s">
        <v>44</v>
      </c>
      <c r="AP4167" s="13" t="s">
        <v>61</v>
      </c>
      <c r="AQ4167" s="13" t="s">
        <v>69</v>
      </c>
      <c r="AR4167" s="13" t="s">
        <v>33</v>
      </c>
      <c r="AS4167" s="13" t="s">
        <v>46</v>
      </c>
      <c r="AT4167" s="13">
        <v>452.66</v>
      </c>
      <c r="AU4167" s="13">
        <v>11</v>
      </c>
      <c r="AV4167" s="13">
        <v>0.21</v>
      </c>
      <c r="AW4167" s="13">
        <v>3933.62</v>
      </c>
      <c r="AX4167" s="13">
        <v>3295.3</v>
      </c>
      <c r="AY4167" s="13">
        <v>638.32000000000005</v>
      </c>
      <c r="AZ4167" s="13" t="s">
        <v>76</v>
      </c>
      <c r="BA4167" s="13" t="s">
        <v>71</v>
      </c>
      <c r="BB4167" s="13" t="s">
        <v>72</v>
      </c>
      <c r="BC4167" s="13">
        <v>10.35</v>
      </c>
      <c r="BD4167" s="13">
        <v>2</v>
      </c>
      <c r="BE4167" s="13" t="s">
        <v>97</v>
      </c>
      <c r="BF4167" s="13" t="s">
        <v>56</v>
      </c>
      <c r="BG4167" s="13">
        <v>5</v>
      </c>
      <c r="BH4167" s="13">
        <v>11</v>
      </c>
    </row>
    <row r="4168" spans="36:60" x14ac:dyDescent="0.25">
      <c r="AJ4168" s="11">
        <v>454</v>
      </c>
      <c r="AK4168" s="2" t="s">
        <v>441</v>
      </c>
      <c r="AL4168" s="2" t="s">
        <v>127</v>
      </c>
      <c r="AM4168" s="2" t="s">
        <v>28</v>
      </c>
      <c r="AN4168" s="2" t="s">
        <v>90</v>
      </c>
      <c r="AO4168" s="2" t="s">
        <v>74</v>
      </c>
      <c r="AP4168" s="2" t="s">
        <v>75</v>
      </c>
      <c r="AQ4168" s="2" t="s">
        <v>69</v>
      </c>
      <c r="AR4168" s="2" t="s">
        <v>33</v>
      </c>
      <c r="AS4168" s="2" t="s">
        <v>85</v>
      </c>
      <c r="AT4168" s="2">
        <v>218.62</v>
      </c>
      <c r="AU4168" s="2">
        <v>11</v>
      </c>
      <c r="AV4168" s="2">
        <v>0.13</v>
      </c>
      <c r="AW4168" s="2">
        <v>2092.19</v>
      </c>
      <c r="AX4168" s="2">
        <v>1140.8499999999999</v>
      </c>
      <c r="AY4168" s="2">
        <v>951.34</v>
      </c>
      <c r="AZ4168" s="2" t="s">
        <v>76</v>
      </c>
      <c r="BA4168" s="2" t="s">
        <v>54</v>
      </c>
      <c r="BB4168" s="2" t="s">
        <v>37</v>
      </c>
      <c r="BC4168" s="2">
        <v>16.59</v>
      </c>
      <c r="BD4168" s="2">
        <v>5</v>
      </c>
      <c r="BE4168" s="2" t="s">
        <v>55</v>
      </c>
      <c r="BF4168" s="2" t="s">
        <v>39</v>
      </c>
      <c r="BG4168" s="2">
        <v>4</v>
      </c>
      <c r="BH4168" s="2">
        <v>6</v>
      </c>
    </row>
    <row r="4169" spans="36:60" x14ac:dyDescent="0.25">
      <c r="AJ4169" s="12">
        <v>455</v>
      </c>
      <c r="AK4169" s="13" t="s">
        <v>115</v>
      </c>
      <c r="AL4169" s="13" t="s">
        <v>50</v>
      </c>
      <c r="AM4169" s="13" t="s">
        <v>42</v>
      </c>
      <c r="AN4169" s="13" t="s">
        <v>59</v>
      </c>
      <c r="AO4169" s="13" t="s">
        <v>67</v>
      </c>
      <c r="AP4169" s="13" t="s">
        <v>68</v>
      </c>
      <c r="AQ4169" s="13" t="s">
        <v>32</v>
      </c>
      <c r="AR4169" s="13" t="s">
        <v>33</v>
      </c>
      <c r="AS4169" s="13" t="s">
        <v>46</v>
      </c>
      <c r="AT4169" s="13">
        <v>902.58</v>
      </c>
      <c r="AU4169" s="13">
        <v>8</v>
      </c>
      <c r="AV4169" s="13">
        <v>0.19</v>
      </c>
      <c r="AW4169" s="13">
        <v>5848.72</v>
      </c>
      <c r="AX4169" s="13">
        <v>4347.83</v>
      </c>
      <c r="AY4169" s="13">
        <v>1500.89</v>
      </c>
      <c r="AZ4169" s="13" t="s">
        <v>47</v>
      </c>
      <c r="BA4169" s="13" t="s">
        <v>88</v>
      </c>
      <c r="BB4169" s="13" t="s">
        <v>37</v>
      </c>
      <c r="BC4169" s="13">
        <v>44.98</v>
      </c>
      <c r="BD4169" s="13">
        <v>7</v>
      </c>
      <c r="BE4169" s="13" t="s">
        <v>38</v>
      </c>
      <c r="BF4169" s="13" t="s">
        <v>39</v>
      </c>
      <c r="BG4169" s="13">
        <v>3</v>
      </c>
      <c r="BH4169" s="13">
        <v>8</v>
      </c>
    </row>
    <row r="4170" spans="36:60" x14ac:dyDescent="0.25">
      <c r="AJ4170" s="11">
        <v>456</v>
      </c>
      <c r="AK4170" s="2" t="s">
        <v>442</v>
      </c>
      <c r="AL4170" s="2" t="s">
        <v>118</v>
      </c>
      <c r="AM4170" s="2" t="s">
        <v>82</v>
      </c>
      <c r="AN4170" s="2" t="s">
        <v>43</v>
      </c>
      <c r="AO4170" s="2" t="s">
        <v>78</v>
      </c>
      <c r="AP4170" s="2" t="s">
        <v>75</v>
      </c>
      <c r="AQ4170" s="2" t="s">
        <v>107</v>
      </c>
      <c r="AR4170" s="2" t="s">
        <v>33</v>
      </c>
      <c r="AS4170" s="2" t="s">
        <v>85</v>
      </c>
      <c r="AT4170" s="2">
        <v>870.99</v>
      </c>
      <c r="AU4170" s="2">
        <v>11</v>
      </c>
      <c r="AV4170" s="2">
        <v>0.24</v>
      </c>
      <c r="AW4170" s="2">
        <v>7281.48</v>
      </c>
      <c r="AX4170" s="2">
        <v>3669.81</v>
      </c>
      <c r="AY4170" s="2">
        <v>3611.67</v>
      </c>
      <c r="AZ4170" s="2" t="s">
        <v>47</v>
      </c>
      <c r="BA4170" s="2" t="s">
        <v>88</v>
      </c>
      <c r="BB4170" s="2" t="s">
        <v>37</v>
      </c>
      <c r="BC4170" s="2">
        <v>33.82</v>
      </c>
      <c r="BD4170" s="2">
        <v>2</v>
      </c>
      <c r="BE4170" s="2" t="s">
        <v>55</v>
      </c>
      <c r="BF4170" s="2" t="s">
        <v>56</v>
      </c>
      <c r="BG4170" s="2">
        <v>4</v>
      </c>
      <c r="BH4170" s="2">
        <v>9</v>
      </c>
    </row>
    <row r="4171" spans="36:60" x14ac:dyDescent="0.25">
      <c r="AJ4171" s="12">
        <v>457</v>
      </c>
      <c r="AK4171" s="13" t="s">
        <v>358</v>
      </c>
      <c r="AL4171" s="13" t="s">
        <v>58</v>
      </c>
      <c r="AM4171" s="13" t="s">
        <v>82</v>
      </c>
      <c r="AN4171" s="13" t="s">
        <v>29</v>
      </c>
      <c r="AO4171" s="13" t="s">
        <v>94</v>
      </c>
      <c r="AP4171" s="13" t="s">
        <v>51</v>
      </c>
      <c r="AQ4171" s="13" t="s">
        <v>102</v>
      </c>
      <c r="AR4171" s="13" t="s">
        <v>53</v>
      </c>
      <c r="AS4171" s="13" t="s">
        <v>85</v>
      </c>
      <c r="AT4171" s="13">
        <v>72.650000000000006</v>
      </c>
      <c r="AU4171" s="13">
        <v>18</v>
      </c>
      <c r="AV4171" s="13">
        <v>0.11</v>
      </c>
      <c r="AW4171" s="13">
        <v>1163.8499999999999</v>
      </c>
      <c r="AX4171" s="13">
        <v>917.83</v>
      </c>
      <c r="AY4171" s="13">
        <v>246.02</v>
      </c>
      <c r="AZ4171" s="13" t="s">
        <v>63</v>
      </c>
      <c r="BA4171" s="13" t="s">
        <v>88</v>
      </c>
      <c r="BB4171" s="13" t="s">
        <v>37</v>
      </c>
      <c r="BC4171" s="13">
        <v>39.840000000000003</v>
      </c>
      <c r="BD4171" s="13">
        <v>3</v>
      </c>
      <c r="BE4171" s="13" t="s">
        <v>97</v>
      </c>
      <c r="BF4171" s="13" t="s">
        <v>56</v>
      </c>
      <c r="BG4171" s="13">
        <v>1</v>
      </c>
      <c r="BH4171" s="13">
        <v>8</v>
      </c>
    </row>
    <row r="4172" spans="36:60" x14ac:dyDescent="0.25">
      <c r="AJ4172" s="11">
        <v>458</v>
      </c>
      <c r="AK4172" s="2" t="s">
        <v>443</v>
      </c>
      <c r="AL4172" s="2" t="s">
        <v>120</v>
      </c>
      <c r="AM4172" s="2" t="s">
        <v>42</v>
      </c>
      <c r="AN4172" s="2" t="s">
        <v>59</v>
      </c>
      <c r="AO4172" s="2" t="s">
        <v>44</v>
      </c>
      <c r="AP4172" s="2" t="s">
        <v>61</v>
      </c>
      <c r="AQ4172" s="2" t="s">
        <v>52</v>
      </c>
      <c r="AR4172" s="2" t="s">
        <v>45</v>
      </c>
      <c r="AS4172" s="2" t="s">
        <v>46</v>
      </c>
      <c r="AT4172" s="2">
        <v>907.47</v>
      </c>
      <c r="AU4172" s="2">
        <v>20</v>
      </c>
      <c r="AV4172" s="2">
        <v>0.02</v>
      </c>
      <c r="AW4172" s="2">
        <v>17786.41</v>
      </c>
      <c r="AX4172" s="2">
        <v>14438.89</v>
      </c>
      <c r="AY4172" s="2">
        <v>3347.52</v>
      </c>
      <c r="AZ4172" s="2" t="s">
        <v>63</v>
      </c>
      <c r="BA4172" s="2" t="s">
        <v>54</v>
      </c>
      <c r="BB4172" s="2" t="s">
        <v>48</v>
      </c>
      <c r="BC4172" s="2">
        <v>46.31</v>
      </c>
      <c r="BD4172" s="2">
        <v>2</v>
      </c>
      <c r="BE4172" s="2" t="s">
        <v>97</v>
      </c>
      <c r="BF4172" s="2" t="s">
        <v>56</v>
      </c>
      <c r="BG4172" s="2">
        <v>5</v>
      </c>
      <c r="BH4172" s="2">
        <v>8</v>
      </c>
    </row>
    <row r="4173" spans="36:60" x14ac:dyDescent="0.25">
      <c r="AJ4173" s="12">
        <v>459</v>
      </c>
      <c r="AK4173" s="13" t="s">
        <v>444</v>
      </c>
      <c r="AL4173" s="13" t="s">
        <v>114</v>
      </c>
      <c r="AM4173" s="13" t="s">
        <v>66</v>
      </c>
      <c r="AN4173" s="13" t="s">
        <v>93</v>
      </c>
      <c r="AO4173" s="13" t="s">
        <v>44</v>
      </c>
      <c r="AP4173" s="13" t="s">
        <v>75</v>
      </c>
      <c r="AQ4173" s="13" t="s">
        <v>87</v>
      </c>
      <c r="AR4173" s="13" t="s">
        <v>33</v>
      </c>
      <c r="AS4173" s="13" t="s">
        <v>80</v>
      </c>
      <c r="AT4173" s="13">
        <v>51.29</v>
      </c>
      <c r="AU4173" s="13">
        <v>19</v>
      </c>
      <c r="AV4173" s="13">
        <v>0.12</v>
      </c>
      <c r="AW4173" s="13">
        <v>857.57</v>
      </c>
      <c r="AX4173" s="13">
        <v>616.63</v>
      </c>
      <c r="AY4173" s="13">
        <v>240.94</v>
      </c>
      <c r="AZ4173" s="13" t="s">
        <v>91</v>
      </c>
      <c r="BA4173" s="13" t="s">
        <v>54</v>
      </c>
      <c r="BB4173" s="13" t="s">
        <v>72</v>
      </c>
      <c r="BC4173" s="13">
        <v>13.46</v>
      </c>
      <c r="BD4173" s="13">
        <v>3</v>
      </c>
      <c r="BE4173" s="13" t="s">
        <v>38</v>
      </c>
      <c r="BF4173" s="13" t="s">
        <v>39</v>
      </c>
      <c r="BG4173" s="13">
        <v>4</v>
      </c>
      <c r="BH4173" s="13">
        <v>3</v>
      </c>
    </row>
    <row r="4174" spans="36:60" x14ac:dyDescent="0.25">
      <c r="AJ4174" s="11">
        <v>460</v>
      </c>
      <c r="AK4174" s="2" t="s">
        <v>370</v>
      </c>
      <c r="AL4174" s="2" t="s">
        <v>96</v>
      </c>
      <c r="AM4174" s="2" t="s">
        <v>28</v>
      </c>
      <c r="AN4174" s="2" t="s">
        <v>43</v>
      </c>
      <c r="AO4174" s="2" t="s">
        <v>30</v>
      </c>
      <c r="AP4174" s="2" t="s">
        <v>51</v>
      </c>
      <c r="AQ4174" s="2" t="s">
        <v>102</v>
      </c>
      <c r="AR4174" s="2" t="s">
        <v>53</v>
      </c>
      <c r="AS4174" s="2" t="s">
        <v>34</v>
      </c>
      <c r="AT4174" s="2">
        <v>592.77</v>
      </c>
      <c r="AU4174" s="2">
        <v>4</v>
      </c>
      <c r="AV4174" s="2">
        <v>0.26</v>
      </c>
      <c r="AW4174" s="2">
        <v>1754.6</v>
      </c>
      <c r="AX4174" s="2">
        <v>1126.7</v>
      </c>
      <c r="AY4174" s="2">
        <v>627.9</v>
      </c>
      <c r="AZ4174" s="2" t="s">
        <v>63</v>
      </c>
      <c r="BA4174" s="2" t="s">
        <v>36</v>
      </c>
      <c r="BB4174" s="2" t="s">
        <v>72</v>
      </c>
      <c r="BC4174" s="2">
        <v>13.09</v>
      </c>
      <c r="BD4174" s="2">
        <v>2</v>
      </c>
      <c r="BE4174" s="2" t="s">
        <v>38</v>
      </c>
      <c r="BF4174" s="2" t="s">
        <v>39</v>
      </c>
      <c r="BG4174" s="2">
        <v>2</v>
      </c>
      <c r="BH4174" s="2">
        <v>11</v>
      </c>
    </row>
    <row r="4175" spans="36:60" x14ac:dyDescent="0.25">
      <c r="AJ4175" s="12">
        <v>461</v>
      </c>
      <c r="AK4175" s="13" t="s">
        <v>437</v>
      </c>
      <c r="AL4175" s="13" t="s">
        <v>96</v>
      </c>
      <c r="AM4175" s="13" t="s">
        <v>42</v>
      </c>
      <c r="AN4175" s="13" t="s">
        <v>43</v>
      </c>
      <c r="AO4175" s="13" t="s">
        <v>100</v>
      </c>
      <c r="AP4175" s="13" t="s">
        <v>61</v>
      </c>
      <c r="AQ4175" s="13" t="s">
        <v>79</v>
      </c>
      <c r="AR4175" s="13" t="s">
        <v>33</v>
      </c>
      <c r="AS4175" s="13" t="s">
        <v>46</v>
      </c>
      <c r="AT4175" s="13">
        <v>752.7</v>
      </c>
      <c r="AU4175" s="13">
        <v>5</v>
      </c>
      <c r="AV4175" s="13">
        <v>0.3</v>
      </c>
      <c r="AW4175" s="13">
        <v>2634.45</v>
      </c>
      <c r="AX4175" s="13">
        <v>1699.95</v>
      </c>
      <c r="AY4175" s="13">
        <v>934.5</v>
      </c>
      <c r="AZ4175" s="13" t="s">
        <v>35</v>
      </c>
      <c r="BA4175" s="13" t="s">
        <v>71</v>
      </c>
      <c r="BB4175" s="13" t="s">
        <v>48</v>
      </c>
      <c r="BC4175" s="13">
        <v>36.43</v>
      </c>
      <c r="BD4175" s="13">
        <v>4</v>
      </c>
      <c r="BE4175" s="13" t="s">
        <v>97</v>
      </c>
      <c r="BF4175" s="13" t="s">
        <v>56</v>
      </c>
      <c r="BG4175" s="13">
        <v>2</v>
      </c>
      <c r="BH4175" s="13">
        <v>4</v>
      </c>
    </row>
    <row r="4176" spans="36:60" x14ac:dyDescent="0.25">
      <c r="AJ4176" s="11">
        <v>462</v>
      </c>
      <c r="AK4176" s="2" t="s">
        <v>445</v>
      </c>
      <c r="AL4176" s="2" t="s">
        <v>129</v>
      </c>
      <c r="AM4176" s="2" t="s">
        <v>28</v>
      </c>
      <c r="AN4176" s="2" t="s">
        <v>43</v>
      </c>
      <c r="AO4176" s="2" t="s">
        <v>67</v>
      </c>
      <c r="AP4176" s="2" t="s">
        <v>31</v>
      </c>
      <c r="AQ4176" s="2" t="s">
        <v>84</v>
      </c>
      <c r="AR4176" s="2" t="s">
        <v>45</v>
      </c>
      <c r="AS4176" s="2" t="s">
        <v>34</v>
      </c>
      <c r="AT4176" s="2">
        <v>962.64</v>
      </c>
      <c r="AU4176" s="2">
        <v>15</v>
      </c>
      <c r="AV4176" s="2">
        <v>0.05</v>
      </c>
      <c r="AW4176" s="2">
        <v>13717.62</v>
      </c>
      <c r="AX4176" s="2">
        <v>9401.48</v>
      </c>
      <c r="AY4176" s="2">
        <v>4316.1400000000003</v>
      </c>
      <c r="AZ4176" s="2" t="s">
        <v>76</v>
      </c>
      <c r="BA4176" s="2" t="s">
        <v>54</v>
      </c>
      <c r="BB4176" s="2" t="s">
        <v>48</v>
      </c>
      <c r="BC4176" s="2">
        <v>40.83</v>
      </c>
      <c r="BD4176" s="2">
        <v>2</v>
      </c>
      <c r="BE4176" s="2" t="s">
        <v>97</v>
      </c>
      <c r="BF4176" s="2" t="s">
        <v>56</v>
      </c>
      <c r="BG4176" s="2">
        <v>4</v>
      </c>
      <c r="BH4176" s="2">
        <v>3</v>
      </c>
    </row>
    <row r="4177" spans="36:60" x14ac:dyDescent="0.25">
      <c r="AJ4177" s="12">
        <v>463</v>
      </c>
      <c r="AK4177" s="13" t="s">
        <v>446</v>
      </c>
      <c r="AL4177" s="13" t="s">
        <v>99</v>
      </c>
      <c r="AM4177" s="13" t="s">
        <v>28</v>
      </c>
      <c r="AN4177" s="13" t="s">
        <v>93</v>
      </c>
      <c r="AO4177" s="13" t="s">
        <v>74</v>
      </c>
      <c r="AP4177" s="13" t="s">
        <v>61</v>
      </c>
      <c r="AQ4177" s="13" t="s">
        <v>52</v>
      </c>
      <c r="AR4177" s="13" t="s">
        <v>33</v>
      </c>
      <c r="AS4177" s="13" t="s">
        <v>70</v>
      </c>
      <c r="AT4177" s="13">
        <v>83.14</v>
      </c>
      <c r="AU4177" s="13">
        <v>2</v>
      </c>
      <c r="AV4177" s="13">
        <v>0.28999999999999998</v>
      </c>
      <c r="AW4177" s="13">
        <v>118.06</v>
      </c>
      <c r="AX4177" s="13">
        <v>104.04</v>
      </c>
      <c r="AY4177" s="13">
        <v>14.02</v>
      </c>
      <c r="AZ4177" s="13" t="s">
        <v>63</v>
      </c>
      <c r="BA4177" s="13" t="s">
        <v>36</v>
      </c>
      <c r="BB4177" s="13" t="s">
        <v>48</v>
      </c>
      <c r="BC4177" s="13">
        <v>43.42</v>
      </c>
      <c r="BD4177" s="13">
        <v>4</v>
      </c>
      <c r="BE4177" s="13" t="s">
        <v>97</v>
      </c>
      <c r="BF4177" s="13" t="s">
        <v>56</v>
      </c>
      <c r="BG4177" s="13">
        <v>4</v>
      </c>
      <c r="BH4177" s="13">
        <v>5</v>
      </c>
    </row>
    <row r="4178" spans="36:60" x14ac:dyDescent="0.25">
      <c r="AJ4178" s="11">
        <v>464</v>
      </c>
      <c r="AK4178" s="2" t="s">
        <v>447</v>
      </c>
      <c r="AL4178" s="2" t="s">
        <v>65</v>
      </c>
      <c r="AM4178" s="2" t="s">
        <v>66</v>
      </c>
      <c r="AN4178" s="2" t="s">
        <v>93</v>
      </c>
      <c r="AO4178" s="2" t="s">
        <v>44</v>
      </c>
      <c r="AP4178" s="2" t="s">
        <v>31</v>
      </c>
      <c r="AQ4178" s="2" t="s">
        <v>69</v>
      </c>
      <c r="AR4178" s="2" t="s">
        <v>53</v>
      </c>
      <c r="AS4178" s="2" t="s">
        <v>70</v>
      </c>
      <c r="AT4178" s="2">
        <v>975.34</v>
      </c>
      <c r="AU4178" s="2">
        <v>3</v>
      </c>
      <c r="AV4178" s="2">
        <v>0.2</v>
      </c>
      <c r="AW4178" s="2">
        <v>2340.8200000000002</v>
      </c>
      <c r="AX4178" s="2">
        <v>2055.39</v>
      </c>
      <c r="AY4178" s="2">
        <v>285.43</v>
      </c>
      <c r="AZ4178" s="2" t="s">
        <v>35</v>
      </c>
      <c r="BA4178" s="2" t="s">
        <v>54</v>
      </c>
      <c r="BB4178" s="2" t="s">
        <v>48</v>
      </c>
      <c r="BC4178" s="2">
        <v>10.130000000000001</v>
      </c>
      <c r="BD4178" s="2">
        <v>1</v>
      </c>
      <c r="BE4178" s="2" t="s">
        <v>55</v>
      </c>
      <c r="BF4178" s="2" t="s">
        <v>39</v>
      </c>
      <c r="BG4178" s="2">
        <v>1</v>
      </c>
      <c r="BH4178" s="2">
        <v>7</v>
      </c>
    </row>
    <row r="4179" spans="36:60" x14ac:dyDescent="0.25">
      <c r="AJ4179" s="12">
        <v>465</v>
      </c>
      <c r="AK4179" s="13" t="s">
        <v>448</v>
      </c>
      <c r="AL4179" s="13" t="s">
        <v>27</v>
      </c>
      <c r="AM4179" s="13" t="s">
        <v>42</v>
      </c>
      <c r="AN4179" s="13" t="s">
        <v>29</v>
      </c>
      <c r="AO4179" s="13" t="s">
        <v>60</v>
      </c>
      <c r="AP4179" s="13" t="s">
        <v>75</v>
      </c>
      <c r="AQ4179" s="13" t="s">
        <v>52</v>
      </c>
      <c r="AR4179" s="13" t="s">
        <v>53</v>
      </c>
      <c r="AS4179" s="13" t="s">
        <v>80</v>
      </c>
      <c r="AT4179" s="13">
        <v>281.76</v>
      </c>
      <c r="AU4179" s="13">
        <v>16</v>
      </c>
      <c r="AV4179" s="13">
        <v>0.14000000000000001</v>
      </c>
      <c r="AW4179" s="13">
        <v>3877.02</v>
      </c>
      <c r="AX4179" s="13">
        <v>1987.95</v>
      </c>
      <c r="AY4179" s="13">
        <v>1889.07</v>
      </c>
      <c r="AZ4179" s="13" t="s">
        <v>91</v>
      </c>
      <c r="BA4179" s="13" t="s">
        <v>36</v>
      </c>
      <c r="BB4179" s="13" t="s">
        <v>72</v>
      </c>
      <c r="BC4179" s="13">
        <v>43.23</v>
      </c>
      <c r="BD4179" s="13">
        <v>7</v>
      </c>
      <c r="BE4179" s="13" t="s">
        <v>55</v>
      </c>
      <c r="BF4179" s="13" t="s">
        <v>39</v>
      </c>
      <c r="BG4179" s="13">
        <v>4</v>
      </c>
      <c r="BH4179" s="13">
        <v>8</v>
      </c>
    </row>
    <row r="4180" spans="36:60" x14ac:dyDescent="0.25">
      <c r="AJ4180" s="11">
        <v>466</v>
      </c>
      <c r="AK4180" s="2" t="s">
        <v>110</v>
      </c>
      <c r="AL4180" s="2" t="s">
        <v>99</v>
      </c>
      <c r="AM4180" s="2" t="s">
        <v>82</v>
      </c>
      <c r="AN4180" s="2" t="s">
        <v>93</v>
      </c>
      <c r="AO4180" s="2" t="s">
        <v>94</v>
      </c>
      <c r="AP4180" s="2" t="s">
        <v>61</v>
      </c>
      <c r="AQ4180" s="2" t="s">
        <v>87</v>
      </c>
      <c r="AR4180" s="2" t="s">
        <v>33</v>
      </c>
      <c r="AS4180" s="2" t="s">
        <v>80</v>
      </c>
      <c r="AT4180" s="2">
        <v>65.59</v>
      </c>
      <c r="AU4180" s="2">
        <v>12</v>
      </c>
      <c r="AV4180" s="2">
        <v>0.15</v>
      </c>
      <c r="AW4180" s="2">
        <v>669.02</v>
      </c>
      <c r="AX4180" s="2">
        <v>593.96</v>
      </c>
      <c r="AY4180" s="2">
        <v>75.06</v>
      </c>
      <c r="AZ4180" s="2" t="s">
        <v>76</v>
      </c>
      <c r="BA4180" s="2" t="s">
        <v>54</v>
      </c>
      <c r="BB4180" s="2" t="s">
        <v>37</v>
      </c>
      <c r="BC4180" s="2">
        <v>49.88</v>
      </c>
      <c r="BD4180" s="2">
        <v>7</v>
      </c>
      <c r="BE4180" s="2" t="s">
        <v>38</v>
      </c>
      <c r="BF4180" s="2" t="s">
        <v>39</v>
      </c>
      <c r="BG4180" s="2">
        <v>2</v>
      </c>
      <c r="BH4180" s="2">
        <v>8</v>
      </c>
    </row>
    <row r="4181" spans="36:60" x14ac:dyDescent="0.25">
      <c r="AJ4181" s="12">
        <v>467</v>
      </c>
      <c r="AK4181" s="13" t="s">
        <v>283</v>
      </c>
      <c r="AL4181" s="13" t="s">
        <v>65</v>
      </c>
      <c r="AM4181" s="13" t="s">
        <v>42</v>
      </c>
      <c r="AN4181" s="13" t="s">
        <v>90</v>
      </c>
      <c r="AO4181" s="13" t="s">
        <v>100</v>
      </c>
      <c r="AP4181" s="13" t="s">
        <v>51</v>
      </c>
      <c r="AQ4181" s="13" t="s">
        <v>107</v>
      </c>
      <c r="AR4181" s="13" t="s">
        <v>33</v>
      </c>
      <c r="AS4181" s="13" t="s">
        <v>46</v>
      </c>
      <c r="AT4181" s="13">
        <v>190.49</v>
      </c>
      <c r="AU4181" s="13">
        <v>10</v>
      </c>
      <c r="AV4181" s="13">
        <v>0.01</v>
      </c>
      <c r="AW4181" s="13">
        <v>1885.85</v>
      </c>
      <c r="AX4181" s="13">
        <v>1578.6</v>
      </c>
      <c r="AY4181" s="13">
        <v>307.25</v>
      </c>
      <c r="AZ4181" s="13" t="s">
        <v>91</v>
      </c>
      <c r="BA4181" s="13" t="s">
        <v>36</v>
      </c>
      <c r="BB4181" s="13" t="s">
        <v>37</v>
      </c>
      <c r="BC4181" s="13">
        <v>27.01</v>
      </c>
      <c r="BD4181" s="13">
        <v>10</v>
      </c>
      <c r="BE4181" s="13" t="s">
        <v>38</v>
      </c>
      <c r="BF4181" s="13" t="s">
        <v>39</v>
      </c>
      <c r="BG4181" s="13">
        <v>4</v>
      </c>
      <c r="BH4181" s="13">
        <v>5</v>
      </c>
    </row>
    <row r="4182" spans="36:60" x14ac:dyDescent="0.25">
      <c r="AJ4182" s="11">
        <v>468</v>
      </c>
      <c r="AK4182" s="2" t="s">
        <v>319</v>
      </c>
      <c r="AL4182" s="2" t="s">
        <v>118</v>
      </c>
      <c r="AM4182" s="2" t="s">
        <v>42</v>
      </c>
      <c r="AN4182" s="2" t="s">
        <v>29</v>
      </c>
      <c r="AO4182" s="2" t="s">
        <v>78</v>
      </c>
      <c r="AP4182" s="2" t="s">
        <v>68</v>
      </c>
      <c r="AQ4182" s="2" t="s">
        <v>79</v>
      </c>
      <c r="AR4182" s="2" t="s">
        <v>33</v>
      </c>
      <c r="AS4182" s="2" t="s">
        <v>46</v>
      </c>
      <c r="AT4182" s="2">
        <v>407.12</v>
      </c>
      <c r="AU4182" s="2">
        <v>14</v>
      </c>
      <c r="AV4182" s="2">
        <v>0.12</v>
      </c>
      <c r="AW4182" s="2">
        <v>5015.72</v>
      </c>
      <c r="AX4182" s="2">
        <v>2770.12</v>
      </c>
      <c r="AY4182" s="2">
        <v>2245.6</v>
      </c>
      <c r="AZ4182" s="2" t="s">
        <v>63</v>
      </c>
      <c r="BA4182" s="2" t="s">
        <v>54</v>
      </c>
      <c r="BB4182" s="2" t="s">
        <v>48</v>
      </c>
      <c r="BC4182" s="2">
        <v>26.83</v>
      </c>
      <c r="BD4182" s="2">
        <v>5</v>
      </c>
      <c r="BE4182" s="2" t="s">
        <v>38</v>
      </c>
      <c r="BF4182" s="2" t="s">
        <v>39</v>
      </c>
      <c r="BG4182" s="2">
        <v>1</v>
      </c>
      <c r="BH4182" s="2">
        <v>8</v>
      </c>
    </row>
    <row r="4183" spans="36:60" x14ac:dyDescent="0.25">
      <c r="AJ4183" s="12">
        <v>469</v>
      </c>
      <c r="AK4183" s="13" t="s">
        <v>92</v>
      </c>
      <c r="AL4183" s="13" t="s">
        <v>127</v>
      </c>
      <c r="AM4183" s="13" t="s">
        <v>28</v>
      </c>
      <c r="AN4183" s="13" t="s">
        <v>43</v>
      </c>
      <c r="AO4183" s="13" t="s">
        <v>78</v>
      </c>
      <c r="AP4183" s="13" t="s">
        <v>68</v>
      </c>
      <c r="AQ4183" s="13" t="s">
        <v>87</v>
      </c>
      <c r="AR4183" s="13" t="s">
        <v>45</v>
      </c>
      <c r="AS4183" s="13" t="s">
        <v>34</v>
      </c>
      <c r="AT4183" s="13">
        <v>216.51</v>
      </c>
      <c r="AU4183" s="13">
        <v>18</v>
      </c>
      <c r="AV4183" s="13">
        <v>0.24</v>
      </c>
      <c r="AW4183" s="13">
        <v>2961.86</v>
      </c>
      <c r="AX4183" s="13">
        <v>1556.63</v>
      </c>
      <c r="AY4183" s="13">
        <v>1405.23</v>
      </c>
      <c r="AZ4183" s="13" t="s">
        <v>91</v>
      </c>
      <c r="BA4183" s="13" t="s">
        <v>88</v>
      </c>
      <c r="BB4183" s="13" t="s">
        <v>37</v>
      </c>
      <c r="BC4183" s="13">
        <v>33.85</v>
      </c>
      <c r="BD4183" s="13">
        <v>6</v>
      </c>
      <c r="BE4183" s="13" t="s">
        <v>55</v>
      </c>
      <c r="BF4183" s="13" t="s">
        <v>39</v>
      </c>
      <c r="BG4183" s="13">
        <v>5</v>
      </c>
      <c r="BH4183" s="13">
        <v>2</v>
      </c>
    </row>
    <row r="4184" spans="36:60" x14ac:dyDescent="0.25">
      <c r="AJ4184" s="11">
        <v>470</v>
      </c>
      <c r="AK4184" s="2" t="s">
        <v>223</v>
      </c>
      <c r="AL4184" s="2" t="s">
        <v>114</v>
      </c>
      <c r="AM4184" s="2" t="s">
        <v>66</v>
      </c>
      <c r="AN4184" s="2" t="s">
        <v>90</v>
      </c>
      <c r="AO4184" s="2" t="s">
        <v>67</v>
      </c>
      <c r="AP4184" s="2" t="s">
        <v>51</v>
      </c>
      <c r="AQ4184" s="2" t="s">
        <v>84</v>
      </c>
      <c r="AR4184" s="2" t="s">
        <v>45</v>
      </c>
      <c r="AS4184" s="2" t="s">
        <v>80</v>
      </c>
      <c r="AT4184" s="2">
        <v>283.08999999999997</v>
      </c>
      <c r="AU4184" s="2">
        <v>12</v>
      </c>
      <c r="AV4184" s="2">
        <v>0.25</v>
      </c>
      <c r="AW4184" s="2">
        <v>2547.81</v>
      </c>
      <c r="AX4184" s="2">
        <v>1996.99</v>
      </c>
      <c r="AY4184" s="2">
        <v>550.82000000000005</v>
      </c>
      <c r="AZ4184" s="2" t="s">
        <v>47</v>
      </c>
      <c r="BA4184" s="2" t="s">
        <v>54</v>
      </c>
      <c r="BB4184" s="2" t="s">
        <v>72</v>
      </c>
      <c r="BC4184" s="2">
        <v>40.35</v>
      </c>
      <c r="BD4184" s="2">
        <v>3</v>
      </c>
      <c r="BE4184" s="2" t="s">
        <v>55</v>
      </c>
      <c r="BF4184" s="2" t="s">
        <v>56</v>
      </c>
      <c r="BG4184" s="2">
        <v>5</v>
      </c>
      <c r="BH4184" s="2">
        <v>1</v>
      </c>
    </row>
    <row r="4185" spans="36:60" x14ac:dyDescent="0.25">
      <c r="AJ4185" s="12">
        <v>471</v>
      </c>
      <c r="AK4185" s="13" t="s">
        <v>449</v>
      </c>
      <c r="AL4185" s="13" t="s">
        <v>127</v>
      </c>
      <c r="AM4185" s="13" t="s">
        <v>66</v>
      </c>
      <c r="AN4185" s="13" t="s">
        <v>90</v>
      </c>
      <c r="AO4185" s="13" t="s">
        <v>67</v>
      </c>
      <c r="AP4185" s="13" t="s">
        <v>68</v>
      </c>
      <c r="AQ4185" s="13" t="s">
        <v>52</v>
      </c>
      <c r="AR4185" s="13" t="s">
        <v>53</v>
      </c>
      <c r="AS4185" s="13" t="s">
        <v>34</v>
      </c>
      <c r="AT4185" s="13">
        <v>709.52</v>
      </c>
      <c r="AU4185" s="13">
        <v>18</v>
      </c>
      <c r="AV4185" s="13">
        <v>0.25</v>
      </c>
      <c r="AW4185" s="13">
        <v>9578.52</v>
      </c>
      <c r="AX4185" s="13">
        <v>7291.78</v>
      </c>
      <c r="AY4185" s="13">
        <v>2286.7399999999998</v>
      </c>
      <c r="AZ4185" s="13" t="s">
        <v>76</v>
      </c>
      <c r="BA4185" s="13" t="s">
        <v>36</v>
      </c>
      <c r="BB4185" s="13" t="s">
        <v>72</v>
      </c>
      <c r="BC4185" s="13">
        <v>25.42</v>
      </c>
      <c r="BD4185" s="13">
        <v>3</v>
      </c>
      <c r="BE4185" s="13" t="s">
        <v>38</v>
      </c>
      <c r="BF4185" s="13" t="s">
        <v>56</v>
      </c>
      <c r="BG4185" s="13">
        <v>4</v>
      </c>
      <c r="BH4185" s="13">
        <v>3</v>
      </c>
    </row>
    <row r="4186" spans="36:60" x14ac:dyDescent="0.25">
      <c r="AJ4186" s="11">
        <v>472</v>
      </c>
      <c r="AK4186" s="2" t="s">
        <v>450</v>
      </c>
      <c r="AL4186" s="2" t="s">
        <v>118</v>
      </c>
      <c r="AM4186" s="2" t="s">
        <v>82</v>
      </c>
      <c r="AN4186" s="2" t="s">
        <v>59</v>
      </c>
      <c r="AO4186" s="2" t="s">
        <v>78</v>
      </c>
      <c r="AP4186" s="2" t="s">
        <v>31</v>
      </c>
      <c r="AQ4186" s="2" t="s">
        <v>102</v>
      </c>
      <c r="AR4186" s="2" t="s">
        <v>33</v>
      </c>
      <c r="AS4186" s="2" t="s">
        <v>46</v>
      </c>
      <c r="AT4186" s="2">
        <v>572.29</v>
      </c>
      <c r="AU4186" s="2">
        <v>8</v>
      </c>
      <c r="AV4186" s="2">
        <v>0.12</v>
      </c>
      <c r="AW4186" s="2">
        <v>4028.92</v>
      </c>
      <c r="AX4186" s="2">
        <v>2866.15</v>
      </c>
      <c r="AY4186" s="2">
        <v>1162.77</v>
      </c>
      <c r="AZ4186" s="2" t="s">
        <v>76</v>
      </c>
      <c r="BA4186" s="2" t="s">
        <v>71</v>
      </c>
      <c r="BB4186" s="2" t="s">
        <v>48</v>
      </c>
      <c r="BC4186" s="2">
        <v>18.54</v>
      </c>
      <c r="BD4186" s="2">
        <v>1</v>
      </c>
      <c r="BE4186" s="2" t="s">
        <v>55</v>
      </c>
      <c r="BF4186" s="2" t="s">
        <v>39</v>
      </c>
      <c r="BG4186" s="2">
        <v>3</v>
      </c>
      <c r="BH4186" s="2">
        <v>4</v>
      </c>
    </row>
    <row r="4187" spans="36:60" x14ac:dyDescent="0.25">
      <c r="AJ4187" s="12">
        <v>473</v>
      </c>
      <c r="AK4187" s="13" t="s">
        <v>451</v>
      </c>
      <c r="AL4187" s="13" t="s">
        <v>118</v>
      </c>
      <c r="AM4187" s="13" t="s">
        <v>66</v>
      </c>
      <c r="AN4187" s="13" t="s">
        <v>93</v>
      </c>
      <c r="AO4187" s="13" t="s">
        <v>67</v>
      </c>
      <c r="AP4187" s="13" t="s">
        <v>31</v>
      </c>
      <c r="AQ4187" s="13" t="s">
        <v>84</v>
      </c>
      <c r="AR4187" s="13" t="s">
        <v>33</v>
      </c>
      <c r="AS4187" s="13" t="s">
        <v>85</v>
      </c>
      <c r="AT4187" s="13">
        <v>987.81</v>
      </c>
      <c r="AU4187" s="13">
        <v>13</v>
      </c>
      <c r="AV4187" s="13">
        <v>0.22</v>
      </c>
      <c r="AW4187" s="13">
        <v>10016.39</v>
      </c>
      <c r="AX4187" s="13">
        <v>8013.26</v>
      </c>
      <c r="AY4187" s="13">
        <v>2003.13</v>
      </c>
      <c r="AZ4187" s="13" t="s">
        <v>63</v>
      </c>
      <c r="BA4187" s="13" t="s">
        <v>88</v>
      </c>
      <c r="BB4187" s="13" t="s">
        <v>48</v>
      </c>
      <c r="BC4187" s="13">
        <v>9.49</v>
      </c>
      <c r="BD4187" s="13">
        <v>9</v>
      </c>
      <c r="BE4187" s="13" t="s">
        <v>38</v>
      </c>
      <c r="BF4187" s="13" t="s">
        <v>56</v>
      </c>
      <c r="BG4187" s="13">
        <v>3</v>
      </c>
      <c r="BH4187" s="13">
        <v>12</v>
      </c>
    </row>
    <row r="4188" spans="36:60" x14ac:dyDescent="0.25">
      <c r="AJ4188" s="11">
        <v>474</v>
      </c>
      <c r="AK4188" s="2" t="s">
        <v>265</v>
      </c>
      <c r="AL4188" s="2" t="s">
        <v>27</v>
      </c>
      <c r="AM4188" s="2" t="s">
        <v>82</v>
      </c>
      <c r="AN4188" s="2" t="s">
        <v>29</v>
      </c>
      <c r="AO4188" s="2" t="s">
        <v>44</v>
      </c>
      <c r="AP4188" s="2" t="s">
        <v>61</v>
      </c>
      <c r="AQ4188" s="2" t="s">
        <v>32</v>
      </c>
      <c r="AR4188" s="2" t="s">
        <v>33</v>
      </c>
      <c r="AS4188" s="2" t="s">
        <v>85</v>
      </c>
      <c r="AT4188" s="2">
        <v>507.66</v>
      </c>
      <c r="AU4188" s="2">
        <v>3</v>
      </c>
      <c r="AV4188" s="2">
        <v>0.03</v>
      </c>
      <c r="AW4188" s="2">
        <v>1477.29</v>
      </c>
      <c r="AX4188" s="2">
        <v>1230.08</v>
      </c>
      <c r="AY4188" s="2">
        <v>247.21</v>
      </c>
      <c r="AZ4188" s="2" t="s">
        <v>91</v>
      </c>
      <c r="BA4188" s="2" t="s">
        <v>54</v>
      </c>
      <c r="BB4188" s="2" t="s">
        <v>37</v>
      </c>
      <c r="BC4188" s="2">
        <v>33.64</v>
      </c>
      <c r="BD4188" s="2">
        <v>8</v>
      </c>
      <c r="BE4188" s="2" t="s">
        <v>38</v>
      </c>
      <c r="BF4188" s="2" t="s">
        <v>39</v>
      </c>
      <c r="BG4188" s="2">
        <v>2</v>
      </c>
      <c r="BH4188" s="2">
        <v>6</v>
      </c>
    </row>
    <row r="4189" spans="36:60" x14ac:dyDescent="0.25">
      <c r="AJ4189" s="12">
        <v>475</v>
      </c>
      <c r="AK4189" s="13" t="s">
        <v>112</v>
      </c>
      <c r="AL4189" s="13" t="s">
        <v>127</v>
      </c>
      <c r="AM4189" s="13" t="s">
        <v>66</v>
      </c>
      <c r="AN4189" s="13" t="s">
        <v>83</v>
      </c>
      <c r="AO4189" s="13" t="s">
        <v>74</v>
      </c>
      <c r="AP4189" s="13" t="s">
        <v>31</v>
      </c>
      <c r="AQ4189" s="13" t="s">
        <v>69</v>
      </c>
      <c r="AR4189" s="13" t="s">
        <v>33</v>
      </c>
      <c r="AS4189" s="13" t="s">
        <v>70</v>
      </c>
      <c r="AT4189" s="13">
        <v>341.24</v>
      </c>
      <c r="AU4189" s="13">
        <v>10</v>
      </c>
      <c r="AV4189" s="13">
        <v>0.02</v>
      </c>
      <c r="AW4189" s="13">
        <v>3344.15</v>
      </c>
      <c r="AX4189" s="13">
        <v>1932.38</v>
      </c>
      <c r="AY4189" s="13">
        <v>1411.77</v>
      </c>
      <c r="AZ4189" s="13" t="s">
        <v>35</v>
      </c>
      <c r="BA4189" s="13" t="s">
        <v>88</v>
      </c>
      <c r="BB4189" s="13" t="s">
        <v>37</v>
      </c>
      <c r="BC4189" s="13">
        <v>27.58</v>
      </c>
      <c r="BD4189" s="13">
        <v>10</v>
      </c>
      <c r="BE4189" s="13" t="s">
        <v>55</v>
      </c>
      <c r="BF4189" s="13" t="s">
        <v>56</v>
      </c>
      <c r="BG4189" s="13">
        <v>4</v>
      </c>
      <c r="BH4189" s="13">
        <v>1</v>
      </c>
    </row>
    <row r="4190" spans="36:60" x14ac:dyDescent="0.25">
      <c r="AJ4190" s="11">
        <v>476</v>
      </c>
      <c r="AK4190" s="2" t="s">
        <v>452</v>
      </c>
      <c r="AL4190" s="2" t="s">
        <v>118</v>
      </c>
      <c r="AM4190" s="2" t="s">
        <v>82</v>
      </c>
      <c r="AN4190" s="2" t="s">
        <v>83</v>
      </c>
      <c r="AO4190" s="2" t="s">
        <v>78</v>
      </c>
      <c r="AP4190" s="2" t="s">
        <v>31</v>
      </c>
      <c r="AQ4190" s="2" t="s">
        <v>84</v>
      </c>
      <c r="AR4190" s="2" t="s">
        <v>33</v>
      </c>
      <c r="AS4190" s="2" t="s">
        <v>70</v>
      </c>
      <c r="AT4190" s="2">
        <v>760.3</v>
      </c>
      <c r="AU4190" s="2">
        <v>18</v>
      </c>
      <c r="AV4190" s="2">
        <v>0.26</v>
      </c>
      <c r="AW4190" s="2">
        <v>10127.200000000001</v>
      </c>
      <c r="AX4190" s="2">
        <v>7692.18</v>
      </c>
      <c r="AY4190" s="2">
        <v>2435.02</v>
      </c>
      <c r="AZ4190" s="2" t="s">
        <v>35</v>
      </c>
      <c r="BA4190" s="2" t="s">
        <v>36</v>
      </c>
      <c r="BB4190" s="2" t="s">
        <v>72</v>
      </c>
      <c r="BC4190" s="2">
        <v>11.46</v>
      </c>
      <c r="BD4190" s="2">
        <v>9</v>
      </c>
      <c r="BE4190" s="2" t="s">
        <v>97</v>
      </c>
      <c r="BF4190" s="2" t="s">
        <v>56</v>
      </c>
      <c r="BG4190" s="2">
        <v>4</v>
      </c>
      <c r="BH4190" s="2">
        <v>11</v>
      </c>
    </row>
    <row r="4191" spans="36:60" x14ac:dyDescent="0.25">
      <c r="AJ4191" s="12">
        <v>477</v>
      </c>
      <c r="AK4191" s="13" t="s">
        <v>453</v>
      </c>
      <c r="AL4191" s="13" t="s">
        <v>114</v>
      </c>
      <c r="AM4191" s="13" t="s">
        <v>42</v>
      </c>
      <c r="AN4191" s="13" t="s">
        <v>29</v>
      </c>
      <c r="AO4191" s="13" t="s">
        <v>100</v>
      </c>
      <c r="AP4191" s="13" t="s">
        <v>68</v>
      </c>
      <c r="AQ4191" s="13" t="s">
        <v>79</v>
      </c>
      <c r="AR4191" s="13" t="s">
        <v>33</v>
      </c>
      <c r="AS4191" s="13" t="s">
        <v>46</v>
      </c>
      <c r="AT4191" s="13">
        <v>317.92</v>
      </c>
      <c r="AU4191" s="13">
        <v>18</v>
      </c>
      <c r="AV4191" s="13">
        <v>0.17</v>
      </c>
      <c r="AW4191" s="13">
        <v>4749.72</v>
      </c>
      <c r="AX4191" s="13">
        <v>3147.58</v>
      </c>
      <c r="AY4191" s="13">
        <v>1602.14</v>
      </c>
      <c r="AZ4191" s="13" t="s">
        <v>76</v>
      </c>
      <c r="BA4191" s="13" t="s">
        <v>54</v>
      </c>
      <c r="BB4191" s="13" t="s">
        <v>72</v>
      </c>
      <c r="BC4191" s="13">
        <v>33.58</v>
      </c>
      <c r="BD4191" s="13">
        <v>6</v>
      </c>
      <c r="BE4191" s="13" t="s">
        <v>97</v>
      </c>
      <c r="BF4191" s="13" t="s">
        <v>39</v>
      </c>
      <c r="BG4191" s="13">
        <v>1</v>
      </c>
      <c r="BH4191" s="13">
        <v>7</v>
      </c>
    </row>
    <row r="4192" spans="36:60" x14ac:dyDescent="0.25">
      <c r="AJ4192" s="11">
        <v>478</v>
      </c>
      <c r="AK4192" s="2" t="s">
        <v>454</v>
      </c>
      <c r="AL4192" s="2" t="s">
        <v>58</v>
      </c>
      <c r="AM4192" s="2" t="s">
        <v>82</v>
      </c>
      <c r="AN4192" s="2" t="s">
        <v>29</v>
      </c>
      <c r="AO4192" s="2" t="s">
        <v>78</v>
      </c>
      <c r="AP4192" s="2" t="s">
        <v>68</v>
      </c>
      <c r="AQ4192" s="2" t="s">
        <v>52</v>
      </c>
      <c r="AR4192" s="2" t="s">
        <v>53</v>
      </c>
      <c r="AS4192" s="2" t="s">
        <v>80</v>
      </c>
      <c r="AT4192" s="2">
        <v>457.61</v>
      </c>
      <c r="AU4192" s="2">
        <v>19</v>
      </c>
      <c r="AV4192" s="2">
        <v>0.09</v>
      </c>
      <c r="AW4192" s="2">
        <v>7912.08</v>
      </c>
      <c r="AX4192" s="2">
        <v>6135.85</v>
      </c>
      <c r="AY4192" s="2">
        <v>1776.23</v>
      </c>
      <c r="AZ4192" s="2" t="s">
        <v>91</v>
      </c>
      <c r="BA4192" s="2" t="s">
        <v>88</v>
      </c>
      <c r="BB4192" s="2" t="s">
        <v>72</v>
      </c>
      <c r="BC4192" s="2">
        <v>9.09</v>
      </c>
      <c r="BD4192" s="2">
        <v>4</v>
      </c>
      <c r="BE4192" s="2" t="s">
        <v>97</v>
      </c>
      <c r="BF4192" s="2" t="s">
        <v>39</v>
      </c>
      <c r="BG4192" s="2">
        <v>2</v>
      </c>
      <c r="BH4192" s="2">
        <v>12</v>
      </c>
    </row>
    <row r="4193" spans="36:60" x14ac:dyDescent="0.25">
      <c r="AJ4193" s="12">
        <v>479</v>
      </c>
      <c r="AK4193" s="13" t="s">
        <v>368</v>
      </c>
      <c r="AL4193" s="13" t="s">
        <v>41</v>
      </c>
      <c r="AM4193" s="13" t="s">
        <v>82</v>
      </c>
      <c r="AN4193" s="13" t="s">
        <v>83</v>
      </c>
      <c r="AO4193" s="13" t="s">
        <v>44</v>
      </c>
      <c r="AP4193" s="13" t="s">
        <v>31</v>
      </c>
      <c r="AQ4193" s="13" t="s">
        <v>79</v>
      </c>
      <c r="AR4193" s="13" t="s">
        <v>53</v>
      </c>
      <c r="AS4193" s="13" t="s">
        <v>80</v>
      </c>
      <c r="AT4193" s="13">
        <v>117.42</v>
      </c>
      <c r="AU4193" s="13">
        <v>9</v>
      </c>
      <c r="AV4193" s="13">
        <v>0.16</v>
      </c>
      <c r="AW4193" s="13">
        <v>887.7</v>
      </c>
      <c r="AX4193" s="13">
        <v>648.19000000000005</v>
      </c>
      <c r="AY4193" s="13">
        <v>239.51</v>
      </c>
      <c r="AZ4193" s="13" t="s">
        <v>35</v>
      </c>
      <c r="BA4193" s="13" t="s">
        <v>36</v>
      </c>
      <c r="BB4193" s="13" t="s">
        <v>37</v>
      </c>
      <c r="BC4193" s="13">
        <v>19.91</v>
      </c>
      <c r="BD4193" s="13">
        <v>3</v>
      </c>
      <c r="BE4193" s="13" t="s">
        <v>38</v>
      </c>
      <c r="BF4193" s="13" t="s">
        <v>56</v>
      </c>
      <c r="BG4193" s="13">
        <v>3</v>
      </c>
      <c r="BH4193" s="13">
        <v>5</v>
      </c>
    </row>
    <row r="4194" spans="36:60" x14ac:dyDescent="0.25">
      <c r="AJ4194" s="11">
        <v>480</v>
      </c>
      <c r="AK4194" s="2" t="s">
        <v>345</v>
      </c>
      <c r="AL4194" s="2" t="s">
        <v>58</v>
      </c>
      <c r="AM4194" s="2" t="s">
        <v>82</v>
      </c>
      <c r="AN4194" s="2" t="s">
        <v>83</v>
      </c>
      <c r="AO4194" s="2" t="s">
        <v>74</v>
      </c>
      <c r="AP4194" s="2" t="s">
        <v>31</v>
      </c>
      <c r="AQ4194" s="2" t="s">
        <v>87</v>
      </c>
      <c r="AR4194" s="2" t="s">
        <v>53</v>
      </c>
      <c r="AS4194" s="2" t="s">
        <v>70</v>
      </c>
      <c r="AT4194" s="2">
        <v>323.95</v>
      </c>
      <c r="AU4194" s="2">
        <v>20</v>
      </c>
      <c r="AV4194" s="2">
        <v>0.02</v>
      </c>
      <c r="AW4194" s="2">
        <v>6349.42</v>
      </c>
      <c r="AX4194" s="2">
        <v>3233.25</v>
      </c>
      <c r="AY4194" s="2">
        <v>3116.17</v>
      </c>
      <c r="AZ4194" s="2" t="s">
        <v>35</v>
      </c>
      <c r="BA4194" s="2" t="s">
        <v>36</v>
      </c>
      <c r="BB4194" s="2" t="s">
        <v>48</v>
      </c>
      <c r="BC4194" s="2">
        <v>26.3</v>
      </c>
      <c r="BD4194" s="2">
        <v>1</v>
      </c>
      <c r="BE4194" s="2" t="s">
        <v>38</v>
      </c>
      <c r="BF4194" s="2" t="s">
        <v>56</v>
      </c>
      <c r="BG4194" s="2">
        <v>5</v>
      </c>
      <c r="BH4194" s="2">
        <v>9</v>
      </c>
    </row>
    <row r="4195" spans="36:60" x14ac:dyDescent="0.25">
      <c r="AJ4195" s="12">
        <v>481</v>
      </c>
      <c r="AK4195" s="13" t="s">
        <v>455</v>
      </c>
      <c r="AL4195" s="13" t="s">
        <v>65</v>
      </c>
      <c r="AM4195" s="13" t="s">
        <v>42</v>
      </c>
      <c r="AN4195" s="13" t="s">
        <v>83</v>
      </c>
      <c r="AO4195" s="13" t="s">
        <v>94</v>
      </c>
      <c r="AP4195" s="13" t="s">
        <v>31</v>
      </c>
      <c r="AQ4195" s="13" t="s">
        <v>134</v>
      </c>
      <c r="AR4195" s="13" t="s">
        <v>33</v>
      </c>
      <c r="AS4195" s="13" t="s">
        <v>70</v>
      </c>
      <c r="AT4195" s="13">
        <v>140.41999999999999</v>
      </c>
      <c r="AU4195" s="13">
        <v>15</v>
      </c>
      <c r="AV4195" s="13">
        <v>0.1</v>
      </c>
      <c r="AW4195" s="13">
        <v>1895.67</v>
      </c>
      <c r="AX4195" s="13">
        <v>1184.8599999999999</v>
      </c>
      <c r="AY4195" s="13">
        <v>710.81</v>
      </c>
      <c r="AZ4195" s="13" t="s">
        <v>76</v>
      </c>
      <c r="BA4195" s="13" t="s">
        <v>88</v>
      </c>
      <c r="BB4195" s="13" t="s">
        <v>72</v>
      </c>
      <c r="BC4195" s="13">
        <v>10.77</v>
      </c>
      <c r="BD4195" s="13">
        <v>2</v>
      </c>
      <c r="BE4195" s="13" t="s">
        <v>97</v>
      </c>
      <c r="BF4195" s="13" t="s">
        <v>39</v>
      </c>
      <c r="BG4195" s="13">
        <v>5</v>
      </c>
      <c r="BH4195" s="13">
        <v>4</v>
      </c>
    </row>
    <row r="4196" spans="36:60" x14ac:dyDescent="0.25">
      <c r="AJ4196" s="11">
        <v>482</v>
      </c>
      <c r="AK4196" s="2" t="s">
        <v>456</v>
      </c>
      <c r="AL4196" s="2" t="s">
        <v>118</v>
      </c>
      <c r="AM4196" s="2" t="s">
        <v>42</v>
      </c>
      <c r="AN4196" s="2" t="s">
        <v>43</v>
      </c>
      <c r="AO4196" s="2" t="s">
        <v>78</v>
      </c>
      <c r="AP4196" s="2" t="s">
        <v>51</v>
      </c>
      <c r="AQ4196" s="2" t="s">
        <v>52</v>
      </c>
      <c r="AR4196" s="2" t="s">
        <v>53</v>
      </c>
      <c r="AS4196" s="2" t="s">
        <v>85</v>
      </c>
      <c r="AT4196" s="2">
        <v>299.68</v>
      </c>
      <c r="AU4196" s="2">
        <v>1</v>
      </c>
      <c r="AV4196" s="2">
        <v>0.28999999999999998</v>
      </c>
      <c r="AW4196" s="2">
        <v>212.77</v>
      </c>
      <c r="AX4196" s="2">
        <v>109.07</v>
      </c>
      <c r="AY4196" s="2">
        <v>103.7</v>
      </c>
      <c r="AZ4196" s="2" t="s">
        <v>63</v>
      </c>
      <c r="BA4196" s="2" t="s">
        <v>54</v>
      </c>
      <c r="BB4196" s="2" t="s">
        <v>37</v>
      </c>
      <c r="BC4196" s="2">
        <v>20.38</v>
      </c>
      <c r="BD4196" s="2">
        <v>1</v>
      </c>
      <c r="BE4196" s="2" t="s">
        <v>97</v>
      </c>
      <c r="BF4196" s="2" t="s">
        <v>56</v>
      </c>
      <c r="BG4196" s="2">
        <v>5</v>
      </c>
      <c r="BH4196" s="2">
        <v>5</v>
      </c>
    </row>
    <row r="4197" spans="36:60" x14ac:dyDescent="0.25">
      <c r="AJ4197" s="12">
        <v>483</v>
      </c>
      <c r="AK4197" s="13" t="s">
        <v>457</v>
      </c>
      <c r="AL4197" s="13" t="s">
        <v>129</v>
      </c>
      <c r="AM4197" s="13" t="s">
        <v>66</v>
      </c>
      <c r="AN4197" s="13" t="s">
        <v>83</v>
      </c>
      <c r="AO4197" s="13" t="s">
        <v>100</v>
      </c>
      <c r="AP4197" s="13" t="s">
        <v>51</v>
      </c>
      <c r="AQ4197" s="13" t="s">
        <v>102</v>
      </c>
      <c r="AR4197" s="13" t="s">
        <v>45</v>
      </c>
      <c r="AS4197" s="13" t="s">
        <v>70</v>
      </c>
      <c r="AT4197" s="13">
        <v>483.98</v>
      </c>
      <c r="AU4197" s="13">
        <v>2</v>
      </c>
      <c r="AV4197" s="13">
        <v>0.25</v>
      </c>
      <c r="AW4197" s="13">
        <v>725.97</v>
      </c>
      <c r="AX4197" s="13">
        <v>388.3</v>
      </c>
      <c r="AY4197" s="13">
        <v>337.67</v>
      </c>
      <c r="AZ4197" s="13" t="s">
        <v>91</v>
      </c>
      <c r="BA4197" s="13" t="s">
        <v>71</v>
      </c>
      <c r="BB4197" s="13" t="s">
        <v>48</v>
      </c>
      <c r="BC4197" s="13">
        <v>19.350000000000001</v>
      </c>
      <c r="BD4197" s="13">
        <v>7</v>
      </c>
      <c r="BE4197" s="13" t="s">
        <v>55</v>
      </c>
      <c r="BF4197" s="13" t="s">
        <v>56</v>
      </c>
      <c r="BG4197" s="13">
        <v>4</v>
      </c>
      <c r="BH4197" s="13">
        <v>4</v>
      </c>
    </row>
    <row r="4198" spans="36:60" x14ac:dyDescent="0.25">
      <c r="AJ4198" s="11">
        <v>484</v>
      </c>
      <c r="AK4198" s="2" t="s">
        <v>384</v>
      </c>
      <c r="AL4198" s="2" t="s">
        <v>118</v>
      </c>
      <c r="AM4198" s="2" t="s">
        <v>82</v>
      </c>
      <c r="AN4198" s="2" t="s">
        <v>29</v>
      </c>
      <c r="AO4198" s="2" t="s">
        <v>78</v>
      </c>
      <c r="AP4198" s="2" t="s">
        <v>75</v>
      </c>
      <c r="AQ4198" s="2" t="s">
        <v>79</v>
      </c>
      <c r="AR4198" s="2" t="s">
        <v>45</v>
      </c>
      <c r="AS4198" s="2" t="s">
        <v>85</v>
      </c>
      <c r="AT4198" s="2">
        <v>74.77</v>
      </c>
      <c r="AU4198" s="2">
        <v>9</v>
      </c>
      <c r="AV4198" s="2">
        <v>0.23</v>
      </c>
      <c r="AW4198" s="2">
        <v>518.16</v>
      </c>
      <c r="AX4198" s="2">
        <v>424.22</v>
      </c>
      <c r="AY4198" s="2">
        <v>93.94</v>
      </c>
      <c r="AZ4198" s="2" t="s">
        <v>35</v>
      </c>
      <c r="BA4198" s="2" t="s">
        <v>36</v>
      </c>
      <c r="BB4198" s="2" t="s">
        <v>48</v>
      </c>
      <c r="BC4198" s="2">
        <v>26.98</v>
      </c>
      <c r="BD4198" s="2">
        <v>2</v>
      </c>
      <c r="BE4198" s="2" t="s">
        <v>97</v>
      </c>
      <c r="BF4198" s="2" t="s">
        <v>39</v>
      </c>
      <c r="BG4198" s="2">
        <v>2</v>
      </c>
      <c r="BH4198" s="2">
        <v>10</v>
      </c>
    </row>
    <row r="4199" spans="36:60" x14ac:dyDescent="0.25">
      <c r="AJ4199" s="12">
        <v>485</v>
      </c>
      <c r="AK4199" s="13" t="s">
        <v>155</v>
      </c>
      <c r="AL4199" s="13" t="s">
        <v>65</v>
      </c>
      <c r="AM4199" s="13" t="s">
        <v>28</v>
      </c>
      <c r="AN4199" s="13" t="s">
        <v>29</v>
      </c>
      <c r="AO4199" s="13" t="s">
        <v>94</v>
      </c>
      <c r="AP4199" s="13" t="s">
        <v>31</v>
      </c>
      <c r="AQ4199" s="13" t="s">
        <v>32</v>
      </c>
      <c r="AR4199" s="13" t="s">
        <v>33</v>
      </c>
      <c r="AS4199" s="13" t="s">
        <v>85</v>
      </c>
      <c r="AT4199" s="13">
        <v>991.32</v>
      </c>
      <c r="AU4199" s="13">
        <v>2</v>
      </c>
      <c r="AV4199" s="13">
        <v>0.19</v>
      </c>
      <c r="AW4199" s="13">
        <v>1605.94</v>
      </c>
      <c r="AX4199" s="13">
        <v>1187.52</v>
      </c>
      <c r="AY4199" s="13">
        <v>418.42</v>
      </c>
      <c r="AZ4199" s="13" t="s">
        <v>76</v>
      </c>
      <c r="BA4199" s="13" t="s">
        <v>71</v>
      </c>
      <c r="BB4199" s="13" t="s">
        <v>37</v>
      </c>
      <c r="BC4199" s="13">
        <v>32.47</v>
      </c>
      <c r="BD4199" s="13">
        <v>8</v>
      </c>
      <c r="BE4199" s="13" t="s">
        <v>97</v>
      </c>
      <c r="BF4199" s="13" t="s">
        <v>39</v>
      </c>
      <c r="BG4199" s="13">
        <v>4</v>
      </c>
      <c r="BH4199" s="13">
        <v>3</v>
      </c>
    </row>
    <row r="4200" spans="36:60" x14ac:dyDescent="0.25">
      <c r="AJ4200" s="11">
        <v>486</v>
      </c>
      <c r="AK4200" s="2" t="s">
        <v>123</v>
      </c>
      <c r="AL4200" s="2" t="s">
        <v>50</v>
      </c>
      <c r="AM4200" s="2" t="s">
        <v>42</v>
      </c>
      <c r="AN4200" s="2" t="s">
        <v>93</v>
      </c>
      <c r="AO4200" s="2" t="s">
        <v>94</v>
      </c>
      <c r="AP4200" s="2" t="s">
        <v>68</v>
      </c>
      <c r="AQ4200" s="2" t="s">
        <v>107</v>
      </c>
      <c r="AR4200" s="2" t="s">
        <v>45</v>
      </c>
      <c r="AS4200" s="2" t="s">
        <v>46</v>
      </c>
      <c r="AT4200" s="2">
        <v>355.03</v>
      </c>
      <c r="AU4200" s="2">
        <v>2</v>
      </c>
      <c r="AV4200" s="2">
        <v>0.04</v>
      </c>
      <c r="AW4200" s="2">
        <v>681.66</v>
      </c>
      <c r="AX4200" s="2">
        <v>505.59</v>
      </c>
      <c r="AY4200" s="2">
        <v>176.07</v>
      </c>
      <c r="AZ4200" s="2" t="s">
        <v>35</v>
      </c>
      <c r="BA4200" s="2" t="s">
        <v>54</v>
      </c>
      <c r="BB4200" s="2" t="s">
        <v>37</v>
      </c>
      <c r="BC4200" s="2">
        <v>8.23</v>
      </c>
      <c r="BD4200" s="2">
        <v>10</v>
      </c>
      <c r="BE4200" s="2" t="s">
        <v>55</v>
      </c>
      <c r="BF4200" s="2" t="s">
        <v>56</v>
      </c>
      <c r="BG4200" s="2">
        <v>3</v>
      </c>
      <c r="BH4200" s="2">
        <v>9</v>
      </c>
    </row>
    <row r="4201" spans="36:60" x14ac:dyDescent="0.25">
      <c r="AJ4201" s="12">
        <v>487</v>
      </c>
      <c r="AK4201" s="13" t="s">
        <v>109</v>
      </c>
      <c r="AL4201" s="13" t="s">
        <v>127</v>
      </c>
      <c r="AM4201" s="13" t="s">
        <v>82</v>
      </c>
      <c r="AN4201" s="13" t="s">
        <v>29</v>
      </c>
      <c r="AO4201" s="13" t="s">
        <v>67</v>
      </c>
      <c r="AP4201" s="13" t="s">
        <v>61</v>
      </c>
      <c r="AQ4201" s="13" t="s">
        <v>32</v>
      </c>
      <c r="AR4201" s="13" t="s">
        <v>53</v>
      </c>
      <c r="AS4201" s="13" t="s">
        <v>46</v>
      </c>
      <c r="AT4201" s="13">
        <v>901.97</v>
      </c>
      <c r="AU4201" s="13">
        <v>7</v>
      </c>
      <c r="AV4201" s="13">
        <v>0.12</v>
      </c>
      <c r="AW4201" s="13">
        <v>5556.14</v>
      </c>
      <c r="AX4201" s="13">
        <v>3091.64</v>
      </c>
      <c r="AY4201" s="13">
        <v>2464.5</v>
      </c>
      <c r="AZ4201" s="13" t="s">
        <v>47</v>
      </c>
      <c r="BA4201" s="13" t="s">
        <v>36</v>
      </c>
      <c r="BB4201" s="13" t="s">
        <v>48</v>
      </c>
      <c r="BC4201" s="13">
        <v>18</v>
      </c>
      <c r="BD4201" s="13">
        <v>8</v>
      </c>
      <c r="BE4201" s="13" t="s">
        <v>97</v>
      </c>
      <c r="BF4201" s="13" t="s">
        <v>39</v>
      </c>
      <c r="BG4201" s="13">
        <v>2</v>
      </c>
      <c r="BH4201" s="13">
        <v>12</v>
      </c>
    </row>
    <row r="4202" spans="36:60" x14ac:dyDescent="0.25">
      <c r="AJ4202" s="11">
        <v>488</v>
      </c>
      <c r="AK4202" s="2" t="s">
        <v>423</v>
      </c>
      <c r="AL4202" s="2" t="s">
        <v>99</v>
      </c>
      <c r="AM4202" s="2" t="s">
        <v>66</v>
      </c>
      <c r="AN4202" s="2" t="s">
        <v>59</v>
      </c>
      <c r="AO4202" s="2" t="s">
        <v>94</v>
      </c>
      <c r="AP4202" s="2" t="s">
        <v>68</v>
      </c>
      <c r="AQ4202" s="2" t="s">
        <v>84</v>
      </c>
      <c r="AR4202" s="2" t="s">
        <v>53</v>
      </c>
      <c r="AS4202" s="2" t="s">
        <v>34</v>
      </c>
      <c r="AT4202" s="2">
        <v>852.58</v>
      </c>
      <c r="AU4202" s="2">
        <v>12</v>
      </c>
      <c r="AV4202" s="2">
        <v>0.18</v>
      </c>
      <c r="AW4202" s="2">
        <v>8389.39</v>
      </c>
      <c r="AX4202" s="2">
        <v>6418.37</v>
      </c>
      <c r="AY4202" s="2">
        <v>1971.02</v>
      </c>
      <c r="AZ4202" s="2" t="s">
        <v>76</v>
      </c>
      <c r="BA4202" s="2" t="s">
        <v>88</v>
      </c>
      <c r="BB4202" s="2" t="s">
        <v>72</v>
      </c>
      <c r="BC4202" s="2">
        <v>36.07</v>
      </c>
      <c r="BD4202" s="2">
        <v>9</v>
      </c>
      <c r="BE4202" s="2" t="s">
        <v>97</v>
      </c>
      <c r="BF4202" s="2" t="s">
        <v>39</v>
      </c>
      <c r="BG4202" s="2">
        <v>5</v>
      </c>
      <c r="BH4202" s="2">
        <v>12</v>
      </c>
    </row>
    <row r="4203" spans="36:60" x14ac:dyDescent="0.25">
      <c r="AJ4203" s="12">
        <v>489</v>
      </c>
      <c r="AK4203" s="13" t="s">
        <v>449</v>
      </c>
      <c r="AL4203" s="13" t="s">
        <v>27</v>
      </c>
      <c r="AM4203" s="13" t="s">
        <v>82</v>
      </c>
      <c r="AN4203" s="13" t="s">
        <v>90</v>
      </c>
      <c r="AO4203" s="13" t="s">
        <v>78</v>
      </c>
      <c r="AP4203" s="13" t="s">
        <v>31</v>
      </c>
      <c r="AQ4203" s="13" t="s">
        <v>84</v>
      </c>
      <c r="AR4203" s="13" t="s">
        <v>33</v>
      </c>
      <c r="AS4203" s="13" t="s">
        <v>70</v>
      </c>
      <c r="AT4203" s="13">
        <v>188.34</v>
      </c>
      <c r="AU4203" s="13">
        <v>19</v>
      </c>
      <c r="AV4203" s="13">
        <v>0.17</v>
      </c>
      <c r="AW4203" s="13">
        <v>2970.12</v>
      </c>
      <c r="AX4203" s="13">
        <v>2093.21</v>
      </c>
      <c r="AY4203" s="13">
        <v>876.91</v>
      </c>
      <c r="AZ4203" s="13" t="s">
        <v>47</v>
      </c>
      <c r="BA4203" s="13" t="s">
        <v>54</v>
      </c>
      <c r="BB4203" s="13" t="s">
        <v>72</v>
      </c>
      <c r="BC4203" s="13">
        <v>25.46</v>
      </c>
      <c r="BD4203" s="13">
        <v>6</v>
      </c>
      <c r="BE4203" s="13" t="s">
        <v>97</v>
      </c>
      <c r="BF4203" s="13" t="s">
        <v>56</v>
      </c>
      <c r="BG4203" s="13">
        <v>2</v>
      </c>
      <c r="BH4203" s="13">
        <v>3</v>
      </c>
    </row>
    <row r="4204" spans="36:60" x14ac:dyDescent="0.25">
      <c r="AJ4204" s="11">
        <v>490</v>
      </c>
      <c r="AK4204" s="2" t="s">
        <v>458</v>
      </c>
      <c r="AL4204" s="2" t="s">
        <v>65</v>
      </c>
      <c r="AM4204" s="2" t="s">
        <v>66</v>
      </c>
      <c r="AN4204" s="2" t="s">
        <v>43</v>
      </c>
      <c r="AO4204" s="2" t="s">
        <v>67</v>
      </c>
      <c r="AP4204" s="2" t="s">
        <v>31</v>
      </c>
      <c r="AQ4204" s="2" t="s">
        <v>102</v>
      </c>
      <c r="AR4204" s="2" t="s">
        <v>45</v>
      </c>
      <c r="AS4204" s="2" t="s">
        <v>80</v>
      </c>
      <c r="AT4204" s="2">
        <v>356.95</v>
      </c>
      <c r="AU4204" s="2">
        <v>16</v>
      </c>
      <c r="AV4204" s="2">
        <v>0.28999999999999998</v>
      </c>
      <c r="AW4204" s="2">
        <v>4054.95</v>
      </c>
      <c r="AX4204" s="2">
        <v>2604.9899999999998</v>
      </c>
      <c r="AY4204" s="2">
        <v>1449.96</v>
      </c>
      <c r="AZ4204" s="2" t="s">
        <v>76</v>
      </c>
      <c r="BA4204" s="2" t="s">
        <v>71</v>
      </c>
      <c r="BB4204" s="2" t="s">
        <v>72</v>
      </c>
      <c r="BC4204" s="2">
        <v>8.1199999999999992</v>
      </c>
      <c r="BD4204" s="2">
        <v>3</v>
      </c>
      <c r="BE4204" s="2" t="s">
        <v>97</v>
      </c>
      <c r="BF4204" s="2" t="s">
        <v>56</v>
      </c>
      <c r="BG4204" s="2">
        <v>4</v>
      </c>
      <c r="BH4204" s="2">
        <v>11</v>
      </c>
    </row>
    <row r="4205" spans="36:60" x14ac:dyDescent="0.25">
      <c r="AJ4205" s="12">
        <v>491</v>
      </c>
      <c r="AK4205" s="13" t="s">
        <v>459</v>
      </c>
      <c r="AL4205" s="13" t="s">
        <v>96</v>
      </c>
      <c r="AM4205" s="13" t="s">
        <v>42</v>
      </c>
      <c r="AN4205" s="13" t="s">
        <v>93</v>
      </c>
      <c r="AO4205" s="13" t="s">
        <v>67</v>
      </c>
      <c r="AP4205" s="13" t="s">
        <v>68</v>
      </c>
      <c r="AQ4205" s="13" t="s">
        <v>62</v>
      </c>
      <c r="AR4205" s="13" t="s">
        <v>45</v>
      </c>
      <c r="AS4205" s="13" t="s">
        <v>85</v>
      </c>
      <c r="AT4205" s="13">
        <v>551.89</v>
      </c>
      <c r="AU4205" s="13">
        <v>18</v>
      </c>
      <c r="AV4205" s="13">
        <v>0.25</v>
      </c>
      <c r="AW4205" s="13">
        <v>7450.52</v>
      </c>
      <c r="AX4205" s="13">
        <v>6415.74</v>
      </c>
      <c r="AY4205" s="13">
        <v>1034.78</v>
      </c>
      <c r="AZ4205" s="13" t="s">
        <v>91</v>
      </c>
      <c r="BA4205" s="13" t="s">
        <v>36</v>
      </c>
      <c r="BB4205" s="13" t="s">
        <v>72</v>
      </c>
      <c r="BC4205" s="13">
        <v>36.18</v>
      </c>
      <c r="BD4205" s="13">
        <v>4</v>
      </c>
      <c r="BE4205" s="13" t="s">
        <v>55</v>
      </c>
      <c r="BF4205" s="13" t="s">
        <v>56</v>
      </c>
      <c r="BG4205" s="13">
        <v>5</v>
      </c>
      <c r="BH4205" s="13">
        <v>9</v>
      </c>
    </row>
    <row r="4206" spans="36:60" x14ac:dyDescent="0.25">
      <c r="AJ4206" s="11">
        <v>492</v>
      </c>
      <c r="AK4206" s="2" t="s">
        <v>149</v>
      </c>
      <c r="AL4206" s="2" t="s">
        <v>65</v>
      </c>
      <c r="AM4206" s="2" t="s">
        <v>28</v>
      </c>
      <c r="AN4206" s="2" t="s">
        <v>59</v>
      </c>
      <c r="AO4206" s="2" t="s">
        <v>78</v>
      </c>
      <c r="AP4206" s="2" t="s">
        <v>61</v>
      </c>
      <c r="AQ4206" s="2" t="s">
        <v>62</v>
      </c>
      <c r="AR4206" s="2" t="s">
        <v>53</v>
      </c>
      <c r="AS4206" s="2" t="s">
        <v>46</v>
      </c>
      <c r="AT4206" s="2">
        <v>720.64</v>
      </c>
      <c r="AU4206" s="2">
        <v>5</v>
      </c>
      <c r="AV4206" s="2">
        <v>0.18</v>
      </c>
      <c r="AW4206" s="2">
        <v>2954.62</v>
      </c>
      <c r="AX4206" s="2">
        <v>2279.5500000000002</v>
      </c>
      <c r="AY4206" s="2">
        <v>675.07</v>
      </c>
      <c r="AZ4206" s="2" t="s">
        <v>35</v>
      </c>
      <c r="BA4206" s="2" t="s">
        <v>36</v>
      </c>
      <c r="BB4206" s="2" t="s">
        <v>72</v>
      </c>
      <c r="BC4206" s="2">
        <v>36.1</v>
      </c>
      <c r="BD4206" s="2">
        <v>3</v>
      </c>
      <c r="BE4206" s="2" t="s">
        <v>55</v>
      </c>
      <c r="BF4206" s="2" t="s">
        <v>39</v>
      </c>
      <c r="BG4206" s="2">
        <v>1</v>
      </c>
      <c r="BH4206" s="2">
        <v>5</v>
      </c>
    </row>
    <row r="4207" spans="36:60" x14ac:dyDescent="0.25">
      <c r="AJ4207" s="12">
        <v>493</v>
      </c>
      <c r="AK4207" s="13" t="s">
        <v>460</v>
      </c>
      <c r="AL4207" s="13" t="s">
        <v>120</v>
      </c>
      <c r="AM4207" s="13" t="s">
        <v>82</v>
      </c>
      <c r="AN4207" s="13" t="s">
        <v>29</v>
      </c>
      <c r="AO4207" s="13" t="s">
        <v>100</v>
      </c>
      <c r="AP4207" s="13" t="s">
        <v>75</v>
      </c>
      <c r="AQ4207" s="13" t="s">
        <v>107</v>
      </c>
      <c r="AR4207" s="13" t="s">
        <v>53</v>
      </c>
      <c r="AS4207" s="13" t="s">
        <v>34</v>
      </c>
      <c r="AT4207" s="13">
        <v>154.22</v>
      </c>
      <c r="AU4207" s="13">
        <v>7</v>
      </c>
      <c r="AV4207" s="13">
        <v>0</v>
      </c>
      <c r="AW4207" s="13">
        <v>1079.54</v>
      </c>
      <c r="AX4207" s="13">
        <v>650.72</v>
      </c>
      <c r="AY4207" s="13">
        <v>428.82</v>
      </c>
      <c r="AZ4207" s="13" t="s">
        <v>47</v>
      </c>
      <c r="BA4207" s="13" t="s">
        <v>54</v>
      </c>
      <c r="BB4207" s="13" t="s">
        <v>37</v>
      </c>
      <c r="BC4207" s="13">
        <v>9.01</v>
      </c>
      <c r="BD4207" s="13">
        <v>5</v>
      </c>
      <c r="BE4207" s="13" t="s">
        <v>55</v>
      </c>
      <c r="BF4207" s="13" t="s">
        <v>39</v>
      </c>
      <c r="BG4207" s="13">
        <v>4</v>
      </c>
      <c r="BH4207" s="13">
        <v>5</v>
      </c>
    </row>
    <row r="4208" spans="36:60" x14ac:dyDescent="0.25">
      <c r="AJ4208" s="11">
        <v>494</v>
      </c>
      <c r="AK4208" s="2" t="s">
        <v>461</v>
      </c>
      <c r="AL4208" s="2" t="s">
        <v>96</v>
      </c>
      <c r="AM4208" s="2" t="s">
        <v>42</v>
      </c>
      <c r="AN4208" s="2" t="s">
        <v>90</v>
      </c>
      <c r="AO4208" s="2" t="s">
        <v>78</v>
      </c>
      <c r="AP4208" s="2" t="s">
        <v>31</v>
      </c>
      <c r="AQ4208" s="2" t="s">
        <v>107</v>
      </c>
      <c r="AR4208" s="2" t="s">
        <v>33</v>
      </c>
      <c r="AS4208" s="2" t="s">
        <v>70</v>
      </c>
      <c r="AT4208" s="2">
        <v>116.19</v>
      </c>
      <c r="AU4208" s="2">
        <v>7</v>
      </c>
      <c r="AV4208" s="2">
        <v>0.21</v>
      </c>
      <c r="AW4208" s="2">
        <v>642.53</v>
      </c>
      <c r="AX4208" s="2">
        <v>345.48</v>
      </c>
      <c r="AY4208" s="2">
        <v>297.05</v>
      </c>
      <c r="AZ4208" s="2" t="s">
        <v>76</v>
      </c>
      <c r="BA4208" s="2" t="s">
        <v>71</v>
      </c>
      <c r="BB4208" s="2" t="s">
        <v>48</v>
      </c>
      <c r="BC4208" s="2">
        <v>7.43</v>
      </c>
      <c r="BD4208" s="2">
        <v>1</v>
      </c>
      <c r="BE4208" s="2" t="s">
        <v>97</v>
      </c>
      <c r="BF4208" s="2" t="s">
        <v>56</v>
      </c>
      <c r="BG4208" s="2">
        <v>1</v>
      </c>
      <c r="BH4208" s="2">
        <v>12</v>
      </c>
    </row>
    <row r="4209" spans="36:60" x14ac:dyDescent="0.25">
      <c r="AJ4209" s="12">
        <v>495</v>
      </c>
      <c r="AK4209" s="13" t="s">
        <v>374</v>
      </c>
      <c r="AL4209" s="13" t="s">
        <v>58</v>
      </c>
      <c r="AM4209" s="13" t="s">
        <v>82</v>
      </c>
      <c r="AN4209" s="13" t="s">
        <v>90</v>
      </c>
      <c r="AO4209" s="13" t="s">
        <v>60</v>
      </c>
      <c r="AP4209" s="13" t="s">
        <v>75</v>
      </c>
      <c r="AQ4209" s="13" t="s">
        <v>52</v>
      </c>
      <c r="AR4209" s="13" t="s">
        <v>33</v>
      </c>
      <c r="AS4209" s="13" t="s">
        <v>70</v>
      </c>
      <c r="AT4209" s="13">
        <v>639.26</v>
      </c>
      <c r="AU4209" s="13">
        <v>14</v>
      </c>
      <c r="AV4209" s="13">
        <v>0.26</v>
      </c>
      <c r="AW4209" s="13">
        <v>6622.73</v>
      </c>
      <c r="AX4209" s="13">
        <v>3562.35</v>
      </c>
      <c r="AY4209" s="13">
        <v>3060.38</v>
      </c>
      <c r="AZ4209" s="13" t="s">
        <v>35</v>
      </c>
      <c r="BA4209" s="13" t="s">
        <v>88</v>
      </c>
      <c r="BB4209" s="13" t="s">
        <v>37</v>
      </c>
      <c r="BC4209" s="13">
        <v>35.83</v>
      </c>
      <c r="BD4209" s="13">
        <v>8</v>
      </c>
      <c r="BE4209" s="13" t="s">
        <v>97</v>
      </c>
      <c r="BF4209" s="13" t="s">
        <v>39</v>
      </c>
      <c r="BG4209" s="13">
        <v>5</v>
      </c>
      <c r="BH4209" s="13">
        <v>2</v>
      </c>
    </row>
    <row r="4210" spans="36:60" x14ac:dyDescent="0.25">
      <c r="AJ4210" s="11">
        <v>496</v>
      </c>
      <c r="AK4210" s="2" t="s">
        <v>462</v>
      </c>
      <c r="AL4210" s="2" t="s">
        <v>65</v>
      </c>
      <c r="AM4210" s="2" t="s">
        <v>42</v>
      </c>
      <c r="AN4210" s="2" t="s">
        <v>93</v>
      </c>
      <c r="AO4210" s="2" t="s">
        <v>100</v>
      </c>
      <c r="AP4210" s="2" t="s">
        <v>61</v>
      </c>
      <c r="AQ4210" s="2" t="s">
        <v>69</v>
      </c>
      <c r="AR4210" s="2" t="s">
        <v>45</v>
      </c>
      <c r="AS4210" s="2" t="s">
        <v>34</v>
      </c>
      <c r="AT4210" s="2">
        <v>246.44</v>
      </c>
      <c r="AU4210" s="2">
        <v>5</v>
      </c>
      <c r="AV4210" s="2">
        <v>0.28999999999999998</v>
      </c>
      <c r="AW4210" s="2">
        <v>874.86</v>
      </c>
      <c r="AX4210" s="2">
        <v>623.74</v>
      </c>
      <c r="AY4210" s="2">
        <v>251.12</v>
      </c>
      <c r="AZ4210" s="2" t="s">
        <v>63</v>
      </c>
      <c r="BA4210" s="2" t="s">
        <v>54</v>
      </c>
      <c r="BB4210" s="2" t="s">
        <v>37</v>
      </c>
      <c r="BC4210" s="2">
        <v>17.72</v>
      </c>
      <c r="BD4210" s="2">
        <v>6</v>
      </c>
      <c r="BE4210" s="2" t="s">
        <v>97</v>
      </c>
      <c r="BF4210" s="2" t="s">
        <v>39</v>
      </c>
      <c r="BG4210" s="2">
        <v>3</v>
      </c>
      <c r="BH4210" s="2">
        <v>6</v>
      </c>
    </row>
    <row r="4211" spans="36:60" x14ac:dyDescent="0.25">
      <c r="AJ4211" s="12">
        <v>497</v>
      </c>
      <c r="AK4211" s="13" t="s">
        <v>463</v>
      </c>
      <c r="AL4211" s="13" t="s">
        <v>41</v>
      </c>
      <c r="AM4211" s="13" t="s">
        <v>82</v>
      </c>
      <c r="AN4211" s="13" t="s">
        <v>93</v>
      </c>
      <c r="AO4211" s="13" t="s">
        <v>74</v>
      </c>
      <c r="AP4211" s="13" t="s">
        <v>68</v>
      </c>
      <c r="AQ4211" s="13" t="s">
        <v>79</v>
      </c>
      <c r="AR4211" s="13" t="s">
        <v>53</v>
      </c>
      <c r="AS4211" s="13" t="s">
        <v>80</v>
      </c>
      <c r="AT4211" s="13">
        <v>865.62</v>
      </c>
      <c r="AU4211" s="13">
        <v>5</v>
      </c>
      <c r="AV4211" s="13">
        <v>0.1</v>
      </c>
      <c r="AW4211" s="13">
        <v>3895.29</v>
      </c>
      <c r="AX4211" s="13">
        <v>2335.1999999999998</v>
      </c>
      <c r="AY4211" s="13">
        <v>1560.09</v>
      </c>
      <c r="AZ4211" s="13" t="s">
        <v>91</v>
      </c>
      <c r="BA4211" s="13" t="s">
        <v>88</v>
      </c>
      <c r="BB4211" s="13" t="s">
        <v>48</v>
      </c>
      <c r="BC4211" s="13">
        <v>16.399999999999999</v>
      </c>
      <c r="BD4211" s="13">
        <v>1</v>
      </c>
      <c r="BE4211" s="13" t="s">
        <v>38</v>
      </c>
      <c r="BF4211" s="13" t="s">
        <v>56</v>
      </c>
      <c r="BG4211" s="13">
        <v>5</v>
      </c>
      <c r="BH4211" s="13">
        <v>8</v>
      </c>
    </row>
    <row r="4212" spans="36:60" x14ac:dyDescent="0.25">
      <c r="AJ4212" s="11">
        <v>498</v>
      </c>
      <c r="AK4212" s="2" t="s">
        <v>464</v>
      </c>
      <c r="AL4212" s="2" t="s">
        <v>127</v>
      </c>
      <c r="AM4212" s="2" t="s">
        <v>82</v>
      </c>
      <c r="AN4212" s="2" t="s">
        <v>59</v>
      </c>
      <c r="AO4212" s="2" t="s">
        <v>60</v>
      </c>
      <c r="AP4212" s="2" t="s">
        <v>51</v>
      </c>
      <c r="AQ4212" s="2" t="s">
        <v>69</v>
      </c>
      <c r="AR4212" s="2" t="s">
        <v>33</v>
      </c>
      <c r="AS4212" s="2" t="s">
        <v>80</v>
      </c>
      <c r="AT4212" s="2">
        <v>52.18</v>
      </c>
      <c r="AU4212" s="2">
        <v>17</v>
      </c>
      <c r="AV4212" s="2">
        <v>0.28000000000000003</v>
      </c>
      <c r="AW4212" s="2">
        <v>638.67999999999995</v>
      </c>
      <c r="AX4212" s="2">
        <v>462.77</v>
      </c>
      <c r="AY4212" s="2">
        <v>175.91</v>
      </c>
      <c r="AZ4212" s="2" t="s">
        <v>35</v>
      </c>
      <c r="BA4212" s="2" t="s">
        <v>88</v>
      </c>
      <c r="BB4212" s="2" t="s">
        <v>72</v>
      </c>
      <c r="BC4212" s="2">
        <v>42.12</v>
      </c>
      <c r="BD4212" s="2">
        <v>9</v>
      </c>
      <c r="BE4212" s="2" t="s">
        <v>55</v>
      </c>
      <c r="BF4212" s="2" t="s">
        <v>39</v>
      </c>
      <c r="BG4212" s="2">
        <v>2</v>
      </c>
      <c r="BH4212" s="2">
        <v>1</v>
      </c>
    </row>
    <row r="4213" spans="36:60" x14ac:dyDescent="0.25">
      <c r="AJ4213" s="12">
        <v>499</v>
      </c>
      <c r="AK4213" s="13" t="s">
        <v>465</v>
      </c>
      <c r="AL4213" s="13" t="s">
        <v>96</v>
      </c>
      <c r="AM4213" s="13" t="s">
        <v>66</v>
      </c>
      <c r="AN4213" s="13" t="s">
        <v>29</v>
      </c>
      <c r="AO4213" s="13" t="s">
        <v>78</v>
      </c>
      <c r="AP4213" s="13" t="s">
        <v>75</v>
      </c>
      <c r="AQ4213" s="13" t="s">
        <v>134</v>
      </c>
      <c r="AR4213" s="13" t="s">
        <v>45</v>
      </c>
      <c r="AS4213" s="13" t="s">
        <v>46</v>
      </c>
      <c r="AT4213" s="13">
        <v>328.62</v>
      </c>
      <c r="AU4213" s="13">
        <v>11</v>
      </c>
      <c r="AV4213" s="13">
        <v>0</v>
      </c>
      <c r="AW4213" s="13">
        <v>3614.82</v>
      </c>
      <c r="AX4213" s="13">
        <v>2625.83</v>
      </c>
      <c r="AY4213" s="13">
        <v>988.99</v>
      </c>
      <c r="AZ4213" s="13" t="s">
        <v>47</v>
      </c>
      <c r="BA4213" s="13" t="s">
        <v>36</v>
      </c>
      <c r="BB4213" s="13" t="s">
        <v>48</v>
      </c>
      <c r="BC4213" s="13">
        <v>7.51</v>
      </c>
      <c r="BD4213" s="13">
        <v>4</v>
      </c>
      <c r="BE4213" s="13" t="s">
        <v>55</v>
      </c>
      <c r="BF4213" s="13" t="s">
        <v>39</v>
      </c>
      <c r="BG4213" s="13">
        <v>5</v>
      </c>
      <c r="BH4213" s="13">
        <v>3</v>
      </c>
    </row>
    <row r="4214" spans="36:60" x14ac:dyDescent="0.25">
      <c r="AJ4214" s="11">
        <v>500</v>
      </c>
      <c r="AK4214" s="2" t="s">
        <v>367</v>
      </c>
      <c r="AL4214" s="2" t="s">
        <v>58</v>
      </c>
      <c r="AM4214" s="2" t="s">
        <v>82</v>
      </c>
      <c r="AN4214" s="2" t="s">
        <v>29</v>
      </c>
      <c r="AO4214" s="2" t="s">
        <v>60</v>
      </c>
      <c r="AP4214" s="2" t="s">
        <v>31</v>
      </c>
      <c r="AQ4214" s="2" t="s">
        <v>52</v>
      </c>
      <c r="AR4214" s="2" t="s">
        <v>33</v>
      </c>
      <c r="AS4214" s="2" t="s">
        <v>70</v>
      </c>
      <c r="AT4214" s="2">
        <v>115.56</v>
      </c>
      <c r="AU4214" s="2">
        <v>7</v>
      </c>
      <c r="AV4214" s="2">
        <v>0.21</v>
      </c>
      <c r="AW4214" s="2">
        <v>639.04999999999995</v>
      </c>
      <c r="AX4214" s="2">
        <v>417.85</v>
      </c>
      <c r="AY4214" s="2">
        <v>221.2</v>
      </c>
      <c r="AZ4214" s="2" t="s">
        <v>35</v>
      </c>
      <c r="BA4214" s="2" t="s">
        <v>71</v>
      </c>
      <c r="BB4214" s="2" t="s">
        <v>48</v>
      </c>
      <c r="BC4214" s="2">
        <v>30.12</v>
      </c>
      <c r="BD4214" s="2">
        <v>2</v>
      </c>
      <c r="BE4214" s="2" t="s">
        <v>38</v>
      </c>
      <c r="BF4214" s="2" t="s">
        <v>56</v>
      </c>
      <c r="BG4214" s="2">
        <v>1</v>
      </c>
      <c r="BH4214" s="2">
        <v>6</v>
      </c>
    </row>
    <row r="4215" spans="36:60" x14ac:dyDescent="0.25">
      <c r="AJ4215" s="12">
        <v>501</v>
      </c>
      <c r="AK4215" s="13" t="s">
        <v>466</v>
      </c>
      <c r="AL4215" s="13" t="s">
        <v>118</v>
      </c>
      <c r="AM4215" s="13" t="s">
        <v>82</v>
      </c>
      <c r="AN4215" s="13" t="s">
        <v>43</v>
      </c>
      <c r="AO4215" s="13" t="s">
        <v>60</v>
      </c>
      <c r="AP4215" s="13" t="s">
        <v>51</v>
      </c>
      <c r="AQ4215" s="13" t="s">
        <v>87</v>
      </c>
      <c r="AR4215" s="13" t="s">
        <v>33</v>
      </c>
      <c r="AS4215" s="13" t="s">
        <v>85</v>
      </c>
      <c r="AT4215" s="13">
        <v>661.32</v>
      </c>
      <c r="AU4215" s="13">
        <v>14</v>
      </c>
      <c r="AV4215" s="13">
        <v>0.03</v>
      </c>
      <c r="AW4215" s="13">
        <v>8980.73</v>
      </c>
      <c r="AX4215" s="13">
        <v>5016.28</v>
      </c>
      <c r="AY4215" s="13">
        <v>3964.45</v>
      </c>
      <c r="AZ4215" s="13" t="s">
        <v>76</v>
      </c>
      <c r="BA4215" s="13" t="s">
        <v>88</v>
      </c>
      <c r="BB4215" s="13" t="s">
        <v>72</v>
      </c>
      <c r="BC4215" s="13">
        <v>29</v>
      </c>
      <c r="BD4215" s="13">
        <v>2</v>
      </c>
      <c r="BE4215" s="13" t="s">
        <v>38</v>
      </c>
      <c r="BF4215" s="13" t="s">
        <v>39</v>
      </c>
      <c r="BG4215" s="13">
        <v>1</v>
      </c>
      <c r="BH4215" s="13">
        <v>2</v>
      </c>
    </row>
    <row r="4216" spans="36:60" x14ac:dyDescent="0.25">
      <c r="AJ4216" s="11">
        <v>502</v>
      </c>
      <c r="AK4216" s="2" t="s">
        <v>307</v>
      </c>
      <c r="AL4216" s="2" t="s">
        <v>120</v>
      </c>
      <c r="AM4216" s="2" t="s">
        <v>28</v>
      </c>
      <c r="AN4216" s="2" t="s">
        <v>29</v>
      </c>
      <c r="AO4216" s="2" t="s">
        <v>30</v>
      </c>
      <c r="AP4216" s="2" t="s">
        <v>75</v>
      </c>
      <c r="AQ4216" s="2" t="s">
        <v>102</v>
      </c>
      <c r="AR4216" s="2" t="s">
        <v>45</v>
      </c>
      <c r="AS4216" s="2" t="s">
        <v>80</v>
      </c>
      <c r="AT4216" s="2">
        <v>744.32</v>
      </c>
      <c r="AU4216" s="2">
        <v>7</v>
      </c>
      <c r="AV4216" s="2">
        <v>0.08</v>
      </c>
      <c r="AW4216" s="2">
        <v>4793.42</v>
      </c>
      <c r="AX4216" s="2">
        <v>2734.89</v>
      </c>
      <c r="AY4216" s="2">
        <v>2058.5300000000002</v>
      </c>
      <c r="AZ4216" s="2" t="s">
        <v>35</v>
      </c>
      <c r="BA4216" s="2" t="s">
        <v>71</v>
      </c>
      <c r="BB4216" s="2" t="s">
        <v>72</v>
      </c>
      <c r="BC4216" s="2">
        <v>25.96</v>
      </c>
      <c r="BD4216" s="2">
        <v>7</v>
      </c>
      <c r="BE4216" s="2" t="s">
        <v>38</v>
      </c>
      <c r="BF4216" s="2" t="s">
        <v>39</v>
      </c>
      <c r="BG4216" s="2">
        <v>1</v>
      </c>
      <c r="BH4216" s="2">
        <v>5</v>
      </c>
    </row>
    <row r="4217" spans="36:60" x14ac:dyDescent="0.25">
      <c r="AJ4217" s="12">
        <v>503</v>
      </c>
      <c r="AK4217" s="13" t="s">
        <v>170</v>
      </c>
      <c r="AL4217" s="13" t="s">
        <v>65</v>
      </c>
      <c r="AM4217" s="13" t="s">
        <v>28</v>
      </c>
      <c r="AN4217" s="13" t="s">
        <v>90</v>
      </c>
      <c r="AO4217" s="13" t="s">
        <v>60</v>
      </c>
      <c r="AP4217" s="13" t="s">
        <v>31</v>
      </c>
      <c r="AQ4217" s="13" t="s">
        <v>87</v>
      </c>
      <c r="AR4217" s="13" t="s">
        <v>33</v>
      </c>
      <c r="AS4217" s="13" t="s">
        <v>70</v>
      </c>
      <c r="AT4217" s="13">
        <v>892.86</v>
      </c>
      <c r="AU4217" s="13">
        <v>2</v>
      </c>
      <c r="AV4217" s="13">
        <v>0.21</v>
      </c>
      <c r="AW4217" s="13">
        <v>1410.72</v>
      </c>
      <c r="AX4217" s="13">
        <v>1191.75</v>
      </c>
      <c r="AY4217" s="13">
        <v>218.97</v>
      </c>
      <c r="AZ4217" s="13" t="s">
        <v>47</v>
      </c>
      <c r="BA4217" s="13" t="s">
        <v>36</v>
      </c>
      <c r="BB4217" s="13" t="s">
        <v>37</v>
      </c>
      <c r="BC4217" s="13">
        <v>6.15</v>
      </c>
      <c r="BD4217" s="13">
        <v>6</v>
      </c>
      <c r="BE4217" s="13" t="s">
        <v>38</v>
      </c>
      <c r="BF4217" s="13" t="s">
        <v>56</v>
      </c>
      <c r="BG4217" s="13">
        <v>4</v>
      </c>
      <c r="BH4217" s="13">
        <v>8</v>
      </c>
    </row>
    <row r="4218" spans="36:60" x14ac:dyDescent="0.25">
      <c r="AJ4218" s="11">
        <v>504</v>
      </c>
      <c r="AK4218" s="2" t="s">
        <v>362</v>
      </c>
      <c r="AL4218" s="2" t="s">
        <v>96</v>
      </c>
      <c r="AM4218" s="2" t="s">
        <v>82</v>
      </c>
      <c r="AN4218" s="2" t="s">
        <v>59</v>
      </c>
      <c r="AO4218" s="2" t="s">
        <v>30</v>
      </c>
      <c r="AP4218" s="2" t="s">
        <v>75</v>
      </c>
      <c r="AQ4218" s="2" t="s">
        <v>84</v>
      </c>
      <c r="AR4218" s="2" t="s">
        <v>45</v>
      </c>
      <c r="AS4218" s="2" t="s">
        <v>80</v>
      </c>
      <c r="AT4218" s="2">
        <v>398.98</v>
      </c>
      <c r="AU4218" s="2">
        <v>8</v>
      </c>
      <c r="AV4218" s="2">
        <v>0.22</v>
      </c>
      <c r="AW4218" s="2">
        <v>2489.64</v>
      </c>
      <c r="AX4218" s="2">
        <v>1646.43</v>
      </c>
      <c r="AY4218" s="2">
        <v>843.21</v>
      </c>
      <c r="AZ4218" s="2" t="s">
        <v>47</v>
      </c>
      <c r="BA4218" s="2" t="s">
        <v>36</v>
      </c>
      <c r="BB4218" s="2" t="s">
        <v>37</v>
      </c>
      <c r="BC4218" s="2">
        <v>14.21</v>
      </c>
      <c r="BD4218" s="2">
        <v>3</v>
      </c>
      <c r="BE4218" s="2" t="s">
        <v>38</v>
      </c>
      <c r="BF4218" s="2" t="s">
        <v>39</v>
      </c>
      <c r="BG4218" s="2">
        <v>4</v>
      </c>
      <c r="BH4218" s="2">
        <v>6</v>
      </c>
    </row>
    <row r="4219" spans="36:60" x14ac:dyDescent="0.25">
      <c r="AJ4219" s="12">
        <v>505</v>
      </c>
      <c r="AK4219" s="13" t="s">
        <v>208</v>
      </c>
      <c r="AL4219" s="13" t="s">
        <v>120</v>
      </c>
      <c r="AM4219" s="13" t="s">
        <v>28</v>
      </c>
      <c r="AN4219" s="13" t="s">
        <v>83</v>
      </c>
      <c r="AO4219" s="13" t="s">
        <v>30</v>
      </c>
      <c r="AP4219" s="13" t="s">
        <v>51</v>
      </c>
      <c r="AQ4219" s="13" t="s">
        <v>87</v>
      </c>
      <c r="AR4219" s="13" t="s">
        <v>53</v>
      </c>
      <c r="AS4219" s="13" t="s">
        <v>80</v>
      </c>
      <c r="AT4219" s="13">
        <v>743.11</v>
      </c>
      <c r="AU4219" s="13">
        <v>10</v>
      </c>
      <c r="AV4219" s="13">
        <v>0.2</v>
      </c>
      <c r="AW4219" s="13">
        <v>5944.88</v>
      </c>
      <c r="AX4219" s="13">
        <v>3076.12</v>
      </c>
      <c r="AY4219" s="13">
        <v>2868.76</v>
      </c>
      <c r="AZ4219" s="13" t="s">
        <v>35</v>
      </c>
      <c r="BA4219" s="13" t="s">
        <v>71</v>
      </c>
      <c r="BB4219" s="13" t="s">
        <v>72</v>
      </c>
      <c r="BC4219" s="13">
        <v>38.19</v>
      </c>
      <c r="BD4219" s="13">
        <v>8</v>
      </c>
      <c r="BE4219" s="13" t="s">
        <v>55</v>
      </c>
      <c r="BF4219" s="13" t="s">
        <v>39</v>
      </c>
      <c r="BG4219" s="13">
        <v>2</v>
      </c>
      <c r="BH4219" s="13">
        <v>10</v>
      </c>
    </row>
    <row r="4220" spans="36:60" x14ac:dyDescent="0.25">
      <c r="AJ4220" s="11">
        <v>506</v>
      </c>
      <c r="AK4220" s="2" t="s">
        <v>455</v>
      </c>
      <c r="AL4220" s="2" t="s">
        <v>120</v>
      </c>
      <c r="AM4220" s="2" t="s">
        <v>82</v>
      </c>
      <c r="AN4220" s="2" t="s">
        <v>90</v>
      </c>
      <c r="AO4220" s="2" t="s">
        <v>60</v>
      </c>
      <c r="AP4220" s="2" t="s">
        <v>61</v>
      </c>
      <c r="AQ4220" s="2" t="s">
        <v>69</v>
      </c>
      <c r="AR4220" s="2" t="s">
        <v>33</v>
      </c>
      <c r="AS4220" s="2" t="s">
        <v>80</v>
      </c>
      <c r="AT4220" s="2">
        <v>69.28</v>
      </c>
      <c r="AU4220" s="2">
        <v>4</v>
      </c>
      <c r="AV4220" s="2">
        <v>0.2</v>
      </c>
      <c r="AW4220" s="2">
        <v>221.7</v>
      </c>
      <c r="AX4220" s="2">
        <v>143.57</v>
      </c>
      <c r="AY4220" s="2">
        <v>78.13</v>
      </c>
      <c r="AZ4220" s="2" t="s">
        <v>35</v>
      </c>
      <c r="BA4220" s="2" t="s">
        <v>54</v>
      </c>
      <c r="BB4220" s="2" t="s">
        <v>48</v>
      </c>
      <c r="BC4220" s="2">
        <v>42.23</v>
      </c>
      <c r="BD4220" s="2">
        <v>4</v>
      </c>
      <c r="BE4220" s="2" t="s">
        <v>97</v>
      </c>
      <c r="BF4220" s="2" t="s">
        <v>56</v>
      </c>
      <c r="BG4220" s="2">
        <v>4</v>
      </c>
      <c r="BH4220" s="2">
        <v>4</v>
      </c>
    </row>
    <row r="4221" spans="36:60" x14ac:dyDescent="0.25">
      <c r="AJ4221" s="12">
        <v>507</v>
      </c>
      <c r="AK4221" s="13" t="s">
        <v>195</v>
      </c>
      <c r="AL4221" s="13" t="s">
        <v>96</v>
      </c>
      <c r="AM4221" s="13" t="s">
        <v>28</v>
      </c>
      <c r="AN4221" s="13" t="s">
        <v>90</v>
      </c>
      <c r="AO4221" s="13" t="s">
        <v>78</v>
      </c>
      <c r="AP4221" s="13" t="s">
        <v>75</v>
      </c>
      <c r="AQ4221" s="13" t="s">
        <v>32</v>
      </c>
      <c r="AR4221" s="13" t="s">
        <v>33</v>
      </c>
      <c r="AS4221" s="13" t="s">
        <v>34</v>
      </c>
      <c r="AT4221" s="13">
        <v>276.11</v>
      </c>
      <c r="AU4221" s="13">
        <v>19</v>
      </c>
      <c r="AV4221" s="13">
        <v>0.22</v>
      </c>
      <c r="AW4221" s="13">
        <v>4091.95</v>
      </c>
      <c r="AX4221" s="13">
        <v>2266.44</v>
      </c>
      <c r="AY4221" s="13">
        <v>1825.51</v>
      </c>
      <c r="AZ4221" s="13" t="s">
        <v>63</v>
      </c>
      <c r="BA4221" s="13" t="s">
        <v>54</v>
      </c>
      <c r="BB4221" s="13" t="s">
        <v>37</v>
      </c>
      <c r="BC4221" s="13">
        <v>45.11</v>
      </c>
      <c r="BD4221" s="13">
        <v>3</v>
      </c>
      <c r="BE4221" s="13" t="s">
        <v>38</v>
      </c>
      <c r="BF4221" s="13" t="s">
        <v>56</v>
      </c>
      <c r="BG4221" s="13">
        <v>2</v>
      </c>
      <c r="BH4221" s="13">
        <v>10</v>
      </c>
    </row>
    <row r="4222" spans="36:60" x14ac:dyDescent="0.25">
      <c r="AJ4222" s="11">
        <v>508</v>
      </c>
      <c r="AK4222" s="2" t="s">
        <v>467</v>
      </c>
      <c r="AL4222" s="2" t="s">
        <v>65</v>
      </c>
      <c r="AM4222" s="2" t="s">
        <v>82</v>
      </c>
      <c r="AN4222" s="2" t="s">
        <v>90</v>
      </c>
      <c r="AO4222" s="2" t="s">
        <v>30</v>
      </c>
      <c r="AP4222" s="2" t="s">
        <v>51</v>
      </c>
      <c r="AQ4222" s="2" t="s">
        <v>79</v>
      </c>
      <c r="AR4222" s="2" t="s">
        <v>53</v>
      </c>
      <c r="AS4222" s="2" t="s">
        <v>46</v>
      </c>
      <c r="AT4222" s="2">
        <v>451.76</v>
      </c>
      <c r="AU4222" s="2">
        <v>15</v>
      </c>
      <c r="AV4222" s="2">
        <v>0.19</v>
      </c>
      <c r="AW4222" s="2">
        <v>5488.88</v>
      </c>
      <c r="AX4222" s="2">
        <v>4351.7</v>
      </c>
      <c r="AY4222" s="2">
        <v>1137.18</v>
      </c>
      <c r="AZ4222" s="2" t="s">
        <v>35</v>
      </c>
      <c r="BA4222" s="2" t="s">
        <v>88</v>
      </c>
      <c r="BB4222" s="2" t="s">
        <v>48</v>
      </c>
      <c r="BC4222" s="2">
        <v>46.37</v>
      </c>
      <c r="BD4222" s="2">
        <v>8</v>
      </c>
      <c r="BE4222" s="2" t="s">
        <v>38</v>
      </c>
      <c r="BF4222" s="2" t="s">
        <v>39</v>
      </c>
      <c r="BG4222" s="2">
        <v>1</v>
      </c>
      <c r="BH4222" s="2">
        <v>7</v>
      </c>
    </row>
    <row r="4223" spans="36:60" x14ac:dyDescent="0.25">
      <c r="AJ4223" s="12">
        <v>509</v>
      </c>
      <c r="AK4223" s="13" t="s">
        <v>146</v>
      </c>
      <c r="AL4223" s="13" t="s">
        <v>118</v>
      </c>
      <c r="AM4223" s="13" t="s">
        <v>42</v>
      </c>
      <c r="AN4223" s="13" t="s">
        <v>83</v>
      </c>
      <c r="AO4223" s="13" t="s">
        <v>100</v>
      </c>
      <c r="AP4223" s="13" t="s">
        <v>75</v>
      </c>
      <c r="AQ4223" s="13" t="s">
        <v>62</v>
      </c>
      <c r="AR4223" s="13" t="s">
        <v>33</v>
      </c>
      <c r="AS4223" s="13" t="s">
        <v>46</v>
      </c>
      <c r="AT4223" s="13">
        <v>178.47</v>
      </c>
      <c r="AU4223" s="13">
        <v>8</v>
      </c>
      <c r="AV4223" s="13">
        <v>0.04</v>
      </c>
      <c r="AW4223" s="13">
        <v>1370.65</v>
      </c>
      <c r="AX4223" s="13">
        <v>1022.5</v>
      </c>
      <c r="AY4223" s="13">
        <v>348.15</v>
      </c>
      <c r="AZ4223" s="13" t="s">
        <v>91</v>
      </c>
      <c r="BA4223" s="13" t="s">
        <v>71</v>
      </c>
      <c r="BB4223" s="13" t="s">
        <v>72</v>
      </c>
      <c r="BC4223" s="13">
        <v>37.299999999999997</v>
      </c>
      <c r="BD4223" s="13">
        <v>8</v>
      </c>
      <c r="BE4223" s="13" t="s">
        <v>38</v>
      </c>
      <c r="BF4223" s="13" t="s">
        <v>39</v>
      </c>
      <c r="BG4223" s="13">
        <v>1</v>
      </c>
      <c r="BH4223" s="13">
        <v>12</v>
      </c>
    </row>
    <row r="4224" spans="36:60" x14ac:dyDescent="0.25">
      <c r="AJ4224" s="11">
        <v>510</v>
      </c>
      <c r="AK4224" s="2" t="s">
        <v>185</v>
      </c>
      <c r="AL4224" s="2" t="s">
        <v>114</v>
      </c>
      <c r="AM4224" s="2" t="s">
        <v>28</v>
      </c>
      <c r="AN4224" s="2" t="s">
        <v>83</v>
      </c>
      <c r="AO4224" s="2" t="s">
        <v>30</v>
      </c>
      <c r="AP4224" s="2" t="s">
        <v>75</v>
      </c>
      <c r="AQ4224" s="2" t="s">
        <v>84</v>
      </c>
      <c r="AR4224" s="2" t="s">
        <v>45</v>
      </c>
      <c r="AS4224" s="2" t="s">
        <v>85</v>
      </c>
      <c r="AT4224" s="2">
        <v>874.72</v>
      </c>
      <c r="AU4224" s="2">
        <v>19</v>
      </c>
      <c r="AV4224" s="2">
        <v>0.08</v>
      </c>
      <c r="AW4224" s="2">
        <v>15290.11</v>
      </c>
      <c r="AX4224" s="2">
        <v>13409.04</v>
      </c>
      <c r="AY4224" s="2">
        <v>1881.07</v>
      </c>
      <c r="AZ4224" s="2" t="s">
        <v>76</v>
      </c>
      <c r="BA4224" s="2" t="s">
        <v>36</v>
      </c>
      <c r="BB4224" s="2" t="s">
        <v>72</v>
      </c>
      <c r="BC4224" s="2">
        <v>31.12</v>
      </c>
      <c r="BD4224" s="2">
        <v>5</v>
      </c>
      <c r="BE4224" s="2" t="s">
        <v>55</v>
      </c>
      <c r="BF4224" s="2" t="s">
        <v>39</v>
      </c>
      <c r="BG4224" s="2">
        <v>5</v>
      </c>
      <c r="BH4224" s="2">
        <v>2</v>
      </c>
    </row>
    <row r="4225" spans="36:60" x14ac:dyDescent="0.25">
      <c r="AJ4225" s="12">
        <v>511</v>
      </c>
      <c r="AK4225" s="13" t="s">
        <v>228</v>
      </c>
      <c r="AL4225" s="13" t="s">
        <v>127</v>
      </c>
      <c r="AM4225" s="13" t="s">
        <v>42</v>
      </c>
      <c r="AN4225" s="13" t="s">
        <v>93</v>
      </c>
      <c r="AO4225" s="13" t="s">
        <v>67</v>
      </c>
      <c r="AP4225" s="13" t="s">
        <v>68</v>
      </c>
      <c r="AQ4225" s="13" t="s">
        <v>52</v>
      </c>
      <c r="AR4225" s="13" t="s">
        <v>45</v>
      </c>
      <c r="AS4225" s="13" t="s">
        <v>80</v>
      </c>
      <c r="AT4225" s="13">
        <v>166.43</v>
      </c>
      <c r="AU4225" s="13">
        <v>1</v>
      </c>
      <c r="AV4225" s="13">
        <v>7.0000000000000007E-2</v>
      </c>
      <c r="AW4225" s="13">
        <v>154.78</v>
      </c>
      <c r="AX4225" s="13">
        <v>111.89</v>
      </c>
      <c r="AY4225" s="13">
        <v>42.89</v>
      </c>
      <c r="AZ4225" s="13" t="s">
        <v>35</v>
      </c>
      <c r="BA4225" s="13" t="s">
        <v>88</v>
      </c>
      <c r="BB4225" s="13" t="s">
        <v>72</v>
      </c>
      <c r="BC4225" s="13">
        <v>37.5</v>
      </c>
      <c r="BD4225" s="13">
        <v>8</v>
      </c>
      <c r="BE4225" s="13" t="s">
        <v>38</v>
      </c>
      <c r="BF4225" s="13" t="s">
        <v>56</v>
      </c>
      <c r="BG4225" s="13">
        <v>5</v>
      </c>
      <c r="BH4225" s="13">
        <v>5</v>
      </c>
    </row>
    <row r="4226" spans="36:60" x14ac:dyDescent="0.25">
      <c r="AJ4226" s="11">
        <v>512</v>
      </c>
      <c r="AK4226" s="2" t="s">
        <v>49</v>
      </c>
      <c r="AL4226" s="2" t="s">
        <v>58</v>
      </c>
      <c r="AM4226" s="2" t="s">
        <v>82</v>
      </c>
      <c r="AN4226" s="2" t="s">
        <v>83</v>
      </c>
      <c r="AO4226" s="2" t="s">
        <v>44</v>
      </c>
      <c r="AP4226" s="2" t="s">
        <v>31</v>
      </c>
      <c r="AQ4226" s="2" t="s">
        <v>69</v>
      </c>
      <c r="AR4226" s="2" t="s">
        <v>33</v>
      </c>
      <c r="AS4226" s="2" t="s">
        <v>70</v>
      </c>
      <c r="AT4226" s="2">
        <v>90.7</v>
      </c>
      <c r="AU4226" s="2">
        <v>17</v>
      </c>
      <c r="AV4226" s="2">
        <v>0.23</v>
      </c>
      <c r="AW4226" s="2">
        <v>1187.26</v>
      </c>
      <c r="AX4226" s="2">
        <v>786.1</v>
      </c>
      <c r="AY4226" s="2">
        <v>401.16</v>
      </c>
      <c r="AZ4226" s="2" t="s">
        <v>63</v>
      </c>
      <c r="BA4226" s="2" t="s">
        <v>88</v>
      </c>
      <c r="BB4226" s="2" t="s">
        <v>48</v>
      </c>
      <c r="BC4226" s="2">
        <v>26.24</v>
      </c>
      <c r="BD4226" s="2">
        <v>5</v>
      </c>
      <c r="BE4226" s="2" t="s">
        <v>55</v>
      </c>
      <c r="BF4226" s="2" t="s">
        <v>39</v>
      </c>
      <c r="BG4226" s="2">
        <v>3</v>
      </c>
      <c r="BH4226" s="2">
        <v>12</v>
      </c>
    </row>
    <row r="4227" spans="36:60" x14ac:dyDescent="0.25">
      <c r="AJ4227" s="12">
        <v>513</v>
      </c>
      <c r="AK4227" s="13" t="s">
        <v>106</v>
      </c>
      <c r="AL4227" s="13" t="s">
        <v>118</v>
      </c>
      <c r="AM4227" s="13" t="s">
        <v>66</v>
      </c>
      <c r="AN4227" s="13" t="s">
        <v>83</v>
      </c>
      <c r="AO4227" s="13" t="s">
        <v>94</v>
      </c>
      <c r="AP4227" s="13" t="s">
        <v>75</v>
      </c>
      <c r="AQ4227" s="13" t="s">
        <v>69</v>
      </c>
      <c r="AR4227" s="13" t="s">
        <v>33</v>
      </c>
      <c r="AS4227" s="13" t="s">
        <v>46</v>
      </c>
      <c r="AT4227" s="13">
        <v>55.19</v>
      </c>
      <c r="AU4227" s="13">
        <v>1</v>
      </c>
      <c r="AV4227" s="13">
        <v>0.28000000000000003</v>
      </c>
      <c r="AW4227" s="13">
        <v>39.74</v>
      </c>
      <c r="AX4227" s="13">
        <v>24.52</v>
      </c>
      <c r="AY4227" s="13">
        <v>15.22</v>
      </c>
      <c r="AZ4227" s="13" t="s">
        <v>35</v>
      </c>
      <c r="BA4227" s="13" t="s">
        <v>88</v>
      </c>
      <c r="BB4227" s="13" t="s">
        <v>37</v>
      </c>
      <c r="BC4227" s="13">
        <v>45.29</v>
      </c>
      <c r="BD4227" s="13">
        <v>1</v>
      </c>
      <c r="BE4227" s="13" t="s">
        <v>97</v>
      </c>
      <c r="BF4227" s="13" t="s">
        <v>39</v>
      </c>
      <c r="BG4227" s="13">
        <v>2</v>
      </c>
      <c r="BH4227" s="13">
        <v>11</v>
      </c>
    </row>
    <row r="4228" spans="36:60" x14ac:dyDescent="0.25">
      <c r="AJ4228" s="11">
        <v>514</v>
      </c>
      <c r="AK4228" s="2" t="s">
        <v>468</v>
      </c>
      <c r="AL4228" s="2" t="s">
        <v>27</v>
      </c>
      <c r="AM4228" s="2" t="s">
        <v>42</v>
      </c>
      <c r="AN4228" s="2" t="s">
        <v>93</v>
      </c>
      <c r="AO4228" s="2" t="s">
        <v>94</v>
      </c>
      <c r="AP4228" s="2" t="s">
        <v>61</v>
      </c>
      <c r="AQ4228" s="2" t="s">
        <v>87</v>
      </c>
      <c r="AR4228" s="2" t="s">
        <v>45</v>
      </c>
      <c r="AS4228" s="2" t="s">
        <v>34</v>
      </c>
      <c r="AT4228" s="2">
        <v>219.85</v>
      </c>
      <c r="AU4228" s="2">
        <v>4</v>
      </c>
      <c r="AV4228" s="2">
        <v>0.09</v>
      </c>
      <c r="AW4228" s="2">
        <v>800.25</v>
      </c>
      <c r="AX4228" s="2">
        <v>551.95000000000005</v>
      </c>
      <c r="AY4228" s="2">
        <v>248.3</v>
      </c>
      <c r="AZ4228" s="2" t="s">
        <v>76</v>
      </c>
      <c r="BA4228" s="2" t="s">
        <v>36</v>
      </c>
      <c r="BB4228" s="2" t="s">
        <v>72</v>
      </c>
      <c r="BC4228" s="2">
        <v>41.54</v>
      </c>
      <c r="BD4228" s="2">
        <v>3</v>
      </c>
      <c r="BE4228" s="2" t="s">
        <v>55</v>
      </c>
      <c r="BF4228" s="2" t="s">
        <v>56</v>
      </c>
      <c r="BG4228" s="2">
        <v>1</v>
      </c>
      <c r="BH4228" s="2">
        <v>9</v>
      </c>
    </row>
    <row r="4229" spans="36:60" x14ac:dyDescent="0.25">
      <c r="AJ4229" s="12">
        <v>515</v>
      </c>
      <c r="AK4229" s="13" t="s">
        <v>469</v>
      </c>
      <c r="AL4229" s="13" t="s">
        <v>41</v>
      </c>
      <c r="AM4229" s="13" t="s">
        <v>42</v>
      </c>
      <c r="AN4229" s="13" t="s">
        <v>29</v>
      </c>
      <c r="AO4229" s="13" t="s">
        <v>78</v>
      </c>
      <c r="AP4229" s="13" t="s">
        <v>51</v>
      </c>
      <c r="AQ4229" s="13" t="s">
        <v>52</v>
      </c>
      <c r="AR4229" s="13" t="s">
        <v>53</v>
      </c>
      <c r="AS4229" s="13" t="s">
        <v>70</v>
      </c>
      <c r="AT4229" s="13">
        <v>713.7</v>
      </c>
      <c r="AU4229" s="13">
        <v>9</v>
      </c>
      <c r="AV4229" s="13">
        <v>0.18</v>
      </c>
      <c r="AW4229" s="13">
        <v>5267.11</v>
      </c>
      <c r="AX4229" s="13">
        <v>3412.63</v>
      </c>
      <c r="AY4229" s="13">
        <v>1854.48</v>
      </c>
      <c r="AZ4229" s="13" t="s">
        <v>91</v>
      </c>
      <c r="BA4229" s="13" t="s">
        <v>54</v>
      </c>
      <c r="BB4229" s="13" t="s">
        <v>72</v>
      </c>
      <c r="BC4229" s="13">
        <v>5.71</v>
      </c>
      <c r="BD4229" s="13">
        <v>10</v>
      </c>
      <c r="BE4229" s="13" t="s">
        <v>55</v>
      </c>
      <c r="BF4229" s="13" t="s">
        <v>56</v>
      </c>
      <c r="BG4229" s="13">
        <v>2</v>
      </c>
      <c r="BH4229" s="13">
        <v>8</v>
      </c>
    </row>
    <row r="4230" spans="36:60" x14ac:dyDescent="0.25">
      <c r="AJ4230" s="11">
        <v>516</v>
      </c>
      <c r="AK4230" s="2" t="s">
        <v>255</v>
      </c>
      <c r="AL4230" s="2" t="s">
        <v>129</v>
      </c>
      <c r="AM4230" s="2" t="s">
        <v>66</v>
      </c>
      <c r="AN4230" s="2" t="s">
        <v>59</v>
      </c>
      <c r="AO4230" s="2" t="s">
        <v>78</v>
      </c>
      <c r="AP4230" s="2" t="s">
        <v>51</v>
      </c>
      <c r="AQ4230" s="2" t="s">
        <v>69</v>
      </c>
      <c r="AR4230" s="2" t="s">
        <v>45</v>
      </c>
      <c r="AS4230" s="2" t="s">
        <v>85</v>
      </c>
      <c r="AT4230" s="2">
        <v>597.53</v>
      </c>
      <c r="AU4230" s="2">
        <v>11</v>
      </c>
      <c r="AV4230" s="2">
        <v>0.28999999999999998</v>
      </c>
      <c r="AW4230" s="2">
        <v>4666.71</v>
      </c>
      <c r="AX4230" s="2">
        <v>3093.34</v>
      </c>
      <c r="AY4230" s="2">
        <v>1573.37</v>
      </c>
      <c r="AZ4230" s="2" t="s">
        <v>63</v>
      </c>
      <c r="BA4230" s="2" t="s">
        <v>54</v>
      </c>
      <c r="BB4230" s="2" t="s">
        <v>72</v>
      </c>
      <c r="BC4230" s="2">
        <v>6.48</v>
      </c>
      <c r="BD4230" s="2">
        <v>3</v>
      </c>
      <c r="BE4230" s="2" t="s">
        <v>97</v>
      </c>
      <c r="BF4230" s="2" t="s">
        <v>39</v>
      </c>
      <c r="BG4230" s="2">
        <v>1</v>
      </c>
      <c r="BH4230" s="2">
        <v>1</v>
      </c>
    </row>
    <row r="4231" spans="36:60" x14ac:dyDescent="0.25">
      <c r="AJ4231" s="12">
        <v>517</v>
      </c>
      <c r="AK4231" s="13" t="s">
        <v>470</v>
      </c>
      <c r="AL4231" s="13" t="s">
        <v>99</v>
      </c>
      <c r="AM4231" s="13" t="s">
        <v>66</v>
      </c>
      <c r="AN4231" s="13" t="s">
        <v>59</v>
      </c>
      <c r="AO4231" s="13" t="s">
        <v>94</v>
      </c>
      <c r="AP4231" s="13" t="s">
        <v>61</v>
      </c>
      <c r="AQ4231" s="13" t="s">
        <v>84</v>
      </c>
      <c r="AR4231" s="13" t="s">
        <v>33</v>
      </c>
      <c r="AS4231" s="13" t="s">
        <v>34</v>
      </c>
      <c r="AT4231" s="13">
        <v>175.31</v>
      </c>
      <c r="AU4231" s="13">
        <v>9</v>
      </c>
      <c r="AV4231" s="13">
        <v>0.09</v>
      </c>
      <c r="AW4231" s="13">
        <v>1435.79</v>
      </c>
      <c r="AX4231" s="13">
        <v>1263.7</v>
      </c>
      <c r="AY4231" s="13">
        <v>172.09</v>
      </c>
      <c r="AZ4231" s="13" t="s">
        <v>91</v>
      </c>
      <c r="BA4231" s="13" t="s">
        <v>88</v>
      </c>
      <c r="BB4231" s="13" t="s">
        <v>37</v>
      </c>
      <c r="BC4231" s="13">
        <v>7.03</v>
      </c>
      <c r="BD4231" s="13">
        <v>6</v>
      </c>
      <c r="BE4231" s="13" t="s">
        <v>38</v>
      </c>
      <c r="BF4231" s="13" t="s">
        <v>56</v>
      </c>
      <c r="BG4231" s="13">
        <v>1</v>
      </c>
      <c r="BH4231" s="13">
        <v>1</v>
      </c>
    </row>
    <row r="4232" spans="36:60" x14ac:dyDescent="0.25">
      <c r="AJ4232" s="11">
        <v>518</v>
      </c>
      <c r="AK4232" s="2" t="s">
        <v>471</v>
      </c>
      <c r="AL4232" s="2" t="s">
        <v>120</v>
      </c>
      <c r="AM4232" s="2" t="s">
        <v>28</v>
      </c>
      <c r="AN4232" s="2" t="s">
        <v>93</v>
      </c>
      <c r="AO4232" s="2" t="s">
        <v>60</v>
      </c>
      <c r="AP4232" s="2" t="s">
        <v>31</v>
      </c>
      <c r="AQ4232" s="2" t="s">
        <v>32</v>
      </c>
      <c r="AR4232" s="2" t="s">
        <v>45</v>
      </c>
      <c r="AS4232" s="2" t="s">
        <v>46</v>
      </c>
      <c r="AT4232" s="2">
        <v>498.04</v>
      </c>
      <c r="AU4232" s="2">
        <v>2</v>
      </c>
      <c r="AV4232" s="2">
        <v>0.04</v>
      </c>
      <c r="AW4232" s="2">
        <v>956.24</v>
      </c>
      <c r="AX4232" s="2">
        <v>748.45</v>
      </c>
      <c r="AY4232" s="2">
        <v>207.79</v>
      </c>
      <c r="AZ4232" s="2" t="s">
        <v>91</v>
      </c>
      <c r="BA4232" s="2" t="s">
        <v>71</v>
      </c>
      <c r="BB4232" s="2" t="s">
        <v>72</v>
      </c>
      <c r="BC4232" s="2">
        <v>49.21</v>
      </c>
      <c r="BD4232" s="2">
        <v>6</v>
      </c>
      <c r="BE4232" s="2" t="s">
        <v>55</v>
      </c>
      <c r="BF4232" s="2" t="s">
        <v>56</v>
      </c>
      <c r="BG4232" s="2">
        <v>1</v>
      </c>
      <c r="BH4232" s="2">
        <v>12</v>
      </c>
    </row>
    <row r="4233" spans="36:60" x14ac:dyDescent="0.25">
      <c r="AJ4233" s="12">
        <v>519</v>
      </c>
      <c r="AK4233" s="13" t="s">
        <v>122</v>
      </c>
      <c r="AL4233" s="13" t="s">
        <v>50</v>
      </c>
      <c r="AM4233" s="13" t="s">
        <v>66</v>
      </c>
      <c r="AN4233" s="13" t="s">
        <v>29</v>
      </c>
      <c r="AO4233" s="13" t="s">
        <v>74</v>
      </c>
      <c r="AP4233" s="13" t="s">
        <v>61</v>
      </c>
      <c r="AQ4233" s="13" t="s">
        <v>32</v>
      </c>
      <c r="AR4233" s="13" t="s">
        <v>53</v>
      </c>
      <c r="AS4233" s="13" t="s">
        <v>34</v>
      </c>
      <c r="AT4233" s="13">
        <v>15.7</v>
      </c>
      <c r="AU4233" s="13">
        <v>19</v>
      </c>
      <c r="AV4233" s="13">
        <v>0.06</v>
      </c>
      <c r="AW4233" s="13">
        <v>280.39999999999998</v>
      </c>
      <c r="AX4233" s="13">
        <v>154.99</v>
      </c>
      <c r="AY4233" s="13">
        <v>125.41</v>
      </c>
      <c r="AZ4233" s="13" t="s">
        <v>35</v>
      </c>
      <c r="BA4233" s="13" t="s">
        <v>71</v>
      </c>
      <c r="BB4233" s="13" t="s">
        <v>48</v>
      </c>
      <c r="BC4233" s="13">
        <v>36.049999999999997</v>
      </c>
      <c r="BD4233" s="13">
        <v>9</v>
      </c>
      <c r="BE4233" s="13" t="s">
        <v>38</v>
      </c>
      <c r="BF4233" s="13" t="s">
        <v>39</v>
      </c>
      <c r="BG4233" s="13">
        <v>2</v>
      </c>
      <c r="BH4233" s="13">
        <v>4</v>
      </c>
    </row>
    <row r="4234" spans="36:60" x14ac:dyDescent="0.25">
      <c r="AJ4234" s="11">
        <v>520</v>
      </c>
      <c r="AK4234" s="2" t="s">
        <v>472</v>
      </c>
      <c r="AL4234" s="2" t="s">
        <v>96</v>
      </c>
      <c r="AM4234" s="2" t="s">
        <v>66</v>
      </c>
      <c r="AN4234" s="2" t="s">
        <v>43</v>
      </c>
      <c r="AO4234" s="2" t="s">
        <v>60</v>
      </c>
      <c r="AP4234" s="2" t="s">
        <v>31</v>
      </c>
      <c r="AQ4234" s="2" t="s">
        <v>84</v>
      </c>
      <c r="AR4234" s="2" t="s">
        <v>53</v>
      </c>
      <c r="AS4234" s="2" t="s">
        <v>85</v>
      </c>
      <c r="AT4234" s="2">
        <v>851.19</v>
      </c>
      <c r="AU4234" s="2">
        <v>18</v>
      </c>
      <c r="AV4234" s="2">
        <v>0.27</v>
      </c>
      <c r="AW4234" s="2">
        <v>11184.64</v>
      </c>
      <c r="AX4234" s="2">
        <v>7363.23</v>
      </c>
      <c r="AY4234" s="2">
        <v>3821.41</v>
      </c>
      <c r="AZ4234" s="2" t="s">
        <v>76</v>
      </c>
      <c r="BA4234" s="2" t="s">
        <v>36</v>
      </c>
      <c r="BB4234" s="2" t="s">
        <v>37</v>
      </c>
      <c r="BC4234" s="2">
        <v>8.39</v>
      </c>
      <c r="BD4234" s="2">
        <v>5</v>
      </c>
      <c r="BE4234" s="2" t="s">
        <v>55</v>
      </c>
      <c r="BF4234" s="2" t="s">
        <v>56</v>
      </c>
      <c r="BG4234" s="2">
        <v>1</v>
      </c>
      <c r="BH4234" s="2">
        <v>2</v>
      </c>
    </row>
    <row r="4235" spans="36:60" x14ac:dyDescent="0.25">
      <c r="AJ4235" s="12">
        <v>521</v>
      </c>
      <c r="AK4235" s="13" t="s">
        <v>261</v>
      </c>
      <c r="AL4235" s="13" t="s">
        <v>127</v>
      </c>
      <c r="AM4235" s="13" t="s">
        <v>66</v>
      </c>
      <c r="AN4235" s="13" t="s">
        <v>43</v>
      </c>
      <c r="AO4235" s="13" t="s">
        <v>60</v>
      </c>
      <c r="AP4235" s="13" t="s">
        <v>75</v>
      </c>
      <c r="AQ4235" s="13" t="s">
        <v>84</v>
      </c>
      <c r="AR4235" s="13" t="s">
        <v>45</v>
      </c>
      <c r="AS4235" s="13" t="s">
        <v>34</v>
      </c>
      <c r="AT4235" s="13">
        <v>470.98</v>
      </c>
      <c r="AU4235" s="13">
        <v>5</v>
      </c>
      <c r="AV4235" s="13">
        <v>0.01</v>
      </c>
      <c r="AW4235" s="13">
        <v>2331.35</v>
      </c>
      <c r="AX4235" s="13">
        <v>1961.39</v>
      </c>
      <c r="AY4235" s="13">
        <v>369.96</v>
      </c>
      <c r="AZ4235" s="13" t="s">
        <v>35</v>
      </c>
      <c r="BA4235" s="13" t="s">
        <v>88</v>
      </c>
      <c r="BB4235" s="13" t="s">
        <v>37</v>
      </c>
      <c r="BC4235" s="13">
        <v>45.54</v>
      </c>
      <c r="BD4235" s="13">
        <v>3</v>
      </c>
      <c r="BE4235" s="13" t="s">
        <v>55</v>
      </c>
      <c r="BF4235" s="13" t="s">
        <v>39</v>
      </c>
      <c r="BG4235" s="13">
        <v>5</v>
      </c>
      <c r="BH4235" s="13">
        <v>9</v>
      </c>
    </row>
    <row r="4236" spans="36:60" x14ac:dyDescent="0.25">
      <c r="AJ4236" s="11">
        <v>522</v>
      </c>
      <c r="AK4236" s="2" t="s">
        <v>86</v>
      </c>
      <c r="AL4236" s="2" t="s">
        <v>99</v>
      </c>
      <c r="AM4236" s="2" t="s">
        <v>42</v>
      </c>
      <c r="AN4236" s="2" t="s">
        <v>59</v>
      </c>
      <c r="AO4236" s="2" t="s">
        <v>44</v>
      </c>
      <c r="AP4236" s="2" t="s">
        <v>51</v>
      </c>
      <c r="AQ4236" s="2" t="s">
        <v>102</v>
      </c>
      <c r="AR4236" s="2" t="s">
        <v>53</v>
      </c>
      <c r="AS4236" s="2" t="s">
        <v>46</v>
      </c>
      <c r="AT4236" s="2">
        <v>582.47</v>
      </c>
      <c r="AU4236" s="2">
        <v>14</v>
      </c>
      <c r="AV4236" s="2">
        <v>0.15</v>
      </c>
      <c r="AW4236" s="2">
        <v>6931.39</v>
      </c>
      <c r="AX4236" s="2">
        <v>4522.72</v>
      </c>
      <c r="AY4236" s="2">
        <v>2408.67</v>
      </c>
      <c r="AZ4236" s="2" t="s">
        <v>47</v>
      </c>
      <c r="BA4236" s="2" t="s">
        <v>71</v>
      </c>
      <c r="BB4236" s="2" t="s">
        <v>48</v>
      </c>
      <c r="BC4236" s="2">
        <v>32.78</v>
      </c>
      <c r="BD4236" s="2">
        <v>5</v>
      </c>
      <c r="BE4236" s="2" t="s">
        <v>55</v>
      </c>
      <c r="BF4236" s="2" t="s">
        <v>56</v>
      </c>
      <c r="BG4236" s="2">
        <v>4</v>
      </c>
      <c r="BH4236" s="2">
        <v>7</v>
      </c>
    </row>
    <row r="4237" spans="36:60" x14ac:dyDescent="0.25">
      <c r="AJ4237" s="12">
        <v>523</v>
      </c>
      <c r="AK4237" s="13" t="s">
        <v>382</v>
      </c>
      <c r="AL4237" s="13" t="s">
        <v>96</v>
      </c>
      <c r="AM4237" s="13" t="s">
        <v>28</v>
      </c>
      <c r="AN4237" s="13" t="s">
        <v>29</v>
      </c>
      <c r="AO4237" s="13" t="s">
        <v>44</v>
      </c>
      <c r="AP4237" s="13" t="s">
        <v>61</v>
      </c>
      <c r="AQ4237" s="13" t="s">
        <v>79</v>
      </c>
      <c r="AR4237" s="13" t="s">
        <v>53</v>
      </c>
      <c r="AS4237" s="13" t="s">
        <v>80</v>
      </c>
      <c r="AT4237" s="13">
        <v>126.14</v>
      </c>
      <c r="AU4237" s="13">
        <v>13</v>
      </c>
      <c r="AV4237" s="13">
        <v>0.04</v>
      </c>
      <c r="AW4237" s="13">
        <v>1574.23</v>
      </c>
      <c r="AX4237" s="13">
        <v>926.15</v>
      </c>
      <c r="AY4237" s="13">
        <v>648.08000000000004</v>
      </c>
      <c r="AZ4237" s="13" t="s">
        <v>63</v>
      </c>
      <c r="BA4237" s="13" t="s">
        <v>54</v>
      </c>
      <c r="BB4237" s="13" t="s">
        <v>37</v>
      </c>
      <c r="BC4237" s="13">
        <v>5.51</v>
      </c>
      <c r="BD4237" s="13">
        <v>7</v>
      </c>
      <c r="BE4237" s="13" t="s">
        <v>38</v>
      </c>
      <c r="BF4237" s="13" t="s">
        <v>56</v>
      </c>
      <c r="BG4237" s="13">
        <v>1</v>
      </c>
      <c r="BH4237" s="13">
        <v>11</v>
      </c>
    </row>
    <row r="4238" spans="36:60" x14ac:dyDescent="0.25">
      <c r="AJ4238" s="11">
        <v>524</v>
      </c>
      <c r="AK4238" s="2" t="s">
        <v>225</v>
      </c>
      <c r="AL4238" s="2" t="s">
        <v>58</v>
      </c>
      <c r="AM4238" s="2" t="s">
        <v>82</v>
      </c>
      <c r="AN4238" s="2" t="s">
        <v>43</v>
      </c>
      <c r="AO4238" s="2" t="s">
        <v>60</v>
      </c>
      <c r="AP4238" s="2" t="s">
        <v>31</v>
      </c>
      <c r="AQ4238" s="2" t="s">
        <v>69</v>
      </c>
      <c r="AR4238" s="2" t="s">
        <v>45</v>
      </c>
      <c r="AS4238" s="2" t="s">
        <v>80</v>
      </c>
      <c r="AT4238" s="2">
        <v>841.5</v>
      </c>
      <c r="AU4238" s="2">
        <v>10</v>
      </c>
      <c r="AV4238" s="2">
        <v>0.1</v>
      </c>
      <c r="AW4238" s="2">
        <v>7573.5</v>
      </c>
      <c r="AX4238" s="2">
        <v>4981.4799999999996</v>
      </c>
      <c r="AY4238" s="2">
        <v>2592.02</v>
      </c>
      <c r="AZ4238" s="2" t="s">
        <v>35</v>
      </c>
      <c r="BA4238" s="2" t="s">
        <v>54</v>
      </c>
      <c r="BB4238" s="2" t="s">
        <v>48</v>
      </c>
      <c r="BC4238" s="2">
        <v>43.82</v>
      </c>
      <c r="BD4238" s="2">
        <v>6</v>
      </c>
      <c r="BE4238" s="2" t="s">
        <v>55</v>
      </c>
      <c r="BF4238" s="2" t="s">
        <v>39</v>
      </c>
      <c r="BG4238" s="2">
        <v>3</v>
      </c>
      <c r="BH4238" s="2">
        <v>10</v>
      </c>
    </row>
    <row r="4239" spans="36:60" x14ac:dyDescent="0.25">
      <c r="AJ4239" s="12">
        <v>525</v>
      </c>
      <c r="AK4239" s="13" t="s">
        <v>473</v>
      </c>
      <c r="AL4239" s="13" t="s">
        <v>114</v>
      </c>
      <c r="AM4239" s="13" t="s">
        <v>28</v>
      </c>
      <c r="AN4239" s="13" t="s">
        <v>93</v>
      </c>
      <c r="AO4239" s="13" t="s">
        <v>100</v>
      </c>
      <c r="AP4239" s="13" t="s">
        <v>31</v>
      </c>
      <c r="AQ4239" s="13" t="s">
        <v>102</v>
      </c>
      <c r="AR4239" s="13" t="s">
        <v>45</v>
      </c>
      <c r="AS4239" s="13" t="s">
        <v>46</v>
      </c>
      <c r="AT4239" s="13">
        <v>684.72</v>
      </c>
      <c r="AU4239" s="13">
        <v>18</v>
      </c>
      <c r="AV4239" s="13">
        <v>0.22</v>
      </c>
      <c r="AW4239" s="13">
        <v>9613.4699999999993</v>
      </c>
      <c r="AX4239" s="13">
        <v>5758.27</v>
      </c>
      <c r="AY4239" s="13">
        <v>3855.2</v>
      </c>
      <c r="AZ4239" s="13" t="s">
        <v>76</v>
      </c>
      <c r="BA4239" s="13" t="s">
        <v>36</v>
      </c>
      <c r="BB4239" s="13" t="s">
        <v>37</v>
      </c>
      <c r="BC4239" s="13">
        <v>33.92</v>
      </c>
      <c r="BD4239" s="13">
        <v>6</v>
      </c>
      <c r="BE4239" s="13" t="s">
        <v>97</v>
      </c>
      <c r="BF4239" s="13" t="s">
        <v>56</v>
      </c>
      <c r="BG4239" s="13">
        <v>5</v>
      </c>
      <c r="BH4239" s="13">
        <v>9</v>
      </c>
    </row>
    <row r="4240" spans="36:60" x14ac:dyDescent="0.25">
      <c r="AJ4240" s="11">
        <v>526</v>
      </c>
      <c r="AK4240" s="2" t="s">
        <v>152</v>
      </c>
      <c r="AL4240" s="2" t="s">
        <v>120</v>
      </c>
      <c r="AM4240" s="2" t="s">
        <v>42</v>
      </c>
      <c r="AN4240" s="2" t="s">
        <v>90</v>
      </c>
      <c r="AO4240" s="2" t="s">
        <v>30</v>
      </c>
      <c r="AP4240" s="2" t="s">
        <v>75</v>
      </c>
      <c r="AQ4240" s="2" t="s">
        <v>32</v>
      </c>
      <c r="AR4240" s="2" t="s">
        <v>53</v>
      </c>
      <c r="AS4240" s="2" t="s">
        <v>34</v>
      </c>
      <c r="AT4240" s="2">
        <v>440</v>
      </c>
      <c r="AU4240" s="2">
        <v>13</v>
      </c>
      <c r="AV4240" s="2">
        <v>7.0000000000000007E-2</v>
      </c>
      <c r="AW4240" s="2">
        <v>5319.6</v>
      </c>
      <c r="AX4240" s="2">
        <v>3616.61</v>
      </c>
      <c r="AY4240" s="2">
        <v>1702.99</v>
      </c>
      <c r="AZ4240" s="2" t="s">
        <v>76</v>
      </c>
      <c r="BA4240" s="2" t="s">
        <v>36</v>
      </c>
      <c r="BB4240" s="2" t="s">
        <v>72</v>
      </c>
      <c r="BC4240" s="2">
        <v>35.49</v>
      </c>
      <c r="BD4240" s="2">
        <v>10</v>
      </c>
      <c r="BE4240" s="2" t="s">
        <v>55</v>
      </c>
      <c r="BF4240" s="2" t="s">
        <v>56</v>
      </c>
      <c r="BG4240" s="2">
        <v>5</v>
      </c>
      <c r="BH4240" s="2">
        <v>4</v>
      </c>
    </row>
    <row r="4241" spans="36:60" x14ac:dyDescent="0.25">
      <c r="AJ4241" s="12">
        <v>527</v>
      </c>
      <c r="AK4241" s="13" t="s">
        <v>412</v>
      </c>
      <c r="AL4241" s="13" t="s">
        <v>65</v>
      </c>
      <c r="AM4241" s="13" t="s">
        <v>66</v>
      </c>
      <c r="AN4241" s="13" t="s">
        <v>29</v>
      </c>
      <c r="AO4241" s="13" t="s">
        <v>60</v>
      </c>
      <c r="AP4241" s="13" t="s">
        <v>31</v>
      </c>
      <c r="AQ4241" s="13" t="s">
        <v>52</v>
      </c>
      <c r="AR4241" s="13" t="s">
        <v>53</v>
      </c>
      <c r="AS4241" s="13" t="s">
        <v>34</v>
      </c>
      <c r="AT4241" s="13">
        <v>867.11</v>
      </c>
      <c r="AU4241" s="13">
        <v>16</v>
      </c>
      <c r="AV4241" s="13">
        <v>0.25</v>
      </c>
      <c r="AW4241" s="13">
        <v>10405.32</v>
      </c>
      <c r="AX4241" s="13">
        <v>8682.51</v>
      </c>
      <c r="AY4241" s="13">
        <v>1722.81</v>
      </c>
      <c r="AZ4241" s="13" t="s">
        <v>47</v>
      </c>
      <c r="BA4241" s="13" t="s">
        <v>36</v>
      </c>
      <c r="BB4241" s="13" t="s">
        <v>48</v>
      </c>
      <c r="BC4241" s="13">
        <v>26.61</v>
      </c>
      <c r="BD4241" s="13">
        <v>9</v>
      </c>
      <c r="BE4241" s="13" t="s">
        <v>55</v>
      </c>
      <c r="BF4241" s="13" t="s">
        <v>39</v>
      </c>
      <c r="BG4241" s="13">
        <v>2</v>
      </c>
      <c r="BH4241" s="13">
        <v>5</v>
      </c>
    </row>
    <row r="4242" spans="36:60" x14ac:dyDescent="0.25">
      <c r="AJ4242" s="11">
        <v>528</v>
      </c>
      <c r="AK4242" s="2" t="s">
        <v>369</v>
      </c>
      <c r="AL4242" s="2" t="s">
        <v>41</v>
      </c>
      <c r="AM4242" s="2" t="s">
        <v>66</v>
      </c>
      <c r="AN4242" s="2" t="s">
        <v>90</v>
      </c>
      <c r="AO4242" s="2" t="s">
        <v>100</v>
      </c>
      <c r="AP4242" s="2" t="s">
        <v>31</v>
      </c>
      <c r="AQ4242" s="2" t="s">
        <v>84</v>
      </c>
      <c r="AR4242" s="2" t="s">
        <v>33</v>
      </c>
      <c r="AS4242" s="2" t="s">
        <v>34</v>
      </c>
      <c r="AT4242" s="2">
        <v>845.69</v>
      </c>
      <c r="AU4242" s="2">
        <v>14</v>
      </c>
      <c r="AV4242" s="2">
        <v>0.16</v>
      </c>
      <c r="AW4242" s="2">
        <v>9945.31</v>
      </c>
      <c r="AX4242" s="2">
        <v>8823.0499999999993</v>
      </c>
      <c r="AY4242" s="2">
        <v>1122.26</v>
      </c>
      <c r="AZ4242" s="2" t="s">
        <v>63</v>
      </c>
      <c r="BA4242" s="2" t="s">
        <v>71</v>
      </c>
      <c r="BB4242" s="2" t="s">
        <v>48</v>
      </c>
      <c r="BC4242" s="2">
        <v>43.04</v>
      </c>
      <c r="BD4242" s="2">
        <v>2</v>
      </c>
      <c r="BE4242" s="2" t="s">
        <v>97</v>
      </c>
      <c r="BF4242" s="2" t="s">
        <v>56</v>
      </c>
      <c r="BG4242" s="2">
        <v>3</v>
      </c>
      <c r="BH4242" s="2">
        <v>7</v>
      </c>
    </row>
    <row r="4243" spans="36:60" x14ac:dyDescent="0.25">
      <c r="AJ4243" s="12">
        <v>529</v>
      </c>
      <c r="AK4243" s="13" t="s">
        <v>453</v>
      </c>
      <c r="AL4243" s="13" t="s">
        <v>58</v>
      </c>
      <c r="AM4243" s="13" t="s">
        <v>28</v>
      </c>
      <c r="AN4243" s="13" t="s">
        <v>93</v>
      </c>
      <c r="AO4243" s="13" t="s">
        <v>100</v>
      </c>
      <c r="AP4243" s="13" t="s">
        <v>75</v>
      </c>
      <c r="AQ4243" s="13" t="s">
        <v>52</v>
      </c>
      <c r="AR4243" s="13" t="s">
        <v>33</v>
      </c>
      <c r="AS4243" s="13" t="s">
        <v>70</v>
      </c>
      <c r="AT4243" s="13">
        <v>510.26</v>
      </c>
      <c r="AU4243" s="13">
        <v>1</v>
      </c>
      <c r="AV4243" s="13">
        <v>0.03</v>
      </c>
      <c r="AW4243" s="13">
        <v>494.95</v>
      </c>
      <c r="AX4243" s="13">
        <v>368.45</v>
      </c>
      <c r="AY4243" s="13">
        <v>126.5</v>
      </c>
      <c r="AZ4243" s="13" t="s">
        <v>91</v>
      </c>
      <c r="BA4243" s="13" t="s">
        <v>88</v>
      </c>
      <c r="BB4243" s="13" t="s">
        <v>72</v>
      </c>
      <c r="BC4243" s="13">
        <v>24.64</v>
      </c>
      <c r="BD4243" s="13">
        <v>5</v>
      </c>
      <c r="BE4243" s="13" t="s">
        <v>97</v>
      </c>
      <c r="BF4243" s="13" t="s">
        <v>39</v>
      </c>
      <c r="BG4243" s="13">
        <v>1</v>
      </c>
      <c r="BH4243" s="13">
        <v>7</v>
      </c>
    </row>
    <row r="4244" spans="36:60" x14ac:dyDescent="0.25">
      <c r="AJ4244" s="11">
        <v>530</v>
      </c>
      <c r="AK4244" s="2" t="s">
        <v>474</v>
      </c>
      <c r="AL4244" s="2" t="s">
        <v>58</v>
      </c>
      <c r="AM4244" s="2" t="s">
        <v>82</v>
      </c>
      <c r="AN4244" s="2" t="s">
        <v>93</v>
      </c>
      <c r="AO4244" s="2" t="s">
        <v>78</v>
      </c>
      <c r="AP4244" s="2" t="s">
        <v>31</v>
      </c>
      <c r="AQ4244" s="2" t="s">
        <v>79</v>
      </c>
      <c r="AR4244" s="2" t="s">
        <v>33</v>
      </c>
      <c r="AS4244" s="2" t="s">
        <v>34</v>
      </c>
      <c r="AT4244" s="2">
        <v>143.71</v>
      </c>
      <c r="AU4244" s="2">
        <v>4</v>
      </c>
      <c r="AV4244" s="2">
        <v>0.27</v>
      </c>
      <c r="AW4244" s="2">
        <v>419.63</v>
      </c>
      <c r="AX4244" s="2">
        <v>310.49</v>
      </c>
      <c r="AY4244" s="2">
        <v>109.14</v>
      </c>
      <c r="AZ4244" s="2" t="s">
        <v>76</v>
      </c>
      <c r="BA4244" s="2" t="s">
        <v>54</v>
      </c>
      <c r="BB4244" s="2" t="s">
        <v>48</v>
      </c>
      <c r="BC4244" s="2">
        <v>16.86</v>
      </c>
      <c r="BD4244" s="2">
        <v>5</v>
      </c>
      <c r="BE4244" s="2" t="s">
        <v>38</v>
      </c>
      <c r="BF4244" s="2" t="s">
        <v>56</v>
      </c>
      <c r="BG4244" s="2">
        <v>4</v>
      </c>
      <c r="BH4244" s="2">
        <v>3</v>
      </c>
    </row>
    <row r="4245" spans="36:60" x14ac:dyDescent="0.25">
      <c r="AJ4245" s="12">
        <v>531</v>
      </c>
      <c r="AK4245" s="13" t="s">
        <v>209</v>
      </c>
      <c r="AL4245" s="13" t="s">
        <v>50</v>
      </c>
      <c r="AM4245" s="13" t="s">
        <v>66</v>
      </c>
      <c r="AN4245" s="13" t="s">
        <v>43</v>
      </c>
      <c r="AO4245" s="13" t="s">
        <v>60</v>
      </c>
      <c r="AP4245" s="13" t="s">
        <v>51</v>
      </c>
      <c r="AQ4245" s="13" t="s">
        <v>107</v>
      </c>
      <c r="AR4245" s="13" t="s">
        <v>33</v>
      </c>
      <c r="AS4245" s="13" t="s">
        <v>46</v>
      </c>
      <c r="AT4245" s="13">
        <v>385.94</v>
      </c>
      <c r="AU4245" s="13">
        <v>7</v>
      </c>
      <c r="AV4245" s="13">
        <v>0.25</v>
      </c>
      <c r="AW4245" s="13">
        <v>2026.18</v>
      </c>
      <c r="AX4245" s="13">
        <v>1803.2</v>
      </c>
      <c r="AY4245" s="13">
        <v>222.98</v>
      </c>
      <c r="AZ4245" s="13" t="s">
        <v>76</v>
      </c>
      <c r="BA4245" s="13" t="s">
        <v>88</v>
      </c>
      <c r="BB4245" s="13" t="s">
        <v>72</v>
      </c>
      <c r="BC4245" s="13">
        <v>11.81</v>
      </c>
      <c r="BD4245" s="13">
        <v>6</v>
      </c>
      <c r="BE4245" s="13" t="s">
        <v>97</v>
      </c>
      <c r="BF4245" s="13" t="s">
        <v>39</v>
      </c>
      <c r="BG4245" s="13">
        <v>3</v>
      </c>
      <c r="BH4245" s="13">
        <v>7</v>
      </c>
    </row>
    <row r="4246" spans="36:60" x14ac:dyDescent="0.25">
      <c r="AJ4246" s="11">
        <v>532</v>
      </c>
      <c r="AK4246" s="2" t="s">
        <v>456</v>
      </c>
      <c r="AL4246" s="2" t="s">
        <v>50</v>
      </c>
      <c r="AM4246" s="2" t="s">
        <v>28</v>
      </c>
      <c r="AN4246" s="2" t="s">
        <v>59</v>
      </c>
      <c r="AO4246" s="2" t="s">
        <v>74</v>
      </c>
      <c r="AP4246" s="2" t="s">
        <v>68</v>
      </c>
      <c r="AQ4246" s="2" t="s">
        <v>62</v>
      </c>
      <c r="AR4246" s="2" t="s">
        <v>45</v>
      </c>
      <c r="AS4246" s="2" t="s">
        <v>46</v>
      </c>
      <c r="AT4246" s="2">
        <v>234.77</v>
      </c>
      <c r="AU4246" s="2">
        <v>20</v>
      </c>
      <c r="AV4246" s="2">
        <v>0.09</v>
      </c>
      <c r="AW4246" s="2">
        <v>4272.8100000000004</v>
      </c>
      <c r="AX4246" s="2">
        <v>2175.29</v>
      </c>
      <c r="AY4246" s="2">
        <v>2097.52</v>
      </c>
      <c r="AZ4246" s="2" t="s">
        <v>91</v>
      </c>
      <c r="BA4246" s="2" t="s">
        <v>54</v>
      </c>
      <c r="BB4246" s="2" t="s">
        <v>48</v>
      </c>
      <c r="BC4246" s="2">
        <v>31.45</v>
      </c>
      <c r="BD4246" s="2">
        <v>10</v>
      </c>
      <c r="BE4246" s="2" t="s">
        <v>55</v>
      </c>
      <c r="BF4246" s="2" t="s">
        <v>56</v>
      </c>
      <c r="BG4246" s="2">
        <v>1</v>
      </c>
      <c r="BH4246" s="2">
        <v>5</v>
      </c>
    </row>
    <row r="4247" spans="36:60" x14ac:dyDescent="0.25">
      <c r="AJ4247" s="12">
        <v>533</v>
      </c>
      <c r="AK4247" s="13" t="s">
        <v>345</v>
      </c>
      <c r="AL4247" s="13" t="s">
        <v>118</v>
      </c>
      <c r="AM4247" s="13" t="s">
        <v>28</v>
      </c>
      <c r="AN4247" s="13" t="s">
        <v>29</v>
      </c>
      <c r="AO4247" s="13" t="s">
        <v>94</v>
      </c>
      <c r="AP4247" s="13" t="s">
        <v>31</v>
      </c>
      <c r="AQ4247" s="13" t="s">
        <v>32</v>
      </c>
      <c r="AR4247" s="13" t="s">
        <v>33</v>
      </c>
      <c r="AS4247" s="13" t="s">
        <v>70</v>
      </c>
      <c r="AT4247" s="13">
        <v>933.15</v>
      </c>
      <c r="AU4247" s="13">
        <v>19</v>
      </c>
      <c r="AV4247" s="13">
        <v>7.0000000000000007E-2</v>
      </c>
      <c r="AW4247" s="13">
        <v>16488.759999999998</v>
      </c>
      <c r="AX4247" s="13">
        <v>11642.3</v>
      </c>
      <c r="AY4247" s="13">
        <v>4846.46</v>
      </c>
      <c r="AZ4247" s="13" t="s">
        <v>63</v>
      </c>
      <c r="BA4247" s="13" t="s">
        <v>54</v>
      </c>
      <c r="BB4247" s="13" t="s">
        <v>37</v>
      </c>
      <c r="BC4247" s="13">
        <v>19.88</v>
      </c>
      <c r="BD4247" s="13">
        <v>7</v>
      </c>
      <c r="BE4247" s="13" t="s">
        <v>55</v>
      </c>
      <c r="BF4247" s="13" t="s">
        <v>56</v>
      </c>
      <c r="BG4247" s="13">
        <v>3</v>
      </c>
      <c r="BH4247" s="13">
        <v>9</v>
      </c>
    </row>
    <row r="4248" spans="36:60" x14ac:dyDescent="0.25">
      <c r="AJ4248" s="11">
        <v>534</v>
      </c>
      <c r="AK4248" s="2" t="s">
        <v>367</v>
      </c>
      <c r="AL4248" s="2" t="s">
        <v>127</v>
      </c>
      <c r="AM4248" s="2" t="s">
        <v>42</v>
      </c>
      <c r="AN4248" s="2" t="s">
        <v>90</v>
      </c>
      <c r="AO4248" s="2" t="s">
        <v>60</v>
      </c>
      <c r="AP4248" s="2" t="s">
        <v>31</v>
      </c>
      <c r="AQ4248" s="2" t="s">
        <v>87</v>
      </c>
      <c r="AR4248" s="2" t="s">
        <v>53</v>
      </c>
      <c r="AS4248" s="2" t="s">
        <v>46</v>
      </c>
      <c r="AT4248" s="2">
        <v>771</v>
      </c>
      <c r="AU4248" s="2">
        <v>5</v>
      </c>
      <c r="AV4248" s="2">
        <v>0</v>
      </c>
      <c r="AW4248" s="2">
        <v>3855</v>
      </c>
      <c r="AX4248" s="2">
        <v>3016.44</v>
      </c>
      <c r="AY4248" s="2">
        <v>838.56</v>
      </c>
      <c r="AZ4248" s="2" t="s">
        <v>47</v>
      </c>
      <c r="BA4248" s="2" t="s">
        <v>88</v>
      </c>
      <c r="BB4248" s="2" t="s">
        <v>37</v>
      </c>
      <c r="BC4248" s="2">
        <v>26.96</v>
      </c>
      <c r="BD4248" s="2">
        <v>7</v>
      </c>
      <c r="BE4248" s="2" t="s">
        <v>97</v>
      </c>
      <c r="BF4248" s="2" t="s">
        <v>39</v>
      </c>
      <c r="BG4248" s="2">
        <v>1</v>
      </c>
      <c r="BH4248" s="2">
        <v>6</v>
      </c>
    </row>
    <row r="4249" spans="36:60" x14ac:dyDescent="0.25">
      <c r="AJ4249" s="12">
        <v>535</v>
      </c>
      <c r="AK4249" s="13" t="s">
        <v>243</v>
      </c>
      <c r="AL4249" s="13" t="s">
        <v>41</v>
      </c>
      <c r="AM4249" s="13" t="s">
        <v>82</v>
      </c>
      <c r="AN4249" s="13" t="s">
        <v>43</v>
      </c>
      <c r="AO4249" s="13" t="s">
        <v>94</v>
      </c>
      <c r="AP4249" s="13" t="s">
        <v>75</v>
      </c>
      <c r="AQ4249" s="13" t="s">
        <v>87</v>
      </c>
      <c r="AR4249" s="13" t="s">
        <v>45</v>
      </c>
      <c r="AS4249" s="13" t="s">
        <v>34</v>
      </c>
      <c r="AT4249" s="13">
        <v>902.53</v>
      </c>
      <c r="AU4249" s="13">
        <v>19</v>
      </c>
      <c r="AV4249" s="13">
        <v>0</v>
      </c>
      <c r="AW4249" s="13">
        <v>17148.07</v>
      </c>
      <c r="AX4249" s="13">
        <v>9499.01</v>
      </c>
      <c r="AY4249" s="13">
        <v>7649.06</v>
      </c>
      <c r="AZ4249" s="13" t="s">
        <v>76</v>
      </c>
      <c r="BA4249" s="13" t="s">
        <v>36</v>
      </c>
      <c r="BB4249" s="13" t="s">
        <v>72</v>
      </c>
      <c r="BC4249" s="13">
        <v>28.74</v>
      </c>
      <c r="BD4249" s="13">
        <v>4</v>
      </c>
      <c r="BE4249" s="13" t="s">
        <v>38</v>
      </c>
      <c r="BF4249" s="13" t="s">
        <v>56</v>
      </c>
      <c r="BG4249" s="13">
        <v>4</v>
      </c>
      <c r="BH4249" s="13">
        <v>12</v>
      </c>
    </row>
    <row r="4250" spans="36:60" x14ac:dyDescent="0.25">
      <c r="AJ4250" s="11">
        <v>536</v>
      </c>
      <c r="AK4250" s="2" t="s">
        <v>26</v>
      </c>
      <c r="AL4250" s="2" t="s">
        <v>127</v>
      </c>
      <c r="AM4250" s="2" t="s">
        <v>82</v>
      </c>
      <c r="AN4250" s="2" t="s">
        <v>93</v>
      </c>
      <c r="AO4250" s="2" t="s">
        <v>44</v>
      </c>
      <c r="AP4250" s="2" t="s">
        <v>31</v>
      </c>
      <c r="AQ4250" s="2" t="s">
        <v>69</v>
      </c>
      <c r="AR4250" s="2" t="s">
        <v>33</v>
      </c>
      <c r="AS4250" s="2" t="s">
        <v>85</v>
      </c>
      <c r="AT4250" s="2">
        <v>152.41999999999999</v>
      </c>
      <c r="AU4250" s="2">
        <v>10</v>
      </c>
      <c r="AV4250" s="2">
        <v>0.27</v>
      </c>
      <c r="AW4250" s="2">
        <v>1112.67</v>
      </c>
      <c r="AX4250" s="2">
        <v>862.21</v>
      </c>
      <c r="AY4250" s="2">
        <v>250.46</v>
      </c>
      <c r="AZ4250" s="2" t="s">
        <v>35</v>
      </c>
      <c r="BA4250" s="2" t="s">
        <v>88</v>
      </c>
      <c r="BB4250" s="2" t="s">
        <v>72</v>
      </c>
      <c r="BC4250" s="2">
        <v>15.06</v>
      </c>
      <c r="BD4250" s="2">
        <v>6</v>
      </c>
      <c r="BE4250" s="2" t="s">
        <v>97</v>
      </c>
      <c r="BF4250" s="2" t="s">
        <v>56</v>
      </c>
      <c r="BG4250" s="2">
        <v>2</v>
      </c>
      <c r="BH4250" s="2">
        <v>8</v>
      </c>
    </row>
    <row r="4251" spans="36:60" x14ac:dyDescent="0.25">
      <c r="AJ4251" s="12">
        <v>537</v>
      </c>
      <c r="AK4251" s="13" t="s">
        <v>353</v>
      </c>
      <c r="AL4251" s="13" t="s">
        <v>118</v>
      </c>
      <c r="AM4251" s="13" t="s">
        <v>82</v>
      </c>
      <c r="AN4251" s="13" t="s">
        <v>90</v>
      </c>
      <c r="AO4251" s="13" t="s">
        <v>44</v>
      </c>
      <c r="AP4251" s="13" t="s">
        <v>31</v>
      </c>
      <c r="AQ4251" s="13" t="s">
        <v>52</v>
      </c>
      <c r="AR4251" s="13" t="s">
        <v>45</v>
      </c>
      <c r="AS4251" s="13" t="s">
        <v>34</v>
      </c>
      <c r="AT4251" s="13">
        <v>899.47</v>
      </c>
      <c r="AU4251" s="13">
        <v>17</v>
      </c>
      <c r="AV4251" s="13">
        <v>0.11</v>
      </c>
      <c r="AW4251" s="13">
        <v>13608.98</v>
      </c>
      <c r="AX4251" s="13">
        <v>7034.92</v>
      </c>
      <c r="AY4251" s="13">
        <v>6574.06</v>
      </c>
      <c r="AZ4251" s="13" t="s">
        <v>63</v>
      </c>
      <c r="BA4251" s="13" t="s">
        <v>54</v>
      </c>
      <c r="BB4251" s="13" t="s">
        <v>37</v>
      </c>
      <c r="BC4251" s="13">
        <v>23.89</v>
      </c>
      <c r="BD4251" s="13">
        <v>2</v>
      </c>
      <c r="BE4251" s="13" t="s">
        <v>55</v>
      </c>
      <c r="BF4251" s="13" t="s">
        <v>56</v>
      </c>
      <c r="BG4251" s="13">
        <v>3</v>
      </c>
      <c r="BH4251" s="13">
        <v>11</v>
      </c>
    </row>
    <row r="4252" spans="36:60" x14ac:dyDescent="0.25">
      <c r="AJ4252" s="11">
        <v>538</v>
      </c>
      <c r="AK4252" s="2" t="s">
        <v>239</v>
      </c>
      <c r="AL4252" s="2" t="s">
        <v>96</v>
      </c>
      <c r="AM4252" s="2" t="s">
        <v>28</v>
      </c>
      <c r="AN4252" s="2" t="s">
        <v>90</v>
      </c>
      <c r="AO4252" s="2" t="s">
        <v>60</v>
      </c>
      <c r="AP4252" s="2" t="s">
        <v>51</v>
      </c>
      <c r="AQ4252" s="2" t="s">
        <v>102</v>
      </c>
      <c r="AR4252" s="2" t="s">
        <v>53</v>
      </c>
      <c r="AS4252" s="2" t="s">
        <v>34</v>
      </c>
      <c r="AT4252" s="2">
        <v>143.49</v>
      </c>
      <c r="AU4252" s="2">
        <v>15</v>
      </c>
      <c r="AV4252" s="2">
        <v>0.03</v>
      </c>
      <c r="AW4252" s="2">
        <v>2087.7800000000002</v>
      </c>
      <c r="AX4252" s="2">
        <v>1497.05</v>
      </c>
      <c r="AY4252" s="2">
        <v>590.73</v>
      </c>
      <c r="AZ4252" s="2" t="s">
        <v>91</v>
      </c>
      <c r="BA4252" s="2" t="s">
        <v>88</v>
      </c>
      <c r="BB4252" s="2" t="s">
        <v>37</v>
      </c>
      <c r="BC4252" s="2">
        <v>15.48</v>
      </c>
      <c r="BD4252" s="2">
        <v>3</v>
      </c>
      <c r="BE4252" s="2" t="s">
        <v>55</v>
      </c>
      <c r="BF4252" s="2" t="s">
        <v>56</v>
      </c>
      <c r="BG4252" s="2">
        <v>3</v>
      </c>
      <c r="BH4252" s="2">
        <v>2</v>
      </c>
    </row>
    <row r="4253" spans="36:60" x14ac:dyDescent="0.25">
      <c r="AJ4253" s="12">
        <v>539</v>
      </c>
      <c r="AK4253" s="13" t="s">
        <v>475</v>
      </c>
      <c r="AL4253" s="13" t="s">
        <v>41</v>
      </c>
      <c r="AM4253" s="13" t="s">
        <v>42</v>
      </c>
      <c r="AN4253" s="13" t="s">
        <v>43</v>
      </c>
      <c r="AO4253" s="13" t="s">
        <v>100</v>
      </c>
      <c r="AP4253" s="13" t="s">
        <v>51</v>
      </c>
      <c r="AQ4253" s="13" t="s">
        <v>102</v>
      </c>
      <c r="AR4253" s="13" t="s">
        <v>53</v>
      </c>
      <c r="AS4253" s="13" t="s">
        <v>34</v>
      </c>
      <c r="AT4253" s="13">
        <v>773.2</v>
      </c>
      <c r="AU4253" s="13">
        <v>1</v>
      </c>
      <c r="AV4253" s="13">
        <v>0.02</v>
      </c>
      <c r="AW4253" s="13">
        <v>757.74</v>
      </c>
      <c r="AX4253" s="13">
        <v>556.04999999999995</v>
      </c>
      <c r="AY4253" s="13">
        <v>201.69</v>
      </c>
      <c r="AZ4253" s="13" t="s">
        <v>47</v>
      </c>
      <c r="BA4253" s="13" t="s">
        <v>88</v>
      </c>
      <c r="BB4253" s="13" t="s">
        <v>72</v>
      </c>
      <c r="BC4253" s="13">
        <v>41.2</v>
      </c>
      <c r="BD4253" s="13">
        <v>10</v>
      </c>
      <c r="BE4253" s="13" t="s">
        <v>55</v>
      </c>
      <c r="BF4253" s="13" t="s">
        <v>56</v>
      </c>
      <c r="BG4253" s="13">
        <v>4</v>
      </c>
      <c r="BH4253" s="13">
        <v>4</v>
      </c>
    </row>
    <row r="4254" spans="36:60" x14ac:dyDescent="0.25">
      <c r="AJ4254" s="11">
        <v>540</v>
      </c>
      <c r="AK4254" s="2" t="s">
        <v>199</v>
      </c>
      <c r="AL4254" s="2" t="s">
        <v>65</v>
      </c>
      <c r="AM4254" s="2" t="s">
        <v>82</v>
      </c>
      <c r="AN4254" s="2" t="s">
        <v>29</v>
      </c>
      <c r="AO4254" s="2" t="s">
        <v>67</v>
      </c>
      <c r="AP4254" s="2" t="s">
        <v>51</v>
      </c>
      <c r="AQ4254" s="2" t="s">
        <v>84</v>
      </c>
      <c r="AR4254" s="2" t="s">
        <v>53</v>
      </c>
      <c r="AS4254" s="2" t="s">
        <v>46</v>
      </c>
      <c r="AT4254" s="2">
        <v>769.91</v>
      </c>
      <c r="AU4254" s="2">
        <v>5</v>
      </c>
      <c r="AV4254" s="2">
        <v>0.13</v>
      </c>
      <c r="AW4254" s="2">
        <v>3349.11</v>
      </c>
      <c r="AX4254" s="2">
        <v>2745.88</v>
      </c>
      <c r="AY4254" s="2">
        <v>603.23</v>
      </c>
      <c r="AZ4254" s="2" t="s">
        <v>35</v>
      </c>
      <c r="BA4254" s="2" t="s">
        <v>54</v>
      </c>
      <c r="BB4254" s="2" t="s">
        <v>48</v>
      </c>
      <c r="BC4254" s="2">
        <v>7.73</v>
      </c>
      <c r="BD4254" s="2">
        <v>1</v>
      </c>
      <c r="BE4254" s="2" t="s">
        <v>55</v>
      </c>
      <c r="BF4254" s="2" t="s">
        <v>39</v>
      </c>
      <c r="BG4254" s="2">
        <v>1</v>
      </c>
      <c r="BH4254" s="2">
        <v>9</v>
      </c>
    </row>
    <row r="4255" spans="36:60" x14ac:dyDescent="0.25">
      <c r="AJ4255" s="12">
        <v>541</v>
      </c>
      <c r="AK4255" s="13" t="s">
        <v>476</v>
      </c>
      <c r="AL4255" s="13" t="s">
        <v>58</v>
      </c>
      <c r="AM4255" s="13" t="s">
        <v>66</v>
      </c>
      <c r="AN4255" s="13" t="s">
        <v>90</v>
      </c>
      <c r="AO4255" s="13" t="s">
        <v>44</v>
      </c>
      <c r="AP4255" s="13" t="s">
        <v>51</v>
      </c>
      <c r="AQ4255" s="13" t="s">
        <v>107</v>
      </c>
      <c r="AR4255" s="13" t="s">
        <v>33</v>
      </c>
      <c r="AS4255" s="13" t="s">
        <v>85</v>
      </c>
      <c r="AT4255" s="13">
        <v>53.98</v>
      </c>
      <c r="AU4255" s="13">
        <v>10</v>
      </c>
      <c r="AV4255" s="13">
        <v>0.14000000000000001</v>
      </c>
      <c r="AW4255" s="13">
        <v>464.23</v>
      </c>
      <c r="AX4255" s="13">
        <v>394.47</v>
      </c>
      <c r="AY4255" s="13">
        <v>69.760000000000005</v>
      </c>
      <c r="AZ4255" s="13" t="s">
        <v>35</v>
      </c>
      <c r="BA4255" s="13" t="s">
        <v>71</v>
      </c>
      <c r="BB4255" s="13" t="s">
        <v>72</v>
      </c>
      <c r="BC4255" s="13">
        <v>33.9</v>
      </c>
      <c r="BD4255" s="13">
        <v>6</v>
      </c>
      <c r="BE4255" s="13" t="s">
        <v>97</v>
      </c>
      <c r="BF4255" s="13" t="s">
        <v>39</v>
      </c>
      <c r="BG4255" s="13">
        <v>2</v>
      </c>
      <c r="BH4255" s="13">
        <v>5</v>
      </c>
    </row>
    <row r="4256" spans="36:60" x14ac:dyDescent="0.25">
      <c r="AJ4256" s="11">
        <v>542</v>
      </c>
      <c r="AK4256" s="2" t="s">
        <v>477</v>
      </c>
      <c r="AL4256" s="2" t="s">
        <v>127</v>
      </c>
      <c r="AM4256" s="2" t="s">
        <v>82</v>
      </c>
      <c r="AN4256" s="2" t="s">
        <v>83</v>
      </c>
      <c r="AO4256" s="2" t="s">
        <v>60</v>
      </c>
      <c r="AP4256" s="2" t="s">
        <v>31</v>
      </c>
      <c r="AQ4256" s="2" t="s">
        <v>87</v>
      </c>
      <c r="AR4256" s="2" t="s">
        <v>53</v>
      </c>
      <c r="AS4256" s="2" t="s">
        <v>70</v>
      </c>
      <c r="AT4256" s="2">
        <v>696.36</v>
      </c>
      <c r="AU4256" s="2">
        <v>11</v>
      </c>
      <c r="AV4256" s="2">
        <v>0.27</v>
      </c>
      <c r="AW4256" s="2">
        <v>5591.77</v>
      </c>
      <c r="AX4256" s="2">
        <v>4277.6899999999996</v>
      </c>
      <c r="AY4256" s="2">
        <v>1314.08</v>
      </c>
      <c r="AZ4256" s="2" t="s">
        <v>76</v>
      </c>
      <c r="BA4256" s="2" t="s">
        <v>88</v>
      </c>
      <c r="BB4256" s="2" t="s">
        <v>37</v>
      </c>
      <c r="BC4256" s="2">
        <v>6.65</v>
      </c>
      <c r="BD4256" s="2">
        <v>4</v>
      </c>
      <c r="BE4256" s="2" t="s">
        <v>97</v>
      </c>
      <c r="BF4256" s="2" t="s">
        <v>39</v>
      </c>
      <c r="BG4256" s="2">
        <v>4</v>
      </c>
      <c r="BH4256" s="2">
        <v>10</v>
      </c>
    </row>
    <row r="4257" spans="36:60" x14ac:dyDescent="0.25">
      <c r="AJ4257" s="12">
        <v>543</v>
      </c>
      <c r="AK4257" s="13" t="s">
        <v>478</v>
      </c>
      <c r="AL4257" s="13" t="s">
        <v>58</v>
      </c>
      <c r="AM4257" s="13" t="s">
        <v>42</v>
      </c>
      <c r="AN4257" s="13" t="s">
        <v>29</v>
      </c>
      <c r="AO4257" s="13" t="s">
        <v>94</v>
      </c>
      <c r="AP4257" s="13" t="s">
        <v>31</v>
      </c>
      <c r="AQ4257" s="13" t="s">
        <v>102</v>
      </c>
      <c r="AR4257" s="13" t="s">
        <v>33</v>
      </c>
      <c r="AS4257" s="13" t="s">
        <v>80</v>
      </c>
      <c r="AT4257" s="13">
        <v>347.2</v>
      </c>
      <c r="AU4257" s="13">
        <v>7</v>
      </c>
      <c r="AV4257" s="13">
        <v>0.23</v>
      </c>
      <c r="AW4257" s="13">
        <v>1871.41</v>
      </c>
      <c r="AX4257" s="13">
        <v>1036.56</v>
      </c>
      <c r="AY4257" s="13">
        <v>834.85</v>
      </c>
      <c r="AZ4257" s="13" t="s">
        <v>91</v>
      </c>
      <c r="BA4257" s="13" t="s">
        <v>71</v>
      </c>
      <c r="BB4257" s="13" t="s">
        <v>48</v>
      </c>
      <c r="BC4257" s="13">
        <v>10.56</v>
      </c>
      <c r="BD4257" s="13">
        <v>4</v>
      </c>
      <c r="BE4257" s="13" t="s">
        <v>55</v>
      </c>
      <c r="BF4257" s="13" t="s">
        <v>39</v>
      </c>
      <c r="BG4257" s="13">
        <v>5</v>
      </c>
      <c r="BH4257" s="13">
        <v>5</v>
      </c>
    </row>
    <row r="4258" spans="36:60" x14ac:dyDescent="0.25">
      <c r="AJ4258" s="11">
        <v>544</v>
      </c>
      <c r="AK4258" s="2" t="s">
        <v>451</v>
      </c>
      <c r="AL4258" s="2" t="s">
        <v>99</v>
      </c>
      <c r="AM4258" s="2" t="s">
        <v>42</v>
      </c>
      <c r="AN4258" s="2" t="s">
        <v>83</v>
      </c>
      <c r="AO4258" s="2" t="s">
        <v>78</v>
      </c>
      <c r="AP4258" s="2" t="s">
        <v>51</v>
      </c>
      <c r="AQ4258" s="2" t="s">
        <v>107</v>
      </c>
      <c r="AR4258" s="2" t="s">
        <v>33</v>
      </c>
      <c r="AS4258" s="2" t="s">
        <v>85</v>
      </c>
      <c r="AT4258" s="2">
        <v>957.52</v>
      </c>
      <c r="AU4258" s="2">
        <v>12</v>
      </c>
      <c r="AV4258" s="2">
        <v>0.27</v>
      </c>
      <c r="AW4258" s="2">
        <v>8387.8799999999992</v>
      </c>
      <c r="AX4258" s="2">
        <v>5899.43</v>
      </c>
      <c r="AY4258" s="2">
        <v>2488.4499999999998</v>
      </c>
      <c r="AZ4258" s="2" t="s">
        <v>35</v>
      </c>
      <c r="BA4258" s="2" t="s">
        <v>36</v>
      </c>
      <c r="BB4258" s="2" t="s">
        <v>37</v>
      </c>
      <c r="BC4258" s="2">
        <v>35.94</v>
      </c>
      <c r="BD4258" s="2">
        <v>10</v>
      </c>
      <c r="BE4258" s="2" t="s">
        <v>97</v>
      </c>
      <c r="BF4258" s="2" t="s">
        <v>56</v>
      </c>
      <c r="BG4258" s="2">
        <v>1</v>
      </c>
      <c r="BH4258" s="2">
        <v>12</v>
      </c>
    </row>
    <row r="4259" spans="36:60" x14ac:dyDescent="0.25">
      <c r="AJ4259" s="12">
        <v>545</v>
      </c>
      <c r="AK4259" s="13" t="s">
        <v>184</v>
      </c>
      <c r="AL4259" s="13" t="s">
        <v>65</v>
      </c>
      <c r="AM4259" s="13" t="s">
        <v>42</v>
      </c>
      <c r="AN4259" s="13" t="s">
        <v>83</v>
      </c>
      <c r="AO4259" s="13" t="s">
        <v>30</v>
      </c>
      <c r="AP4259" s="13" t="s">
        <v>51</v>
      </c>
      <c r="AQ4259" s="13" t="s">
        <v>107</v>
      </c>
      <c r="AR4259" s="13" t="s">
        <v>33</v>
      </c>
      <c r="AS4259" s="13" t="s">
        <v>85</v>
      </c>
      <c r="AT4259" s="13">
        <v>260.81</v>
      </c>
      <c r="AU4259" s="13">
        <v>14</v>
      </c>
      <c r="AV4259" s="13">
        <v>0.03</v>
      </c>
      <c r="AW4259" s="13">
        <v>3541.8</v>
      </c>
      <c r="AX4259" s="13">
        <v>3147.96</v>
      </c>
      <c r="AY4259" s="13">
        <v>393.84</v>
      </c>
      <c r="AZ4259" s="13" t="s">
        <v>47</v>
      </c>
      <c r="BA4259" s="13" t="s">
        <v>54</v>
      </c>
      <c r="BB4259" s="13" t="s">
        <v>72</v>
      </c>
      <c r="BC4259" s="13">
        <v>24.56</v>
      </c>
      <c r="BD4259" s="13">
        <v>4</v>
      </c>
      <c r="BE4259" s="13" t="s">
        <v>55</v>
      </c>
      <c r="BF4259" s="13" t="s">
        <v>39</v>
      </c>
      <c r="BG4259" s="13">
        <v>3</v>
      </c>
      <c r="BH4259" s="13">
        <v>5</v>
      </c>
    </row>
    <row r="4260" spans="36:60" x14ac:dyDescent="0.25">
      <c r="AJ4260" s="11">
        <v>546</v>
      </c>
      <c r="AK4260" s="2" t="s">
        <v>479</v>
      </c>
      <c r="AL4260" s="2" t="s">
        <v>41</v>
      </c>
      <c r="AM4260" s="2" t="s">
        <v>28</v>
      </c>
      <c r="AN4260" s="2" t="s">
        <v>43</v>
      </c>
      <c r="AO4260" s="2" t="s">
        <v>74</v>
      </c>
      <c r="AP4260" s="2" t="s">
        <v>75</v>
      </c>
      <c r="AQ4260" s="2" t="s">
        <v>107</v>
      </c>
      <c r="AR4260" s="2" t="s">
        <v>33</v>
      </c>
      <c r="AS4260" s="2" t="s">
        <v>46</v>
      </c>
      <c r="AT4260" s="2">
        <v>197.99</v>
      </c>
      <c r="AU4260" s="2">
        <v>8</v>
      </c>
      <c r="AV4260" s="2">
        <v>0.02</v>
      </c>
      <c r="AW4260" s="2">
        <v>1552.24</v>
      </c>
      <c r="AX4260" s="2">
        <v>1182.95</v>
      </c>
      <c r="AY4260" s="2">
        <v>369.29</v>
      </c>
      <c r="AZ4260" s="2" t="s">
        <v>35</v>
      </c>
      <c r="BA4260" s="2" t="s">
        <v>54</v>
      </c>
      <c r="BB4260" s="2" t="s">
        <v>37</v>
      </c>
      <c r="BC4260" s="2">
        <v>19.18</v>
      </c>
      <c r="BD4260" s="2">
        <v>5</v>
      </c>
      <c r="BE4260" s="2" t="s">
        <v>97</v>
      </c>
      <c r="BF4260" s="2" t="s">
        <v>39</v>
      </c>
      <c r="BG4260" s="2">
        <v>5</v>
      </c>
      <c r="BH4260" s="2">
        <v>8</v>
      </c>
    </row>
    <row r="4261" spans="36:60" x14ac:dyDescent="0.25">
      <c r="AJ4261" s="12">
        <v>547</v>
      </c>
      <c r="AK4261" s="13" t="s">
        <v>480</v>
      </c>
      <c r="AL4261" s="13" t="s">
        <v>120</v>
      </c>
      <c r="AM4261" s="13" t="s">
        <v>66</v>
      </c>
      <c r="AN4261" s="13" t="s">
        <v>59</v>
      </c>
      <c r="AO4261" s="13" t="s">
        <v>74</v>
      </c>
      <c r="AP4261" s="13" t="s">
        <v>61</v>
      </c>
      <c r="AQ4261" s="13" t="s">
        <v>84</v>
      </c>
      <c r="AR4261" s="13" t="s">
        <v>53</v>
      </c>
      <c r="AS4261" s="13" t="s">
        <v>34</v>
      </c>
      <c r="AT4261" s="13">
        <v>985.48</v>
      </c>
      <c r="AU4261" s="13">
        <v>11</v>
      </c>
      <c r="AV4261" s="13">
        <v>0.16</v>
      </c>
      <c r="AW4261" s="13">
        <v>9105.84</v>
      </c>
      <c r="AX4261" s="13">
        <v>5328.24</v>
      </c>
      <c r="AY4261" s="13">
        <v>3777.6</v>
      </c>
      <c r="AZ4261" s="13" t="s">
        <v>47</v>
      </c>
      <c r="BA4261" s="13" t="s">
        <v>54</v>
      </c>
      <c r="BB4261" s="13" t="s">
        <v>37</v>
      </c>
      <c r="BC4261" s="13">
        <v>12.98</v>
      </c>
      <c r="BD4261" s="13">
        <v>3</v>
      </c>
      <c r="BE4261" s="13" t="s">
        <v>55</v>
      </c>
      <c r="BF4261" s="13" t="s">
        <v>39</v>
      </c>
      <c r="BG4261" s="13">
        <v>2</v>
      </c>
      <c r="BH4261" s="13">
        <v>8</v>
      </c>
    </row>
    <row r="4262" spans="36:60" x14ac:dyDescent="0.25">
      <c r="AJ4262" s="11">
        <v>548</v>
      </c>
      <c r="AK4262" s="2" t="s">
        <v>481</v>
      </c>
      <c r="AL4262" s="2" t="s">
        <v>96</v>
      </c>
      <c r="AM4262" s="2" t="s">
        <v>28</v>
      </c>
      <c r="AN4262" s="2" t="s">
        <v>43</v>
      </c>
      <c r="AO4262" s="2" t="s">
        <v>44</v>
      </c>
      <c r="AP4262" s="2" t="s">
        <v>68</v>
      </c>
      <c r="AQ4262" s="2" t="s">
        <v>62</v>
      </c>
      <c r="AR4262" s="2" t="s">
        <v>33</v>
      </c>
      <c r="AS4262" s="2" t="s">
        <v>80</v>
      </c>
      <c r="AT4262" s="2">
        <v>228.94</v>
      </c>
      <c r="AU4262" s="2">
        <v>8</v>
      </c>
      <c r="AV4262" s="2">
        <v>0.26</v>
      </c>
      <c r="AW4262" s="2">
        <v>1355.32</v>
      </c>
      <c r="AX4262" s="2">
        <v>1034.72</v>
      </c>
      <c r="AY4262" s="2">
        <v>320.60000000000002</v>
      </c>
      <c r="AZ4262" s="2" t="s">
        <v>35</v>
      </c>
      <c r="BA4262" s="2" t="s">
        <v>88</v>
      </c>
      <c r="BB4262" s="2" t="s">
        <v>48</v>
      </c>
      <c r="BC4262" s="2">
        <v>22.23</v>
      </c>
      <c r="BD4262" s="2">
        <v>3</v>
      </c>
      <c r="BE4262" s="2" t="s">
        <v>97</v>
      </c>
      <c r="BF4262" s="2" t="s">
        <v>56</v>
      </c>
      <c r="BG4262" s="2">
        <v>5</v>
      </c>
      <c r="BH4262" s="2">
        <v>9</v>
      </c>
    </row>
    <row r="4263" spans="36:60" x14ac:dyDescent="0.25">
      <c r="AJ4263" s="12">
        <v>549</v>
      </c>
      <c r="AK4263" s="13" t="s">
        <v>208</v>
      </c>
      <c r="AL4263" s="13" t="s">
        <v>118</v>
      </c>
      <c r="AM4263" s="13" t="s">
        <v>66</v>
      </c>
      <c r="AN4263" s="13" t="s">
        <v>43</v>
      </c>
      <c r="AO4263" s="13" t="s">
        <v>100</v>
      </c>
      <c r="AP4263" s="13" t="s">
        <v>75</v>
      </c>
      <c r="AQ4263" s="13" t="s">
        <v>84</v>
      </c>
      <c r="AR4263" s="13" t="s">
        <v>33</v>
      </c>
      <c r="AS4263" s="13" t="s">
        <v>34</v>
      </c>
      <c r="AT4263" s="13">
        <v>134.49</v>
      </c>
      <c r="AU4263" s="13">
        <v>3</v>
      </c>
      <c r="AV4263" s="13">
        <v>0.03</v>
      </c>
      <c r="AW4263" s="13">
        <v>391.37</v>
      </c>
      <c r="AX4263" s="13">
        <v>329.27</v>
      </c>
      <c r="AY4263" s="13">
        <v>62.1</v>
      </c>
      <c r="AZ4263" s="13" t="s">
        <v>76</v>
      </c>
      <c r="BA4263" s="13" t="s">
        <v>36</v>
      </c>
      <c r="BB4263" s="13" t="s">
        <v>72</v>
      </c>
      <c r="BC4263" s="13">
        <v>33.83</v>
      </c>
      <c r="BD4263" s="13">
        <v>4</v>
      </c>
      <c r="BE4263" s="13" t="s">
        <v>97</v>
      </c>
      <c r="BF4263" s="13" t="s">
        <v>39</v>
      </c>
      <c r="BG4263" s="13">
        <v>2</v>
      </c>
      <c r="BH4263" s="13">
        <v>10</v>
      </c>
    </row>
    <row r="4264" spans="36:60" x14ac:dyDescent="0.25">
      <c r="AJ4264" s="11">
        <v>550</v>
      </c>
      <c r="AK4264" s="2" t="s">
        <v>482</v>
      </c>
      <c r="AL4264" s="2" t="s">
        <v>114</v>
      </c>
      <c r="AM4264" s="2" t="s">
        <v>66</v>
      </c>
      <c r="AN4264" s="2" t="s">
        <v>29</v>
      </c>
      <c r="AO4264" s="2" t="s">
        <v>94</v>
      </c>
      <c r="AP4264" s="2" t="s">
        <v>75</v>
      </c>
      <c r="AQ4264" s="2" t="s">
        <v>32</v>
      </c>
      <c r="AR4264" s="2" t="s">
        <v>33</v>
      </c>
      <c r="AS4264" s="2" t="s">
        <v>80</v>
      </c>
      <c r="AT4264" s="2">
        <v>83.18</v>
      </c>
      <c r="AU4264" s="2">
        <v>14</v>
      </c>
      <c r="AV4264" s="2">
        <v>0.15</v>
      </c>
      <c r="AW4264" s="2">
        <v>989.84</v>
      </c>
      <c r="AX4264" s="2">
        <v>773.05</v>
      </c>
      <c r="AY4264" s="2">
        <v>216.79</v>
      </c>
      <c r="AZ4264" s="2" t="s">
        <v>63</v>
      </c>
      <c r="BA4264" s="2" t="s">
        <v>54</v>
      </c>
      <c r="BB4264" s="2" t="s">
        <v>37</v>
      </c>
      <c r="BC4264" s="2">
        <v>40.61</v>
      </c>
      <c r="BD4264" s="2">
        <v>10</v>
      </c>
      <c r="BE4264" s="2" t="s">
        <v>55</v>
      </c>
      <c r="BF4264" s="2" t="s">
        <v>56</v>
      </c>
      <c r="BG4264" s="2">
        <v>4</v>
      </c>
      <c r="BH4264" s="2">
        <v>11</v>
      </c>
    </row>
    <row r="4265" spans="36:60" x14ac:dyDescent="0.25">
      <c r="AJ4265" s="12">
        <v>551</v>
      </c>
      <c r="AK4265" s="13" t="s">
        <v>483</v>
      </c>
      <c r="AL4265" s="13" t="s">
        <v>114</v>
      </c>
      <c r="AM4265" s="13" t="s">
        <v>82</v>
      </c>
      <c r="AN4265" s="13" t="s">
        <v>59</v>
      </c>
      <c r="AO4265" s="13" t="s">
        <v>30</v>
      </c>
      <c r="AP4265" s="13" t="s">
        <v>31</v>
      </c>
      <c r="AQ4265" s="13" t="s">
        <v>102</v>
      </c>
      <c r="AR4265" s="13" t="s">
        <v>53</v>
      </c>
      <c r="AS4265" s="13" t="s">
        <v>70</v>
      </c>
      <c r="AT4265" s="13">
        <v>106.61</v>
      </c>
      <c r="AU4265" s="13">
        <v>11</v>
      </c>
      <c r="AV4265" s="13">
        <v>0.05</v>
      </c>
      <c r="AW4265" s="13">
        <v>1114.07</v>
      </c>
      <c r="AX4265" s="13">
        <v>636.32000000000005</v>
      </c>
      <c r="AY4265" s="13">
        <v>477.75</v>
      </c>
      <c r="AZ4265" s="13" t="s">
        <v>47</v>
      </c>
      <c r="BA4265" s="13" t="s">
        <v>71</v>
      </c>
      <c r="BB4265" s="13" t="s">
        <v>72</v>
      </c>
      <c r="BC4265" s="13">
        <v>40.89</v>
      </c>
      <c r="BD4265" s="13">
        <v>8</v>
      </c>
      <c r="BE4265" s="13" t="s">
        <v>97</v>
      </c>
      <c r="BF4265" s="13" t="s">
        <v>39</v>
      </c>
      <c r="BG4265" s="13">
        <v>3</v>
      </c>
      <c r="BH4265" s="13">
        <v>7</v>
      </c>
    </row>
    <row r="4266" spans="36:60" x14ac:dyDescent="0.25">
      <c r="AJ4266" s="11">
        <v>552</v>
      </c>
      <c r="AK4266" s="2" t="s">
        <v>394</v>
      </c>
      <c r="AL4266" s="2" t="s">
        <v>96</v>
      </c>
      <c r="AM4266" s="2" t="s">
        <v>42</v>
      </c>
      <c r="AN4266" s="2" t="s">
        <v>43</v>
      </c>
      <c r="AO4266" s="2" t="s">
        <v>44</v>
      </c>
      <c r="AP4266" s="2" t="s">
        <v>61</v>
      </c>
      <c r="AQ4266" s="2" t="s">
        <v>107</v>
      </c>
      <c r="AR4266" s="2" t="s">
        <v>33</v>
      </c>
      <c r="AS4266" s="2" t="s">
        <v>34</v>
      </c>
      <c r="AT4266" s="2">
        <v>881.76</v>
      </c>
      <c r="AU4266" s="2">
        <v>13</v>
      </c>
      <c r="AV4266" s="2">
        <v>0.08</v>
      </c>
      <c r="AW4266" s="2">
        <v>10545.85</v>
      </c>
      <c r="AX4266" s="2">
        <v>9326.83</v>
      </c>
      <c r="AY4266" s="2">
        <v>1219.02</v>
      </c>
      <c r="AZ4266" s="2" t="s">
        <v>35</v>
      </c>
      <c r="BA4266" s="2" t="s">
        <v>71</v>
      </c>
      <c r="BB4266" s="2" t="s">
        <v>72</v>
      </c>
      <c r="BC4266" s="2">
        <v>48.57</v>
      </c>
      <c r="BD4266" s="2">
        <v>2</v>
      </c>
      <c r="BE4266" s="2" t="s">
        <v>97</v>
      </c>
      <c r="BF4266" s="2" t="s">
        <v>39</v>
      </c>
      <c r="BG4266" s="2">
        <v>2</v>
      </c>
      <c r="BH4266" s="2">
        <v>12</v>
      </c>
    </row>
    <row r="4267" spans="36:60" x14ac:dyDescent="0.25">
      <c r="AJ4267" s="12">
        <v>553</v>
      </c>
      <c r="AK4267" s="13" t="s">
        <v>228</v>
      </c>
      <c r="AL4267" s="13" t="s">
        <v>41</v>
      </c>
      <c r="AM4267" s="13" t="s">
        <v>82</v>
      </c>
      <c r="AN4267" s="13" t="s">
        <v>83</v>
      </c>
      <c r="AO4267" s="13" t="s">
        <v>67</v>
      </c>
      <c r="AP4267" s="13" t="s">
        <v>51</v>
      </c>
      <c r="AQ4267" s="13" t="s">
        <v>87</v>
      </c>
      <c r="AR4267" s="13" t="s">
        <v>53</v>
      </c>
      <c r="AS4267" s="13" t="s">
        <v>70</v>
      </c>
      <c r="AT4267" s="13">
        <v>684.16</v>
      </c>
      <c r="AU4267" s="13">
        <v>10</v>
      </c>
      <c r="AV4267" s="13">
        <v>0.23</v>
      </c>
      <c r="AW4267" s="13">
        <v>5268.03</v>
      </c>
      <c r="AX4267" s="13">
        <v>2881.41</v>
      </c>
      <c r="AY4267" s="13">
        <v>2386.62</v>
      </c>
      <c r="AZ4267" s="13" t="s">
        <v>91</v>
      </c>
      <c r="BA4267" s="13" t="s">
        <v>71</v>
      </c>
      <c r="BB4267" s="13" t="s">
        <v>37</v>
      </c>
      <c r="BC4267" s="13">
        <v>36.909999999999997</v>
      </c>
      <c r="BD4267" s="13">
        <v>1</v>
      </c>
      <c r="BE4267" s="13" t="s">
        <v>55</v>
      </c>
      <c r="BF4267" s="13" t="s">
        <v>39</v>
      </c>
      <c r="BG4267" s="13">
        <v>3</v>
      </c>
      <c r="BH4267" s="13">
        <v>5</v>
      </c>
    </row>
    <row r="4268" spans="36:60" x14ac:dyDescent="0.25">
      <c r="AJ4268" s="11">
        <v>554</v>
      </c>
      <c r="AK4268" s="2" t="s">
        <v>230</v>
      </c>
      <c r="AL4268" s="2" t="s">
        <v>114</v>
      </c>
      <c r="AM4268" s="2" t="s">
        <v>42</v>
      </c>
      <c r="AN4268" s="2" t="s">
        <v>83</v>
      </c>
      <c r="AO4268" s="2" t="s">
        <v>78</v>
      </c>
      <c r="AP4268" s="2" t="s">
        <v>51</v>
      </c>
      <c r="AQ4268" s="2" t="s">
        <v>102</v>
      </c>
      <c r="AR4268" s="2" t="s">
        <v>53</v>
      </c>
      <c r="AS4268" s="2" t="s">
        <v>46</v>
      </c>
      <c r="AT4268" s="2">
        <v>641.61</v>
      </c>
      <c r="AU4268" s="2">
        <v>11</v>
      </c>
      <c r="AV4268" s="2">
        <v>0.05</v>
      </c>
      <c r="AW4268" s="2">
        <v>6704.82</v>
      </c>
      <c r="AX4268" s="2">
        <v>5525.38</v>
      </c>
      <c r="AY4268" s="2">
        <v>1179.44</v>
      </c>
      <c r="AZ4268" s="2" t="s">
        <v>47</v>
      </c>
      <c r="BA4268" s="2" t="s">
        <v>88</v>
      </c>
      <c r="BB4268" s="2" t="s">
        <v>48</v>
      </c>
      <c r="BC4268" s="2">
        <v>16.739999999999998</v>
      </c>
      <c r="BD4268" s="2">
        <v>10</v>
      </c>
      <c r="BE4268" s="2" t="s">
        <v>55</v>
      </c>
      <c r="BF4268" s="2" t="s">
        <v>39</v>
      </c>
      <c r="BG4268" s="2">
        <v>2</v>
      </c>
      <c r="BH4268" s="2">
        <v>1</v>
      </c>
    </row>
    <row r="4269" spans="36:60" x14ac:dyDescent="0.25">
      <c r="AJ4269" s="12">
        <v>555</v>
      </c>
      <c r="AK4269" s="13" t="s">
        <v>484</v>
      </c>
      <c r="AL4269" s="13" t="s">
        <v>99</v>
      </c>
      <c r="AM4269" s="13" t="s">
        <v>28</v>
      </c>
      <c r="AN4269" s="13" t="s">
        <v>29</v>
      </c>
      <c r="AO4269" s="13" t="s">
        <v>44</v>
      </c>
      <c r="AP4269" s="13" t="s">
        <v>51</v>
      </c>
      <c r="AQ4269" s="13" t="s">
        <v>102</v>
      </c>
      <c r="AR4269" s="13" t="s">
        <v>33</v>
      </c>
      <c r="AS4269" s="13" t="s">
        <v>70</v>
      </c>
      <c r="AT4269" s="13">
        <v>81.87</v>
      </c>
      <c r="AU4269" s="13">
        <v>4</v>
      </c>
      <c r="AV4269" s="13">
        <v>0.15</v>
      </c>
      <c r="AW4269" s="13">
        <v>278.36</v>
      </c>
      <c r="AX4269" s="13">
        <v>184.01</v>
      </c>
      <c r="AY4269" s="13">
        <v>94.35</v>
      </c>
      <c r="AZ4269" s="13" t="s">
        <v>47</v>
      </c>
      <c r="BA4269" s="13" t="s">
        <v>71</v>
      </c>
      <c r="BB4269" s="13" t="s">
        <v>48</v>
      </c>
      <c r="BC4269" s="13">
        <v>29.75</v>
      </c>
      <c r="BD4269" s="13">
        <v>10</v>
      </c>
      <c r="BE4269" s="13" t="s">
        <v>38</v>
      </c>
      <c r="BF4269" s="13" t="s">
        <v>56</v>
      </c>
      <c r="BG4269" s="13">
        <v>1</v>
      </c>
      <c r="BH4269" s="13">
        <v>3</v>
      </c>
    </row>
    <row r="4270" spans="36:60" x14ac:dyDescent="0.25">
      <c r="AJ4270" s="11">
        <v>556</v>
      </c>
      <c r="AK4270" s="2" t="s">
        <v>275</v>
      </c>
      <c r="AL4270" s="2" t="s">
        <v>96</v>
      </c>
      <c r="AM4270" s="2" t="s">
        <v>66</v>
      </c>
      <c r="AN4270" s="2" t="s">
        <v>90</v>
      </c>
      <c r="AO4270" s="2" t="s">
        <v>30</v>
      </c>
      <c r="AP4270" s="2" t="s">
        <v>61</v>
      </c>
      <c r="AQ4270" s="2" t="s">
        <v>134</v>
      </c>
      <c r="AR4270" s="2" t="s">
        <v>45</v>
      </c>
      <c r="AS4270" s="2" t="s">
        <v>34</v>
      </c>
      <c r="AT4270" s="2">
        <v>322.83999999999997</v>
      </c>
      <c r="AU4270" s="2">
        <v>2</v>
      </c>
      <c r="AV4270" s="2">
        <v>0.13</v>
      </c>
      <c r="AW4270" s="2">
        <v>561.74</v>
      </c>
      <c r="AX4270" s="2">
        <v>435.51</v>
      </c>
      <c r="AY4270" s="2">
        <v>126.23</v>
      </c>
      <c r="AZ4270" s="2" t="s">
        <v>47</v>
      </c>
      <c r="BA4270" s="2" t="s">
        <v>36</v>
      </c>
      <c r="BB4270" s="2" t="s">
        <v>37</v>
      </c>
      <c r="BC4270" s="2">
        <v>42.55</v>
      </c>
      <c r="BD4270" s="2">
        <v>1</v>
      </c>
      <c r="BE4270" s="2" t="s">
        <v>55</v>
      </c>
      <c r="BF4270" s="2" t="s">
        <v>56</v>
      </c>
      <c r="BG4270" s="2">
        <v>1</v>
      </c>
      <c r="BH4270" s="2">
        <v>1</v>
      </c>
    </row>
    <row r="4271" spans="36:60" x14ac:dyDescent="0.25">
      <c r="AJ4271" s="12">
        <v>557</v>
      </c>
      <c r="AK4271" s="13" t="s">
        <v>485</v>
      </c>
      <c r="AL4271" s="13" t="s">
        <v>41</v>
      </c>
      <c r="AM4271" s="13" t="s">
        <v>82</v>
      </c>
      <c r="AN4271" s="13" t="s">
        <v>93</v>
      </c>
      <c r="AO4271" s="13" t="s">
        <v>30</v>
      </c>
      <c r="AP4271" s="13" t="s">
        <v>61</v>
      </c>
      <c r="AQ4271" s="13" t="s">
        <v>87</v>
      </c>
      <c r="AR4271" s="13" t="s">
        <v>45</v>
      </c>
      <c r="AS4271" s="13" t="s">
        <v>85</v>
      </c>
      <c r="AT4271" s="13">
        <v>20.25</v>
      </c>
      <c r="AU4271" s="13">
        <v>3</v>
      </c>
      <c r="AV4271" s="13">
        <v>0.04</v>
      </c>
      <c r="AW4271" s="13">
        <v>58.32</v>
      </c>
      <c r="AX4271" s="13">
        <v>49.85</v>
      </c>
      <c r="AY4271" s="13">
        <v>8.4700000000000006</v>
      </c>
      <c r="AZ4271" s="13" t="s">
        <v>35</v>
      </c>
      <c r="BA4271" s="13" t="s">
        <v>71</v>
      </c>
      <c r="BB4271" s="13" t="s">
        <v>37</v>
      </c>
      <c r="BC4271" s="13">
        <v>19.25</v>
      </c>
      <c r="BD4271" s="13">
        <v>9</v>
      </c>
      <c r="BE4271" s="13" t="s">
        <v>38</v>
      </c>
      <c r="BF4271" s="13" t="s">
        <v>56</v>
      </c>
      <c r="BG4271" s="13">
        <v>3</v>
      </c>
      <c r="BH4271" s="13">
        <v>9</v>
      </c>
    </row>
    <row r="4272" spans="36:60" x14ac:dyDescent="0.25">
      <c r="AJ4272" s="11">
        <v>558</v>
      </c>
      <c r="AK4272" s="2" t="s">
        <v>280</v>
      </c>
      <c r="AL4272" s="2" t="s">
        <v>27</v>
      </c>
      <c r="AM4272" s="2" t="s">
        <v>82</v>
      </c>
      <c r="AN4272" s="2" t="s">
        <v>90</v>
      </c>
      <c r="AO4272" s="2" t="s">
        <v>30</v>
      </c>
      <c r="AP4272" s="2" t="s">
        <v>51</v>
      </c>
      <c r="AQ4272" s="2" t="s">
        <v>84</v>
      </c>
      <c r="AR4272" s="2" t="s">
        <v>45</v>
      </c>
      <c r="AS4272" s="2" t="s">
        <v>46</v>
      </c>
      <c r="AT4272" s="2">
        <v>733.56</v>
      </c>
      <c r="AU4272" s="2">
        <v>4</v>
      </c>
      <c r="AV4272" s="2">
        <v>0.14000000000000001</v>
      </c>
      <c r="AW4272" s="2">
        <v>2523.4499999999998</v>
      </c>
      <c r="AX4272" s="2">
        <v>1975.51</v>
      </c>
      <c r="AY4272" s="2">
        <v>547.94000000000005</v>
      </c>
      <c r="AZ4272" s="2" t="s">
        <v>35</v>
      </c>
      <c r="BA4272" s="2" t="s">
        <v>54</v>
      </c>
      <c r="BB4272" s="2" t="s">
        <v>37</v>
      </c>
      <c r="BC4272" s="2">
        <v>8.66</v>
      </c>
      <c r="BD4272" s="2">
        <v>2</v>
      </c>
      <c r="BE4272" s="2" t="s">
        <v>55</v>
      </c>
      <c r="BF4272" s="2" t="s">
        <v>39</v>
      </c>
      <c r="BG4272" s="2">
        <v>1</v>
      </c>
      <c r="BH4272" s="2">
        <v>3</v>
      </c>
    </row>
    <row r="4273" spans="36:60" x14ac:dyDescent="0.25">
      <c r="AJ4273" s="12">
        <v>559</v>
      </c>
      <c r="AK4273" s="13" t="s">
        <v>467</v>
      </c>
      <c r="AL4273" s="13" t="s">
        <v>120</v>
      </c>
      <c r="AM4273" s="13" t="s">
        <v>42</v>
      </c>
      <c r="AN4273" s="13" t="s">
        <v>90</v>
      </c>
      <c r="AO4273" s="13" t="s">
        <v>100</v>
      </c>
      <c r="AP4273" s="13" t="s">
        <v>61</v>
      </c>
      <c r="AQ4273" s="13" t="s">
        <v>62</v>
      </c>
      <c r="AR4273" s="13" t="s">
        <v>33</v>
      </c>
      <c r="AS4273" s="13" t="s">
        <v>70</v>
      </c>
      <c r="AT4273" s="13">
        <v>187.66</v>
      </c>
      <c r="AU4273" s="13">
        <v>4</v>
      </c>
      <c r="AV4273" s="13">
        <v>0.28000000000000003</v>
      </c>
      <c r="AW4273" s="13">
        <v>540.46</v>
      </c>
      <c r="AX4273" s="13">
        <v>439.28</v>
      </c>
      <c r="AY4273" s="13">
        <v>101.18</v>
      </c>
      <c r="AZ4273" s="13" t="s">
        <v>63</v>
      </c>
      <c r="BA4273" s="13" t="s">
        <v>36</v>
      </c>
      <c r="BB4273" s="13" t="s">
        <v>37</v>
      </c>
      <c r="BC4273" s="13">
        <v>21.71</v>
      </c>
      <c r="BD4273" s="13">
        <v>5</v>
      </c>
      <c r="BE4273" s="13" t="s">
        <v>38</v>
      </c>
      <c r="BF4273" s="13" t="s">
        <v>56</v>
      </c>
      <c r="BG4273" s="13">
        <v>4</v>
      </c>
      <c r="BH4273" s="13">
        <v>7</v>
      </c>
    </row>
    <row r="4274" spans="36:60" x14ac:dyDescent="0.25">
      <c r="AJ4274" s="11">
        <v>560</v>
      </c>
      <c r="AK4274" s="2" t="s">
        <v>128</v>
      </c>
      <c r="AL4274" s="2" t="s">
        <v>50</v>
      </c>
      <c r="AM4274" s="2" t="s">
        <v>28</v>
      </c>
      <c r="AN4274" s="2" t="s">
        <v>29</v>
      </c>
      <c r="AO4274" s="2" t="s">
        <v>94</v>
      </c>
      <c r="AP4274" s="2" t="s">
        <v>31</v>
      </c>
      <c r="AQ4274" s="2" t="s">
        <v>107</v>
      </c>
      <c r="AR4274" s="2" t="s">
        <v>33</v>
      </c>
      <c r="AS4274" s="2" t="s">
        <v>85</v>
      </c>
      <c r="AT4274" s="2">
        <v>46.52</v>
      </c>
      <c r="AU4274" s="2">
        <v>14</v>
      </c>
      <c r="AV4274" s="2">
        <v>0.06</v>
      </c>
      <c r="AW4274" s="2">
        <v>612.20000000000005</v>
      </c>
      <c r="AX4274" s="2">
        <v>434.6</v>
      </c>
      <c r="AY4274" s="2">
        <v>177.6</v>
      </c>
      <c r="AZ4274" s="2" t="s">
        <v>63</v>
      </c>
      <c r="BA4274" s="2" t="s">
        <v>36</v>
      </c>
      <c r="BB4274" s="2" t="s">
        <v>72</v>
      </c>
      <c r="BC4274" s="2">
        <v>47.34</v>
      </c>
      <c r="BD4274" s="2">
        <v>8</v>
      </c>
      <c r="BE4274" s="2" t="s">
        <v>97</v>
      </c>
      <c r="BF4274" s="2" t="s">
        <v>56</v>
      </c>
      <c r="BG4274" s="2">
        <v>3</v>
      </c>
      <c r="BH4274" s="2">
        <v>12</v>
      </c>
    </row>
    <row r="4275" spans="36:60" x14ac:dyDescent="0.25">
      <c r="AJ4275" s="12">
        <v>561</v>
      </c>
      <c r="AK4275" s="13" t="s">
        <v>486</v>
      </c>
      <c r="AL4275" s="13" t="s">
        <v>129</v>
      </c>
      <c r="AM4275" s="13" t="s">
        <v>28</v>
      </c>
      <c r="AN4275" s="13" t="s">
        <v>29</v>
      </c>
      <c r="AO4275" s="13" t="s">
        <v>78</v>
      </c>
      <c r="AP4275" s="13" t="s">
        <v>51</v>
      </c>
      <c r="AQ4275" s="13" t="s">
        <v>79</v>
      </c>
      <c r="AR4275" s="13" t="s">
        <v>53</v>
      </c>
      <c r="AS4275" s="13" t="s">
        <v>80</v>
      </c>
      <c r="AT4275" s="13">
        <v>678.32</v>
      </c>
      <c r="AU4275" s="13">
        <v>7</v>
      </c>
      <c r="AV4275" s="13">
        <v>0.22</v>
      </c>
      <c r="AW4275" s="13">
        <v>3703.63</v>
      </c>
      <c r="AX4275" s="13">
        <v>2395.0100000000002</v>
      </c>
      <c r="AY4275" s="13">
        <v>1308.6199999999999</v>
      </c>
      <c r="AZ4275" s="13" t="s">
        <v>91</v>
      </c>
      <c r="BA4275" s="13" t="s">
        <v>36</v>
      </c>
      <c r="BB4275" s="13" t="s">
        <v>72</v>
      </c>
      <c r="BC4275" s="13">
        <v>47.18</v>
      </c>
      <c r="BD4275" s="13">
        <v>2</v>
      </c>
      <c r="BE4275" s="13" t="s">
        <v>97</v>
      </c>
      <c r="BF4275" s="13" t="s">
        <v>39</v>
      </c>
      <c r="BG4275" s="13">
        <v>3</v>
      </c>
      <c r="BH4275" s="13">
        <v>4</v>
      </c>
    </row>
    <row r="4276" spans="36:60" x14ac:dyDescent="0.25">
      <c r="AJ4276" s="11">
        <v>562</v>
      </c>
      <c r="AK4276" s="2" t="s">
        <v>487</v>
      </c>
      <c r="AL4276" s="2" t="s">
        <v>65</v>
      </c>
      <c r="AM4276" s="2" t="s">
        <v>28</v>
      </c>
      <c r="AN4276" s="2" t="s">
        <v>90</v>
      </c>
      <c r="AO4276" s="2" t="s">
        <v>100</v>
      </c>
      <c r="AP4276" s="2" t="s">
        <v>31</v>
      </c>
      <c r="AQ4276" s="2" t="s">
        <v>62</v>
      </c>
      <c r="AR4276" s="2" t="s">
        <v>45</v>
      </c>
      <c r="AS4276" s="2" t="s">
        <v>80</v>
      </c>
      <c r="AT4276" s="2">
        <v>675.37</v>
      </c>
      <c r="AU4276" s="2">
        <v>7</v>
      </c>
      <c r="AV4276" s="2">
        <v>0.28000000000000003</v>
      </c>
      <c r="AW4276" s="2">
        <v>3403.86</v>
      </c>
      <c r="AX4276" s="2">
        <v>2930.41</v>
      </c>
      <c r="AY4276" s="2">
        <v>473.45</v>
      </c>
      <c r="AZ4276" s="2" t="s">
        <v>63</v>
      </c>
      <c r="BA4276" s="2" t="s">
        <v>88</v>
      </c>
      <c r="BB4276" s="2" t="s">
        <v>37</v>
      </c>
      <c r="BC4276" s="2">
        <v>45.26</v>
      </c>
      <c r="BD4276" s="2">
        <v>7</v>
      </c>
      <c r="BE4276" s="2" t="s">
        <v>55</v>
      </c>
      <c r="BF4276" s="2" t="s">
        <v>56</v>
      </c>
      <c r="BG4276" s="2">
        <v>4</v>
      </c>
      <c r="BH4276" s="2">
        <v>1</v>
      </c>
    </row>
    <row r="4277" spans="36:60" x14ac:dyDescent="0.25">
      <c r="AJ4277" s="12">
        <v>563</v>
      </c>
      <c r="AK4277" s="13" t="s">
        <v>143</v>
      </c>
      <c r="AL4277" s="13" t="s">
        <v>129</v>
      </c>
      <c r="AM4277" s="13" t="s">
        <v>66</v>
      </c>
      <c r="AN4277" s="13" t="s">
        <v>93</v>
      </c>
      <c r="AO4277" s="13" t="s">
        <v>30</v>
      </c>
      <c r="AP4277" s="13" t="s">
        <v>61</v>
      </c>
      <c r="AQ4277" s="13" t="s">
        <v>134</v>
      </c>
      <c r="AR4277" s="13" t="s">
        <v>33</v>
      </c>
      <c r="AS4277" s="13" t="s">
        <v>80</v>
      </c>
      <c r="AT4277" s="13">
        <v>999.66</v>
      </c>
      <c r="AU4277" s="13">
        <v>18</v>
      </c>
      <c r="AV4277" s="13">
        <v>0.28000000000000003</v>
      </c>
      <c r="AW4277" s="13">
        <v>12955.59</v>
      </c>
      <c r="AX4277" s="13">
        <v>10713.24</v>
      </c>
      <c r="AY4277" s="13">
        <v>2242.35</v>
      </c>
      <c r="AZ4277" s="13" t="s">
        <v>91</v>
      </c>
      <c r="BA4277" s="13" t="s">
        <v>71</v>
      </c>
      <c r="BB4277" s="13" t="s">
        <v>48</v>
      </c>
      <c r="BC4277" s="13">
        <v>42.15</v>
      </c>
      <c r="BD4277" s="13">
        <v>4</v>
      </c>
      <c r="BE4277" s="13" t="s">
        <v>55</v>
      </c>
      <c r="BF4277" s="13" t="s">
        <v>39</v>
      </c>
      <c r="BG4277" s="13">
        <v>4</v>
      </c>
      <c r="BH4277" s="13">
        <v>7</v>
      </c>
    </row>
    <row r="4278" spans="36:60" x14ac:dyDescent="0.25">
      <c r="AJ4278" s="11">
        <v>564</v>
      </c>
      <c r="AK4278" s="2" t="s">
        <v>488</v>
      </c>
      <c r="AL4278" s="2" t="s">
        <v>114</v>
      </c>
      <c r="AM4278" s="2" t="s">
        <v>28</v>
      </c>
      <c r="AN4278" s="2" t="s">
        <v>43</v>
      </c>
      <c r="AO4278" s="2" t="s">
        <v>44</v>
      </c>
      <c r="AP4278" s="2" t="s">
        <v>75</v>
      </c>
      <c r="AQ4278" s="2" t="s">
        <v>134</v>
      </c>
      <c r="AR4278" s="2" t="s">
        <v>53</v>
      </c>
      <c r="AS4278" s="2" t="s">
        <v>80</v>
      </c>
      <c r="AT4278" s="2">
        <v>784.93</v>
      </c>
      <c r="AU4278" s="2">
        <v>1</v>
      </c>
      <c r="AV4278" s="2">
        <v>0.3</v>
      </c>
      <c r="AW4278" s="2">
        <v>549.45000000000005</v>
      </c>
      <c r="AX4278" s="2">
        <v>363.57</v>
      </c>
      <c r="AY4278" s="2">
        <v>185.88</v>
      </c>
      <c r="AZ4278" s="2" t="s">
        <v>47</v>
      </c>
      <c r="BA4278" s="2" t="s">
        <v>71</v>
      </c>
      <c r="BB4278" s="2" t="s">
        <v>37</v>
      </c>
      <c r="BC4278" s="2">
        <v>34.799999999999997</v>
      </c>
      <c r="BD4278" s="2">
        <v>5</v>
      </c>
      <c r="BE4278" s="2" t="s">
        <v>97</v>
      </c>
      <c r="BF4278" s="2" t="s">
        <v>56</v>
      </c>
      <c r="BG4278" s="2">
        <v>1</v>
      </c>
      <c r="BH4278" s="2">
        <v>11</v>
      </c>
    </row>
    <row r="4279" spans="36:60" x14ac:dyDescent="0.25">
      <c r="AJ4279" s="12">
        <v>565</v>
      </c>
      <c r="AK4279" s="13" t="s">
        <v>274</v>
      </c>
      <c r="AL4279" s="13" t="s">
        <v>127</v>
      </c>
      <c r="AM4279" s="13" t="s">
        <v>28</v>
      </c>
      <c r="AN4279" s="13" t="s">
        <v>83</v>
      </c>
      <c r="AO4279" s="13" t="s">
        <v>78</v>
      </c>
      <c r="AP4279" s="13" t="s">
        <v>31</v>
      </c>
      <c r="AQ4279" s="13" t="s">
        <v>79</v>
      </c>
      <c r="AR4279" s="13" t="s">
        <v>33</v>
      </c>
      <c r="AS4279" s="13" t="s">
        <v>80</v>
      </c>
      <c r="AT4279" s="13">
        <v>361.91</v>
      </c>
      <c r="AU4279" s="13">
        <v>7</v>
      </c>
      <c r="AV4279" s="13">
        <v>0.28999999999999998</v>
      </c>
      <c r="AW4279" s="13">
        <v>1798.69</v>
      </c>
      <c r="AX4279" s="13">
        <v>1056.77</v>
      </c>
      <c r="AY4279" s="13">
        <v>741.92</v>
      </c>
      <c r="AZ4279" s="13" t="s">
        <v>47</v>
      </c>
      <c r="BA4279" s="13" t="s">
        <v>54</v>
      </c>
      <c r="BB4279" s="13" t="s">
        <v>37</v>
      </c>
      <c r="BC4279" s="13">
        <v>35.590000000000003</v>
      </c>
      <c r="BD4279" s="13">
        <v>9</v>
      </c>
      <c r="BE4279" s="13" t="s">
        <v>55</v>
      </c>
      <c r="BF4279" s="13" t="s">
        <v>39</v>
      </c>
      <c r="BG4279" s="13">
        <v>2</v>
      </c>
      <c r="BH4279" s="13">
        <v>12</v>
      </c>
    </row>
    <row r="4280" spans="36:60" x14ac:dyDescent="0.25">
      <c r="AJ4280" s="11">
        <v>566</v>
      </c>
      <c r="AK4280" s="2" t="s">
        <v>489</v>
      </c>
      <c r="AL4280" s="2" t="s">
        <v>114</v>
      </c>
      <c r="AM4280" s="2" t="s">
        <v>42</v>
      </c>
      <c r="AN4280" s="2" t="s">
        <v>59</v>
      </c>
      <c r="AO4280" s="2" t="s">
        <v>94</v>
      </c>
      <c r="AP4280" s="2" t="s">
        <v>75</v>
      </c>
      <c r="AQ4280" s="2" t="s">
        <v>62</v>
      </c>
      <c r="AR4280" s="2" t="s">
        <v>45</v>
      </c>
      <c r="AS4280" s="2" t="s">
        <v>85</v>
      </c>
      <c r="AT4280" s="2">
        <v>624.26</v>
      </c>
      <c r="AU4280" s="2">
        <v>18</v>
      </c>
      <c r="AV4280" s="2">
        <v>0.25</v>
      </c>
      <c r="AW4280" s="2">
        <v>8427.51</v>
      </c>
      <c r="AX4280" s="2">
        <v>6156.32</v>
      </c>
      <c r="AY4280" s="2">
        <v>2271.19</v>
      </c>
      <c r="AZ4280" s="2" t="s">
        <v>76</v>
      </c>
      <c r="BA4280" s="2" t="s">
        <v>88</v>
      </c>
      <c r="BB4280" s="2" t="s">
        <v>48</v>
      </c>
      <c r="BC4280" s="2">
        <v>5.82</v>
      </c>
      <c r="BD4280" s="2">
        <v>1</v>
      </c>
      <c r="BE4280" s="2" t="s">
        <v>55</v>
      </c>
      <c r="BF4280" s="2" t="s">
        <v>56</v>
      </c>
      <c r="BG4280" s="2">
        <v>5</v>
      </c>
      <c r="BH4280" s="2">
        <v>5</v>
      </c>
    </row>
    <row r="4281" spans="36:60" x14ac:dyDescent="0.25">
      <c r="AJ4281" s="12">
        <v>567</v>
      </c>
      <c r="AK4281" s="13" t="s">
        <v>203</v>
      </c>
      <c r="AL4281" s="13" t="s">
        <v>41</v>
      </c>
      <c r="AM4281" s="13" t="s">
        <v>82</v>
      </c>
      <c r="AN4281" s="13" t="s">
        <v>83</v>
      </c>
      <c r="AO4281" s="13" t="s">
        <v>94</v>
      </c>
      <c r="AP4281" s="13" t="s">
        <v>61</v>
      </c>
      <c r="AQ4281" s="13" t="s">
        <v>84</v>
      </c>
      <c r="AR4281" s="13" t="s">
        <v>33</v>
      </c>
      <c r="AS4281" s="13" t="s">
        <v>80</v>
      </c>
      <c r="AT4281" s="13">
        <v>275.13</v>
      </c>
      <c r="AU4281" s="13">
        <v>19</v>
      </c>
      <c r="AV4281" s="13">
        <v>0.16</v>
      </c>
      <c r="AW4281" s="13">
        <v>4391.07</v>
      </c>
      <c r="AX4281" s="13">
        <v>3356.7</v>
      </c>
      <c r="AY4281" s="13">
        <v>1034.3699999999999</v>
      </c>
      <c r="AZ4281" s="13" t="s">
        <v>47</v>
      </c>
      <c r="BA4281" s="13" t="s">
        <v>36</v>
      </c>
      <c r="BB4281" s="13" t="s">
        <v>72</v>
      </c>
      <c r="BC4281" s="13">
        <v>22.03</v>
      </c>
      <c r="BD4281" s="13">
        <v>10</v>
      </c>
      <c r="BE4281" s="13" t="s">
        <v>38</v>
      </c>
      <c r="BF4281" s="13" t="s">
        <v>56</v>
      </c>
      <c r="BG4281" s="13">
        <v>3</v>
      </c>
      <c r="BH4281" s="13">
        <v>2</v>
      </c>
    </row>
    <row r="4282" spans="36:60" x14ac:dyDescent="0.25">
      <c r="AJ4282" s="11">
        <v>568</v>
      </c>
      <c r="AK4282" s="2" t="s">
        <v>490</v>
      </c>
      <c r="AL4282" s="2" t="s">
        <v>65</v>
      </c>
      <c r="AM4282" s="2" t="s">
        <v>66</v>
      </c>
      <c r="AN4282" s="2" t="s">
        <v>93</v>
      </c>
      <c r="AO4282" s="2" t="s">
        <v>94</v>
      </c>
      <c r="AP4282" s="2" t="s">
        <v>61</v>
      </c>
      <c r="AQ4282" s="2" t="s">
        <v>69</v>
      </c>
      <c r="AR4282" s="2" t="s">
        <v>53</v>
      </c>
      <c r="AS4282" s="2" t="s">
        <v>46</v>
      </c>
      <c r="AT4282" s="2">
        <v>101.84</v>
      </c>
      <c r="AU4282" s="2">
        <v>12</v>
      </c>
      <c r="AV4282" s="2">
        <v>0.03</v>
      </c>
      <c r="AW4282" s="2">
        <v>1185.42</v>
      </c>
      <c r="AX4282" s="2">
        <v>649.39</v>
      </c>
      <c r="AY4282" s="2">
        <v>536.03</v>
      </c>
      <c r="AZ4282" s="2" t="s">
        <v>63</v>
      </c>
      <c r="BA4282" s="2" t="s">
        <v>88</v>
      </c>
      <c r="BB4282" s="2" t="s">
        <v>48</v>
      </c>
      <c r="BC4282" s="2">
        <v>44.2</v>
      </c>
      <c r="BD4282" s="2">
        <v>6</v>
      </c>
      <c r="BE4282" s="2" t="s">
        <v>38</v>
      </c>
      <c r="BF4282" s="2" t="s">
        <v>39</v>
      </c>
      <c r="BG4282" s="2">
        <v>1</v>
      </c>
      <c r="BH4282" s="2">
        <v>12</v>
      </c>
    </row>
    <row r="4283" spans="36:60" x14ac:dyDescent="0.25">
      <c r="AJ4283" s="12">
        <v>569</v>
      </c>
      <c r="AK4283" s="13" t="s">
        <v>219</v>
      </c>
      <c r="AL4283" s="13" t="s">
        <v>50</v>
      </c>
      <c r="AM4283" s="13" t="s">
        <v>28</v>
      </c>
      <c r="AN4283" s="13" t="s">
        <v>90</v>
      </c>
      <c r="AO4283" s="13" t="s">
        <v>74</v>
      </c>
      <c r="AP4283" s="13" t="s">
        <v>31</v>
      </c>
      <c r="AQ4283" s="13" t="s">
        <v>84</v>
      </c>
      <c r="AR4283" s="13" t="s">
        <v>33</v>
      </c>
      <c r="AS4283" s="13" t="s">
        <v>46</v>
      </c>
      <c r="AT4283" s="13">
        <v>522.05999999999995</v>
      </c>
      <c r="AU4283" s="13">
        <v>11</v>
      </c>
      <c r="AV4283" s="13">
        <v>0.09</v>
      </c>
      <c r="AW4283" s="13">
        <v>5225.82</v>
      </c>
      <c r="AX4283" s="13">
        <v>3595.02</v>
      </c>
      <c r="AY4283" s="13">
        <v>1630.8</v>
      </c>
      <c r="AZ4283" s="13" t="s">
        <v>91</v>
      </c>
      <c r="BA4283" s="13" t="s">
        <v>36</v>
      </c>
      <c r="BB4283" s="13" t="s">
        <v>37</v>
      </c>
      <c r="BC4283" s="13">
        <v>41.64</v>
      </c>
      <c r="BD4283" s="13">
        <v>2</v>
      </c>
      <c r="BE4283" s="13" t="s">
        <v>38</v>
      </c>
      <c r="BF4283" s="13" t="s">
        <v>56</v>
      </c>
      <c r="BG4283" s="13">
        <v>4</v>
      </c>
      <c r="BH4283" s="13">
        <v>4</v>
      </c>
    </row>
    <row r="4284" spans="36:60" x14ac:dyDescent="0.25">
      <c r="AJ4284" s="11">
        <v>570</v>
      </c>
      <c r="AK4284" s="2" t="s">
        <v>491</v>
      </c>
      <c r="AL4284" s="2" t="s">
        <v>129</v>
      </c>
      <c r="AM4284" s="2" t="s">
        <v>42</v>
      </c>
      <c r="AN4284" s="2" t="s">
        <v>43</v>
      </c>
      <c r="AO4284" s="2" t="s">
        <v>74</v>
      </c>
      <c r="AP4284" s="2" t="s">
        <v>31</v>
      </c>
      <c r="AQ4284" s="2" t="s">
        <v>79</v>
      </c>
      <c r="AR4284" s="2" t="s">
        <v>53</v>
      </c>
      <c r="AS4284" s="2" t="s">
        <v>70</v>
      </c>
      <c r="AT4284" s="2">
        <v>705.97</v>
      </c>
      <c r="AU4284" s="2">
        <v>5</v>
      </c>
      <c r="AV4284" s="2">
        <v>7.0000000000000007E-2</v>
      </c>
      <c r="AW4284" s="2">
        <v>3282.76</v>
      </c>
      <c r="AX4284" s="2">
        <v>2665.22</v>
      </c>
      <c r="AY4284" s="2">
        <v>617.54</v>
      </c>
      <c r="AZ4284" s="2" t="s">
        <v>47</v>
      </c>
      <c r="BA4284" s="2" t="s">
        <v>54</v>
      </c>
      <c r="BB4284" s="2" t="s">
        <v>37</v>
      </c>
      <c r="BC4284" s="2">
        <v>44.65</v>
      </c>
      <c r="BD4284" s="2">
        <v>7</v>
      </c>
      <c r="BE4284" s="2" t="s">
        <v>38</v>
      </c>
      <c r="BF4284" s="2" t="s">
        <v>39</v>
      </c>
      <c r="BG4284" s="2">
        <v>5</v>
      </c>
      <c r="BH4284" s="2">
        <v>2</v>
      </c>
    </row>
    <row r="4285" spans="36:60" x14ac:dyDescent="0.25">
      <c r="AJ4285" s="12">
        <v>571</v>
      </c>
      <c r="AK4285" s="13" t="s">
        <v>407</v>
      </c>
      <c r="AL4285" s="13" t="s">
        <v>50</v>
      </c>
      <c r="AM4285" s="13" t="s">
        <v>28</v>
      </c>
      <c r="AN4285" s="13" t="s">
        <v>59</v>
      </c>
      <c r="AO4285" s="13" t="s">
        <v>94</v>
      </c>
      <c r="AP4285" s="13" t="s">
        <v>75</v>
      </c>
      <c r="AQ4285" s="13" t="s">
        <v>107</v>
      </c>
      <c r="AR4285" s="13" t="s">
        <v>45</v>
      </c>
      <c r="AS4285" s="13" t="s">
        <v>34</v>
      </c>
      <c r="AT4285" s="13">
        <v>764.76</v>
      </c>
      <c r="AU4285" s="13">
        <v>8</v>
      </c>
      <c r="AV4285" s="13">
        <v>0.17</v>
      </c>
      <c r="AW4285" s="13">
        <v>5078.01</v>
      </c>
      <c r="AX4285" s="13">
        <v>3688.32</v>
      </c>
      <c r="AY4285" s="13">
        <v>1389.69</v>
      </c>
      <c r="AZ4285" s="13" t="s">
        <v>47</v>
      </c>
      <c r="BA4285" s="13" t="s">
        <v>36</v>
      </c>
      <c r="BB4285" s="13" t="s">
        <v>37</v>
      </c>
      <c r="BC4285" s="13">
        <v>9.94</v>
      </c>
      <c r="BD4285" s="13">
        <v>7</v>
      </c>
      <c r="BE4285" s="13" t="s">
        <v>55</v>
      </c>
      <c r="BF4285" s="13" t="s">
        <v>39</v>
      </c>
      <c r="BG4285" s="13">
        <v>5</v>
      </c>
      <c r="BH4285" s="13">
        <v>1</v>
      </c>
    </row>
    <row r="4286" spans="36:60" x14ac:dyDescent="0.25">
      <c r="AJ4286" s="11">
        <v>572</v>
      </c>
      <c r="AK4286" s="2" t="s">
        <v>492</v>
      </c>
      <c r="AL4286" s="2" t="s">
        <v>65</v>
      </c>
      <c r="AM4286" s="2" t="s">
        <v>66</v>
      </c>
      <c r="AN4286" s="2" t="s">
        <v>29</v>
      </c>
      <c r="AO4286" s="2" t="s">
        <v>100</v>
      </c>
      <c r="AP4286" s="2" t="s">
        <v>75</v>
      </c>
      <c r="AQ4286" s="2" t="s">
        <v>107</v>
      </c>
      <c r="AR4286" s="2" t="s">
        <v>53</v>
      </c>
      <c r="AS4286" s="2" t="s">
        <v>85</v>
      </c>
      <c r="AT4286" s="2">
        <v>960.3</v>
      </c>
      <c r="AU4286" s="2">
        <v>19</v>
      </c>
      <c r="AV4286" s="2">
        <v>0.15</v>
      </c>
      <c r="AW4286" s="2">
        <v>15508.84</v>
      </c>
      <c r="AX4286" s="2">
        <v>12458.65</v>
      </c>
      <c r="AY4286" s="2">
        <v>3050.19</v>
      </c>
      <c r="AZ4286" s="2" t="s">
        <v>47</v>
      </c>
      <c r="BA4286" s="2" t="s">
        <v>36</v>
      </c>
      <c r="BB4286" s="2" t="s">
        <v>37</v>
      </c>
      <c r="BC4286" s="2">
        <v>38.32</v>
      </c>
      <c r="BD4286" s="2">
        <v>10</v>
      </c>
      <c r="BE4286" s="2" t="s">
        <v>38</v>
      </c>
      <c r="BF4286" s="2" t="s">
        <v>39</v>
      </c>
      <c r="BG4286" s="2">
        <v>3</v>
      </c>
      <c r="BH4286" s="2">
        <v>10</v>
      </c>
    </row>
    <row r="4287" spans="36:60" x14ac:dyDescent="0.25">
      <c r="AJ4287" s="12">
        <v>573</v>
      </c>
      <c r="AK4287" s="13" t="s">
        <v>493</v>
      </c>
      <c r="AL4287" s="13" t="s">
        <v>58</v>
      </c>
      <c r="AM4287" s="13" t="s">
        <v>82</v>
      </c>
      <c r="AN4287" s="13" t="s">
        <v>59</v>
      </c>
      <c r="AO4287" s="13" t="s">
        <v>94</v>
      </c>
      <c r="AP4287" s="13" t="s">
        <v>31</v>
      </c>
      <c r="AQ4287" s="13" t="s">
        <v>79</v>
      </c>
      <c r="AR4287" s="13" t="s">
        <v>53</v>
      </c>
      <c r="AS4287" s="13" t="s">
        <v>46</v>
      </c>
      <c r="AT4287" s="13">
        <v>14.24</v>
      </c>
      <c r="AU4287" s="13">
        <v>13</v>
      </c>
      <c r="AV4287" s="13">
        <v>0.19</v>
      </c>
      <c r="AW4287" s="13">
        <v>149.94999999999999</v>
      </c>
      <c r="AX4287" s="13">
        <v>111.38</v>
      </c>
      <c r="AY4287" s="13">
        <v>38.57</v>
      </c>
      <c r="AZ4287" s="13" t="s">
        <v>76</v>
      </c>
      <c r="BA4287" s="13" t="s">
        <v>88</v>
      </c>
      <c r="BB4287" s="13" t="s">
        <v>48</v>
      </c>
      <c r="BC4287" s="13">
        <v>35.590000000000003</v>
      </c>
      <c r="BD4287" s="13">
        <v>2</v>
      </c>
      <c r="BE4287" s="13" t="s">
        <v>55</v>
      </c>
      <c r="BF4287" s="13" t="s">
        <v>56</v>
      </c>
      <c r="BG4287" s="13">
        <v>4</v>
      </c>
      <c r="BH4287" s="13">
        <v>12</v>
      </c>
    </row>
    <row r="4288" spans="36:60" x14ac:dyDescent="0.25">
      <c r="AJ4288" s="11">
        <v>574</v>
      </c>
      <c r="AK4288" s="2" t="s">
        <v>494</v>
      </c>
      <c r="AL4288" s="2" t="s">
        <v>118</v>
      </c>
      <c r="AM4288" s="2" t="s">
        <v>42</v>
      </c>
      <c r="AN4288" s="2" t="s">
        <v>59</v>
      </c>
      <c r="AO4288" s="2" t="s">
        <v>44</v>
      </c>
      <c r="AP4288" s="2" t="s">
        <v>75</v>
      </c>
      <c r="AQ4288" s="2" t="s">
        <v>62</v>
      </c>
      <c r="AR4288" s="2" t="s">
        <v>53</v>
      </c>
      <c r="AS4288" s="2" t="s">
        <v>34</v>
      </c>
      <c r="AT4288" s="2">
        <v>782.32</v>
      </c>
      <c r="AU4288" s="2">
        <v>4</v>
      </c>
      <c r="AV4288" s="2">
        <v>0.26</v>
      </c>
      <c r="AW4288" s="2">
        <v>2315.67</v>
      </c>
      <c r="AX4288" s="2">
        <v>1282.51</v>
      </c>
      <c r="AY4288" s="2">
        <v>1033.1600000000001</v>
      </c>
      <c r="AZ4288" s="2" t="s">
        <v>76</v>
      </c>
      <c r="BA4288" s="2" t="s">
        <v>54</v>
      </c>
      <c r="BB4288" s="2" t="s">
        <v>72</v>
      </c>
      <c r="BC4288" s="2">
        <v>49.13</v>
      </c>
      <c r="BD4288" s="2">
        <v>1</v>
      </c>
      <c r="BE4288" s="2" t="s">
        <v>97</v>
      </c>
      <c r="BF4288" s="2" t="s">
        <v>39</v>
      </c>
      <c r="BG4288" s="2">
        <v>1</v>
      </c>
      <c r="BH4288" s="2">
        <v>9</v>
      </c>
    </row>
    <row r="4289" spans="36:60" x14ac:dyDescent="0.25">
      <c r="AJ4289" s="12">
        <v>575</v>
      </c>
      <c r="AK4289" s="13" t="s">
        <v>125</v>
      </c>
      <c r="AL4289" s="13" t="s">
        <v>41</v>
      </c>
      <c r="AM4289" s="13" t="s">
        <v>82</v>
      </c>
      <c r="AN4289" s="13" t="s">
        <v>90</v>
      </c>
      <c r="AO4289" s="13" t="s">
        <v>44</v>
      </c>
      <c r="AP4289" s="13" t="s">
        <v>68</v>
      </c>
      <c r="AQ4289" s="13" t="s">
        <v>52</v>
      </c>
      <c r="AR4289" s="13" t="s">
        <v>53</v>
      </c>
      <c r="AS4289" s="13" t="s">
        <v>85</v>
      </c>
      <c r="AT4289" s="13">
        <v>257.87</v>
      </c>
      <c r="AU4289" s="13">
        <v>16</v>
      </c>
      <c r="AV4289" s="13">
        <v>0</v>
      </c>
      <c r="AW4289" s="13">
        <v>4125.92</v>
      </c>
      <c r="AX4289" s="13">
        <v>2639.58</v>
      </c>
      <c r="AY4289" s="13">
        <v>1486.34</v>
      </c>
      <c r="AZ4289" s="13" t="s">
        <v>35</v>
      </c>
      <c r="BA4289" s="13" t="s">
        <v>88</v>
      </c>
      <c r="BB4289" s="13" t="s">
        <v>48</v>
      </c>
      <c r="BC4289" s="13">
        <v>27.11</v>
      </c>
      <c r="BD4289" s="13">
        <v>9</v>
      </c>
      <c r="BE4289" s="13" t="s">
        <v>97</v>
      </c>
      <c r="BF4289" s="13" t="s">
        <v>56</v>
      </c>
      <c r="BG4289" s="13">
        <v>5</v>
      </c>
      <c r="BH4289" s="13">
        <v>3</v>
      </c>
    </row>
    <row r="4290" spans="36:60" x14ac:dyDescent="0.25">
      <c r="AJ4290" s="11">
        <v>576</v>
      </c>
      <c r="AK4290" s="2" t="s">
        <v>281</v>
      </c>
      <c r="AL4290" s="2" t="s">
        <v>65</v>
      </c>
      <c r="AM4290" s="2" t="s">
        <v>42</v>
      </c>
      <c r="AN4290" s="2" t="s">
        <v>83</v>
      </c>
      <c r="AO4290" s="2" t="s">
        <v>60</v>
      </c>
      <c r="AP4290" s="2" t="s">
        <v>68</v>
      </c>
      <c r="AQ4290" s="2" t="s">
        <v>32</v>
      </c>
      <c r="AR4290" s="2" t="s">
        <v>33</v>
      </c>
      <c r="AS4290" s="2" t="s">
        <v>70</v>
      </c>
      <c r="AT4290" s="2">
        <v>666.56</v>
      </c>
      <c r="AU4290" s="2">
        <v>12</v>
      </c>
      <c r="AV4290" s="2">
        <v>0.26</v>
      </c>
      <c r="AW4290" s="2">
        <v>5919.05</v>
      </c>
      <c r="AX4290" s="2">
        <v>4346.57</v>
      </c>
      <c r="AY4290" s="2">
        <v>1572.48</v>
      </c>
      <c r="AZ4290" s="2" t="s">
        <v>91</v>
      </c>
      <c r="BA4290" s="2" t="s">
        <v>54</v>
      </c>
      <c r="BB4290" s="2" t="s">
        <v>37</v>
      </c>
      <c r="BC4290" s="2">
        <v>22.73</v>
      </c>
      <c r="BD4290" s="2">
        <v>2</v>
      </c>
      <c r="BE4290" s="2" t="s">
        <v>97</v>
      </c>
      <c r="BF4290" s="2" t="s">
        <v>56</v>
      </c>
      <c r="BG4290" s="2">
        <v>4</v>
      </c>
      <c r="BH4290" s="2">
        <v>4</v>
      </c>
    </row>
    <row r="4291" spans="36:60" x14ac:dyDescent="0.25">
      <c r="AJ4291" s="12">
        <v>577</v>
      </c>
      <c r="AK4291" s="13" t="s">
        <v>461</v>
      </c>
      <c r="AL4291" s="13" t="s">
        <v>65</v>
      </c>
      <c r="AM4291" s="13" t="s">
        <v>66</v>
      </c>
      <c r="AN4291" s="13" t="s">
        <v>93</v>
      </c>
      <c r="AO4291" s="13" t="s">
        <v>100</v>
      </c>
      <c r="AP4291" s="13" t="s">
        <v>68</v>
      </c>
      <c r="AQ4291" s="13" t="s">
        <v>84</v>
      </c>
      <c r="AR4291" s="13" t="s">
        <v>45</v>
      </c>
      <c r="AS4291" s="13" t="s">
        <v>46</v>
      </c>
      <c r="AT4291" s="13">
        <v>332.38</v>
      </c>
      <c r="AU4291" s="13">
        <v>10</v>
      </c>
      <c r="AV4291" s="13">
        <v>0.25</v>
      </c>
      <c r="AW4291" s="13">
        <v>2492.85</v>
      </c>
      <c r="AX4291" s="13">
        <v>1657.67</v>
      </c>
      <c r="AY4291" s="13">
        <v>835.18</v>
      </c>
      <c r="AZ4291" s="13" t="s">
        <v>35</v>
      </c>
      <c r="BA4291" s="13" t="s">
        <v>54</v>
      </c>
      <c r="BB4291" s="13" t="s">
        <v>48</v>
      </c>
      <c r="BC4291" s="13">
        <v>34.770000000000003</v>
      </c>
      <c r="BD4291" s="13">
        <v>3</v>
      </c>
      <c r="BE4291" s="13" t="s">
        <v>38</v>
      </c>
      <c r="BF4291" s="13" t="s">
        <v>39</v>
      </c>
      <c r="BG4291" s="13">
        <v>5</v>
      </c>
      <c r="BH4291" s="13">
        <v>12</v>
      </c>
    </row>
    <row r="4292" spans="36:60" x14ac:dyDescent="0.25">
      <c r="AJ4292" s="11">
        <v>578</v>
      </c>
      <c r="AK4292" s="2" t="s">
        <v>495</v>
      </c>
      <c r="AL4292" s="2" t="s">
        <v>41</v>
      </c>
      <c r="AM4292" s="2" t="s">
        <v>66</v>
      </c>
      <c r="AN4292" s="2" t="s">
        <v>29</v>
      </c>
      <c r="AO4292" s="2" t="s">
        <v>100</v>
      </c>
      <c r="AP4292" s="2" t="s">
        <v>75</v>
      </c>
      <c r="AQ4292" s="2" t="s">
        <v>69</v>
      </c>
      <c r="AR4292" s="2" t="s">
        <v>53</v>
      </c>
      <c r="AS4292" s="2" t="s">
        <v>46</v>
      </c>
      <c r="AT4292" s="2">
        <v>84.27</v>
      </c>
      <c r="AU4292" s="2">
        <v>18</v>
      </c>
      <c r="AV4292" s="2">
        <v>0.24</v>
      </c>
      <c r="AW4292" s="2">
        <v>1152.81</v>
      </c>
      <c r="AX4292" s="2">
        <v>649.80999999999995</v>
      </c>
      <c r="AY4292" s="2">
        <v>503</v>
      </c>
      <c r="AZ4292" s="2" t="s">
        <v>76</v>
      </c>
      <c r="BA4292" s="2" t="s">
        <v>71</v>
      </c>
      <c r="BB4292" s="2" t="s">
        <v>72</v>
      </c>
      <c r="BC4292" s="2">
        <v>32.21</v>
      </c>
      <c r="BD4292" s="2">
        <v>6</v>
      </c>
      <c r="BE4292" s="2" t="s">
        <v>55</v>
      </c>
      <c r="BF4292" s="2" t="s">
        <v>56</v>
      </c>
      <c r="BG4292" s="2">
        <v>4</v>
      </c>
      <c r="BH4292" s="2">
        <v>5</v>
      </c>
    </row>
    <row r="4293" spans="36:60" x14ac:dyDescent="0.25">
      <c r="AJ4293" s="12">
        <v>579</v>
      </c>
      <c r="AK4293" s="13" t="s">
        <v>152</v>
      </c>
      <c r="AL4293" s="13" t="s">
        <v>118</v>
      </c>
      <c r="AM4293" s="13" t="s">
        <v>28</v>
      </c>
      <c r="AN4293" s="13" t="s">
        <v>59</v>
      </c>
      <c r="AO4293" s="13" t="s">
        <v>30</v>
      </c>
      <c r="AP4293" s="13" t="s">
        <v>61</v>
      </c>
      <c r="AQ4293" s="13" t="s">
        <v>134</v>
      </c>
      <c r="AR4293" s="13" t="s">
        <v>33</v>
      </c>
      <c r="AS4293" s="13" t="s">
        <v>46</v>
      </c>
      <c r="AT4293" s="13">
        <v>381.04</v>
      </c>
      <c r="AU4293" s="13">
        <v>3</v>
      </c>
      <c r="AV4293" s="13">
        <v>7.0000000000000007E-2</v>
      </c>
      <c r="AW4293" s="13">
        <v>1063.0999999999999</v>
      </c>
      <c r="AX4293" s="13">
        <v>705.97</v>
      </c>
      <c r="AY4293" s="13">
        <v>357.13</v>
      </c>
      <c r="AZ4293" s="13" t="s">
        <v>47</v>
      </c>
      <c r="BA4293" s="13" t="s">
        <v>88</v>
      </c>
      <c r="BB4293" s="13" t="s">
        <v>48</v>
      </c>
      <c r="BC4293" s="13">
        <v>8.44</v>
      </c>
      <c r="BD4293" s="13">
        <v>7</v>
      </c>
      <c r="BE4293" s="13" t="s">
        <v>38</v>
      </c>
      <c r="BF4293" s="13" t="s">
        <v>56</v>
      </c>
      <c r="BG4293" s="13">
        <v>5</v>
      </c>
      <c r="BH4293" s="13">
        <v>4</v>
      </c>
    </row>
    <row r="4294" spans="36:60" x14ac:dyDescent="0.25">
      <c r="AJ4294" s="11">
        <v>580</v>
      </c>
      <c r="AK4294" s="2" t="s">
        <v>142</v>
      </c>
      <c r="AL4294" s="2" t="s">
        <v>127</v>
      </c>
      <c r="AM4294" s="2" t="s">
        <v>66</v>
      </c>
      <c r="AN4294" s="2" t="s">
        <v>90</v>
      </c>
      <c r="AO4294" s="2" t="s">
        <v>30</v>
      </c>
      <c r="AP4294" s="2" t="s">
        <v>31</v>
      </c>
      <c r="AQ4294" s="2" t="s">
        <v>79</v>
      </c>
      <c r="AR4294" s="2" t="s">
        <v>33</v>
      </c>
      <c r="AS4294" s="2" t="s">
        <v>70</v>
      </c>
      <c r="AT4294" s="2">
        <v>622.34</v>
      </c>
      <c r="AU4294" s="2">
        <v>16</v>
      </c>
      <c r="AV4294" s="2">
        <v>0.25</v>
      </c>
      <c r="AW4294" s="2">
        <v>7468.08</v>
      </c>
      <c r="AX4294" s="2">
        <v>5695.53</v>
      </c>
      <c r="AY4294" s="2">
        <v>1772.55</v>
      </c>
      <c r="AZ4294" s="2" t="s">
        <v>35</v>
      </c>
      <c r="BA4294" s="2" t="s">
        <v>36</v>
      </c>
      <c r="BB4294" s="2" t="s">
        <v>37</v>
      </c>
      <c r="BC4294" s="2">
        <v>44.58</v>
      </c>
      <c r="BD4294" s="2">
        <v>3</v>
      </c>
      <c r="BE4294" s="2" t="s">
        <v>38</v>
      </c>
      <c r="BF4294" s="2" t="s">
        <v>39</v>
      </c>
      <c r="BG4294" s="2">
        <v>5</v>
      </c>
      <c r="BH4294" s="2">
        <v>7</v>
      </c>
    </row>
    <row r="4295" spans="36:60" x14ac:dyDescent="0.25">
      <c r="AJ4295" s="12">
        <v>581</v>
      </c>
      <c r="AK4295" s="13" t="s">
        <v>496</v>
      </c>
      <c r="AL4295" s="13" t="s">
        <v>41</v>
      </c>
      <c r="AM4295" s="13" t="s">
        <v>66</v>
      </c>
      <c r="AN4295" s="13" t="s">
        <v>90</v>
      </c>
      <c r="AO4295" s="13" t="s">
        <v>78</v>
      </c>
      <c r="AP4295" s="13" t="s">
        <v>68</v>
      </c>
      <c r="AQ4295" s="13" t="s">
        <v>102</v>
      </c>
      <c r="AR4295" s="13" t="s">
        <v>45</v>
      </c>
      <c r="AS4295" s="13" t="s">
        <v>70</v>
      </c>
      <c r="AT4295" s="13">
        <v>181.45</v>
      </c>
      <c r="AU4295" s="13">
        <v>19</v>
      </c>
      <c r="AV4295" s="13">
        <v>0.16</v>
      </c>
      <c r="AW4295" s="13">
        <v>2895.94</v>
      </c>
      <c r="AX4295" s="13">
        <v>2172.85</v>
      </c>
      <c r="AY4295" s="13">
        <v>723.09</v>
      </c>
      <c r="AZ4295" s="13" t="s">
        <v>91</v>
      </c>
      <c r="BA4295" s="13" t="s">
        <v>88</v>
      </c>
      <c r="BB4295" s="13" t="s">
        <v>48</v>
      </c>
      <c r="BC4295" s="13">
        <v>34.520000000000003</v>
      </c>
      <c r="BD4295" s="13">
        <v>2</v>
      </c>
      <c r="BE4295" s="13" t="s">
        <v>38</v>
      </c>
      <c r="BF4295" s="13" t="s">
        <v>39</v>
      </c>
      <c r="BG4295" s="13">
        <v>1</v>
      </c>
      <c r="BH4295" s="13">
        <v>5</v>
      </c>
    </row>
    <row r="4296" spans="36:60" x14ac:dyDescent="0.25">
      <c r="AJ4296" s="11">
        <v>582</v>
      </c>
      <c r="AK4296" s="2" t="s">
        <v>459</v>
      </c>
      <c r="AL4296" s="2" t="s">
        <v>99</v>
      </c>
      <c r="AM4296" s="2" t="s">
        <v>82</v>
      </c>
      <c r="AN4296" s="2" t="s">
        <v>93</v>
      </c>
      <c r="AO4296" s="2" t="s">
        <v>78</v>
      </c>
      <c r="AP4296" s="2" t="s">
        <v>61</v>
      </c>
      <c r="AQ4296" s="2" t="s">
        <v>52</v>
      </c>
      <c r="AR4296" s="2" t="s">
        <v>33</v>
      </c>
      <c r="AS4296" s="2" t="s">
        <v>34</v>
      </c>
      <c r="AT4296" s="2">
        <v>371.59</v>
      </c>
      <c r="AU4296" s="2">
        <v>11</v>
      </c>
      <c r="AV4296" s="2">
        <v>0.19</v>
      </c>
      <c r="AW4296" s="2">
        <v>3310.87</v>
      </c>
      <c r="AX4296" s="2">
        <v>2033.46</v>
      </c>
      <c r="AY4296" s="2">
        <v>1277.4100000000001</v>
      </c>
      <c r="AZ4296" s="2" t="s">
        <v>91</v>
      </c>
      <c r="BA4296" s="2" t="s">
        <v>36</v>
      </c>
      <c r="BB4296" s="2" t="s">
        <v>48</v>
      </c>
      <c r="BC4296" s="2">
        <v>14.5</v>
      </c>
      <c r="BD4296" s="2">
        <v>10</v>
      </c>
      <c r="BE4296" s="2" t="s">
        <v>55</v>
      </c>
      <c r="BF4296" s="2" t="s">
        <v>39</v>
      </c>
      <c r="BG4296" s="2">
        <v>4</v>
      </c>
      <c r="BH4296" s="2">
        <v>9</v>
      </c>
    </row>
    <row r="4297" spans="36:60" x14ac:dyDescent="0.25">
      <c r="AJ4297" s="12">
        <v>583</v>
      </c>
      <c r="AK4297" s="13" t="s">
        <v>167</v>
      </c>
      <c r="AL4297" s="13" t="s">
        <v>118</v>
      </c>
      <c r="AM4297" s="13" t="s">
        <v>42</v>
      </c>
      <c r="AN4297" s="13" t="s">
        <v>93</v>
      </c>
      <c r="AO4297" s="13" t="s">
        <v>100</v>
      </c>
      <c r="AP4297" s="13" t="s">
        <v>61</v>
      </c>
      <c r="AQ4297" s="13" t="s">
        <v>107</v>
      </c>
      <c r="AR4297" s="13" t="s">
        <v>53</v>
      </c>
      <c r="AS4297" s="13" t="s">
        <v>34</v>
      </c>
      <c r="AT4297" s="13">
        <v>12.66</v>
      </c>
      <c r="AU4297" s="13">
        <v>7</v>
      </c>
      <c r="AV4297" s="13">
        <v>7.0000000000000007E-2</v>
      </c>
      <c r="AW4297" s="13">
        <v>82.42</v>
      </c>
      <c r="AX4297" s="13">
        <v>47.17</v>
      </c>
      <c r="AY4297" s="13">
        <v>35.25</v>
      </c>
      <c r="AZ4297" s="13" t="s">
        <v>47</v>
      </c>
      <c r="BA4297" s="13" t="s">
        <v>71</v>
      </c>
      <c r="BB4297" s="13" t="s">
        <v>72</v>
      </c>
      <c r="BC4297" s="13">
        <v>39.67</v>
      </c>
      <c r="BD4297" s="13">
        <v>8</v>
      </c>
      <c r="BE4297" s="13" t="s">
        <v>55</v>
      </c>
      <c r="BF4297" s="13" t="s">
        <v>56</v>
      </c>
      <c r="BG4297" s="13">
        <v>3</v>
      </c>
      <c r="BH4297" s="13">
        <v>4</v>
      </c>
    </row>
    <row r="4298" spans="36:60" x14ac:dyDescent="0.25">
      <c r="AJ4298" s="11">
        <v>584</v>
      </c>
      <c r="AK4298" s="2" t="s">
        <v>497</v>
      </c>
      <c r="AL4298" s="2" t="s">
        <v>96</v>
      </c>
      <c r="AM4298" s="2" t="s">
        <v>42</v>
      </c>
      <c r="AN4298" s="2" t="s">
        <v>43</v>
      </c>
      <c r="AO4298" s="2" t="s">
        <v>30</v>
      </c>
      <c r="AP4298" s="2" t="s">
        <v>75</v>
      </c>
      <c r="AQ4298" s="2" t="s">
        <v>102</v>
      </c>
      <c r="AR4298" s="2" t="s">
        <v>33</v>
      </c>
      <c r="AS4298" s="2" t="s">
        <v>46</v>
      </c>
      <c r="AT4298" s="2">
        <v>991.62</v>
      </c>
      <c r="AU4298" s="2">
        <v>10</v>
      </c>
      <c r="AV4298" s="2">
        <v>0.06</v>
      </c>
      <c r="AW4298" s="2">
        <v>9321.23</v>
      </c>
      <c r="AX4298" s="2">
        <v>5324.11</v>
      </c>
      <c r="AY4298" s="2">
        <v>3997.12</v>
      </c>
      <c r="AZ4298" s="2" t="s">
        <v>63</v>
      </c>
      <c r="BA4298" s="2" t="s">
        <v>71</v>
      </c>
      <c r="BB4298" s="2" t="s">
        <v>72</v>
      </c>
      <c r="BC4298" s="2">
        <v>23.88</v>
      </c>
      <c r="BD4298" s="2">
        <v>10</v>
      </c>
      <c r="BE4298" s="2" t="s">
        <v>55</v>
      </c>
      <c r="BF4298" s="2" t="s">
        <v>56</v>
      </c>
      <c r="BG4298" s="2">
        <v>5</v>
      </c>
      <c r="BH4298" s="2">
        <v>8</v>
      </c>
    </row>
    <row r="4299" spans="36:60" x14ac:dyDescent="0.25">
      <c r="AJ4299" s="12">
        <v>585</v>
      </c>
      <c r="AK4299" s="13" t="s">
        <v>412</v>
      </c>
      <c r="AL4299" s="13" t="s">
        <v>58</v>
      </c>
      <c r="AM4299" s="13" t="s">
        <v>42</v>
      </c>
      <c r="AN4299" s="13" t="s">
        <v>93</v>
      </c>
      <c r="AO4299" s="13" t="s">
        <v>74</v>
      </c>
      <c r="AP4299" s="13" t="s">
        <v>51</v>
      </c>
      <c r="AQ4299" s="13" t="s">
        <v>134</v>
      </c>
      <c r="AR4299" s="13" t="s">
        <v>53</v>
      </c>
      <c r="AS4299" s="13" t="s">
        <v>70</v>
      </c>
      <c r="AT4299" s="13">
        <v>346.26</v>
      </c>
      <c r="AU4299" s="13">
        <v>14</v>
      </c>
      <c r="AV4299" s="13">
        <v>0.2</v>
      </c>
      <c r="AW4299" s="13">
        <v>3878.11</v>
      </c>
      <c r="AX4299" s="13">
        <v>2037.57</v>
      </c>
      <c r="AY4299" s="13">
        <v>1840.54</v>
      </c>
      <c r="AZ4299" s="13" t="s">
        <v>91</v>
      </c>
      <c r="BA4299" s="13" t="s">
        <v>88</v>
      </c>
      <c r="BB4299" s="13" t="s">
        <v>72</v>
      </c>
      <c r="BC4299" s="13">
        <v>44.29</v>
      </c>
      <c r="BD4299" s="13">
        <v>5</v>
      </c>
      <c r="BE4299" s="13" t="s">
        <v>97</v>
      </c>
      <c r="BF4299" s="13" t="s">
        <v>39</v>
      </c>
      <c r="BG4299" s="13">
        <v>5</v>
      </c>
      <c r="BH4299" s="13">
        <v>5</v>
      </c>
    </row>
    <row r="4300" spans="36:60" x14ac:dyDescent="0.25">
      <c r="AJ4300" s="11">
        <v>586</v>
      </c>
      <c r="AK4300" s="2" t="s">
        <v>498</v>
      </c>
      <c r="AL4300" s="2" t="s">
        <v>120</v>
      </c>
      <c r="AM4300" s="2" t="s">
        <v>42</v>
      </c>
      <c r="AN4300" s="2" t="s">
        <v>83</v>
      </c>
      <c r="AO4300" s="2" t="s">
        <v>78</v>
      </c>
      <c r="AP4300" s="2" t="s">
        <v>31</v>
      </c>
      <c r="AQ4300" s="2" t="s">
        <v>102</v>
      </c>
      <c r="AR4300" s="2" t="s">
        <v>45</v>
      </c>
      <c r="AS4300" s="2" t="s">
        <v>70</v>
      </c>
      <c r="AT4300" s="2">
        <v>307.67</v>
      </c>
      <c r="AU4300" s="2">
        <v>12</v>
      </c>
      <c r="AV4300" s="2">
        <v>0.01</v>
      </c>
      <c r="AW4300" s="2">
        <v>3655.12</v>
      </c>
      <c r="AX4300" s="2">
        <v>2605.48</v>
      </c>
      <c r="AY4300" s="2">
        <v>1049.6400000000001</v>
      </c>
      <c r="AZ4300" s="2" t="s">
        <v>47</v>
      </c>
      <c r="BA4300" s="2" t="s">
        <v>54</v>
      </c>
      <c r="BB4300" s="2" t="s">
        <v>48</v>
      </c>
      <c r="BC4300" s="2">
        <v>20.98</v>
      </c>
      <c r="BD4300" s="2">
        <v>7</v>
      </c>
      <c r="BE4300" s="2" t="s">
        <v>38</v>
      </c>
      <c r="BF4300" s="2" t="s">
        <v>39</v>
      </c>
      <c r="BG4300" s="2">
        <v>5</v>
      </c>
      <c r="BH4300" s="2">
        <v>1</v>
      </c>
    </row>
    <row r="4301" spans="36:60" x14ac:dyDescent="0.25">
      <c r="AJ4301" s="12">
        <v>587</v>
      </c>
      <c r="AK4301" s="13" t="s">
        <v>381</v>
      </c>
      <c r="AL4301" s="13" t="s">
        <v>129</v>
      </c>
      <c r="AM4301" s="13" t="s">
        <v>28</v>
      </c>
      <c r="AN4301" s="13" t="s">
        <v>59</v>
      </c>
      <c r="AO4301" s="13" t="s">
        <v>44</v>
      </c>
      <c r="AP4301" s="13" t="s">
        <v>75</v>
      </c>
      <c r="AQ4301" s="13" t="s">
        <v>102</v>
      </c>
      <c r="AR4301" s="13" t="s">
        <v>45</v>
      </c>
      <c r="AS4301" s="13" t="s">
        <v>85</v>
      </c>
      <c r="AT4301" s="13">
        <v>699.77</v>
      </c>
      <c r="AU4301" s="13">
        <v>7</v>
      </c>
      <c r="AV4301" s="13">
        <v>0.17</v>
      </c>
      <c r="AW4301" s="13">
        <v>4065.66</v>
      </c>
      <c r="AX4301" s="13">
        <v>3043.68</v>
      </c>
      <c r="AY4301" s="13">
        <v>1021.98</v>
      </c>
      <c r="AZ4301" s="13" t="s">
        <v>91</v>
      </c>
      <c r="BA4301" s="13" t="s">
        <v>71</v>
      </c>
      <c r="BB4301" s="13" t="s">
        <v>48</v>
      </c>
      <c r="BC4301" s="13">
        <v>24.03</v>
      </c>
      <c r="BD4301" s="13">
        <v>4</v>
      </c>
      <c r="BE4301" s="13" t="s">
        <v>55</v>
      </c>
      <c r="BF4301" s="13" t="s">
        <v>39</v>
      </c>
      <c r="BG4301" s="13">
        <v>2</v>
      </c>
      <c r="BH4301" s="13">
        <v>7</v>
      </c>
    </row>
    <row r="4302" spans="36:60" x14ac:dyDescent="0.25">
      <c r="AJ4302" s="11">
        <v>588</v>
      </c>
      <c r="AK4302" s="2" t="s">
        <v>224</v>
      </c>
      <c r="AL4302" s="2" t="s">
        <v>41</v>
      </c>
      <c r="AM4302" s="2" t="s">
        <v>42</v>
      </c>
      <c r="AN4302" s="2" t="s">
        <v>93</v>
      </c>
      <c r="AO4302" s="2" t="s">
        <v>67</v>
      </c>
      <c r="AP4302" s="2" t="s">
        <v>61</v>
      </c>
      <c r="AQ4302" s="2" t="s">
        <v>69</v>
      </c>
      <c r="AR4302" s="2" t="s">
        <v>45</v>
      </c>
      <c r="AS4302" s="2" t="s">
        <v>34</v>
      </c>
      <c r="AT4302" s="2">
        <v>670.33</v>
      </c>
      <c r="AU4302" s="2">
        <v>11</v>
      </c>
      <c r="AV4302" s="2">
        <v>0.11</v>
      </c>
      <c r="AW4302" s="2">
        <v>6562.53</v>
      </c>
      <c r="AX4302" s="2">
        <v>5365.12</v>
      </c>
      <c r="AY4302" s="2">
        <v>1197.4100000000001</v>
      </c>
      <c r="AZ4302" s="2" t="s">
        <v>63</v>
      </c>
      <c r="BA4302" s="2" t="s">
        <v>36</v>
      </c>
      <c r="BB4302" s="2" t="s">
        <v>72</v>
      </c>
      <c r="BC4302" s="2">
        <v>40.369999999999997</v>
      </c>
      <c r="BD4302" s="2">
        <v>5</v>
      </c>
      <c r="BE4302" s="2" t="s">
        <v>55</v>
      </c>
      <c r="BF4302" s="2" t="s">
        <v>39</v>
      </c>
      <c r="BG4302" s="2">
        <v>3</v>
      </c>
      <c r="BH4302" s="2">
        <v>9</v>
      </c>
    </row>
    <row r="4303" spans="36:60" x14ac:dyDescent="0.25">
      <c r="AJ4303" s="12">
        <v>589</v>
      </c>
      <c r="AK4303" s="13" t="s">
        <v>499</v>
      </c>
      <c r="AL4303" s="13" t="s">
        <v>129</v>
      </c>
      <c r="AM4303" s="13" t="s">
        <v>28</v>
      </c>
      <c r="AN4303" s="13" t="s">
        <v>29</v>
      </c>
      <c r="AO4303" s="13" t="s">
        <v>44</v>
      </c>
      <c r="AP4303" s="13" t="s">
        <v>31</v>
      </c>
      <c r="AQ4303" s="13" t="s">
        <v>52</v>
      </c>
      <c r="AR4303" s="13" t="s">
        <v>53</v>
      </c>
      <c r="AS4303" s="13" t="s">
        <v>85</v>
      </c>
      <c r="AT4303" s="13">
        <v>528.29</v>
      </c>
      <c r="AU4303" s="13">
        <v>19</v>
      </c>
      <c r="AV4303" s="13">
        <v>0.05</v>
      </c>
      <c r="AW4303" s="13">
        <v>9535.6299999999992</v>
      </c>
      <c r="AX4303" s="13">
        <v>6787.39</v>
      </c>
      <c r="AY4303" s="13">
        <v>2748.24</v>
      </c>
      <c r="AZ4303" s="13" t="s">
        <v>63</v>
      </c>
      <c r="BA4303" s="13" t="s">
        <v>36</v>
      </c>
      <c r="BB4303" s="13" t="s">
        <v>48</v>
      </c>
      <c r="BC4303" s="13">
        <v>16.809999999999999</v>
      </c>
      <c r="BD4303" s="13">
        <v>3</v>
      </c>
      <c r="BE4303" s="13" t="s">
        <v>97</v>
      </c>
      <c r="BF4303" s="13" t="s">
        <v>56</v>
      </c>
      <c r="BG4303" s="13">
        <v>5</v>
      </c>
      <c r="BH4303" s="13">
        <v>7</v>
      </c>
    </row>
    <row r="4304" spans="36:60" x14ac:dyDescent="0.25">
      <c r="AJ4304" s="11">
        <v>590</v>
      </c>
      <c r="AK4304" s="2" t="s">
        <v>342</v>
      </c>
      <c r="AL4304" s="2" t="s">
        <v>50</v>
      </c>
      <c r="AM4304" s="2" t="s">
        <v>66</v>
      </c>
      <c r="AN4304" s="2" t="s">
        <v>83</v>
      </c>
      <c r="AO4304" s="2" t="s">
        <v>44</v>
      </c>
      <c r="AP4304" s="2" t="s">
        <v>51</v>
      </c>
      <c r="AQ4304" s="2" t="s">
        <v>52</v>
      </c>
      <c r="AR4304" s="2" t="s">
        <v>45</v>
      </c>
      <c r="AS4304" s="2" t="s">
        <v>80</v>
      </c>
      <c r="AT4304" s="2">
        <v>775.17</v>
      </c>
      <c r="AU4304" s="2">
        <v>7</v>
      </c>
      <c r="AV4304" s="2">
        <v>0.2</v>
      </c>
      <c r="AW4304" s="2">
        <v>4340.95</v>
      </c>
      <c r="AX4304" s="2">
        <v>3095.95</v>
      </c>
      <c r="AY4304" s="2">
        <v>1245</v>
      </c>
      <c r="AZ4304" s="2" t="s">
        <v>63</v>
      </c>
      <c r="BA4304" s="2" t="s">
        <v>71</v>
      </c>
      <c r="BB4304" s="2" t="s">
        <v>72</v>
      </c>
      <c r="BC4304" s="2">
        <v>47.65</v>
      </c>
      <c r="BD4304" s="2">
        <v>2</v>
      </c>
      <c r="BE4304" s="2" t="s">
        <v>38</v>
      </c>
      <c r="BF4304" s="2" t="s">
        <v>39</v>
      </c>
      <c r="BG4304" s="2">
        <v>2</v>
      </c>
      <c r="BH4304" s="2">
        <v>3</v>
      </c>
    </row>
    <row r="4305" spans="36:60" x14ac:dyDescent="0.25">
      <c r="AJ4305" s="12">
        <v>591</v>
      </c>
      <c r="AK4305" s="13" t="s">
        <v>500</v>
      </c>
      <c r="AL4305" s="13" t="s">
        <v>58</v>
      </c>
      <c r="AM4305" s="13" t="s">
        <v>66</v>
      </c>
      <c r="AN4305" s="13" t="s">
        <v>90</v>
      </c>
      <c r="AO4305" s="13" t="s">
        <v>100</v>
      </c>
      <c r="AP4305" s="13" t="s">
        <v>75</v>
      </c>
      <c r="AQ4305" s="13" t="s">
        <v>52</v>
      </c>
      <c r="AR4305" s="13" t="s">
        <v>53</v>
      </c>
      <c r="AS4305" s="13" t="s">
        <v>46</v>
      </c>
      <c r="AT4305" s="13">
        <v>99.83</v>
      </c>
      <c r="AU4305" s="13">
        <v>7</v>
      </c>
      <c r="AV4305" s="13">
        <v>0.17</v>
      </c>
      <c r="AW4305" s="13">
        <v>580.01</v>
      </c>
      <c r="AX4305" s="13">
        <v>446.42</v>
      </c>
      <c r="AY4305" s="13">
        <v>133.59</v>
      </c>
      <c r="AZ4305" s="13" t="s">
        <v>76</v>
      </c>
      <c r="BA4305" s="13" t="s">
        <v>36</v>
      </c>
      <c r="BB4305" s="13" t="s">
        <v>72</v>
      </c>
      <c r="BC4305" s="13">
        <v>46.22</v>
      </c>
      <c r="BD4305" s="13">
        <v>8</v>
      </c>
      <c r="BE4305" s="13" t="s">
        <v>38</v>
      </c>
      <c r="BF4305" s="13" t="s">
        <v>39</v>
      </c>
      <c r="BG4305" s="13">
        <v>3</v>
      </c>
      <c r="BH4305" s="13">
        <v>4</v>
      </c>
    </row>
    <row r="4306" spans="36:60" x14ac:dyDescent="0.25">
      <c r="AJ4306" s="11">
        <v>592</v>
      </c>
      <c r="AK4306" s="2" t="s">
        <v>501</v>
      </c>
      <c r="AL4306" s="2" t="s">
        <v>96</v>
      </c>
      <c r="AM4306" s="2" t="s">
        <v>66</v>
      </c>
      <c r="AN4306" s="2" t="s">
        <v>90</v>
      </c>
      <c r="AO4306" s="2" t="s">
        <v>60</v>
      </c>
      <c r="AP4306" s="2" t="s">
        <v>61</v>
      </c>
      <c r="AQ4306" s="2" t="s">
        <v>102</v>
      </c>
      <c r="AR4306" s="2" t="s">
        <v>33</v>
      </c>
      <c r="AS4306" s="2" t="s">
        <v>34</v>
      </c>
      <c r="AT4306" s="2">
        <v>249.29</v>
      </c>
      <c r="AU4306" s="2">
        <v>20</v>
      </c>
      <c r="AV4306" s="2">
        <v>0.11</v>
      </c>
      <c r="AW4306" s="2">
        <v>4437.3599999999997</v>
      </c>
      <c r="AX4306" s="2">
        <v>3711.41</v>
      </c>
      <c r="AY4306" s="2">
        <v>725.95</v>
      </c>
      <c r="AZ4306" s="2" t="s">
        <v>47</v>
      </c>
      <c r="BA4306" s="2" t="s">
        <v>88</v>
      </c>
      <c r="BB4306" s="2" t="s">
        <v>48</v>
      </c>
      <c r="BC4306" s="2">
        <v>13</v>
      </c>
      <c r="BD4306" s="2">
        <v>9</v>
      </c>
      <c r="BE4306" s="2" t="s">
        <v>55</v>
      </c>
      <c r="BF4306" s="2" t="s">
        <v>39</v>
      </c>
      <c r="BG4306" s="2">
        <v>3</v>
      </c>
      <c r="BH4306" s="2">
        <v>10</v>
      </c>
    </row>
    <row r="4307" spans="36:60" x14ac:dyDescent="0.25">
      <c r="AJ4307" s="12">
        <v>593</v>
      </c>
      <c r="AK4307" s="13" t="s">
        <v>181</v>
      </c>
      <c r="AL4307" s="13" t="s">
        <v>58</v>
      </c>
      <c r="AM4307" s="13" t="s">
        <v>42</v>
      </c>
      <c r="AN4307" s="13" t="s">
        <v>83</v>
      </c>
      <c r="AO4307" s="13" t="s">
        <v>94</v>
      </c>
      <c r="AP4307" s="13" t="s">
        <v>75</v>
      </c>
      <c r="AQ4307" s="13" t="s">
        <v>32</v>
      </c>
      <c r="AR4307" s="13" t="s">
        <v>33</v>
      </c>
      <c r="AS4307" s="13" t="s">
        <v>85</v>
      </c>
      <c r="AT4307" s="13">
        <v>312.49</v>
      </c>
      <c r="AU4307" s="13">
        <v>12</v>
      </c>
      <c r="AV4307" s="13">
        <v>0.11</v>
      </c>
      <c r="AW4307" s="13">
        <v>3337.39</v>
      </c>
      <c r="AX4307" s="13">
        <v>2136.77</v>
      </c>
      <c r="AY4307" s="13">
        <v>1200.6199999999999</v>
      </c>
      <c r="AZ4307" s="13" t="s">
        <v>35</v>
      </c>
      <c r="BA4307" s="13" t="s">
        <v>54</v>
      </c>
      <c r="BB4307" s="13" t="s">
        <v>48</v>
      </c>
      <c r="BC4307" s="13">
        <v>6.1</v>
      </c>
      <c r="BD4307" s="13">
        <v>10</v>
      </c>
      <c r="BE4307" s="13" t="s">
        <v>97</v>
      </c>
      <c r="BF4307" s="13" t="s">
        <v>56</v>
      </c>
      <c r="BG4307" s="13">
        <v>1</v>
      </c>
      <c r="BH4307" s="13">
        <v>6</v>
      </c>
    </row>
    <row r="4308" spans="36:60" x14ac:dyDescent="0.25">
      <c r="AJ4308" s="11">
        <v>594</v>
      </c>
      <c r="AK4308" s="2" t="s">
        <v>315</v>
      </c>
      <c r="AL4308" s="2" t="s">
        <v>129</v>
      </c>
      <c r="AM4308" s="2" t="s">
        <v>82</v>
      </c>
      <c r="AN4308" s="2" t="s">
        <v>93</v>
      </c>
      <c r="AO4308" s="2" t="s">
        <v>78</v>
      </c>
      <c r="AP4308" s="2" t="s">
        <v>68</v>
      </c>
      <c r="AQ4308" s="2" t="s">
        <v>32</v>
      </c>
      <c r="AR4308" s="2" t="s">
        <v>45</v>
      </c>
      <c r="AS4308" s="2" t="s">
        <v>80</v>
      </c>
      <c r="AT4308" s="2">
        <v>679.27</v>
      </c>
      <c r="AU4308" s="2">
        <v>1</v>
      </c>
      <c r="AV4308" s="2">
        <v>0.17</v>
      </c>
      <c r="AW4308" s="2">
        <v>563.79</v>
      </c>
      <c r="AX4308" s="2">
        <v>360.57</v>
      </c>
      <c r="AY4308" s="2">
        <v>203.22</v>
      </c>
      <c r="AZ4308" s="2" t="s">
        <v>35</v>
      </c>
      <c r="BA4308" s="2" t="s">
        <v>54</v>
      </c>
      <c r="BB4308" s="2" t="s">
        <v>48</v>
      </c>
      <c r="BC4308" s="2">
        <v>11.51</v>
      </c>
      <c r="BD4308" s="2">
        <v>3</v>
      </c>
      <c r="BE4308" s="2" t="s">
        <v>97</v>
      </c>
      <c r="BF4308" s="2" t="s">
        <v>39</v>
      </c>
      <c r="BG4308" s="2">
        <v>4</v>
      </c>
      <c r="BH4308" s="2">
        <v>9</v>
      </c>
    </row>
    <row r="4309" spans="36:60" x14ac:dyDescent="0.25">
      <c r="AJ4309" s="12">
        <v>595</v>
      </c>
      <c r="AK4309" s="13" t="s">
        <v>502</v>
      </c>
      <c r="AL4309" s="13" t="s">
        <v>65</v>
      </c>
      <c r="AM4309" s="13" t="s">
        <v>66</v>
      </c>
      <c r="AN4309" s="13" t="s">
        <v>93</v>
      </c>
      <c r="AO4309" s="13" t="s">
        <v>74</v>
      </c>
      <c r="AP4309" s="13" t="s">
        <v>51</v>
      </c>
      <c r="AQ4309" s="13" t="s">
        <v>107</v>
      </c>
      <c r="AR4309" s="13" t="s">
        <v>53</v>
      </c>
      <c r="AS4309" s="13" t="s">
        <v>46</v>
      </c>
      <c r="AT4309" s="13">
        <v>187.28</v>
      </c>
      <c r="AU4309" s="13">
        <v>20</v>
      </c>
      <c r="AV4309" s="13">
        <v>0.15</v>
      </c>
      <c r="AW4309" s="13">
        <v>3183.76</v>
      </c>
      <c r="AX4309" s="13">
        <v>2523.7199999999998</v>
      </c>
      <c r="AY4309" s="13">
        <v>660.04</v>
      </c>
      <c r="AZ4309" s="13" t="s">
        <v>63</v>
      </c>
      <c r="BA4309" s="13" t="s">
        <v>71</v>
      </c>
      <c r="BB4309" s="13" t="s">
        <v>72</v>
      </c>
      <c r="BC4309" s="13">
        <v>15.5</v>
      </c>
      <c r="BD4309" s="13">
        <v>3</v>
      </c>
      <c r="BE4309" s="13" t="s">
        <v>97</v>
      </c>
      <c r="BF4309" s="13" t="s">
        <v>56</v>
      </c>
      <c r="BG4309" s="13">
        <v>2</v>
      </c>
      <c r="BH4309" s="13">
        <v>11</v>
      </c>
    </row>
    <row r="4310" spans="36:60" x14ac:dyDescent="0.25">
      <c r="AJ4310" s="11">
        <v>596</v>
      </c>
      <c r="AK4310" s="2" t="s">
        <v>412</v>
      </c>
      <c r="AL4310" s="2" t="s">
        <v>58</v>
      </c>
      <c r="AM4310" s="2" t="s">
        <v>28</v>
      </c>
      <c r="AN4310" s="2" t="s">
        <v>90</v>
      </c>
      <c r="AO4310" s="2" t="s">
        <v>30</v>
      </c>
      <c r="AP4310" s="2" t="s">
        <v>68</v>
      </c>
      <c r="AQ4310" s="2" t="s">
        <v>107</v>
      </c>
      <c r="AR4310" s="2" t="s">
        <v>53</v>
      </c>
      <c r="AS4310" s="2" t="s">
        <v>70</v>
      </c>
      <c r="AT4310" s="2">
        <v>537.05999999999995</v>
      </c>
      <c r="AU4310" s="2">
        <v>3</v>
      </c>
      <c r="AV4310" s="2">
        <v>0.08</v>
      </c>
      <c r="AW4310" s="2">
        <v>1482.29</v>
      </c>
      <c r="AX4310" s="2">
        <v>1062.75</v>
      </c>
      <c r="AY4310" s="2">
        <v>419.54</v>
      </c>
      <c r="AZ4310" s="2" t="s">
        <v>76</v>
      </c>
      <c r="BA4310" s="2" t="s">
        <v>54</v>
      </c>
      <c r="BB4310" s="2" t="s">
        <v>72</v>
      </c>
      <c r="BC4310" s="2">
        <v>32.64</v>
      </c>
      <c r="BD4310" s="2">
        <v>2</v>
      </c>
      <c r="BE4310" s="2" t="s">
        <v>38</v>
      </c>
      <c r="BF4310" s="2" t="s">
        <v>56</v>
      </c>
      <c r="BG4310" s="2">
        <v>3</v>
      </c>
      <c r="BH4310" s="2">
        <v>5</v>
      </c>
    </row>
    <row r="4311" spans="36:60" x14ac:dyDescent="0.25">
      <c r="AJ4311" s="12">
        <v>597</v>
      </c>
      <c r="AK4311" s="13" t="s">
        <v>503</v>
      </c>
      <c r="AL4311" s="13" t="s">
        <v>127</v>
      </c>
      <c r="AM4311" s="13" t="s">
        <v>66</v>
      </c>
      <c r="AN4311" s="13" t="s">
        <v>59</v>
      </c>
      <c r="AO4311" s="13" t="s">
        <v>78</v>
      </c>
      <c r="AP4311" s="13" t="s">
        <v>51</v>
      </c>
      <c r="AQ4311" s="13" t="s">
        <v>107</v>
      </c>
      <c r="AR4311" s="13" t="s">
        <v>53</v>
      </c>
      <c r="AS4311" s="13" t="s">
        <v>46</v>
      </c>
      <c r="AT4311" s="13">
        <v>500.38</v>
      </c>
      <c r="AU4311" s="13">
        <v>19</v>
      </c>
      <c r="AV4311" s="13">
        <v>0.11</v>
      </c>
      <c r="AW4311" s="13">
        <v>8461.43</v>
      </c>
      <c r="AX4311" s="13">
        <v>5102.83</v>
      </c>
      <c r="AY4311" s="13">
        <v>3358.6</v>
      </c>
      <c r="AZ4311" s="13" t="s">
        <v>35</v>
      </c>
      <c r="BA4311" s="13" t="s">
        <v>88</v>
      </c>
      <c r="BB4311" s="13" t="s">
        <v>48</v>
      </c>
      <c r="BC4311" s="13">
        <v>24.04</v>
      </c>
      <c r="BD4311" s="13">
        <v>5</v>
      </c>
      <c r="BE4311" s="13" t="s">
        <v>55</v>
      </c>
      <c r="BF4311" s="13" t="s">
        <v>56</v>
      </c>
      <c r="BG4311" s="13">
        <v>2</v>
      </c>
      <c r="BH4311" s="13">
        <v>5</v>
      </c>
    </row>
    <row r="4312" spans="36:60" x14ac:dyDescent="0.25">
      <c r="AJ4312" s="11">
        <v>598</v>
      </c>
      <c r="AK4312" s="2" t="s">
        <v>362</v>
      </c>
      <c r="AL4312" s="2" t="s">
        <v>50</v>
      </c>
      <c r="AM4312" s="2" t="s">
        <v>66</v>
      </c>
      <c r="AN4312" s="2" t="s">
        <v>83</v>
      </c>
      <c r="AO4312" s="2" t="s">
        <v>60</v>
      </c>
      <c r="AP4312" s="2" t="s">
        <v>51</v>
      </c>
      <c r="AQ4312" s="2" t="s">
        <v>79</v>
      </c>
      <c r="AR4312" s="2" t="s">
        <v>33</v>
      </c>
      <c r="AS4312" s="2" t="s">
        <v>85</v>
      </c>
      <c r="AT4312" s="2">
        <v>689.7</v>
      </c>
      <c r="AU4312" s="2">
        <v>2</v>
      </c>
      <c r="AV4312" s="2">
        <v>0.13</v>
      </c>
      <c r="AW4312" s="2">
        <v>1200.08</v>
      </c>
      <c r="AX4312" s="2">
        <v>1040.57</v>
      </c>
      <c r="AY4312" s="2">
        <v>159.51</v>
      </c>
      <c r="AZ4312" s="2" t="s">
        <v>47</v>
      </c>
      <c r="BA4312" s="2" t="s">
        <v>88</v>
      </c>
      <c r="BB4312" s="2" t="s">
        <v>72</v>
      </c>
      <c r="BC4312" s="2">
        <v>30.59</v>
      </c>
      <c r="BD4312" s="2">
        <v>8</v>
      </c>
      <c r="BE4312" s="2" t="s">
        <v>97</v>
      </c>
      <c r="BF4312" s="2" t="s">
        <v>39</v>
      </c>
      <c r="BG4312" s="2">
        <v>5</v>
      </c>
      <c r="BH4312" s="2">
        <v>6</v>
      </c>
    </row>
    <row r="4313" spans="36:60" x14ac:dyDescent="0.25">
      <c r="AJ4313" s="12">
        <v>599</v>
      </c>
      <c r="AK4313" s="13" t="s">
        <v>504</v>
      </c>
      <c r="AL4313" s="13" t="s">
        <v>65</v>
      </c>
      <c r="AM4313" s="13" t="s">
        <v>28</v>
      </c>
      <c r="AN4313" s="13" t="s">
        <v>59</v>
      </c>
      <c r="AO4313" s="13" t="s">
        <v>67</v>
      </c>
      <c r="AP4313" s="13" t="s">
        <v>75</v>
      </c>
      <c r="AQ4313" s="13" t="s">
        <v>32</v>
      </c>
      <c r="AR4313" s="13" t="s">
        <v>53</v>
      </c>
      <c r="AS4313" s="13" t="s">
        <v>46</v>
      </c>
      <c r="AT4313" s="13">
        <v>623.69000000000005</v>
      </c>
      <c r="AU4313" s="13">
        <v>17</v>
      </c>
      <c r="AV4313" s="13">
        <v>0.02</v>
      </c>
      <c r="AW4313" s="13">
        <v>10390.68</v>
      </c>
      <c r="AX4313" s="13">
        <v>9165.9599999999991</v>
      </c>
      <c r="AY4313" s="13">
        <v>1224.72</v>
      </c>
      <c r="AZ4313" s="13" t="s">
        <v>63</v>
      </c>
      <c r="BA4313" s="13" t="s">
        <v>54</v>
      </c>
      <c r="BB4313" s="13" t="s">
        <v>37</v>
      </c>
      <c r="BC4313" s="13">
        <v>41.09</v>
      </c>
      <c r="BD4313" s="13">
        <v>7</v>
      </c>
      <c r="BE4313" s="13" t="s">
        <v>55</v>
      </c>
      <c r="BF4313" s="13" t="s">
        <v>39</v>
      </c>
      <c r="BG4313" s="13">
        <v>5</v>
      </c>
      <c r="BH4313" s="13">
        <v>7</v>
      </c>
    </row>
    <row r="4314" spans="36:60" x14ac:dyDescent="0.25">
      <c r="AJ4314" s="11">
        <v>600</v>
      </c>
      <c r="AK4314" s="2" t="s">
        <v>494</v>
      </c>
      <c r="AL4314" s="2" t="s">
        <v>96</v>
      </c>
      <c r="AM4314" s="2" t="s">
        <v>42</v>
      </c>
      <c r="AN4314" s="2" t="s">
        <v>83</v>
      </c>
      <c r="AO4314" s="2" t="s">
        <v>100</v>
      </c>
      <c r="AP4314" s="2" t="s">
        <v>61</v>
      </c>
      <c r="AQ4314" s="2" t="s">
        <v>107</v>
      </c>
      <c r="AR4314" s="2" t="s">
        <v>53</v>
      </c>
      <c r="AS4314" s="2" t="s">
        <v>80</v>
      </c>
      <c r="AT4314" s="2">
        <v>228.52</v>
      </c>
      <c r="AU4314" s="2">
        <v>1</v>
      </c>
      <c r="AV4314" s="2">
        <v>0.2</v>
      </c>
      <c r="AW4314" s="2">
        <v>182.82</v>
      </c>
      <c r="AX4314" s="2">
        <v>154.59</v>
      </c>
      <c r="AY4314" s="2">
        <v>28.23</v>
      </c>
      <c r="AZ4314" s="2" t="s">
        <v>76</v>
      </c>
      <c r="BA4314" s="2" t="s">
        <v>88</v>
      </c>
      <c r="BB4314" s="2" t="s">
        <v>37</v>
      </c>
      <c r="BC4314" s="2">
        <v>10.85</v>
      </c>
      <c r="BD4314" s="2">
        <v>7</v>
      </c>
      <c r="BE4314" s="2" t="s">
        <v>97</v>
      </c>
      <c r="BF4314" s="2" t="s">
        <v>39</v>
      </c>
      <c r="BG4314" s="2">
        <v>3</v>
      </c>
      <c r="BH4314" s="2">
        <v>9</v>
      </c>
    </row>
    <row r="4315" spans="36:60" x14ac:dyDescent="0.25">
      <c r="AJ4315" s="12">
        <v>601</v>
      </c>
      <c r="AK4315" s="13" t="s">
        <v>298</v>
      </c>
      <c r="AL4315" s="13" t="s">
        <v>99</v>
      </c>
      <c r="AM4315" s="13" t="s">
        <v>28</v>
      </c>
      <c r="AN4315" s="13" t="s">
        <v>43</v>
      </c>
      <c r="AO4315" s="13" t="s">
        <v>74</v>
      </c>
      <c r="AP4315" s="13" t="s">
        <v>68</v>
      </c>
      <c r="AQ4315" s="13" t="s">
        <v>79</v>
      </c>
      <c r="AR4315" s="13" t="s">
        <v>33</v>
      </c>
      <c r="AS4315" s="13" t="s">
        <v>70</v>
      </c>
      <c r="AT4315" s="13">
        <v>762.37</v>
      </c>
      <c r="AU4315" s="13">
        <v>17</v>
      </c>
      <c r="AV4315" s="13">
        <v>0.23</v>
      </c>
      <c r="AW4315" s="13">
        <v>9979.42</v>
      </c>
      <c r="AX4315" s="13">
        <v>6148.31</v>
      </c>
      <c r="AY4315" s="13">
        <v>3831.11</v>
      </c>
      <c r="AZ4315" s="13" t="s">
        <v>63</v>
      </c>
      <c r="BA4315" s="13" t="s">
        <v>88</v>
      </c>
      <c r="BB4315" s="13" t="s">
        <v>72</v>
      </c>
      <c r="BC4315" s="13">
        <v>6.01</v>
      </c>
      <c r="BD4315" s="13">
        <v>5</v>
      </c>
      <c r="BE4315" s="13" t="s">
        <v>97</v>
      </c>
      <c r="BF4315" s="13" t="s">
        <v>56</v>
      </c>
      <c r="BG4315" s="13">
        <v>5</v>
      </c>
      <c r="BH4315" s="13">
        <v>12</v>
      </c>
    </row>
    <row r="4316" spans="36:60" x14ac:dyDescent="0.25">
      <c r="AJ4316" s="11">
        <v>602</v>
      </c>
      <c r="AK4316" s="2" t="s">
        <v>393</v>
      </c>
      <c r="AL4316" s="2" t="s">
        <v>41</v>
      </c>
      <c r="AM4316" s="2" t="s">
        <v>66</v>
      </c>
      <c r="AN4316" s="2" t="s">
        <v>83</v>
      </c>
      <c r="AO4316" s="2" t="s">
        <v>30</v>
      </c>
      <c r="AP4316" s="2" t="s">
        <v>61</v>
      </c>
      <c r="AQ4316" s="2" t="s">
        <v>107</v>
      </c>
      <c r="AR4316" s="2" t="s">
        <v>33</v>
      </c>
      <c r="AS4316" s="2" t="s">
        <v>85</v>
      </c>
      <c r="AT4316" s="2">
        <v>824.8</v>
      </c>
      <c r="AU4316" s="2">
        <v>14</v>
      </c>
      <c r="AV4316" s="2">
        <v>0.27</v>
      </c>
      <c r="AW4316" s="2">
        <v>8429.4599999999991</v>
      </c>
      <c r="AX4316" s="2">
        <v>4443.96</v>
      </c>
      <c r="AY4316" s="2">
        <v>3985.5</v>
      </c>
      <c r="AZ4316" s="2" t="s">
        <v>76</v>
      </c>
      <c r="BA4316" s="2" t="s">
        <v>88</v>
      </c>
      <c r="BB4316" s="2" t="s">
        <v>48</v>
      </c>
      <c r="BC4316" s="2">
        <v>23.41</v>
      </c>
      <c r="BD4316" s="2">
        <v>3</v>
      </c>
      <c r="BE4316" s="2" t="s">
        <v>97</v>
      </c>
      <c r="BF4316" s="2" t="s">
        <v>39</v>
      </c>
      <c r="BG4316" s="2">
        <v>1</v>
      </c>
      <c r="BH4316" s="2">
        <v>9</v>
      </c>
    </row>
    <row r="4317" spans="36:60" x14ac:dyDescent="0.25">
      <c r="AJ4317" s="12">
        <v>603</v>
      </c>
      <c r="AK4317" s="13" t="s">
        <v>374</v>
      </c>
      <c r="AL4317" s="13" t="s">
        <v>41</v>
      </c>
      <c r="AM4317" s="13" t="s">
        <v>28</v>
      </c>
      <c r="AN4317" s="13" t="s">
        <v>43</v>
      </c>
      <c r="AO4317" s="13" t="s">
        <v>60</v>
      </c>
      <c r="AP4317" s="13" t="s">
        <v>75</v>
      </c>
      <c r="AQ4317" s="13" t="s">
        <v>62</v>
      </c>
      <c r="AR4317" s="13" t="s">
        <v>33</v>
      </c>
      <c r="AS4317" s="13" t="s">
        <v>80</v>
      </c>
      <c r="AT4317" s="13">
        <v>97.1</v>
      </c>
      <c r="AU4317" s="13">
        <v>18</v>
      </c>
      <c r="AV4317" s="13">
        <v>0.24</v>
      </c>
      <c r="AW4317" s="13">
        <v>1328.33</v>
      </c>
      <c r="AX4317" s="13">
        <v>1065.8499999999999</v>
      </c>
      <c r="AY4317" s="13">
        <v>262.48</v>
      </c>
      <c r="AZ4317" s="13" t="s">
        <v>91</v>
      </c>
      <c r="BA4317" s="13" t="s">
        <v>88</v>
      </c>
      <c r="BB4317" s="13" t="s">
        <v>37</v>
      </c>
      <c r="BC4317" s="13">
        <v>9.89</v>
      </c>
      <c r="BD4317" s="13">
        <v>1</v>
      </c>
      <c r="BE4317" s="13" t="s">
        <v>55</v>
      </c>
      <c r="BF4317" s="13" t="s">
        <v>39</v>
      </c>
      <c r="BG4317" s="13">
        <v>1</v>
      </c>
      <c r="BH4317" s="13">
        <v>2</v>
      </c>
    </row>
    <row r="4318" spans="36:60" x14ac:dyDescent="0.25">
      <c r="AJ4318" s="11">
        <v>604</v>
      </c>
      <c r="AK4318" s="2" t="s">
        <v>505</v>
      </c>
      <c r="AL4318" s="2" t="s">
        <v>114</v>
      </c>
      <c r="AM4318" s="2" t="s">
        <v>42</v>
      </c>
      <c r="AN4318" s="2" t="s">
        <v>29</v>
      </c>
      <c r="AO4318" s="2" t="s">
        <v>67</v>
      </c>
      <c r="AP4318" s="2" t="s">
        <v>61</v>
      </c>
      <c r="AQ4318" s="2" t="s">
        <v>79</v>
      </c>
      <c r="AR4318" s="2" t="s">
        <v>45</v>
      </c>
      <c r="AS4318" s="2" t="s">
        <v>34</v>
      </c>
      <c r="AT4318" s="2">
        <v>766.74</v>
      </c>
      <c r="AU4318" s="2">
        <v>14</v>
      </c>
      <c r="AV4318" s="2">
        <v>0.19</v>
      </c>
      <c r="AW4318" s="2">
        <v>8694.83</v>
      </c>
      <c r="AX4318" s="2">
        <v>6834.95</v>
      </c>
      <c r="AY4318" s="2">
        <v>1859.88</v>
      </c>
      <c r="AZ4318" s="2" t="s">
        <v>63</v>
      </c>
      <c r="BA4318" s="2" t="s">
        <v>36</v>
      </c>
      <c r="BB4318" s="2" t="s">
        <v>72</v>
      </c>
      <c r="BC4318" s="2">
        <v>12.39</v>
      </c>
      <c r="BD4318" s="2">
        <v>1</v>
      </c>
      <c r="BE4318" s="2" t="s">
        <v>97</v>
      </c>
      <c r="BF4318" s="2" t="s">
        <v>39</v>
      </c>
      <c r="BG4318" s="2">
        <v>2</v>
      </c>
      <c r="BH4318" s="2">
        <v>11</v>
      </c>
    </row>
    <row r="4319" spans="36:60" x14ac:dyDescent="0.25">
      <c r="AJ4319" s="12">
        <v>605</v>
      </c>
      <c r="AK4319" s="13" t="s">
        <v>506</v>
      </c>
      <c r="AL4319" s="13" t="s">
        <v>65</v>
      </c>
      <c r="AM4319" s="13" t="s">
        <v>66</v>
      </c>
      <c r="AN4319" s="13" t="s">
        <v>59</v>
      </c>
      <c r="AO4319" s="13" t="s">
        <v>60</v>
      </c>
      <c r="AP4319" s="13" t="s">
        <v>68</v>
      </c>
      <c r="AQ4319" s="13" t="s">
        <v>79</v>
      </c>
      <c r="AR4319" s="13" t="s">
        <v>45</v>
      </c>
      <c r="AS4319" s="13" t="s">
        <v>70</v>
      </c>
      <c r="AT4319" s="13">
        <v>245.68</v>
      </c>
      <c r="AU4319" s="13">
        <v>3</v>
      </c>
      <c r="AV4319" s="13">
        <v>0.25</v>
      </c>
      <c r="AW4319" s="13">
        <v>552.78</v>
      </c>
      <c r="AX4319" s="13">
        <v>466.03</v>
      </c>
      <c r="AY4319" s="13">
        <v>86.75</v>
      </c>
      <c r="AZ4319" s="13" t="s">
        <v>91</v>
      </c>
      <c r="BA4319" s="13" t="s">
        <v>88</v>
      </c>
      <c r="BB4319" s="13" t="s">
        <v>48</v>
      </c>
      <c r="BC4319" s="13">
        <v>33.049999999999997</v>
      </c>
      <c r="BD4319" s="13">
        <v>9</v>
      </c>
      <c r="BE4319" s="13" t="s">
        <v>97</v>
      </c>
      <c r="BF4319" s="13" t="s">
        <v>39</v>
      </c>
      <c r="BG4319" s="13">
        <v>1</v>
      </c>
      <c r="BH4319" s="13">
        <v>3</v>
      </c>
    </row>
    <row r="4320" spans="36:60" x14ac:dyDescent="0.25">
      <c r="AJ4320" s="11">
        <v>606</v>
      </c>
      <c r="AK4320" s="2" t="s">
        <v>507</v>
      </c>
      <c r="AL4320" s="2" t="s">
        <v>41</v>
      </c>
      <c r="AM4320" s="2" t="s">
        <v>42</v>
      </c>
      <c r="AN4320" s="2" t="s">
        <v>29</v>
      </c>
      <c r="AO4320" s="2" t="s">
        <v>67</v>
      </c>
      <c r="AP4320" s="2" t="s">
        <v>61</v>
      </c>
      <c r="AQ4320" s="2" t="s">
        <v>52</v>
      </c>
      <c r="AR4320" s="2" t="s">
        <v>33</v>
      </c>
      <c r="AS4320" s="2" t="s">
        <v>34</v>
      </c>
      <c r="AT4320" s="2">
        <v>571.41999999999996</v>
      </c>
      <c r="AU4320" s="2">
        <v>8</v>
      </c>
      <c r="AV4320" s="2">
        <v>0.28999999999999998</v>
      </c>
      <c r="AW4320" s="2">
        <v>3245.67</v>
      </c>
      <c r="AX4320" s="2">
        <v>2715.59</v>
      </c>
      <c r="AY4320" s="2">
        <v>530.08000000000004</v>
      </c>
      <c r="AZ4320" s="2" t="s">
        <v>76</v>
      </c>
      <c r="BA4320" s="2" t="s">
        <v>36</v>
      </c>
      <c r="BB4320" s="2" t="s">
        <v>48</v>
      </c>
      <c r="BC4320" s="2">
        <v>10.92</v>
      </c>
      <c r="BD4320" s="2">
        <v>9</v>
      </c>
      <c r="BE4320" s="2" t="s">
        <v>55</v>
      </c>
      <c r="BF4320" s="2" t="s">
        <v>56</v>
      </c>
      <c r="BG4320" s="2">
        <v>4</v>
      </c>
      <c r="BH4320" s="2">
        <v>8</v>
      </c>
    </row>
    <row r="4321" spans="36:60" x14ac:dyDescent="0.25">
      <c r="AJ4321" s="12">
        <v>607</v>
      </c>
      <c r="AK4321" s="13" t="s">
        <v>139</v>
      </c>
      <c r="AL4321" s="13" t="s">
        <v>114</v>
      </c>
      <c r="AM4321" s="13" t="s">
        <v>82</v>
      </c>
      <c r="AN4321" s="13" t="s">
        <v>29</v>
      </c>
      <c r="AO4321" s="13" t="s">
        <v>67</v>
      </c>
      <c r="AP4321" s="13" t="s">
        <v>51</v>
      </c>
      <c r="AQ4321" s="13" t="s">
        <v>62</v>
      </c>
      <c r="AR4321" s="13" t="s">
        <v>33</v>
      </c>
      <c r="AS4321" s="13" t="s">
        <v>34</v>
      </c>
      <c r="AT4321" s="13">
        <v>223.26</v>
      </c>
      <c r="AU4321" s="13">
        <v>15</v>
      </c>
      <c r="AV4321" s="13">
        <v>0.09</v>
      </c>
      <c r="AW4321" s="13">
        <v>3047.5</v>
      </c>
      <c r="AX4321" s="13">
        <v>1752.89</v>
      </c>
      <c r="AY4321" s="13">
        <v>1294.6099999999999</v>
      </c>
      <c r="AZ4321" s="13" t="s">
        <v>63</v>
      </c>
      <c r="BA4321" s="13" t="s">
        <v>36</v>
      </c>
      <c r="BB4321" s="13" t="s">
        <v>37</v>
      </c>
      <c r="BC4321" s="13">
        <v>9.98</v>
      </c>
      <c r="BD4321" s="13">
        <v>3</v>
      </c>
      <c r="BE4321" s="13" t="s">
        <v>55</v>
      </c>
      <c r="BF4321" s="13" t="s">
        <v>56</v>
      </c>
      <c r="BG4321" s="13">
        <v>5</v>
      </c>
      <c r="BH4321" s="13">
        <v>3</v>
      </c>
    </row>
    <row r="4322" spans="36:60" x14ac:dyDescent="0.25">
      <c r="AJ4322" s="11">
        <v>608</v>
      </c>
      <c r="AK4322" s="2" t="s">
        <v>508</v>
      </c>
      <c r="AL4322" s="2" t="s">
        <v>99</v>
      </c>
      <c r="AM4322" s="2" t="s">
        <v>42</v>
      </c>
      <c r="AN4322" s="2" t="s">
        <v>93</v>
      </c>
      <c r="AO4322" s="2" t="s">
        <v>30</v>
      </c>
      <c r="AP4322" s="2" t="s">
        <v>61</v>
      </c>
      <c r="AQ4322" s="2" t="s">
        <v>69</v>
      </c>
      <c r="AR4322" s="2" t="s">
        <v>53</v>
      </c>
      <c r="AS4322" s="2" t="s">
        <v>34</v>
      </c>
      <c r="AT4322" s="2">
        <v>681.7</v>
      </c>
      <c r="AU4322" s="2">
        <v>11</v>
      </c>
      <c r="AV4322" s="2">
        <v>7.0000000000000007E-2</v>
      </c>
      <c r="AW4322" s="2">
        <v>6973.79</v>
      </c>
      <c r="AX4322" s="2">
        <v>3730.57</v>
      </c>
      <c r="AY4322" s="2">
        <v>3243.22</v>
      </c>
      <c r="AZ4322" s="2" t="s">
        <v>35</v>
      </c>
      <c r="BA4322" s="2" t="s">
        <v>36</v>
      </c>
      <c r="BB4322" s="2" t="s">
        <v>48</v>
      </c>
      <c r="BC4322" s="2">
        <v>31.14</v>
      </c>
      <c r="BD4322" s="2">
        <v>9</v>
      </c>
      <c r="BE4322" s="2" t="s">
        <v>55</v>
      </c>
      <c r="BF4322" s="2" t="s">
        <v>56</v>
      </c>
      <c r="BG4322" s="2">
        <v>3</v>
      </c>
      <c r="BH4322" s="2">
        <v>6</v>
      </c>
    </row>
    <row r="4323" spans="36:60" x14ac:dyDescent="0.25">
      <c r="AJ4323" s="12">
        <v>609</v>
      </c>
      <c r="AK4323" s="13" t="s">
        <v>233</v>
      </c>
      <c r="AL4323" s="13" t="s">
        <v>65</v>
      </c>
      <c r="AM4323" s="13" t="s">
        <v>28</v>
      </c>
      <c r="AN4323" s="13" t="s">
        <v>83</v>
      </c>
      <c r="AO4323" s="13" t="s">
        <v>94</v>
      </c>
      <c r="AP4323" s="13" t="s">
        <v>51</v>
      </c>
      <c r="AQ4323" s="13" t="s">
        <v>134</v>
      </c>
      <c r="AR4323" s="13" t="s">
        <v>53</v>
      </c>
      <c r="AS4323" s="13" t="s">
        <v>70</v>
      </c>
      <c r="AT4323" s="13">
        <v>378.33</v>
      </c>
      <c r="AU4323" s="13">
        <v>19</v>
      </c>
      <c r="AV4323" s="13">
        <v>0</v>
      </c>
      <c r="AW4323" s="13">
        <v>7188.27</v>
      </c>
      <c r="AX4323" s="13">
        <v>5850.34</v>
      </c>
      <c r="AY4323" s="13">
        <v>1337.93</v>
      </c>
      <c r="AZ4323" s="13" t="s">
        <v>91</v>
      </c>
      <c r="BA4323" s="13" t="s">
        <v>88</v>
      </c>
      <c r="BB4323" s="13" t="s">
        <v>48</v>
      </c>
      <c r="BC4323" s="13">
        <v>29.19</v>
      </c>
      <c r="BD4323" s="13">
        <v>5</v>
      </c>
      <c r="BE4323" s="13" t="s">
        <v>55</v>
      </c>
      <c r="BF4323" s="13" t="s">
        <v>56</v>
      </c>
      <c r="BG4323" s="13">
        <v>3</v>
      </c>
      <c r="BH4323" s="13">
        <v>11</v>
      </c>
    </row>
    <row r="4324" spans="36:60" x14ac:dyDescent="0.25">
      <c r="AJ4324" s="11">
        <v>610</v>
      </c>
      <c r="AK4324" s="2" t="s">
        <v>509</v>
      </c>
      <c r="AL4324" s="2" t="s">
        <v>120</v>
      </c>
      <c r="AM4324" s="2" t="s">
        <v>28</v>
      </c>
      <c r="AN4324" s="2" t="s">
        <v>93</v>
      </c>
      <c r="AO4324" s="2" t="s">
        <v>78</v>
      </c>
      <c r="AP4324" s="2" t="s">
        <v>51</v>
      </c>
      <c r="AQ4324" s="2" t="s">
        <v>84</v>
      </c>
      <c r="AR4324" s="2" t="s">
        <v>33</v>
      </c>
      <c r="AS4324" s="2" t="s">
        <v>70</v>
      </c>
      <c r="AT4324" s="2">
        <v>707.26</v>
      </c>
      <c r="AU4324" s="2">
        <v>7</v>
      </c>
      <c r="AV4324" s="2">
        <v>0.27</v>
      </c>
      <c r="AW4324" s="2">
        <v>3614.1</v>
      </c>
      <c r="AX4324" s="2">
        <v>2836.29</v>
      </c>
      <c r="AY4324" s="2">
        <v>777.81</v>
      </c>
      <c r="AZ4324" s="2" t="s">
        <v>91</v>
      </c>
      <c r="BA4324" s="2" t="s">
        <v>36</v>
      </c>
      <c r="BB4324" s="2" t="s">
        <v>48</v>
      </c>
      <c r="BC4324" s="2">
        <v>29.14</v>
      </c>
      <c r="BD4324" s="2">
        <v>5</v>
      </c>
      <c r="BE4324" s="2" t="s">
        <v>38</v>
      </c>
      <c r="BF4324" s="2" t="s">
        <v>39</v>
      </c>
      <c r="BG4324" s="2">
        <v>4</v>
      </c>
      <c r="BH4324" s="2">
        <v>6</v>
      </c>
    </row>
    <row r="4325" spans="36:60" x14ac:dyDescent="0.25">
      <c r="AJ4325" s="12">
        <v>611</v>
      </c>
      <c r="AK4325" s="13" t="s">
        <v>130</v>
      </c>
      <c r="AL4325" s="13" t="s">
        <v>118</v>
      </c>
      <c r="AM4325" s="13" t="s">
        <v>28</v>
      </c>
      <c r="AN4325" s="13" t="s">
        <v>90</v>
      </c>
      <c r="AO4325" s="13" t="s">
        <v>30</v>
      </c>
      <c r="AP4325" s="13" t="s">
        <v>51</v>
      </c>
      <c r="AQ4325" s="13" t="s">
        <v>32</v>
      </c>
      <c r="AR4325" s="13" t="s">
        <v>53</v>
      </c>
      <c r="AS4325" s="13" t="s">
        <v>34</v>
      </c>
      <c r="AT4325" s="13">
        <v>848.93</v>
      </c>
      <c r="AU4325" s="13">
        <v>8</v>
      </c>
      <c r="AV4325" s="13">
        <v>0.11</v>
      </c>
      <c r="AW4325" s="13">
        <v>6044.38</v>
      </c>
      <c r="AX4325" s="13">
        <v>3556.86</v>
      </c>
      <c r="AY4325" s="13">
        <v>2487.52</v>
      </c>
      <c r="AZ4325" s="13" t="s">
        <v>76</v>
      </c>
      <c r="BA4325" s="13" t="s">
        <v>36</v>
      </c>
      <c r="BB4325" s="13" t="s">
        <v>72</v>
      </c>
      <c r="BC4325" s="13">
        <v>21.73</v>
      </c>
      <c r="BD4325" s="13">
        <v>3</v>
      </c>
      <c r="BE4325" s="13" t="s">
        <v>38</v>
      </c>
      <c r="BF4325" s="13" t="s">
        <v>56</v>
      </c>
      <c r="BG4325" s="13">
        <v>4</v>
      </c>
      <c r="BH4325" s="13">
        <v>3</v>
      </c>
    </row>
    <row r="4326" spans="36:60" x14ac:dyDescent="0.25">
      <c r="AJ4326" s="11">
        <v>612</v>
      </c>
      <c r="AK4326" s="2" t="s">
        <v>141</v>
      </c>
      <c r="AL4326" s="2" t="s">
        <v>96</v>
      </c>
      <c r="AM4326" s="2" t="s">
        <v>82</v>
      </c>
      <c r="AN4326" s="2" t="s">
        <v>43</v>
      </c>
      <c r="AO4326" s="2" t="s">
        <v>94</v>
      </c>
      <c r="AP4326" s="2" t="s">
        <v>68</v>
      </c>
      <c r="AQ4326" s="2" t="s">
        <v>107</v>
      </c>
      <c r="AR4326" s="2" t="s">
        <v>33</v>
      </c>
      <c r="AS4326" s="2" t="s">
        <v>80</v>
      </c>
      <c r="AT4326" s="2">
        <v>775.03</v>
      </c>
      <c r="AU4326" s="2">
        <v>9</v>
      </c>
      <c r="AV4326" s="2">
        <v>0.28000000000000003</v>
      </c>
      <c r="AW4326" s="2">
        <v>5022.1899999999996</v>
      </c>
      <c r="AX4326" s="2">
        <v>3876</v>
      </c>
      <c r="AY4326" s="2">
        <v>1146.19</v>
      </c>
      <c r="AZ4326" s="2" t="s">
        <v>91</v>
      </c>
      <c r="BA4326" s="2" t="s">
        <v>88</v>
      </c>
      <c r="BB4326" s="2" t="s">
        <v>72</v>
      </c>
      <c r="BC4326" s="2">
        <v>43.45</v>
      </c>
      <c r="BD4326" s="2">
        <v>7</v>
      </c>
      <c r="BE4326" s="2" t="s">
        <v>55</v>
      </c>
      <c r="BF4326" s="2" t="s">
        <v>39</v>
      </c>
      <c r="BG4326" s="2">
        <v>1</v>
      </c>
      <c r="BH4326" s="2">
        <v>2</v>
      </c>
    </row>
    <row r="4327" spans="36:60" x14ac:dyDescent="0.25">
      <c r="AJ4327" s="12">
        <v>613</v>
      </c>
      <c r="AK4327" s="13" t="s">
        <v>411</v>
      </c>
      <c r="AL4327" s="13" t="s">
        <v>129</v>
      </c>
      <c r="AM4327" s="13" t="s">
        <v>66</v>
      </c>
      <c r="AN4327" s="13" t="s">
        <v>29</v>
      </c>
      <c r="AO4327" s="13" t="s">
        <v>74</v>
      </c>
      <c r="AP4327" s="13" t="s">
        <v>31</v>
      </c>
      <c r="AQ4327" s="13" t="s">
        <v>134</v>
      </c>
      <c r="AR4327" s="13" t="s">
        <v>45</v>
      </c>
      <c r="AS4327" s="13" t="s">
        <v>46</v>
      </c>
      <c r="AT4327" s="13">
        <v>365.24</v>
      </c>
      <c r="AU4327" s="13">
        <v>7</v>
      </c>
      <c r="AV4327" s="13">
        <v>0.04</v>
      </c>
      <c r="AW4327" s="13">
        <v>2454.41</v>
      </c>
      <c r="AX4327" s="13">
        <v>1650.17</v>
      </c>
      <c r="AY4327" s="13">
        <v>804.24</v>
      </c>
      <c r="AZ4327" s="13" t="s">
        <v>35</v>
      </c>
      <c r="BA4327" s="13" t="s">
        <v>88</v>
      </c>
      <c r="BB4327" s="13" t="s">
        <v>48</v>
      </c>
      <c r="BC4327" s="13">
        <v>26.87</v>
      </c>
      <c r="BD4327" s="13">
        <v>6</v>
      </c>
      <c r="BE4327" s="13" t="s">
        <v>38</v>
      </c>
      <c r="BF4327" s="13" t="s">
        <v>39</v>
      </c>
      <c r="BG4327" s="13">
        <v>5</v>
      </c>
      <c r="BH4327" s="13">
        <v>6</v>
      </c>
    </row>
    <row r="4328" spans="36:60" x14ac:dyDescent="0.25">
      <c r="AJ4328" s="11">
        <v>614</v>
      </c>
      <c r="AK4328" s="2" t="s">
        <v>510</v>
      </c>
      <c r="AL4328" s="2" t="s">
        <v>127</v>
      </c>
      <c r="AM4328" s="2" t="s">
        <v>28</v>
      </c>
      <c r="AN4328" s="2" t="s">
        <v>29</v>
      </c>
      <c r="AO4328" s="2" t="s">
        <v>94</v>
      </c>
      <c r="AP4328" s="2" t="s">
        <v>68</v>
      </c>
      <c r="AQ4328" s="2" t="s">
        <v>87</v>
      </c>
      <c r="AR4328" s="2" t="s">
        <v>45</v>
      </c>
      <c r="AS4328" s="2" t="s">
        <v>34</v>
      </c>
      <c r="AT4328" s="2">
        <v>342.72</v>
      </c>
      <c r="AU4328" s="2">
        <v>13</v>
      </c>
      <c r="AV4328" s="2">
        <v>0.18</v>
      </c>
      <c r="AW4328" s="2">
        <v>3653.4</v>
      </c>
      <c r="AX4328" s="2">
        <v>2235.9699999999998</v>
      </c>
      <c r="AY4328" s="2">
        <v>1417.43</v>
      </c>
      <c r="AZ4328" s="2" t="s">
        <v>63</v>
      </c>
      <c r="BA4328" s="2" t="s">
        <v>36</v>
      </c>
      <c r="BB4328" s="2" t="s">
        <v>37</v>
      </c>
      <c r="BC4328" s="2">
        <v>42.12</v>
      </c>
      <c r="BD4328" s="2">
        <v>3</v>
      </c>
      <c r="BE4328" s="2" t="s">
        <v>38</v>
      </c>
      <c r="BF4328" s="2" t="s">
        <v>39</v>
      </c>
      <c r="BG4328" s="2">
        <v>2</v>
      </c>
      <c r="BH4328" s="2">
        <v>10</v>
      </c>
    </row>
    <row r="4329" spans="36:60" x14ac:dyDescent="0.25">
      <c r="AJ4329" s="12">
        <v>615</v>
      </c>
      <c r="AK4329" s="13" t="s">
        <v>511</v>
      </c>
      <c r="AL4329" s="13" t="s">
        <v>58</v>
      </c>
      <c r="AM4329" s="13" t="s">
        <v>82</v>
      </c>
      <c r="AN4329" s="13" t="s">
        <v>93</v>
      </c>
      <c r="AO4329" s="13" t="s">
        <v>94</v>
      </c>
      <c r="AP4329" s="13" t="s">
        <v>68</v>
      </c>
      <c r="AQ4329" s="13" t="s">
        <v>84</v>
      </c>
      <c r="AR4329" s="13" t="s">
        <v>33</v>
      </c>
      <c r="AS4329" s="13" t="s">
        <v>70</v>
      </c>
      <c r="AT4329" s="13">
        <v>205.26</v>
      </c>
      <c r="AU4329" s="13">
        <v>14</v>
      </c>
      <c r="AV4329" s="13">
        <v>0.12</v>
      </c>
      <c r="AW4329" s="13">
        <v>2528.8000000000002</v>
      </c>
      <c r="AX4329" s="13">
        <v>1348.9</v>
      </c>
      <c r="AY4329" s="13">
        <v>1179.9000000000001</v>
      </c>
      <c r="AZ4329" s="13" t="s">
        <v>47</v>
      </c>
      <c r="BA4329" s="13" t="s">
        <v>71</v>
      </c>
      <c r="BB4329" s="13" t="s">
        <v>37</v>
      </c>
      <c r="BC4329" s="13">
        <v>29.88</v>
      </c>
      <c r="BD4329" s="13">
        <v>6</v>
      </c>
      <c r="BE4329" s="13" t="s">
        <v>38</v>
      </c>
      <c r="BF4329" s="13" t="s">
        <v>39</v>
      </c>
      <c r="BG4329" s="13">
        <v>5</v>
      </c>
      <c r="BH4329" s="13">
        <v>7</v>
      </c>
    </row>
    <row r="4330" spans="36:60" x14ac:dyDescent="0.25">
      <c r="AJ4330" s="11">
        <v>616</v>
      </c>
      <c r="AK4330" s="2" t="s">
        <v>172</v>
      </c>
      <c r="AL4330" s="2" t="s">
        <v>114</v>
      </c>
      <c r="AM4330" s="2" t="s">
        <v>42</v>
      </c>
      <c r="AN4330" s="2" t="s">
        <v>29</v>
      </c>
      <c r="AO4330" s="2" t="s">
        <v>100</v>
      </c>
      <c r="AP4330" s="2" t="s">
        <v>51</v>
      </c>
      <c r="AQ4330" s="2" t="s">
        <v>87</v>
      </c>
      <c r="AR4330" s="2" t="s">
        <v>33</v>
      </c>
      <c r="AS4330" s="2" t="s">
        <v>85</v>
      </c>
      <c r="AT4330" s="2">
        <v>838.38</v>
      </c>
      <c r="AU4330" s="2">
        <v>11</v>
      </c>
      <c r="AV4330" s="2">
        <v>0.04</v>
      </c>
      <c r="AW4330" s="2">
        <v>8853.2900000000009</v>
      </c>
      <c r="AX4330" s="2">
        <v>4863.2700000000004</v>
      </c>
      <c r="AY4330" s="2">
        <v>3990.02</v>
      </c>
      <c r="AZ4330" s="2" t="s">
        <v>35</v>
      </c>
      <c r="BA4330" s="2" t="s">
        <v>36</v>
      </c>
      <c r="BB4330" s="2" t="s">
        <v>48</v>
      </c>
      <c r="BC4330" s="2">
        <v>49.22</v>
      </c>
      <c r="BD4330" s="2">
        <v>8</v>
      </c>
      <c r="BE4330" s="2" t="s">
        <v>38</v>
      </c>
      <c r="BF4330" s="2" t="s">
        <v>56</v>
      </c>
      <c r="BG4330" s="2">
        <v>1</v>
      </c>
      <c r="BH4330" s="2">
        <v>12</v>
      </c>
    </row>
    <row r="4331" spans="36:60" x14ac:dyDescent="0.25">
      <c r="AJ4331" s="12">
        <v>617</v>
      </c>
      <c r="AK4331" s="13" t="s">
        <v>351</v>
      </c>
      <c r="AL4331" s="13" t="s">
        <v>114</v>
      </c>
      <c r="AM4331" s="13" t="s">
        <v>28</v>
      </c>
      <c r="AN4331" s="13" t="s">
        <v>90</v>
      </c>
      <c r="AO4331" s="13" t="s">
        <v>94</v>
      </c>
      <c r="AP4331" s="13" t="s">
        <v>51</v>
      </c>
      <c r="AQ4331" s="13" t="s">
        <v>52</v>
      </c>
      <c r="AR4331" s="13" t="s">
        <v>33</v>
      </c>
      <c r="AS4331" s="13" t="s">
        <v>34</v>
      </c>
      <c r="AT4331" s="13">
        <v>669.67</v>
      </c>
      <c r="AU4331" s="13">
        <v>16</v>
      </c>
      <c r="AV4331" s="13">
        <v>0.25</v>
      </c>
      <c r="AW4331" s="13">
        <v>8036.04</v>
      </c>
      <c r="AX4331" s="13">
        <v>5795.97</v>
      </c>
      <c r="AY4331" s="13">
        <v>2240.0700000000002</v>
      </c>
      <c r="AZ4331" s="13" t="s">
        <v>63</v>
      </c>
      <c r="BA4331" s="13" t="s">
        <v>71</v>
      </c>
      <c r="BB4331" s="13" t="s">
        <v>37</v>
      </c>
      <c r="BC4331" s="13">
        <v>27.78</v>
      </c>
      <c r="BD4331" s="13">
        <v>4</v>
      </c>
      <c r="BE4331" s="13" t="s">
        <v>97</v>
      </c>
      <c r="BF4331" s="13" t="s">
        <v>39</v>
      </c>
      <c r="BG4331" s="13">
        <v>1</v>
      </c>
      <c r="BH4331" s="13">
        <v>7</v>
      </c>
    </row>
    <row r="4332" spans="36:60" x14ac:dyDescent="0.25">
      <c r="AJ4332" s="11">
        <v>618</v>
      </c>
      <c r="AK4332" s="2" t="s">
        <v>512</v>
      </c>
      <c r="AL4332" s="2" t="s">
        <v>96</v>
      </c>
      <c r="AM4332" s="2" t="s">
        <v>82</v>
      </c>
      <c r="AN4332" s="2" t="s">
        <v>29</v>
      </c>
      <c r="AO4332" s="2" t="s">
        <v>100</v>
      </c>
      <c r="AP4332" s="2" t="s">
        <v>68</v>
      </c>
      <c r="AQ4332" s="2" t="s">
        <v>32</v>
      </c>
      <c r="AR4332" s="2" t="s">
        <v>53</v>
      </c>
      <c r="AS4332" s="2" t="s">
        <v>34</v>
      </c>
      <c r="AT4332" s="2">
        <v>24.75</v>
      </c>
      <c r="AU4332" s="2">
        <v>13</v>
      </c>
      <c r="AV4332" s="2">
        <v>0.26</v>
      </c>
      <c r="AW4332" s="2">
        <v>238.09</v>
      </c>
      <c r="AX4332" s="2">
        <v>213.76</v>
      </c>
      <c r="AY4332" s="2">
        <v>24.33</v>
      </c>
      <c r="AZ4332" s="2" t="s">
        <v>35</v>
      </c>
      <c r="BA4332" s="2" t="s">
        <v>36</v>
      </c>
      <c r="BB4332" s="2" t="s">
        <v>72</v>
      </c>
      <c r="BC4332" s="2">
        <v>13.15</v>
      </c>
      <c r="BD4332" s="2">
        <v>7</v>
      </c>
      <c r="BE4332" s="2" t="s">
        <v>97</v>
      </c>
      <c r="BF4332" s="2" t="s">
        <v>56</v>
      </c>
      <c r="BG4332" s="2">
        <v>2</v>
      </c>
      <c r="BH4332" s="2">
        <v>4</v>
      </c>
    </row>
    <row r="4333" spans="36:60" x14ac:dyDescent="0.25">
      <c r="AJ4333" s="12">
        <v>619</v>
      </c>
      <c r="AK4333" s="13" t="s">
        <v>513</v>
      </c>
      <c r="AL4333" s="13" t="s">
        <v>41</v>
      </c>
      <c r="AM4333" s="13" t="s">
        <v>82</v>
      </c>
      <c r="AN4333" s="13" t="s">
        <v>43</v>
      </c>
      <c r="AO4333" s="13" t="s">
        <v>100</v>
      </c>
      <c r="AP4333" s="13" t="s">
        <v>31</v>
      </c>
      <c r="AQ4333" s="13" t="s">
        <v>79</v>
      </c>
      <c r="AR4333" s="13" t="s">
        <v>33</v>
      </c>
      <c r="AS4333" s="13" t="s">
        <v>80</v>
      </c>
      <c r="AT4333" s="13">
        <v>191.86</v>
      </c>
      <c r="AU4333" s="13">
        <v>13</v>
      </c>
      <c r="AV4333" s="13">
        <v>0.16</v>
      </c>
      <c r="AW4333" s="13">
        <v>2095.11</v>
      </c>
      <c r="AX4333" s="13">
        <v>1273.42</v>
      </c>
      <c r="AY4333" s="13">
        <v>821.69</v>
      </c>
      <c r="AZ4333" s="13" t="s">
        <v>76</v>
      </c>
      <c r="BA4333" s="13" t="s">
        <v>54</v>
      </c>
      <c r="BB4333" s="13" t="s">
        <v>48</v>
      </c>
      <c r="BC4333" s="13">
        <v>21.82</v>
      </c>
      <c r="BD4333" s="13">
        <v>7</v>
      </c>
      <c r="BE4333" s="13" t="s">
        <v>97</v>
      </c>
      <c r="BF4333" s="13" t="s">
        <v>56</v>
      </c>
      <c r="BG4333" s="13">
        <v>1</v>
      </c>
      <c r="BH4333" s="13">
        <v>11</v>
      </c>
    </row>
    <row r="4334" spans="36:60" x14ac:dyDescent="0.25">
      <c r="AJ4334" s="11">
        <v>620</v>
      </c>
      <c r="AK4334" s="2" t="s">
        <v>514</v>
      </c>
      <c r="AL4334" s="2" t="s">
        <v>58</v>
      </c>
      <c r="AM4334" s="2" t="s">
        <v>42</v>
      </c>
      <c r="AN4334" s="2" t="s">
        <v>83</v>
      </c>
      <c r="AO4334" s="2" t="s">
        <v>78</v>
      </c>
      <c r="AP4334" s="2" t="s">
        <v>68</v>
      </c>
      <c r="AQ4334" s="2" t="s">
        <v>69</v>
      </c>
      <c r="AR4334" s="2" t="s">
        <v>53</v>
      </c>
      <c r="AS4334" s="2" t="s">
        <v>34</v>
      </c>
      <c r="AT4334" s="2">
        <v>942.39</v>
      </c>
      <c r="AU4334" s="2">
        <v>10</v>
      </c>
      <c r="AV4334" s="2">
        <v>0.24</v>
      </c>
      <c r="AW4334" s="2">
        <v>7162.16</v>
      </c>
      <c r="AX4334" s="2">
        <v>4869.97</v>
      </c>
      <c r="AY4334" s="2">
        <v>2292.19</v>
      </c>
      <c r="AZ4334" s="2" t="s">
        <v>35</v>
      </c>
      <c r="BA4334" s="2" t="s">
        <v>88</v>
      </c>
      <c r="BB4334" s="2" t="s">
        <v>72</v>
      </c>
      <c r="BC4334" s="2">
        <v>46.07</v>
      </c>
      <c r="BD4334" s="2">
        <v>3</v>
      </c>
      <c r="BE4334" s="2" t="s">
        <v>38</v>
      </c>
      <c r="BF4334" s="2" t="s">
        <v>39</v>
      </c>
      <c r="BG4334" s="2">
        <v>4</v>
      </c>
      <c r="BH4334" s="2">
        <v>10</v>
      </c>
    </row>
    <row r="4335" spans="36:60" x14ac:dyDescent="0.25">
      <c r="AJ4335" s="12">
        <v>621</v>
      </c>
      <c r="AK4335" s="13" t="s">
        <v>515</v>
      </c>
      <c r="AL4335" s="13" t="s">
        <v>99</v>
      </c>
      <c r="AM4335" s="13" t="s">
        <v>82</v>
      </c>
      <c r="AN4335" s="13" t="s">
        <v>59</v>
      </c>
      <c r="AO4335" s="13" t="s">
        <v>44</v>
      </c>
      <c r="AP4335" s="13" t="s">
        <v>51</v>
      </c>
      <c r="AQ4335" s="13" t="s">
        <v>134</v>
      </c>
      <c r="AR4335" s="13" t="s">
        <v>45</v>
      </c>
      <c r="AS4335" s="13" t="s">
        <v>70</v>
      </c>
      <c r="AT4335" s="13">
        <v>928</v>
      </c>
      <c r="AU4335" s="13">
        <v>1</v>
      </c>
      <c r="AV4335" s="13">
        <v>0.22</v>
      </c>
      <c r="AW4335" s="13">
        <v>723.84</v>
      </c>
      <c r="AX4335" s="13">
        <v>627.89</v>
      </c>
      <c r="AY4335" s="13">
        <v>95.95</v>
      </c>
      <c r="AZ4335" s="13" t="s">
        <v>35</v>
      </c>
      <c r="BA4335" s="13" t="s">
        <v>36</v>
      </c>
      <c r="BB4335" s="13" t="s">
        <v>72</v>
      </c>
      <c r="BC4335" s="13">
        <v>37.799999999999997</v>
      </c>
      <c r="BD4335" s="13">
        <v>6</v>
      </c>
      <c r="BE4335" s="13" t="s">
        <v>38</v>
      </c>
      <c r="BF4335" s="13" t="s">
        <v>56</v>
      </c>
      <c r="BG4335" s="13">
        <v>3</v>
      </c>
      <c r="BH4335" s="13">
        <v>9</v>
      </c>
    </row>
    <row r="4336" spans="36:60" x14ac:dyDescent="0.25">
      <c r="AJ4336" s="11">
        <v>622</v>
      </c>
      <c r="AK4336" s="2" t="s">
        <v>438</v>
      </c>
      <c r="AL4336" s="2" t="s">
        <v>114</v>
      </c>
      <c r="AM4336" s="2" t="s">
        <v>82</v>
      </c>
      <c r="AN4336" s="2" t="s">
        <v>59</v>
      </c>
      <c r="AO4336" s="2" t="s">
        <v>78</v>
      </c>
      <c r="AP4336" s="2" t="s">
        <v>68</v>
      </c>
      <c r="AQ4336" s="2" t="s">
        <v>69</v>
      </c>
      <c r="AR4336" s="2" t="s">
        <v>53</v>
      </c>
      <c r="AS4336" s="2" t="s">
        <v>85</v>
      </c>
      <c r="AT4336" s="2">
        <v>364.62</v>
      </c>
      <c r="AU4336" s="2">
        <v>16</v>
      </c>
      <c r="AV4336" s="2">
        <v>0.25</v>
      </c>
      <c r="AW4336" s="2">
        <v>4375.4399999999996</v>
      </c>
      <c r="AX4336" s="2">
        <v>3401.12</v>
      </c>
      <c r="AY4336" s="2">
        <v>974.32</v>
      </c>
      <c r="AZ4336" s="2" t="s">
        <v>76</v>
      </c>
      <c r="BA4336" s="2" t="s">
        <v>88</v>
      </c>
      <c r="BB4336" s="2" t="s">
        <v>37</v>
      </c>
      <c r="BC4336" s="2">
        <v>35.74</v>
      </c>
      <c r="BD4336" s="2">
        <v>9</v>
      </c>
      <c r="BE4336" s="2" t="s">
        <v>97</v>
      </c>
      <c r="BF4336" s="2" t="s">
        <v>39</v>
      </c>
      <c r="BG4336" s="2">
        <v>2</v>
      </c>
      <c r="BH4336" s="2">
        <v>10</v>
      </c>
    </row>
    <row r="4337" spans="36:60" x14ac:dyDescent="0.25">
      <c r="AJ4337" s="12">
        <v>623</v>
      </c>
      <c r="AK4337" s="13" t="s">
        <v>516</v>
      </c>
      <c r="AL4337" s="13" t="s">
        <v>118</v>
      </c>
      <c r="AM4337" s="13" t="s">
        <v>28</v>
      </c>
      <c r="AN4337" s="13" t="s">
        <v>43</v>
      </c>
      <c r="AO4337" s="13" t="s">
        <v>94</v>
      </c>
      <c r="AP4337" s="13" t="s">
        <v>51</v>
      </c>
      <c r="AQ4337" s="13" t="s">
        <v>62</v>
      </c>
      <c r="AR4337" s="13" t="s">
        <v>33</v>
      </c>
      <c r="AS4337" s="13" t="s">
        <v>80</v>
      </c>
      <c r="AT4337" s="13">
        <v>304.49</v>
      </c>
      <c r="AU4337" s="13">
        <v>19</v>
      </c>
      <c r="AV4337" s="13">
        <v>0.19</v>
      </c>
      <c r="AW4337" s="13">
        <v>4686.1000000000004</v>
      </c>
      <c r="AX4337" s="13">
        <v>2662.62</v>
      </c>
      <c r="AY4337" s="13">
        <v>2023.48</v>
      </c>
      <c r="AZ4337" s="13" t="s">
        <v>91</v>
      </c>
      <c r="BA4337" s="13" t="s">
        <v>71</v>
      </c>
      <c r="BB4337" s="13" t="s">
        <v>72</v>
      </c>
      <c r="BC4337" s="13">
        <v>18.97</v>
      </c>
      <c r="BD4337" s="13">
        <v>7</v>
      </c>
      <c r="BE4337" s="13" t="s">
        <v>55</v>
      </c>
      <c r="BF4337" s="13" t="s">
        <v>56</v>
      </c>
      <c r="BG4337" s="13">
        <v>1</v>
      </c>
      <c r="BH4337" s="13">
        <v>2</v>
      </c>
    </row>
    <row r="4338" spans="36:60" x14ac:dyDescent="0.25">
      <c r="AJ4338" s="11">
        <v>624</v>
      </c>
      <c r="AK4338" s="2" t="s">
        <v>349</v>
      </c>
      <c r="AL4338" s="2" t="s">
        <v>96</v>
      </c>
      <c r="AM4338" s="2" t="s">
        <v>66</v>
      </c>
      <c r="AN4338" s="2" t="s">
        <v>90</v>
      </c>
      <c r="AO4338" s="2" t="s">
        <v>44</v>
      </c>
      <c r="AP4338" s="2" t="s">
        <v>68</v>
      </c>
      <c r="AQ4338" s="2" t="s">
        <v>32</v>
      </c>
      <c r="AR4338" s="2" t="s">
        <v>45</v>
      </c>
      <c r="AS4338" s="2" t="s">
        <v>70</v>
      </c>
      <c r="AT4338" s="2">
        <v>424.31</v>
      </c>
      <c r="AU4338" s="2">
        <v>4</v>
      </c>
      <c r="AV4338" s="2">
        <v>0.17</v>
      </c>
      <c r="AW4338" s="2">
        <v>1408.71</v>
      </c>
      <c r="AX4338" s="2">
        <v>851.42</v>
      </c>
      <c r="AY4338" s="2">
        <v>557.29</v>
      </c>
      <c r="AZ4338" s="2" t="s">
        <v>63</v>
      </c>
      <c r="BA4338" s="2" t="s">
        <v>71</v>
      </c>
      <c r="BB4338" s="2" t="s">
        <v>48</v>
      </c>
      <c r="BC4338" s="2">
        <v>46.09</v>
      </c>
      <c r="BD4338" s="2">
        <v>5</v>
      </c>
      <c r="BE4338" s="2" t="s">
        <v>97</v>
      </c>
      <c r="BF4338" s="2" t="s">
        <v>56</v>
      </c>
      <c r="BG4338" s="2">
        <v>2</v>
      </c>
      <c r="BH4338" s="2">
        <v>9</v>
      </c>
    </row>
    <row r="4339" spans="36:60" x14ac:dyDescent="0.25">
      <c r="AJ4339" s="12">
        <v>625</v>
      </c>
      <c r="AK4339" s="13" t="s">
        <v>399</v>
      </c>
      <c r="AL4339" s="13" t="s">
        <v>127</v>
      </c>
      <c r="AM4339" s="13" t="s">
        <v>66</v>
      </c>
      <c r="AN4339" s="13" t="s">
        <v>43</v>
      </c>
      <c r="AO4339" s="13" t="s">
        <v>60</v>
      </c>
      <c r="AP4339" s="13" t="s">
        <v>31</v>
      </c>
      <c r="AQ4339" s="13" t="s">
        <v>84</v>
      </c>
      <c r="AR4339" s="13" t="s">
        <v>45</v>
      </c>
      <c r="AS4339" s="13" t="s">
        <v>85</v>
      </c>
      <c r="AT4339" s="13">
        <v>900.13</v>
      </c>
      <c r="AU4339" s="13">
        <v>1</v>
      </c>
      <c r="AV4339" s="13">
        <v>0.1</v>
      </c>
      <c r="AW4339" s="13">
        <v>810.12</v>
      </c>
      <c r="AX4339" s="13">
        <v>440.29</v>
      </c>
      <c r="AY4339" s="13">
        <v>369.83</v>
      </c>
      <c r="AZ4339" s="13" t="s">
        <v>91</v>
      </c>
      <c r="BA4339" s="13" t="s">
        <v>71</v>
      </c>
      <c r="BB4339" s="13" t="s">
        <v>37</v>
      </c>
      <c r="BC4339" s="13">
        <v>49.32</v>
      </c>
      <c r="BD4339" s="13">
        <v>3</v>
      </c>
      <c r="BE4339" s="13" t="s">
        <v>55</v>
      </c>
      <c r="BF4339" s="13" t="s">
        <v>39</v>
      </c>
      <c r="BG4339" s="13">
        <v>3</v>
      </c>
      <c r="BH4339" s="13">
        <v>11</v>
      </c>
    </row>
    <row r="4340" spans="36:60" x14ac:dyDescent="0.25">
      <c r="AJ4340" s="11">
        <v>626</v>
      </c>
      <c r="AK4340" s="2" t="s">
        <v>517</v>
      </c>
      <c r="AL4340" s="2" t="s">
        <v>114</v>
      </c>
      <c r="AM4340" s="2" t="s">
        <v>66</v>
      </c>
      <c r="AN4340" s="2" t="s">
        <v>43</v>
      </c>
      <c r="AO4340" s="2" t="s">
        <v>67</v>
      </c>
      <c r="AP4340" s="2" t="s">
        <v>31</v>
      </c>
      <c r="AQ4340" s="2" t="s">
        <v>84</v>
      </c>
      <c r="AR4340" s="2" t="s">
        <v>33</v>
      </c>
      <c r="AS4340" s="2" t="s">
        <v>70</v>
      </c>
      <c r="AT4340" s="2">
        <v>443.33</v>
      </c>
      <c r="AU4340" s="2">
        <v>7</v>
      </c>
      <c r="AV4340" s="2">
        <v>0.09</v>
      </c>
      <c r="AW4340" s="2">
        <v>2824.01</v>
      </c>
      <c r="AX4340" s="2">
        <v>1502.84</v>
      </c>
      <c r="AY4340" s="2">
        <v>1321.17</v>
      </c>
      <c r="AZ4340" s="2" t="s">
        <v>35</v>
      </c>
      <c r="BA4340" s="2" t="s">
        <v>36</v>
      </c>
      <c r="BB4340" s="2" t="s">
        <v>72</v>
      </c>
      <c r="BC4340" s="2">
        <v>40.619999999999997</v>
      </c>
      <c r="BD4340" s="2">
        <v>5</v>
      </c>
      <c r="BE4340" s="2" t="s">
        <v>38</v>
      </c>
      <c r="BF4340" s="2" t="s">
        <v>39</v>
      </c>
      <c r="BG4340" s="2">
        <v>1</v>
      </c>
      <c r="BH4340" s="2">
        <v>7</v>
      </c>
    </row>
    <row r="4341" spans="36:60" x14ac:dyDescent="0.25">
      <c r="AJ4341" s="12">
        <v>627</v>
      </c>
      <c r="AK4341" s="13" t="s">
        <v>518</v>
      </c>
      <c r="AL4341" s="13" t="s">
        <v>129</v>
      </c>
      <c r="AM4341" s="13" t="s">
        <v>28</v>
      </c>
      <c r="AN4341" s="13" t="s">
        <v>90</v>
      </c>
      <c r="AO4341" s="13" t="s">
        <v>67</v>
      </c>
      <c r="AP4341" s="13" t="s">
        <v>31</v>
      </c>
      <c r="AQ4341" s="13" t="s">
        <v>32</v>
      </c>
      <c r="AR4341" s="13" t="s">
        <v>33</v>
      </c>
      <c r="AS4341" s="13" t="s">
        <v>85</v>
      </c>
      <c r="AT4341" s="13">
        <v>432.22</v>
      </c>
      <c r="AU4341" s="13">
        <v>7</v>
      </c>
      <c r="AV4341" s="13">
        <v>0.18</v>
      </c>
      <c r="AW4341" s="13">
        <v>2480.94</v>
      </c>
      <c r="AX4341" s="13">
        <v>1975.24</v>
      </c>
      <c r="AY4341" s="13">
        <v>505.7</v>
      </c>
      <c r="AZ4341" s="13" t="s">
        <v>63</v>
      </c>
      <c r="BA4341" s="13" t="s">
        <v>54</v>
      </c>
      <c r="BB4341" s="13" t="s">
        <v>72</v>
      </c>
      <c r="BC4341" s="13">
        <v>36.81</v>
      </c>
      <c r="BD4341" s="13">
        <v>3</v>
      </c>
      <c r="BE4341" s="13" t="s">
        <v>55</v>
      </c>
      <c r="BF4341" s="13" t="s">
        <v>56</v>
      </c>
      <c r="BG4341" s="13">
        <v>1</v>
      </c>
      <c r="BH4341" s="13">
        <v>10</v>
      </c>
    </row>
    <row r="4342" spans="36:60" x14ac:dyDescent="0.25">
      <c r="AJ4342" s="11">
        <v>628</v>
      </c>
      <c r="AK4342" s="2" t="s">
        <v>103</v>
      </c>
      <c r="AL4342" s="2" t="s">
        <v>96</v>
      </c>
      <c r="AM4342" s="2" t="s">
        <v>42</v>
      </c>
      <c r="AN4342" s="2" t="s">
        <v>59</v>
      </c>
      <c r="AO4342" s="2" t="s">
        <v>100</v>
      </c>
      <c r="AP4342" s="2" t="s">
        <v>68</v>
      </c>
      <c r="AQ4342" s="2" t="s">
        <v>32</v>
      </c>
      <c r="AR4342" s="2" t="s">
        <v>53</v>
      </c>
      <c r="AS4342" s="2" t="s">
        <v>34</v>
      </c>
      <c r="AT4342" s="2">
        <v>554.94000000000005</v>
      </c>
      <c r="AU4342" s="2">
        <v>13</v>
      </c>
      <c r="AV4342" s="2">
        <v>0.03</v>
      </c>
      <c r="AW4342" s="2">
        <v>6997.79</v>
      </c>
      <c r="AX4342" s="2">
        <v>5923.98</v>
      </c>
      <c r="AY4342" s="2">
        <v>1073.81</v>
      </c>
      <c r="AZ4342" s="2" t="s">
        <v>76</v>
      </c>
      <c r="BA4342" s="2" t="s">
        <v>88</v>
      </c>
      <c r="BB4342" s="2" t="s">
        <v>48</v>
      </c>
      <c r="BC4342" s="2">
        <v>18.309999999999999</v>
      </c>
      <c r="BD4342" s="2">
        <v>2</v>
      </c>
      <c r="BE4342" s="2" t="s">
        <v>97</v>
      </c>
      <c r="BF4342" s="2" t="s">
        <v>39</v>
      </c>
      <c r="BG4342" s="2">
        <v>1</v>
      </c>
      <c r="BH4342" s="2">
        <v>6</v>
      </c>
    </row>
    <row r="4343" spans="36:60" x14ac:dyDescent="0.25">
      <c r="AJ4343" s="12">
        <v>629</v>
      </c>
      <c r="AK4343" s="13" t="s">
        <v>131</v>
      </c>
      <c r="AL4343" s="13" t="s">
        <v>120</v>
      </c>
      <c r="AM4343" s="13" t="s">
        <v>42</v>
      </c>
      <c r="AN4343" s="13" t="s">
        <v>83</v>
      </c>
      <c r="AO4343" s="13" t="s">
        <v>60</v>
      </c>
      <c r="AP4343" s="13" t="s">
        <v>68</v>
      </c>
      <c r="AQ4343" s="13" t="s">
        <v>69</v>
      </c>
      <c r="AR4343" s="13" t="s">
        <v>33</v>
      </c>
      <c r="AS4343" s="13" t="s">
        <v>85</v>
      </c>
      <c r="AT4343" s="13">
        <v>949.01</v>
      </c>
      <c r="AU4343" s="13">
        <v>20</v>
      </c>
      <c r="AV4343" s="13">
        <v>0.21</v>
      </c>
      <c r="AW4343" s="13">
        <v>14994.36</v>
      </c>
      <c r="AX4343" s="13">
        <v>8239.7099999999991</v>
      </c>
      <c r="AY4343" s="13">
        <v>6754.65</v>
      </c>
      <c r="AZ4343" s="13" t="s">
        <v>47</v>
      </c>
      <c r="BA4343" s="13" t="s">
        <v>88</v>
      </c>
      <c r="BB4343" s="13" t="s">
        <v>48</v>
      </c>
      <c r="BC4343" s="13">
        <v>6.52</v>
      </c>
      <c r="BD4343" s="13">
        <v>6</v>
      </c>
      <c r="BE4343" s="13" t="s">
        <v>97</v>
      </c>
      <c r="BF4343" s="13" t="s">
        <v>39</v>
      </c>
      <c r="BG4343" s="13">
        <v>4</v>
      </c>
      <c r="BH4343" s="13">
        <v>5</v>
      </c>
    </row>
    <row r="4344" spans="36:60" x14ac:dyDescent="0.25">
      <c r="AJ4344" s="11">
        <v>630</v>
      </c>
      <c r="AK4344" s="2" t="s">
        <v>153</v>
      </c>
      <c r="AL4344" s="2" t="s">
        <v>27</v>
      </c>
      <c r="AM4344" s="2" t="s">
        <v>82</v>
      </c>
      <c r="AN4344" s="2" t="s">
        <v>90</v>
      </c>
      <c r="AO4344" s="2" t="s">
        <v>94</v>
      </c>
      <c r="AP4344" s="2" t="s">
        <v>68</v>
      </c>
      <c r="AQ4344" s="2" t="s">
        <v>79</v>
      </c>
      <c r="AR4344" s="2" t="s">
        <v>33</v>
      </c>
      <c r="AS4344" s="2" t="s">
        <v>85</v>
      </c>
      <c r="AT4344" s="2">
        <v>115.16</v>
      </c>
      <c r="AU4344" s="2">
        <v>3</v>
      </c>
      <c r="AV4344" s="2">
        <v>0.12</v>
      </c>
      <c r="AW4344" s="2">
        <v>304.02</v>
      </c>
      <c r="AX4344" s="2">
        <v>163.16</v>
      </c>
      <c r="AY4344" s="2">
        <v>140.86000000000001</v>
      </c>
      <c r="AZ4344" s="2" t="s">
        <v>63</v>
      </c>
      <c r="BA4344" s="2" t="s">
        <v>54</v>
      </c>
      <c r="BB4344" s="2" t="s">
        <v>48</v>
      </c>
      <c r="BC4344" s="2">
        <v>34.04</v>
      </c>
      <c r="BD4344" s="2">
        <v>2</v>
      </c>
      <c r="BE4344" s="2" t="s">
        <v>55</v>
      </c>
      <c r="BF4344" s="2" t="s">
        <v>56</v>
      </c>
      <c r="BG4344" s="2">
        <v>3</v>
      </c>
      <c r="BH4344" s="2">
        <v>3</v>
      </c>
    </row>
    <row r="4345" spans="36:60" x14ac:dyDescent="0.25">
      <c r="AJ4345" s="12">
        <v>631</v>
      </c>
      <c r="AK4345" s="13" t="s">
        <v>519</v>
      </c>
      <c r="AL4345" s="13" t="s">
        <v>114</v>
      </c>
      <c r="AM4345" s="13" t="s">
        <v>42</v>
      </c>
      <c r="AN4345" s="13" t="s">
        <v>90</v>
      </c>
      <c r="AO4345" s="13" t="s">
        <v>74</v>
      </c>
      <c r="AP4345" s="13" t="s">
        <v>75</v>
      </c>
      <c r="AQ4345" s="13" t="s">
        <v>62</v>
      </c>
      <c r="AR4345" s="13" t="s">
        <v>33</v>
      </c>
      <c r="AS4345" s="13" t="s">
        <v>70</v>
      </c>
      <c r="AT4345" s="13">
        <v>748.93</v>
      </c>
      <c r="AU4345" s="13">
        <v>18</v>
      </c>
      <c r="AV4345" s="13">
        <v>0.13</v>
      </c>
      <c r="AW4345" s="13">
        <v>11728.24</v>
      </c>
      <c r="AX4345" s="13">
        <v>7785.46</v>
      </c>
      <c r="AY4345" s="13">
        <v>3942.78</v>
      </c>
      <c r="AZ4345" s="13" t="s">
        <v>76</v>
      </c>
      <c r="BA4345" s="13" t="s">
        <v>36</v>
      </c>
      <c r="BB4345" s="13" t="s">
        <v>72</v>
      </c>
      <c r="BC4345" s="13">
        <v>14.32</v>
      </c>
      <c r="BD4345" s="13">
        <v>9</v>
      </c>
      <c r="BE4345" s="13" t="s">
        <v>38</v>
      </c>
      <c r="BF4345" s="13" t="s">
        <v>56</v>
      </c>
      <c r="BG4345" s="13">
        <v>4</v>
      </c>
      <c r="BH4345" s="13">
        <v>7</v>
      </c>
    </row>
    <row r="4346" spans="36:60" x14ac:dyDescent="0.25">
      <c r="AJ4346" s="11">
        <v>632</v>
      </c>
      <c r="AK4346" s="2" t="s">
        <v>520</v>
      </c>
      <c r="AL4346" s="2" t="s">
        <v>118</v>
      </c>
      <c r="AM4346" s="2" t="s">
        <v>82</v>
      </c>
      <c r="AN4346" s="2" t="s">
        <v>90</v>
      </c>
      <c r="AO4346" s="2" t="s">
        <v>60</v>
      </c>
      <c r="AP4346" s="2" t="s">
        <v>61</v>
      </c>
      <c r="AQ4346" s="2" t="s">
        <v>69</v>
      </c>
      <c r="AR4346" s="2" t="s">
        <v>53</v>
      </c>
      <c r="AS4346" s="2" t="s">
        <v>46</v>
      </c>
      <c r="AT4346" s="2">
        <v>94.54</v>
      </c>
      <c r="AU4346" s="2">
        <v>16</v>
      </c>
      <c r="AV4346" s="2">
        <v>0.03</v>
      </c>
      <c r="AW4346" s="2">
        <v>1467.26</v>
      </c>
      <c r="AX4346" s="2">
        <v>1240.78</v>
      </c>
      <c r="AY4346" s="2">
        <v>226.48</v>
      </c>
      <c r="AZ4346" s="2" t="s">
        <v>35</v>
      </c>
      <c r="BA4346" s="2" t="s">
        <v>36</v>
      </c>
      <c r="BB4346" s="2" t="s">
        <v>37</v>
      </c>
      <c r="BC4346" s="2">
        <v>23.8</v>
      </c>
      <c r="BD4346" s="2">
        <v>6</v>
      </c>
      <c r="BE4346" s="2" t="s">
        <v>38</v>
      </c>
      <c r="BF4346" s="2" t="s">
        <v>56</v>
      </c>
      <c r="BG4346" s="2">
        <v>1</v>
      </c>
      <c r="BH4346" s="2">
        <v>2</v>
      </c>
    </row>
    <row r="4347" spans="36:60" x14ac:dyDescent="0.25">
      <c r="AJ4347" s="12">
        <v>633</v>
      </c>
      <c r="AK4347" s="13" t="s">
        <v>521</v>
      </c>
      <c r="AL4347" s="13" t="s">
        <v>96</v>
      </c>
      <c r="AM4347" s="13" t="s">
        <v>66</v>
      </c>
      <c r="AN4347" s="13" t="s">
        <v>90</v>
      </c>
      <c r="AO4347" s="13" t="s">
        <v>74</v>
      </c>
      <c r="AP4347" s="13" t="s">
        <v>51</v>
      </c>
      <c r="AQ4347" s="13" t="s">
        <v>107</v>
      </c>
      <c r="AR4347" s="13" t="s">
        <v>45</v>
      </c>
      <c r="AS4347" s="13" t="s">
        <v>80</v>
      </c>
      <c r="AT4347" s="13">
        <v>780.67</v>
      </c>
      <c r="AU4347" s="13">
        <v>10</v>
      </c>
      <c r="AV4347" s="13">
        <v>0.27</v>
      </c>
      <c r="AW4347" s="13">
        <v>5698.89</v>
      </c>
      <c r="AX4347" s="13">
        <v>4316.25</v>
      </c>
      <c r="AY4347" s="13">
        <v>1382.64</v>
      </c>
      <c r="AZ4347" s="13" t="s">
        <v>76</v>
      </c>
      <c r="BA4347" s="13" t="s">
        <v>88</v>
      </c>
      <c r="BB4347" s="13" t="s">
        <v>37</v>
      </c>
      <c r="BC4347" s="13">
        <v>30.4</v>
      </c>
      <c r="BD4347" s="13">
        <v>7</v>
      </c>
      <c r="BE4347" s="13" t="s">
        <v>55</v>
      </c>
      <c r="BF4347" s="13" t="s">
        <v>56</v>
      </c>
      <c r="BG4347" s="13">
        <v>5</v>
      </c>
      <c r="BH4347" s="13">
        <v>3</v>
      </c>
    </row>
    <row r="4348" spans="36:60" x14ac:dyDescent="0.25">
      <c r="AJ4348" s="11">
        <v>634</v>
      </c>
      <c r="AK4348" s="2" t="s">
        <v>522</v>
      </c>
      <c r="AL4348" s="2" t="s">
        <v>27</v>
      </c>
      <c r="AM4348" s="2" t="s">
        <v>28</v>
      </c>
      <c r="AN4348" s="2" t="s">
        <v>29</v>
      </c>
      <c r="AO4348" s="2" t="s">
        <v>78</v>
      </c>
      <c r="AP4348" s="2" t="s">
        <v>31</v>
      </c>
      <c r="AQ4348" s="2" t="s">
        <v>87</v>
      </c>
      <c r="AR4348" s="2" t="s">
        <v>45</v>
      </c>
      <c r="AS4348" s="2" t="s">
        <v>80</v>
      </c>
      <c r="AT4348" s="2">
        <v>257.16000000000003</v>
      </c>
      <c r="AU4348" s="2">
        <v>14</v>
      </c>
      <c r="AV4348" s="2">
        <v>0.17</v>
      </c>
      <c r="AW4348" s="2">
        <v>2988.2</v>
      </c>
      <c r="AX4348" s="2">
        <v>2587.17</v>
      </c>
      <c r="AY4348" s="2">
        <v>401.03</v>
      </c>
      <c r="AZ4348" s="2" t="s">
        <v>91</v>
      </c>
      <c r="BA4348" s="2" t="s">
        <v>88</v>
      </c>
      <c r="BB4348" s="2" t="s">
        <v>48</v>
      </c>
      <c r="BC4348" s="2">
        <v>27.82</v>
      </c>
      <c r="BD4348" s="2">
        <v>4</v>
      </c>
      <c r="BE4348" s="2" t="s">
        <v>38</v>
      </c>
      <c r="BF4348" s="2" t="s">
        <v>56</v>
      </c>
      <c r="BG4348" s="2">
        <v>4</v>
      </c>
      <c r="BH4348" s="2">
        <v>4</v>
      </c>
    </row>
    <row r="4349" spans="36:60" x14ac:dyDescent="0.25">
      <c r="AJ4349" s="12">
        <v>635</v>
      </c>
      <c r="AK4349" s="13" t="s">
        <v>215</v>
      </c>
      <c r="AL4349" s="13" t="s">
        <v>41</v>
      </c>
      <c r="AM4349" s="13" t="s">
        <v>82</v>
      </c>
      <c r="AN4349" s="13" t="s">
        <v>83</v>
      </c>
      <c r="AO4349" s="13" t="s">
        <v>67</v>
      </c>
      <c r="AP4349" s="13" t="s">
        <v>61</v>
      </c>
      <c r="AQ4349" s="13" t="s">
        <v>62</v>
      </c>
      <c r="AR4349" s="13" t="s">
        <v>45</v>
      </c>
      <c r="AS4349" s="13" t="s">
        <v>80</v>
      </c>
      <c r="AT4349" s="13">
        <v>622.30999999999995</v>
      </c>
      <c r="AU4349" s="13">
        <v>15</v>
      </c>
      <c r="AV4349" s="13">
        <v>0.27</v>
      </c>
      <c r="AW4349" s="13">
        <v>6814.29</v>
      </c>
      <c r="AX4349" s="13">
        <v>3466.69</v>
      </c>
      <c r="AY4349" s="13">
        <v>3347.6</v>
      </c>
      <c r="AZ4349" s="13" t="s">
        <v>47</v>
      </c>
      <c r="BA4349" s="13" t="s">
        <v>36</v>
      </c>
      <c r="BB4349" s="13" t="s">
        <v>37</v>
      </c>
      <c r="BC4349" s="13">
        <v>45.15</v>
      </c>
      <c r="BD4349" s="13">
        <v>2</v>
      </c>
      <c r="BE4349" s="13" t="s">
        <v>38</v>
      </c>
      <c r="BF4349" s="13" t="s">
        <v>56</v>
      </c>
      <c r="BG4349" s="13">
        <v>3</v>
      </c>
      <c r="BH4349" s="13">
        <v>3</v>
      </c>
    </row>
    <row r="4350" spans="36:60" x14ac:dyDescent="0.25">
      <c r="AJ4350" s="11">
        <v>636</v>
      </c>
      <c r="AK4350" s="2" t="s">
        <v>523</v>
      </c>
      <c r="AL4350" s="2" t="s">
        <v>41</v>
      </c>
      <c r="AM4350" s="2" t="s">
        <v>82</v>
      </c>
      <c r="AN4350" s="2" t="s">
        <v>43</v>
      </c>
      <c r="AO4350" s="2" t="s">
        <v>100</v>
      </c>
      <c r="AP4350" s="2" t="s">
        <v>51</v>
      </c>
      <c r="AQ4350" s="2" t="s">
        <v>102</v>
      </c>
      <c r="AR4350" s="2" t="s">
        <v>53</v>
      </c>
      <c r="AS4350" s="2" t="s">
        <v>34</v>
      </c>
      <c r="AT4350" s="2">
        <v>469.06</v>
      </c>
      <c r="AU4350" s="2">
        <v>7</v>
      </c>
      <c r="AV4350" s="2">
        <v>0.05</v>
      </c>
      <c r="AW4350" s="2">
        <v>3119.25</v>
      </c>
      <c r="AX4350" s="2">
        <v>1928.96</v>
      </c>
      <c r="AY4350" s="2">
        <v>1190.29</v>
      </c>
      <c r="AZ4350" s="2" t="s">
        <v>91</v>
      </c>
      <c r="BA4350" s="2" t="s">
        <v>36</v>
      </c>
      <c r="BB4350" s="2" t="s">
        <v>48</v>
      </c>
      <c r="BC4350" s="2">
        <v>42.05</v>
      </c>
      <c r="BD4350" s="2">
        <v>6</v>
      </c>
      <c r="BE4350" s="2" t="s">
        <v>38</v>
      </c>
      <c r="BF4350" s="2" t="s">
        <v>39</v>
      </c>
      <c r="BG4350" s="2">
        <v>3</v>
      </c>
      <c r="BH4350" s="2">
        <v>9</v>
      </c>
    </row>
    <row r="4351" spans="36:60" x14ac:dyDescent="0.25">
      <c r="AJ4351" s="12">
        <v>637</v>
      </c>
      <c r="AK4351" s="13" t="s">
        <v>433</v>
      </c>
      <c r="AL4351" s="13" t="s">
        <v>118</v>
      </c>
      <c r="AM4351" s="13" t="s">
        <v>66</v>
      </c>
      <c r="AN4351" s="13" t="s">
        <v>83</v>
      </c>
      <c r="AO4351" s="13" t="s">
        <v>67</v>
      </c>
      <c r="AP4351" s="13" t="s">
        <v>68</v>
      </c>
      <c r="AQ4351" s="13" t="s">
        <v>69</v>
      </c>
      <c r="AR4351" s="13" t="s">
        <v>45</v>
      </c>
      <c r="AS4351" s="13" t="s">
        <v>80</v>
      </c>
      <c r="AT4351" s="13">
        <v>966.36</v>
      </c>
      <c r="AU4351" s="13">
        <v>11</v>
      </c>
      <c r="AV4351" s="13">
        <v>0</v>
      </c>
      <c r="AW4351" s="13">
        <v>10629.96</v>
      </c>
      <c r="AX4351" s="13">
        <v>7886.79</v>
      </c>
      <c r="AY4351" s="13">
        <v>2743.17</v>
      </c>
      <c r="AZ4351" s="13" t="s">
        <v>76</v>
      </c>
      <c r="BA4351" s="13" t="s">
        <v>54</v>
      </c>
      <c r="BB4351" s="13" t="s">
        <v>37</v>
      </c>
      <c r="BC4351" s="13">
        <v>29.82</v>
      </c>
      <c r="BD4351" s="13">
        <v>9</v>
      </c>
      <c r="BE4351" s="13" t="s">
        <v>38</v>
      </c>
      <c r="BF4351" s="13" t="s">
        <v>39</v>
      </c>
      <c r="BG4351" s="13">
        <v>3</v>
      </c>
      <c r="BH4351" s="13">
        <v>11</v>
      </c>
    </row>
    <row r="4352" spans="36:60" x14ac:dyDescent="0.25">
      <c r="AJ4352" s="11">
        <v>638</v>
      </c>
      <c r="AK4352" s="2" t="s">
        <v>524</v>
      </c>
      <c r="AL4352" s="2" t="s">
        <v>120</v>
      </c>
      <c r="AM4352" s="2" t="s">
        <v>66</v>
      </c>
      <c r="AN4352" s="2" t="s">
        <v>90</v>
      </c>
      <c r="AO4352" s="2" t="s">
        <v>78</v>
      </c>
      <c r="AP4352" s="2" t="s">
        <v>31</v>
      </c>
      <c r="AQ4352" s="2" t="s">
        <v>52</v>
      </c>
      <c r="AR4352" s="2" t="s">
        <v>33</v>
      </c>
      <c r="AS4352" s="2" t="s">
        <v>34</v>
      </c>
      <c r="AT4352" s="2">
        <v>515.23</v>
      </c>
      <c r="AU4352" s="2">
        <v>3</v>
      </c>
      <c r="AV4352" s="2">
        <v>0.14000000000000001</v>
      </c>
      <c r="AW4352" s="2">
        <v>1329.29</v>
      </c>
      <c r="AX4352" s="2">
        <v>827.2</v>
      </c>
      <c r="AY4352" s="2">
        <v>502.09</v>
      </c>
      <c r="AZ4352" s="2" t="s">
        <v>47</v>
      </c>
      <c r="BA4352" s="2" t="s">
        <v>54</v>
      </c>
      <c r="BB4352" s="2" t="s">
        <v>72</v>
      </c>
      <c r="BC4352" s="2">
        <v>29.34</v>
      </c>
      <c r="BD4352" s="2">
        <v>3</v>
      </c>
      <c r="BE4352" s="2" t="s">
        <v>97</v>
      </c>
      <c r="BF4352" s="2" t="s">
        <v>39</v>
      </c>
      <c r="BG4352" s="2">
        <v>4</v>
      </c>
      <c r="BH4352" s="2">
        <v>1</v>
      </c>
    </row>
    <row r="4353" spans="36:60" x14ac:dyDescent="0.25">
      <c r="AJ4353" s="12">
        <v>639</v>
      </c>
      <c r="AK4353" s="13" t="s">
        <v>426</v>
      </c>
      <c r="AL4353" s="13" t="s">
        <v>27</v>
      </c>
      <c r="AM4353" s="13" t="s">
        <v>82</v>
      </c>
      <c r="AN4353" s="13" t="s">
        <v>59</v>
      </c>
      <c r="AO4353" s="13" t="s">
        <v>67</v>
      </c>
      <c r="AP4353" s="13" t="s">
        <v>75</v>
      </c>
      <c r="AQ4353" s="13" t="s">
        <v>84</v>
      </c>
      <c r="AR4353" s="13" t="s">
        <v>45</v>
      </c>
      <c r="AS4353" s="13" t="s">
        <v>85</v>
      </c>
      <c r="AT4353" s="13">
        <v>844.58</v>
      </c>
      <c r="AU4353" s="13">
        <v>2</v>
      </c>
      <c r="AV4353" s="13">
        <v>0.06</v>
      </c>
      <c r="AW4353" s="13">
        <v>1587.81</v>
      </c>
      <c r="AX4353" s="13">
        <v>934.63</v>
      </c>
      <c r="AY4353" s="13">
        <v>653.17999999999995</v>
      </c>
      <c r="AZ4353" s="13" t="s">
        <v>76</v>
      </c>
      <c r="BA4353" s="13" t="s">
        <v>71</v>
      </c>
      <c r="BB4353" s="13" t="s">
        <v>37</v>
      </c>
      <c r="BC4353" s="13">
        <v>25.16</v>
      </c>
      <c r="BD4353" s="13">
        <v>3</v>
      </c>
      <c r="BE4353" s="13" t="s">
        <v>55</v>
      </c>
      <c r="BF4353" s="13" t="s">
        <v>56</v>
      </c>
      <c r="BG4353" s="13">
        <v>5</v>
      </c>
      <c r="BH4353" s="13">
        <v>4</v>
      </c>
    </row>
    <row r="4354" spans="36:60" x14ac:dyDescent="0.25">
      <c r="AJ4354" s="11">
        <v>640</v>
      </c>
      <c r="AK4354" s="2" t="s">
        <v>158</v>
      </c>
      <c r="AL4354" s="2" t="s">
        <v>96</v>
      </c>
      <c r="AM4354" s="2" t="s">
        <v>42</v>
      </c>
      <c r="AN4354" s="2" t="s">
        <v>83</v>
      </c>
      <c r="AO4354" s="2" t="s">
        <v>100</v>
      </c>
      <c r="AP4354" s="2" t="s">
        <v>31</v>
      </c>
      <c r="AQ4354" s="2" t="s">
        <v>84</v>
      </c>
      <c r="AR4354" s="2" t="s">
        <v>45</v>
      </c>
      <c r="AS4354" s="2" t="s">
        <v>80</v>
      </c>
      <c r="AT4354" s="2">
        <v>967.59</v>
      </c>
      <c r="AU4354" s="2">
        <v>5</v>
      </c>
      <c r="AV4354" s="2">
        <v>0.11</v>
      </c>
      <c r="AW4354" s="2">
        <v>4305.78</v>
      </c>
      <c r="AX4354" s="2">
        <v>2789.9</v>
      </c>
      <c r="AY4354" s="2">
        <v>1515.88</v>
      </c>
      <c r="AZ4354" s="2" t="s">
        <v>47</v>
      </c>
      <c r="BA4354" s="2" t="s">
        <v>88</v>
      </c>
      <c r="BB4354" s="2" t="s">
        <v>72</v>
      </c>
      <c r="BC4354" s="2">
        <v>9.0299999999999994</v>
      </c>
      <c r="BD4354" s="2">
        <v>2</v>
      </c>
      <c r="BE4354" s="2" t="s">
        <v>55</v>
      </c>
      <c r="BF4354" s="2" t="s">
        <v>56</v>
      </c>
      <c r="BG4354" s="2">
        <v>2</v>
      </c>
      <c r="BH4354" s="2">
        <v>2</v>
      </c>
    </row>
    <row r="4355" spans="36:60" x14ac:dyDescent="0.25">
      <c r="AJ4355" s="12">
        <v>641</v>
      </c>
      <c r="AK4355" s="13" t="s">
        <v>163</v>
      </c>
      <c r="AL4355" s="13" t="s">
        <v>50</v>
      </c>
      <c r="AM4355" s="13" t="s">
        <v>42</v>
      </c>
      <c r="AN4355" s="13" t="s">
        <v>43</v>
      </c>
      <c r="AO4355" s="13" t="s">
        <v>30</v>
      </c>
      <c r="AP4355" s="13" t="s">
        <v>75</v>
      </c>
      <c r="AQ4355" s="13" t="s">
        <v>32</v>
      </c>
      <c r="AR4355" s="13" t="s">
        <v>53</v>
      </c>
      <c r="AS4355" s="13" t="s">
        <v>34</v>
      </c>
      <c r="AT4355" s="13">
        <v>67.41</v>
      </c>
      <c r="AU4355" s="13">
        <v>13</v>
      </c>
      <c r="AV4355" s="13">
        <v>0.04</v>
      </c>
      <c r="AW4355" s="13">
        <v>841.28</v>
      </c>
      <c r="AX4355" s="13">
        <v>572</v>
      </c>
      <c r="AY4355" s="13">
        <v>269.27999999999997</v>
      </c>
      <c r="AZ4355" s="13" t="s">
        <v>76</v>
      </c>
      <c r="BA4355" s="13" t="s">
        <v>36</v>
      </c>
      <c r="BB4355" s="13" t="s">
        <v>37</v>
      </c>
      <c r="BC4355" s="13">
        <v>45.08</v>
      </c>
      <c r="BD4355" s="13">
        <v>3</v>
      </c>
      <c r="BE4355" s="13" t="s">
        <v>38</v>
      </c>
      <c r="BF4355" s="13" t="s">
        <v>56</v>
      </c>
      <c r="BG4355" s="13">
        <v>1</v>
      </c>
      <c r="BH4355" s="13">
        <v>3</v>
      </c>
    </row>
    <row r="4356" spans="36:60" x14ac:dyDescent="0.25">
      <c r="AJ4356" s="11">
        <v>642</v>
      </c>
      <c r="AK4356" s="2" t="s">
        <v>525</v>
      </c>
      <c r="AL4356" s="2" t="s">
        <v>27</v>
      </c>
      <c r="AM4356" s="2" t="s">
        <v>82</v>
      </c>
      <c r="AN4356" s="2" t="s">
        <v>90</v>
      </c>
      <c r="AO4356" s="2" t="s">
        <v>94</v>
      </c>
      <c r="AP4356" s="2" t="s">
        <v>31</v>
      </c>
      <c r="AQ4356" s="2" t="s">
        <v>69</v>
      </c>
      <c r="AR4356" s="2" t="s">
        <v>33</v>
      </c>
      <c r="AS4356" s="2" t="s">
        <v>46</v>
      </c>
      <c r="AT4356" s="2">
        <v>737.92</v>
      </c>
      <c r="AU4356" s="2">
        <v>4</v>
      </c>
      <c r="AV4356" s="2">
        <v>0.15</v>
      </c>
      <c r="AW4356" s="2">
        <v>2508.9299999999998</v>
      </c>
      <c r="AX4356" s="2">
        <v>1996.24</v>
      </c>
      <c r="AY4356" s="2">
        <v>512.69000000000005</v>
      </c>
      <c r="AZ4356" s="2" t="s">
        <v>35</v>
      </c>
      <c r="BA4356" s="2" t="s">
        <v>71</v>
      </c>
      <c r="BB4356" s="2" t="s">
        <v>48</v>
      </c>
      <c r="BC4356" s="2">
        <v>13.98</v>
      </c>
      <c r="BD4356" s="2">
        <v>3</v>
      </c>
      <c r="BE4356" s="2" t="s">
        <v>38</v>
      </c>
      <c r="BF4356" s="2" t="s">
        <v>56</v>
      </c>
      <c r="BG4356" s="2">
        <v>2</v>
      </c>
      <c r="BH4356" s="2">
        <v>12</v>
      </c>
    </row>
    <row r="4357" spans="36:60" x14ac:dyDescent="0.25">
      <c r="AJ4357" s="12">
        <v>643</v>
      </c>
      <c r="AK4357" s="13" t="s">
        <v>157</v>
      </c>
      <c r="AL4357" s="13" t="s">
        <v>118</v>
      </c>
      <c r="AM4357" s="13" t="s">
        <v>42</v>
      </c>
      <c r="AN4357" s="13" t="s">
        <v>59</v>
      </c>
      <c r="AO4357" s="13" t="s">
        <v>94</v>
      </c>
      <c r="AP4357" s="13" t="s">
        <v>31</v>
      </c>
      <c r="AQ4357" s="13" t="s">
        <v>134</v>
      </c>
      <c r="AR4357" s="13" t="s">
        <v>53</v>
      </c>
      <c r="AS4357" s="13" t="s">
        <v>70</v>
      </c>
      <c r="AT4357" s="13">
        <v>71.47</v>
      </c>
      <c r="AU4357" s="13">
        <v>13</v>
      </c>
      <c r="AV4357" s="13">
        <v>0.18</v>
      </c>
      <c r="AW4357" s="13">
        <v>761.87</v>
      </c>
      <c r="AX4357" s="13">
        <v>393.64</v>
      </c>
      <c r="AY4357" s="13">
        <v>368.23</v>
      </c>
      <c r="AZ4357" s="13" t="s">
        <v>91</v>
      </c>
      <c r="BA4357" s="13" t="s">
        <v>88</v>
      </c>
      <c r="BB4357" s="13" t="s">
        <v>48</v>
      </c>
      <c r="BC4357" s="13">
        <v>41.91</v>
      </c>
      <c r="BD4357" s="13">
        <v>6</v>
      </c>
      <c r="BE4357" s="13" t="s">
        <v>38</v>
      </c>
      <c r="BF4357" s="13" t="s">
        <v>56</v>
      </c>
      <c r="BG4357" s="13">
        <v>4</v>
      </c>
      <c r="BH4357" s="13">
        <v>6</v>
      </c>
    </row>
    <row r="4358" spans="36:60" x14ac:dyDescent="0.25">
      <c r="AJ4358" s="11">
        <v>644</v>
      </c>
      <c r="AK4358" s="2" t="s">
        <v>294</v>
      </c>
      <c r="AL4358" s="2" t="s">
        <v>118</v>
      </c>
      <c r="AM4358" s="2" t="s">
        <v>42</v>
      </c>
      <c r="AN4358" s="2" t="s">
        <v>83</v>
      </c>
      <c r="AO4358" s="2" t="s">
        <v>94</v>
      </c>
      <c r="AP4358" s="2" t="s">
        <v>75</v>
      </c>
      <c r="AQ4358" s="2" t="s">
        <v>107</v>
      </c>
      <c r="AR4358" s="2" t="s">
        <v>33</v>
      </c>
      <c r="AS4358" s="2" t="s">
        <v>70</v>
      </c>
      <c r="AT4358" s="2">
        <v>463.78</v>
      </c>
      <c r="AU4358" s="2">
        <v>6</v>
      </c>
      <c r="AV4358" s="2">
        <v>0.03</v>
      </c>
      <c r="AW4358" s="2">
        <v>2699.2</v>
      </c>
      <c r="AX4358" s="2">
        <v>2059.7600000000002</v>
      </c>
      <c r="AY4358" s="2">
        <v>639.44000000000005</v>
      </c>
      <c r="AZ4358" s="2" t="s">
        <v>91</v>
      </c>
      <c r="BA4358" s="2" t="s">
        <v>54</v>
      </c>
      <c r="BB4358" s="2" t="s">
        <v>37</v>
      </c>
      <c r="BC4358" s="2">
        <v>23.15</v>
      </c>
      <c r="BD4358" s="2">
        <v>2</v>
      </c>
      <c r="BE4358" s="2" t="s">
        <v>38</v>
      </c>
      <c r="BF4358" s="2" t="s">
        <v>56</v>
      </c>
      <c r="BG4358" s="2">
        <v>1</v>
      </c>
      <c r="BH4358" s="2">
        <v>10</v>
      </c>
    </row>
    <row r="4359" spans="36:60" x14ac:dyDescent="0.25">
      <c r="AJ4359" s="12">
        <v>645</v>
      </c>
      <c r="AK4359" s="13" t="s">
        <v>526</v>
      </c>
      <c r="AL4359" s="13" t="s">
        <v>41</v>
      </c>
      <c r="AM4359" s="13" t="s">
        <v>28</v>
      </c>
      <c r="AN4359" s="13" t="s">
        <v>59</v>
      </c>
      <c r="AO4359" s="13" t="s">
        <v>78</v>
      </c>
      <c r="AP4359" s="13" t="s">
        <v>31</v>
      </c>
      <c r="AQ4359" s="13" t="s">
        <v>102</v>
      </c>
      <c r="AR4359" s="13" t="s">
        <v>53</v>
      </c>
      <c r="AS4359" s="13" t="s">
        <v>34</v>
      </c>
      <c r="AT4359" s="13">
        <v>891.33</v>
      </c>
      <c r="AU4359" s="13">
        <v>7</v>
      </c>
      <c r="AV4359" s="13">
        <v>0.17</v>
      </c>
      <c r="AW4359" s="13">
        <v>5178.63</v>
      </c>
      <c r="AX4359" s="13">
        <v>4199.66</v>
      </c>
      <c r="AY4359" s="13">
        <v>978.97</v>
      </c>
      <c r="AZ4359" s="13" t="s">
        <v>91</v>
      </c>
      <c r="BA4359" s="13" t="s">
        <v>88</v>
      </c>
      <c r="BB4359" s="13" t="s">
        <v>48</v>
      </c>
      <c r="BC4359" s="13">
        <v>21.92</v>
      </c>
      <c r="BD4359" s="13">
        <v>2</v>
      </c>
      <c r="BE4359" s="13" t="s">
        <v>97</v>
      </c>
      <c r="BF4359" s="13" t="s">
        <v>39</v>
      </c>
      <c r="BG4359" s="13">
        <v>2</v>
      </c>
      <c r="BH4359" s="13">
        <v>2</v>
      </c>
    </row>
    <row r="4360" spans="36:60" x14ac:dyDescent="0.25">
      <c r="AJ4360" s="11">
        <v>646</v>
      </c>
      <c r="AK4360" s="2" t="s">
        <v>130</v>
      </c>
      <c r="AL4360" s="2" t="s">
        <v>65</v>
      </c>
      <c r="AM4360" s="2" t="s">
        <v>82</v>
      </c>
      <c r="AN4360" s="2" t="s">
        <v>43</v>
      </c>
      <c r="AO4360" s="2" t="s">
        <v>30</v>
      </c>
      <c r="AP4360" s="2" t="s">
        <v>61</v>
      </c>
      <c r="AQ4360" s="2" t="s">
        <v>107</v>
      </c>
      <c r="AR4360" s="2" t="s">
        <v>45</v>
      </c>
      <c r="AS4360" s="2" t="s">
        <v>80</v>
      </c>
      <c r="AT4360" s="2">
        <v>395.62</v>
      </c>
      <c r="AU4360" s="2">
        <v>9</v>
      </c>
      <c r="AV4360" s="2">
        <v>0.13</v>
      </c>
      <c r="AW4360" s="2">
        <v>3097.7</v>
      </c>
      <c r="AX4360" s="2">
        <v>1591.75</v>
      </c>
      <c r="AY4360" s="2">
        <v>1505.95</v>
      </c>
      <c r="AZ4360" s="2" t="s">
        <v>91</v>
      </c>
      <c r="BA4360" s="2" t="s">
        <v>54</v>
      </c>
      <c r="BB4360" s="2" t="s">
        <v>48</v>
      </c>
      <c r="BC4360" s="2">
        <v>48.69</v>
      </c>
      <c r="BD4360" s="2">
        <v>6</v>
      </c>
      <c r="BE4360" s="2" t="s">
        <v>55</v>
      </c>
      <c r="BF4360" s="2" t="s">
        <v>39</v>
      </c>
      <c r="BG4360" s="2">
        <v>4</v>
      </c>
      <c r="BH4360" s="2">
        <v>3</v>
      </c>
    </row>
    <row r="4361" spans="36:60" x14ac:dyDescent="0.25">
      <c r="AJ4361" s="12">
        <v>647</v>
      </c>
      <c r="AK4361" s="13" t="s">
        <v>193</v>
      </c>
      <c r="AL4361" s="13" t="s">
        <v>96</v>
      </c>
      <c r="AM4361" s="13" t="s">
        <v>28</v>
      </c>
      <c r="AN4361" s="13" t="s">
        <v>43</v>
      </c>
      <c r="AO4361" s="13" t="s">
        <v>100</v>
      </c>
      <c r="AP4361" s="13" t="s">
        <v>51</v>
      </c>
      <c r="AQ4361" s="13" t="s">
        <v>84</v>
      </c>
      <c r="AR4361" s="13" t="s">
        <v>53</v>
      </c>
      <c r="AS4361" s="13" t="s">
        <v>85</v>
      </c>
      <c r="AT4361" s="13">
        <v>503.97</v>
      </c>
      <c r="AU4361" s="13">
        <v>9</v>
      </c>
      <c r="AV4361" s="13">
        <v>0.03</v>
      </c>
      <c r="AW4361" s="13">
        <v>4399.66</v>
      </c>
      <c r="AX4361" s="13">
        <v>2305.13</v>
      </c>
      <c r="AY4361" s="13">
        <v>2094.5300000000002</v>
      </c>
      <c r="AZ4361" s="13" t="s">
        <v>35</v>
      </c>
      <c r="BA4361" s="13" t="s">
        <v>54</v>
      </c>
      <c r="BB4361" s="13" t="s">
        <v>72</v>
      </c>
      <c r="BC4361" s="13">
        <v>19.04</v>
      </c>
      <c r="BD4361" s="13">
        <v>3</v>
      </c>
      <c r="BE4361" s="13" t="s">
        <v>97</v>
      </c>
      <c r="BF4361" s="13" t="s">
        <v>39</v>
      </c>
      <c r="BG4361" s="13">
        <v>5</v>
      </c>
      <c r="BH4361" s="13">
        <v>7</v>
      </c>
    </row>
    <row r="4362" spans="36:60" x14ac:dyDescent="0.25">
      <c r="AJ4362" s="11">
        <v>648</v>
      </c>
      <c r="AK4362" s="2" t="s">
        <v>527</v>
      </c>
      <c r="AL4362" s="2" t="s">
        <v>127</v>
      </c>
      <c r="AM4362" s="2" t="s">
        <v>42</v>
      </c>
      <c r="AN4362" s="2" t="s">
        <v>29</v>
      </c>
      <c r="AO4362" s="2" t="s">
        <v>94</v>
      </c>
      <c r="AP4362" s="2" t="s">
        <v>68</v>
      </c>
      <c r="AQ4362" s="2" t="s">
        <v>102</v>
      </c>
      <c r="AR4362" s="2" t="s">
        <v>33</v>
      </c>
      <c r="AS4362" s="2" t="s">
        <v>70</v>
      </c>
      <c r="AT4362" s="2">
        <v>35.74</v>
      </c>
      <c r="AU4362" s="2">
        <v>19</v>
      </c>
      <c r="AV4362" s="2">
        <v>0.28000000000000003</v>
      </c>
      <c r="AW4362" s="2">
        <v>488.92</v>
      </c>
      <c r="AX4362" s="2">
        <v>412.23</v>
      </c>
      <c r="AY4362" s="2">
        <v>76.69</v>
      </c>
      <c r="AZ4362" s="2" t="s">
        <v>76</v>
      </c>
      <c r="BA4362" s="2" t="s">
        <v>54</v>
      </c>
      <c r="BB4362" s="2" t="s">
        <v>48</v>
      </c>
      <c r="BC4362" s="2">
        <v>49.07</v>
      </c>
      <c r="BD4362" s="2">
        <v>3</v>
      </c>
      <c r="BE4362" s="2" t="s">
        <v>38</v>
      </c>
      <c r="BF4362" s="2" t="s">
        <v>39</v>
      </c>
      <c r="BG4362" s="2">
        <v>4</v>
      </c>
      <c r="BH4362" s="2">
        <v>5</v>
      </c>
    </row>
    <row r="4363" spans="36:60" x14ac:dyDescent="0.25">
      <c r="AJ4363" s="12">
        <v>649</v>
      </c>
      <c r="AK4363" s="13" t="s">
        <v>302</v>
      </c>
      <c r="AL4363" s="13" t="s">
        <v>96</v>
      </c>
      <c r="AM4363" s="13" t="s">
        <v>66</v>
      </c>
      <c r="AN4363" s="13" t="s">
        <v>59</v>
      </c>
      <c r="AO4363" s="13" t="s">
        <v>67</v>
      </c>
      <c r="AP4363" s="13" t="s">
        <v>51</v>
      </c>
      <c r="AQ4363" s="13" t="s">
        <v>87</v>
      </c>
      <c r="AR4363" s="13" t="s">
        <v>53</v>
      </c>
      <c r="AS4363" s="13" t="s">
        <v>80</v>
      </c>
      <c r="AT4363" s="13">
        <v>740.25</v>
      </c>
      <c r="AU4363" s="13">
        <v>14</v>
      </c>
      <c r="AV4363" s="13">
        <v>0.11</v>
      </c>
      <c r="AW4363" s="13">
        <v>9223.51</v>
      </c>
      <c r="AX4363" s="13">
        <v>5693.33</v>
      </c>
      <c r="AY4363" s="13">
        <v>3530.18</v>
      </c>
      <c r="AZ4363" s="13" t="s">
        <v>63</v>
      </c>
      <c r="BA4363" s="13" t="s">
        <v>54</v>
      </c>
      <c r="BB4363" s="13" t="s">
        <v>72</v>
      </c>
      <c r="BC4363" s="13">
        <v>13.07</v>
      </c>
      <c r="BD4363" s="13">
        <v>10</v>
      </c>
      <c r="BE4363" s="13" t="s">
        <v>38</v>
      </c>
      <c r="BF4363" s="13" t="s">
        <v>56</v>
      </c>
      <c r="BG4363" s="13">
        <v>4</v>
      </c>
      <c r="BH4363" s="13">
        <v>3</v>
      </c>
    </row>
    <row r="4364" spans="36:60" x14ac:dyDescent="0.25">
      <c r="AJ4364" s="11">
        <v>650</v>
      </c>
      <c r="AK4364" s="2" t="s">
        <v>209</v>
      </c>
      <c r="AL4364" s="2" t="s">
        <v>129</v>
      </c>
      <c r="AM4364" s="2" t="s">
        <v>66</v>
      </c>
      <c r="AN4364" s="2" t="s">
        <v>43</v>
      </c>
      <c r="AO4364" s="2" t="s">
        <v>60</v>
      </c>
      <c r="AP4364" s="2" t="s">
        <v>61</v>
      </c>
      <c r="AQ4364" s="2" t="s">
        <v>87</v>
      </c>
      <c r="AR4364" s="2" t="s">
        <v>33</v>
      </c>
      <c r="AS4364" s="2" t="s">
        <v>46</v>
      </c>
      <c r="AT4364" s="2">
        <v>927.9</v>
      </c>
      <c r="AU4364" s="2">
        <v>16</v>
      </c>
      <c r="AV4364" s="2">
        <v>7.0000000000000007E-2</v>
      </c>
      <c r="AW4364" s="2">
        <v>13807.15</v>
      </c>
      <c r="AX4364" s="2">
        <v>10539.09</v>
      </c>
      <c r="AY4364" s="2">
        <v>3268.06</v>
      </c>
      <c r="AZ4364" s="2" t="s">
        <v>91</v>
      </c>
      <c r="BA4364" s="2" t="s">
        <v>71</v>
      </c>
      <c r="BB4364" s="2" t="s">
        <v>72</v>
      </c>
      <c r="BC4364" s="2">
        <v>9.58</v>
      </c>
      <c r="BD4364" s="2">
        <v>9</v>
      </c>
      <c r="BE4364" s="2" t="s">
        <v>97</v>
      </c>
      <c r="BF4364" s="2" t="s">
        <v>56</v>
      </c>
      <c r="BG4364" s="2">
        <v>1</v>
      </c>
      <c r="BH4364" s="2">
        <v>7</v>
      </c>
    </row>
    <row r="4365" spans="36:60" x14ac:dyDescent="0.25">
      <c r="AJ4365" s="12">
        <v>651</v>
      </c>
      <c r="AK4365" s="13" t="s">
        <v>343</v>
      </c>
      <c r="AL4365" s="13" t="s">
        <v>96</v>
      </c>
      <c r="AM4365" s="13" t="s">
        <v>66</v>
      </c>
      <c r="AN4365" s="13" t="s">
        <v>93</v>
      </c>
      <c r="AO4365" s="13" t="s">
        <v>67</v>
      </c>
      <c r="AP4365" s="13" t="s">
        <v>68</v>
      </c>
      <c r="AQ4365" s="13" t="s">
        <v>62</v>
      </c>
      <c r="AR4365" s="13" t="s">
        <v>45</v>
      </c>
      <c r="AS4365" s="13" t="s">
        <v>85</v>
      </c>
      <c r="AT4365" s="13">
        <v>294.91000000000003</v>
      </c>
      <c r="AU4365" s="13">
        <v>15</v>
      </c>
      <c r="AV4365" s="13">
        <v>0.13</v>
      </c>
      <c r="AW4365" s="13">
        <v>3848.58</v>
      </c>
      <c r="AX4365" s="13">
        <v>3382.63</v>
      </c>
      <c r="AY4365" s="13">
        <v>465.95</v>
      </c>
      <c r="AZ4365" s="13" t="s">
        <v>91</v>
      </c>
      <c r="BA4365" s="13" t="s">
        <v>71</v>
      </c>
      <c r="BB4365" s="13" t="s">
        <v>48</v>
      </c>
      <c r="BC4365" s="13">
        <v>13.69</v>
      </c>
      <c r="BD4365" s="13">
        <v>4</v>
      </c>
      <c r="BE4365" s="13" t="s">
        <v>55</v>
      </c>
      <c r="BF4365" s="13" t="s">
        <v>56</v>
      </c>
      <c r="BG4365" s="13">
        <v>5</v>
      </c>
      <c r="BH4365" s="13">
        <v>7</v>
      </c>
    </row>
    <row r="4366" spans="36:60" x14ac:dyDescent="0.25">
      <c r="AJ4366" s="11">
        <v>652</v>
      </c>
      <c r="AK4366" s="2" t="s">
        <v>342</v>
      </c>
      <c r="AL4366" s="2" t="s">
        <v>99</v>
      </c>
      <c r="AM4366" s="2" t="s">
        <v>28</v>
      </c>
      <c r="AN4366" s="2" t="s">
        <v>43</v>
      </c>
      <c r="AO4366" s="2" t="s">
        <v>60</v>
      </c>
      <c r="AP4366" s="2" t="s">
        <v>68</v>
      </c>
      <c r="AQ4366" s="2" t="s">
        <v>32</v>
      </c>
      <c r="AR4366" s="2" t="s">
        <v>33</v>
      </c>
      <c r="AS4366" s="2" t="s">
        <v>34</v>
      </c>
      <c r="AT4366" s="2">
        <v>478.5</v>
      </c>
      <c r="AU4366" s="2">
        <v>2</v>
      </c>
      <c r="AV4366" s="2">
        <v>0.3</v>
      </c>
      <c r="AW4366" s="2">
        <v>669.9</v>
      </c>
      <c r="AX4366" s="2">
        <v>336.6</v>
      </c>
      <c r="AY4366" s="2">
        <v>333.3</v>
      </c>
      <c r="AZ4366" s="2" t="s">
        <v>47</v>
      </c>
      <c r="BA4366" s="2" t="s">
        <v>88</v>
      </c>
      <c r="BB4366" s="2" t="s">
        <v>72</v>
      </c>
      <c r="BC4366" s="2">
        <v>21.4</v>
      </c>
      <c r="BD4366" s="2">
        <v>7</v>
      </c>
      <c r="BE4366" s="2" t="s">
        <v>97</v>
      </c>
      <c r="BF4366" s="2" t="s">
        <v>39</v>
      </c>
      <c r="BG4366" s="2">
        <v>1</v>
      </c>
      <c r="BH4366" s="2">
        <v>3</v>
      </c>
    </row>
    <row r="4367" spans="36:60" x14ac:dyDescent="0.25">
      <c r="AJ4367" s="12">
        <v>653</v>
      </c>
      <c r="AK4367" s="13" t="s">
        <v>108</v>
      </c>
      <c r="AL4367" s="13" t="s">
        <v>99</v>
      </c>
      <c r="AM4367" s="13" t="s">
        <v>28</v>
      </c>
      <c r="AN4367" s="13" t="s">
        <v>43</v>
      </c>
      <c r="AO4367" s="13" t="s">
        <v>67</v>
      </c>
      <c r="AP4367" s="13" t="s">
        <v>51</v>
      </c>
      <c r="AQ4367" s="13" t="s">
        <v>69</v>
      </c>
      <c r="AR4367" s="13" t="s">
        <v>33</v>
      </c>
      <c r="AS4367" s="13" t="s">
        <v>85</v>
      </c>
      <c r="AT4367" s="13">
        <v>412.7</v>
      </c>
      <c r="AU4367" s="13">
        <v>5</v>
      </c>
      <c r="AV4367" s="13">
        <v>0.05</v>
      </c>
      <c r="AW4367" s="13">
        <v>1960.32</v>
      </c>
      <c r="AX4367" s="13">
        <v>1315.82</v>
      </c>
      <c r="AY4367" s="13">
        <v>644.5</v>
      </c>
      <c r="AZ4367" s="13" t="s">
        <v>47</v>
      </c>
      <c r="BA4367" s="13" t="s">
        <v>88</v>
      </c>
      <c r="BB4367" s="13" t="s">
        <v>72</v>
      </c>
      <c r="BC4367" s="13">
        <v>22.79</v>
      </c>
      <c r="BD4367" s="13">
        <v>4</v>
      </c>
      <c r="BE4367" s="13" t="s">
        <v>55</v>
      </c>
      <c r="BF4367" s="13" t="s">
        <v>56</v>
      </c>
      <c r="BG4367" s="13">
        <v>5</v>
      </c>
      <c r="BH4367" s="13">
        <v>12</v>
      </c>
    </row>
    <row r="4368" spans="36:60" x14ac:dyDescent="0.25">
      <c r="AJ4368" s="11">
        <v>654</v>
      </c>
      <c r="AK4368" s="2" t="s">
        <v>528</v>
      </c>
      <c r="AL4368" s="2" t="s">
        <v>118</v>
      </c>
      <c r="AM4368" s="2" t="s">
        <v>42</v>
      </c>
      <c r="AN4368" s="2" t="s">
        <v>90</v>
      </c>
      <c r="AO4368" s="2" t="s">
        <v>74</v>
      </c>
      <c r="AP4368" s="2" t="s">
        <v>61</v>
      </c>
      <c r="AQ4368" s="2" t="s">
        <v>79</v>
      </c>
      <c r="AR4368" s="2" t="s">
        <v>45</v>
      </c>
      <c r="AS4368" s="2" t="s">
        <v>85</v>
      </c>
      <c r="AT4368" s="2">
        <v>347.82</v>
      </c>
      <c r="AU4368" s="2">
        <v>9</v>
      </c>
      <c r="AV4368" s="2">
        <v>0.14000000000000001</v>
      </c>
      <c r="AW4368" s="2">
        <v>2692.13</v>
      </c>
      <c r="AX4368" s="2">
        <v>2338.2800000000002</v>
      </c>
      <c r="AY4368" s="2">
        <v>353.85</v>
      </c>
      <c r="AZ4368" s="2" t="s">
        <v>47</v>
      </c>
      <c r="BA4368" s="2" t="s">
        <v>88</v>
      </c>
      <c r="BB4368" s="2" t="s">
        <v>48</v>
      </c>
      <c r="BC4368" s="2">
        <v>24.37</v>
      </c>
      <c r="BD4368" s="2">
        <v>10</v>
      </c>
      <c r="BE4368" s="2" t="s">
        <v>97</v>
      </c>
      <c r="BF4368" s="2" t="s">
        <v>39</v>
      </c>
      <c r="BG4368" s="2">
        <v>1</v>
      </c>
      <c r="BH4368" s="2">
        <v>2</v>
      </c>
    </row>
    <row r="4369" spans="36:60" x14ac:dyDescent="0.25">
      <c r="AJ4369" s="12">
        <v>655</v>
      </c>
      <c r="AK4369" s="13" t="s">
        <v>205</v>
      </c>
      <c r="AL4369" s="13" t="s">
        <v>114</v>
      </c>
      <c r="AM4369" s="13" t="s">
        <v>66</v>
      </c>
      <c r="AN4369" s="13" t="s">
        <v>59</v>
      </c>
      <c r="AO4369" s="13" t="s">
        <v>30</v>
      </c>
      <c r="AP4369" s="13" t="s">
        <v>68</v>
      </c>
      <c r="AQ4369" s="13" t="s">
        <v>87</v>
      </c>
      <c r="AR4369" s="13" t="s">
        <v>45</v>
      </c>
      <c r="AS4369" s="13" t="s">
        <v>70</v>
      </c>
      <c r="AT4369" s="13">
        <v>775.87</v>
      </c>
      <c r="AU4369" s="13">
        <v>7</v>
      </c>
      <c r="AV4369" s="13">
        <v>0.14000000000000001</v>
      </c>
      <c r="AW4369" s="13">
        <v>4670.74</v>
      </c>
      <c r="AX4369" s="13">
        <v>3528.75</v>
      </c>
      <c r="AY4369" s="13">
        <v>1141.99</v>
      </c>
      <c r="AZ4369" s="13" t="s">
        <v>76</v>
      </c>
      <c r="BA4369" s="13" t="s">
        <v>71</v>
      </c>
      <c r="BB4369" s="13" t="s">
        <v>72</v>
      </c>
      <c r="BC4369" s="13">
        <v>29.37</v>
      </c>
      <c r="BD4369" s="13">
        <v>6</v>
      </c>
      <c r="BE4369" s="13" t="s">
        <v>55</v>
      </c>
      <c r="BF4369" s="13" t="s">
        <v>39</v>
      </c>
      <c r="BG4369" s="13">
        <v>1</v>
      </c>
      <c r="BH4369" s="13">
        <v>11</v>
      </c>
    </row>
    <row r="4370" spans="36:60" x14ac:dyDescent="0.25">
      <c r="AJ4370" s="11">
        <v>656</v>
      </c>
      <c r="AK4370" s="2" t="s">
        <v>291</v>
      </c>
      <c r="AL4370" s="2" t="s">
        <v>41</v>
      </c>
      <c r="AM4370" s="2" t="s">
        <v>82</v>
      </c>
      <c r="AN4370" s="2" t="s">
        <v>83</v>
      </c>
      <c r="AO4370" s="2" t="s">
        <v>100</v>
      </c>
      <c r="AP4370" s="2" t="s">
        <v>31</v>
      </c>
      <c r="AQ4370" s="2" t="s">
        <v>134</v>
      </c>
      <c r="AR4370" s="2" t="s">
        <v>53</v>
      </c>
      <c r="AS4370" s="2" t="s">
        <v>70</v>
      </c>
      <c r="AT4370" s="2">
        <v>369.96</v>
      </c>
      <c r="AU4370" s="2">
        <v>7</v>
      </c>
      <c r="AV4370" s="2">
        <v>0.16</v>
      </c>
      <c r="AW4370" s="2">
        <v>2175.36</v>
      </c>
      <c r="AX4370" s="2">
        <v>1942.48</v>
      </c>
      <c r="AY4370" s="2">
        <v>232.88</v>
      </c>
      <c r="AZ4370" s="2" t="s">
        <v>63</v>
      </c>
      <c r="BA4370" s="2" t="s">
        <v>88</v>
      </c>
      <c r="BB4370" s="2" t="s">
        <v>37</v>
      </c>
      <c r="BC4370" s="2">
        <v>23.8</v>
      </c>
      <c r="BD4370" s="2">
        <v>4</v>
      </c>
      <c r="BE4370" s="2" t="s">
        <v>97</v>
      </c>
      <c r="BF4370" s="2" t="s">
        <v>39</v>
      </c>
      <c r="BG4370" s="2">
        <v>5</v>
      </c>
      <c r="BH4370" s="2">
        <v>4</v>
      </c>
    </row>
    <row r="4371" spans="36:60" x14ac:dyDescent="0.25">
      <c r="AJ4371" s="12">
        <v>657</v>
      </c>
      <c r="AK4371" s="13" t="s">
        <v>529</v>
      </c>
      <c r="AL4371" s="13" t="s">
        <v>58</v>
      </c>
      <c r="AM4371" s="13" t="s">
        <v>42</v>
      </c>
      <c r="AN4371" s="13" t="s">
        <v>83</v>
      </c>
      <c r="AO4371" s="13" t="s">
        <v>67</v>
      </c>
      <c r="AP4371" s="13" t="s">
        <v>75</v>
      </c>
      <c r="AQ4371" s="13" t="s">
        <v>87</v>
      </c>
      <c r="AR4371" s="13" t="s">
        <v>53</v>
      </c>
      <c r="AS4371" s="13" t="s">
        <v>46</v>
      </c>
      <c r="AT4371" s="13">
        <v>902.34</v>
      </c>
      <c r="AU4371" s="13">
        <v>2</v>
      </c>
      <c r="AV4371" s="13">
        <v>0.03</v>
      </c>
      <c r="AW4371" s="13">
        <v>1750.54</v>
      </c>
      <c r="AX4371" s="13">
        <v>1409.54</v>
      </c>
      <c r="AY4371" s="13">
        <v>341</v>
      </c>
      <c r="AZ4371" s="13" t="s">
        <v>63</v>
      </c>
      <c r="BA4371" s="13" t="s">
        <v>36</v>
      </c>
      <c r="BB4371" s="13" t="s">
        <v>48</v>
      </c>
      <c r="BC4371" s="13">
        <v>18.440000000000001</v>
      </c>
      <c r="BD4371" s="13">
        <v>6</v>
      </c>
      <c r="BE4371" s="13" t="s">
        <v>38</v>
      </c>
      <c r="BF4371" s="13" t="s">
        <v>56</v>
      </c>
      <c r="BG4371" s="13">
        <v>3</v>
      </c>
      <c r="BH4371" s="13">
        <v>10</v>
      </c>
    </row>
    <row r="4372" spans="36:60" x14ac:dyDescent="0.25">
      <c r="AJ4372" s="11">
        <v>658</v>
      </c>
      <c r="AK4372" s="2" t="s">
        <v>346</v>
      </c>
      <c r="AL4372" s="2" t="s">
        <v>99</v>
      </c>
      <c r="AM4372" s="2" t="s">
        <v>82</v>
      </c>
      <c r="AN4372" s="2" t="s">
        <v>90</v>
      </c>
      <c r="AO4372" s="2" t="s">
        <v>78</v>
      </c>
      <c r="AP4372" s="2" t="s">
        <v>51</v>
      </c>
      <c r="AQ4372" s="2" t="s">
        <v>62</v>
      </c>
      <c r="AR4372" s="2" t="s">
        <v>33</v>
      </c>
      <c r="AS4372" s="2" t="s">
        <v>34</v>
      </c>
      <c r="AT4372" s="2">
        <v>342.63</v>
      </c>
      <c r="AU4372" s="2">
        <v>14</v>
      </c>
      <c r="AV4372" s="2">
        <v>0.02</v>
      </c>
      <c r="AW4372" s="2">
        <v>4700.88</v>
      </c>
      <c r="AX4372" s="2">
        <v>3973.28</v>
      </c>
      <c r="AY4372" s="2">
        <v>727.6</v>
      </c>
      <c r="AZ4372" s="2" t="s">
        <v>35</v>
      </c>
      <c r="BA4372" s="2" t="s">
        <v>54</v>
      </c>
      <c r="BB4372" s="2" t="s">
        <v>72</v>
      </c>
      <c r="BC4372" s="2">
        <v>40.549999999999997</v>
      </c>
      <c r="BD4372" s="2">
        <v>8</v>
      </c>
      <c r="BE4372" s="2" t="s">
        <v>55</v>
      </c>
      <c r="BF4372" s="2" t="s">
        <v>56</v>
      </c>
      <c r="BG4372" s="2">
        <v>4</v>
      </c>
      <c r="BH4372" s="2">
        <v>12</v>
      </c>
    </row>
    <row r="4373" spans="36:60" x14ac:dyDescent="0.25">
      <c r="AJ4373" s="12">
        <v>659</v>
      </c>
      <c r="AK4373" s="13" t="s">
        <v>530</v>
      </c>
      <c r="AL4373" s="13" t="s">
        <v>50</v>
      </c>
      <c r="AM4373" s="13" t="s">
        <v>28</v>
      </c>
      <c r="AN4373" s="13" t="s">
        <v>90</v>
      </c>
      <c r="AO4373" s="13" t="s">
        <v>78</v>
      </c>
      <c r="AP4373" s="13" t="s">
        <v>68</v>
      </c>
      <c r="AQ4373" s="13" t="s">
        <v>102</v>
      </c>
      <c r="AR4373" s="13" t="s">
        <v>45</v>
      </c>
      <c r="AS4373" s="13" t="s">
        <v>70</v>
      </c>
      <c r="AT4373" s="13">
        <v>519.29999999999995</v>
      </c>
      <c r="AU4373" s="13">
        <v>12</v>
      </c>
      <c r="AV4373" s="13">
        <v>0.28999999999999998</v>
      </c>
      <c r="AW4373" s="13">
        <v>4424.4399999999996</v>
      </c>
      <c r="AX4373" s="13">
        <v>2833.01</v>
      </c>
      <c r="AY4373" s="13">
        <v>1591.43</v>
      </c>
      <c r="AZ4373" s="13" t="s">
        <v>76</v>
      </c>
      <c r="BA4373" s="13" t="s">
        <v>36</v>
      </c>
      <c r="BB4373" s="13" t="s">
        <v>48</v>
      </c>
      <c r="BC4373" s="13">
        <v>40.46</v>
      </c>
      <c r="BD4373" s="13">
        <v>3</v>
      </c>
      <c r="BE4373" s="13" t="s">
        <v>55</v>
      </c>
      <c r="BF4373" s="13" t="s">
        <v>56</v>
      </c>
      <c r="BG4373" s="13">
        <v>5</v>
      </c>
      <c r="BH4373" s="13">
        <v>1</v>
      </c>
    </row>
    <row r="4374" spans="36:60" x14ac:dyDescent="0.25">
      <c r="AJ4374" s="11">
        <v>660</v>
      </c>
      <c r="AK4374" s="2" t="s">
        <v>531</v>
      </c>
      <c r="AL4374" s="2" t="s">
        <v>65</v>
      </c>
      <c r="AM4374" s="2" t="s">
        <v>82</v>
      </c>
      <c r="AN4374" s="2" t="s">
        <v>59</v>
      </c>
      <c r="AO4374" s="2" t="s">
        <v>44</v>
      </c>
      <c r="AP4374" s="2" t="s">
        <v>31</v>
      </c>
      <c r="AQ4374" s="2" t="s">
        <v>32</v>
      </c>
      <c r="AR4374" s="2" t="s">
        <v>33</v>
      </c>
      <c r="AS4374" s="2" t="s">
        <v>85</v>
      </c>
      <c r="AT4374" s="2">
        <v>439.27</v>
      </c>
      <c r="AU4374" s="2">
        <v>11</v>
      </c>
      <c r="AV4374" s="2">
        <v>0.01</v>
      </c>
      <c r="AW4374" s="2">
        <v>4783.6499999999996</v>
      </c>
      <c r="AX4374" s="2">
        <v>3918.93</v>
      </c>
      <c r="AY4374" s="2">
        <v>864.72</v>
      </c>
      <c r="AZ4374" s="2" t="s">
        <v>35</v>
      </c>
      <c r="BA4374" s="2" t="s">
        <v>54</v>
      </c>
      <c r="BB4374" s="2" t="s">
        <v>72</v>
      </c>
      <c r="BC4374" s="2">
        <v>37.049999999999997</v>
      </c>
      <c r="BD4374" s="2">
        <v>2</v>
      </c>
      <c r="BE4374" s="2" t="s">
        <v>38</v>
      </c>
      <c r="BF4374" s="2" t="s">
        <v>39</v>
      </c>
      <c r="BG4374" s="2">
        <v>2</v>
      </c>
      <c r="BH4374" s="2">
        <v>4</v>
      </c>
    </row>
    <row r="4375" spans="36:60" x14ac:dyDescent="0.25">
      <c r="AJ4375" s="12">
        <v>661</v>
      </c>
      <c r="AK4375" s="13" t="s">
        <v>429</v>
      </c>
      <c r="AL4375" s="13" t="s">
        <v>41</v>
      </c>
      <c r="AM4375" s="13" t="s">
        <v>82</v>
      </c>
      <c r="AN4375" s="13" t="s">
        <v>93</v>
      </c>
      <c r="AO4375" s="13" t="s">
        <v>67</v>
      </c>
      <c r="AP4375" s="13" t="s">
        <v>61</v>
      </c>
      <c r="AQ4375" s="13" t="s">
        <v>134</v>
      </c>
      <c r="AR4375" s="13" t="s">
        <v>45</v>
      </c>
      <c r="AS4375" s="13" t="s">
        <v>70</v>
      </c>
      <c r="AT4375" s="13">
        <v>121.57</v>
      </c>
      <c r="AU4375" s="13">
        <v>15</v>
      </c>
      <c r="AV4375" s="13">
        <v>0.01</v>
      </c>
      <c r="AW4375" s="13">
        <v>1805.31</v>
      </c>
      <c r="AX4375" s="13">
        <v>1340.82</v>
      </c>
      <c r="AY4375" s="13">
        <v>464.49</v>
      </c>
      <c r="AZ4375" s="13" t="s">
        <v>63</v>
      </c>
      <c r="BA4375" s="13" t="s">
        <v>36</v>
      </c>
      <c r="BB4375" s="13" t="s">
        <v>72</v>
      </c>
      <c r="BC4375" s="13">
        <v>25.42</v>
      </c>
      <c r="BD4375" s="13">
        <v>10</v>
      </c>
      <c r="BE4375" s="13" t="s">
        <v>38</v>
      </c>
      <c r="BF4375" s="13" t="s">
        <v>39</v>
      </c>
      <c r="BG4375" s="13">
        <v>5</v>
      </c>
      <c r="BH4375" s="13">
        <v>6</v>
      </c>
    </row>
    <row r="4376" spans="36:60" x14ac:dyDescent="0.25">
      <c r="AJ4376" s="11">
        <v>662</v>
      </c>
      <c r="AK4376" s="2" t="s">
        <v>243</v>
      </c>
      <c r="AL4376" s="2" t="s">
        <v>50</v>
      </c>
      <c r="AM4376" s="2" t="s">
        <v>66</v>
      </c>
      <c r="AN4376" s="2" t="s">
        <v>93</v>
      </c>
      <c r="AO4376" s="2" t="s">
        <v>94</v>
      </c>
      <c r="AP4376" s="2" t="s">
        <v>61</v>
      </c>
      <c r="AQ4376" s="2" t="s">
        <v>84</v>
      </c>
      <c r="AR4376" s="2" t="s">
        <v>33</v>
      </c>
      <c r="AS4376" s="2" t="s">
        <v>46</v>
      </c>
      <c r="AT4376" s="2">
        <v>513.16999999999996</v>
      </c>
      <c r="AU4376" s="2">
        <v>12</v>
      </c>
      <c r="AV4376" s="2">
        <v>0.1</v>
      </c>
      <c r="AW4376" s="2">
        <v>5542.24</v>
      </c>
      <c r="AX4376" s="2">
        <v>3549.3</v>
      </c>
      <c r="AY4376" s="2">
        <v>1992.94</v>
      </c>
      <c r="AZ4376" s="2" t="s">
        <v>76</v>
      </c>
      <c r="BA4376" s="2" t="s">
        <v>88</v>
      </c>
      <c r="BB4376" s="2" t="s">
        <v>48</v>
      </c>
      <c r="BC4376" s="2">
        <v>32</v>
      </c>
      <c r="BD4376" s="2">
        <v>5</v>
      </c>
      <c r="BE4376" s="2" t="s">
        <v>97</v>
      </c>
      <c r="BF4376" s="2" t="s">
        <v>56</v>
      </c>
      <c r="BG4376" s="2">
        <v>4</v>
      </c>
      <c r="BH4376" s="2">
        <v>12</v>
      </c>
    </row>
    <row r="4377" spans="36:60" x14ac:dyDescent="0.25">
      <c r="AJ4377" s="12">
        <v>663</v>
      </c>
      <c r="AK4377" s="13" t="s">
        <v>429</v>
      </c>
      <c r="AL4377" s="13" t="s">
        <v>27</v>
      </c>
      <c r="AM4377" s="13" t="s">
        <v>42</v>
      </c>
      <c r="AN4377" s="13" t="s">
        <v>43</v>
      </c>
      <c r="AO4377" s="13" t="s">
        <v>60</v>
      </c>
      <c r="AP4377" s="13" t="s">
        <v>51</v>
      </c>
      <c r="AQ4377" s="13" t="s">
        <v>79</v>
      </c>
      <c r="AR4377" s="13" t="s">
        <v>53</v>
      </c>
      <c r="AS4377" s="13" t="s">
        <v>70</v>
      </c>
      <c r="AT4377" s="13">
        <v>327.47000000000003</v>
      </c>
      <c r="AU4377" s="13">
        <v>16</v>
      </c>
      <c r="AV4377" s="13">
        <v>0.22</v>
      </c>
      <c r="AW4377" s="13">
        <v>4086.83</v>
      </c>
      <c r="AX4377" s="13">
        <v>2572.89</v>
      </c>
      <c r="AY4377" s="13">
        <v>1513.94</v>
      </c>
      <c r="AZ4377" s="13" t="s">
        <v>63</v>
      </c>
      <c r="BA4377" s="13" t="s">
        <v>88</v>
      </c>
      <c r="BB4377" s="13" t="s">
        <v>72</v>
      </c>
      <c r="BC4377" s="13">
        <v>29.07</v>
      </c>
      <c r="BD4377" s="13">
        <v>4</v>
      </c>
      <c r="BE4377" s="13" t="s">
        <v>38</v>
      </c>
      <c r="BF4377" s="13" t="s">
        <v>39</v>
      </c>
      <c r="BG4377" s="13">
        <v>5</v>
      </c>
      <c r="BH4377" s="13">
        <v>6</v>
      </c>
    </row>
    <row r="4378" spans="36:60" x14ac:dyDescent="0.25">
      <c r="AJ4378" s="11">
        <v>664</v>
      </c>
      <c r="AK4378" s="2" t="s">
        <v>146</v>
      </c>
      <c r="AL4378" s="2" t="s">
        <v>129</v>
      </c>
      <c r="AM4378" s="2" t="s">
        <v>66</v>
      </c>
      <c r="AN4378" s="2" t="s">
        <v>90</v>
      </c>
      <c r="AO4378" s="2" t="s">
        <v>67</v>
      </c>
      <c r="AP4378" s="2" t="s">
        <v>75</v>
      </c>
      <c r="AQ4378" s="2" t="s">
        <v>107</v>
      </c>
      <c r="AR4378" s="2" t="s">
        <v>45</v>
      </c>
      <c r="AS4378" s="2" t="s">
        <v>34</v>
      </c>
      <c r="AT4378" s="2">
        <v>546.11</v>
      </c>
      <c r="AU4378" s="2">
        <v>20</v>
      </c>
      <c r="AV4378" s="2">
        <v>7.0000000000000007E-2</v>
      </c>
      <c r="AW4378" s="2">
        <v>10157.65</v>
      </c>
      <c r="AX4378" s="2">
        <v>7565.86</v>
      </c>
      <c r="AY4378" s="2">
        <v>2591.79</v>
      </c>
      <c r="AZ4378" s="2" t="s">
        <v>35</v>
      </c>
      <c r="BA4378" s="2" t="s">
        <v>54</v>
      </c>
      <c r="BB4378" s="2" t="s">
        <v>48</v>
      </c>
      <c r="BC4378" s="2">
        <v>49.14</v>
      </c>
      <c r="BD4378" s="2">
        <v>9</v>
      </c>
      <c r="BE4378" s="2" t="s">
        <v>97</v>
      </c>
      <c r="BF4378" s="2" t="s">
        <v>56</v>
      </c>
      <c r="BG4378" s="2">
        <v>3</v>
      </c>
      <c r="BH4378" s="2">
        <v>12</v>
      </c>
    </row>
    <row r="4379" spans="36:60" x14ac:dyDescent="0.25">
      <c r="AJ4379" s="12">
        <v>665</v>
      </c>
      <c r="AK4379" s="13" t="s">
        <v>188</v>
      </c>
      <c r="AL4379" s="13" t="s">
        <v>27</v>
      </c>
      <c r="AM4379" s="13" t="s">
        <v>42</v>
      </c>
      <c r="AN4379" s="13" t="s">
        <v>83</v>
      </c>
      <c r="AO4379" s="13" t="s">
        <v>60</v>
      </c>
      <c r="AP4379" s="13" t="s">
        <v>61</v>
      </c>
      <c r="AQ4379" s="13" t="s">
        <v>84</v>
      </c>
      <c r="AR4379" s="13" t="s">
        <v>33</v>
      </c>
      <c r="AS4379" s="13" t="s">
        <v>85</v>
      </c>
      <c r="AT4379" s="13">
        <v>56.51</v>
      </c>
      <c r="AU4379" s="13">
        <v>20</v>
      </c>
      <c r="AV4379" s="13">
        <v>0.06</v>
      </c>
      <c r="AW4379" s="13">
        <v>1062.3900000000001</v>
      </c>
      <c r="AX4379" s="13">
        <v>828.52</v>
      </c>
      <c r="AY4379" s="13">
        <v>233.87</v>
      </c>
      <c r="AZ4379" s="13" t="s">
        <v>63</v>
      </c>
      <c r="BA4379" s="13" t="s">
        <v>88</v>
      </c>
      <c r="BB4379" s="13" t="s">
        <v>37</v>
      </c>
      <c r="BC4379" s="13">
        <v>11.14</v>
      </c>
      <c r="BD4379" s="13">
        <v>1</v>
      </c>
      <c r="BE4379" s="13" t="s">
        <v>97</v>
      </c>
      <c r="BF4379" s="13" t="s">
        <v>39</v>
      </c>
      <c r="BG4379" s="13">
        <v>5</v>
      </c>
      <c r="BH4379" s="13">
        <v>7</v>
      </c>
    </row>
    <row r="4380" spans="36:60" x14ac:dyDescent="0.25">
      <c r="AJ4380" s="11">
        <v>666</v>
      </c>
      <c r="AK4380" s="2" t="s">
        <v>532</v>
      </c>
      <c r="AL4380" s="2" t="s">
        <v>99</v>
      </c>
      <c r="AM4380" s="2" t="s">
        <v>42</v>
      </c>
      <c r="AN4380" s="2" t="s">
        <v>83</v>
      </c>
      <c r="AO4380" s="2" t="s">
        <v>74</v>
      </c>
      <c r="AP4380" s="2" t="s">
        <v>75</v>
      </c>
      <c r="AQ4380" s="2" t="s">
        <v>134</v>
      </c>
      <c r="AR4380" s="2" t="s">
        <v>45</v>
      </c>
      <c r="AS4380" s="2" t="s">
        <v>70</v>
      </c>
      <c r="AT4380" s="2">
        <v>892.26</v>
      </c>
      <c r="AU4380" s="2">
        <v>10</v>
      </c>
      <c r="AV4380" s="2">
        <v>0.21</v>
      </c>
      <c r="AW4380" s="2">
        <v>7048.85</v>
      </c>
      <c r="AX4380" s="2">
        <v>5915.59</v>
      </c>
      <c r="AY4380" s="2">
        <v>1133.26</v>
      </c>
      <c r="AZ4380" s="2" t="s">
        <v>47</v>
      </c>
      <c r="BA4380" s="2" t="s">
        <v>88</v>
      </c>
      <c r="BB4380" s="2" t="s">
        <v>48</v>
      </c>
      <c r="BC4380" s="2">
        <v>48.61</v>
      </c>
      <c r="BD4380" s="2">
        <v>5</v>
      </c>
      <c r="BE4380" s="2" t="s">
        <v>38</v>
      </c>
      <c r="BF4380" s="2" t="s">
        <v>39</v>
      </c>
      <c r="BG4380" s="2">
        <v>4</v>
      </c>
      <c r="BH4380" s="2">
        <v>11</v>
      </c>
    </row>
    <row r="4381" spans="36:60" x14ac:dyDescent="0.25">
      <c r="AJ4381" s="12">
        <v>667</v>
      </c>
      <c r="AK4381" s="13" t="s">
        <v>489</v>
      </c>
      <c r="AL4381" s="13" t="s">
        <v>65</v>
      </c>
      <c r="AM4381" s="13" t="s">
        <v>82</v>
      </c>
      <c r="AN4381" s="13" t="s">
        <v>29</v>
      </c>
      <c r="AO4381" s="13" t="s">
        <v>60</v>
      </c>
      <c r="AP4381" s="13" t="s">
        <v>31</v>
      </c>
      <c r="AQ4381" s="13" t="s">
        <v>84</v>
      </c>
      <c r="AR4381" s="13" t="s">
        <v>45</v>
      </c>
      <c r="AS4381" s="13" t="s">
        <v>34</v>
      </c>
      <c r="AT4381" s="13">
        <v>689.06</v>
      </c>
      <c r="AU4381" s="13">
        <v>12</v>
      </c>
      <c r="AV4381" s="13">
        <v>0.18</v>
      </c>
      <c r="AW4381" s="13">
        <v>6780.35</v>
      </c>
      <c r="AX4381" s="13">
        <v>4116.3500000000004</v>
      </c>
      <c r="AY4381" s="13">
        <v>2664</v>
      </c>
      <c r="AZ4381" s="13" t="s">
        <v>91</v>
      </c>
      <c r="BA4381" s="13" t="s">
        <v>88</v>
      </c>
      <c r="BB4381" s="13" t="s">
        <v>72</v>
      </c>
      <c r="BC4381" s="13">
        <v>37.54</v>
      </c>
      <c r="BD4381" s="13">
        <v>7</v>
      </c>
      <c r="BE4381" s="13" t="s">
        <v>38</v>
      </c>
      <c r="BF4381" s="13" t="s">
        <v>56</v>
      </c>
      <c r="BG4381" s="13">
        <v>2</v>
      </c>
      <c r="BH4381" s="13">
        <v>5</v>
      </c>
    </row>
    <row r="4382" spans="36:60" x14ac:dyDescent="0.25">
      <c r="AJ4382" s="11">
        <v>668</v>
      </c>
      <c r="AK4382" s="2" t="s">
        <v>103</v>
      </c>
      <c r="AL4382" s="2" t="s">
        <v>99</v>
      </c>
      <c r="AM4382" s="2" t="s">
        <v>28</v>
      </c>
      <c r="AN4382" s="2" t="s">
        <v>90</v>
      </c>
      <c r="AO4382" s="2" t="s">
        <v>60</v>
      </c>
      <c r="AP4382" s="2" t="s">
        <v>31</v>
      </c>
      <c r="AQ4382" s="2" t="s">
        <v>62</v>
      </c>
      <c r="AR4382" s="2" t="s">
        <v>45</v>
      </c>
      <c r="AS4382" s="2" t="s">
        <v>80</v>
      </c>
      <c r="AT4382" s="2">
        <v>404.94</v>
      </c>
      <c r="AU4382" s="2">
        <v>10</v>
      </c>
      <c r="AV4382" s="2">
        <v>0.09</v>
      </c>
      <c r="AW4382" s="2">
        <v>3684.95</v>
      </c>
      <c r="AX4382" s="2">
        <v>3049.62</v>
      </c>
      <c r="AY4382" s="2">
        <v>635.33000000000004</v>
      </c>
      <c r="AZ4382" s="2" t="s">
        <v>76</v>
      </c>
      <c r="BA4382" s="2" t="s">
        <v>54</v>
      </c>
      <c r="BB4382" s="2" t="s">
        <v>37</v>
      </c>
      <c r="BC4382" s="2">
        <v>6.37</v>
      </c>
      <c r="BD4382" s="2">
        <v>2</v>
      </c>
      <c r="BE4382" s="2" t="s">
        <v>38</v>
      </c>
      <c r="BF4382" s="2" t="s">
        <v>39</v>
      </c>
      <c r="BG4382" s="2">
        <v>3</v>
      </c>
      <c r="BH4382" s="2">
        <v>6</v>
      </c>
    </row>
    <row r="4383" spans="36:60" x14ac:dyDescent="0.25">
      <c r="AJ4383" s="12">
        <v>669</v>
      </c>
      <c r="AK4383" s="13" t="s">
        <v>40</v>
      </c>
      <c r="AL4383" s="13" t="s">
        <v>99</v>
      </c>
      <c r="AM4383" s="13" t="s">
        <v>82</v>
      </c>
      <c r="AN4383" s="13" t="s">
        <v>43</v>
      </c>
      <c r="AO4383" s="13" t="s">
        <v>30</v>
      </c>
      <c r="AP4383" s="13" t="s">
        <v>31</v>
      </c>
      <c r="AQ4383" s="13" t="s">
        <v>52</v>
      </c>
      <c r="AR4383" s="13" t="s">
        <v>45</v>
      </c>
      <c r="AS4383" s="13" t="s">
        <v>80</v>
      </c>
      <c r="AT4383" s="13">
        <v>138.59</v>
      </c>
      <c r="AU4383" s="13">
        <v>12</v>
      </c>
      <c r="AV4383" s="13">
        <v>0.05</v>
      </c>
      <c r="AW4383" s="13">
        <v>1579.93</v>
      </c>
      <c r="AX4383" s="13">
        <v>990.09</v>
      </c>
      <c r="AY4383" s="13">
        <v>589.84</v>
      </c>
      <c r="AZ4383" s="13" t="s">
        <v>47</v>
      </c>
      <c r="BA4383" s="13" t="s">
        <v>36</v>
      </c>
      <c r="BB4383" s="13" t="s">
        <v>48</v>
      </c>
      <c r="BC4383" s="13">
        <v>33.82</v>
      </c>
      <c r="BD4383" s="13">
        <v>4</v>
      </c>
      <c r="BE4383" s="13" t="s">
        <v>55</v>
      </c>
      <c r="BF4383" s="13" t="s">
        <v>39</v>
      </c>
      <c r="BG4383" s="13">
        <v>1</v>
      </c>
      <c r="BH4383" s="13">
        <v>10</v>
      </c>
    </row>
    <row r="4384" spans="36:60" x14ac:dyDescent="0.25">
      <c r="AJ4384" s="11">
        <v>670</v>
      </c>
      <c r="AK4384" s="2" t="s">
        <v>533</v>
      </c>
      <c r="AL4384" s="2" t="s">
        <v>41</v>
      </c>
      <c r="AM4384" s="2" t="s">
        <v>66</v>
      </c>
      <c r="AN4384" s="2" t="s">
        <v>93</v>
      </c>
      <c r="AO4384" s="2" t="s">
        <v>30</v>
      </c>
      <c r="AP4384" s="2" t="s">
        <v>68</v>
      </c>
      <c r="AQ4384" s="2" t="s">
        <v>52</v>
      </c>
      <c r="AR4384" s="2" t="s">
        <v>33</v>
      </c>
      <c r="AS4384" s="2" t="s">
        <v>34</v>
      </c>
      <c r="AT4384" s="2">
        <v>917.56</v>
      </c>
      <c r="AU4384" s="2">
        <v>2</v>
      </c>
      <c r="AV4384" s="2">
        <v>0.25</v>
      </c>
      <c r="AW4384" s="2">
        <v>1376.34</v>
      </c>
      <c r="AX4384" s="2">
        <v>782.48</v>
      </c>
      <c r="AY4384" s="2">
        <v>593.86</v>
      </c>
      <c r="AZ4384" s="2" t="s">
        <v>47</v>
      </c>
      <c r="BA4384" s="2" t="s">
        <v>88</v>
      </c>
      <c r="BB4384" s="2" t="s">
        <v>37</v>
      </c>
      <c r="BC4384" s="2">
        <v>44.76</v>
      </c>
      <c r="BD4384" s="2">
        <v>2</v>
      </c>
      <c r="BE4384" s="2" t="s">
        <v>55</v>
      </c>
      <c r="BF4384" s="2" t="s">
        <v>39</v>
      </c>
      <c r="BG4384" s="2">
        <v>3</v>
      </c>
      <c r="BH4384" s="2">
        <v>2</v>
      </c>
    </row>
    <row r="4385" spans="36:60" x14ac:dyDescent="0.25">
      <c r="AJ4385" s="12">
        <v>671</v>
      </c>
      <c r="AK4385" s="13" t="s">
        <v>428</v>
      </c>
      <c r="AL4385" s="13" t="s">
        <v>127</v>
      </c>
      <c r="AM4385" s="13" t="s">
        <v>66</v>
      </c>
      <c r="AN4385" s="13" t="s">
        <v>43</v>
      </c>
      <c r="AO4385" s="13" t="s">
        <v>44</v>
      </c>
      <c r="AP4385" s="13" t="s">
        <v>61</v>
      </c>
      <c r="AQ4385" s="13" t="s">
        <v>79</v>
      </c>
      <c r="AR4385" s="13" t="s">
        <v>45</v>
      </c>
      <c r="AS4385" s="13" t="s">
        <v>46</v>
      </c>
      <c r="AT4385" s="13">
        <v>238.64</v>
      </c>
      <c r="AU4385" s="13">
        <v>6</v>
      </c>
      <c r="AV4385" s="13">
        <v>0.11</v>
      </c>
      <c r="AW4385" s="13">
        <v>1274.3399999999999</v>
      </c>
      <c r="AX4385" s="13">
        <v>964.07</v>
      </c>
      <c r="AY4385" s="13">
        <v>310.27</v>
      </c>
      <c r="AZ4385" s="13" t="s">
        <v>47</v>
      </c>
      <c r="BA4385" s="13" t="s">
        <v>71</v>
      </c>
      <c r="BB4385" s="13" t="s">
        <v>48</v>
      </c>
      <c r="BC4385" s="13">
        <v>27.85</v>
      </c>
      <c r="BD4385" s="13">
        <v>1</v>
      </c>
      <c r="BE4385" s="13" t="s">
        <v>97</v>
      </c>
      <c r="BF4385" s="13" t="s">
        <v>39</v>
      </c>
      <c r="BG4385" s="13">
        <v>4</v>
      </c>
      <c r="BH4385" s="13">
        <v>1</v>
      </c>
    </row>
    <row r="4386" spans="36:60" x14ac:dyDescent="0.25">
      <c r="AJ4386" s="11">
        <v>672</v>
      </c>
      <c r="AK4386" s="2" t="s">
        <v>534</v>
      </c>
      <c r="AL4386" s="2" t="s">
        <v>27</v>
      </c>
      <c r="AM4386" s="2" t="s">
        <v>82</v>
      </c>
      <c r="AN4386" s="2" t="s">
        <v>83</v>
      </c>
      <c r="AO4386" s="2" t="s">
        <v>94</v>
      </c>
      <c r="AP4386" s="2" t="s">
        <v>51</v>
      </c>
      <c r="AQ4386" s="2" t="s">
        <v>52</v>
      </c>
      <c r="AR4386" s="2" t="s">
        <v>53</v>
      </c>
      <c r="AS4386" s="2" t="s">
        <v>85</v>
      </c>
      <c r="AT4386" s="2">
        <v>267.39999999999998</v>
      </c>
      <c r="AU4386" s="2">
        <v>5</v>
      </c>
      <c r="AV4386" s="2">
        <v>0.14000000000000001</v>
      </c>
      <c r="AW4386" s="2">
        <v>1149.82</v>
      </c>
      <c r="AX4386" s="2">
        <v>757.22</v>
      </c>
      <c r="AY4386" s="2">
        <v>392.6</v>
      </c>
      <c r="AZ4386" s="2" t="s">
        <v>76</v>
      </c>
      <c r="BA4386" s="2" t="s">
        <v>36</v>
      </c>
      <c r="BB4386" s="2" t="s">
        <v>48</v>
      </c>
      <c r="BC4386" s="2">
        <v>11.11</v>
      </c>
      <c r="BD4386" s="2">
        <v>2</v>
      </c>
      <c r="BE4386" s="2" t="s">
        <v>38</v>
      </c>
      <c r="BF4386" s="2" t="s">
        <v>56</v>
      </c>
      <c r="BG4386" s="2">
        <v>5</v>
      </c>
      <c r="BH4386" s="2">
        <v>6</v>
      </c>
    </row>
    <row r="4387" spans="36:60" x14ac:dyDescent="0.25">
      <c r="AJ4387" s="12">
        <v>673</v>
      </c>
      <c r="AK4387" s="13" t="s">
        <v>535</v>
      </c>
      <c r="AL4387" s="13" t="s">
        <v>65</v>
      </c>
      <c r="AM4387" s="13" t="s">
        <v>42</v>
      </c>
      <c r="AN4387" s="13" t="s">
        <v>90</v>
      </c>
      <c r="AO4387" s="13" t="s">
        <v>60</v>
      </c>
      <c r="AP4387" s="13" t="s">
        <v>75</v>
      </c>
      <c r="AQ4387" s="13" t="s">
        <v>84</v>
      </c>
      <c r="AR4387" s="13" t="s">
        <v>33</v>
      </c>
      <c r="AS4387" s="13" t="s">
        <v>70</v>
      </c>
      <c r="AT4387" s="13">
        <v>784.26</v>
      </c>
      <c r="AU4387" s="13">
        <v>19</v>
      </c>
      <c r="AV4387" s="13">
        <v>0.11</v>
      </c>
      <c r="AW4387" s="13">
        <v>13261.84</v>
      </c>
      <c r="AX4387" s="13">
        <v>8664.7900000000009</v>
      </c>
      <c r="AY4387" s="13">
        <v>4597.05</v>
      </c>
      <c r="AZ4387" s="13" t="s">
        <v>63</v>
      </c>
      <c r="BA4387" s="13" t="s">
        <v>88</v>
      </c>
      <c r="BB4387" s="13" t="s">
        <v>37</v>
      </c>
      <c r="BC4387" s="13">
        <v>47.6</v>
      </c>
      <c r="BD4387" s="13">
        <v>4</v>
      </c>
      <c r="BE4387" s="13" t="s">
        <v>55</v>
      </c>
      <c r="BF4387" s="13" t="s">
        <v>56</v>
      </c>
      <c r="BG4387" s="13">
        <v>3</v>
      </c>
      <c r="BH4387" s="13">
        <v>2</v>
      </c>
    </row>
    <row r="4388" spans="36:60" x14ac:dyDescent="0.25">
      <c r="AJ4388" s="11">
        <v>674</v>
      </c>
      <c r="AK4388" s="2" t="s">
        <v>437</v>
      </c>
      <c r="AL4388" s="2" t="s">
        <v>118</v>
      </c>
      <c r="AM4388" s="2" t="s">
        <v>66</v>
      </c>
      <c r="AN4388" s="2" t="s">
        <v>83</v>
      </c>
      <c r="AO4388" s="2" t="s">
        <v>74</v>
      </c>
      <c r="AP4388" s="2" t="s">
        <v>68</v>
      </c>
      <c r="AQ4388" s="2" t="s">
        <v>107</v>
      </c>
      <c r="AR4388" s="2" t="s">
        <v>33</v>
      </c>
      <c r="AS4388" s="2" t="s">
        <v>85</v>
      </c>
      <c r="AT4388" s="2">
        <v>702.58</v>
      </c>
      <c r="AU4388" s="2">
        <v>4</v>
      </c>
      <c r="AV4388" s="2">
        <v>0.28000000000000003</v>
      </c>
      <c r="AW4388" s="2">
        <v>2023.43</v>
      </c>
      <c r="AX4388" s="2">
        <v>1095.75</v>
      </c>
      <c r="AY4388" s="2">
        <v>927.68</v>
      </c>
      <c r="AZ4388" s="2" t="s">
        <v>91</v>
      </c>
      <c r="BA4388" s="2" t="s">
        <v>71</v>
      </c>
      <c r="BB4388" s="2" t="s">
        <v>37</v>
      </c>
      <c r="BC4388" s="2">
        <v>30.58</v>
      </c>
      <c r="BD4388" s="2">
        <v>8</v>
      </c>
      <c r="BE4388" s="2" t="s">
        <v>38</v>
      </c>
      <c r="BF4388" s="2" t="s">
        <v>56</v>
      </c>
      <c r="BG4388" s="2">
        <v>3</v>
      </c>
      <c r="BH4388" s="2">
        <v>4</v>
      </c>
    </row>
    <row r="4389" spans="36:60" x14ac:dyDescent="0.25">
      <c r="AJ4389" s="12">
        <v>675</v>
      </c>
      <c r="AK4389" s="13" t="s">
        <v>536</v>
      </c>
      <c r="AL4389" s="13" t="s">
        <v>27</v>
      </c>
      <c r="AM4389" s="13" t="s">
        <v>42</v>
      </c>
      <c r="AN4389" s="13" t="s">
        <v>43</v>
      </c>
      <c r="AO4389" s="13" t="s">
        <v>60</v>
      </c>
      <c r="AP4389" s="13" t="s">
        <v>61</v>
      </c>
      <c r="AQ4389" s="13" t="s">
        <v>84</v>
      </c>
      <c r="AR4389" s="13" t="s">
        <v>45</v>
      </c>
      <c r="AS4389" s="13" t="s">
        <v>46</v>
      </c>
      <c r="AT4389" s="13">
        <v>465.8</v>
      </c>
      <c r="AU4389" s="13">
        <v>14</v>
      </c>
      <c r="AV4389" s="13">
        <v>0.1</v>
      </c>
      <c r="AW4389" s="13">
        <v>5869.08</v>
      </c>
      <c r="AX4389" s="13">
        <v>5244.72</v>
      </c>
      <c r="AY4389" s="13">
        <v>624.36</v>
      </c>
      <c r="AZ4389" s="13" t="s">
        <v>47</v>
      </c>
      <c r="BA4389" s="13" t="s">
        <v>88</v>
      </c>
      <c r="BB4389" s="13" t="s">
        <v>72</v>
      </c>
      <c r="BC4389" s="13">
        <v>19.739999999999998</v>
      </c>
      <c r="BD4389" s="13">
        <v>1</v>
      </c>
      <c r="BE4389" s="13" t="s">
        <v>97</v>
      </c>
      <c r="BF4389" s="13" t="s">
        <v>39</v>
      </c>
      <c r="BG4389" s="13">
        <v>3</v>
      </c>
      <c r="BH4389" s="13">
        <v>6</v>
      </c>
    </row>
    <row r="4390" spans="36:60" x14ac:dyDescent="0.25">
      <c r="AJ4390" s="11">
        <v>676</v>
      </c>
      <c r="AK4390" s="2" t="s">
        <v>323</v>
      </c>
      <c r="AL4390" s="2" t="s">
        <v>41</v>
      </c>
      <c r="AM4390" s="2" t="s">
        <v>42</v>
      </c>
      <c r="AN4390" s="2" t="s">
        <v>83</v>
      </c>
      <c r="AO4390" s="2" t="s">
        <v>44</v>
      </c>
      <c r="AP4390" s="2" t="s">
        <v>68</v>
      </c>
      <c r="AQ4390" s="2" t="s">
        <v>102</v>
      </c>
      <c r="AR4390" s="2" t="s">
        <v>33</v>
      </c>
      <c r="AS4390" s="2" t="s">
        <v>46</v>
      </c>
      <c r="AT4390" s="2">
        <v>824.87</v>
      </c>
      <c r="AU4390" s="2">
        <v>5</v>
      </c>
      <c r="AV4390" s="2">
        <v>0.06</v>
      </c>
      <c r="AW4390" s="2">
        <v>3876.89</v>
      </c>
      <c r="AX4390" s="2">
        <v>2764.7</v>
      </c>
      <c r="AY4390" s="2">
        <v>1112.19</v>
      </c>
      <c r="AZ4390" s="2" t="s">
        <v>63</v>
      </c>
      <c r="BA4390" s="2" t="s">
        <v>88</v>
      </c>
      <c r="BB4390" s="2" t="s">
        <v>48</v>
      </c>
      <c r="BC4390" s="2">
        <v>46.73</v>
      </c>
      <c r="BD4390" s="2">
        <v>4</v>
      </c>
      <c r="BE4390" s="2" t="s">
        <v>38</v>
      </c>
      <c r="BF4390" s="2" t="s">
        <v>56</v>
      </c>
      <c r="BG4390" s="2">
        <v>2</v>
      </c>
      <c r="BH4390" s="2">
        <v>4</v>
      </c>
    </row>
    <row r="4391" spans="36:60" x14ac:dyDescent="0.25">
      <c r="AJ4391" s="12">
        <v>677</v>
      </c>
      <c r="AK4391" s="13" t="s">
        <v>404</v>
      </c>
      <c r="AL4391" s="13" t="s">
        <v>127</v>
      </c>
      <c r="AM4391" s="13" t="s">
        <v>28</v>
      </c>
      <c r="AN4391" s="13" t="s">
        <v>83</v>
      </c>
      <c r="AO4391" s="13" t="s">
        <v>74</v>
      </c>
      <c r="AP4391" s="13" t="s">
        <v>51</v>
      </c>
      <c r="AQ4391" s="13" t="s">
        <v>62</v>
      </c>
      <c r="AR4391" s="13" t="s">
        <v>33</v>
      </c>
      <c r="AS4391" s="13" t="s">
        <v>46</v>
      </c>
      <c r="AT4391" s="13">
        <v>590.58000000000004</v>
      </c>
      <c r="AU4391" s="13">
        <v>13</v>
      </c>
      <c r="AV4391" s="13">
        <v>0.14000000000000001</v>
      </c>
      <c r="AW4391" s="13">
        <v>6602.68</v>
      </c>
      <c r="AX4391" s="13">
        <v>4702.5</v>
      </c>
      <c r="AY4391" s="13">
        <v>1900.18</v>
      </c>
      <c r="AZ4391" s="13" t="s">
        <v>91</v>
      </c>
      <c r="BA4391" s="13" t="s">
        <v>71</v>
      </c>
      <c r="BB4391" s="13" t="s">
        <v>48</v>
      </c>
      <c r="BC4391" s="13">
        <v>36.56</v>
      </c>
      <c r="BD4391" s="13">
        <v>1</v>
      </c>
      <c r="BE4391" s="13" t="s">
        <v>55</v>
      </c>
      <c r="BF4391" s="13" t="s">
        <v>39</v>
      </c>
      <c r="BG4391" s="13">
        <v>3</v>
      </c>
      <c r="BH4391" s="13">
        <v>1</v>
      </c>
    </row>
    <row r="4392" spans="36:60" x14ac:dyDescent="0.25">
      <c r="AJ4392" s="11">
        <v>678</v>
      </c>
      <c r="AK4392" s="2" t="s">
        <v>502</v>
      </c>
      <c r="AL4392" s="2" t="s">
        <v>127</v>
      </c>
      <c r="AM4392" s="2" t="s">
        <v>66</v>
      </c>
      <c r="AN4392" s="2" t="s">
        <v>90</v>
      </c>
      <c r="AO4392" s="2" t="s">
        <v>44</v>
      </c>
      <c r="AP4392" s="2" t="s">
        <v>61</v>
      </c>
      <c r="AQ4392" s="2" t="s">
        <v>79</v>
      </c>
      <c r="AR4392" s="2" t="s">
        <v>53</v>
      </c>
      <c r="AS4392" s="2" t="s">
        <v>34</v>
      </c>
      <c r="AT4392" s="2">
        <v>844.57</v>
      </c>
      <c r="AU4392" s="2">
        <v>3</v>
      </c>
      <c r="AV4392" s="2">
        <v>0.05</v>
      </c>
      <c r="AW4392" s="2">
        <v>2407.02</v>
      </c>
      <c r="AX4392" s="2">
        <v>1712</v>
      </c>
      <c r="AY4392" s="2">
        <v>695.02</v>
      </c>
      <c r="AZ4392" s="2" t="s">
        <v>91</v>
      </c>
      <c r="BA4392" s="2" t="s">
        <v>71</v>
      </c>
      <c r="BB4392" s="2" t="s">
        <v>37</v>
      </c>
      <c r="BC4392" s="2">
        <v>38.119999999999997</v>
      </c>
      <c r="BD4392" s="2">
        <v>1</v>
      </c>
      <c r="BE4392" s="2" t="s">
        <v>55</v>
      </c>
      <c r="BF4392" s="2" t="s">
        <v>56</v>
      </c>
      <c r="BG4392" s="2">
        <v>2</v>
      </c>
      <c r="BH4392" s="2">
        <v>11</v>
      </c>
    </row>
    <row r="4393" spans="36:60" x14ac:dyDescent="0.25">
      <c r="AJ4393" s="12">
        <v>679</v>
      </c>
      <c r="AK4393" s="13" t="s">
        <v>537</v>
      </c>
      <c r="AL4393" s="13" t="s">
        <v>50</v>
      </c>
      <c r="AM4393" s="13" t="s">
        <v>66</v>
      </c>
      <c r="AN4393" s="13" t="s">
        <v>59</v>
      </c>
      <c r="AO4393" s="13" t="s">
        <v>74</v>
      </c>
      <c r="AP4393" s="13" t="s">
        <v>51</v>
      </c>
      <c r="AQ4393" s="13" t="s">
        <v>79</v>
      </c>
      <c r="AR4393" s="13" t="s">
        <v>33</v>
      </c>
      <c r="AS4393" s="13" t="s">
        <v>85</v>
      </c>
      <c r="AT4393" s="13">
        <v>733.71</v>
      </c>
      <c r="AU4393" s="13">
        <v>20</v>
      </c>
      <c r="AV4393" s="13">
        <v>0.26</v>
      </c>
      <c r="AW4393" s="13">
        <v>10858.91</v>
      </c>
      <c r="AX4393" s="13">
        <v>7632.45</v>
      </c>
      <c r="AY4393" s="13">
        <v>3226.46</v>
      </c>
      <c r="AZ4393" s="13" t="s">
        <v>63</v>
      </c>
      <c r="BA4393" s="13" t="s">
        <v>88</v>
      </c>
      <c r="BB4393" s="13" t="s">
        <v>72</v>
      </c>
      <c r="BC4393" s="13">
        <v>21.96</v>
      </c>
      <c r="BD4393" s="13">
        <v>2</v>
      </c>
      <c r="BE4393" s="13" t="s">
        <v>97</v>
      </c>
      <c r="BF4393" s="13" t="s">
        <v>56</v>
      </c>
      <c r="BG4393" s="13">
        <v>2</v>
      </c>
      <c r="BH4393" s="13">
        <v>2</v>
      </c>
    </row>
    <row r="4394" spans="36:60" x14ac:dyDescent="0.25">
      <c r="AJ4394" s="11">
        <v>680</v>
      </c>
      <c r="AK4394" s="2" t="s">
        <v>538</v>
      </c>
      <c r="AL4394" s="2" t="s">
        <v>129</v>
      </c>
      <c r="AM4394" s="2" t="s">
        <v>28</v>
      </c>
      <c r="AN4394" s="2" t="s">
        <v>90</v>
      </c>
      <c r="AO4394" s="2" t="s">
        <v>94</v>
      </c>
      <c r="AP4394" s="2" t="s">
        <v>68</v>
      </c>
      <c r="AQ4394" s="2" t="s">
        <v>84</v>
      </c>
      <c r="AR4394" s="2" t="s">
        <v>53</v>
      </c>
      <c r="AS4394" s="2" t="s">
        <v>34</v>
      </c>
      <c r="AT4394" s="2">
        <v>607.65</v>
      </c>
      <c r="AU4394" s="2">
        <v>2</v>
      </c>
      <c r="AV4394" s="2">
        <v>0.16</v>
      </c>
      <c r="AW4394" s="2">
        <v>1020.85</v>
      </c>
      <c r="AX4394" s="2">
        <v>889.76</v>
      </c>
      <c r="AY4394" s="2">
        <v>131.09</v>
      </c>
      <c r="AZ4394" s="2" t="s">
        <v>91</v>
      </c>
      <c r="BA4394" s="2" t="s">
        <v>54</v>
      </c>
      <c r="BB4394" s="2" t="s">
        <v>72</v>
      </c>
      <c r="BC4394" s="2">
        <v>24.64</v>
      </c>
      <c r="BD4394" s="2">
        <v>4</v>
      </c>
      <c r="BE4394" s="2" t="s">
        <v>97</v>
      </c>
      <c r="BF4394" s="2" t="s">
        <v>56</v>
      </c>
      <c r="BG4394" s="2">
        <v>4</v>
      </c>
      <c r="BH4394" s="2">
        <v>7</v>
      </c>
    </row>
    <row r="4395" spans="36:60" x14ac:dyDescent="0.25">
      <c r="AJ4395" s="12">
        <v>681</v>
      </c>
      <c r="AK4395" s="13" t="s">
        <v>539</v>
      </c>
      <c r="AL4395" s="13" t="s">
        <v>41</v>
      </c>
      <c r="AM4395" s="13" t="s">
        <v>82</v>
      </c>
      <c r="AN4395" s="13" t="s">
        <v>83</v>
      </c>
      <c r="AO4395" s="13" t="s">
        <v>94</v>
      </c>
      <c r="AP4395" s="13" t="s">
        <v>31</v>
      </c>
      <c r="AQ4395" s="13" t="s">
        <v>79</v>
      </c>
      <c r="AR4395" s="13" t="s">
        <v>53</v>
      </c>
      <c r="AS4395" s="13" t="s">
        <v>70</v>
      </c>
      <c r="AT4395" s="13">
        <v>657.71</v>
      </c>
      <c r="AU4395" s="13">
        <v>5</v>
      </c>
      <c r="AV4395" s="13">
        <v>0.25</v>
      </c>
      <c r="AW4395" s="13">
        <v>2466.41</v>
      </c>
      <c r="AX4395" s="13">
        <v>1845.58</v>
      </c>
      <c r="AY4395" s="13">
        <v>620.83000000000004</v>
      </c>
      <c r="AZ4395" s="13" t="s">
        <v>91</v>
      </c>
      <c r="BA4395" s="13" t="s">
        <v>88</v>
      </c>
      <c r="BB4395" s="13" t="s">
        <v>37</v>
      </c>
      <c r="BC4395" s="13">
        <v>23.43</v>
      </c>
      <c r="BD4395" s="13">
        <v>4</v>
      </c>
      <c r="BE4395" s="13" t="s">
        <v>97</v>
      </c>
      <c r="BF4395" s="13" t="s">
        <v>39</v>
      </c>
      <c r="BG4395" s="13">
        <v>5</v>
      </c>
      <c r="BH4395" s="13">
        <v>2</v>
      </c>
    </row>
    <row r="4396" spans="36:60" x14ac:dyDescent="0.25">
      <c r="AJ4396" s="11">
        <v>682</v>
      </c>
      <c r="AK4396" s="2" t="s">
        <v>436</v>
      </c>
      <c r="AL4396" s="2" t="s">
        <v>129</v>
      </c>
      <c r="AM4396" s="2" t="s">
        <v>66</v>
      </c>
      <c r="AN4396" s="2" t="s">
        <v>29</v>
      </c>
      <c r="AO4396" s="2" t="s">
        <v>94</v>
      </c>
      <c r="AP4396" s="2" t="s">
        <v>61</v>
      </c>
      <c r="AQ4396" s="2" t="s">
        <v>102</v>
      </c>
      <c r="AR4396" s="2" t="s">
        <v>53</v>
      </c>
      <c r="AS4396" s="2" t="s">
        <v>85</v>
      </c>
      <c r="AT4396" s="2">
        <v>376.66</v>
      </c>
      <c r="AU4396" s="2">
        <v>4</v>
      </c>
      <c r="AV4396" s="2">
        <v>0.24</v>
      </c>
      <c r="AW4396" s="2">
        <v>1145.05</v>
      </c>
      <c r="AX4396" s="2">
        <v>634.15</v>
      </c>
      <c r="AY4396" s="2">
        <v>510.9</v>
      </c>
      <c r="AZ4396" s="2" t="s">
        <v>35</v>
      </c>
      <c r="BA4396" s="2" t="s">
        <v>71</v>
      </c>
      <c r="BB4396" s="2" t="s">
        <v>72</v>
      </c>
      <c r="BC4396" s="2">
        <v>21.62</v>
      </c>
      <c r="BD4396" s="2">
        <v>3</v>
      </c>
      <c r="BE4396" s="2" t="s">
        <v>97</v>
      </c>
      <c r="BF4396" s="2" t="s">
        <v>39</v>
      </c>
      <c r="BG4396" s="2">
        <v>2</v>
      </c>
      <c r="BH4396" s="2">
        <v>4</v>
      </c>
    </row>
    <row r="4397" spans="36:60" x14ac:dyDescent="0.25">
      <c r="AJ4397" s="12">
        <v>683</v>
      </c>
      <c r="AK4397" s="13" t="s">
        <v>159</v>
      </c>
      <c r="AL4397" s="13" t="s">
        <v>58</v>
      </c>
      <c r="AM4397" s="13" t="s">
        <v>66</v>
      </c>
      <c r="AN4397" s="13" t="s">
        <v>43</v>
      </c>
      <c r="AO4397" s="13" t="s">
        <v>100</v>
      </c>
      <c r="AP4397" s="13" t="s">
        <v>61</v>
      </c>
      <c r="AQ4397" s="13" t="s">
        <v>102</v>
      </c>
      <c r="AR4397" s="13" t="s">
        <v>33</v>
      </c>
      <c r="AS4397" s="13" t="s">
        <v>34</v>
      </c>
      <c r="AT4397" s="13">
        <v>598.35</v>
      </c>
      <c r="AU4397" s="13">
        <v>13</v>
      </c>
      <c r="AV4397" s="13">
        <v>0.01</v>
      </c>
      <c r="AW4397" s="13">
        <v>7700.76</v>
      </c>
      <c r="AX4397" s="13">
        <v>4331.91</v>
      </c>
      <c r="AY4397" s="13">
        <v>3368.85</v>
      </c>
      <c r="AZ4397" s="13" t="s">
        <v>47</v>
      </c>
      <c r="BA4397" s="13" t="s">
        <v>54</v>
      </c>
      <c r="BB4397" s="13" t="s">
        <v>48</v>
      </c>
      <c r="BC4397" s="13">
        <v>11.4</v>
      </c>
      <c r="BD4397" s="13">
        <v>2</v>
      </c>
      <c r="BE4397" s="13" t="s">
        <v>97</v>
      </c>
      <c r="BF4397" s="13" t="s">
        <v>56</v>
      </c>
      <c r="BG4397" s="13">
        <v>3</v>
      </c>
      <c r="BH4397" s="13">
        <v>12</v>
      </c>
    </row>
    <row r="4398" spans="36:60" x14ac:dyDescent="0.25">
      <c r="AJ4398" s="11">
        <v>684</v>
      </c>
      <c r="AK4398" s="2" t="s">
        <v>512</v>
      </c>
      <c r="AL4398" s="2" t="s">
        <v>129</v>
      </c>
      <c r="AM4398" s="2" t="s">
        <v>66</v>
      </c>
      <c r="AN4398" s="2" t="s">
        <v>59</v>
      </c>
      <c r="AO4398" s="2" t="s">
        <v>44</v>
      </c>
      <c r="AP4398" s="2" t="s">
        <v>75</v>
      </c>
      <c r="AQ4398" s="2" t="s">
        <v>102</v>
      </c>
      <c r="AR4398" s="2" t="s">
        <v>33</v>
      </c>
      <c r="AS4398" s="2" t="s">
        <v>70</v>
      </c>
      <c r="AT4398" s="2">
        <v>777.29</v>
      </c>
      <c r="AU4398" s="2">
        <v>3</v>
      </c>
      <c r="AV4398" s="2">
        <v>0.21</v>
      </c>
      <c r="AW4398" s="2">
        <v>1842.18</v>
      </c>
      <c r="AX4398" s="2">
        <v>1639.37</v>
      </c>
      <c r="AY4398" s="2">
        <v>202.81</v>
      </c>
      <c r="AZ4398" s="2" t="s">
        <v>63</v>
      </c>
      <c r="BA4398" s="2" t="s">
        <v>88</v>
      </c>
      <c r="BB4398" s="2" t="s">
        <v>72</v>
      </c>
      <c r="BC4398" s="2">
        <v>32.86</v>
      </c>
      <c r="BD4398" s="2">
        <v>6</v>
      </c>
      <c r="BE4398" s="2" t="s">
        <v>97</v>
      </c>
      <c r="BF4398" s="2" t="s">
        <v>39</v>
      </c>
      <c r="BG4398" s="2">
        <v>1</v>
      </c>
      <c r="BH4398" s="2">
        <v>4</v>
      </c>
    </row>
    <row r="4399" spans="36:60" x14ac:dyDescent="0.25">
      <c r="AJ4399" s="12">
        <v>685</v>
      </c>
      <c r="AK4399" s="13" t="s">
        <v>377</v>
      </c>
      <c r="AL4399" s="13" t="s">
        <v>41</v>
      </c>
      <c r="AM4399" s="13" t="s">
        <v>82</v>
      </c>
      <c r="AN4399" s="13" t="s">
        <v>29</v>
      </c>
      <c r="AO4399" s="13" t="s">
        <v>44</v>
      </c>
      <c r="AP4399" s="13" t="s">
        <v>51</v>
      </c>
      <c r="AQ4399" s="13" t="s">
        <v>87</v>
      </c>
      <c r="AR4399" s="13" t="s">
        <v>33</v>
      </c>
      <c r="AS4399" s="13" t="s">
        <v>85</v>
      </c>
      <c r="AT4399" s="13">
        <v>412.35</v>
      </c>
      <c r="AU4399" s="13">
        <v>10</v>
      </c>
      <c r="AV4399" s="13">
        <v>0.14000000000000001</v>
      </c>
      <c r="AW4399" s="13">
        <v>3546.21</v>
      </c>
      <c r="AX4399" s="13">
        <v>2770.33</v>
      </c>
      <c r="AY4399" s="13">
        <v>775.88</v>
      </c>
      <c r="AZ4399" s="13" t="s">
        <v>63</v>
      </c>
      <c r="BA4399" s="13" t="s">
        <v>71</v>
      </c>
      <c r="BB4399" s="13" t="s">
        <v>72</v>
      </c>
      <c r="BC4399" s="13">
        <v>30.35</v>
      </c>
      <c r="BD4399" s="13">
        <v>2</v>
      </c>
      <c r="BE4399" s="13" t="s">
        <v>38</v>
      </c>
      <c r="BF4399" s="13" t="s">
        <v>39</v>
      </c>
      <c r="BG4399" s="13">
        <v>4</v>
      </c>
      <c r="BH4399" s="13">
        <v>3</v>
      </c>
    </row>
    <row r="4400" spans="36:60" x14ac:dyDescent="0.25">
      <c r="AJ4400" s="11">
        <v>686</v>
      </c>
      <c r="AK4400" s="2" t="s">
        <v>439</v>
      </c>
      <c r="AL4400" s="2" t="s">
        <v>58</v>
      </c>
      <c r="AM4400" s="2" t="s">
        <v>82</v>
      </c>
      <c r="AN4400" s="2" t="s">
        <v>83</v>
      </c>
      <c r="AO4400" s="2" t="s">
        <v>94</v>
      </c>
      <c r="AP4400" s="2" t="s">
        <v>51</v>
      </c>
      <c r="AQ4400" s="2" t="s">
        <v>62</v>
      </c>
      <c r="AR4400" s="2" t="s">
        <v>45</v>
      </c>
      <c r="AS4400" s="2" t="s">
        <v>80</v>
      </c>
      <c r="AT4400" s="2">
        <v>584.57000000000005</v>
      </c>
      <c r="AU4400" s="2">
        <v>13</v>
      </c>
      <c r="AV4400" s="2">
        <v>0.28999999999999998</v>
      </c>
      <c r="AW4400" s="2">
        <v>5395.58</v>
      </c>
      <c r="AX4400" s="2">
        <v>3746.6</v>
      </c>
      <c r="AY4400" s="2">
        <v>1648.98</v>
      </c>
      <c r="AZ4400" s="2" t="s">
        <v>91</v>
      </c>
      <c r="BA4400" s="2" t="s">
        <v>88</v>
      </c>
      <c r="BB4400" s="2" t="s">
        <v>48</v>
      </c>
      <c r="BC4400" s="2">
        <v>6.66</v>
      </c>
      <c r="BD4400" s="2">
        <v>7</v>
      </c>
      <c r="BE4400" s="2" t="s">
        <v>55</v>
      </c>
      <c r="BF4400" s="2" t="s">
        <v>39</v>
      </c>
      <c r="BG4400" s="2">
        <v>1</v>
      </c>
      <c r="BH4400" s="2">
        <v>10</v>
      </c>
    </row>
    <row r="4401" spans="36:60" x14ac:dyDescent="0.25">
      <c r="AJ4401" s="12">
        <v>687</v>
      </c>
      <c r="AK4401" s="13" t="s">
        <v>227</v>
      </c>
      <c r="AL4401" s="13" t="s">
        <v>41</v>
      </c>
      <c r="AM4401" s="13" t="s">
        <v>42</v>
      </c>
      <c r="AN4401" s="13" t="s">
        <v>90</v>
      </c>
      <c r="AO4401" s="13" t="s">
        <v>67</v>
      </c>
      <c r="AP4401" s="13" t="s">
        <v>51</v>
      </c>
      <c r="AQ4401" s="13" t="s">
        <v>62</v>
      </c>
      <c r="AR4401" s="13" t="s">
        <v>45</v>
      </c>
      <c r="AS4401" s="13" t="s">
        <v>85</v>
      </c>
      <c r="AT4401" s="13">
        <v>612.42999999999995</v>
      </c>
      <c r="AU4401" s="13">
        <v>17</v>
      </c>
      <c r="AV4401" s="13">
        <v>0.06</v>
      </c>
      <c r="AW4401" s="13">
        <v>9786.6299999999992</v>
      </c>
      <c r="AX4401" s="13">
        <v>6438.2</v>
      </c>
      <c r="AY4401" s="13">
        <v>3348.43</v>
      </c>
      <c r="AZ4401" s="13" t="s">
        <v>35</v>
      </c>
      <c r="BA4401" s="13" t="s">
        <v>36</v>
      </c>
      <c r="BB4401" s="13" t="s">
        <v>37</v>
      </c>
      <c r="BC4401" s="13">
        <v>35.92</v>
      </c>
      <c r="BD4401" s="13">
        <v>3</v>
      </c>
      <c r="BE4401" s="13" t="s">
        <v>97</v>
      </c>
      <c r="BF4401" s="13" t="s">
        <v>56</v>
      </c>
      <c r="BG4401" s="13">
        <v>5</v>
      </c>
      <c r="BH4401" s="13">
        <v>8</v>
      </c>
    </row>
    <row r="4402" spans="36:60" x14ac:dyDescent="0.25">
      <c r="AJ4402" s="11">
        <v>688</v>
      </c>
      <c r="AK4402" s="2" t="s">
        <v>454</v>
      </c>
      <c r="AL4402" s="2" t="s">
        <v>118</v>
      </c>
      <c r="AM4402" s="2" t="s">
        <v>42</v>
      </c>
      <c r="AN4402" s="2" t="s">
        <v>29</v>
      </c>
      <c r="AO4402" s="2" t="s">
        <v>60</v>
      </c>
      <c r="AP4402" s="2" t="s">
        <v>68</v>
      </c>
      <c r="AQ4402" s="2" t="s">
        <v>52</v>
      </c>
      <c r="AR4402" s="2" t="s">
        <v>53</v>
      </c>
      <c r="AS4402" s="2" t="s">
        <v>34</v>
      </c>
      <c r="AT4402" s="2">
        <v>815.49</v>
      </c>
      <c r="AU4402" s="2">
        <v>11</v>
      </c>
      <c r="AV4402" s="2">
        <v>0.18</v>
      </c>
      <c r="AW4402" s="2">
        <v>7355.72</v>
      </c>
      <c r="AX4402" s="2">
        <v>6415.74</v>
      </c>
      <c r="AY4402" s="2">
        <v>939.98</v>
      </c>
      <c r="AZ4402" s="2" t="s">
        <v>35</v>
      </c>
      <c r="BA4402" s="2" t="s">
        <v>36</v>
      </c>
      <c r="BB4402" s="2" t="s">
        <v>72</v>
      </c>
      <c r="BC4402" s="2">
        <v>35.630000000000003</v>
      </c>
      <c r="BD4402" s="2">
        <v>8</v>
      </c>
      <c r="BE4402" s="2" t="s">
        <v>55</v>
      </c>
      <c r="BF4402" s="2" t="s">
        <v>56</v>
      </c>
      <c r="BG4402" s="2">
        <v>1</v>
      </c>
      <c r="BH4402" s="2">
        <v>12</v>
      </c>
    </row>
    <row r="4403" spans="36:60" x14ac:dyDescent="0.25">
      <c r="AJ4403" s="12">
        <v>689</v>
      </c>
      <c r="AK4403" s="13" t="s">
        <v>104</v>
      </c>
      <c r="AL4403" s="13" t="s">
        <v>127</v>
      </c>
      <c r="AM4403" s="13" t="s">
        <v>66</v>
      </c>
      <c r="AN4403" s="13" t="s">
        <v>90</v>
      </c>
      <c r="AO4403" s="13" t="s">
        <v>74</v>
      </c>
      <c r="AP4403" s="13" t="s">
        <v>61</v>
      </c>
      <c r="AQ4403" s="13" t="s">
        <v>102</v>
      </c>
      <c r="AR4403" s="13" t="s">
        <v>45</v>
      </c>
      <c r="AS4403" s="13" t="s">
        <v>70</v>
      </c>
      <c r="AT4403" s="13">
        <v>36.380000000000003</v>
      </c>
      <c r="AU4403" s="13">
        <v>15</v>
      </c>
      <c r="AV4403" s="13">
        <v>0.2</v>
      </c>
      <c r="AW4403" s="13">
        <v>436.56</v>
      </c>
      <c r="AX4403" s="13">
        <v>234.17</v>
      </c>
      <c r="AY4403" s="13">
        <v>202.39</v>
      </c>
      <c r="AZ4403" s="13" t="s">
        <v>63</v>
      </c>
      <c r="BA4403" s="13" t="s">
        <v>36</v>
      </c>
      <c r="BB4403" s="13" t="s">
        <v>48</v>
      </c>
      <c r="BC4403" s="13">
        <v>39.83</v>
      </c>
      <c r="BD4403" s="13">
        <v>6</v>
      </c>
      <c r="BE4403" s="13" t="s">
        <v>97</v>
      </c>
      <c r="BF4403" s="13" t="s">
        <v>56</v>
      </c>
      <c r="BG4403" s="13">
        <v>1</v>
      </c>
      <c r="BH4403" s="13">
        <v>12</v>
      </c>
    </row>
    <row r="4404" spans="36:60" x14ac:dyDescent="0.25">
      <c r="AJ4404" s="11">
        <v>690</v>
      </c>
      <c r="AK4404" s="2" t="s">
        <v>214</v>
      </c>
      <c r="AL4404" s="2" t="s">
        <v>58</v>
      </c>
      <c r="AM4404" s="2" t="s">
        <v>82</v>
      </c>
      <c r="AN4404" s="2" t="s">
        <v>59</v>
      </c>
      <c r="AO4404" s="2" t="s">
        <v>60</v>
      </c>
      <c r="AP4404" s="2" t="s">
        <v>61</v>
      </c>
      <c r="AQ4404" s="2" t="s">
        <v>87</v>
      </c>
      <c r="AR4404" s="2" t="s">
        <v>53</v>
      </c>
      <c r="AS4404" s="2" t="s">
        <v>80</v>
      </c>
      <c r="AT4404" s="2">
        <v>888.43</v>
      </c>
      <c r="AU4404" s="2">
        <v>12</v>
      </c>
      <c r="AV4404" s="2">
        <v>0.19</v>
      </c>
      <c r="AW4404" s="2">
        <v>8635.5400000000009</v>
      </c>
      <c r="AX4404" s="2">
        <v>5583.27</v>
      </c>
      <c r="AY4404" s="2">
        <v>3052.27</v>
      </c>
      <c r="AZ4404" s="2" t="s">
        <v>47</v>
      </c>
      <c r="BA4404" s="2" t="s">
        <v>36</v>
      </c>
      <c r="BB4404" s="2" t="s">
        <v>37</v>
      </c>
      <c r="BC4404" s="2">
        <v>20.16</v>
      </c>
      <c r="BD4404" s="2">
        <v>6</v>
      </c>
      <c r="BE4404" s="2" t="s">
        <v>97</v>
      </c>
      <c r="BF4404" s="2" t="s">
        <v>39</v>
      </c>
      <c r="BG4404" s="2">
        <v>3</v>
      </c>
      <c r="BH4404" s="2">
        <v>10</v>
      </c>
    </row>
    <row r="4405" spans="36:60" x14ac:dyDescent="0.25">
      <c r="AJ4405" s="12">
        <v>691</v>
      </c>
      <c r="AK4405" s="13" t="s">
        <v>342</v>
      </c>
      <c r="AL4405" s="13" t="s">
        <v>50</v>
      </c>
      <c r="AM4405" s="13" t="s">
        <v>42</v>
      </c>
      <c r="AN4405" s="13" t="s">
        <v>43</v>
      </c>
      <c r="AO4405" s="13" t="s">
        <v>44</v>
      </c>
      <c r="AP4405" s="13" t="s">
        <v>75</v>
      </c>
      <c r="AQ4405" s="13" t="s">
        <v>87</v>
      </c>
      <c r="AR4405" s="13" t="s">
        <v>33</v>
      </c>
      <c r="AS4405" s="13" t="s">
        <v>70</v>
      </c>
      <c r="AT4405" s="13">
        <v>321.93</v>
      </c>
      <c r="AU4405" s="13">
        <v>2</v>
      </c>
      <c r="AV4405" s="13">
        <v>0.01</v>
      </c>
      <c r="AW4405" s="13">
        <v>637.41999999999996</v>
      </c>
      <c r="AX4405" s="13">
        <v>323.7</v>
      </c>
      <c r="AY4405" s="13">
        <v>313.72000000000003</v>
      </c>
      <c r="AZ4405" s="13" t="s">
        <v>63</v>
      </c>
      <c r="BA4405" s="13" t="s">
        <v>88</v>
      </c>
      <c r="BB4405" s="13" t="s">
        <v>37</v>
      </c>
      <c r="BC4405" s="13">
        <v>32.1</v>
      </c>
      <c r="BD4405" s="13">
        <v>8</v>
      </c>
      <c r="BE4405" s="13" t="s">
        <v>97</v>
      </c>
      <c r="BF4405" s="13" t="s">
        <v>56</v>
      </c>
      <c r="BG4405" s="13">
        <v>2</v>
      </c>
      <c r="BH4405" s="13">
        <v>3</v>
      </c>
    </row>
    <row r="4406" spans="36:60" x14ac:dyDescent="0.25">
      <c r="AJ4406" s="11">
        <v>692</v>
      </c>
      <c r="AK4406" s="2" t="s">
        <v>540</v>
      </c>
      <c r="AL4406" s="2" t="s">
        <v>96</v>
      </c>
      <c r="AM4406" s="2" t="s">
        <v>42</v>
      </c>
      <c r="AN4406" s="2" t="s">
        <v>29</v>
      </c>
      <c r="AO4406" s="2" t="s">
        <v>67</v>
      </c>
      <c r="AP4406" s="2" t="s">
        <v>68</v>
      </c>
      <c r="AQ4406" s="2" t="s">
        <v>87</v>
      </c>
      <c r="AR4406" s="2" t="s">
        <v>33</v>
      </c>
      <c r="AS4406" s="2" t="s">
        <v>85</v>
      </c>
      <c r="AT4406" s="2">
        <v>630.29</v>
      </c>
      <c r="AU4406" s="2">
        <v>11</v>
      </c>
      <c r="AV4406" s="2">
        <v>0.25</v>
      </c>
      <c r="AW4406" s="2">
        <v>5199.8900000000003</v>
      </c>
      <c r="AX4406" s="2">
        <v>2976.62</v>
      </c>
      <c r="AY4406" s="2">
        <v>2223.27</v>
      </c>
      <c r="AZ4406" s="2" t="s">
        <v>47</v>
      </c>
      <c r="BA4406" s="2" t="s">
        <v>54</v>
      </c>
      <c r="BB4406" s="2" t="s">
        <v>48</v>
      </c>
      <c r="BC4406" s="2">
        <v>44.6</v>
      </c>
      <c r="BD4406" s="2">
        <v>8</v>
      </c>
      <c r="BE4406" s="2" t="s">
        <v>97</v>
      </c>
      <c r="BF4406" s="2" t="s">
        <v>39</v>
      </c>
      <c r="BG4406" s="2">
        <v>2</v>
      </c>
      <c r="BH4406" s="2">
        <v>1</v>
      </c>
    </row>
    <row r="4407" spans="36:60" x14ac:dyDescent="0.25">
      <c r="AJ4407" s="12">
        <v>693</v>
      </c>
      <c r="AK4407" s="13" t="s">
        <v>541</v>
      </c>
      <c r="AL4407" s="13" t="s">
        <v>41</v>
      </c>
      <c r="AM4407" s="13" t="s">
        <v>66</v>
      </c>
      <c r="AN4407" s="13" t="s">
        <v>59</v>
      </c>
      <c r="AO4407" s="13" t="s">
        <v>74</v>
      </c>
      <c r="AP4407" s="13" t="s">
        <v>31</v>
      </c>
      <c r="AQ4407" s="13" t="s">
        <v>69</v>
      </c>
      <c r="AR4407" s="13" t="s">
        <v>45</v>
      </c>
      <c r="AS4407" s="13" t="s">
        <v>80</v>
      </c>
      <c r="AT4407" s="13">
        <v>557.04</v>
      </c>
      <c r="AU4407" s="13">
        <v>9</v>
      </c>
      <c r="AV4407" s="13">
        <v>0.2</v>
      </c>
      <c r="AW4407" s="13">
        <v>4010.69</v>
      </c>
      <c r="AX4407" s="13">
        <v>3093.98</v>
      </c>
      <c r="AY4407" s="13">
        <v>916.71</v>
      </c>
      <c r="AZ4407" s="13" t="s">
        <v>91</v>
      </c>
      <c r="BA4407" s="13" t="s">
        <v>71</v>
      </c>
      <c r="BB4407" s="13" t="s">
        <v>48</v>
      </c>
      <c r="BC4407" s="13">
        <v>19.43</v>
      </c>
      <c r="BD4407" s="13">
        <v>10</v>
      </c>
      <c r="BE4407" s="13" t="s">
        <v>97</v>
      </c>
      <c r="BF4407" s="13" t="s">
        <v>39</v>
      </c>
      <c r="BG4407" s="13">
        <v>3</v>
      </c>
      <c r="BH4407" s="13">
        <v>5</v>
      </c>
    </row>
    <row r="4408" spans="36:60" x14ac:dyDescent="0.25">
      <c r="AJ4408" s="11">
        <v>694</v>
      </c>
      <c r="AK4408" s="2" t="s">
        <v>256</v>
      </c>
      <c r="AL4408" s="2" t="s">
        <v>41</v>
      </c>
      <c r="AM4408" s="2" t="s">
        <v>66</v>
      </c>
      <c r="AN4408" s="2" t="s">
        <v>59</v>
      </c>
      <c r="AO4408" s="2" t="s">
        <v>94</v>
      </c>
      <c r="AP4408" s="2" t="s">
        <v>51</v>
      </c>
      <c r="AQ4408" s="2" t="s">
        <v>87</v>
      </c>
      <c r="AR4408" s="2" t="s">
        <v>45</v>
      </c>
      <c r="AS4408" s="2" t="s">
        <v>34</v>
      </c>
      <c r="AT4408" s="2">
        <v>646.42999999999995</v>
      </c>
      <c r="AU4408" s="2">
        <v>16</v>
      </c>
      <c r="AV4408" s="2">
        <v>0.1</v>
      </c>
      <c r="AW4408" s="2">
        <v>9308.59</v>
      </c>
      <c r="AX4408" s="2">
        <v>4976.78</v>
      </c>
      <c r="AY4408" s="2">
        <v>4331.8100000000004</v>
      </c>
      <c r="AZ4408" s="2" t="s">
        <v>76</v>
      </c>
      <c r="BA4408" s="2" t="s">
        <v>54</v>
      </c>
      <c r="BB4408" s="2" t="s">
        <v>72</v>
      </c>
      <c r="BC4408" s="2">
        <v>11.69</v>
      </c>
      <c r="BD4408" s="2">
        <v>3</v>
      </c>
      <c r="BE4408" s="2" t="s">
        <v>97</v>
      </c>
      <c r="BF4408" s="2" t="s">
        <v>39</v>
      </c>
      <c r="BG4408" s="2">
        <v>2</v>
      </c>
      <c r="BH4408" s="2">
        <v>7</v>
      </c>
    </row>
    <row r="4409" spans="36:60" x14ac:dyDescent="0.25">
      <c r="AJ4409" s="12">
        <v>695</v>
      </c>
      <c r="AK4409" s="13" t="s">
        <v>534</v>
      </c>
      <c r="AL4409" s="13" t="s">
        <v>96</v>
      </c>
      <c r="AM4409" s="13" t="s">
        <v>42</v>
      </c>
      <c r="AN4409" s="13" t="s">
        <v>90</v>
      </c>
      <c r="AO4409" s="13" t="s">
        <v>60</v>
      </c>
      <c r="AP4409" s="13" t="s">
        <v>68</v>
      </c>
      <c r="AQ4409" s="13" t="s">
        <v>32</v>
      </c>
      <c r="AR4409" s="13" t="s">
        <v>53</v>
      </c>
      <c r="AS4409" s="13" t="s">
        <v>85</v>
      </c>
      <c r="AT4409" s="13">
        <v>185.5</v>
      </c>
      <c r="AU4409" s="13">
        <v>2</v>
      </c>
      <c r="AV4409" s="13">
        <v>0.27</v>
      </c>
      <c r="AW4409" s="13">
        <v>270.83</v>
      </c>
      <c r="AX4409" s="13">
        <v>194.87</v>
      </c>
      <c r="AY4409" s="13">
        <v>75.959999999999994</v>
      </c>
      <c r="AZ4409" s="13" t="s">
        <v>76</v>
      </c>
      <c r="BA4409" s="13" t="s">
        <v>88</v>
      </c>
      <c r="BB4409" s="13" t="s">
        <v>72</v>
      </c>
      <c r="BC4409" s="13">
        <v>16.690000000000001</v>
      </c>
      <c r="BD4409" s="13">
        <v>5</v>
      </c>
      <c r="BE4409" s="13" t="s">
        <v>97</v>
      </c>
      <c r="BF4409" s="13" t="s">
        <v>56</v>
      </c>
      <c r="BG4409" s="13">
        <v>1</v>
      </c>
      <c r="BH4409" s="13">
        <v>6</v>
      </c>
    </row>
    <row r="4410" spans="36:60" x14ac:dyDescent="0.25">
      <c r="AJ4410" s="11">
        <v>696</v>
      </c>
      <c r="AK4410" s="2" t="s">
        <v>285</v>
      </c>
      <c r="AL4410" s="2" t="s">
        <v>118</v>
      </c>
      <c r="AM4410" s="2" t="s">
        <v>28</v>
      </c>
      <c r="AN4410" s="2" t="s">
        <v>29</v>
      </c>
      <c r="AO4410" s="2" t="s">
        <v>30</v>
      </c>
      <c r="AP4410" s="2" t="s">
        <v>75</v>
      </c>
      <c r="AQ4410" s="2" t="s">
        <v>32</v>
      </c>
      <c r="AR4410" s="2" t="s">
        <v>53</v>
      </c>
      <c r="AS4410" s="2" t="s">
        <v>85</v>
      </c>
      <c r="AT4410" s="2">
        <v>526.07000000000005</v>
      </c>
      <c r="AU4410" s="2">
        <v>18</v>
      </c>
      <c r="AV4410" s="2">
        <v>0.08</v>
      </c>
      <c r="AW4410" s="2">
        <v>8711.7199999999993</v>
      </c>
      <c r="AX4410" s="2">
        <v>7808.26</v>
      </c>
      <c r="AY4410" s="2">
        <v>903.46</v>
      </c>
      <c r="AZ4410" s="2" t="s">
        <v>76</v>
      </c>
      <c r="BA4410" s="2" t="s">
        <v>88</v>
      </c>
      <c r="BB4410" s="2" t="s">
        <v>48</v>
      </c>
      <c r="BC4410" s="2">
        <v>30.42</v>
      </c>
      <c r="BD4410" s="2">
        <v>2</v>
      </c>
      <c r="BE4410" s="2" t="s">
        <v>38</v>
      </c>
      <c r="BF4410" s="2" t="s">
        <v>56</v>
      </c>
      <c r="BG4410" s="2">
        <v>4</v>
      </c>
      <c r="BH4410" s="2">
        <v>12</v>
      </c>
    </row>
    <row r="4411" spans="36:60" x14ac:dyDescent="0.25">
      <c r="AJ4411" s="12">
        <v>697</v>
      </c>
      <c r="AK4411" s="13" t="s">
        <v>226</v>
      </c>
      <c r="AL4411" s="13" t="s">
        <v>65</v>
      </c>
      <c r="AM4411" s="13" t="s">
        <v>66</v>
      </c>
      <c r="AN4411" s="13" t="s">
        <v>90</v>
      </c>
      <c r="AO4411" s="13" t="s">
        <v>44</v>
      </c>
      <c r="AP4411" s="13" t="s">
        <v>68</v>
      </c>
      <c r="AQ4411" s="13" t="s">
        <v>87</v>
      </c>
      <c r="AR4411" s="13" t="s">
        <v>53</v>
      </c>
      <c r="AS4411" s="13" t="s">
        <v>34</v>
      </c>
      <c r="AT4411" s="13">
        <v>588.49</v>
      </c>
      <c r="AU4411" s="13">
        <v>10</v>
      </c>
      <c r="AV4411" s="13">
        <v>0.19</v>
      </c>
      <c r="AW4411" s="13">
        <v>4766.7700000000004</v>
      </c>
      <c r="AX4411" s="13">
        <v>3216.29</v>
      </c>
      <c r="AY4411" s="13">
        <v>1550.48</v>
      </c>
      <c r="AZ4411" s="13" t="s">
        <v>63</v>
      </c>
      <c r="BA4411" s="13" t="s">
        <v>54</v>
      </c>
      <c r="BB4411" s="13" t="s">
        <v>48</v>
      </c>
      <c r="BC4411" s="13">
        <v>48.37</v>
      </c>
      <c r="BD4411" s="13">
        <v>10</v>
      </c>
      <c r="BE4411" s="13" t="s">
        <v>97</v>
      </c>
      <c r="BF4411" s="13" t="s">
        <v>39</v>
      </c>
      <c r="BG4411" s="13">
        <v>5</v>
      </c>
      <c r="BH4411" s="13">
        <v>10</v>
      </c>
    </row>
    <row r="4412" spans="36:60" x14ac:dyDescent="0.25">
      <c r="AJ4412" s="11">
        <v>698</v>
      </c>
      <c r="AK4412" s="2" t="s">
        <v>403</v>
      </c>
      <c r="AL4412" s="2" t="s">
        <v>58</v>
      </c>
      <c r="AM4412" s="2" t="s">
        <v>28</v>
      </c>
      <c r="AN4412" s="2" t="s">
        <v>29</v>
      </c>
      <c r="AO4412" s="2" t="s">
        <v>44</v>
      </c>
      <c r="AP4412" s="2" t="s">
        <v>75</v>
      </c>
      <c r="AQ4412" s="2" t="s">
        <v>52</v>
      </c>
      <c r="AR4412" s="2" t="s">
        <v>53</v>
      </c>
      <c r="AS4412" s="2" t="s">
        <v>85</v>
      </c>
      <c r="AT4412" s="2">
        <v>974.44</v>
      </c>
      <c r="AU4412" s="2">
        <v>6</v>
      </c>
      <c r="AV4412" s="2">
        <v>0.12</v>
      </c>
      <c r="AW4412" s="2">
        <v>5145.04</v>
      </c>
      <c r="AX4412" s="2">
        <v>3782.76</v>
      </c>
      <c r="AY4412" s="2">
        <v>1362.28</v>
      </c>
      <c r="AZ4412" s="2" t="s">
        <v>47</v>
      </c>
      <c r="BA4412" s="2" t="s">
        <v>88</v>
      </c>
      <c r="BB4412" s="2" t="s">
        <v>48</v>
      </c>
      <c r="BC4412" s="2">
        <v>39.729999999999997</v>
      </c>
      <c r="BD4412" s="2">
        <v>7</v>
      </c>
      <c r="BE4412" s="2" t="s">
        <v>38</v>
      </c>
      <c r="BF4412" s="2" t="s">
        <v>56</v>
      </c>
      <c r="BG4412" s="2">
        <v>4</v>
      </c>
      <c r="BH4412" s="2">
        <v>1</v>
      </c>
    </row>
    <row r="4413" spans="36:60" x14ac:dyDescent="0.25">
      <c r="AJ4413" s="12">
        <v>699</v>
      </c>
      <c r="AK4413" s="13" t="s">
        <v>542</v>
      </c>
      <c r="AL4413" s="13" t="s">
        <v>65</v>
      </c>
      <c r="AM4413" s="13" t="s">
        <v>66</v>
      </c>
      <c r="AN4413" s="13" t="s">
        <v>43</v>
      </c>
      <c r="AO4413" s="13" t="s">
        <v>67</v>
      </c>
      <c r="AP4413" s="13" t="s">
        <v>75</v>
      </c>
      <c r="AQ4413" s="13" t="s">
        <v>134</v>
      </c>
      <c r="AR4413" s="13" t="s">
        <v>53</v>
      </c>
      <c r="AS4413" s="13" t="s">
        <v>80</v>
      </c>
      <c r="AT4413" s="13">
        <v>324.07</v>
      </c>
      <c r="AU4413" s="13">
        <v>17</v>
      </c>
      <c r="AV4413" s="13">
        <v>0.24</v>
      </c>
      <c r="AW4413" s="13">
        <v>4186.9799999999996</v>
      </c>
      <c r="AX4413" s="13">
        <v>2882.76</v>
      </c>
      <c r="AY4413" s="13">
        <v>1304.22</v>
      </c>
      <c r="AZ4413" s="13" t="s">
        <v>91</v>
      </c>
      <c r="BA4413" s="13" t="s">
        <v>88</v>
      </c>
      <c r="BB4413" s="13" t="s">
        <v>48</v>
      </c>
      <c r="BC4413" s="13">
        <v>30.13</v>
      </c>
      <c r="BD4413" s="13">
        <v>9</v>
      </c>
      <c r="BE4413" s="13" t="s">
        <v>55</v>
      </c>
      <c r="BF4413" s="13" t="s">
        <v>39</v>
      </c>
      <c r="BG4413" s="13">
        <v>4</v>
      </c>
      <c r="BH4413" s="13">
        <v>8</v>
      </c>
    </row>
    <row r="4414" spans="36:60" x14ac:dyDescent="0.25">
      <c r="AJ4414" s="11">
        <v>700</v>
      </c>
      <c r="AK4414" s="2" t="s">
        <v>543</v>
      </c>
      <c r="AL4414" s="2" t="s">
        <v>50</v>
      </c>
      <c r="AM4414" s="2" t="s">
        <v>42</v>
      </c>
      <c r="AN4414" s="2" t="s">
        <v>90</v>
      </c>
      <c r="AO4414" s="2" t="s">
        <v>74</v>
      </c>
      <c r="AP4414" s="2" t="s">
        <v>31</v>
      </c>
      <c r="AQ4414" s="2" t="s">
        <v>87</v>
      </c>
      <c r="AR4414" s="2" t="s">
        <v>53</v>
      </c>
      <c r="AS4414" s="2" t="s">
        <v>85</v>
      </c>
      <c r="AT4414" s="2">
        <v>790.03</v>
      </c>
      <c r="AU4414" s="2">
        <v>15</v>
      </c>
      <c r="AV4414" s="2">
        <v>0.18</v>
      </c>
      <c r="AW4414" s="2">
        <v>9717.3700000000008</v>
      </c>
      <c r="AX4414" s="2">
        <v>5916.44</v>
      </c>
      <c r="AY4414" s="2">
        <v>3800.93</v>
      </c>
      <c r="AZ4414" s="2" t="s">
        <v>35</v>
      </c>
      <c r="BA4414" s="2" t="s">
        <v>36</v>
      </c>
      <c r="BB4414" s="2" t="s">
        <v>48</v>
      </c>
      <c r="BC4414" s="2">
        <v>38.450000000000003</v>
      </c>
      <c r="BD4414" s="2">
        <v>10</v>
      </c>
      <c r="BE4414" s="2" t="s">
        <v>38</v>
      </c>
      <c r="BF4414" s="2" t="s">
        <v>39</v>
      </c>
      <c r="BG4414" s="2">
        <v>4</v>
      </c>
      <c r="BH4414" s="2">
        <v>6</v>
      </c>
    </row>
    <row r="4415" spans="36:60" x14ac:dyDescent="0.25">
      <c r="AJ4415" s="12">
        <v>701</v>
      </c>
      <c r="AK4415" s="13" t="s">
        <v>276</v>
      </c>
      <c r="AL4415" s="13" t="s">
        <v>120</v>
      </c>
      <c r="AM4415" s="13" t="s">
        <v>66</v>
      </c>
      <c r="AN4415" s="13" t="s">
        <v>83</v>
      </c>
      <c r="AO4415" s="13" t="s">
        <v>30</v>
      </c>
      <c r="AP4415" s="13" t="s">
        <v>61</v>
      </c>
      <c r="AQ4415" s="13" t="s">
        <v>102</v>
      </c>
      <c r="AR4415" s="13" t="s">
        <v>45</v>
      </c>
      <c r="AS4415" s="13" t="s">
        <v>80</v>
      </c>
      <c r="AT4415" s="13">
        <v>373.65</v>
      </c>
      <c r="AU4415" s="13">
        <v>13</v>
      </c>
      <c r="AV4415" s="13">
        <v>0.02</v>
      </c>
      <c r="AW4415" s="13">
        <v>4760.3</v>
      </c>
      <c r="AX4415" s="13">
        <v>3401.11</v>
      </c>
      <c r="AY4415" s="13">
        <v>1359.19</v>
      </c>
      <c r="AZ4415" s="13" t="s">
        <v>35</v>
      </c>
      <c r="BA4415" s="13" t="s">
        <v>71</v>
      </c>
      <c r="BB4415" s="13" t="s">
        <v>37</v>
      </c>
      <c r="BC4415" s="13">
        <v>39.590000000000003</v>
      </c>
      <c r="BD4415" s="13">
        <v>2</v>
      </c>
      <c r="BE4415" s="13" t="s">
        <v>55</v>
      </c>
      <c r="BF4415" s="13" t="s">
        <v>39</v>
      </c>
      <c r="BG4415" s="13">
        <v>3</v>
      </c>
      <c r="BH4415" s="13">
        <v>2</v>
      </c>
    </row>
    <row r="4416" spans="36:60" x14ac:dyDescent="0.25">
      <c r="AJ4416" s="11">
        <v>702</v>
      </c>
      <c r="AK4416" s="2" t="s">
        <v>86</v>
      </c>
      <c r="AL4416" s="2" t="s">
        <v>27</v>
      </c>
      <c r="AM4416" s="2" t="s">
        <v>28</v>
      </c>
      <c r="AN4416" s="2" t="s">
        <v>29</v>
      </c>
      <c r="AO4416" s="2" t="s">
        <v>94</v>
      </c>
      <c r="AP4416" s="2" t="s">
        <v>75</v>
      </c>
      <c r="AQ4416" s="2" t="s">
        <v>134</v>
      </c>
      <c r="AR4416" s="2" t="s">
        <v>53</v>
      </c>
      <c r="AS4416" s="2" t="s">
        <v>85</v>
      </c>
      <c r="AT4416" s="2">
        <v>706.95</v>
      </c>
      <c r="AU4416" s="2">
        <v>20</v>
      </c>
      <c r="AV4416" s="2">
        <v>0.2</v>
      </c>
      <c r="AW4416" s="2">
        <v>11311.2</v>
      </c>
      <c r="AX4416" s="2">
        <v>7345.95</v>
      </c>
      <c r="AY4416" s="2">
        <v>3965.25</v>
      </c>
      <c r="AZ4416" s="2" t="s">
        <v>91</v>
      </c>
      <c r="BA4416" s="2" t="s">
        <v>36</v>
      </c>
      <c r="BB4416" s="2" t="s">
        <v>72</v>
      </c>
      <c r="BC4416" s="2">
        <v>43.53</v>
      </c>
      <c r="BD4416" s="2">
        <v>9</v>
      </c>
      <c r="BE4416" s="2" t="s">
        <v>97</v>
      </c>
      <c r="BF4416" s="2" t="s">
        <v>39</v>
      </c>
      <c r="BG4416" s="2">
        <v>1</v>
      </c>
      <c r="BH4416" s="2">
        <v>7</v>
      </c>
    </row>
    <row r="4417" spans="36:60" x14ac:dyDescent="0.25">
      <c r="AJ4417" s="12">
        <v>703</v>
      </c>
      <c r="AK4417" s="13" t="s">
        <v>412</v>
      </c>
      <c r="AL4417" s="13" t="s">
        <v>96</v>
      </c>
      <c r="AM4417" s="13" t="s">
        <v>66</v>
      </c>
      <c r="AN4417" s="13" t="s">
        <v>59</v>
      </c>
      <c r="AO4417" s="13" t="s">
        <v>94</v>
      </c>
      <c r="AP4417" s="13" t="s">
        <v>68</v>
      </c>
      <c r="AQ4417" s="13" t="s">
        <v>79</v>
      </c>
      <c r="AR4417" s="13" t="s">
        <v>33</v>
      </c>
      <c r="AS4417" s="13" t="s">
        <v>70</v>
      </c>
      <c r="AT4417" s="13">
        <v>700.54</v>
      </c>
      <c r="AU4417" s="13">
        <v>8</v>
      </c>
      <c r="AV4417" s="13">
        <v>0.12</v>
      </c>
      <c r="AW4417" s="13">
        <v>4931.8</v>
      </c>
      <c r="AX4417" s="13">
        <v>3321.44</v>
      </c>
      <c r="AY4417" s="13">
        <v>1610.36</v>
      </c>
      <c r="AZ4417" s="13" t="s">
        <v>63</v>
      </c>
      <c r="BA4417" s="13" t="s">
        <v>54</v>
      </c>
      <c r="BB4417" s="13" t="s">
        <v>48</v>
      </c>
      <c r="BC4417" s="13">
        <v>28.98</v>
      </c>
      <c r="BD4417" s="13">
        <v>5</v>
      </c>
      <c r="BE4417" s="13" t="s">
        <v>38</v>
      </c>
      <c r="BF4417" s="13" t="s">
        <v>39</v>
      </c>
      <c r="BG4417" s="13">
        <v>1</v>
      </c>
      <c r="BH4417" s="13">
        <v>5</v>
      </c>
    </row>
    <row r="4418" spans="36:60" x14ac:dyDescent="0.25">
      <c r="AJ4418" s="11">
        <v>704</v>
      </c>
      <c r="AK4418" s="2" t="s">
        <v>514</v>
      </c>
      <c r="AL4418" s="2" t="s">
        <v>129</v>
      </c>
      <c r="AM4418" s="2" t="s">
        <v>66</v>
      </c>
      <c r="AN4418" s="2" t="s">
        <v>83</v>
      </c>
      <c r="AO4418" s="2" t="s">
        <v>44</v>
      </c>
      <c r="AP4418" s="2" t="s">
        <v>61</v>
      </c>
      <c r="AQ4418" s="2" t="s">
        <v>79</v>
      </c>
      <c r="AR4418" s="2" t="s">
        <v>53</v>
      </c>
      <c r="AS4418" s="2" t="s">
        <v>46</v>
      </c>
      <c r="AT4418" s="2">
        <v>278.04000000000002</v>
      </c>
      <c r="AU4418" s="2">
        <v>10</v>
      </c>
      <c r="AV4418" s="2">
        <v>0.15</v>
      </c>
      <c r="AW4418" s="2">
        <v>2363.34</v>
      </c>
      <c r="AX4418" s="2">
        <v>1434.05</v>
      </c>
      <c r="AY4418" s="2">
        <v>929.29</v>
      </c>
      <c r="AZ4418" s="2" t="s">
        <v>91</v>
      </c>
      <c r="BA4418" s="2" t="s">
        <v>54</v>
      </c>
      <c r="BB4418" s="2" t="s">
        <v>72</v>
      </c>
      <c r="BC4418" s="2">
        <v>27.31</v>
      </c>
      <c r="BD4418" s="2">
        <v>2</v>
      </c>
      <c r="BE4418" s="2" t="s">
        <v>38</v>
      </c>
      <c r="BF4418" s="2" t="s">
        <v>39</v>
      </c>
      <c r="BG4418" s="2">
        <v>4</v>
      </c>
      <c r="BH4418" s="2">
        <v>10</v>
      </c>
    </row>
    <row r="4419" spans="36:60" x14ac:dyDescent="0.25">
      <c r="AJ4419" s="12">
        <v>705</v>
      </c>
      <c r="AK4419" s="13" t="s">
        <v>544</v>
      </c>
      <c r="AL4419" s="13" t="s">
        <v>50</v>
      </c>
      <c r="AM4419" s="13" t="s">
        <v>82</v>
      </c>
      <c r="AN4419" s="13" t="s">
        <v>43</v>
      </c>
      <c r="AO4419" s="13" t="s">
        <v>100</v>
      </c>
      <c r="AP4419" s="13" t="s">
        <v>75</v>
      </c>
      <c r="AQ4419" s="13" t="s">
        <v>87</v>
      </c>
      <c r="AR4419" s="13" t="s">
        <v>33</v>
      </c>
      <c r="AS4419" s="13" t="s">
        <v>85</v>
      </c>
      <c r="AT4419" s="13">
        <v>412.05</v>
      </c>
      <c r="AU4419" s="13">
        <v>19</v>
      </c>
      <c r="AV4419" s="13">
        <v>0.24</v>
      </c>
      <c r="AW4419" s="13">
        <v>5950</v>
      </c>
      <c r="AX4419" s="13">
        <v>4056.42</v>
      </c>
      <c r="AY4419" s="13">
        <v>1893.58</v>
      </c>
      <c r="AZ4419" s="13" t="s">
        <v>91</v>
      </c>
      <c r="BA4419" s="13" t="s">
        <v>36</v>
      </c>
      <c r="BB4419" s="13" t="s">
        <v>72</v>
      </c>
      <c r="BC4419" s="13">
        <v>15.93</v>
      </c>
      <c r="BD4419" s="13">
        <v>6</v>
      </c>
      <c r="BE4419" s="13" t="s">
        <v>97</v>
      </c>
      <c r="BF4419" s="13" t="s">
        <v>56</v>
      </c>
      <c r="BG4419" s="13">
        <v>1</v>
      </c>
      <c r="BH4419" s="13">
        <v>11</v>
      </c>
    </row>
    <row r="4420" spans="36:60" x14ac:dyDescent="0.25">
      <c r="AJ4420" s="11">
        <v>706</v>
      </c>
      <c r="AK4420" s="2" t="s">
        <v>458</v>
      </c>
      <c r="AL4420" s="2" t="s">
        <v>58</v>
      </c>
      <c r="AM4420" s="2" t="s">
        <v>28</v>
      </c>
      <c r="AN4420" s="2" t="s">
        <v>59</v>
      </c>
      <c r="AO4420" s="2" t="s">
        <v>100</v>
      </c>
      <c r="AP4420" s="2" t="s">
        <v>75</v>
      </c>
      <c r="AQ4420" s="2" t="s">
        <v>84</v>
      </c>
      <c r="AR4420" s="2" t="s">
        <v>45</v>
      </c>
      <c r="AS4420" s="2" t="s">
        <v>70</v>
      </c>
      <c r="AT4420" s="2">
        <v>852.36</v>
      </c>
      <c r="AU4420" s="2">
        <v>17</v>
      </c>
      <c r="AV4420" s="2">
        <v>0.2</v>
      </c>
      <c r="AW4420" s="2">
        <v>11592.1</v>
      </c>
      <c r="AX4420" s="2">
        <v>6704.47</v>
      </c>
      <c r="AY4420" s="2">
        <v>4887.63</v>
      </c>
      <c r="AZ4420" s="2" t="s">
        <v>91</v>
      </c>
      <c r="BA4420" s="2" t="s">
        <v>36</v>
      </c>
      <c r="BB4420" s="2" t="s">
        <v>37</v>
      </c>
      <c r="BC4420" s="2">
        <v>23.74</v>
      </c>
      <c r="BD4420" s="2">
        <v>3</v>
      </c>
      <c r="BE4420" s="2" t="s">
        <v>55</v>
      </c>
      <c r="BF4420" s="2" t="s">
        <v>56</v>
      </c>
      <c r="BG4420" s="2">
        <v>1</v>
      </c>
      <c r="BH4420" s="2">
        <v>11</v>
      </c>
    </row>
    <row r="4421" spans="36:60" x14ac:dyDescent="0.25">
      <c r="AJ4421" s="12">
        <v>707</v>
      </c>
      <c r="AK4421" s="13" t="s">
        <v>101</v>
      </c>
      <c r="AL4421" s="13" t="s">
        <v>50</v>
      </c>
      <c r="AM4421" s="13" t="s">
        <v>82</v>
      </c>
      <c r="AN4421" s="13" t="s">
        <v>83</v>
      </c>
      <c r="AO4421" s="13" t="s">
        <v>67</v>
      </c>
      <c r="AP4421" s="13" t="s">
        <v>51</v>
      </c>
      <c r="AQ4421" s="13" t="s">
        <v>134</v>
      </c>
      <c r="AR4421" s="13" t="s">
        <v>45</v>
      </c>
      <c r="AS4421" s="13" t="s">
        <v>85</v>
      </c>
      <c r="AT4421" s="13">
        <v>420.25</v>
      </c>
      <c r="AU4421" s="13">
        <v>20</v>
      </c>
      <c r="AV4421" s="13">
        <v>0.17</v>
      </c>
      <c r="AW4421" s="13">
        <v>6976.15</v>
      </c>
      <c r="AX4421" s="13">
        <v>3635.98</v>
      </c>
      <c r="AY4421" s="13">
        <v>3340.17</v>
      </c>
      <c r="AZ4421" s="13" t="s">
        <v>91</v>
      </c>
      <c r="BA4421" s="13" t="s">
        <v>71</v>
      </c>
      <c r="BB4421" s="13" t="s">
        <v>72</v>
      </c>
      <c r="BC4421" s="13">
        <v>34.4</v>
      </c>
      <c r="BD4421" s="13">
        <v>9</v>
      </c>
      <c r="BE4421" s="13" t="s">
        <v>55</v>
      </c>
      <c r="BF4421" s="13" t="s">
        <v>39</v>
      </c>
      <c r="BG4421" s="13">
        <v>4</v>
      </c>
      <c r="BH4421" s="13">
        <v>3</v>
      </c>
    </row>
    <row r="4422" spans="36:60" x14ac:dyDescent="0.25">
      <c r="AJ4422" s="11">
        <v>708</v>
      </c>
      <c r="AK4422" s="2" t="s">
        <v>153</v>
      </c>
      <c r="AL4422" s="2" t="s">
        <v>41</v>
      </c>
      <c r="AM4422" s="2" t="s">
        <v>82</v>
      </c>
      <c r="AN4422" s="2" t="s">
        <v>93</v>
      </c>
      <c r="AO4422" s="2" t="s">
        <v>78</v>
      </c>
      <c r="AP4422" s="2" t="s">
        <v>61</v>
      </c>
      <c r="AQ4422" s="2" t="s">
        <v>32</v>
      </c>
      <c r="AR4422" s="2" t="s">
        <v>33</v>
      </c>
      <c r="AS4422" s="2" t="s">
        <v>80</v>
      </c>
      <c r="AT4422" s="2">
        <v>26.9</v>
      </c>
      <c r="AU4422" s="2">
        <v>3</v>
      </c>
      <c r="AV4422" s="2">
        <v>0.28000000000000003</v>
      </c>
      <c r="AW4422" s="2">
        <v>58.1</v>
      </c>
      <c r="AX4422" s="2">
        <v>42.43</v>
      </c>
      <c r="AY4422" s="2">
        <v>15.67</v>
      </c>
      <c r="AZ4422" s="2" t="s">
        <v>91</v>
      </c>
      <c r="BA4422" s="2" t="s">
        <v>54</v>
      </c>
      <c r="BB4422" s="2" t="s">
        <v>48</v>
      </c>
      <c r="BC4422" s="2">
        <v>27.47</v>
      </c>
      <c r="BD4422" s="2">
        <v>4</v>
      </c>
      <c r="BE4422" s="2" t="s">
        <v>55</v>
      </c>
      <c r="BF4422" s="2" t="s">
        <v>56</v>
      </c>
      <c r="BG4422" s="2">
        <v>4</v>
      </c>
      <c r="BH4422" s="2">
        <v>3</v>
      </c>
    </row>
    <row r="4423" spans="36:60" x14ac:dyDescent="0.25">
      <c r="AJ4423" s="12">
        <v>709</v>
      </c>
      <c r="AK4423" s="13" t="s">
        <v>276</v>
      </c>
      <c r="AL4423" s="13" t="s">
        <v>118</v>
      </c>
      <c r="AM4423" s="13" t="s">
        <v>66</v>
      </c>
      <c r="AN4423" s="13" t="s">
        <v>29</v>
      </c>
      <c r="AO4423" s="13" t="s">
        <v>30</v>
      </c>
      <c r="AP4423" s="13" t="s">
        <v>61</v>
      </c>
      <c r="AQ4423" s="13" t="s">
        <v>102</v>
      </c>
      <c r="AR4423" s="13" t="s">
        <v>45</v>
      </c>
      <c r="AS4423" s="13" t="s">
        <v>70</v>
      </c>
      <c r="AT4423" s="13">
        <v>332.06</v>
      </c>
      <c r="AU4423" s="13">
        <v>10</v>
      </c>
      <c r="AV4423" s="13">
        <v>7.0000000000000007E-2</v>
      </c>
      <c r="AW4423" s="13">
        <v>3088.16</v>
      </c>
      <c r="AX4423" s="13">
        <v>2625.97</v>
      </c>
      <c r="AY4423" s="13">
        <v>462.19</v>
      </c>
      <c r="AZ4423" s="13" t="s">
        <v>35</v>
      </c>
      <c r="BA4423" s="13" t="s">
        <v>88</v>
      </c>
      <c r="BB4423" s="13" t="s">
        <v>72</v>
      </c>
      <c r="BC4423" s="13">
        <v>38.130000000000003</v>
      </c>
      <c r="BD4423" s="13">
        <v>6</v>
      </c>
      <c r="BE4423" s="13" t="s">
        <v>38</v>
      </c>
      <c r="BF4423" s="13" t="s">
        <v>56</v>
      </c>
      <c r="BG4423" s="13">
        <v>3</v>
      </c>
      <c r="BH4423" s="13">
        <v>2</v>
      </c>
    </row>
    <row r="4424" spans="36:60" x14ac:dyDescent="0.25">
      <c r="AJ4424" s="11">
        <v>710</v>
      </c>
      <c r="AK4424" s="2" t="s">
        <v>539</v>
      </c>
      <c r="AL4424" s="2" t="s">
        <v>114</v>
      </c>
      <c r="AM4424" s="2" t="s">
        <v>66</v>
      </c>
      <c r="AN4424" s="2" t="s">
        <v>43</v>
      </c>
      <c r="AO4424" s="2" t="s">
        <v>74</v>
      </c>
      <c r="AP4424" s="2" t="s">
        <v>31</v>
      </c>
      <c r="AQ4424" s="2" t="s">
        <v>32</v>
      </c>
      <c r="AR4424" s="2" t="s">
        <v>53</v>
      </c>
      <c r="AS4424" s="2" t="s">
        <v>34</v>
      </c>
      <c r="AT4424" s="2">
        <v>13.12</v>
      </c>
      <c r="AU4424" s="2">
        <v>5</v>
      </c>
      <c r="AV4424" s="2">
        <v>0.28999999999999998</v>
      </c>
      <c r="AW4424" s="2">
        <v>46.58</v>
      </c>
      <c r="AX4424" s="2">
        <v>39.19</v>
      </c>
      <c r="AY4424" s="2">
        <v>7.39</v>
      </c>
      <c r="AZ4424" s="2" t="s">
        <v>91</v>
      </c>
      <c r="BA4424" s="2" t="s">
        <v>54</v>
      </c>
      <c r="BB4424" s="2" t="s">
        <v>37</v>
      </c>
      <c r="BC4424" s="2">
        <v>47.83</v>
      </c>
      <c r="BD4424" s="2">
        <v>10</v>
      </c>
      <c r="BE4424" s="2" t="s">
        <v>55</v>
      </c>
      <c r="BF4424" s="2" t="s">
        <v>39</v>
      </c>
      <c r="BG4424" s="2">
        <v>2</v>
      </c>
      <c r="BH4424" s="2">
        <v>2</v>
      </c>
    </row>
    <row r="4425" spans="36:60" x14ac:dyDescent="0.25">
      <c r="AJ4425" s="12">
        <v>711</v>
      </c>
      <c r="AK4425" s="13" t="s">
        <v>456</v>
      </c>
      <c r="AL4425" s="13" t="s">
        <v>27</v>
      </c>
      <c r="AM4425" s="13" t="s">
        <v>42</v>
      </c>
      <c r="AN4425" s="13" t="s">
        <v>93</v>
      </c>
      <c r="AO4425" s="13" t="s">
        <v>30</v>
      </c>
      <c r="AP4425" s="13" t="s">
        <v>61</v>
      </c>
      <c r="AQ4425" s="13" t="s">
        <v>52</v>
      </c>
      <c r="AR4425" s="13" t="s">
        <v>45</v>
      </c>
      <c r="AS4425" s="13" t="s">
        <v>46</v>
      </c>
      <c r="AT4425" s="13">
        <v>436.76</v>
      </c>
      <c r="AU4425" s="13">
        <v>13</v>
      </c>
      <c r="AV4425" s="13">
        <v>0.11</v>
      </c>
      <c r="AW4425" s="13">
        <v>5053.3100000000004</v>
      </c>
      <c r="AX4425" s="13">
        <v>3573.81</v>
      </c>
      <c r="AY4425" s="13">
        <v>1479.5</v>
      </c>
      <c r="AZ4425" s="13" t="s">
        <v>47</v>
      </c>
      <c r="BA4425" s="13" t="s">
        <v>36</v>
      </c>
      <c r="BB4425" s="13" t="s">
        <v>48</v>
      </c>
      <c r="BC4425" s="13">
        <v>41.25</v>
      </c>
      <c r="BD4425" s="13">
        <v>4</v>
      </c>
      <c r="BE4425" s="13" t="s">
        <v>97</v>
      </c>
      <c r="BF4425" s="13" t="s">
        <v>39</v>
      </c>
      <c r="BG4425" s="13">
        <v>1</v>
      </c>
      <c r="BH4425" s="13">
        <v>5</v>
      </c>
    </row>
    <row r="4426" spans="36:60" x14ac:dyDescent="0.25">
      <c r="AJ4426" s="11">
        <v>712</v>
      </c>
      <c r="AK4426" s="2" t="s">
        <v>108</v>
      </c>
      <c r="AL4426" s="2" t="s">
        <v>114</v>
      </c>
      <c r="AM4426" s="2" t="s">
        <v>42</v>
      </c>
      <c r="AN4426" s="2" t="s">
        <v>43</v>
      </c>
      <c r="AO4426" s="2" t="s">
        <v>100</v>
      </c>
      <c r="AP4426" s="2" t="s">
        <v>51</v>
      </c>
      <c r="AQ4426" s="2" t="s">
        <v>134</v>
      </c>
      <c r="AR4426" s="2" t="s">
        <v>53</v>
      </c>
      <c r="AS4426" s="2" t="s">
        <v>46</v>
      </c>
      <c r="AT4426" s="2">
        <v>482.25</v>
      </c>
      <c r="AU4426" s="2">
        <v>9</v>
      </c>
      <c r="AV4426" s="2">
        <v>0.17</v>
      </c>
      <c r="AW4426" s="2">
        <v>3602.41</v>
      </c>
      <c r="AX4426" s="2">
        <v>2081.0500000000002</v>
      </c>
      <c r="AY4426" s="2">
        <v>1521.36</v>
      </c>
      <c r="AZ4426" s="2" t="s">
        <v>63</v>
      </c>
      <c r="BA4426" s="2" t="s">
        <v>36</v>
      </c>
      <c r="BB4426" s="2" t="s">
        <v>72</v>
      </c>
      <c r="BC4426" s="2">
        <v>43.23</v>
      </c>
      <c r="BD4426" s="2">
        <v>6</v>
      </c>
      <c r="BE4426" s="2" t="s">
        <v>55</v>
      </c>
      <c r="BF4426" s="2" t="s">
        <v>56</v>
      </c>
      <c r="BG4426" s="2">
        <v>4</v>
      </c>
      <c r="BH4426" s="2">
        <v>12</v>
      </c>
    </row>
    <row r="4427" spans="36:60" x14ac:dyDescent="0.25">
      <c r="AJ4427" s="12">
        <v>713</v>
      </c>
      <c r="AK4427" s="13" t="s">
        <v>471</v>
      </c>
      <c r="AL4427" s="13" t="s">
        <v>118</v>
      </c>
      <c r="AM4427" s="13" t="s">
        <v>82</v>
      </c>
      <c r="AN4427" s="13" t="s">
        <v>93</v>
      </c>
      <c r="AO4427" s="13" t="s">
        <v>44</v>
      </c>
      <c r="AP4427" s="13" t="s">
        <v>31</v>
      </c>
      <c r="AQ4427" s="13" t="s">
        <v>69</v>
      </c>
      <c r="AR4427" s="13" t="s">
        <v>45</v>
      </c>
      <c r="AS4427" s="13" t="s">
        <v>70</v>
      </c>
      <c r="AT4427" s="13">
        <v>710.32</v>
      </c>
      <c r="AU4427" s="13">
        <v>14</v>
      </c>
      <c r="AV4427" s="13">
        <v>0.26</v>
      </c>
      <c r="AW4427" s="13">
        <v>7358.92</v>
      </c>
      <c r="AX4427" s="13">
        <v>4628.21</v>
      </c>
      <c r="AY4427" s="13">
        <v>2730.71</v>
      </c>
      <c r="AZ4427" s="13" t="s">
        <v>47</v>
      </c>
      <c r="BA4427" s="13" t="s">
        <v>54</v>
      </c>
      <c r="BB4427" s="13" t="s">
        <v>48</v>
      </c>
      <c r="BC4427" s="13">
        <v>39.42</v>
      </c>
      <c r="BD4427" s="13">
        <v>4</v>
      </c>
      <c r="BE4427" s="13" t="s">
        <v>97</v>
      </c>
      <c r="BF4427" s="13" t="s">
        <v>39</v>
      </c>
      <c r="BG4427" s="13">
        <v>2</v>
      </c>
      <c r="BH4427" s="13">
        <v>12</v>
      </c>
    </row>
    <row r="4428" spans="36:60" x14ac:dyDescent="0.25">
      <c r="AJ4428" s="11">
        <v>714</v>
      </c>
      <c r="AK4428" s="2" t="s">
        <v>351</v>
      </c>
      <c r="AL4428" s="2" t="s">
        <v>114</v>
      </c>
      <c r="AM4428" s="2" t="s">
        <v>66</v>
      </c>
      <c r="AN4428" s="2" t="s">
        <v>29</v>
      </c>
      <c r="AO4428" s="2" t="s">
        <v>30</v>
      </c>
      <c r="AP4428" s="2" t="s">
        <v>31</v>
      </c>
      <c r="AQ4428" s="2" t="s">
        <v>79</v>
      </c>
      <c r="AR4428" s="2" t="s">
        <v>33</v>
      </c>
      <c r="AS4428" s="2" t="s">
        <v>80</v>
      </c>
      <c r="AT4428" s="2">
        <v>363.03</v>
      </c>
      <c r="AU4428" s="2">
        <v>18</v>
      </c>
      <c r="AV4428" s="2">
        <v>0.25</v>
      </c>
      <c r="AW4428" s="2">
        <v>4900.8999999999996</v>
      </c>
      <c r="AX4428" s="2">
        <v>2687.36</v>
      </c>
      <c r="AY4428" s="2">
        <v>2213.54</v>
      </c>
      <c r="AZ4428" s="2" t="s">
        <v>91</v>
      </c>
      <c r="BA4428" s="2" t="s">
        <v>36</v>
      </c>
      <c r="BB4428" s="2" t="s">
        <v>72</v>
      </c>
      <c r="BC4428" s="2">
        <v>42.72</v>
      </c>
      <c r="BD4428" s="2">
        <v>7</v>
      </c>
      <c r="BE4428" s="2" t="s">
        <v>38</v>
      </c>
      <c r="BF4428" s="2" t="s">
        <v>39</v>
      </c>
      <c r="BG4428" s="2">
        <v>4</v>
      </c>
      <c r="BH4428" s="2">
        <v>7</v>
      </c>
    </row>
    <row r="4429" spans="36:60" x14ac:dyDescent="0.25">
      <c r="AJ4429" s="12">
        <v>715</v>
      </c>
      <c r="AK4429" s="13" t="s">
        <v>145</v>
      </c>
      <c r="AL4429" s="13" t="s">
        <v>96</v>
      </c>
      <c r="AM4429" s="13" t="s">
        <v>28</v>
      </c>
      <c r="AN4429" s="13" t="s">
        <v>93</v>
      </c>
      <c r="AO4429" s="13" t="s">
        <v>67</v>
      </c>
      <c r="AP4429" s="13" t="s">
        <v>75</v>
      </c>
      <c r="AQ4429" s="13" t="s">
        <v>84</v>
      </c>
      <c r="AR4429" s="13" t="s">
        <v>45</v>
      </c>
      <c r="AS4429" s="13" t="s">
        <v>34</v>
      </c>
      <c r="AT4429" s="13">
        <v>170.07</v>
      </c>
      <c r="AU4429" s="13">
        <v>17</v>
      </c>
      <c r="AV4429" s="13">
        <v>0.22</v>
      </c>
      <c r="AW4429" s="13">
        <v>2255.13</v>
      </c>
      <c r="AX4429" s="13">
        <v>1310.24</v>
      </c>
      <c r="AY4429" s="13">
        <v>944.89</v>
      </c>
      <c r="AZ4429" s="13" t="s">
        <v>47</v>
      </c>
      <c r="BA4429" s="13" t="s">
        <v>36</v>
      </c>
      <c r="BB4429" s="13" t="s">
        <v>48</v>
      </c>
      <c r="BC4429" s="13">
        <v>10.31</v>
      </c>
      <c r="BD4429" s="13">
        <v>2</v>
      </c>
      <c r="BE4429" s="13" t="s">
        <v>38</v>
      </c>
      <c r="BF4429" s="13" t="s">
        <v>56</v>
      </c>
      <c r="BG4429" s="13">
        <v>2</v>
      </c>
      <c r="BH4429" s="13">
        <v>11</v>
      </c>
    </row>
    <row r="4430" spans="36:60" x14ac:dyDescent="0.25">
      <c r="AJ4430" s="11">
        <v>716</v>
      </c>
      <c r="AK4430" s="2" t="s">
        <v>149</v>
      </c>
      <c r="AL4430" s="2" t="s">
        <v>65</v>
      </c>
      <c r="AM4430" s="2" t="s">
        <v>82</v>
      </c>
      <c r="AN4430" s="2" t="s">
        <v>90</v>
      </c>
      <c r="AO4430" s="2" t="s">
        <v>44</v>
      </c>
      <c r="AP4430" s="2" t="s">
        <v>51</v>
      </c>
      <c r="AQ4430" s="2" t="s">
        <v>79</v>
      </c>
      <c r="AR4430" s="2" t="s">
        <v>33</v>
      </c>
      <c r="AS4430" s="2" t="s">
        <v>85</v>
      </c>
      <c r="AT4430" s="2">
        <v>507.06</v>
      </c>
      <c r="AU4430" s="2">
        <v>7</v>
      </c>
      <c r="AV4430" s="2">
        <v>0.26</v>
      </c>
      <c r="AW4430" s="2">
        <v>2626.57</v>
      </c>
      <c r="AX4430" s="2">
        <v>1986.87</v>
      </c>
      <c r="AY4430" s="2">
        <v>639.70000000000005</v>
      </c>
      <c r="AZ4430" s="2" t="s">
        <v>35</v>
      </c>
      <c r="BA4430" s="2" t="s">
        <v>88</v>
      </c>
      <c r="BB4430" s="2" t="s">
        <v>48</v>
      </c>
      <c r="BC4430" s="2">
        <v>43.5</v>
      </c>
      <c r="BD4430" s="2">
        <v>4</v>
      </c>
      <c r="BE4430" s="2" t="s">
        <v>55</v>
      </c>
      <c r="BF4430" s="2" t="s">
        <v>39</v>
      </c>
      <c r="BG4430" s="2">
        <v>4</v>
      </c>
      <c r="BH4430" s="2">
        <v>5</v>
      </c>
    </row>
    <row r="4431" spans="36:60" x14ac:dyDescent="0.25">
      <c r="AJ4431" s="12">
        <v>717</v>
      </c>
      <c r="AK4431" s="13" t="s">
        <v>292</v>
      </c>
      <c r="AL4431" s="13" t="s">
        <v>120</v>
      </c>
      <c r="AM4431" s="13" t="s">
        <v>28</v>
      </c>
      <c r="AN4431" s="13" t="s">
        <v>59</v>
      </c>
      <c r="AO4431" s="13" t="s">
        <v>30</v>
      </c>
      <c r="AP4431" s="13" t="s">
        <v>31</v>
      </c>
      <c r="AQ4431" s="13" t="s">
        <v>87</v>
      </c>
      <c r="AR4431" s="13" t="s">
        <v>33</v>
      </c>
      <c r="AS4431" s="13" t="s">
        <v>80</v>
      </c>
      <c r="AT4431" s="13">
        <v>991.46</v>
      </c>
      <c r="AU4431" s="13">
        <v>13</v>
      </c>
      <c r="AV4431" s="13">
        <v>0.27</v>
      </c>
      <c r="AW4431" s="13">
        <v>9408.9599999999991</v>
      </c>
      <c r="AX4431" s="13">
        <v>6442.9</v>
      </c>
      <c r="AY4431" s="13">
        <v>2966.06</v>
      </c>
      <c r="AZ4431" s="13" t="s">
        <v>47</v>
      </c>
      <c r="BA4431" s="13" t="s">
        <v>88</v>
      </c>
      <c r="BB4431" s="13" t="s">
        <v>72</v>
      </c>
      <c r="BC4431" s="13">
        <v>15.56</v>
      </c>
      <c r="BD4431" s="13">
        <v>6</v>
      </c>
      <c r="BE4431" s="13" t="s">
        <v>38</v>
      </c>
      <c r="BF4431" s="13" t="s">
        <v>56</v>
      </c>
      <c r="BG4431" s="13">
        <v>3</v>
      </c>
      <c r="BH4431" s="13">
        <v>10</v>
      </c>
    </row>
    <row r="4432" spans="36:60" x14ac:dyDescent="0.25">
      <c r="AJ4432" s="11">
        <v>718</v>
      </c>
      <c r="AK4432" s="2" t="s">
        <v>283</v>
      </c>
      <c r="AL4432" s="2" t="s">
        <v>96</v>
      </c>
      <c r="AM4432" s="2" t="s">
        <v>28</v>
      </c>
      <c r="AN4432" s="2" t="s">
        <v>93</v>
      </c>
      <c r="AO4432" s="2" t="s">
        <v>67</v>
      </c>
      <c r="AP4432" s="2" t="s">
        <v>31</v>
      </c>
      <c r="AQ4432" s="2" t="s">
        <v>79</v>
      </c>
      <c r="AR4432" s="2" t="s">
        <v>33</v>
      </c>
      <c r="AS4432" s="2" t="s">
        <v>34</v>
      </c>
      <c r="AT4432" s="2">
        <v>72.34</v>
      </c>
      <c r="AU4432" s="2">
        <v>8</v>
      </c>
      <c r="AV4432" s="2">
        <v>0.2</v>
      </c>
      <c r="AW4432" s="2">
        <v>462.98</v>
      </c>
      <c r="AX4432" s="2">
        <v>325.49</v>
      </c>
      <c r="AY4432" s="2">
        <v>137.49</v>
      </c>
      <c r="AZ4432" s="2" t="s">
        <v>35</v>
      </c>
      <c r="BA4432" s="2" t="s">
        <v>71</v>
      </c>
      <c r="BB4432" s="2" t="s">
        <v>72</v>
      </c>
      <c r="BC4432" s="2">
        <v>39.950000000000003</v>
      </c>
      <c r="BD4432" s="2">
        <v>10</v>
      </c>
      <c r="BE4432" s="2" t="s">
        <v>97</v>
      </c>
      <c r="BF4432" s="2" t="s">
        <v>56</v>
      </c>
      <c r="BG4432" s="2">
        <v>1</v>
      </c>
      <c r="BH4432" s="2">
        <v>5</v>
      </c>
    </row>
    <row r="4433" spans="36:60" x14ac:dyDescent="0.25">
      <c r="AJ4433" s="12">
        <v>719</v>
      </c>
      <c r="AK4433" s="13" t="s">
        <v>429</v>
      </c>
      <c r="AL4433" s="13" t="s">
        <v>99</v>
      </c>
      <c r="AM4433" s="13" t="s">
        <v>82</v>
      </c>
      <c r="AN4433" s="13" t="s">
        <v>43</v>
      </c>
      <c r="AO4433" s="13" t="s">
        <v>60</v>
      </c>
      <c r="AP4433" s="13" t="s">
        <v>75</v>
      </c>
      <c r="AQ4433" s="13" t="s">
        <v>32</v>
      </c>
      <c r="AR4433" s="13" t="s">
        <v>53</v>
      </c>
      <c r="AS4433" s="13" t="s">
        <v>70</v>
      </c>
      <c r="AT4433" s="13">
        <v>754.82</v>
      </c>
      <c r="AU4433" s="13">
        <v>2</v>
      </c>
      <c r="AV4433" s="13">
        <v>0.14000000000000001</v>
      </c>
      <c r="AW4433" s="13">
        <v>1298.29</v>
      </c>
      <c r="AX4433" s="13">
        <v>951.03</v>
      </c>
      <c r="AY4433" s="13">
        <v>347.26</v>
      </c>
      <c r="AZ4433" s="13" t="s">
        <v>47</v>
      </c>
      <c r="BA4433" s="13" t="s">
        <v>71</v>
      </c>
      <c r="BB4433" s="13" t="s">
        <v>37</v>
      </c>
      <c r="BC4433" s="13">
        <v>47.56</v>
      </c>
      <c r="BD4433" s="13">
        <v>9</v>
      </c>
      <c r="BE4433" s="13" t="s">
        <v>38</v>
      </c>
      <c r="BF4433" s="13" t="s">
        <v>39</v>
      </c>
      <c r="BG4433" s="13">
        <v>3</v>
      </c>
      <c r="BH4433" s="13">
        <v>6</v>
      </c>
    </row>
    <row r="4434" spans="36:60" x14ac:dyDescent="0.25">
      <c r="AJ4434" s="11">
        <v>720</v>
      </c>
      <c r="AK4434" s="2" t="s">
        <v>545</v>
      </c>
      <c r="AL4434" s="2" t="s">
        <v>114</v>
      </c>
      <c r="AM4434" s="2" t="s">
        <v>28</v>
      </c>
      <c r="AN4434" s="2" t="s">
        <v>43</v>
      </c>
      <c r="AO4434" s="2" t="s">
        <v>44</v>
      </c>
      <c r="AP4434" s="2" t="s">
        <v>31</v>
      </c>
      <c r="AQ4434" s="2" t="s">
        <v>62</v>
      </c>
      <c r="AR4434" s="2" t="s">
        <v>33</v>
      </c>
      <c r="AS4434" s="2" t="s">
        <v>85</v>
      </c>
      <c r="AT4434" s="2">
        <v>118.19</v>
      </c>
      <c r="AU4434" s="2">
        <v>6</v>
      </c>
      <c r="AV4434" s="2">
        <v>0.22</v>
      </c>
      <c r="AW4434" s="2">
        <v>553.13</v>
      </c>
      <c r="AX4434" s="2">
        <v>281.63</v>
      </c>
      <c r="AY4434" s="2">
        <v>271.5</v>
      </c>
      <c r="AZ4434" s="2" t="s">
        <v>63</v>
      </c>
      <c r="BA4434" s="2" t="s">
        <v>36</v>
      </c>
      <c r="BB4434" s="2" t="s">
        <v>48</v>
      </c>
      <c r="BC4434" s="2">
        <v>21.76</v>
      </c>
      <c r="BD4434" s="2">
        <v>1</v>
      </c>
      <c r="BE4434" s="2" t="s">
        <v>97</v>
      </c>
      <c r="BF4434" s="2" t="s">
        <v>56</v>
      </c>
      <c r="BG4434" s="2">
        <v>4</v>
      </c>
      <c r="BH4434" s="2">
        <v>1</v>
      </c>
    </row>
    <row r="4435" spans="36:60" x14ac:dyDescent="0.25">
      <c r="AJ4435" s="12">
        <v>721</v>
      </c>
      <c r="AK4435" s="13" t="s">
        <v>419</v>
      </c>
      <c r="AL4435" s="13" t="s">
        <v>118</v>
      </c>
      <c r="AM4435" s="13" t="s">
        <v>66</v>
      </c>
      <c r="AN4435" s="13" t="s">
        <v>29</v>
      </c>
      <c r="AO4435" s="13" t="s">
        <v>78</v>
      </c>
      <c r="AP4435" s="13" t="s">
        <v>31</v>
      </c>
      <c r="AQ4435" s="13" t="s">
        <v>107</v>
      </c>
      <c r="AR4435" s="13" t="s">
        <v>45</v>
      </c>
      <c r="AS4435" s="13" t="s">
        <v>34</v>
      </c>
      <c r="AT4435" s="13">
        <v>371.13</v>
      </c>
      <c r="AU4435" s="13">
        <v>14</v>
      </c>
      <c r="AV4435" s="13">
        <v>0.15</v>
      </c>
      <c r="AW4435" s="13">
        <v>4416.45</v>
      </c>
      <c r="AX4435" s="13">
        <v>2791.72</v>
      </c>
      <c r="AY4435" s="13">
        <v>1624.73</v>
      </c>
      <c r="AZ4435" s="13" t="s">
        <v>63</v>
      </c>
      <c r="BA4435" s="13" t="s">
        <v>88</v>
      </c>
      <c r="BB4435" s="13" t="s">
        <v>48</v>
      </c>
      <c r="BC4435" s="13">
        <v>8.17</v>
      </c>
      <c r="BD4435" s="13">
        <v>2</v>
      </c>
      <c r="BE4435" s="13" t="s">
        <v>55</v>
      </c>
      <c r="BF4435" s="13" t="s">
        <v>56</v>
      </c>
      <c r="BG4435" s="13">
        <v>2</v>
      </c>
      <c r="BH4435" s="13">
        <v>5</v>
      </c>
    </row>
    <row r="4436" spans="36:60" x14ac:dyDescent="0.25">
      <c r="AJ4436" s="11">
        <v>722</v>
      </c>
      <c r="AK4436" s="2" t="s">
        <v>57</v>
      </c>
      <c r="AL4436" s="2" t="s">
        <v>58</v>
      </c>
      <c r="AM4436" s="2" t="s">
        <v>28</v>
      </c>
      <c r="AN4436" s="2" t="s">
        <v>29</v>
      </c>
      <c r="AO4436" s="2" t="s">
        <v>30</v>
      </c>
      <c r="AP4436" s="2" t="s">
        <v>68</v>
      </c>
      <c r="AQ4436" s="2" t="s">
        <v>79</v>
      </c>
      <c r="AR4436" s="2" t="s">
        <v>53</v>
      </c>
      <c r="AS4436" s="2" t="s">
        <v>34</v>
      </c>
      <c r="AT4436" s="2">
        <v>36.4</v>
      </c>
      <c r="AU4436" s="2">
        <v>8</v>
      </c>
      <c r="AV4436" s="2">
        <v>7.0000000000000007E-2</v>
      </c>
      <c r="AW4436" s="2">
        <v>270.82</v>
      </c>
      <c r="AX4436" s="2">
        <v>199.85</v>
      </c>
      <c r="AY4436" s="2">
        <v>70.97</v>
      </c>
      <c r="AZ4436" s="2" t="s">
        <v>35</v>
      </c>
      <c r="BA4436" s="2" t="s">
        <v>36</v>
      </c>
      <c r="BB4436" s="2" t="s">
        <v>37</v>
      </c>
      <c r="BC4436" s="2">
        <v>11.96</v>
      </c>
      <c r="BD4436" s="2">
        <v>4</v>
      </c>
      <c r="BE4436" s="2" t="s">
        <v>97</v>
      </c>
      <c r="BF4436" s="2" t="s">
        <v>56</v>
      </c>
      <c r="BG4436" s="2">
        <v>1</v>
      </c>
      <c r="BH4436" s="2">
        <v>1</v>
      </c>
    </row>
    <row r="4437" spans="36:60" x14ac:dyDescent="0.25">
      <c r="AJ4437" s="12">
        <v>723</v>
      </c>
      <c r="AK4437" s="13" t="s">
        <v>546</v>
      </c>
      <c r="AL4437" s="13" t="s">
        <v>127</v>
      </c>
      <c r="AM4437" s="13" t="s">
        <v>42</v>
      </c>
      <c r="AN4437" s="13" t="s">
        <v>29</v>
      </c>
      <c r="AO4437" s="13" t="s">
        <v>100</v>
      </c>
      <c r="AP4437" s="13" t="s">
        <v>31</v>
      </c>
      <c r="AQ4437" s="13" t="s">
        <v>102</v>
      </c>
      <c r="AR4437" s="13" t="s">
        <v>53</v>
      </c>
      <c r="AS4437" s="13" t="s">
        <v>85</v>
      </c>
      <c r="AT4437" s="13">
        <v>208.09</v>
      </c>
      <c r="AU4437" s="13">
        <v>19</v>
      </c>
      <c r="AV4437" s="13">
        <v>0.1</v>
      </c>
      <c r="AW4437" s="13">
        <v>3558.34</v>
      </c>
      <c r="AX4437" s="13">
        <v>2165.0500000000002</v>
      </c>
      <c r="AY4437" s="13">
        <v>1393.29</v>
      </c>
      <c r="AZ4437" s="13" t="s">
        <v>91</v>
      </c>
      <c r="BA4437" s="13" t="s">
        <v>71</v>
      </c>
      <c r="BB4437" s="13" t="s">
        <v>37</v>
      </c>
      <c r="BC4437" s="13">
        <v>34.56</v>
      </c>
      <c r="BD4437" s="13">
        <v>2</v>
      </c>
      <c r="BE4437" s="13" t="s">
        <v>55</v>
      </c>
      <c r="BF4437" s="13" t="s">
        <v>39</v>
      </c>
      <c r="BG4437" s="13">
        <v>2</v>
      </c>
      <c r="BH4437" s="13">
        <v>7</v>
      </c>
    </row>
    <row r="4438" spans="36:60" x14ac:dyDescent="0.25">
      <c r="AJ4438" s="11">
        <v>724</v>
      </c>
      <c r="AK4438" s="2" t="s">
        <v>547</v>
      </c>
      <c r="AL4438" s="2" t="s">
        <v>50</v>
      </c>
      <c r="AM4438" s="2" t="s">
        <v>28</v>
      </c>
      <c r="AN4438" s="2" t="s">
        <v>29</v>
      </c>
      <c r="AO4438" s="2" t="s">
        <v>94</v>
      </c>
      <c r="AP4438" s="2" t="s">
        <v>51</v>
      </c>
      <c r="AQ4438" s="2" t="s">
        <v>84</v>
      </c>
      <c r="AR4438" s="2" t="s">
        <v>53</v>
      </c>
      <c r="AS4438" s="2" t="s">
        <v>46</v>
      </c>
      <c r="AT4438" s="2">
        <v>706.67</v>
      </c>
      <c r="AU4438" s="2">
        <v>6</v>
      </c>
      <c r="AV4438" s="2">
        <v>0.21</v>
      </c>
      <c r="AW4438" s="2">
        <v>3349.62</v>
      </c>
      <c r="AX4438" s="2">
        <v>1701.25</v>
      </c>
      <c r="AY4438" s="2">
        <v>1648.37</v>
      </c>
      <c r="AZ4438" s="2" t="s">
        <v>63</v>
      </c>
      <c r="BA4438" s="2" t="s">
        <v>36</v>
      </c>
      <c r="BB4438" s="2" t="s">
        <v>48</v>
      </c>
      <c r="BC4438" s="2">
        <v>6.19</v>
      </c>
      <c r="BD4438" s="2">
        <v>10</v>
      </c>
      <c r="BE4438" s="2" t="s">
        <v>38</v>
      </c>
      <c r="BF4438" s="2" t="s">
        <v>39</v>
      </c>
      <c r="BG4438" s="2">
        <v>3</v>
      </c>
      <c r="BH4438" s="2">
        <v>6</v>
      </c>
    </row>
    <row r="4439" spans="36:60" x14ac:dyDescent="0.25">
      <c r="AJ4439" s="12">
        <v>725</v>
      </c>
      <c r="AK4439" s="13" t="s">
        <v>454</v>
      </c>
      <c r="AL4439" s="13" t="s">
        <v>27</v>
      </c>
      <c r="AM4439" s="13" t="s">
        <v>28</v>
      </c>
      <c r="AN4439" s="13" t="s">
        <v>59</v>
      </c>
      <c r="AO4439" s="13" t="s">
        <v>60</v>
      </c>
      <c r="AP4439" s="13" t="s">
        <v>68</v>
      </c>
      <c r="AQ4439" s="13" t="s">
        <v>79</v>
      </c>
      <c r="AR4439" s="13" t="s">
        <v>33</v>
      </c>
      <c r="AS4439" s="13" t="s">
        <v>80</v>
      </c>
      <c r="AT4439" s="13">
        <v>727.84</v>
      </c>
      <c r="AU4439" s="13">
        <v>14</v>
      </c>
      <c r="AV4439" s="13">
        <v>0.09</v>
      </c>
      <c r="AW4439" s="13">
        <v>9272.68</v>
      </c>
      <c r="AX4439" s="13">
        <v>8218.65</v>
      </c>
      <c r="AY4439" s="13">
        <v>1054.03</v>
      </c>
      <c r="AZ4439" s="13" t="s">
        <v>76</v>
      </c>
      <c r="BA4439" s="13" t="s">
        <v>71</v>
      </c>
      <c r="BB4439" s="13" t="s">
        <v>72</v>
      </c>
      <c r="BC4439" s="13">
        <v>49.99</v>
      </c>
      <c r="BD4439" s="13">
        <v>2</v>
      </c>
      <c r="BE4439" s="13" t="s">
        <v>97</v>
      </c>
      <c r="BF4439" s="13" t="s">
        <v>56</v>
      </c>
      <c r="BG4439" s="13">
        <v>5</v>
      </c>
      <c r="BH4439" s="13">
        <v>12</v>
      </c>
    </row>
    <row r="4440" spans="36:60" x14ac:dyDescent="0.25">
      <c r="AJ4440" s="11">
        <v>726</v>
      </c>
      <c r="AK4440" s="2" t="s">
        <v>489</v>
      </c>
      <c r="AL4440" s="2" t="s">
        <v>129</v>
      </c>
      <c r="AM4440" s="2" t="s">
        <v>82</v>
      </c>
      <c r="AN4440" s="2" t="s">
        <v>83</v>
      </c>
      <c r="AO4440" s="2" t="s">
        <v>30</v>
      </c>
      <c r="AP4440" s="2" t="s">
        <v>68</v>
      </c>
      <c r="AQ4440" s="2" t="s">
        <v>52</v>
      </c>
      <c r="AR4440" s="2" t="s">
        <v>33</v>
      </c>
      <c r="AS4440" s="2" t="s">
        <v>70</v>
      </c>
      <c r="AT4440" s="2">
        <v>58.2</v>
      </c>
      <c r="AU4440" s="2">
        <v>2</v>
      </c>
      <c r="AV4440" s="2">
        <v>0.06</v>
      </c>
      <c r="AW4440" s="2">
        <v>109.42</v>
      </c>
      <c r="AX4440" s="2">
        <v>73.97</v>
      </c>
      <c r="AY4440" s="2">
        <v>35.450000000000003</v>
      </c>
      <c r="AZ4440" s="2" t="s">
        <v>35</v>
      </c>
      <c r="BA4440" s="2" t="s">
        <v>88</v>
      </c>
      <c r="BB4440" s="2" t="s">
        <v>72</v>
      </c>
      <c r="BC4440" s="2">
        <v>10.53</v>
      </c>
      <c r="BD4440" s="2">
        <v>5</v>
      </c>
      <c r="BE4440" s="2" t="s">
        <v>55</v>
      </c>
      <c r="BF4440" s="2" t="s">
        <v>56</v>
      </c>
      <c r="BG4440" s="2">
        <v>3</v>
      </c>
      <c r="BH4440" s="2">
        <v>5</v>
      </c>
    </row>
    <row r="4441" spans="36:60" x14ac:dyDescent="0.25">
      <c r="AJ4441" s="12">
        <v>727</v>
      </c>
      <c r="AK4441" s="13" t="s">
        <v>115</v>
      </c>
      <c r="AL4441" s="13" t="s">
        <v>27</v>
      </c>
      <c r="AM4441" s="13" t="s">
        <v>82</v>
      </c>
      <c r="AN4441" s="13" t="s">
        <v>90</v>
      </c>
      <c r="AO4441" s="13" t="s">
        <v>94</v>
      </c>
      <c r="AP4441" s="13" t="s">
        <v>68</v>
      </c>
      <c r="AQ4441" s="13" t="s">
        <v>62</v>
      </c>
      <c r="AR4441" s="13" t="s">
        <v>45</v>
      </c>
      <c r="AS4441" s="13" t="s">
        <v>85</v>
      </c>
      <c r="AT4441" s="13">
        <v>453.25</v>
      </c>
      <c r="AU4441" s="13">
        <v>20</v>
      </c>
      <c r="AV4441" s="13">
        <v>0.28999999999999998</v>
      </c>
      <c r="AW4441" s="13">
        <v>6436.15</v>
      </c>
      <c r="AX4441" s="13">
        <v>4604.1000000000004</v>
      </c>
      <c r="AY4441" s="13">
        <v>1832.05</v>
      </c>
      <c r="AZ4441" s="13" t="s">
        <v>47</v>
      </c>
      <c r="BA4441" s="13" t="s">
        <v>71</v>
      </c>
      <c r="BB4441" s="13" t="s">
        <v>48</v>
      </c>
      <c r="BC4441" s="13">
        <v>9.2100000000000009</v>
      </c>
      <c r="BD4441" s="13">
        <v>8</v>
      </c>
      <c r="BE4441" s="13" t="s">
        <v>55</v>
      </c>
      <c r="BF4441" s="13" t="s">
        <v>39</v>
      </c>
      <c r="BG4441" s="13">
        <v>2</v>
      </c>
      <c r="BH4441" s="13">
        <v>8</v>
      </c>
    </row>
    <row r="4442" spans="36:60" x14ac:dyDescent="0.25">
      <c r="AJ4442" s="11">
        <v>728</v>
      </c>
      <c r="AK4442" s="2" t="s">
        <v>397</v>
      </c>
      <c r="AL4442" s="2" t="s">
        <v>99</v>
      </c>
      <c r="AM4442" s="2" t="s">
        <v>66</v>
      </c>
      <c r="AN4442" s="2" t="s">
        <v>29</v>
      </c>
      <c r="AO4442" s="2" t="s">
        <v>100</v>
      </c>
      <c r="AP4442" s="2" t="s">
        <v>68</v>
      </c>
      <c r="AQ4442" s="2" t="s">
        <v>134</v>
      </c>
      <c r="AR4442" s="2" t="s">
        <v>53</v>
      </c>
      <c r="AS4442" s="2" t="s">
        <v>80</v>
      </c>
      <c r="AT4442" s="2">
        <v>831.79</v>
      </c>
      <c r="AU4442" s="2">
        <v>14</v>
      </c>
      <c r="AV4442" s="2">
        <v>0.16</v>
      </c>
      <c r="AW4442" s="2">
        <v>9781.85</v>
      </c>
      <c r="AX4442" s="2">
        <v>7055.84</v>
      </c>
      <c r="AY4442" s="2">
        <v>2726.01</v>
      </c>
      <c r="AZ4442" s="2" t="s">
        <v>47</v>
      </c>
      <c r="BA4442" s="2" t="s">
        <v>88</v>
      </c>
      <c r="BB4442" s="2" t="s">
        <v>72</v>
      </c>
      <c r="BC4442" s="2">
        <v>21.59</v>
      </c>
      <c r="BD4442" s="2">
        <v>9</v>
      </c>
      <c r="BE4442" s="2" t="s">
        <v>55</v>
      </c>
      <c r="BF4442" s="2" t="s">
        <v>56</v>
      </c>
      <c r="BG4442" s="2">
        <v>2</v>
      </c>
      <c r="BH4442" s="2">
        <v>9</v>
      </c>
    </row>
    <row r="4443" spans="36:60" x14ac:dyDescent="0.25">
      <c r="AJ4443" s="12">
        <v>729</v>
      </c>
      <c r="AK4443" s="13" t="s">
        <v>538</v>
      </c>
      <c r="AL4443" s="13" t="s">
        <v>41</v>
      </c>
      <c r="AM4443" s="13" t="s">
        <v>66</v>
      </c>
      <c r="AN4443" s="13" t="s">
        <v>29</v>
      </c>
      <c r="AO4443" s="13" t="s">
        <v>67</v>
      </c>
      <c r="AP4443" s="13" t="s">
        <v>51</v>
      </c>
      <c r="AQ4443" s="13" t="s">
        <v>107</v>
      </c>
      <c r="AR4443" s="13" t="s">
        <v>45</v>
      </c>
      <c r="AS4443" s="13" t="s">
        <v>70</v>
      </c>
      <c r="AT4443" s="13">
        <v>560.04999999999995</v>
      </c>
      <c r="AU4443" s="13">
        <v>8</v>
      </c>
      <c r="AV4443" s="13">
        <v>0.27</v>
      </c>
      <c r="AW4443" s="13">
        <v>3270.69</v>
      </c>
      <c r="AX4443" s="13">
        <v>2403.9899999999998</v>
      </c>
      <c r="AY4443" s="13">
        <v>866.7</v>
      </c>
      <c r="AZ4443" s="13" t="s">
        <v>35</v>
      </c>
      <c r="BA4443" s="13" t="s">
        <v>88</v>
      </c>
      <c r="BB4443" s="13" t="s">
        <v>48</v>
      </c>
      <c r="BC4443" s="13">
        <v>5.38</v>
      </c>
      <c r="BD4443" s="13">
        <v>2</v>
      </c>
      <c r="BE4443" s="13" t="s">
        <v>55</v>
      </c>
      <c r="BF4443" s="13" t="s">
        <v>56</v>
      </c>
      <c r="BG4443" s="13">
        <v>1</v>
      </c>
      <c r="BH4443" s="13">
        <v>7</v>
      </c>
    </row>
    <row r="4444" spans="36:60" x14ac:dyDescent="0.25">
      <c r="AJ4444" s="11">
        <v>730</v>
      </c>
      <c r="AK4444" s="2" t="s">
        <v>548</v>
      </c>
      <c r="AL4444" s="2" t="s">
        <v>120</v>
      </c>
      <c r="AM4444" s="2" t="s">
        <v>42</v>
      </c>
      <c r="AN4444" s="2" t="s">
        <v>59</v>
      </c>
      <c r="AO4444" s="2" t="s">
        <v>67</v>
      </c>
      <c r="AP4444" s="2" t="s">
        <v>75</v>
      </c>
      <c r="AQ4444" s="2" t="s">
        <v>102</v>
      </c>
      <c r="AR4444" s="2" t="s">
        <v>33</v>
      </c>
      <c r="AS4444" s="2" t="s">
        <v>34</v>
      </c>
      <c r="AT4444" s="2">
        <v>58.48</v>
      </c>
      <c r="AU4444" s="2">
        <v>4</v>
      </c>
      <c r="AV4444" s="2">
        <v>0.04</v>
      </c>
      <c r="AW4444" s="2">
        <v>224.56</v>
      </c>
      <c r="AX4444" s="2">
        <v>146.76</v>
      </c>
      <c r="AY4444" s="2">
        <v>77.8</v>
      </c>
      <c r="AZ4444" s="2" t="s">
        <v>47</v>
      </c>
      <c r="BA4444" s="2" t="s">
        <v>54</v>
      </c>
      <c r="BB4444" s="2" t="s">
        <v>48</v>
      </c>
      <c r="BC4444" s="2">
        <v>30.99</v>
      </c>
      <c r="BD4444" s="2">
        <v>7</v>
      </c>
      <c r="BE4444" s="2" t="s">
        <v>97</v>
      </c>
      <c r="BF4444" s="2" t="s">
        <v>56</v>
      </c>
      <c r="BG4444" s="2">
        <v>2</v>
      </c>
      <c r="BH4444" s="2">
        <v>10</v>
      </c>
    </row>
    <row r="4445" spans="36:60" x14ac:dyDescent="0.25">
      <c r="AJ4445" s="12">
        <v>731</v>
      </c>
      <c r="AK4445" s="13" t="s">
        <v>549</v>
      </c>
      <c r="AL4445" s="13" t="s">
        <v>41</v>
      </c>
      <c r="AM4445" s="13" t="s">
        <v>42</v>
      </c>
      <c r="AN4445" s="13" t="s">
        <v>43</v>
      </c>
      <c r="AO4445" s="13" t="s">
        <v>78</v>
      </c>
      <c r="AP4445" s="13" t="s">
        <v>51</v>
      </c>
      <c r="AQ4445" s="13" t="s">
        <v>134</v>
      </c>
      <c r="AR4445" s="13" t="s">
        <v>53</v>
      </c>
      <c r="AS4445" s="13" t="s">
        <v>46</v>
      </c>
      <c r="AT4445" s="13">
        <v>542.12</v>
      </c>
      <c r="AU4445" s="13">
        <v>7</v>
      </c>
      <c r="AV4445" s="13">
        <v>0.02</v>
      </c>
      <c r="AW4445" s="13">
        <v>3718.94</v>
      </c>
      <c r="AX4445" s="13">
        <v>2741.93</v>
      </c>
      <c r="AY4445" s="13">
        <v>977.01</v>
      </c>
      <c r="AZ4445" s="13" t="s">
        <v>91</v>
      </c>
      <c r="BA4445" s="13" t="s">
        <v>54</v>
      </c>
      <c r="BB4445" s="13" t="s">
        <v>37</v>
      </c>
      <c r="BC4445" s="13">
        <v>35.590000000000003</v>
      </c>
      <c r="BD4445" s="13">
        <v>8</v>
      </c>
      <c r="BE4445" s="13" t="s">
        <v>97</v>
      </c>
      <c r="BF4445" s="13" t="s">
        <v>56</v>
      </c>
      <c r="BG4445" s="13">
        <v>2</v>
      </c>
      <c r="BH4445" s="13">
        <v>4</v>
      </c>
    </row>
    <row r="4446" spans="36:60" x14ac:dyDescent="0.25">
      <c r="AJ4446" s="11">
        <v>732</v>
      </c>
      <c r="AK4446" s="2" t="s">
        <v>246</v>
      </c>
      <c r="AL4446" s="2" t="s">
        <v>58</v>
      </c>
      <c r="AM4446" s="2" t="s">
        <v>66</v>
      </c>
      <c r="AN4446" s="2" t="s">
        <v>59</v>
      </c>
      <c r="AO4446" s="2" t="s">
        <v>67</v>
      </c>
      <c r="AP4446" s="2" t="s">
        <v>68</v>
      </c>
      <c r="AQ4446" s="2" t="s">
        <v>79</v>
      </c>
      <c r="AR4446" s="2" t="s">
        <v>45</v>
      </c>
      <c r="AS4446" s="2" t="s">
        <v>70</v>
      </c>
      <c r="AT4446" s="2">
        <v>735.12</v>
      </c>
      <c r="AU4446" s="2">
        <v>14</v>
      </c>
      <c r="AV4446" s="2">
        <v>0.27</v>
      </c>
      <c r="AW4446" s="2">
        <v>7512.93</v>
      </c>
      <c r="AX4446" s="2">
        <v>4886.24</v>
      </c>
      <c r="AY4446" s="2">
        <v>2626.69</v>
      </c>
      <c r="AZ4446" s="2" t="s">
        <v>76</v>
      </c>
      <c r="BA4446" s="2" t="s">
        <v>88</v>
      </c>
      <c r="BB4446" s="2" t="s">
        <v>72</v>
      </c>
      <c r="BC4446" s="2">
        <v>23.84</v>
      </c>
      <c r="BD4446" s="2">
        <v>1</v>
      </c>
      <c r="BE4446" s="2" t="s">
        <v>38</v>
      </c>
      <c r="BF4446" s="2" t="s">
        <v>39</v>
      </c>
      <c r="BG4446" s="2">
        <v>1</v>
      </c>
      <c r="BH4446" s="2">
        <v>5</v>
      </c>
    </row>
    <row r="4447" spans="36:60" x14ac:dyDescent="0.25">
      <c r="AJ4447" s="12">
        <v>733</v>
      </c>
      <c r="AK4447" s="13" t="s">
        <v>550</v>
      </c>
      <c r="AL4447" s="13" t="s">
        <v>41</v>
      </c>
      <c r="AM4447" s="13" t="s">
        <v>42</v>
      </c>
      <c r="AN4447" s="13" t="s">
        <v>90</v>
      </c>
      <c r="AO4447" s="13" t="s">
        <v>44</v>
      </c>
      <c r="AP4447" s="13" t="s">
        <v>61</v>
      </c>
      <c r="AQ4447" s="13" t="s">
        <v>62</v>
      </c>
      <c r="AR4447" s="13" t="s">
        <v>33</v>
      </c>
      <c r="AS4447" s="13" t="s">
        <v>70</v>
      </c>
      <c r="AT4447" s="13">
        <v>777.65</v>
      </c>
      <c r="AU4447" s="13">
        <v>5</v>
      </c>
      <c r="AV4447" s="13">
        <v>0.04</v>
      </c>
      <c r="AW4447" s="13">
        <v>3732.72</v>
      </c>
      <c r="AX4447" s="13">
        <v>2292.61</v>
      </c>
      <c r="AY4447" s="13">
        <v>1440.11</v>
      </c>
      <c r="AZ4447" s="13" t="s">
        <v>63</v>
      </c>
      <c r="BA4447" s="13" t="s">
        <v>88</v>
      </c>
      <c r="BB4447" s="13" t="s">
        <v>37</v>
      </c>
      <c r="BC4447" s="13">
        <v>12.43</v>
      </c>
      <c r="BD4447" s="13">
        <v>5</v>
      </c>
      <c r="BE4447" s="13" t="s">
        <v>55</v>
      </c>
      <c r="BF4447" s="13" t="s">
        <v>56</v>
      </c>
      <c r="BG4447" s="13">
        <v>3</v>
      </c>
      <c r="BH4447" s="13">
        <v>7</v>
      </c>
    </row>
    <row r="4448" spans="36:60" x14ac:dyDescent="0.25">
      <c r="AJ4448" s="11">
        <v>734</v>
      </c>
      <c r="AK4448" s="2" t="s">
        <v>551</v>
      </c>
      <c r="AL4448" s="2" t="s">
        <v>96</v>
      </c>
      <c r="AM4448" s="2" t="s">
        <v>28</v>
      </c>
      <c r="AN4448" s="2" t="s">
        <v>83</v>
      </c>
      <c r="AO4448" s="2" t="s">
        <v>78</v>
      </c>
      <c r="AP4448" s="2" t="s">
        <v>31</v>
      </c>
      <c r="AQ4448" s="2" t="s">
        <v>62</v>
      </c>
      <c r="AR4448" s="2" t="s">
        <v>33</v>
      </c>
      <c r="AS4448" s="2" t="s">
        <v>85</v>
      </c>
      <c r="AT4448" s="2">
        <v>111.84</v>
      </c>
      <c r="AU4448" s="2">
        <v>12</v>
      </c>
      <c r="AV4448" s="2">
        <v>0.27</v>
      </c>
      <c r="AW4448" s="2">
        <v>979.72</v>
      </c>
      <c r="AX4448" s="2">
        <v>838.02</v>
      </c>
      <c r="AY4448" s="2">
        <v>141.69999999999999</v>
      </c>
      <c r="AZ4448" s="2" t="s">
        <v>47</v>
      </c>
      <c r="BA4448" s="2" t="s">
        <v>54</v>
      </c>
      <c r="BB4448" s="2" t="s">
        <v>37</v>
      </c>
      <c r="BC4448" s="2">
        <v>6.74</v>
      </c>
      <c r="BD4448" s="2">
        <v>7</v>
      </c>
      <c r="BE4448" s="2" t="s">
        <v>97</v>
      </c>
      <c r="BF4448" s="2" t="s">
        <v>56</v>
      </c>
      <c r="BG4448" s="2">
        <v>1</v>
      </c>
      <c r="BH4448" s="2">
        <v>3</v>
      </c>
    </row>
    <row r="4449" spans="36:60" x14ac:dyDescent="0.25">
      <c r="AJ4449" s="12">
        <v>735</v>
      </c>
      <c r="AK4449" s="13" t="s">
        <v>232</v>
      </c>
      <c r="AL4449" s="13" t="s">
        <v>27</v>
      </c>
      <c r="AM4449" s="13" t="s">
        <v>82</v>
      </c>
      <c r="AN4449" s="13" t="s">
        <v>90</v>
      </c>
      <c r="AO4449" s="13" t="s">
        <v>67</v>
      </c>
      <c r="AP4449" s="13" t="s">
        <v>31</v>
      </c>
      <c r="AQ4449" s="13" t="s">
        <v>102</v>
      </c>
      <c r="AR4449" s="13" t="s">
        <v>53</v>
      </c>
      <c r="AS4449" s="13" t="s">
        <v>85</v>
      </c>
      <c r="AT4449" s="13">
        <v>213.12</v>
      </c>
      <c r="AU4449" s="13">
        <v>12</v>
      </c>
      <c r="AV4449" s="13">
        <v>0.04</v>
      </c>
      <c r="AW4449" s="13">
        <v>2455.14</v>
      </c>
      <c r="AX4449" s="13">
        <v>2046.89</v>
      </c>
      <c r="AY4449" s="13">
        <v>408.25</v>
      </c>
      <c r="AZ4449" s="13" t="s">
        <v>91</v>
      </c>
      <c r="BA4449" s="13" t="s">
        <v>36</v>
      </c>
      <c r="BB4449" s="13" t="s">
        <v>72</v>
      </c>
      <c r="BC4449" s="13">
        <v>31.44</v>
      </c>
      <c r="BD4449" s="13">
        <v>10</v>
      </c>
      <c r="BE4449" s="13" t="s">
        <v>55</v>
      </c>
      <c r="BF4449" s="13" t="s">
        <v>39</v>
      </c>
      <c r="BG4449" s="13">
        <v>5</v>
      </c>
      <c r="BH4449" s="13">
        <v>9</v>
      </c>
    </row>
    <row r="4450" spans="36:60" x14ac:dyDescent="0.25">
      <c r="AJ4450" s="11">
        <v>736</v>
      </c>
      <c r="AK4450" s="2" t="s">
        <v>391</v>
      </c>
      <c r="AL4450" s="2" t="s">
        <v>129</v>
      </c>
      <c r="AM4450" s="2" t="s">
        <v>66</v>
      </c>
      <c r="AN4450" s="2" t="s">
        <v>43</v>
      </c>
      <c r="AO4450" s="2" t="s">
        <v>74</v>
      </c>
      <c r="AP4450" s="2" t="s">
        <v>31</v>
      </c>
      <c r="AQ4450" s="2" t="s">
        <v>107</v>
      </c>
      <c r="AR4450" s="2" t="s">
        <v>53</v>
      </c>
      <c r="AS4450" s="2" t="s">
        <v>85</v>
      </c>
      <c r="AT4450" s="2">
        <v>551.46</v>
      </c>
      <c r="AU4450" s="2">
        <v>11</v>
      </c>
      <c r="AV4450" s="2">
        <v>0.22</v>
      </c>
      <c r="AW4450" s="2">
        <v>4731.53</v>
      </c>
      <c r="AX4450" s="2">
        <v>3148.01</v>
      </c>
      <c r="AY4450" s="2">
        <v>1583.52</v>
      </c>
      <c r="AZ4450" s="2" t="s">
        <v>76</v>
      </c>
      <c r="BA4450" s="2" t="s">
        <v>71</v>
      </c>
      <c r="BB4450" s="2" t="s">
        <v>72</v>
      </c>
      <c r="BC4450" s="2">
        <v>38.6</v>
      </c>
      <c r="BD4450" s="2">
        <v>10</v>
      </c>
      <c r="BE4450" s="2" t="s">
        <v>97</v>
      </c>
      <c r="BF4450" s="2" t="s">
        <v>39</v>
      </c>
      <c r="BG4450" s="2">
        <v>3</v>
      </c>
      <c r="BH4450" s="2">
        <v>7</v>
      </c>
    </row>
    <row r="4451" spans="36:60" x14ac:dyDescent="0.25">
      <c r="AJ4451" s="12">
        <v>737</v>
      </c>
      <c r="AK4451" s="13" t="s">
        <v>471</v>
      </c>
      <c r="AL4451" s="13" t="s">
        <v>41</v>
      </c>
      <c r="AM4451" s="13" t="s">
        <v>82</v>
      </c>
      <c r="AN4451" s="13" t="s">
        <v>90</v>
      </c>
      <c r="AO4451" s="13" t="s">
        <v>67</v>
      </c>
      <c r="AP4451" s="13" t="s">
        <v>31</v>
      </c>
      <c r="AQ4451" s="13" t="s">
        <v>79</v>
      </c>
      <c r="AR4451" s="13" t="s">
        <v>53</v>
      </c>
      <c r="AS4451" s="13" t="s">
        <v>34</v>
      </c>
      <c r="AT4451" s="13">
        <v>106.68</v>
      </c>
      <c r="AU4451" s="13">
        <v>17</v>
      </c>
      <c r="AV4451" s="13">
        <v>0.06</v>
      </c>
      <c r="AW4451" s="13">
        <v>1704.75</v>
      </c>
      <c r="AX4451" s="13">
        <v>912.32</v>
      </c>
      <c r="AY4451" s="13">
        <v>792.43</v>
      </c>
      <c r="AZ4451" s="13" t="s">
        <v>35</v>
      </c>
      <c r="BA4451" s="13" t="s">
        <v>88</v>
      </c>
      <c r="BB4451" s="13" t="s">
        <v>72</v>
      </c>
      <c r="BC4451" s="13">
        <v>16.22</v>
      </c>
      <c r="BD4451" s="13">
        <v>1</v>
      </c>
      <c r="BE4451" s="13" t="s">
        <v>97</v>
      </c>
      <c r="BF4451" s="13" t="s">
        <v>56</v>
      </c>
      <c r="BG4451" s="13">
        <v>1</v>
      </c>
      <c r="BH4451" s="13">
        <v>12</v>
      </c>
    </row>
    <row r="4452" spans="36:60" x14ac:dyDescent="0.25">
      <c r="AJ4452" s="11">
        <v>738</v>
      </c>
      <c r="AK4452" s="2" t="s">
        <v>552</v>
      </c>
      <c r="AL4452" s="2" t="s">
        <v>118</v>
      </c>
      <c r="AM4452" s="2" t="s">
        <v>66</v>
      </c>
      <c r="AN4452" s="2" t="s">
        <v>43</v>
      </c>
      <c r="AO4452" s="2" t="s">
        <v>94</v>
      </c>
      <c r="AP4452" s="2" t="s">
        <v>68</v>
      </c>
      <c r="AQ4452" s="2" t="s">
        <v>84</v>
      </c>
      <c r="AR4452" s="2" t="s">
        <v>45</v>
      </c>
      <c r="AS4452" s="2" t="s">
        <v>85</v>
      </c>
      <c r="AT4452" s="2">
        <v>390.25</v>
      </c>
      <c r="AU4452" s="2">
        <v>17</v>
      </c>
      <c r="AV4452" s="2">
        <v>0.02</v>
      </c>
      <c r="AW4452" s="2">
        <v>6501.56</v>
      </c>
      <c r="AX4452" s="2">
        <v>3670.48</v>
      </c>
      <c r="AY4452" s="2">
        <v>2831.08</v>
      </c>
      <c r="AZ4452" s="2" t="s">
        <v>91</v>
      </c>
      <c r="BA4452" s="2" t="s">
        <v>88</v>
      </c>
      <c r="BB4452" s="2" t="s">
        <v>72</v>
      </c>
      <c r="BC4452" s="2">
        <v>14.11</v>
      </c>
      <c r="BD4452" s="2">
        <v>6</v>
      </c>
      <c r="BE4452" s="2" t="s">
        <v>55</v>
      </c>
      <c r="BF4452" s="2" t="s">
        <v>39</v>
      </c>
      <c r="BG4452" s="2">
        <v>4</v>
      </c>
      <c r="BH4452" s="2">
        <v>5</v>
      </c>
    </row>
    <row r="4453" spans="36:60" x14ac:dyDescent="0.25">
      <c r="AJ4453" s="12">
        <v>739</v>
      </c>
      <c r="AK4453" s="13" t="s">
        <v>547</v>
      </c>
      <c r="AL4453" s="13" t="s">
        <v>99</v>
      </c>
      <c r="AM4453" s="13" t="s">
        <v>28</v>
      </c>
      <c r="AN4453" s="13" t="s">
        <v>29</v>
      </c>
      <c r="AO4453" s="13" t="s">
        <v>100</v>
      </c>
      <c r="AP4453" s="13" t="s">
        <v>75</v>
      </c>
      <c r="AQ4453" s="13" t="s">
        <v>84</v>
      </c>
      <c r="AR4453" s="13" t="s">
        <v>33</v>
      </c>
      <c r="AS4453" s="13" t="s">
        <v>70</v>
      </c>
      <c r="AT4453" s="13">
        <v>195.91</v>
      </c>
      <c r="AU4453" s="13">
        <v>17</v>
      </c>
      <c r="AV4453" s="13">
        <v>0.26</v>
      </c>
      <c r="AW4453" s="13">
        <v>2464.5500000000002</v>
      </c>
      <c r="AX4453" s="13">
        <v>1829.14</v>
      </c>
      <c r="AY4453" s="13">
        <v>635.41</v>
      </c>
      <c r="AZ4453" s="13" t="s">
        <v>91</v>
      </c>
      <c r="BA4453" s="13" t="s">
        <v>88</v>
      </c>
      <c r="BB4453" s="13" t="s">
        <v>48</v>
      </c>
      <c r="BC4453" s="13">
        <v>24.89</v>
      </c>
      <c r="BD4453" s="13">
        <v>8</v>
      </c>
      <c r="BE4453" s="13" t="s">
        <v>38</v>
      </c>
      <c r="BF4453" s="13" t="s">
        <v>39</v>
      </c>
      <c r="BG4453" s="13">
        <v>4</v>
      </c>
      <c r="BH4453" s="13">
        <v>6</v>
      </c>
    </row>
    <row r="4454" spans="36:60" x14ac:dyDescent="0.25">
      <c r="AJ4454" s="11">
        <v>740</v>
      </c>
      <c r="AK4454" s="2" t="s">
        <v>553</v>
      </c>
      <c r="AL4454" s="2" t="s">
        <v>127</v>
      </c>
      <c r="AM4454" s="2" t="s">
        <v>66</v>
      </c>
      <c r="AN4454" s="2" t="s">
        <v>83</v>
      </c>
      <c r="AO4454" s="2" t="s">
        <v>78</v>
      </c>
      <c r="AP4454" s="2" t="s">
        <v>68</v>
      </c>
      <c r="AQ4454" s="2" t="s">
        <v>107</v>
      </c>
      <c r="AR4454" s="2" t="s">
        <v>45</v>
      </c>
      <c r="AS4454" s="2" t="s">
        <v>70</v>
      </c>
      <c r="AT4454" s="2">
        <v>280.22000000000003</v>
      </c>
      <c r="AU4454" s="2">
        <v>6</v>
      </c>
      <c r="AV4454" s="2">
        <v>0.25</v>
      </c>
      <c r="AW4454" s="2">
        <v>1260.99</v>
      </c>
      <c r="AX4454" s="2">
        <v>984.55</v>
      </c>
      <c r="AY4454" s="2">
        <v>276.44</v>
      </c>
      <c r="AZ4454" s="2" t="s">
        <v>76</v>
      </c>
      <c r="BA4454" s="2" t="s">
        <v>71</v>
      </c>
      <c r="BB4454" s="2" t="s">
        <v>48</v>
      </c>
      <c r="BC4454" s="2">
        <v>14.87</v>
      </c>
      <c r="BD4454" s="2">
        <v>8</v>
      </c>
      <c r="BE4454" s="2" t="s">
        <v>97</v>
      </c>
      <c r="BF4454" s="2" t="s">
        <v>56</v>
      </c>
      <c r="BG4454" s="2">
        <v>3</v>
      </c>
      <c r="BH4454" s="2">
        <v>2</v>
      </c>
    </row>
    <row r="4455" spans="36:60" x14ac:dyDescent="0.25">
      <c r="AJ4455" s="12">
        <v>741</v>
      </c>
      <c r="AK4455" s="13" t="s">
        <v>554</v>
      </c>
      <c r="AL4455" s="13" t="s">
        <v>65</v>
      </c>
      <c r="AM4455" s="13" t="s">
        <v>82</v>
      </c>
      <c r="AN4455" s="13" t="s">
        <v>90</v>
      </c>
      <c r="AO4455" s="13" t="s">
        <v>67</v>
      </c>
      <c r="AP4455" s="13" t="s">
        <v>68</v>
      </c>
      <c r="AQ4455" s="13" t="s">
        <v>69</v>
      </c>
      <c r="AR4455" s="13" t="s">
        <v>33</v>
      </c>
      <c r="AS4455" s="13" t="s">
        <v>34</v>
      </c>
      <c r="AT4455" s="13">
        <v>302.88</v>
      </c>
      <c r="AU4455" s="13">
        <v>13</v>
      </c>
      <c r="AV4455" s="13">
        <v>0.3</v>
      </c>
      <c r="AW4455" s="13">
        <v>2756.21</v>
      </c>
      <c r="AX4455" s="13">
        <v>1832.22</v>
      </c>
      <c r="AY4455" s="13">
        <v>923.99</v>
      </c>
      <c r="AZ4455" s="13" t="s">
        <v>63</v>
      </c>
      <c r="BA4455" s="13" t="s">
        <v>54</v>
      </c>
      <c r="BB4455" s="13" t="s">
        <v>48</v>
      </c>
      <c r="BC4455" s="13">
        <v>22.29</v>
      </c>
      <c r="BD4455" s="13">
        <v>8</v>
      </c>
      <c r="BE4455" s="13" t="s">
        <v>97</v>
      </c>
      <c r="BF4455" s="13" t="s">
        <v>39</v>
      </c>
      <c r="BG4455" s="13">
        <v>1</v>
      </c>
      <c r="BH4455" s="13">
        <v>5</v>
      </c>
    </row>
    <row r="4456" spans="36:60" x14ac:dyDescent="0.25">
      <c r="AJ4456" s="11">
        <v>742</v>
      </c>
      <c r="AK4456" s="2" t="s">
        <v>367</v>
      </c>
      <c r="AL4456" s="2" t="s">
        <v>114</v>
      </c>
      <c r="AM4456" s="2" t="s">
        <v>42</v>
      </c>
      <c r="AN4456" s="2" t="s">
        <v>83</v>
      </c>
      <c r="AO4456" s="2" t="s">
        <v>100</v>
      </c>
      <c r="AP4456" s="2" t="s">
        <v>75</v>
      </c>
      <c r="AQ4456" s="2" t="s">
        <v>69</v>
      </c>
      <c r="AR4456" s="2" t="s">
        <v>53</v>
      </c>
      <c r="AS4456" s="2" t="s">
        <v>46</v>
      </c>
      <c r="AT4456" s="2">
        <v>112.64</v>
      </c>
      <c r="AU4456" s="2">
        <v>10</v>
      </c>
      <c r="AV4456" s="2">
        <v>0.04</v>
      </c>
      <c r="AW4456" s="2">
        <v>1081.3399999999999</v>
      </c>
      <c r="AX4456" s="2">
        <v>696.88</v>
      </c>
      <c r="AY4456" s="2">
        <v>384.46</v>
      </c>
      <c r="AZ4456" s="2" t="s">
        <v>91</v>
      </c>
      <c r="BA4456" s="2" t="s">
        <v>36</v>
      </c>
      <c r="BB4456" s="2" t="s">
        <v>37</v>
      </c>
      <c r="BC4456" s="2">
        <v>39.9</v>
      </c>
      <c r="BD4456" s="2">
        <v>1</v>
      </c>
      <c r="BE4456" s="2" t="s">
        <v>55</v>
      </c>
      <c r="BF4456" s="2" t="s">
        <v>56</v>
      </c>
      <c r="BG4456" s="2">
        <v>4</v>
      </c>
      <c r="BH4456" s="2">
        <v>6</v>
      </c>
    </row>
    <row r="4457" spans="36:60" x14ac:dyDescent="0.25">
      <c r="AJ4457" s="12">
        <v>743</v>
      </c>
      <c r="AK4457" s="13" t="s">
        <v>175</v>
      </c>
      <c r="AL4457" s="13" t="s">
        <v>65</v>
      </c>
      <c r="AM4457" s="13" t="s">
        <v>82</v>
      </c>
      <c r="AN4457" s="13" t="s">
        <v>83</v>
      </c>
      <c r="AO4457" s="13" t="s">
        <v>74</v>
      </c>
      <c r="AP4457" s="13" t="s">
        <v>51</v>
      </c>
      <c r="AQ4457" s="13" t="s">
        <v>52</v>
      </c>
      <c r="AR4457" s="13" t="s">
        <v>45</v>
      </c>
      <c r="AS4457" s="13" t="s">
        <v>46</v>
      </c>
      <c r="AT4457" s="13">
        <v>30.98</v>
      </c>
      <c r="AU4457" s="13">
        <v>18</v>
      </c>
      <c r="AV4457" s="13">
        <v>0.27</v>
      </c>
      <c r="AW4457" s="13">
        <v>407.08</v>
      </c>
      <c r="AX4457" s="13">
        <v>248.36</v>
      </c>
      <c r="AY4457" s="13">
        <v>158.72</v>
      </c>
      <c r="AZ4457" s="13" t="s">
        <v>63</v>
      </c>
      <c r="BA4457" s="13" t="s">
        <v>88</v>
      </c>
      <c r="BB4457" s="13" t="s">
        <v>37</v>
      </c>
      <c r="BC4457" s="13">
        <v>8.52</v>
      </c>
      <c r="BD4457" s="13">
        <v>7</v>
      </c>
      <c r="BE4457" s="13" t="s">
        <v>38</v>
      </c>
      <c r="BF4457" s="13" t="s">
        <v>56</v>
      </c>
      <c r="BG4457" s="13">
        <v>5</v>
      </c>
      <c r="BH4457" s="13">
        <v>12</v>
      </c>
    </row>
    <row r="4458" spans="36:60" x14ac:dyDescent="0.25">
      <c r="AJ4458" s="11">
        <v>744</v>
      </c>
      <c r="AK4458" s="2" t="s">
        <v>555</v>
      </c>
      <c r="AL4458" s="2" t="s">
        <v>96</v>
      </c>
      <c r="AM4458" s="2" t="s">
        <v>42</v>
      </c>
      <c r="AN4458" s="2" t="s">
        <v>43</v>
      </c>
      <c r="AO4458" s="2" t="s">
        <v>78</v>
      </c>
      <c r="AP4458" s="2" t="s">
        <v>61</v>
      </c>
      <c r="AQ4458" s="2" t="s">
        <v>107</v>
      </c>
      <c r="AR4458" s="2" t="s">
        <v>53</v>
      </c>
      <c r="AS4458" s="2" t="s">
        <v>34</v>
      </c>
      <c r="AT4458" s="2">
        <v>952.46</v>
      </c>
      <c r="AU4458" s="2">
        <v>8</v>
      </c>
      <c r="AV4458" s="2">
        <v>0.05</v>
      </c>
      <c r="AW4458" s="2">
        <v>7238.7</v>
      </c>
      <c r="AX4458" s="2">
        <v>6417.41</v>
      </c>
      <c r="AY4458" s="2">
        <v>821.29</v>
      </c>
      <c r="AZ4458" s="2" t="s">
        <v>63</v>
      </c>
      <c r="BA4458" s="2" t="s">
        <v>54</v>
      </c>
      <c r="BB4458" s="2" t="s">
        <v>37</v>
      </c>
      <c r="BC4458" s="2">
        <v>30.08</v>
      </c>
      <c r="BD4458" s="2">
        <v>1</v>
      </c>
      <c r="BE4458" s="2" t="s">
        <v>97</v>
      </c>
      <c r="BF4458" s="2" t="s">
        <v>39</v>
      </c>
      <c r="BG4458" s="2">
        <v>3</v>
      </c>
      <c r="BH4458" s="2">
        <v>6</v>
      </c>
    </row>
    <row r="4459" spans="36:60" x14ac:dyDescent="0.25">
      <c r="AJ4459" s="12">
        <v>745</v>
      </c>
      <c r="AK4459" s="13" t="s">
        <v>166</v>
      </c>
      <c r="AL4459" s="13" t="s">
        <v>127</v>
      </c>
      <c r="AM4459" s="13" t="s">
        <v>82</v>
      </c>
      <c r="AN4459" s="13" t="s">
        <v>59</v>
      </c>
      <c r="AO4459" s="13" t="s">
        <v>74</v>
      </c>
      <c r="AP4459" s="13" t="s">
        <v>68</v>
      </c>
      <c r="AQ4459" s="13" t="s">
        <v>62</v>
      </c>
      <c r="AR4459" s="13" t="s">
        <v>33</v>
      </c>
      <c r="AS4459" s="13" t="s">
        <v>85</v>
      </c>
      <c r="AT4459" s="13">
        <v>779.19</v>
      </c>
      <c r="AU4459" s="13">
        <v>8</v>
      </c>
      <c r="AV4459" s="13">
        <v>0.08</v>
      </c>
      <c r="AW4459" s="13">
        <v>5734.84</v>
      </c>
      <c r="AX4459" s="13">
        <v>3811.55</v>
      </c>
      <c r="AY4459" s="13">
        <v>1923.29</v>
      </c>
      <c r="AZ4459" s="13" t="s">
        <v>76</v>
      </c>
      <c r="BA4459" s="13" t="s">
        <v>88</v>
      </c>
      <c r="BB4459" s="13" t="s">
        <v>37</v>
      </c>
      <c r="BC4459" s="13">
        <v>21.26</v>
      </c>
      <c r="BD4459" s="13">
        <v>3</v>
      </c>
      <c r="BE4459" s="13" t="s">
        <v>38</v>
      </c>
      <c r="BF4459" s="13" t="s">
        <v>56</v>
      </c>
      <c r="BG4459" s="13">
        <v>1</v>
      </c>
      <c r="BH4459" s="13">
        <v>12</v>
      </c>
    </row>
    <row r="4460" spans="36:60" x14ac:dyDescent="0.25">
      <c r="AJ4460" s="11">
        <v>746</v>
      </c>
      <c r="AK4460" s="2" t="s">
        <v>101</v>
      </c>
      <c r="AL4460" s="2" t="s">
        <v>127</v>
      </c>
      <c r="AM4460" s="2" t="s">
        <v>28</v>
      </c>
      <c r="AN4460" s="2" t="s">
        <v>90</v>
      </c>
      <c r="AO4460" s="2" t="s">
        <v>94</v>
      </c>
      <c r="AP4460" s="2" t="s">
        <v>75</v>
      </c>
      <c r="AQ4460" s="2" t="s">
        <v>52</v>
      </c>
      <c r="AR4460" s="2" t="s">
        <v>33</v>
      </c>
      <c r="AS4460" s="2" t="s">
        <v>34</v>
      </c>
      <c r="AT4460" s="2">
        <v>328.94</v>
      </c>
      <c r="AU4460" s="2">
        <v>15</v>
      </c>
      <c r="AV4460" s="2">
        <v>0.09</v>
      </c>
      <c r="AW4460" s="2">
        <v>4490.03</v>
      </c>
      <c r="AX4460" s="2">
        <v>3172.93</v>
      </c>
      <c r="AY4460" s="2">
        <v>1317.1</v>
      </c>
      <c r="AZ4460" s="2" t="s">
        <v>63</v>
      </c>
      <c r="BA4460" s="2" t="s">
        <v>71</v>
      </c>
      <c r="BB4460" s="2" t="s">
        <v>37</v>
      </c>
      <c r="BC4460" s="2">
        <v>36.71</v>
      </c>
      <c r="BD4460" s="2">
        <v>1</v>
      </c>
      <c r="BE4460" s="2" t="s">
        <v>97</v>
      </c>
      <c r="BF4460" s="2" t="s">
        <v>39</v>
      </c>
      <c r="BG4460" s="2">
        <v>3</v>
      </c>
      <c r="BH4460" s="2">
        <v>3</v>
      </c>
    </row>
    <row r="4461" spans="36:60" x14ac:dyDescent="0.25">
      <c r="AJ4461" s="12">
        <v>747</v>
      </c>
      <c r="AK4461" s="13" t="s">
        <v>556</v>
      </c>
      <c r="AL4461" s="13" t="s">
        <v>129</v>
      </c>
      <c r="AM4461" s="13" t="s">
        <v>28</v>
      </c>
      <c r="AN4461" s="13" t="s">
        <v>93</v>
      </c>
      <c r="AO4461" s="13" t="s">
        <v>67</v>
      </c>
      <c r="AP4461" s="13" t="s">
        <v>75</v>
      </c>
      <c r="AQ4461" s="13" t="s">
        <v>134</v>
      </c>
      <c r="AR4461" s="13" t="s">
        <v>45</v>
      </c>
      <c r="AS4461" s="13" t="s">
        <v>85</v>
      </c>
      <c r="AT4461" s="13">
        <v>434.9</v>
      </c>
      <c r="AU4461" s="13">
        <v>16</v>
      </c>
      <c r="AV4461" s="13">
        <v>0.14000000000000001</v>
      </c>
      <c r="AW4461" s="13">
        <v>5984.22</v>
      </c>
      <c r="AX4461" s="13">
        <v>3151.58</v>
      </c>
      <c r="AY4461" s="13">
        <v>2832.64</v>
      </c>
      <c r="AZ4461" s="13" t="s">
        <v>47</v>
      </c>
      <c r="BA4461" s="13" t="s">
        <v>54</v>
      </c>
      <c r="BB4461" s="13" t="s">
        <v>72</v>
      </c>
      <c r="BC4461" s="13">
        <v>11.64</v>
      </c>
      <c r="BD4461" s="13">
        <v>10</v>
      </c>
      <c r="BE4461" s="13" t="s">
        <v>38</v>
      </c>
      <c r="BF4461" s="13" t="s">
        <v>39</v>
      </c>
      <c r="BG4461" s="13">
        <v>4</v>
      </c>
      <c r="BH4461" s="13">
        <v>8</v>
      </c>
    </row>
    <row r="4462" spans="36:60" x14ac:dyDescent="0.25">
      <c r="AJ4462" s="11">
        <v>748</v>
      </c>
      <c r="AK4462" s="2" t="s">
        <v>117</v>
      </c>
      <c r="AL4462" s="2" t="s">
        <v>127</v>
      </c>
      <c r="AM4462" s="2" t="s">
        <v>28</v>
      </c>
      <c r="AN4462" s="2" t="s">
        <v>59</v>
      </c>
      <c r="AO4462" s="2" t="s">
        <v>60</v>
      </c>
      <c r="AP4462" s="2" t="s">
        <v>31</v>
      </c>
      <c r="AQ4462" s="2" t="s">
        <v>107</v>
      </c>
      <c r="AR4462" s="2" t="s">
        <v>45</v>
      </c>
      <c r="AS4462" s="2" t="s">
        <v>80</v>
      </c>
      <c r="AT4462" s="2">
        <v>523.5</v>
      </c>
      <c r="AU4462" s="2">
        <v>14</v>
      </c>
      <c r="AV4462" s="2">
        <v>0.25</v>
      </c>
      <c r="AW4462" s="2">
        <v>5496.75</v>
      </c>
      <c r="AX4462" s="2">
        <v>2795.65</v>
      </c>
      <c r="AY4462" s="2">
        <v>2701.1</v>
      </c>
      <c r="AZ4462" s="2" t="s">
        <v>91</v>
      </c>
      <c r="BA4462" s="2" t="s">
        <v>88</v>
      </c>
      <c r="BB4462" s="2" t="s">
        <v>37</v>
      </c>
      <c r="BC4462" s="2">
        <v>14.26</v>
      </c>
      <c r="BD4462" s="2">
        <v>6</v>
      </c>
      <c r="BE4462" s="2" t="s">
        <v>97</v>
      </c>
      <c r="BF4462" s="2" t="s">
        <v>56</v>
      </c>
      <c r="BG4462" s="2">
        <v>1</v>
      </c>
      <c r="BH4462" s="2">
        <v>4</v>
      </c>
    </row>
    <row r="4463" spans="36:60" x14ac:dyDescent="0.25">
      <c r="AJ4463" s="12">
        <v>749</v>
      </c>
      <c r="AK4463" s="13" t="s">
        <v>557</v>
      </c>
      <c r="AL4463" s="13" t="s">
        <v>41</v>
      </c>
      <c r="AM4463" s="13" t="s">
        <v>82</v>
      </c>
      <c r="AN4463" s="13" t="s">
        <v>29</v>
      </c>
      <c r="AO4463" s="13" t="s">
        <v>94</v>
      </c>
      <c r="AP4463" s="13" t="s">
        <v>61</v>
      </c>
      <c r="AQ4463" s="13" t="s">
        <v>102</v>
      </c>
      <c r="AR4463" s="13" t="s">
        <v>45</v>
      </c>
      <c r="AS4463" s="13" t="s">
        <v>70</v>
      </c>
      <c r="AT4463" s="13">
        <v>678.93</v>
      </c>
      <c r="AU4463" s="13">
        <v>6</v>
      </c>
      <c r="AV4463" s="13">
        <v>0.3</v>
      </c>
      <c r="AW4463" s="13">
        <v>2851.51</v>
      </c>
      <c r="AX4463" s="13">
        <v>1899.71</v>
      </c>
      <c r="AY4463" s="13">
        <v>951.8</v>
      </c>
      <c r="AZ4463" s="13" t="s">
        <v>47</v>
      </c>
      <c r="BA4463" s="13" t="s">
        <v>36</v>
      </c>
      <c r="BB4463" s="13" t="s">
        <v>37</v>
      </c>
      <c r="BC4463" s="13">
        <v>35.5</v>
      </c>
      <c r="BD4463" s="13">
        <v>1</v>
      </c>
      <c r="BE4463" s="13" t="s">
        <v>97</v>
      </c>
      <c r="BF4463" s="13" t="s">
        <v>56</v>
      </c>
      <c r="BG4463" s="13">
        <v>2</v>
      </c>
      <c r="BH4463" s="13">
        <v>8</v>
      </c>
    </row>
    <row r="4464" spans="36:60" x14ac:dyDescent="0.25">
      <c r="AJ4464" s="11">
        <v>750</v>
      </c>
      <c r="AK4464" s="2" t="s">
        <v>89</v>
      </c>
      <c r="AL4464" s="2" t="s">
        <v>127</v>
      </c>
      <c r="AM4464" s="2" t="s">
        <v>28</v>
      </c>
      <c r="AN4464" s="2" t="s">
        <v>43</v>
      </c>
      <c r="AO4464" s="2" t="s">
        <v>78</v>
      </c>
      <c r="AP4464" s="2" t="s">
        <v>61</v>
      </c>
      <c r="AQ4464" s="2" t="s">
        <v>87</v>
      </c>
      <c r="AR4464" s="2" t="s">
        <v>33</v>
      </c>
      <c r="AS4464" s="2" t="s">
        <v>70</v>
      </c>
      <c r="AT4464" s="2">
        <v>503.98</v>
      </c>
      <c r="AU4464" s="2">
        <v>3</v>
      </c>
      <c r="AV4464" s="2">
        <v>0.13</v>
      </c>
      <c r="AW4464" s="2">
        <v>1315.39</v>
      </c>
      <c r="AX4464" s="2">
        <v>905.88</v>
      </c>
      <c r="AY4464" s="2">
        <v>409.51</v>
      </c>
      <c r="AZ4464" s="2" t="s">
        <v>35</v>
      </c>
      <c r="BA4464" s="2" t="s">
        <v>54</v>
      </c>
      <c r="BB4464" s="2" t="s">
        <v>37</v>
      </c>
      <c r="BC4464" s="2">
        <v>14.6</v>
      </c>
      <c r="BD4464" s="2">
        <v>1</v>
      </c>
      <c r="BE4464" s="2" t="s">
        <v>55</v>
      </c>
      <c r="BF4464" s="2" t="s">
        <v>56</v>
      </c>
      <c r="BG4464" s="2">
        <v>3</v>
      </c>
      <c r="BH4464" s="2">
        <v>6</v>
      </c>
    </row>
    <row r="4465" spans="36:60" x14ac:dyDescent="0.25">
      <c r="AJ4465" s="12">
        <v>751</v>
      </c>
      <c r="AK4465" s="13" t="s">
        <v>558</v>
      </c>
      <c r="AL4465" s="13" t="s">
        <v>65</v>
      </c>
      <c r="AM4465" s="13" t="s">
        <v>28</v>
      </c>
      <c r="AN4465" s="13" t="s">
        <v>83</v>
      </c>
      <c r="AO4465" s="13" t="s">
        <v>100</v>
      </c>
      <c r="AP4465" s="13" t="s">
        <v>51</v>
      </c>
      <c r="AQ4465" s="13" t="s">
        <v>87</v>
      </c>
      <c r="AR4465" s="13" t="s">
        <v>53</v>
      </c>
      <c r="AS4465" s="13" t="s">
        <v>70</v>
      </c>
      <c r="AT4465" s="13">
        <v>537.20000000000005</v>
      </c>
      <c r="AU4465" s="13">
        <v>13</v>
      </c>
      <c r="AV4465" s="13">
        <v>7.0000000000000007E-2</v>
      </c>
      <c r="AW4465" s="13">
        <v>6494.75</v>
      </c>
      <c r="AX4465" s="13">
        <v>5540.31</v>
      </c>
      <c r="AY4465" s="13">
        <v>954.44</v>
      </c>
      <c r="AZ4465" s="13" t="s">
        <v>76</v>
      </c>
      <c r="BA4465" s="13" t="s">
        <v>71</v>
      </c>
      <c r="BB4465" s="13" t="s">
        <v>72</v>
      </c>
      <c r="BC4465" s="13">
        <v>30.07</v>
      </c>
      <c r="BD4465" s="13">
        <v>1</v>
      </c>
      <c r="BE4465" s="13" t="s">
        <v>38</v>
      </c>
      <c r="BF4465" s="13" t="s">
        <v>39</v>
      </c>
      <c r="BG4465" s="13">
        <v>1</v>
      </c>
      <c r="BH4465" s="13">
        <v>4</v>
      </c>
    </row>
    <row r="4466" spans="36:60" x14ac:dyDescent="0.25">
      <c r="AJ4466" s="11">
        <v>752</v>
      </c>
      <c r="AK4466" s="2" t="s">
        <v>446</v>
      </c>
      <c r="AL4466" s="2" t="s">
        <v>41</v>
      </c>
      <c r="AM4466" s="2" t="s">
        <v>82</v>
      </c>
      <c r="AN4466" s="2" t="s">
        <v>90</v>
      </c>
      <c r="AO4466" s="2" t="s">
        <v>44</v>
      </c>
      <c r="AP4466" s="2" t="s">
        <v>61</v>
      </c>
      <c r="AQ4466" s="2" t="s">
        <v>102</v>
      </c>
      <c r="AR4466" s="2" t="s">
        <v>53</v>
      </c>
      <c r="AS4466" s="2" t="s">
        <v>70</v>
      </c>
      <c r="AT4466" s="2">
        <v>305.33</v>
      </c>
      <c r="AU4466" s="2">
        <v>2</v>
      </c>
      <c r="AV4466" s="2">
        <v>0.24</v>
      </c>
      <c r="AW4466" s="2">
        <v>464.1</v>
      </c>
      <c r="AX4466" s="2">
        <v>306.05</v>
      </c>
      <c r="AY4466" s="2">
        <v>158.05000000000001</v>
      </c>
      <c r="AZ4466" s="2" t="s">
        <v>91</v>
      </c>
      <c r="BA4466" s="2" t="s">
        <v>71</v>
      </c>
      <c r="BB4466" s="2" t="s">
        <v>72</v>
      </c>
      <c r="BC4466" s="2">
        <v>25.7</v>
      </c>
      <c r="BD4466" s="2">
        <v>2</v>
      </c>
      <c r="BE4466" s="2" t="s">
        <v>55</v>
      </c>
      <c r="BF4466" s="2" t="s">
        <v>39</v>
      </c>
      <c r="BG4466" s="2">
        <v>1</v>
      </c>
      <c r="BH4466" s="2">
        <v>5</v>
      </c>
    </row>
    <row r="4467" spans="36:60" x14ac:dyDescent="0.25">
      <c r="AJ4467" s="12">
        <v>753</v>
      </c>
      <c r="AK4467" s="13" t="s">
        <v>408</v>
      </c>
      <c r="AL4467" s="13" t="s">
        <v>65</v>
      </c>
      <c r="AM4467" s="13" t="s">
        <v>28</v>
      </c>
      <c r="AN4467" s="13" t="s">
        <v>43</v>
      </c>
      <c r="AO4467" s="13" t="s">
        <v>44</v>
      </c>
      <c r="AP4467" s="13" t="s">
        <v>31</v>
      </c>
      <c r="AQ4467" s="13" t="s">
        <v>84</v>
      </c>
      <c r="AR4467" s="13" t="s">
        <v>33</v>
      </c>
      <c r="AS4467" s="13" t="s">
        <v>85</v>
      </c>
      <c r="AT4467" s="13">
        <v>788.52</v>
      </c>
      <c r="AU4467" s="13">
        <v>9</v>
      </c>
      <c r="AV4467" s="13">
        <v>0.14000000000000001</v>
      </c>
      <c r="AW4467" s="13">
        <v>6103.14</v>
      </c>
      <c r="AX4467" s="13">
        <v>4058.9</v>
      </c>
      <c r="AY4467" s="13">
        <v>2044.24</v>
      </c>
      <c r="AZ4467" s="13" t="s">
        <v>91</v>
      </c>
      <c r="BA4467" s="13" t="s">
        <v>36</v>
      </c>
      <c r="BB4467" s="13" t="s">
        <v>48</v>
      </c>
      <c r="BC4467" s="13">
        <v>30.73</v>
      </c>
      <c r="BD4467" s="13">
        <v>9</v>
      </c>
      <c r="BE4467" s="13" t="s">
        <v>55</v>
      </c>
      <c r="BF4467" s="13" t="s">
        <v>39</v>
      </c>
      <c r="BG4467" s="13">
        <v>2</v>
      </c>
      <c r="BH4467" s="13">
        <v>12</v>
      </c>
    </row>
    <row r="4468" spans="36:60" x14ac:dyDescent="0.25">
      <c r="AJ4468" s="11">
        <v>754</v>
      </c>
      <c r="AK4468" s="2" t="s">
        <v>559</v>
      </c>
      <c r="AL4468" s="2" t="s">
        <v>58</v>
      </c>
      <c r="AM4468" s="2" t="s">
        <v>42</v>
      </c>
      <c r="AN4468" s="2" t="s">
        <v>29</v>
      </c>
      <c r="AO4468" s="2" t="s">
        <v>30</v>
      </c>
      <c r="AP4468" s="2" t="s">
        <v>75</v>
      </c>
      <c r="AQ4468" s="2" t="s">
        <v>79</v>
      </c>
      <c r="AR4468" s="2" t="s">
        <v>45</v>
      </c>
      <c r="AS4468" s="2" t="s">
        <v>85</v>
      </c>
      <c r="AT4468" s="2">
        <v>565.37</v>
      </c>
      <c r="AU4468" s="2">
        <v>3</v>
      </c>
      <c r="AV4468" s="2">
        <v>0.14000000000000001</v>
      </c>
      <c r="AW4468" s="2">
        <v>1458.65</v>
      </c>
      <c r="AX4468" s="2">
        <v>927.35</v>
      </c>
      <c r="AY4468" s="2">
        <v>531.29999999999995</v>
      </c>
      <c r="AZ4468" s="2" t="s">
        <v>63</v>
      </c>
      <c r="BA4468" s="2" t="s">
        <v>54</v>
      </c>
      <c r="BB4468" s="2" t="s">
        <v>37</v>
      </c>
      <c r="BC4468" s="2">
        <v>7.06</v>
      </c>
      <c r="BD4468" s="2">
        <v>6</v>
      </c>
      <c r="BE4468" s="2" t="s">
        <v>38</v>
      </c>
      <c r="BF4468" s="2" t="s">
        <v>39</v>
      </c>
      <c r="BG4468" s="2">
        <v>5</v>
      </c>
      <c r="BH4468" s="2">
        <v>2</v>
      </c>
    </row>
    <row r="4469" spans="36:60" x14ac:dyDescent="0.25">
      <c r="AJ4469" s="12">
        <v>755</v>
      </c>
      <c r="AK4469" s="13" t="s">
        <v>560</v>
      </c>
      <c r="AL4469" s="13" t="s">
        <v>118</v>
      </c>
      <c r="AM4469" s="13" t="s">
        <v>42</v>
      </c>
      <c r="AN4469" s="13" t="s">
        <v>93</v>
      </c>
      <c r="AO4469" s="13" t="s">
        <v>74</v>
      </c>
      <c r="AP4469" s="13" t="s">
        <v>51</v>
      </c>
      <c r="AQ4469" s="13" t="s">
        <v>79</v>
      </c>
      <c r="AR4469" s="13" t="s">
        <v>53</v>
      </c>
      <c r="AS4469" s="13" t="s">
        <v>34</v>
      </c>
      <c r="AT4469" s="13">
        <v>96.35</v>
      </c>
      <c r="AU4469" s="13">
        <v>7</v>
      </c>
      <c r="AV4469" s="13">
        <v>0.15</v>
      </c>
      <c r="AW4469" s="13">
        <v>573.28</v>
      </c>
      <c r="AX4469" s="13">
        <v>336.04</v>
      </c>
      <c r="AY4469" s="13">
        <v>237.24</v>
      </c>
      <c r="AZ4469" s="13" t="s">
        <v>35</v>
      </c>
      <c r="BA4469" s="13" t="s">
        <v>71</v>
      </c>
      <c r="BB4469" s="13" t="s">
        <v>48</v>
      </c>
      <c r="BC4469" s="13">
        <v>9.1999999999999993</v>
      </c>
      <c r="BD4469" s="13">
        <v>4</v>
      </c>
      <c r="BE4469" s="13" t="s">
        <v>38</v>
      </c>
      <c r="BF4469" s="13" t="s">
        <v>56</v>
      </c>
      <c r="BG4469" s="13">
        <v>1</v>
      </c>
      <c r="BH4469" s="13">
        <v>7</v>
      </c>
    </row>
    <row r="4470" spans="36:60" x14ac:dyDescent="0.25">
      <c r="AJ4470" s="11">
        <v>756</v>
      </c>
      <c r="AK4470" s="2" t="s">
        <v>561</v>
      </c>
      <c r="AL4470" s="2" t="s">
        <v>99</v>
      </c>
      <c r="AM4470" s="2" t="s">
        <v>66</v>
      </c>
      <c r="AN4470" s="2" t="s">
        <v>90</v>
      </c>
      <c r="AO4470" s="2" t="s">
        <v>74</v>
      </c>
      <c r="AP4470" s="2" t="s">
        <v>68</v>
      </c>
      <c r="AQ4470" s="2" t="s">
        <v>52</v>
      </c>
      <c r="AR4470" s="2" t="s">
        <v>45</v>
      </c>
      <c r="AS4470" s="2" t="s">
        <v>80</v>
      </c>
      <c r="AT4470" s="2">
        <v>335.67</v>
      </c>
      <c r="AU4470" s="2">
        <v>10</v>
      </c>
      <c r="AV4470" s="2">
        <v>0.23</v>
      </c>
      <c r="AW4470" s="2">
        <v>2584.66</v>
      </c>
      <c r="AX4470" s="2">
        <v>2124.37</v>
      </c>
      <c r="AY4470" s="2">
        <v>460.29</v>
      </c>
      <c r="AZ4470" s="2" t="s">
        <v>63</v>
      </c>
      <c r="BA4470" s="2" t="s">
        <v>88</v>
      </c>
      <c r="BB4470" s="2" t="s">
        <v>37</v>
      </c>
      <c r="BC4470" s="2">
        <v>39.049999999999997</v>
      </c>
      <c r="BD4470" s="2">
        <v>4</v>
      </c>
      <c r="BE4470" s="2" t="s">
        <v>97</v>
      </c>
      <c r="BF4470" s="2" t="s">
        <v>56</v>
      </c>
      <c r="BG4470" s="2">
        <v>3</v>
      </c>
      <c r="BH4470" s="2">
        <v>5</v>
      </c>
    </row>
    <row r="4471" spans="36:60" x14ac:dyDescent="0.25">
      <c r="AJ4471" s="12">
        <v>757</v>
      </c>
      <c r="AK4471" s="13" t="s">
        <v>304</v>
      </c>
      <c r="AL4471" s="13" t="s">
        <v>127</v>
      </c>
      <c r="AM4471" s="13" t="s">
        <v>42</v>
      </c>
      <c r="AN4471" s="13" t="s">
        <v>93</v>
      </c>
      <c r="AO4471" s="13" t="s">
        <v>30</v>
      </c>
      <c r="AP4471" s="13" t="s">
        <v>75</v>
      </c>
      <c r="AQ4471" s="13" t="s">
        <v>84</v>
      </c>
      <c r="AR4471" s="13" t="s">
        <v>45</v>
      </c>
      <c r="AS4471" s="13" t="s">
        <v>34</v>
      </c>
      <c r="AT4471" s="13">
        <v>72.02</v>
      </c>
      <c r="AU4471" s="13">
        <v>1</v>
      </c>
      <c r="AV4471" s="13">
        <v>0.22</v>
      </c>
      <c r="AW4471" s="13">
        <v>56.18</v>
      </c>
      <c r="AX4471" s="13">
        <v>45.72</v>
      </c>
      <c r="AY4471" s="13">
        <v>10.46</v>
      </c>
      <c r="AZ4471" s="13" t="s">
        <v>91</v>
      </c>
      <c r="BA4471" s="13" t="s">
        <v>54</v>
      </c>
      <c r="BB4471" s="13" t="s">
        <v>72</v>
      </c>
      <c r="BC4471" s="13">
        <v>27.32</v>
      </c>
      <c r="BD4471" s="13">
        <v>5</v>
      </c>
      <c r="BE4471" s="13" t="s">
        <v>38</v>
      </c>
      <c r="BF4471" s="13" t="s">
        <v>56</v>
      </c>
      <c r="BG4471" s="13">
        <v>4</v>
      </c>
      <c r="BH4471" s="13">
        <v>7</v>
      </c>
    </row>
    <row r="4472" spans="36:60" x14ac:dyDescent="0.25">
      <c r="AJ4472" s="11">
        <v>758</v>
      </c>
      <c r="AK4472" s="2" t="s">
        <v>148</v>
      </c>
      <c r="AL4472" s="2" t="s">
        <v>120</v>
      </c>
      <c r="AM4472" s="2" t="s">
        <v>42</v>
      </c>
      <c r="AN4472" s="2" t="s">
        <v>83</v>
      </c>
      <c r="AO4472" s="2" t="s">
        <v>44</v>
      </c>
      <c r="AP4472" s="2" t="s">
        <v>51</v>
      </c>
      <c r="AQ4472" s="2" t="s">
        <v>84</v>
      </c>
      <c r="AR4472" s="2" t="s">
        <v>53</v>
      </c>
      <c r="AS4472" s="2" t="s">
        <v>80</v>
      </c>
      <c r="AT4472" s="2">
        <v>126.56</v>
      </c>
      <c r="AU4472" s="2">
        <v>9</v>
      </c>
      <c r="AV4472" s="2">
        <v>0.12</v>
      </c>
      <c r="AW4472" s="2">
        <v>1002.36</v>
      </c>
      <c r="AX4472" s="2">
        <v>752.67</v>
      </c>
      <c r="AY4472" s="2">
        <v>249.69</v>
      </c>
      <c r="AZ4472" s="2" t="s">
        <v>76</v>
      </c>
      <c r="BA4472" s="2" t="s">
        <v>36</v>
      </c>
      <c r="BB4472" s="2" t="s">
        <v>48</v>
      </c>
      <c r="BC4472" s="2">
        <v>43.11</v>
      </c>
      <c r="BD4472" s="2">
        <v>1</v>
      </c>
      <c r="BE4472" s="2" t="s">
        <v>55</v>
      </c>
      <c r="BF4472" s="2" t="s">
        <v>56</v>
      </c>
      <c r="BG4472" s="2">
        <v>1</v>
      </c>
      <c r="BH4472" s="2">
        <v>3</v>
      </c>
    </row>
    <row r="4473" spans="36:60" x14ac:dyDescent="0.25">
      <c r="AJ4473" s="12">
        <v>759</v>
      </c>
      <c r="AK4473" s="13" t="s">
        <v>344</v>
      </c>
      <c r="AL4473" s="13" t="s">
        <v>118</v>
      </c>
      <c r="AM4473" s="13" t="s">
        <v>82</v>
      </c>
      <c r="AN4473" s="13" t="s">
        <v>59</v>
      </c>
      <c r="AO4473" s="13" t="s">
        <v>44</v>
      </c>
      <c r="AP4473" s="13" t="s">
        <v>68</v>
      </c>
      <c r="AQ4473" s="13" t="s">
        <v>69</v>
      </c>
      <c r="AR4473" s="13" t="s">
        <v>33</v>
      </c>
      <c r="AS4473" s="13" t="s">
        <v>85</v>
      </c>
      <c r="AT4473" s="13">
        <v>557.91</v>
      </c>
      <c r="AU4473" s="13">
        <v>11</v>
      </c>
      <c r="AV4473" s="13">
        <v>0.12</v>
      </c>
      <c r="AW4473" s="13">
        <v>5400.57</v>
      </c>
      <c r="AX4473" s="13">
        <v>4150.38</v>
      </c>
      <c r="AY4473" s="13">
        <v>1250.19</v>
      </c>
      <c r="AZ4473" s="13" t="s">
        <v>47</v>
      </c>
      <c r="BA4473" s="13" t="s">
        <v>88</v>
      </c>
      <c r="BB4473" s="13" t="s">
        <v>72</v>
      </c>
      <c r="BC4473" s="13">
        <v>31.21</v>
      </c>
      <c r="BD4473" s="13">
        <v>4</v>
      </c>
      <c r="BE4473" s="13" t="s">
        <v>97</v>
      </c>
      <c r="BF4473" s="13" t="s">
        <v>56</v>
      </c>
      <c r="BG4473" s="13">
        <v>1</v>
      </c>
      <c r="BH4473" s="13">
        <v>10</v>
      </c>
    </row>
    <row r="4474" spans="36:60" x14ac:dyDescent="0.25">
      <c r="AJ4474" s="11">
        <v>760</v>
      </c>
      <c r="AK4474" s="2" t="s">
        <v>453</v>
      </c>
      <c r="AL4474" s="2" t="s">
        <v>120</v>
      </c>
      <c r="AM4474" s="2" t="s">
        <v>28</v>
      </c>
      <c r="AN4474" s="2" t="s">
        <v>83</v>
      </c>
      <c r="AO4474" s="2" t="s">
        <v>100</v>
      </c>
      <c r="AP4474" s="2" t="s">
        <v>68</v>
      </c>
      <c r="AQ4474" s="2" t="s">
        <v>84</v>
      </c>
      <c r="AR4474" s="2" t="s">
        <v>33</v>
      </c>
      <c r="AS4474" s="2" t="s">
        <v>80</v>
      </c>
      <c r="AT4474" s="2">
        <v>64.16</v>
      </c>
      <c r="AU4474" s="2">
        <v>5</v>
      </c>
      <c r="AV4474" s="2">
        <v>0.08</v>
      </c>
      <c r="AW4474" s="2">
        <v>295.14</v>
      </c>
      <c r="AX4474" s="2">
        <v>181.92</v>
      </c>
      <c r="AY4474" s="2">
        <v>113.22</v>
      </c>
      <c r="AZ4474" s="2" t="s">
        <v>91</v>
      </c>
      <c r="BA4474" s="2" t="s">
        <v>54</v>
      </c>
      <c r="BB4474" s="2" t="s">
        <v>48</v>
      </c>
      <c r="BC4474" s="2">
        <v>28.47</v>
      </c>
      <c r="BD4474" s="2">
        <v>4</v>
      </c>
      <c r="BE4474" s="2" t="s">
        <v>97</v>
      </c>
      <c r="BF4474" s="2" t="s">
        <v>39</v>
      </c>
      <c r="BG4474" s="2">
        <v>4</v>
      </c>
      <c r="BH4474" s="2">
        <v>7</v>
      </c>
    </row>
    <row r="4475" spans="36:60" x14ac:dyDescent="0.25">
      <c r="AJ4475" s="12">
        <v>761</v>
      </c>
      <c r="AK4475" s="13" t="s">
        <v>322</v>
      </c>
      <c r="AL4475" s="13" t="s">
        <v>129</v>
      </c>
      <c r="AM4475" s="13" t="s">
        <v>42</v>
      </c>
      <c r="AN4475" s="13" t="s">
        <v>90</v>
      </c>
      <c r="AO4475" s="13" t="s">
        <v>60</v>
      </c>
      <c r="AP4475" s="13" t="s">
        <v>68</v>
      </c>
      <c r="AQ4475" s="13" t="s">
        <v>32</v>
      </c>
      <c r="AR4475" s="13" t="s">
        <v>53</v>
      </c>
      <c r="AS4475" s="13" t="s">
        <v>85</v>
      </c>
      <c r="AT4475" s="13">
        <v>999.62</v>
      </c>
      <c r="AU4475" s="13">
        <v>6</v>
      </c>
      <c r="AV4475" s="13">
        <v>0.28000000000000003</v>
      </c>
      <c r="AW4475" s="13">
        <v>4318.3599999999997</v>
      </c>
      <c r="AX4475" s="13">
        <v>3246.75</v>
      </c>
      <c r="AY4475" s="13">
        <v>1071.6099999999999</v>
      </c>
      <c r="AZ4475" s="13" t="s">
        <v>91</v>
      </c>
      <c r="BA4475" s="13" t="s">
        <v>36</v>
      </c>
      <c r="BB4475" s="13" t="s">
        <v>48</v>
      </c>
      <c r="BC4475" s="13">
        <v>12.45</v>
      </c>
      <c r="BD4475" s="13">
        <v>10</v>
      </c>
      <c r="BE4475" s="13" t="s">
        <v>97</v>
      </c>
      <c r="BF4475" s="13" t="s">
        <v>39</v>
      </c>
      <c r="BG4475" s="13">
        <v>1</v>
      </c>
      <c r="BH4475" s="13">
        <v>12</v>
      </c>
    </row>
    <row r="4476" spans="36:60" x14ac:dyDescent="0.25">
      <c r="AJ4476" s="11">
        <v>762</v>
      </c>
      <c r="AK4476" s="2" t="s">
        <v>562</v>
      </c>
      <c r="AL4476" s="2" t="s">
        <v>114</v>
      </c>
      <c r="AM4476" s="2" t="s">
        <v>28</v>
      </c>
      <c r="AN4476" s="2" t="s">
        <v>83</v>
      </c>
      <c r="AO4476" s="2" t="s">
        <v>30</v>
      </c>
      <c r="AP4476" s="2" t="s">
        <v>61</v>
      </c>
      <c r="AQ4476" s="2" t="s">
        <v>134</v>
      </c>
      <c r="AR4476" s="2" t="s">
        <v>45</v>
      </c>
      <c r="AS4476" s="2" t="s">
        <v>70</v>
      </c>
      <c r="AT4476" s="2">
        <v>749.53</v>
      </c>
      <c r="AU4476" s="2">
        <v>8</v>
      </c>
      <c r="AV4476" s="2">
        <v>0.23</v>
      </c>
      <c r="AW4476" s="2">
        <v>4617.1000000000004</v>
      </c>
      <c r="AX4476" s="2">
        <v>2478.35</v>
      </c>
      <c r="AY4476" s="2">
        <v>2138.75</v>
      </c>
      <c r="AZ4476" s="2" t="s">
        <v>63</v>
      </c>
      <c r="BA4476" s="2" t="s">
        <v>71</v>
      </c>
      <c r="BB4476" s="2" t="s">
        <v>72</v>
      </c>
      <c r="BC4476" s="2">
        <v>43.39</v>
      </c>
      <c r="BD4476" s="2">
        <v>10</v>
      </c>
      <c r="BE4476" s="2" t="s">
        <v>55</v>
      </c>
      <c r="BF4476" s="2" t="s">
        <v>56</v>
      </c>
      <c r="BG4476" s="2">
        <v>3</v>
      </c>
      <c r="BH4476" s="2">
        <v>8</v>
      </c>
    </row>
    <row r="4477" spans="36:60" x14ac:dyDescent="0.25">
      <c r="AJ4477" s="12">
        <v>763</v>
      </c>
      <c r="AK4477" s="13" t="s">
        <v>192</v>
      </c>
      <c r="AL4477" s="13" t="s">
        <v>50</v>
      </c>
      <c r="AM4477" s="13" t="s">
        <v>82</v>
      </c>
      <c r="AN4477" s="13" t="s">
        <v>29</v>
      </c>
      <c r="AO4477" s="13" t="s">
        <v>44</v>
      </c>
      <c r="AP4477" s="13" t="s">
        <v>61</v>
      </c>
      <c r="AQ4477" s="13" t="s">
        <v>134</v>
      </c>
      <c r="AR4477" s="13" t="s">
        <v>33</v>
      </c>
      <c r="AS4477" s="13" t="s">
        <v>46</v>
      </c>
      <c r="AT4477" s="13">
        <v>283.01</v>
      </c>
      <c r="AU4477" s="13">
        <v>4</v>
      </c>
      <c r="AV4477" s="13">
        <v>0.03</v>
      </c>
      <c r="AW4477" s="13">
        <v>1098.08</v>
      </c>
      <c r="AX4477" s="13">
        <v>670.49</v>
      </c>
      <c r="AY4477" s="13">
        <v>427.59</v>
      </c>
      <c r="AZ4477" s="13" t="s">
        <v>63</v>
      </c>
      <c r="BA4477" s="13" t="s">
        <v>71</v>
      </c>
      <c r="BB4477" s="13" t="s">
        <v>72</v>
      </c>
      <c r="BC4477" s="13">
        <v>34.17</v>
      </c>
      <c r="BD4477" s="13">
        <v>5</v>
      </c>
      <c r="BE4477" s="13" t="s">
        <v>55</v>
      </c>
      <c r="BF4477" s="13" t="s">
        <v>39</v>
      </c>
      <c r="BG4477" s="13">
        <v>3</v>
      </c>
      <c r="BH4477" s="13">
        <v>3</v>
      </c>
    </row>
    <row r="4478" spans="36:60" x14ac:dyDescent="0.25">
      <c r="AJ4478" s="11">
        <v>764</v>
      </c>
      <c r="AK4478" s="2" t="s">
        <v>563</v>
      </c>
      <c r="AL4478" s="2" t="s">
        <v>65</v>
      </c>
      <c r="AM4478" s="2" t="s">
        <v>28</v>
      </c>
      <c r="AN4478" s="2" t="s">
        <v>43</v>
      </c>
      <c r="AO4478" s="2" t="s">
        <v>78</v>
      </c>
      <c r="AP4478" s="2" t="s">
        <v>31</v>
      </c>
      <c r="AQ4478" s="2" t="s">
        <v>32</v>
      </c>
      <c r="AR4478" s="2" t="s">
        <v>53</v>
      </c>
      <c r="AS4478" s="2" t="s">
        <v>80</v>
      </c>
      <c r="AT4478" s="2">
        <v>876.45</v>
      </c>
      <c r="AU4478" s="2">
        <v>19</v>
      </c>
      <c r="AV4478" s="2">
        <v>0.19</v>
      </c>
      <c r="AW4478" s="2">
        <v>13488.57</v>
      </c>
      <c r="AX4478" s="2">
        <v>12064.38</v>
      </c>
      <c r="AY4478" s="2">
        <v>1424.19</v>
      </c>
      <c r="AZ4478" s="2" t="s">
        <v>76</v>
      </c>
      <c r="BA4478" s="2" t="s">
        <v>54</v>
      </c>
      <c r="BB4478" s="2" t="s">
        <v>72</v>
      </c>
      <c r="BC4478" s="2">
        <v>32.32</v>
      </c>
      <c r="BD4478" s="2">
        <v>2</v>
      </c>
      <c r="BE4478" s="2" t="s">
        <v>38</v>
      </c>
      <c r="BF4478" s="2" t="s">
        <v>56</v>
      </c>
      <c r="BG4478" s="2">
        <v>3</v>
      </c>
      <c r="BH4478" s="2">
        <v>2</v>
      </c>
    </row>
    <row r="4479" spans="36:60" x14ac:dyDescent="0.25">
      <c r="AJ4479" s="12">
        <v>765</v>
      </c>
      <c r="AK4479" s="13" t="s">
        <v>122</v>
      </c>
      <c r="AL4479" s="13" t="s">
        <v>118</v>
      </c>
      <c r="AM4479" s="13" t="s">
        <v>82</v>
      </c>
      <c r="AN4479" s="13" t="s">
        <v>59</v>
      </c>
      <c r="AO4479" s="13" t="s">
        <v>74</v>
      </c>
      <c r="AP4479" s="13" t="s">
        <v>61</v>
      </c>
      <c r="AQ4479" s="13" t="s">
        <v>62</v>
      </c>
      <c r="AR4479" s="13" t="s">
        <v>53</v>
      </c>
      <c r="AS4479" s="13" t="s">
        <v>46</v>
      </c>
      <c r="AT4479" s="13">
        <v>669.35</v>
      </c>
      <c r="AU4479" s="13">
        <v>14</v>
      </c>
      <c r="AV4479" s="13">
        <v>0.24</v>
      </c>
      <c r="AW4479" s="13">
        <v>7121.88</v>
      </c>
      <c r="AX4479" s="13">
        <v>5632.74</v>
      </c>
      <c r="AY4479" s="13">
        <v>1489.14</v>
      </c>
      <c r="AZ4479" s="13" t="s">
        <v>76</v>
      </c>
      <c r="BA4479" s="13" t="s">
        <v>36</v>
      </c>
      <c r="BB4479" s="13" t="s">
        <v>37</v>
      </c>
      <c r="BC4479" s="13">
        <v>36.53</v>
      </c>
      <c r="BD4479" s="13">
        <v>9</v>
      </c>
      <c r="BE4479" s="13" t="s">
        <v>38</v>
      </c>
      <c r="BF4479" s="13" t="s">
        <v>56</v>
      </c>
      <c r="BG4479" s="13">
        <v>2</v>
      </c>
      <c r="BH4479" s="13">
        <v>4</v>
      </c>
    </row>
    <row r="4480" spans="36:60" x14ac:dyDescent="0.25">
      <c r="AJ4480" s="11">
        <v>766</v>
      </c>
      <c r="AK4480" s="2" t="s">
        <v>422</v>
      </c>
      <c r="AL4480" s="2" t="s">
        <v>99</v>
      </c>
      <c r="AM4480" s="2" t="s">
        <v>66</v>
      </c>
      <c r="AN4480" s="2" t="s">
        <v>90</v>
      </c>
      <c r="AO4480" s="2" t="s">
        <v>30</v>
      </c>
      <c r="AP4480" s="2" t="s">
        <v>75</v>
      </c>
      <c r="AQ4480" s="2" t="s">
        <v>102</v>
      </c>
      <c r="AR4480" s="2" t="s">
        <v>53</v>
      </c>
      <c r="AS4480" s="2" t="s">
        <v>34</v>
      </c>
      <c r="AT4480" s="2">
        <v>326.74</v>
      </c>
      <c r="AU4480" s="2">
        <v>19</v>
      </c>
      <c r="AV4480" s="2">
        <v>0.13</v>
      </c>
      <c r="AW4480" s="2">
        <v>5401.01</v>
      </c>
      <c r="AX4480" s="2">
        <v>2736.77</v>
      </c>
      <c r="AY4480" s="2">
        <v>2664.24</v>
      </c>
      <c r="AZ4480" s="2" t="s">
        <v>63</v>
      </c>
      <c r="BA4480" s="2" t="s">
        <v>54</v>
      </c>
      <c r="BB4480" s="2" t="s">
        <v>72</v>
      </c>
      <c r="BC4480" s="2">
        <v>47.91</v>
      </c>
      <c r="BD4480" s="2">
        <v>3</v>
      </c>
      <c r="BE4480" s="2" t="s">
        <v>97</v>
      </c>
      <c r="BF4480" s="2" t="s">
        <v>39</v>
      </c>
      <c r="BG4480" s="2">
        <v>3</v>
      </c>
      <c r="BH4480" s="2">
        <v>3</v>
      </c>
    </row>
    <row r="4481" spans="36:60" x14ac:dyDescent="0.25">
      <c r="AJ4481" s="12">
        <v>767</v>
      </c>
      <c r="AK4481" s="13" t="s">
        <v>344</v>
      </c>
      <c r="AL4481" s="13" t="s">
        <v>127</v>
      </c>
      <c r="AM4481" s="13" t="s">
        <v>42</v>
      </c>
      <c r="AN4481" s="13" t="s">
        <v>93</v>
      </c>
      <c r="AO4481" s="13" t="s">
        <v>100</v>
      </c>
      <c r="AP4481" s="13" t="s">
        <v>31</v>
      </c>
      <c r="AQ4481" s="13" t="s">
        <v>32</v>
      </c>
      <c r="AR4481" s="13" t="s">
        <v>33</v>
      </c>
      <c r="AS4481" s="13" t="s">
        <v>34</v>
      </c>
      <c r="AT4481" s="13">
        <v>982.27</v>
      </c>
      <c r="AU4481" s="13">
        <v>1</v>
      </c>
      <c r="AV4481" s="13">
        <v>0.26</v>
      </c>
      <c r="AW4481" s="13">
        <v>726.88</v>
      </c>
      <c r="AX4481" s="13">
        <v>421.89</v>
      </c>
      <c r="AY4481" s="13">
        <v>304.99</v>
      </c>
      <c r="AZ4481" s="13" t="s">
        <v>47</v>
      </c>
      <c r="BA4481" s="13" t="s">
        <v>54</v>
      </c>
      <c r="BB4481" s="13" t="s">
        <v>48</v>
      </c>
      <c r="BC4481" s="13">
        <v>45.35</v>
      </c>
      <c r="BD4481" s="13">
        <v>1</v>
      </c>
      <c r="BE4481" s="13" t="s">
        <v>55</v>
      </c>
      <c r="BF4481" s="13" t="s">
        <v>56</v>
      </c>
      <c r="BG4481" s="13">
        <v>3</v>
      </c>
      <c r="BH4481" s="13">
        <v>10</v>
      </c>
    </row>
    <row r="4482" spans="36:60" x14ac:dyDescent="0.25">
      <c r="AJ4482" s="11">
        <v>768</v>
      </c>
      <c r="AK4482" s="2" t="s">
        <v>471</v>
      </c>
      <c r="AL4482" s="2" t="s">
        <v>65</v>
      </c>
      <c r="AM4482" s="2" t="s">
        <v>82</v>
      </c>
      <c r="AN4482" s="2" t="s">
        <v>90</v>
      </c>
      <c r="AO4482" s="2" t="s">
        <v>78</v>
      </c>
      <c r="AP4482" s="2" t="s">
        <v>61</v>
      </c>
      <c r="AQ4482" s="2" t="s">
        <v>32</v>
      </c>
      <c r="AR4482" s="2" t="s">
        <v>33</v>
      </c>
      <c r="AS4482" s="2" t="s">
        <v>46</v>
      </c>
      <c r="AT4482" s="2">
        <v>274.38</v>
      </c>
      <c r="AU4482" s="2">
        <v>11</v>
      </c>
      <c r="AV4482" s="2">
        <v>0.28999999999999998</v>
      </c>
      <c r="AW4482" s="2">
        <v>2142.91</v>
      </c>
      <c r="AX4482" s="2">
        <v>1484.29</v>
      </c>
      <c r="AY4482" s="2">
        <v>658.62</v>
      </c>
      <c r="AZ4482" s="2" t="s">
        <v>35</v>
      </c>
      <c r="BA4482" s="2" t="s">
        <v>54</v>
      </c>
      <c r="BB4482" s="2" t="s">
        <v>72</v>
      </c>
      <c r="BC4482" s="2">
        <v>41.04</v>
      </c>
      <c r="BD4482" s="2">
        <v>8</v>
      </c>
      <c r="BE4482" s="2" t="s">
        <v>97</v>
      </c>
      <c r="BF4482" s="2" t="s">
        <v>39</v>
      </c>
      <c r="BG4482" s="2">
        <v>1</v>
      </c>
      <c r="BH4482" s="2">
        <v>12</v>
      </c>
    </row>
    <row r="4483" spans="36:60" x14ac:dyDescent="0.25">
      <c r="AJ4483" s="12">
        <v>769</v>
      </c>
      <c r="AK4483" s="13" t="s">
        <v>564</v>
      </c>
      <c r="AL4483" s="13" t="s">
        <v>118</v>
      </c>
      <c r="AM4483" s="13" t="s">
        <v>28</v>
      </c>
      <c r="AN4483" s="13" t="s">
        <v>90</v>
      </c>
      <c r="AO4483" s="13" t="s">
        <v>44</v>
      </c>
      <c r="AP4483" s="13" t="s">
        <v>51</v>
      </c>
      <c r="AQ4483" s="13" t="s">
        <v>84</v>
      </c>
      <c r="AR4483" s="13" t="s">
        <v>45</v>
      </c>
      <c r="AS4483" s="13" t="s">
        <v>46</v>
      </c>
      <c r="AT4483" s="13">
        <v>686.41</v>
      </c>
      <c r="AU4483" s="13">
        <v>10</v>
      </c>
      <c r="AV4483" s="13">
        <v>0.11</v>
      </c>
      <c r="AW4483" s="13">
        <v>6109.05</v>
      </c>
      <c r="AX4483" s="13">
        <v>3549.73</v>
      </c>
      <c r="AY4483" s="13">
        <v>2559.3200000000002</v>
      </c>
      <c r="AZ4483" s="13" t="s">
        <v>35</v>
      </c>
      <c r="BA4483" s="13" t="s">
        <v>88</v>
      </c>
      <c r="BB4483" s="13" t="s">
        <v>48</v>
      </c>
      <c r="BC4483" s="13">
        <v>46.57</v>
      </c>
      <c r="BD4483" s="13">
        <v>4</v>
      </c>
      <c r="BE4483" s="13" t="s">
        <v>38</v>
      </c>
      <c r="BF4483" s="13" t="s">
        <v>56</v>
      </c>
      <c r="BG4483" s="13">
        <v>3</v>
      </c>
      <c r="BH4483" s="13">
        <v>8</v>
      </c>
    </row>
    <row r="4484" spans="36:60" x14ac:dyDescent="0.25">
      <c r="AJ4484" s="11">
        <v>770</v>
      </c>
      <c r="AK4484" s="2" t="s">
        <v>565</v>
      </c>
      <c r="AL4484" s="2" t="s">
        <v>41</v>
      </c>
      <c r="AM4484" s="2" t="s">
        <v>66</v>
      </c>
      <c r="AN4484" s="2" t="s">
        <v>29</v>
      </c>
      <c r="AO4484" s="2" t="s">
        <v>44</v>
      </c>
      <c r="AP4484" s="2" t="s">
        <v>75</v>
      </c>
      <c r="AQ4484" s="2" t="s">
        <v>79</v>
      </c>
      <c r="AR4484" s="2" t="s">
        <v>33</v>
      </c>
      <c r="AS4484" s="2" t="s">
        <v>34</v>
      </c>
      <c r="AT4484" s="2">
        <v>911.64</v>
      </c>
      <c r="AU4484" s="2">
        <v>10</v>
      </c>
      <c r="AV4484" s="2">
        <v>0.12</v>
      </c>
      <c r="AW4484" s="2">
        <v>8022.43</v>
      </c>
      <c r="AX4484" s="2">
        <v>6594.97</v>
      </c>
      <c r="AY4484" s="2">
        <v>1427.46</v>
      </c>
      <c r="AZ4484" s="2" t="s">
        <v>91</v>
      </c>
      <c r="BA4484" s="2" t="s">
        <v>71</v>
      </c>
      <c r="BB4484" s="2" t="s">
        <v>48</v>
      </c>
      <c r="BC4484" s="2">
        <v>40.68</v>
      </c>
      <c r="BD4484" s="2">
        <v>8</v>
      </c>
      <c r="BE4484" s="2" t="s">
        <v>38</v>
      </c>
      <c r="BF4484" s="2" t="s">
        <v>39</v>
      </c>
      <c r="BG4484" s="2">
        <v>5</v>
      </c>
      <c r="BH4484" s="2">
        <v>7</v>
      </c>
    </row>
    <row r="4485" spans="36:60" x14ac:dyDescent="0.25">
      <c r="AJ4485" s="12">
        <v>771</v>
      </c>
      <c r="AK4485" s="13" t="s">
        <v>566</v>
      </c>
      <c r="AL4485" s="13" t="s">
        <v>65</v>
      </c>
      <c r="AM4485" s="13" t="s">
        <v>82</v>
      </c>
      <c r="AN4485" s="13" t="s">
        <v>90</v>
      </c>
      <c r="AO4485" s="13" t="s">
        <v>30</v>
      </c>
      <c r="AP4485" s="13" t="s">
        <v>75</v>
      </c>
      <c r="AQ4485" s="13" t="s">
        <v>32</v>
      </c>
      <c r="AR4485" s="13" t="s">
        <v>33</v>
      </c>
      <c r="AS4485" s="13" t="s">
        <v>46</v>
      </c>
      <c r="AT4485" s="13">
        <v>609.46</v>
      </c>
      <c r="AU4485" s="13">
        <v>12</v>
      </c>
      <c r="AV4485" s="13">
        <v>0.1</v>
      </c>
      <c r="AW4485" s="13">
        <v>6582.17</v>
      </c>
      <c r="AX4485" s="13">
        <v>5186.84</v>
      </c>
      <c r="AY4485" s="13">
        <v>1395.33</v>
      </c>
      <c r="AZ4485" s="13" t="s">
        <v>47</v>
      </c>
      <c r="BA4485" s="13" t="s">
        <v>36</v>
      </c>
      <c r="BB4485" s="13" t="s">
        <v>72</v>
      </c>
      <c r="BC4485" s="13">
        <v>5.87</v>
      </c>
      <c r="BD4485" s="13">
        <v>2</v>
      </c>
      <c r="BE4485" s="13" t="s">
        <v>55</v>
      </c>
      <c r="BF4485" s="13" t="s">
        <v>39</v>
      </c>
      <c r="BG4485" s="13">
        <v>1</v>
      </c>
      <c r="BH4485" s="13">
        <v>2</v>
      </c>
    </row>
    <row r="4486" spans="36:60" x14ac:dyDescent="0.25">
      <c r="AJ4486" s="11">
        <v>772</v>
      </c>
      <c r="AK4486" s="2" t="s">
        <v>430</v>
      </c>
      <c r="AL4486" s="2" t="s">
        <v>120</v>
      </c>
      <c r="AM4486" s="2" t="s">
        <v>42</v>
      </c>
      <c r="AN4486" s="2" t="s">
        <v>83</v>
      </c>
      <c r="AO4486" s="2" t="s">
        <v>100</v>
      </c>
      <c r="AP4486" s="2" t="s">
        <v>31</v>
      </c>
      <c r="AQ4486" s="2" t="s">
        <v>32</v>
      </c>
      <c r="AR4486" s="2" t="s">
        <v>53</v>
      </c>
      <c r="AS4486" s="2" t="s">
        <v>34</v>
      </c>
      <c r="AT4486" s="2">
        <v>638.78</v>
      </c>
      <c r="AU4486" s="2">
        <v>17</v>
      </c>
      <c r="AV4486" s="2">
        <v>0.02</v>
      </c>
      <c r="AW4486" s="2">
        <v>10642.07</v>
      </c>
      <c r="AX4486" s="2">
        <v>9495.94</v>
      </c>
      <c r="AY4486" s="2">
        <v>1146.1300000000001</v>
      </c>
      <c r="AZ4486" s="2" t="s">
        <v>76</v>
      </c>
      <c r="BA4486" s="2" t="s">
        <v>54</v>
      </c>
      <c r="BB4486" s="2" t="s">
        <v>37</v>
      </c>
      <c r="BC4486" s="2">
        <v>26.75</v>
      </c>
      <c r="BD4486" s="2">
        <v>3</v>
      </c>
      <c r="BE4486" s="2" t="s">
        <v>97</v>
      </c>
      <c r="BF4486" s="2" t="s">
        <v>56</v>
      </c>
      <c r="BG4486" s="2">
        <v>2</v>
      </c>
      <c r="BH4486" s="2">
        <v>9</v>
      </c>
    </row>
    <row r="4487" spans="36:60" x14ac:dyDescent="0.25">
      <c r="AJ4487" s="12">
        <v>773</v>
      </c>
      <c r="AK4487" s="13" t="s">
        <v>156</v>
      </c>
      <c r="AL4487" s="13" t="s">
        <v>114</v>
      </c>
      <c r="AM4487" s="13" t="s">
        <v>42</v>
      </c>
      <c r="AN4487" s="13" t="s">
        <v>59</v>
      </c>
      <c r="AO4487" s="13" t="s">
        <v>78</v>
      </c>
      <c r="AP4487" s="13" t="s">
        <v>68</v>
      </c>
      <c r="AQ4487" s="13" t="s">
        <v>69</v>
      </c>
      <c r="AR4487" s="13" t="s">
        <v>53</v>
      </c>
      <c r="AS4487" s="13" t="s">
        <v>70</v>
      </c>
      <c r="AT4487" s="13">
        <v>290.70999999999998</v>
      </c>
      <c r="AU4487" s="13">
        <v>14</v>
      </c>
      <c r="AV4487" s="13">
        <v>0.2</v>
      </c>
      <c r="AW4487" s="13">
        <v>3255.95</v>
      </c>
      <c r="AX4487" s="13">
        <v>2182.8200000000002</v>
      </c>
      <c r="AY4487" s="13">
        <v>1073.1300000000001</v>
      </c>
      <c r="AZ4487" s="13" t="s">
        <v>35</v>
      </c>
      <c r="BA4487" s="13" t="s">
        <v>88</v>
      </c>
      <c r="BB4487" s="13" t="s">
        <v>72</v>
      </c>
      <c r="BC4487" s="13">
        <v>39.58</v>
      </c>
      <c r="BD4487" s="13">
        <v>1</v>
      </c>
      <c r="BE4487" s="13" t="s">
        <v>38</v>
      </c>
      <c r="BF4487" s="13" t="s">
        <v>39</v>
      </c>
      <c r="BG4487" s="13">
        <v>1</v>
      </c>
      <c r="BH4487" s="13">
        <v>5</v>
      </c>
    </row>
    <row r="4488" spans="36:60" x14ac:dyDescent="0.25">
      <c r="AJ4488" s="11">
        <v>774</v>
      </c>
      <c r="AK4488" s="2" t="s">
        <v>176</v>
      </c>
      <c r="AL4488" s="2" t="s">
        <v>114</v>
      </c>
      <c r="AM4488" s="2" t="s">
        <v>28</v>
      </c>
      <c r="AN4488" s="2" t="s">
        <v>29</v>
      </c>
      <c r="AO4488" s="2" t="s">
        <v>78</v>
      </c>
      <c r="AP4488" s="2" t="s">
        <v>51</v>
      </c>
      <c r="AQ4488" s="2" t="s">
        <v>102</v>
      </c>
      <c r="AR4488" s="2" t="s">
        <v>45</v>
      </c>
      <c r="AS4488" s="2" t="s">
        <v>46</v>
      </c>
      <c r="AT4488" s="2">
        <v>545.16999999999996</v>
      </c>
      <c r="AU4488" s="2">
        <v>4</v>
      </c>
      <c r="AV4488" s="2">
        <v>0.1</v>
      </c>
      <c r="AW4488" s="2">
        <v>1962.61</v>
      </c>
      <c r="AX4488" s="2">
        <v>1446.41</v>
      </c>
      <c r="AY4488" s="2">
        <v>516.20000000000005</v>
      </c>
      <c r="AZ4488" s="2" t="s">
        <v>63</v>
      </c>
      <c r="BA4488" s="2" t="s">
        <v>71</v>
      </c>
      <c r="BB4488" s="2" t="s">
        <v>72</v>
      </c>
      <c r="BC4488" s="2">
        <v>37.07</v>
      </c>
      <c r="BD4488" s="2">
        <v>10</v>
      </c>
      <c r="BE4488" s="2" t="s">
        <v>55</v>
      </c>
      <c r="BF4488" s="2" t="s">
        <v>56</v>
      </c>
      <c r="BG4488" s="2">
        <v>4</v>
      </c>
      <c r="BH4488" s="2">
        <v>11</v>
      </c>
    </row>
    <row r="4489" spans="36:60" x14ac:dyDescent="0.25">
      <c r="AJ4489" s="12">
        <v>775</v>
      </c>
      <c r="AK4489" s="13" t="s">
        <v>128</v>
      </c>
      <c r="AL4489" s="13" t="s">
        <v>114</v>
      </c>
      <c r="AM4489" s="13" t="s">
        <v>66</v>
      </c>
      <c r="AN4489" s="13" t="s">
        <v>43</v>
      </c>
      <c r="AO4489" s="13" t="s">
        <v>100</v>
      </c>
      <c r="AP4489" s="13" t="s">
        <v>31</v>
      </c>
      <c r="AQ4489" s="13" t="s">
        <v>107</v>
      </c>
      <c r="AR4489" s="13" t="s">
        <v>45</v>
      </c>
      <c r="AS4489" s="13" t="s">
        <v>70</v>
      </c>
      <c r="AT4489" s="13">
        <v>508.29</v>
      </c>
      <c r="AU4489" s="13">
        <v>20</v>
      </c>
      <c r="AV4489" s="13">
        <v>0.16</v>
      </c>
      <c r="AW4489" s="13">
        <v>8539.27</v>
      </c>
      <c r="AX4489" s="13">
        <v>7441.21</v>
      </c>
      <c r="AY4489" s="13">
        <v>1098.06</v>
      </c>
      <c r="AZ4489" s="13" t="s">
        <v>47</v>
      </c>
      <c r="BA4489" s="13" t="s">
        <v>71</v>
      </c>
      <c r="BB4489" s="13" t="s">
        <v>48</v>
      </c>
      <c r="BC4489" s="13">
        <v>5.63</v>
      </c>
      <c r="BD4489" s="13">
        <v>5</v>
      </c>
      <c r="BE4489" s="13" t="s">
        <v>55</v>
      </c>
      <c r="BF4489" s="13" t="s">
        <v>39</v>
      </c>
      <c r="BG4489" s="13">
        <v>2</v>
      </c>
      <c r="BH4489" s="13">
        <v>12</v>
      </c>
    </row>
    <row r="4490" spans="36:60" x14ac:dyDescent="0.25">
      <c r="AJ4490" s="11">
        <v>776</v>
      </c>
      <c r="AK4490" s="2" t="s">
        <v>567</v>
      </c>
      <c r="AL4490" s="2" t="s">
        <v>99</v>
      </c>
      <c r="AM4490" s="2" t="s">
        <v>42</v>
      </c>
      <c r="AN4490" s="2" t="s">
        <v>43</v>
      </c>
      <c r="AO4490" s="2" t="s">
        <v>60</v>
      </c>
      <c r="AP4490" s="2" t="s">
        <v>68</v>
      </c>
      <c r="AQ4490" s="2" t="s">
        <v>32</v>
      </c>
      <c r="AR4490" s="2" t="s">
        <v>33</v>
      </c>
      <c r="AS4490" s="2" t="s">
        <v>80</v>
      </c>
      <c r="AT4490" s="2">
        <v>128.37</v>
      </c>
      <c r="AU4490" s="2">
        <v>20</v>
      </c>
      <c r="AV4490" s="2">
        <v>0.11</v>
      </c>
      <c r="AW4490" s="2">
        <v>2284.9899999999998</v>
      </c>
      <c r="AX4490" s="2">
        <v>1324.05</v>
      </c>
      <c r="AY4490" s="2">
        <v>960.94</v>
      </c>
      <c r="AZ4490" s="2" t="s">
        <v>76</v>
      </c>
      <c r="BA4490" s="2" t="s">
        <v>88</v>
      </c>
      <c r="BB4490" s="2" t="s">
        <v>37</v>
      </c>
      <c r="BC4490" s="2">
        <v>47.3</v>
      </c>
      <c r="BD4490" s="2">
        <v>5</v>
      </c>
      <c r="BE4490" s="2" t="s">
        <v>38</v>
      </c>
      <c r="BF4490" s="2" t="s">
        <v>39</v>
      </c>
      <c r="BG4490" s="2">
        <v>1</v>
      </c>
      <c r="BH4490" s="2">
        <v>8</v>
      </c>
    </row>
    <row r="4491" spans="36:60" x14ac:dyDescent="0.25">
      <c r="AJ4491" s="12">
        <v>777</v>
      </c>
      <c r="AK4491" s="13" t="s">
        <v>568</v>
      </c>
      <c r="AL4491" s="13" t="s">
        <v>118</v>
      </c>
      <c r="AM4491" s="13" t="s">
        <v>28</v>
      </c>
      <c r="AN4491" s="13" t="s">
        <v>59</v>
      </c>
      <c r="AO4491" s="13" t="s">
        <v>78</v>
      </c>
      <c r="AP4491" s="13" t="s">
        <v>61</v>
      </c>
      <c r="AQ4491" s="13" t="s">
        <v>69</v>
      </c>
      <c r="AR4491" s="13" t="s">
        <v>45</v>
      </c>
      <c r="AS4491" s="13" t="s">
        <v>34</v>
      </c>
      <c r="AT4491" s="13">
        <v>814.4</v>
      </c>
      <c r="AU4491" s="13">
        <v>17</v>
      </c>
      <c r="AV4491" s="13">
        <v>0.23</v>
      </c>
      <c r="AW4491" s="13">
        <v>10660.5</v>
      </c>
      <c r="AX4491" s="13">
        <v>6597.79</v>
      </c>
      <c r="AY4491" s="13">
        <v>4062.71</v>
      </c>
      <c r="AZ4491" s="13" t="s">
        <v>63</v>
      </c>
      <c r="BA4491" s="13" t="s">
        <v>54</v>
      </c>
      <c r="BB4491" s="13" t="s">
        <v>72</v>
      </c>
      <c r="BC4491" s="13">
        <v>5.33</v>
      </c>
      <c r="BD4491" s="13">
        <v>8</v>
      </c>
      <c r="BE4491" s="13" t="s">
        <v>38</v>
      </c>
      <c r="BF4491" s="13" t="s">
        <v>56</v>
      </c>
      <c r="BG4491" s="13">
        <v>2</v>
      </c>
      <c r="BH4491" s="13">
        <v>5</v>
      </c>
    </row>
    <row r="4492" spans="36:60" x14ac:dyDescent="0.25">
      <c r="AJ4492" s="11">
        <v>778</v>
      </c>
      <c r="AK4492" s="2" t="s">
        <v>260</v>
      </c>
      <c r="AL4492" s="2" t="s">
        <v>120</v>
      </c>
      <c r="AM4492" s="2" t="s">
        <v>66</v>
      </c>
      <c r="AN4492" s="2" t="s">
        <v>29</v>
      </c>
      <c r="AO4492" s="2" t="s">
        <v>30</v>
      </c>
      <c r="AP4492" s="2" t="s">
        <v>51</v>
      </c>
      <c r="AQ4492" s="2" t="s">
        <v>107</v>
      </c>
      <c r="AR4492" s="2" t="s">
        <v>33</v>
      </c>
      <c r="AS4492" s="2" t="s">
        <v>80</v>
      </c>
      <c r="AT4492" s="2">
        <v>338.35</v>
      </c>
      <c r="AU4492" s="2">
        <v>9</v>
      </c>
      <c r="AV4492" s="2">
        <v>0.1</v>
      </c>
      <c r="AW4492" s="2">
        <v>2740.64</v>
      </c>
      <c r="AX4492" s="2">
        <v>2311.0300000000002</v>
      </c>
      <c r="AY4492" s="2">
        <v>429.61</v>
      </c>
      <c r="AZ4492" s="2" t="s">
        <v>76</v>
      </c>
      <c r="BA4492" s="2" t="s">
        <v>88</v>
      </c>
      <c r="BB4492" s="2" t="s">
        <v>48</v>
      </c>
      <c r="BC4492" s="2">
        <v>6.49</v>
      </c>
      <c r="BD4492" s="2">
        <v>10</v>
      </c>
      <c r="BE4492" s="2" t="s">
        <v>55</v>
      </c>
      <c r="BF4492" s="2" t="s">
        <v>39</v>
      </c>
      <c r="BG4492" s="2">
        <v>3</v>
      </c>
      <c r="BH4492" s="2">
        <v>8</v>
      </c>
    </row>
    <row r="4493" spans="36:60" x14ac:dyDescent="0.25">
      <c r="AJ4493" s="12">
        <v>779</v>
      </c>
      <c r="AK4493" s="13" t="s">
        <v>569</v>
      </c>
      <c r="AL4493" s="13" t="s">
        <v>41</v>
      </c>
      <c r="AM4493" s="13" t="s">
        <v>82</v>
      </c>
      <c r="AN4493" s="13" t="s">
        <v>29</v>
      </c>
      <c r="AO4493" s="13" t="s">
        <v>78</v>
      </c>
      <c r="AP4493" s="13" t="s">
        <v>75</v>
      </c>
      <c r="AQ4493" s="13" t="s">
        <v>84</v>
      </c>
      <c r="AR4493" s="13" t="s">
        <v>45</v>
      </c>
      <c r="AS4493" s="13" t="s">
        <v>80</v>
      </c>
      <c r="AT4493" s="13">
        <v>16.149999999999999</v>
      </c>
      <c r="AU4493" s="13">
        <v>13</v>
      </c>
      <c r="AV4493" s="13">
        <v>0.08</v>
      </c>
      <c r="AW4493" s="13">
        <v>193.15</v>
      </c>
      <c r="AX4493" s="13">
        <v>135.99</v>
      </c>
      <c r="AY4493" s="13">
        <v>57.16</v>
      </c>
      <c r="AZ4493" s="13" t="s">
        <v>76</v>
      </c>
      <c r="BA4493" s="13" t="s">
        <v>88</v>
      </c>
      <c r="BB4493" s="13" t="s">
        <v>72</v>
      </c>
      <c r="BC4493" s="13">
        <v>27.38</v>
      </c>
      <c r="BD4493" s="13">
        <v>7</v>
      </c>
      <c r="BE4493" s="13" t="s">
        <v>55</v>
      </c>
      <c r="BF4493" s="13" t="s">
        <v>56</v>
      </c>
      <c r="BG4493" s="13">
        <v>1</v>
      </c>
      <c r="BH4493" s="13">
        <v>11</v>
      </c>
    </row>
    <row r="4494" spans="36:60" x14ac:dyDescent="0.25">
      <c r="AJ4494" s="11">
        <v>780</v>
      </c>
      <c r="AK4494" s="2" t="s">
        <v>570</v>
      </c>
      <c r="AL4494" s="2" t="s">
        <v>118</v>
      </c>
      <c r="AM4494" s="2" t="s">
        <v>66</v>
      </c>
      <c r="AN4494" s="2" t="s">
        <v>59</v>
      </c>
      <c r="AO4494" s="2" t="s">
        <v>78</v>
      </c>
      <c r="AP4494" s="2" t="s">
        <v>75</v>
      </c>
      <c r="AQ4494" s="2" t="s">
        <v>79</v>
      </c>
      <c r="AR4494" s="2" t="s">
        <v>53</v>
      </c>
      <c r="AS4494" s="2" t="s">
        <v>80</v>
      </c>
      <c r="AT4494" s="2">
        <v>824.12</v>
      </c>
      <c r="AU4494" s="2">
        <v>9</v>
      </c>
      <c r="AV4494" s="2">
        <v>0.11</v>
      </c>
      <c r="AW4494" s="2">
        <v>6601.2</v>
      </c>
      <c r="AX4494" s="2">
        <v>5624.32</v>
      </c>
      <c r="AY4494" s="2">
        <v>976.88</v>
      </c>
      <c r="AZ4494" s="2" t="s">
        <v>35</v>
      </c>
      <c r="BA4494" s="2" t="s">
        <v>36</v>
      </c>
      <c r="BB4494" s="2" t="s">
        <v>48</v>
      </c>
      <c r="BC4494" s="2">
        <v>44.36</v>
      </c>
      <c r="BD4494" s="2">
        <v>7</v>
      </c>
      <c r="BE4494" s="2" t="s">
        <v>38</v>
      </c>
      <c r="BF4494" s="2" t="s">
        <v>56</v>
      </c>
      <c r="BG4494" s="2">
        <v>3</v>
      </c>
      <c r="BH4494" s="2">
        <v>6</v>
      </c>
    </row>
    <row r="4495" spans="36:60" x14ac:dyDescent="0.25">
      <c r="AJ4495" s="12">
        <v>781</v>
      </c>
      <c r="AK4495" s="13" t="s">
        <v>563</v>
      </c>
      <c r="AL4495" s="13" t="s">
        <v>114</v>
      </c>
      <c r="AM4495" s="13" t="s">
        <v>28</v>
      </c>
      <c r="AN4495" s="13" t="s">
        <v>83</v>
      </c>
      <c r="AO4495" s="13" t="s">
        <v>100</v>
      </c>
      <c r="AP4495" s="13" t="s">
        <v>61</v>
      </c>
      <c r="AQ4495" s="13" t="s">
        <v>84</v>
      </c>
      <c r="AR4495" s="13" t="s">
        <v>45</v>
      </c>
      <c r="AS4495" s="13" t="s">
        <v>46</v>
      </c>
      <c r="AT4495" s="13">
        <v>465.77</v>
      </c>
      <c r="AU4495" s="13">
        <v>13</v>
      </c>
      <c r="AV4495" s="13">
        <v>0.13</v>
      </c>
      <c r="AW4495" s="13">
        <v>5267.86</v>
      </c>
      <c r="AX4495" s="13">
        <v>4582.8599999999997</v>
      </c>
      <c r="AY4495" s="13">
        <v>685</v>
      </c>
      <c r="AZ4495" s="13" t="s">
        <v>91</v>
      </c>
      <c r="BA4495" s="13" t="s">
        <v>36</v>
      </c>
      <c r="BB4495" s="13" t="s">
        <v>48</v>
      </c>
      <c r="BC4495" s="13">
        <v>45.36</v>
      </c>
      <c r="BD4495" s="13">
        <v>10</v>
      </c>
      <c r="BE4495" s="13" t="s">
        <v>97</v>
      </c>
      <c r="BF4495" s="13" t="s">
        <v>56</v>
      </c>
      <c r="BG4495" s="13">
        <v>4</v>
      </c>
      <c r="BH4495" s="13">
        <v>2</v>
      </c>
    </row>
    <row r="4496" spans="36:60" x14ac:dyDescent="0.25">
      <c r="AJ4496" s="11">
        <v>782</v>
      </c>
      <c r="AK4496" s="2" t="s">
        <v>479</v>
      </c>
      <c r="AL4496" s="2" t="s">
        <v>58</v>
      </c>
      <c r="AM4496" s="2" t="s">
        <v>42</v>
      </c>
      <c r="AN4496" s="2" t="s">
        <v>90</v>
      </c>
      <c r="AO4496" s="2" t="s">
        <v>30</v>
      </c>
      <c r="AP4496" s="2" t="s">
        <v>31</v>
      </c>
      <c r="AQ4496" s="2" t="s">
        <v>69</v>
      </c>
      <c r="AR4496" s="2" t="s">
        <v>53</v>
      </c>
      <c r="AS4496" s="2" t="s">
        <v>80</v>
      </c>
      <c r="AT4496" s="2">
        <v>370.1</v>
      </c>
      <c r="AU4496" s="2">
        <v>16</v>
      </c>
      <c r="AV4496" s="2">
        <v>0.23</v>
      </c>
      <c r="AW4496" s="2">
        <v>4559.63</v>
      </c>
      <c r="AX4496" s="2">
        <v>2557.15</v>
      </c>
      <c r="AY4496" s="2">
        <v>2002.48</v>
      </c>
      <c r="AZ4496" s="2" t="s">
        <v>47</v>
      </c>
      <c r="BA4496" s="2" t="s">
        <v>54</v>
      </c>
      <c r="BB4496" s="2" t="s">
        <v>72</v>
      </c>
      <c r="BC4496" s="2">
        <v>36.28</v>
      </c>
      <c r="BD4496" s="2">
        <v>7</v>
      </c>
      <c r="BE4496" s="2" t="s">
        <v>97</v>
      </c>
      <c r="BF4496" s="2" t="s">
        <v>39</v>
      </c>
      <c r="BG4496" s="2">
        <v>4</v>
      </c>
      <c r="BH4496" s="2">
        <v>8</v>
      </c>
    </row>
    <row r="4497" spans="36:60" x14ac:dyDescent="0.25">
      <c r="AJ4497" s="12">
        <v>783</v>
      </c>
      <c r="AK4497" s="13" t="s">
        <v>258</v>
      </c>
      <c r="AL4497" s="13" t="s">
        <v>58</v>
      </c>
      <c r="AM4497" s="13" t="s">
        <v>82</v>
      </c>
      <c r="AN4497" s="13" t="s">
        <v>59</v>
      </c>
      <c r="AO4497" s="13" t="s">
        <v>60</v>
      </c>
      <c r="AP4497" s="13" t="s">
        <v>51</v>
      </c>
      <c r="AQ4497" s="13" t="s">
        <v>32</v>
      </c>
      <c r="AR4497" s="13" t="s">
        <v>53</v>
      </c>
      <c r="AS4497" s="13" t="s">
        <v>46</v>
      </c>
      <c r="AT4497" s="13">
        <v>94.73</v>
      </c>
      <c r="AU4497" s="13">
        <v>8</v>
      </c>
      <c r="AV4497" s="13">
        <v>0.08</v>
      </c>
      <c r="AW4497" s="13">
        <v>697.21</v>
      </c>
      <c r="AX4497" s="13">
        <v>439.95</v>
      </c>
      <c r="AY4497" s="13">
        <v>257.26</v>
      </c>
      <c r="AZ4497" s="13" t="s">
        <v>35</v>
      </c>
      <c r="BA4497" s="13" t="s">
        <v>88</v>
      </c>
      <c r="BB4497" s="13" t="s">
        <v>37</v>
      </c>
      <c r="BC4497" s="13">
        <v>7.99</v>
      </c>
      <c r="BD4497" s="13">
        <v>7</v>
      </c>
      <c r="BE4497" s="13" t="s">
        <v>55</v>
      </c>
      <c r="BF4497" s="13" t="s">
        <v>39</v>
      </c>
      <c r="BG4497" s="13">
        <v>4</v>
      </c>
      <c r="BH4497" s="13">
        <v>10</v>
      </c>
    </row>
    <row r="4498" spans="36:60" x14ac:dyDescent="0.25">
      <c r="AJ4498" s="11">
        <v>784</v>
      </c>
      <c r="AK4498" s="2" t="s">
        <v>365</v>
      </c>
      <c r="AL4498" s="2" t="s">
        <v>129</v>
      </c>
      <c r="AM4498" s="2" t="s">
        <v>82</v>
      </c>
      <c r="AN4498" s="2" t="s">
        <v>90</v>
      </c>
      <c r="AO4498" s="2" t="s">
        <v>74</v>
      </c>
      <c r="AP4498" s="2" t="s">
        <v>51</v>
      </c>
      <c r="AQ4498" s="2" t="s">
        <v>102</v>
      </c>
      <c r="AR4498" s="2" t="s">
        <v>53</v>
      </c>
      <c r="AS4498" s="2" t="s">
        <v>70</v>
      </c>
      <c r="AT4498" s="2">
        <v>242.3</v>
      </c>
      <c r="AU4498" s="2">
        <v>8</v>
      </c>
      <c r="AV4498" s="2">
        <v>0.12</v>
      </c>
      <c r="AW4498" s="2">
        <v>1705.79</v>
      </c>
      <c r="AX4498" s="2">
        <v>1507.62</v>
      </c>
      <c r="AY4498" s="2">
        <v>198.17</v>
      </c>
      <c r="AZ4498" s="2" t="s">
        <v>91</v>
      </c>
      <c r="BA4498" s="2" t="s">
        <v>88</v>
      </c>
      <c r="BB4498" s="2" t="s">
        <v>72</v>
      </c>
      <c r="BC4498" s="2">
        <v>45</v>
      </c>
      <c r="BD4498" s="2">
        <v>3</v>
      </c>
      <c r="BE4498" s="2" t="s">
        <v>38</v>
      </c>
      <c r="BF4498" s="2" t="s">
        <v>56</v>
      </c>
      <c r="BG4498" s="2">
        <v>2</v>
      </c>
      <c r="BH4498" s="2">
        <v>6</v>
      </c>
    </row>
    <row r="4499" spans="36:60" x14ac:dyDescent="0.25">
      <c r="AJ4499" s="12">
        <v>785</v>
      </c>
      <c r="AK4499" s="13" t="s">
        <v>571</v>
      </c>
      <c r="AL4499" s="13" t="s">
        <v>99</v>
      </c>
      <c r="AM4499" s="13" t="s">
        <v>82</v>
      </c>
      <c r="AN4499" s="13" t="s">
        <v>59</v>
      </c>
      <c r="AO4499" s="13" t="s">
        <v>60</v>
      </c>
      <c r="AP4499" s="13" t="s">
        <v>31</v>
      </c>
      <c r="AQ4499" s="13" t="s">
        <v>84</v>
      </c>
      <c r="AR4499" s="13" t="s">
        <v>33</v>
      </c>
      <c r="AS4499" s="13" t="s">
        <v>34</v>
      </c>
      <c r="AT4499" s="13">
        <v>119.47</v>
      </c>
      <c r="AU4499" s="13">
        <v>13</v>
      </c>
      <c r="AV4499" s="13">
        <v>0.19</v>
      </c>
      <c r="AW4499" s="13">
        <v>1258.02</v>
      </c>
      <c r="AX4499" s="13">
        <v>736.12</v>
      </c>
      <c r="AY4499" s="13">
        <v>521.9</v>
      </c>
      <c r="AZ4499" s="13" t="s">
        <v>35</v>
      </c>
      <c r="BA4499" s="13" t="s">
        <v>71</v>
      </c>
      <c r="BB4499" s="13" t="s">
        <v>37</v>
      </c>
      <c r="BC4499" s="13">
        <v>14.19</v>
      </c>
      <c r="BD4499" s="13">
        <v>9</v>
      </c>
      <c r="BE4499" s="13" t="s">
        <v>55</v>
      </c>
      <c r="BF4499" s="13" t="s">
        <v>39</v>
      </c>
      <c r="BG4499" s="13">
        <v>3</v>
      </c>
      <c r="BH4499" s="13">
        <v>6</v>
      </c>
    </row>
    <row r="4500" spans="36:60" x14ac:dyDescent="0.25">
      <c r="AJ4500" s="11">
        <v>786</v>
      </c>
      <c r="AK4500" s="2" t="s">
        <v>572</v>
      </c>
      <c r="AL4500" s="2" t="s">
        <v>65</v>
      </c>
      <c r="AM4500" s="2" t="s">
        <v>42</v>
      </c>
      <c r="AN4500" s="2" t="s">
        <v>93</v>
      </c>
      <c r="AO4500" s="2" t="s">
        <v>44</v>
      </c>
      <c r="AP4500" s="2" t="s">
        <v>68</v>
      </c>
      <c r="AQ4500" s="2" t="s">
        <v>84</v>
      </c>
      <c r="AR4500" s="2" t="s">
        <v>53</v>
      </c>
      <c r="AS4500" s="2" t="s">
        <v>70</v>
      </c>
      <c r="AT4500" s="2">
        <v>415.16</v>
      </c>
      <c r="AU4500" s="2">
        <v>9</v>
      </c>
      <c r="AV4500" s="2">
        <v>0.16</v>
      </c>
      <c r="AW4500" s="2">
        <v>3138.61</v>
      </c>
      <c r="AX4500" s="2">
        <v>1877.12</v>
      </c>
      <c r="AY4500" s="2">
        <v>1261.49</v>
      </c>
      <c r="AZ4500" s="2" t="s">
        <v>91</v>
      </c>
      <c r="BA4500" s="2" t="s">
        <v>88</v>
      </c>
      <c r="BB4500" s="2" t="s">
        <v>37</v>
      </c>
      <c r="BC4500" s="2">
        <v>48.46</v>
      </c>
      <c r="BD4500" s="2">
        <v>9</v>
      </c>
      <c r="BE4500" s="2" t="s">
        <v>55</v>
      </c>
      <c r="BF4500" s="2" t="s">
        <v>39</v>
      </c>
      <c r="BG4500" s="2">
        <v>2</v>
      </c>
      <c r="BH4500" s="2">
        <v>4</v>
      </c>
    </row>
    <row r="4501" spans="36:60" x14ac:dyDescent="0.25">
      <c r="AJ4501" s="12">
        <v>787</v>
      </c>
      <c r="AK4501" s="13" t="s">
        <v>293</v>
      </c>
      <c r="AL4501" s="13" t="s">
        <v>96</v>
      </c>
      <c r="AM4501" s="13" t="s">
        <v>42</v>
      </c>
      <c r="AN4501" s="13" t="s">
        <v>83</v>
      </c>
      <c r="AO4501" s="13" t="s">
        <v>60</v>
      </c>
      <c r="AP4501" s="13" t="s">
        <v>51</v>
      </c>
      <c r="AQ4501" s="13" t="s">
        <v>102</v>
      </c>
      <c r="AR4501" s="13" t="s">
        <v>33</v>
      </c>
      <c r="AS4501" s="13" t="s">
        <v>46</v>
      </c>
      <c r="AT4501" s="13">
        <v>246.48</v>
      </c>
      <c r="AU4501" s="13">
        <v>6</v>
      </c>
      <c r="AV4501" s="13">
        <v>0.22</v>
      </c>
      <c r="AW4501" s="13">
        <v>1153.53</v>
      </c>
      <c r="AX4501" s="13">
        <v>690.79</v>
      </c>
      <c r="AY4501" s="13">
        <v>462.74</v>
      </c>
      <c r="AZ4501" s="13" t="s">
        <v>76</v>
      </c>
      <c r="BA4501" s="13" t="s">
        <v>71</v>
      </c>
      <c r="BB4501" s="13" t="s">
        <v>48</v>
      </c>
      <c r="BC4501" s="13">
        <v>41.75</v>
      </c>
      <c r="BD4501" s="13">
        <v>9</v>
      </c>
      <c r="BE4501" s="13" t="s">
        <v>97</v>
      </c>
      <c r="BF4501" s="13" t="s">
        <v>39</v>
      </c>
      <c r="BG4501" s="13">
        <v>4</v>
      </c>
      <c r="BH4501" s="13">
        <v>3</v>
      </c>
    </row>
    <row r="4502" spans="36:60" x14ac:dyDescent="0.25">
      <c r="AJ4502" s="11">
        <v>788</v>
      </c>
      <c r="AK4502" s="2" t="s">
        <v>573</v>
      </c>
      <c r="AL4502" s="2" t="s">
        <v>96</v>
      </c>
      <c r="AM4502" s="2" t="s">
        <v>28</v>
      </c>
      <c r="AN4502" s="2" t="s">
        <v>93</v>
      </c>
      <c r="AO4502" s="2" t="s">
        <v>67</v>
      </c>
      <c r="AP4502" s="2" t="s">
        <v>75</v>
      </c>
      <c r="AQ4502" s="2" t="s">
        <v>32</v>
      </c>
      <c r="AR4502" s="2" t="s">
        <v>45</v>
      </c>
      <c r="AS4502" s="2" t="s">
        <v>70</v>
      </c>
      <c r="AT4502" s="2">
        <v>739.69</v>
      </c>
      <c r="AU4502" s="2">
        <v>20</v>
      </c>
      <c r="AV4502" s="2">
        <v>0.05</v>
      </c>
      <c r="AW4502" s="2">
        <v>14054.11</v>
      </c>
      <c r="AX4502" s="2">
        <v>11179.71</v>
      </c>
      <c r="AY4502" s="2">
        <v>2874.4</v>
      </c>
      <c r="AZ4502" s="2" t="s">
        <v>91</v>
      </c>
      <c r="BA4502" s="2" t="s">
        <v>54</v>
      </c>
      <c r="BB4502" s="2" t="s">
        <v>48</v>
      </c>
      <c r="BC4502" s="2">
        <v>6.05</v>
      </c>
      <c r="BD4502" s="2">
        <v>8</v>
      </c>
      <c r="BE4502" s="2" t="s">
        <v>38</v>
      </c>
      <c r="BF4502" s="2" t="s">
        <v>39</v>
      </c>
      <c r="BG4502" s="2">
        <v>1</v>
      </c>
      <c r="BH4502" s="2">
        <v>10</v>
      </c>
    </row>
    <row r="4503" spans="36:60" x14ac:dyDescent="0.25">
      <c r="AJ4503" s="12">
        <v>789</v>
      </c>
      <c r="AK4503" s="13" t="s">
        <v>574</v>
      </c>
      <c r="AL4503" s="13" t="s">
        <v>114</v>
      </c>
      <c r="AM4503" s="13" t="s">
        <v>82</v>
      </c>
      <c r="AN4503" s="13" t="s">
        <v>43</v>
      </c>
      <c r="AO4503" s="13" t="s">
        <v>60</v>
      </c>
      <c r="AP4503" s="13" t="s">
        <v>51</v>
      </c>
      <c r="AQ4503" s="13" t="s">
        <v>32</v>
      </c>
      <c r="AR4503" s="13" t="s">
        <v>53</v>
      </c>
      <c r="AS4503" s="13" t="s">
        <v>46</v>
      </c>
      <c r="AT4503" s="13">
        <v>642.1</v>
      </c>
      <c r="AU4503" s="13">
        <v>3</v>
      </c>
      <c r="AV4503" s="13">
        <v>0.25</v>
      </c>
      <c r="AW4503" s="13">
        <v>1444.73</v>
      </c>
      <c r="AX4503" s="13">
        <v>902.79</v>
      </c>
      <c r="AY4503" s="13">
        <v>541.94000000000005</v>
      </c>
      <c r="AZ4503" s="13" t="s">
        <v>35</v>
      </c>
      <c r="BA4503" s="13" t="s">
        <v>71</v>
      </c>
      <c r="BB4503" s="13" t="s">
        <v>37</v>
      </c>
      <c r="BC4503" s="13">
        <v>14.45</v>
      </c>
      <c r="BD4503" s="13">
        <v>5</v>
      </c>
      <c r="BE4503" s="13" t="s">
        <v>55</v>
      </c>
      <c r="BF4503" s="13" t="s">
        <v>56</v>
      </c>
      <c r="BG4503" s="13">
        <v>1</v>
      </c>
      <c r="BH4503" s="13">
        <v>12</v>
      </c>
    </row>
    <row r="4504" spans="36:60" x14ac:dyDescent="0.25">
      <c r="AJ4504" s="11">
        <v>790</v>
      </c>
      <c r="AK4504" s="2" t="s">
        <v>574</v>
      </c>
      <c r="AL4504" s="2" t="s">
        <v>120</v>
      </c>
      <c r="AM4504" s="2" t="s">
        <v>42</v>
      </c>
      <c r="AN4504" s="2" t="s">
        <v>59</v>
      </c>
      <c r="AO4504" s="2" t="s">
        <v>94</v>
      </c>
      <c r="AP4504" s="2" t="s">
        <v>68</v>
      </c>
      <c r="AQ4504" s="2" t="s">
        <v>87</v>
      </c>
      <c r="AR4504" s="2" t="s">
        <v>33</v>
      </c>
      <c r="AS4504" s="2" t="s">
        <v>80</v>
      </c>
      <c r="AT4504" s="2">
        <v>697.38</v>
      </c>
      <c r="AU4504" s="2">
        <v>13</v>
      </c>
      <c r="AV4504" s="2">
        <v>0.25</v>
      </c>
      <c r="AW4504" s="2">
        <v>6799.45</v>
      </c>
      <c r="AX4504" s="2">
        <v>5176.51</v>
      </c>
      <c r="AY4504" s="2">
        <v>1622.94</v>
      </c>
      <c r="AZ4504" s="2" t="s">
        <v>47</v>
      </c>
      <c r="BA4504" s="2" t="s">
        <v>71</v>
      </c>
      <c r="BB4504" s="2" t="s">
        <v>48</v>
      </c>
      <c r="BC4504" s="2">
        <v>45.05</v>
      </c>
      <c r="BD4504" s="2">
        <v>7</v>
      </c>
      <c r="BE4504" s="2" t="s">
        <v>55</v>
      </c>
      <c r="BF4504" s="2" t="s">
        <v>39</v>
      </c>
      <c r="BG4504" s="2">
        <v>2</v>
      </c>
      <c r="BH4504" s="2">
        <v>12</v>
      </c>
    </row>
    <row r="4505" spans="36:60" x14ac:dyDescent="0.25">
      <c r="AJ4505" s="12">
        <v>791</v>
      </c>
      <c r="AK4505" s="13" t="s">
        <v>486</v>
      </c>
      <c r="AL4505" s="13" t="s">
        <v>65</v>
      </c>
      <c r="AM4505" s="13" t="s">
        <v>66</v>
      </c>
      <c r="AN4505" s="13" t="s">
        <v>29</v>
      </c>
      <c r="AO4505" s="13" t="s">
        <v>60</v>
      </c>
      <c r="AP4505" s="13" t="s">
        <v>61</v>
      </c>
      <c r="AQ4505" s="13" t="s">
        <v>79</v>
      </c>
      <c r="AR4505" s="13" t="s">
        <v>53</v>
      </c>
      <c r="AS4505" s="13" t="s">
        <v>34</v>
      </c>
      <c r="AT4505" s="13">
        <v>411.48</v>
      </c>
      <c r="AU4505" s="13">
        <v>15</v>
      </c>
      <c r="AV4505" s="13">
        <v>0.11</v>
      </c>
      <c r="AW4505" s="13">
        <v>5493.26</v>
      </c>
      <c r="AX4505" s="13">
        <v>4645.75</v>
      </c>
      <c r="AY4505" s="13">
        <v>847.51</v>
      </c>
      <c r="AZ4505" s="13" t="s">
        <v>76</v>
      </c>
      <c r="BA4505" s="13" t="s">
        <v>54</v>
      </c>
      <c r="BB4505" s="13" t="s">
        <v>37</v>
      </c>
      <c r="BC4505" s="13">
        <v>11.56</v>
      </c>
      <c r="BD4505" s="13">
        <v>6</v>
      </c>
      <c r="BE4505" s="13" t="s">
        <v>38</v>
      </c>
      <c r="BF4505" s="13" t="s">
        <v>56</v>
      </c>
      <c r="BG4505" s="13">
        <v>1</v>
      </c>
      <c r="BH4505" s="13">
        <v>4</v>
      </c>
    </row>
    <row r="4506" spans="36:60" x14ac:dyDescent="0.25">
      <c r="AJ4506" s="11">
        <v>792</v>
      </c>
      <c r="AK4506" s="2" t="s">
        <v>384</v>
      </c>
      <c r="AL4506" s="2" t="s">
        <v>127</v>
      </c>
      <c r="AM4506" s="2" t="s">
        <v>66</v>
      </c>
      <c r="AN4506" s="2" t="s">
        <v>83</v>
      </c>
      <c r="AO4506" s="2" t="s">
        <v>74</v>
      </c>
      <c r="AP4506" s="2" t="s">
        <v>75</v>
      </c>
      <c r="AQ4506" s="2" t="s">
        <v>134</v>
      </c>
      <c r="AR4506" s="2" t="s">
        <v>53</v>
      </c>
      <c r="AS4506" s="2" t="s">
        <v>80</v>
      </c>
      <c r="AT4506" s="2">
        <v>512.61</v>
      </c>
      <c r="AU4506" s="2">
        <v>5</v>
      </c>
      <c r="AV4506" s="2">
        <v>0.11</v>
      </c>
      <c r="AW4506" s="2">
        <v>2281.11</v>
      </c>
      <c r="AX4506" s="2">
        <v>1632.32</v>
      </c>
      <c r="AY4506" s="2">
        <v>648.79</v>
      </c>
      <c r="AZ4506" s="2" t="s">
        <v>91</v>
      </c>
      <c r="BA4506" s="2" t="s">
        <v>36</v>
      </c>
      <c r="BB4506" s="2" t="s">
        <v>37</v>
      </c>
      <c r="BC4506" s="2">
        <v>12.55</v>
      </c>
      <c r="BD4506" s="2">
        <v>3</v>
      </c>
      <c r="BE4506" s="2" t="s">
        <v>55</v>
      </c>
      <c r="BF4506" s="2" t="s">
        <v>39</v>
      </c>
      <c r="BG4506" s="2">
        <v>1</v>
      </c>
      <c r="BH4506" s="2">
        <v>10</v>
      </c>
    </row>
    <row r="4507" spans="36:60" x14ac:dyDescent="0.25">
      <c r="AJ4507" s="12">
        <v>793</v>
      </c>
      <c r="AK4507" s="13" t="s">
        <v>310</v>
      </c>
      <c r="AL4507" s="13" t="s">
        <v>41</v>
      </c>
      <c r="AM4507" s="13" t="s">
        <v>66</v>
      </c>
      <c r="AN4507" s="13" t="s">
        <v>43</v>
      </c>
      <c r="AO4507" s="13" t="s">
        <v>60</v>
      </c>
      <c r="AP4507" s="13" t="s">
        <v>61</v>
      </c>
      <c r="AQ4507" s="13" t="s">
        <v>107</v>
      </c>
      <c r="AR4507" s="13" t="s">
        <v>53</v>
      </c>
      <c r="AS4507" s="13" t="s">
        <v>85</v>
      </c>
      <c r="AT4507" s="13">
        <v>889.54</v>
      </c>
      <c r="AU4507" s="13">
        <v>6</v>
      </c>
      <c r="AV4507" s="13">
        <v>0.22</v>
      </c>
      <c r="AW4507" s="13">
        <v>4163.05</v>
      </c>
      <c r="AX4507" s="13">
        <v>2085.41</v>
      </c>
      <c r="AY4507" s="13">
        <v>2077.64</v>
      </c>
      <c r="AZ4507" s="13" t="s">
        <v>47</v>
      </c>
      <c r="BA4507" s="13" t="s">
        <v>71</v>
      </c>
      <c r="BB4507" s="13" t="s">
        <v>72</v>
      </c>
      <c r="BC4507" s="13">
        <v>23.15</v>
      </c>
      <c r="BD4507" s="13">
        <v>6</v>
      </c>
      <c r="BE4507" s="13" t="s">
        <v>55</v>
      </c>
      <c r="BF4507" s="13" t="s">
        <v>56</v>
      </c>
      <c r="BG4507" s="13">
        <v>4</v>
      </c>
      <c r="BH4507" s="13">
        <v>1</v>
      </c>
    </row>
    <row r="4508" spans="36:60" x14ac:dyDescent="0.25">
      <c r="AJ4508" s="11">
        <v>794</v>
      </c>
      <c r="AK4508" s="2" t="s">
        <v>575</v>
      </c>
      <c r="AL4508" s="2" t="s">
        <v>114</v>
      </c>
      <c r="AM4508" s="2" t="s">
        <v>42</v>
      </c>
      <c r="AN4508" s="2" t="s">
        <v>83</v>
      </c>
      <c r="AO4508" s="2" t="s">
        <v>78</v>
      </c>
      <c r="AP4508" s="2" t="s">
        <v>68</v>
      </c>
      <c r="AQ4508" s="2" t="s">
        <v>134</v>
      </c>
      <c r="AR4508" s="2" t="s">
        <v>45</v>
      </c>
      <c r="AS4508" s="2" t="s">
        <v>70</v>
      </c>
      <c r="AT4508" s="2">
        <v>893.94</v>
      </c>
      <c r="AU4508" s="2">
        <v>17</v>
      </c>
      <c r="AV4508" s="2">
        <v>0.27</v>
      </c>
      <c r="AW4508" s="2">
        <v>11093.8</v>
      </c>
      <c r="AX4508" s="2">
        <v>8896.68</v>
      </c>
      <c r="AY4508" s="2">
        <v>2197.12</v>
      </c>
      <c r="AZ4508" s="2" t="s">
        <v>76</v>
      </c>
      <c r="BA4508" s="2" t="s">
        <v>36</v>
      </c>
      <c r="BB4508" s="2" t="s">
        <v>72</v>
      </c>
      <c r="BC4508" s="2">
        <v>27.12</v>
      </c>
      <c r="BD4508" s="2">
        <v>5</v>
      </c>
      <c r="BE4508" s="2" t="s">
        <v>55</v>
      </c>
      <c r="BF4508" s="2" t="s">
        <v>56</v>
      </c>
      <c r="BG4508" s="2">
        <v>2</v>
      </c>
      <c r="BH4508" s="2">
        <v>12</v>
      </c>
    </row>
    <row r="4509" spans="36:60" x14ac:dyDescent="0.25">
      <c r="AJ4509" s="12">
        <v>795</v>
      </c>
      <c r="AK4509" s="13" t="s">
        <v>369</v>
      </c>
      <c r="AL4509" s="13" t="s">
        <v>65</v>
      </c>
      <c r="AM4509" s="13" t="s">
        <v>82</v>
      </c>
      <c r="AN4509" s="13" t="s">
        <v>43</v>
      </c>
      <c r="AO4509" s="13" t="s">
        <v>94</v>
      </c>
      <c r="AP4509" s="13" t="s">
        <v>51</v>
      </c>
      <c r="AQ4509" s="13" t="s">
        <v>32</v>
      </c>
      <c r="AR4509" s="13" t="s">
        <v>53</v>
      </c>
      <c r="AS4509" s="13" t="s">
        <v>34</v>
      </c>
      <c r="AT4509" s="13">
        <v>408.05</v>
      </c>
      <c r="AU4509" s="13">
        <v>4</v>
      </c>
      <c r="AV4509" s="13">
        <v>0.13</v>
      </c>
      <c r="AW4509" s="13">
        <v>1420.01</v>
      </c>
      <c r="AX4509" s="13">
        <v>1029.69</v>
      </c>
      <c r="AY4509" s="13">
        <v>390.32</v>
      </c>
      <c r="AZ4509" s="13" t="s">
        <v>63</v>
      </c>
      <c r="BA4509" s="13" t="s">
        <v>54</v>
      </c>
      <c r="BB4509" s="13" t="s">
        <v>72</v>
      </c>
      <c r="BC4509" s="13">
        <v>39.44</v>
      </c>
      <c r="BD4509" s="13">
        <v>2</v>
      </c>
      <c r="BE4509" s="13" t="s">
        <v>55</v>
      </c>
      <c r="BF4509" s="13" t="s">
        <v>39</v>
      </c>
      <c r="BG4509" s="13">
        <v>4</v>
      </c>
      <c r="BH4509" s="13">
        <v>7</v>
      </c>
    </row>
    <row r="4510" spans="36:60" x14ac:dyDescent="0.25">
      <c r="AJ4510" s="11">
        <v>796</v>
      </c>
      <c r="AK4510" s="2" t="s">
        <v>447</v>
      </c>
      <c r="AL4510" s="2" t="s">
        <v>129</v>
      </c>
      <c r="AM4510" s="2" t="s">
        <v>42</v>
      </c>
      <c r="AN4510" s="2" t="s">
        <v>59</v>
      </c>
      <c r="AO4510" s="2" t="s">
        <v>74</v>
      </c>
      <c r="AP4510" s="2" t="s">
        <v>68</v>
      </c>
      <c r="AQ4510" s="2" t="s">
        <v>62</v>
      </c>
      <c r="AR4510" s="2" t="s">
        <v>53</v>
      </c>
      <c r="AS4510" s="2" t="s">
        <v>80</v>
      </c>
      <c r="AT4510" s="2">
        <v>335.62</v>
      </c>
      <c r="AU4510" s="2">
        <v>2</v>
      </c>
      <c r="AV4510" s="2">
        <v>0.05</v>
      </c>
      <c r="AW4510" s="2">
        <v>637.67999999999995</v>
      </c>
      <c r="AX4510" s="2">
        <v>476</v>
      </c>
      <c r="AY4510" s="2">
        <v>161.68</v>
      </c>
      <c r="AZ4510" s="2" t="s">
        <v>35</v>
      </c>
      <c r="BA4510" s="2" t="s">
        <v>54</v>
      </c>
      <c r="BB4510" s="2" t="s">
        <v>48</v>
      </c>
      <c r="BC4510" s="2">
        <v>20.149999999999999</v>
      </c>
      <c r="BD4510" s="2">
        <v>1</v>
      </c>
      <c r="BE4510" s="2" t="s">
        <v>55</v>
      </c>
      <c r="BF4510" s="2" t="s">
        <v>56</v>
      </c>
      <c r="BG4510" s="2">
        <v>5</v>
      </c>
      <c r="BH4510" s="2">
        <v>7</v>
      </c>
    </row>
    <row r="4511" spans="36:60" x14ac:dyDescent="0.25">
      <c r="AJ4511" s="12">
        <v>797</v>
      </c>
      <c r="AK4511" s="13" t="s">
        <v>576</v>
      </c>
      <c r="AL4511" s="13" t="s">
        <v>118</v>
      </c>
      <c r="AM4511" s="13" t="s">
        <v>66</v>
      </c>
      <c r="AN4511" s="13" t="s">
        <v>43</v>
      </c>
      <c r="AO4511" s="13" t="s">
        <v>94</v>
      </c>
      <c r="AP4511" s="13" t="s">
        <v>51</v>
      </c>
      <c r="AQ4511" s="13" t="s">
        <v>134</v>
      </c>
      <c r="AR4511" s="13" t="s">
        <v>33</v>
      </c>
      <c r="AS4511" s="13" t="s">
        <v>34</v>
      </c>
      <c r="AT4511" s="13">
        <v>784.85</v>
      </c>
      <c r="AU4511" s="13">
        <v>14</v>
      </c>
      <c r="AV4511" s="13">
        <v>0.08</v>
      </c>
      <c r="AW4511" s="13">
        <v>10108.870000000001</v>
      </c>
      <c r="AX4511" s="13">
        <v>8913.06</v>
      </c>
      <c r="AY4511" s="13">
        <v>1195.81</v>
      </c>
      <c r="AZ4511" s="13" t="s">
        <v>63</v>
      </c>
      <c r="BA4511" s="13" t="s">
        <v>71</v>
      </c>
      <c r="BB4511" s="13" t="s">
        <v>48</v>
      </c>
      <c r="BC4511" s="13">
        <v>35.1</v>
      </c>
      <c r="BD4511" s="13">
        <v>9</v>
      </c>
      <c r="BE4511" s="13" t="s">
        <v>55</v>
      </c>
      <c r="BF4511" s="13" t="s">
        <v>56</v>
      </c>
      <c r="BG4511" s="13">
        <v>2</v>
      </c>
      <c r="BH4511" s="13">
        <v>8</v>
      </c>
    </row>
    <row r="4512" spans="36:60" x14ac:dyDescent="0.25">
      <c r="AJ4512" s="11">
        <v>798</v>
      </c>
      <c r="AK4512" s="2" t="s">
        <v>577</v>
      </c>
      <c r="AL4512" s="2" t="s">
        <v>96</v>
      </c>
      <c r="AM4512" s="2" t="s">
        <v>42</v>
      </c>
      <c r="AN4512" s="2" t="s">
        <v>90</v>
      </c>
      <c r="AO4512" s="2" t="s">
        <v>44</v>
      </c>
      <c r="AP4512" s="2" t="s">
        <v>61</v>
      </c>
      <c r="AQ4512" s="2" t="s">
        <v>62</v>
      </c>
      <c r="AR4512" s="2" t="s">
        <v>33</v>
      </c>
      <c r="AS4512" s="2" t="s">
        <v>34</v>
      </c>
      <c r="AT4512" s="2">
        <v>220.13</v>
      </c>
      <c r="AU4512" s="2">
        <v>16</v>
      </c>
      <c r="AV4512" s="2">
        <v>0.24</v>
      </c>
      <c r="AW4512" s="2">
        <v>2676.78</v>
      </c>
      <c r="AX4512" s="2">
        <v>1538.88</v>
      </c>
      <c r="AY4512" s="2">
        <v>1137.9000000000001</v>
      </c>
      <c r="AZ4512" s="2" t="s">
        <v>91</v>
      </c>
      <c r="BA4512" s="2" t="s">
        <v>54</v>
      </c>
      <c r="BB4512" s="2" t="s">
        <v>48</v>
      </c>
      <c r="BC4512" s="2">
        <v>25.7</v>
      </c>
      <c r="BD4512" s="2">
        <v>8</v>
      </c>
      <c r="BE4512" s="2" t="s">
        <v>55</v>
      </c>
      <c r="BF4512" s="2" t="s">
        <v>39</v>
      </c>
      <c r="BG4512" s="2">
        <v>5</v>
      </c>
      <c r="BH4512" s="2">
        <v>7</v>
      </c>
    </row>
    <row r="4513" spans="36:60" x14ac:dyDescent="0.25">
      <c r="AJ4513" s="12">
        <v>799</v>
      </c>
      <c r="AK4513" s="13" t="s">
        <v>207</v>
      </c>
      <c r="AL4513" s="13" t="s">
        <v>120</v>
      </c>
      <c r="AM4513" s="13" t="s">
        <v>82</v>
      </c>
      <c r="AN4513" s="13" t="s">
        <v>90</v>
      </c>
      <c r="AO4513" s="13" t="s">
        <v>100</v>
      </c>
      <c r="AP4513" s="13" t="s">
        <v>75</v>
      </c>
      <c r="AQ4513" s="13" t="s">
        <v>87</v>
      </c>
      <c r="AR4513" s="13" t="s">
        <v>53</v>
      </c>
      <c r="AS4513" s="13" t="s">
        <v>34</v>
      </c>
      <c r="AT4513" s="13">
        <v>706.67</v>
      </c>
      <c r="AU4513" s="13">
        <v>14</v>
      </c>
      <c r="AV4513" s="13">
        <v>0.19</v>
      </c>
      <c r="AW4513" s="13">
        <v>8013.64</v>
      </c>
      <c r="AX4513" s="13">
        <v>5076.47</v>
      </c>
      <c r="AY4513" s="13">
        <v>2937.17</v>
      </c>
      <c r="AZ4513" s="13" t="s">
        <v>47</v>
      </c>
      <c r="BA4513" s="13" t="s">
        <v>88</v>
      </c>
      <c r="BB4513" s="13" t="s">
        <v>72</v>
      </c>
      <c r="BC4513" s="13">
        <v>32.450000000000003</v>
      </c>
      <c r="BD4513" s="13">
        <v>6</v>
      </c>
      <c r="BE4513" s="13" t="s">
        <v>55</v>
      </c>
      <c r="BF4513" s="13" t="s">
        <v>39</v>
      </c>
      <c r="BG4513" s="13">
        <v>3</v>
      </c>
      <c r="BH4513" s="13">
        <v>1</v>
      </c>
    </row>
    <row r="4514" spans="36:60" x14ac:dyDescent="0.25">
      <c r="AJ4514" s="11">
        <v>800</v>
      </c>
      <c r="AK4514" s="2" t="s">
        <v>578</v>
      </c>
      <c r="AL4514" s="2" t="s">
        <v>41</v>
      </c>
      <c r="AM4514" s="2" t="s">
        <v>82</v>
      </c>
      <c r="AN4514" s="2" t="s">
        <v>83</v>
      </c>
      <c r="AO4514" s="2" t="s">
        <v>78</v>
      </c>
      <c r="AP4514" s="2" t="s">
        <v>51</v>
      </c>
      <c r="AQ4514" s="2" t="s">
        <v>134</v>
      </c>
      <c r="AR4514" s="2" t="s">
        <v>45</v>
      </c>
      <c r="AS4514" s="2" t="s">
        <v>46</v>
      </c>
      <c r="AT4514" s="2">
        <v>415.52</v>
      </c>
      <c r="AU4514" s="2">
        <v>15</v>
      </c>
      <c r="AV4514" s="2">
        <v>0.19</v>
      </c>
      <c r="AW4514" s="2">
        <v>5048.57</v>
      </c>
      <c r="AX4514" s="2">
        <v>3661.57</v>
      </c>
      <c r="AY4514" s="2">
        <v>1387</v>
      </c>
      <c r="AZ4514" s="2" t="s">
        <v>63</v>
      </c>
      <c r="BA4514" s="2" t="s">
        <v>88</v>
      </c>
      <c r="BB4514" s="2" t="s">
        <v>37</v>
      </c>
      <c r="BC4514" s="2">
        <v>7.35</v>
      </c>
      <c r="BD4514" s="2">
        <v>1</v>
      </c>
      <c r="BE4514" s="2" t="s">
        <v>55</v>
      </c>
      <c r="BF4514" s="2" t="s">
        <v>39</v>
      </c>
      <c r="BG4514" s="2">
        <v>2</v>
      </c>
      <c r="BH4514" s="2">
        <v>11</v>
      </c>
    </row>
    <row r="4515" spans="36:60" x14ac:dyDescent="0.25">
      <c r="AJ4515" s="12">
        <v>801</v>
      </c>
      <c r="AK4515" s="13" t="s">
        <v>157</v>
      </c>
      <c r="AL4515" s="13" t="s">
        <v>120</v>
      </c>
      <c r="AM4515" s="13" t="s">
        <v>28</v>
      </c>
      <c r="AN4515" s="13" t="s">
        <v>59</v>
      </c>
      <c r="AO4515" s="13" t="s">
        <v>67</v>
      </c>
      <c r="AP4515" s="13" t="s">
        <v>61</v>
      </c>
      <c r="AQ4515" s="13" t="s">
        <v>134</v>
      </c>
      <c r="AR4515" s="13" t="s">
        <v>45</v>
      </c>
      <c r="AS4515" s="13" t="s">
        <v>46</v>
      </c>
      <c r="AT4515" s="13">
        <v>231.98</v>
      </c>
      <c r="AU4515" s="13">
        <v>12</v>
      </c>
      <c r="AV4515" s="13">
        <v>0.26</v>
      </c>
      <c r="AW4515" s="13">
        <v>2059.98</v>
      </c>
      <c r="AX4515" s="13">
        <v>1752.52</v>
      </c>
      <c r="AY4515" s="13">
        <v>307.45999999999998</v>
      </c>
      <c r="AZ4515" s="13" t="s">
        <v>91</v>
      </c>
      <c r="BA4515" s="13" t="s">
        <v>71</v>
      </c>
      <c r="BB4515" s="13" t="s">
        <v>72</v>
      </c>
      <c r="BC4515" s="13">
        <v>43.73</v>
      </c>
      <c r="BD4515" s="13">
        <v>8</v>
      </c>
      <c r="BE4515" s="13" t="s">
        <v>55</v>
      </c>
      <c r="BF4515" s="13" t="s">
        <v>39</v>
      </c>
      <c r="BG4515" s="13">
        <v>2</v>
      </c>
      <c r="BH4515" s="13">
        <v>6</v>
      </c>
    </row>
    <row r="4516" spans="36:60" x14ac:dyDescent="0.25">
      <c r="AJ4516" s="11">
        <v>802</v>
      </c>
      <c r="AK4516" s="2" t="s">
        <v>238</v>
      </c>
      <c r="AL4516" s="2" t="s">
        <v>65</v>
      </c>
      <c r="AM4516" s="2" t="s">
        <v>28</v>
      </c>
      <c r="AN4516" s="2" t="s">
        <v>59</v>
      </c>
      <c r="AO4516" s="2" t="s">
        <v>30</v>
      </c>
      <c r="AP4516" s="2" t="s">
        <v>51</v>
      </c>
      <c r="AQ4516" s="2" t="s">
        <v>87</v>
      </c>
      <c r="AR4516" s="2" t="s">
        <v>53</v>
      </c>
      <c r="AS4516" s="2" t="s">
        <v>85</v>
      </c>
      <c r="AT4516" s="2">
        <v>627.92999999999995</v>
      </c>
      <c r="AU4516" s="2">
        <v>14</v>
      </c>
      <c r="AV4516" s="2">
        <v>0.16</v>
      </c>
      <c r="AW4516" s="2">
        <v>7384.46</v>
      </c>
      <c r="AX4516" s="2">
        <v>4708.1400000000003</v>
      </c>
      <c r="AY4516" s="2">
        <v>2676.32</v>
      </c>
      <c r="AZ4516" s="2" t="s">
        <v>76</v>
      </c>
      <c r="BA4516" s="2" t="s">
        <v>88</v>
      </c>
      <c r="BB4516" s="2" t="s">
        <v>72</v>
      </c>
      <c r="BC4516" s="2">
        <v>34.659999999999997</v>
      </c>
      <c r="BD4516" s="2">
        <v>3</v>
      </c>
      <c r="BE4516" s="2" t="s">
        <v>97</v>
      </c>
      <c r="BF4516" s="2" t="s">
        <v>56</v>
      </c>
      <c r="BG4516" s="2">
        <v>5</v>
      </c>
      <c r="BH4516" s="2">
        <v>11</v>
      </c>
    </row>
    <row r="4517" spans="36:60" x14ac:dyDescent="0.25">
      <c r="AJ4517" s="12">
        <v>803</v>
      </c>
      <c r="AK4517" s="13" t="s">
        <v>445</v>
      </c>
      <c r="AL4517" s="13" t="s">
        <v>27</v>
      </c>
      <c r="AM4517" s="13" t="s">
        <v>42</v>
      </c>
      <c r="AN4517" s="13" t="s">
        <v>83</v>
      </c>
      <c r="AO4517" s="13" t="s">
        <v>100</v>
      </c>
      <c r="AP4517" s="13" t="s">
        <v>68</v>
      </c>
      <c r="AQ4517" s="13" t="s">
        <v>62</v>
      </c>
      <c r="AR4517" s="13" t="s">
        <v>33</v>
      </c>
      <c r="AS4517" s="13" t="s">
        <v>80</v>
      </c>
      <c r="AT4517" s="13">
        <v>195.55</v>
      </c>
      <c r="AU4517" s="13">
        <v>13</v>
      </c>
      <c r="AV4517" s="13">
        <v>0.02</v>
      </c>
      <c r="AW4517" s="13">
        <v>2491.31</v>
      </c>
      <c r="AX4517" s="13">
        <v>1630.23</v>
      </c>
      <c r="AY4517" s="13">
        <v>861.08</v>
      </c>
      <c r="AZ4517" s="13" t="s">
        <v>63</v>
      </c>
      <c r="BA4517" s="13" t="s">
        <v>71</v>
      </c>
      <c r="BB4517" s="13" t="s">
        <v>72</v>
      </c>
      <c r="BC4517" s="13">
        <v>16.98</v>
      </c>
      <c r="BD4517" s="13">
        <v>1</v>
      </c>
      <c r="BE4517" s="13" t="s">
        <v>55</v>
      </c>
      <c r="BF4517" s="13" t="s">
        <v>56</v>
      </c>
      <c r="BG4517" s="13">
        <v>3</v>
      </c>
      <c r="BH4517" s="13">
        <v>3</v>
      </c>
    </row>
    <row r="4518" spans="36:60" x14ac:dyDescent="0.25">
      <c r="AJ4518" s="11">
        <v>804</v>
      </c>
      <c r="AK4518" s="2" t="s">
        <v>579</v>
      </c>
      <c r="AL4518" s="2" t="s">
        <v>99</v>
      </c>
      <c r="AM4518" s="2" t="s">
        <v>28</v>
      </c>
      <c r="AN4518" s="2" t="s">
        <v>93</v>
      </c>
      <c r="AO4518" s="2" t="s">
        <v>78</v>
      </c>
      <c r="AP4518" s="2" t="s">
        <v>61</v>
      </c>
      <c r="AQ4518" s="2" t="s">
        <v>52</v>
      </c>
      <c r="AR4518" s="2" t="s">
        <v>33</v>
      </c>
      <c r="AS4518" s="2" t="s">
        <v>46</v>
      </c>
      <c r="AT4518" s="2">
        <v>352.3</v>
      </c>
      <c r="AU4518" s="2">
        <v>7</v>
      </c>
      <c r="AV4518" s="2">
        <v>0.03</v>
      </c>
      <c r="AW4518" s="2">
        <v>2392.12</v>
      </c>
      <c r="AX4518" s="2">
        <v>1539.78</v>
      </c>
      <c r="AY4518" s="2">
        <v>852.34</v>
      </c>
      <c r="AZ4518" s="2" t="s">
        <v>76</v>
      </c>
      <c r="BA4518" s="2" t="s">
        <v>88</v>
      </c>
      <c r="BB4518" s="2" t="s">
        <v>48</v>
      </c>
      <c r="BC4518" s="2">
        <v>44.84</v>
      </c>
      <c r="BD4518" s="2">
        <v>4</v>
      </c>
      <c r="BE4518" s="2" t="s">
        <v>97</v>
      </c>
      <c r="BF4518" s="2" t="s">
        <v>56</v>
      </c>
      <c r="BG4518" s="2">
        <v>1</v>
      </c>
      <c r="BH4518" s="2">
        <v>10</v>
      </c>
    </row>
    <row r="4519" spans="36:60" x14ac:dyDescent="0.25">
      <c r="AJ4519" s="12">
        <v>805</v>
      </c>
      <c r="AK4519" s="13" t="s">
        <v>580</v>
      </c>
      <c r="AL4519" s="13" t="s">
        <v>27</v>
      </c>
      <c r="AM4519" s="13" t="s">
        <v>66</v>
      </c>
      <c r="AN4519" s="13" t="s">
        <v>29</v>
      </c>
      <c r="AO4519" s="13" t="s">
        <v>67</v>
      </c>
      <c r="AP4519" s="13" t="s">
        <v>75</v>
      </c>
      <c r="AQ4519" s="13" t="s">
        <v>107</v>
      </c>
      <c r="AR4519" s="13" t="s">
        <v>53</v>
      </c>
      <c r="AS4519" s="13" t="s">
        <v>46</v>
      </c>
      <c r="AT4519" s="13">
        <v>18.05</v>
      </c>
      <c r="AU4519" s="13">
        <v>20</v>
      </c>
      <c r="AV4519" s="13">
        <v>0.14000000000000001</v>
      </c>
      <c r="AW4519" s="13">
        <v>310.45999999999998</v>
      </c>
      <c r="AX4519" s="13">
        <v>225.55</v>
      </c>
      <c r="AY4519" s="13">
        <v>84.91</v>
      </c>
      <c r="AZ4519" s="13" t="s">
        <v>35</v>
      </c>
      <c r="BA4519" s="13" t="s">
        <v>71</v>
      </c>
      <c r="BB4519" s="13" t="s">
        <v>72</v>
      </c>
      <c r="BC4519" s="13">
        <v>6.29</v>
      </c>
      <c r="BD4519" s="13">
        <v>1</v>
      </c>
      <c r="BE4519" s="13" t="s">
        <v>97</v>
      </c>
      <c r="BF4519" s="13" t="s">
        <v>56</v>
      </c>
      <c r="BG4519" s="13">
        <v>5</v>
      </c>
      <c r="BH4519" s="13">
        <v>5</v>
      </c>
    </row>
    <row r="4520" spans="36:60" x14ac:dyDescent="0.25">
      <c r="AJ4520" s="11">
        <v>806</v>
      </c>
      <c r="AK4520" s="2" t="s">
        <v>417</v>
      </c>
      <c r="AL4520" s="2" t="s">
        <v>65</v>
      </c>
      <c r="AM4520" s="2" t="s">
        <v>82</v>
      </c>
      <c r="AN4520" s="2" t="s">
        <v>90</v>
      </c>
      <c r="AO4520" s="2" t="s">
        <v>100</v>
      </c>
      <c r="AP4520" s="2" t="s">
        <v>68</v>
      </c>
      <c r="AQ4520" s="2" t="s">
        <v>52</v>
      </c>
      <c r="AR4520" s="2" t="s">
        <v>45</v>
      </c>
      <c r="AS4520" s="2" t="s">
        <v>70</v>
      </c>
      <c r="AT4520" s="2">
        <v>922.14</v>
      </c>
      <c r="AU4520" s="2">
        <v>2</v>
      </c>
      <c r="AV4520" s="2">
        <v>0.26</v>
      </c>
      <c r="AW4520" s="2">
        <v>1364.77</v>
      </c>
      <c r="AX4520" s="2">
        <v>881.38</v>
      </c>
      <c r="AY4520" s="2">
        <v>483.39</v>
      </c>
      <c r="AZ4520" s="2" t="s">
        <v>35</v>
      </c>
      <c r="BA4520" s="2" t="s">
        <v>71</v>
      </c>
      <c r="BB4520" s="2" t="s">
        <v>48</v>
      </c>
      <c r="BC4520" s="2">
        <v>36.54</v>
      </c>
      <c r="BD4520" s="2">
        <v>10</v>
      </c>
      <c r="BE4520" s="2" t="s">
        <v>97</v>
      </c>
      <c r="BF4520" s="2" t="s">
        <v>56</v>
      </c>
      <c r="BG4520" s="2">
        <v>4</v>
      </c>
      <c r="BH4520" s="2">
        <v>10</v>
      </c>
    </row>
    <row r="4521" spans="36:60" x14ac:dyDescent="0.25">
      <c r="AJ4521" s="12">
        <v>807</v>
      </c>
      <c r="AK4521" s="13" t="s">
        <v>423</v>
      </c>
      <c r="AL4521" s="13" t="s">
        <v>65</v>
      </c>
      <c r="AM4521" s="13" t="s">
        <v>28</v>
      </c>
      <c r="AN4521" s="13" t="s">
        <v>43</v>
      </c>
      <c r="AO4521" s="13" t="s">
        <v>94</v>
      </c>
      <c r="AP4521" s="13" t="s">
        <v>61</v>
      </c>
      <c r="AQ4521" s="13" t="s">
        <v>134</v>
      </c>
      <c r="AR4521" s="13" t="s">
        <v>33</v>
      </c>
      <c r="AS4521" s="13" t="s">
        <v>85</v>
      </c>
      <c r="AT4521" s="13">
        <v>290.56</v>
      </c>
      <c r="AU4521" s="13">
        <v>4</v>
      </c>
      <c r="AV4521" s="13">
        <v>0.21</v>
      </c>
      <c r="AW4521" s="13">
        <v>918.17</v>
      </c>
      <c r="AX4521" s="13">
        <v>699.37</v>
      </c>
      <c r="AY4521" s="13">
        <v>218.8</v>
      </c>
      <c r="AZ4521" s="13" t="s">
        <v>76</v>
      </c>
      <c r="BA4521" s="13" t="s">
        <v>36</v>
      </c>
      <c r="BB4521" s="13" t="s">
        <v>48</v>
      </c>
      <c r="BC4521" s="13">
        <v>40.97</v>
      </c>
      <c r="BD4521" s="13">
        <v>8</v>
      </c>
      <c r="BE4521" s="13" t="s">
        <v>55</v>
      </c>
      <c r="BF4521" s="13" t="s">
        <v>39</v>
      </c>
      <c r="BG4521" s="13">
        <v>4</v>
      </c>
      <c r="BH4521" s="13">
        <v>12</v>
      </c>
    </row>
    <row r="4522" spans="36:60" x14ac:dyDescent="0.25">
      <c r="AJ4522" s="11">
        <v>808</v>
      </c>
      <c r="AK4522" s="2" t="s">
        <v>581</v>
      </c>
      <c r="AL4522" s="2" t="s">
        <v>58</v>
      </c>
      <c r="AM4522" s="2" t="s">
        <v>82</v>
      </c>
      <c r="AN4522" s="2" t="s">
        <v>83</v>
      </c>
      <c r="AO4522" s="2" t="s">
        <v>44</v>
      </c>
      <c r="AP4522" s="2" t="s">
        <v>75</v>
      </c>
      <c r="AQ4522" s="2" t="s">
        <v>62</v>
      </c>
      <c r="AR4522" s="2" t="s">
        <v>45</v>
      </c>
      <c r="AS4522" s="2" t="s">
        <v>34</v>
      </c>
      <c r="AT4522" s="2">
        <v>764.25</v>
      </c>
      <c r="AU4522" s="2">
        <v>16</v>
      </c>
      <c r="AV4522" s="2">
        <v>0.15</v>
      </c>
      <c r="AW4522" s="2">
        <v>10393.799999999999</v>
      </c>
      <c r="AX4522" s="2">
        <v>6863.61</v>
      </c>
      <c r="AY4522" s="2">
        <v>3530.19</v>
      </c>
      <c r="AZ4522" s="2" t="s">
        <v>91</v>
      </c>
      <c r="BA4522" s="2" t="s">
        <v>88</v>
      </c>
      <c r="BB4522" s="2" t="s">
        <v>48</v>
      </c>
      <c r="BC4522" s="2">
        <v>24.24</v>
      </c>
      <c r="BD4522" s="2">
        <v>1</v>
      </c>
      <c r="BE4522" s="2" t="s">
        <v>38</v>
      </c>
      <c r="BF4522" s="2" t="s">
        <v>56</v>
      </c>
      <c r="BG4522" s="2">
        <v>1</v>
      </c>
      <c r="BH4522" s="2">
        <v>10</v>
      </c>
    </row>
    <row r="4523" spans="36:60" x14ac:dyDescent="0.25">
      <c r="AJ4523" s="12">
        <v>809</v>
      </c>
      <c r="AK4523" s="13" t="s">
        <v>582</v>
      </c>
      <c r="AL4523" s="13" t="s">
        <v>99</v>
      </c>
      <c r="AM4523" s="13" t="s">
        <v>42</v>
      </c>
      <c r="AN4523" s="13" t="s">
        <v>93</v>
      </c>
      <c r="AO4523" s="13" t="s">
        <v>100</v>
      </c>
      <c r="AP4523" s="13" t="s">
        <v>68</v>
      </c>
      <c r="AQ4523" s="13" t="s">
        <v>134</v>
      </c>
      <c r="AR4523" s="13" t="s">
        <v>33</v>
      </c>
      <c r="AS4523" s="13" t="s">
        <v>70</v>
      </c>
      <c r="AT4523" s="13">
        <v>166.25</v>
      </c>
      <c r="AU4523" s="13">
        <v>5</v>
      </c>
      <c r="AV4523" s="13">
        <v>0.02</v>
      </c>
      <c r="AW4523" s="13">
        <v>814.62</v>
      </c>
      <c r="AX4523" s="13">
        <v>422.84</v>
      </c>
      <c r="AY4523" s="13">
        <v>391.78</v>
      </c>
      <c r="AZ4523" s="13" t="s">
        <v>35</v>
      </c>
      <c r="BA4523" s="13" t="s">
        <v>36</v>
      </c>
      <c r="BB4523" s="13" t="s">
        <v>72</v>
      </c>
      <c r="BC4523" s="13">
        <v>46.52</v>
      </c>
      <c r="BD4523" s="13">
        <v>10</v>
      </c>
      <c r="BE4523" s="13" t="s">
        <v>97</v>
      </c>
      <c r="BF4523" s="13" t="s">
        <v>56</v>
      </c>
      <c r="BG4523" s="13">
        <v>4</v>
      </c>
      <c r="BH4523" s="13">
        <v>3</v>
      </c>
    </row>
    <row r="4524" spans="36:60" x14ac:dyDescent="0.25">
      <c r="AJ4524" s="11">
        <v>810</v>
      </c>
      <c r="AK4524" s="2" t="s">
        <v>583</v>
      </c>
      <c r="AL4524" s="2" t="s">
        <v>127</v>
      </c>
      <c r="AM4524" s="2" t="s">
        <v>28</v>
      </c>
      <c r="AN4524" s="2" t="s">
        <v>59</v>
      </c>
      <c r="AO4524" s="2" t="s">
        <v>60</v>
      </c>
      <c r="AP4524" s="2" t="s">
        <v>61</v>
      </c>
      <c r="AQ4524" s="2" t="s">
        <v>102</v>
      </c>
      <c r="AR4524" s="2" t="s">
        <v>45</v>
      </c>
      <c r="AS4524" s="2" t="s">
        <v>70</v>
      </c>
      <c r="AT4524" s="2">
        <v>243.98</v>
      </c>
      <c r="AU4524" s="2">
        <v>13</v>
      </c>
      <c r="AV4524" s="2">
        <v>0.21</v>
      </c>
      <c r="AW4524" s="2">
        <v>2505.67</v>
      </c>
      <c r="AX4524" s="2">
        <v>1892.17</v>
      </c>
      <c r="AY4524" s="2">
        <v>613.5</v>
      </c>
      <c r="AZ4524" s="2" t="s">
        <v>47</v>
      </c>
      <c r="BA4524" s="2" t="s">
        <v>88</v>
      </c>
      <c r="BB4524" s="2" t="s">
        <v>37</v>
      </c>
      <c r="BC4524" s="2">
        <v>43.12</v>
      </c>
      <c r="BD4524" s="2">
        <v>2</v>
      </c>
      <c r="BE4524" s="2" t="s">
        <v>97</v>
      </c>
      <c r="BF4524" s="2" t="s">
        <v>39</v>
      </c>
      <c r="BG4524" s="2">
        <v>4</v>
      </c>
      <c r="BH4524" s="2">
        <v>4</v>
      </c>
    </row>
    <row r="4525" spans="36:60" x14ac:dyDescent="0.25">
      <c r="AJ4525" s="12">
        <v>811</v>
      </c>
      <c r="AK4525" s="13" t="s">
        <v>284</v>
      </c>
      <c r="AL4525" s="13" t="s">
        <v>58</v>
      </c>
      <c r="AM4525" s="13" t="s">
        <v>28</v>
      </c>
      <c r="AN4525" s="13" t="s">
        <v>29</v>
      </c>
      <c r="AO4525" s="13" t="s">
        <v>44</v>
      </c>
      <c r="AP4525" s="13" t="s">
        <v>61</v>
      </c>
      <c r="AQ4525" s="13" t="s">
        <v>32</v>
      </c>
      <c r="AR4525" s="13" t="s">
        <v>45</v>
      </c>
      <c r="AS4525" s="13" t="s">
        <v>46</v>
      </c>
      <c r="AT4525" s="13">
        <v>496</v>
      </c>
      <c r="AU4525" s="13">
        <v>4</v>
      </c>
      <c r="AV4525" s="13">
        <v>7.0000000000000007E-2</v>
      </c>
      <c r="AW4525" s="13">
        <v>1845.12</v>
      </c>
      <c r="AX4525" s="13">
        <v>1448.95</v>
      </c>
      <c r="AY4525" s="13">
        <v>396.17</v>
      </c>
      <c r="AZ4525" s="13" t="s">
        <v>47</v>
      </c>
      <c r="BA4525" s="13" t="s">
        <v>88</v>
      </c>
      <c r="BB4525" s="13" t="s">
        <v>37</v>
      </c>
      <c r="BC4525" s="13">
        <v>5.83</v>
      </c>
      <c r="BD4525" s="13">
        <v>8</v>
      </c>
      <c r="BE4525" s="13" t="s">
        <v>97</v>
      </c>
      <c r="BF4525" s="13" t="s">
        <v>56</v>
      </c>
      <c r="BG4525" s="13">
        <v>5</v>
      </c>
      <c r="BH4525" s="13">
        <v>5</v>
      </c>
    </row>
    <row r="4526" spans="36:60" x14ac:dyDescent="0.25">
      <c r="AJ4526" s="11">
        <v>812</v>
      </c>
      <c r="AK4526" s="2" t="s">
        <v>383</v>
      </c>
      <c r="AL4526" s="2" t="s">
        <v>27</v>
      </c>
      <c r="AM4526" s="2" t="s">
        <v>28</v>
      </c>
      <c r="AN4526" s="2" t="s">
        <v>29</v>
      </c>
      <c r="AO4526" s="2" t="s">
        <v>44</v>
      </c>
      <c r="AP4526" s="2" t="s">
        <v>61</v>
      </c>
      <c r="AQ4526" s="2" t="s">
        <v>32</v>
      </c>
      <c r="AR4526" s="2" t="s">
        <v>33</v>
      </c>
      <c r="AS4526" s="2" t="s">
        <v>34</v>
      </c>
      <c r="AT4526" s="2">
        <v>437.88</v>
      </c>
      <c r="AU4526" s="2">
        <v>19</v>
      </c>
      <c r="AV4526" s="2">
        <v>0.08</v>
      </c>
      <c r="AW4526" s="2">
        <v>7654.14</v>
      </c>
      <c r="AX4526" s="2">
        <v>6816.11</v>
      </c>
      <c r="AY4526" s="2">
        <v>838.03</v>
      </c>
      <c r="AZ4526" s="2" t="s">
        <v>35</v>
      </c>
      <c r="BA4526" s="2" t="s">
        <v>36</v>
      </c>
      <c r="BB4526" s="2" t="s">
        <v>72</v>
      </c>
      <c r="BC4526" s="2">
        <v>15.26</v>
      </c>
      <c r="BD4526" s="2">
        <v>3</v>
      </c>
      <c r="BE4526" s="2" t="s">
        <v>55</v>
      </c>
      <c r="BF4526" s="2" t="s">
        <v>56</v>
      </c>
      <c r="BG4526" s="2">
        <v>5</v>
      </c>
      <c r="BH4526" s="2">
        <v>5</v>
      </c>
    </row>
    <row r="4527" spans="36:60" x14ac:dyDescent="0.25">
      <c r="AJ4527" s="12">
        <v>813</v>
      </c>
      <c r="AK4527" s="13" t="s">
        <v>295</v>
      </c>
      <c r="AL4527" s="13" t="s">
        <v>118</v>
      </c>
      <c r="AM4527" s="13" t="s">
        <v>82</v>
      </c>
      <c r="AN4527" s="13" t="s">
        <v>90</v>
      </c>
      <c r="AO4527" s="13" t="s">
        <v>60</v>
      </c>
      <c r="AP4527" s="13" t="s">
        <v>68</v>
      </c>
      <c r="AQ4527" s="13" t="s">
        <v>52</v>
      </c>
      <c r="AR4527" s="13" t="s">
        <v>45</v>
      </c>
      <c r="AS4527" s="13" t="s">
        <v>80</v>
      </c>
      <c r="AT4527" s="13">
        <v>449.72</v>
      </c>
      <c r="AU4527" s="13">
        <v>13</v>
      </c>
      <c r="AV4527" s="13">
        <v>0.01</v>
      </c>
      <c r="AW4527" s="13">
        <v>5787.9</v>
      </c>
      <c r="AX4527" s="13">
        <v>3586.45</v>
      </c>
      <c r="AY4527" s="13">
        <v>2201.4499999999998</v>
      </c>
      <c r="AZ4527" s="13" t="s">
        <v>47</v>
      </c>
      <c r="BA4527" s="13" t="s">
        <v>36</v>
      </c>
      <c r="BB4527" s="13" t="s">
        <v>72</v>
      </c>
      <c r="BC4527" s="13">
        <v>24.71</v>
      </c>
      <c r="BD4527" s="13">
        <v>9</v>
      </c>
      <c r="BE4527" s="13" t="s">
        <v>55</v>
      </c>
      <c r="BF4527" s="13" t="s">
        <v>56</v>
      </c>
      <c r="BG4527" s="13">
        <v>1</v>
      </c>
      <c r="BH4527" s="13">
        <v>12</v>
      </c>
    </row>
    <row r="4528" spans="36:60" x14ac:dyDescent="0.25">
      <c r="AJ4528" s="11">
        <v>814</v>
      </c>
      <c r="AK4528" s="2" t="s">
        <v>306</v>
      </c>
      <c r="AL4528" s="2" t="s">
        <v>27</v>
      </c>
      <c r="AM4528" s="2" t="s">
        <v>28</v>
      </c>
      <c r="AN4528" s="2" t="s">
        <v>83</v>
      </c>
      <c r="AO4528" s="2" t="s">
        <v>94</v>
      </c>
      <c r="AP4528" s="2" t="s">
        <v>31</v>
      </c>
      <c r="AQ4528" s="2" t="s">
        <v>52</v>
      </c>
      <c r="AR4528" s="2" t="s">
        <v>45</v>
      </c>
      <c r="AS4528" s="2" t="s">
        <v>46</v>
      </c>
      <c r="AT4528" s="2">
        <v>246.54</v>
      </c>
      <c r="AU4528" s="2">
        <v>16</v>
      </c>
      <c r="AV4528" s="2">
        <v>0.09</v>
      </c>
      <c r="AW4528" s="2">
        <v>3589.62</v>
      </c>
      <c r="AX4528" s="2">
        <v>1824.09</v>
      </c>
      <c r="AY4528" s="2">
        <v>1765.53</v>
      </c>
      <c r="AZ4528" s="2" t="s">
        <v>76</v>
      </c>
      <c r="BA4528" s="2" t="s">
        <v>54</v>
      </c>
      <c r="BB4528" s="2" t="s">
        <v>72</v>
      </c>
      <c r="BC4528" s="2">
        <v>48.09</v>
      </c>
      <c r="BD4528" s="2">
        <v>2</v>
      </c>
      <c r="BE4528" s="2" t="s">
        <v>97</v>
      </c>
      <c r="BF4528" s="2" t="s">
        <v>56</v>
      </c>
      <c r="BG4528" s="2">
        <v>3</v>
      </c>
      <c r="BH4528" s="2">
        <v>12</v>
      </c>
    </row>
    <row r="4529" spans="36:60" x14ac:dyDescent="0.25">
      <c r="AJ4529" s="12">
        <v>815</v>
      </c>
      <c r="AK4529" s="13" t="s">
        <v>584</v>
      </c>
      <c r="AL4529" s="13" t="s">
        <v>58</v>
      </c>
      <c r="AM4529" s="13" t="s">
        <v>66</v>
      </c>
      <c r="AN4529" s="13" t="s">
        <v>29</v>
      </c>
      <c r="AO4529" s="13" t="s">
        <v>60</v>
      </c>
      <c r="AP4529" s="13" t="s">
        <v>75</v>
      </c>
      <c r="AQ4529" s="13" t="s">
        <v>84</v>
      </c>
      <c r="AR4529" s="13" t="s">
        <v>33</v>
      </c>
      <c r="AS4529" s="13" t="s">
        <v>46</v>
      </c>
      <c r="AT4529" s="13">
        <v>630.30999999999995</v>
      </c>
      <c r="AU4529" s="13">
        <v>18</v>
      </c>
      <c r="AV4529" s="13">
        <v>0.28000000000000003</v>
      </c>
      <c r="AW4529" s="13">
        <v>8168.82</v>
      </c>
      <c r="AX4529" s="13">
        <v>5434.21</v>
      </c>
      <c r="AY4529" s="13">
        <v>2734.61</v>
      </c>
      <c r="AZ4529" s="13" t="s">
        <v>63</v>
      </c>
      <c r="BA4529" s="13" t="s">
        <v>71</v>
      </c>
      <c r="BB4529" s="13" t="s">
        <v>48</v>
      </c>
      <c r="BC4529" s="13">
        <v>27.29</v>
      </c>
      <c r="BD4529" s="13">
        <v>2</v>
      </c>
      <c r="BE4529" s="13" t="s">
        <v>38</v>
      </c>
      <c r="BF4529" s="13" t="s">
        <v>56</v>
      </c>
      <c r="BG4529" s="13">
        <v>5</v>
      </c>
      <c r="BH4529" s="13">
        <v>12</v>
      </c>
    </row>
    <row r="4530" spans="36:60" x14ac:dyDescent="0.25">
      <c r="AJ4530" s="11">
        <v>816</v>
      </c>
      <c r="AK4530" s="2" t="s">
        <v>388</v>
      </c>
      <c r="AL4530" s="2" t="s">
        <v>27</v>
      </c>
      <c r="AM4530" s="2" t="s">
        <v>82</v>
      </c>
      <c r="AN4530" s="2" t="s">
        <v>93</v>
      </c>
      <c r="AO4530" s="2" t="s">
        <v>67</v>
      </c>
      <c r="AP4530" s="2" t="s">
        <v>51</v>
      </c>
      <c r="AQ4530" s="2" t="s">
        <v>52</v>
      </c>
      <c r="AR4530" s="2" t="s">
        <v>45</v>
      </c>
      <c r="AS4530" s="2" t="s">
        <v>80</v>
      </c>
      <c r="AT4530" s="2">
        <v>252.98</v>
      </c>
      <c r="AU4530" s="2">
        <v>5</v>
      </c>
      <c r="AV4530" s="2">
        <v>0.12</v>
      </c>
      <c r="AW4530" s="2">
        <v>1113.1099999999999</v>
      </c>
      <c r="AX4530" s="2">
        <v>699.56</v>
      </c>
      <c r="AY4530" s="2">
        <v>413.55</v>
      </c>
      <c r="AZ4530" s="2" t="s">
        <v>63</v>
      </c>
      <c r="BA4530" s="2" t="s">
        <v>54</v>
      </c>
      <c r="BB4530" s="2" t="s">
        <v>37</v>
      </c>
      <c r="BC4530" s="2">
        <v>41.04</v>
      </c>
      <c r="BD4530" s="2">
        <v>4</v>
      </c>
      <c r="BE4530" s="2" t="s">
        <v>38</v>
      </c>
      <c r="BF4530" s="2" t="s">
        <v>39</v>
      </c>
      <c r="BG4530" s="2">
        <v>2</v>
      </c>
      <c r="BH4530" s="2">
        <v>7</v>
      </c>
    </row>
    <row r="4531" spans="36:60" x14ac:dyDescent="0.25">
      <c r="AJ4531" s="12">
        <v>817</v>
      </c>
      <c r="AK4531" s="13" t="s">
        <v>525</v>
      </c>
      <c r="AL4531" s="13" t="s">
        <v>65</v>
      </c>
      <c r="AM4531" s="13" t="s">
        <v>66</v>
      </c>
      <c r="AN4531" s="13" t="s">
        <v>59</v>
      </c>
      <c r="AO4531" s="13" t="s">
        <v>67</v>
      </c>
      <c r="AP4531" s="13" t="s">
        <v>51</v>
      </c>
      <c r="AQ4531" s="13" t="s">
        <v>52</v>
      </c>
      <c r="AR4531" s="13" t="s">
        <v>45</v>
      </c>
      <c r="AS4531" s="13" t="s">
        <v>80</v>
      </c>
      <c r="AT4531" s="13">
        <v>794.96</v>
      </c>
      <c r="AU4531" s="13">
        <v>2</v>
      </c>
      <c r="AV4531" s="13">
        <v>0.25</v>
      </c>
      <c r="AW4531" s="13">
        <v>1192.44</v>
      </c>
      <c r="AX4531" s="13">
        <v>823.82</v>
      </c>
      <c r="AY4531" s="13">
        <v>368.62</v>
      </c>
      <c r="AZ4531" s="13" t="s">
        <v>47</v>
      </c>
      <c r="BA4531" s="13" t="s">
        <v>54</v>
      </c>
      <c r="BB4531" s="13" t="s">
        <v>72</v>
      </c>
      <c r="BC4531" s="13">
        <v>49.05</v>
      </c>
      <c r="BD4531" s="13">
        <v>8</v>
      </c>
      <c r="BE4531" s="13" t="s">
        <v>38</v>
      </c>
      <c r="BF4531" s="13" t="s">
        <v>39</v>
      </c>
      <c r="BG4531" s="13">
        <v>1</v>
      </c>
      <c r="BH4531" s="13">
        <v>12</v>
      </c>
    </row>
    <row r="4532" spans="36:60" x14ac:dyDescent="0.25">
      <c r="AJ4532" s="11">
        <v>818</v>
      </c>
      <c r="AK4532" s="2" t="s">
        <v>585</v>
      </c>
      <c r="AL4532" s="2" t="s">
        <v>50</v>
      </c>
      <c r="AM4532" s="2" t="s">
        <v>28</v>
      </c>
      <c r="AN4532" s="2" t="s">
        <v>83</v>
      </c>
      <c r="AO4532" s="2" t="s">
        <v>74</v>
      </c>
      <c r="AP4532" s="2" t="s">
        <v>51</v>
      </c>
      <c r="AQ4532" s="2" t="s">
        <v>87</v>
      </c>
      <c r="AR4532" s="2" t="s">
        <v>33</v>
      </c>
      <c r="AS4532" s="2" t="s">
        <v>70</v>
      </c>
      <c r="AT4532" s="2">
        <v>976.41</v>
      </c>
      <c r="AU4532" s="2">
        <v>18</v>
      </c>
      <c r="AV4532" s="2">
        <v>0.15</v>
      </c>
      <c r="AW4532" s="2">
        <v>14939.07</v>
      </c>
      <c r="AX4532" s="2">
        <v>7497.72</v>
      </c>
      <c r="AY4532" s="2">
        <v>7441.35</v>
      </c>
      <c r="AZ4532" s="2" t="s">
        <v>91</v>
      </c>
      <c r="BA4532" s="2" t="s">
        <v>36</v>
      </c>
      <c r="BB4532" s="2" t="s">
        <v>48</v>
      </c>
      <c r="BC4532" s="2">
        <v>49.75</v>
      </c>
      <c r="BD4532" s="2">
        <v>4</v>
      </c>
      <c r="BE4532" s="2" t="s">
        <v>38</v>
      </c>
      <c r="BF4532" s="2" t="s">
        <v>39</v>
      </c>
      <c r="BG4532" s="2">
        <v>4</v>
      </c>
      <c r="BH4532" s="2">
        <v>10</v>
      </c>
    </row>
    <row r="4533" spans="36:60" x14ac:dyDescent="0.25">
      <c r="AJ4533" s="12">
        <v>819</v>
      </c>
      <c r="AK4533" s="13" t="s">
        <v>237</v>
      </c>
      <c r="AL4533" s="13" t="s">
        <v>114</v>
      </c>
      <c r="AM4533" s="13" t="s">
        <v>66</v>
      </c>
      <c r="AN4533" s="13" t="s">
        <v>93</v>
      </c>
      <c r="AO4533" s="13" t="s">
        <v>67</v>
      </c>
      <c r="AP4533" s="13" t="s">
        <v>61</v>
      </c>
      <c r="AQ4533" s="13" t="s">
        <v>107</v>
      </c>
      <c r="AR4533" s="13" t="s">
        <v>53</v>
      </c>
      <c r="AS4533" s="13" t="s">
        <v>80</v>
      </c>
      <c r="AT4533" s="13">
        <v>896.19</v>
      </c>
      <c r="AU4533" s="13">
        <v>4</v>
      </c>
      <c r="AV4533" s="13">
        <v>7.0000000000000007E-2</v>
      </c>
      <c r="AW4533" s="13">
        <v>3333.83</v>
      </c>
      <c r="AX4533" s="13">
        <v>2696.11</v>
      </c>
      <c r="AY4533" s="13">
        <v>637.72</v>
      </c>
      <c r="AZ4533" s="13" t="s">
        <v>76</v>
      </c>
      <c r="BA4533" s="13" t="s">
        <v>88</v>
      </c>
      <c r="BB4533" s="13" t="s">
        <v>72</v>
      </c>
      <c r="BC4533" s="13">
        <v>27.28</v>
      </c>
      <c r="BD4533" s="13">
        <v>5</v>
      </c>
      <c r="BE4533" s="13" t="s">
        <v>38</v>
      </c>
      <c r="BF4533" s="13" t="s">
        <v>56</v>
      </c>
      <c r="BG4533" s="13">
        <v>1</v>
      </c>
      <c r="BH4533" s="13">
        <v>6</v>
      </c>
    </row>
    <row r="4534" spans="36:60" x14ac:dyDescent="0.25">
      <c r="AJ4534" s="11">
        <v>820</v>
      </c>
      <c r="AK4534" s="2" t="s">
        <v>586</v>
      </c>
      <c r="AL4534" s="2" t="s">
        <v>99</v>
      </c>
      <c r="AM4534" s="2" t="s">
        <v>28</v>
      </c>
      <c r="AN4534" s="2" t="s">
        <v>90</v>
      </c>
      <c r="AO4534" s="2" t="s">
        <v>67</v>
      </c>
      <c r="AP4534" s="2" t="s">
        <v>68</v>
      </c>
      <c r="AQ4534" s="2" t="s">
        <v>52</v>
      </c>
      <c r="AR4534" s="2" t="s">
        <v>53</v>
      </c>
      <c r="AS4534" s="2" t="s">
        <v>80</v>
      </c>
      <c r="AT4534" s="2">
        <v>532.29</v>
      </c>
      <c r="AU4534" s="2">
        <v>4</v>
      </c>
      <c r="AV4534" s="2">
        <v>0.15</v>
      </c>
      <c r="AW4534" s="2">
        <v>1809.79</v>
      </c>
      <c r="AX4534" s="2">
        <v>1186.1400000000001</v>
      </c>
      <c r="AY4534" s="2">
        <v>623.65</v>
      </c>
      <c r="AZ4534" s="2" t="s">
        <v>63</v>
      </c>
      <c r="BA4534" s="2" t="s">
        <v>36</v>
      </c>
      <c r="BB4534" s="2" t="s">
        <v>72</v>
      </c>
      <c r="BC4534" s="2">
        <v>43.94</v>
      </c>
      <c r="BD4534" s="2">
        <v>4</v>
      </c>
      <c r="BE4534" s="2" t="s">
        <v>97</v>
      </c>
      <c r="BF4534" s="2" t="s">
        <v>56</v>
      </c>
      <c r="BG4534" s="2">
        <v>3</v>
      </c>
      <c r="BH4534" s="2">
        <v>5</v>
      </c>
    </row>
    <row r="4535" spans="36:60" x14ac:dyDescent="0.25">
      <c r="AJ4535" s="12">
        <v>821</v>
      </c>
      <c r="AK4535" s="13" t="s">
        <v>570</v>
      </c>
      <c r="AL4535" s="13" t="s">
        <v>120</v>
      </c>
      <c r="AM4535" s="13" t="s">
        <v>28</v>
      </c>
      <c r="AN4535" s="13" t="s">
        <v>93</v>
      </c>
      <c r="AO4535" s="13" t="s">
        <v>67</v>
      </c>
      <c r="AP4535" s="13" t="s">
        <v>61</v>
      </c>
      <c r="AQ4535" s="13" t="s">
        <v>32</v>
      </c>
      <c r="AR4535" s="13" t="s">
        <v>53</v>
      </c>
      <c r="AS4535" s="13" t="s">
        <v>46</v>
      </c>
      <c r="AT4535" s="13">
        <v>819.17</v>
      </c>
      <c r="AU4535" s="13">
        <v>7</v>
      </c>
      <c r="AV4535" s="13">
        <v>0.14000000000000001</v>
      </c>
      <c r="AW4535" s="13">
        <v>4931.3999999999996</v>
      </c>
      <c r="AX4535" s="13">
        <v>3519.76</v>
      </c>
      <c r="AY4535" s="13">
        <v>1411.64</v>
      </c>
      <c r="AZ4535" s="13" t="s">
        <v>47</v>
      </c>
      <c r="BA4535" s="13" t="s">
        <v>54</v>
      </c>
      <c r="BB4535" s="13" t="s">
        <v>37</v>
      </c>
      <c r="BC4535" s="13">
        <v>13.58</v>
      </c>
      <c r="BD4535" s="13">
        <v>5</v>
      </c>
      <c r="BE4535" s="13" t="s">
        <v>97</v>
      </c>
      <c r="BF4535" s="13" t="s">
        <v>56</v>
      </c>
      <c r="BG4535" s="13">
        <v>1</v>
      </c>
      <c r="BH4535" s="13">
        <v>6</v>
      </c>
    </row>
    <row r="4536" spans="36:60" x14ac:dyDescent="0.25">
      <c r="AJ4536" s="11">
        <v>822</v>
      </c>
      <c r="AK4536" s="2" t="s">
        <v>153</v>
      </c>
      <c r="AL4536" s="2" t="s">
        <v>118</v>
      </c>
      <c r="AM4536" s="2" t="s">
        <v>28</v>
      </c>
      <c r="AN4536" s="2" t="s">
        <v>59</v>
      </c>
      <c r="AO4536" s="2" t="s">
        <v>30</v>
      </c>
      <c r="AP4536" s="2" t="s">
        <v>68</v>
      </c>
      <c r="AQ4536" s="2" t="s">
        <v>62</v>
      </c>
      <c r="AR4536" s="2" t="s">
        <v>53</v>
      </c>
      <c r="AS4536" s="2" t="s">
        <v>46</v>
      </c>
      <c r="AT4536" s="2">
        <v>964.63</v>
      </c>
      <c r="AU4536" s="2">
        <v>10</v>
      </c>
      <c r="AV4536" s="2">
        <v>0.28999999999999998</v>
      </c>
      <c r="AW4536" s="2">
        <v>6848.87</v>
      </c>
      <c r="AX4536" s="2">
        <v>5605.52</v>
      </c>
      <c r="AY4536" s="2">
        <v>1243.3499999999999</v>
      </c>
      <c r="AZ4536" s="2" t="s">
        <v>35</v>
      </c>
      <c r="BA4536" s="2" t="s">
        <v>88</v>
      </c>
      <c r="BB4536" s="2" t="s">
        <v>48</v>
      </c>
      <c r="BC4536" s="2">
        <v>40.19</v>
      </c>
      <c r="BD4536" s="2">
        <v>5</v>
      </c>
      <c r="BE4536" s="2" t="s">
        <v>38</v>
      </c>
      <c r="BF4536" s="2" t="s">
        <v>39</v>
      </c>
      <c r="BG4536" s="2">
        <v>3</v>
      </c>
      <c r="BH4536" s="2">
        <v>3</v>
      </c>
    </row>
    <row r="4537" spans="36:60" x14ac:dyDescent="0.25">
      <c r="AJ4537" s="12">
        <v>823</v>
      </c>
      <c r="AK4537" s="13" t="s">
        <v>266</v>
      </c>
      <c r="AL4537" s="13" t="s">
        <v>120</v>
      </c>
      <c r="AM4537" s="13" t="s">
        <v>42</v>
      </c>
      <c r="AN4537" s="13" t="s">
        <v>43</v>
      </c>
      <c r="AO4537" s="13" t="s">
        <v>100</v>
      </c>
      <c r="AP4537" s="13" t="s">
        <v>51</v>
      </c>
      <c r="AQ4537" s="13" t="s">
        <v>87</v>
      </c>
      <c r="AR4537" s="13" t="s">
        <v>33</v>
      </c>
      <c r="AS4537" s="13" t="s">
        <v>34</v>
      </c>
      <c r="AT4537" s="13">
        <v>873.35</v>
      </c>
      <c r="AU4537" s="13">
        <v>3</v>
      </c>
      <c r="AV4537" s="13">
        <v>0.23</v>
      </c>
      <c r="AW4537" s="13">
        <v>2017.44</v>
      </c>
      <c r="AX4537" s="13">
        <v>1307.79</v>
      </c>
      <c r="AY4537" s="13">
        <v>709.65</v>
      </c>
      <c r="AZ4537" s="13" t="s">
        <v>63</v>
      </c>
      <c r="BA4537" s="13" t="s">
        <v>71</v>
      </c>
      <c r="BB4537" s="13" t="s">
        <v>72</v>
      </c>
      <c r="BC4537" s="13">
        <v>47.68</v>
      </c>
      <c r="BD4537" s="13">
        <v>3</v>
      </c>
      <c r="BE4537" s="13" t="s">
        <v>38</v>
      </c>
      <c r="BF4537" s="13" t="s">
        <v>56</v>
      </c>
      <c r="BG4537" s="13">
        <v>3</v>
      </c>
      <c r="BH4537" s="13">
        <v>7</v>
      </c>
    </row>
    <row r="4538" spans="36:60" x14ac:dyDescent="0.25">
      <c r="AJ4538" s="11">
        <v>824</v>
      </c>
      <c r="AK4538" s="2" t="s">
        <v>558</v>
      </c>
      <c r="AL4538" s="2" t="s">
        <v>114</v>
      </c>
      <c r="AM4538" s="2" t="s">
        <v>66</v>
      </c>
      <c r="AN4538" s="2" t="s">
        <v>93</v>
      </c>
      <c r="AO4538" s="2" t="s">
        <v>67</v>
      </c>
      <c r="AP4538" s="2" t="s">
        <v>75</v>
      </c>
      <c r="AQ4538" s="2" t="s">
        <v>32</v>
      </c>
      <c r="AR4538" s="2" t="s">
        <v>53</v>
      </c>
      <c r="AS4538" s="2" t="s">
        <v>34</v>
      </c>
      <c r="AT4538" s="2">
        <v>235.37</v>
      </c>
      <c r="AU4538" s="2">
        <v>11</v>
      </c>
      <c r="AV4538" s="2">
        <v>0.28000000000000003</v>
      </c>
      <c r="AW4538" s="2">
        <v>1864.13</v>
      </c>
      <c r="AX4538" s="2">
        <v>1513.34</v>
      </c>
      <c r="AY4538" s="2">
        <v>350.79</v>
      </c>
      <c r="AZ4538" s="2" t="s">
        <v>63</v>
      </c>
      <c r="BA4538" s="2" t="s">
        <v>88</v>
      </c>
      <c r="BB4538" s="2" t="s">
        <v>72</v>
      </c>
      <c r="BC4538" s="2">
        <v>42.22</v>
      </c>
      <c r="BD4538" s="2">
        <v>1</v>
      </c>
      <c r="BE4538" s="2" t="s">
        <v>97</v>
      </c>
      <c r="BF4538" s="2" t="s">
        <v>39</v>
      </c>
      <c r="BG4538" s="2">
        <v>3</v>
      </c>
      <c r="BH4538" s="2">
        <v>4</v>
      </c>
    </row>
    <row r="4539" spans="36:60" x14ac:dyDescent="0.25">
      <c r="AJ4539" s="12">
        <v>825</v>
      </c>
      <c r="AK4539" s="13" t="s">
        <v>407</v>
      </c>
      <c r="AL4539" s="13" t="s">
        <v>120</v>
      </c>
      <c r="AM4539" s="13" t="s">
        <v>82</v>
      </c>
      <c r="AN4539" s="13" t="s">
        <v>59</v>
      </c>
      <c r="AO4539" s="13" t="s">
        <v>67</v>
      </c>
      <c r="AP4539" s="13" t="s">
        <v>51</v>
      </c>
      <c r="AQ4539" s="13" t="s">
        <v>107</v>
      </c>
      <c r="AR4539" s="13" t="s">
        <v>53</v>
      </c>
      <c r="AS4539" s="13" t="s">
        <v>34</v>
      </c>
      <c r="AT4539" s="13">
        <v>888.87</v>
      </c>
      <c r="AU4539" s="13">
        <v>1</v>
      </c>
      <c r="AV4539" s="13">
        <v>0.16</v>
      </c>
      <c r="AW4539" s="13">
        <v>746.65</v>
      </c>
      <c r="AX4539" s="13">
        <v>529.25</v>
      </c>
      <c r="AY4539" s="13">
        <v>217.4</v>
      </c>
      <c r="AZ4539" s="13" t="s">
        <v>76</v>
      </c>
      <c r="BA4539" s="13" t="s">
        <v>36</v>
      </c>
      <c r="BB4539" s="13" t="s">
        <v>72</v>
      </c>
      <c r="BC4539" s="13">
        <v>23.82</v>
      </c>
      <c r="BD4539" s="13">
        <v>2</v>
      </c>
      <c r="BE4539" s="13" t="s">
        <v>38</v>
      </c>
      <c r="BF4539" s="13" t="s">
        <v>39</v>
      </c>
      <c r="BG4539" s="13">
        <v>5</v>
      </c>
      <c r="BH4539" s="13">
        <v>1</v>
      </c>
    </row>
    <row r="4540" spans="36:60" x14ac:dyDescent="0.25">
      <c r="AJ4540" s="11">
        <v>826</v>
      </c>
      <c r="AK4540" s="2" t="s">
        <v>267</v>
      </c>
      <c r="AL4540" s="2" t="s">
        <v>129</v>
      </c>
      <c r="AM4540" s="2" t="s">
        <v>42</v>
      </c>
      <c r="AN4540" s="2" t="s">
        <v>59</v>
      </c>
      <c r="AO4540" s="2" t="s">
        <v>44</v>
      </c>
      <c r="AP4540" s="2" t="s">
        <v>75</v>
      </c>
      <c r="AQ4540" s="2" t="s">
        <v>52</v>
      </c>
      <c r="AR4540" s="2" t="s">
        <v>33</v>
      </c>
      <c r="AS4540" s="2" t="s">
        <v>34</v>
      </c>
      <c r="AT4540" s="2">
        <v>157.28</v>
      </c>
      <c r="AU4540" s="2">
        <v>1</v>
      </c>
      <c r="AV4540" s="2">
        <v>0.05</v>
      </c>
      <c r="AW4540" s="2">
        <v>149.41999999999999</v>
      </c>
      <c r="AX4540" s="2">
        <v>86.12</v>
      </c>
      <c r="AY4540" s="2">
        <v>63.3</v>
      </c>
      <c r="AZ4540" s="2" t="s">
        <v>47</v>
      </c>
      <c r="BA4540" s="2" t="s">
        <v>71</v>
      </c>
      <c r="BB4540" s="2" t="s">
        <v>48</v>
      </c>
      <c r="BC4540" s="2">
        <v>29.25</v>
      </c>
      <c r="BD4540" s="2">
        <v>6</v>
      </c>
      <c r="BE4540" s="2" t="s">
        <v>38</v>
      </c>
      <c r="BF4540" s="2" t="s">
        <v>39</v>
      </c>
      <c r="BG4540" s="2">
        <v>4</v>
      </c>
      <c r="BH4540" s="2">
        <v>9</v>
      </c>
    </row>
    <row r="4541" spans="36:60" x14ac:dyDescent="0.25">
      <c r="AJ4541" s="12">
        <v>827</v>
      </c>
      <c r="AK4541" s="13" t="s">
        <v>342</v>
      </c>
      <c r="AL4541" s="13" t="s">
        <v>41</v>
      </c>
      <c r="AM4541" s="13" t="s">
        <v>42</v>
      </c>
      <c r="AN4541" s="13" t="s">
        <v>29</v>
      </c>
      <c r="AO4541" s="13" t="s">
        <v>60</v>
      </c>
      <c r="AP4541" s="13" t="s">
        <v>31</v>
      </c>
      <c r="AQ4541" s="13" t="s">
        <v>32</v>
      </c>
      <c r="AR4541" s="13" t="s">
        <v>53</v>
      </c>
      <c r="AS4541" s="13" t="s">
        <v>85</v>
      </c>
      <c r="AT4541" s="13">
        <v>472.04</v>
      </c>
      <c r="AU4541" s="13">
        <v>15</v>
      </c>
      <c r="AV4541" s="13">
        <v>0.26</v>
      </c>
      <c r="AW4541" s="13">
        <v>5239.6400000000003</v>
      </c>
      <c r="AX4541" s="13">
        <v>4098.45</v>
      </c>
      <c r="AY4541" s="13">
        <v>1141.19</v>
      </c>
      <c r="AZ4541" s="13" t="s">
        <v>35</v>
      </c>
      <c r="BA4541" s="13" t="s">
        <v>54</v>
      </c>
      <c r="BB4541" s="13" t="s">
        <v>37</v>
      </c>
      <c r="BC4541" s="13">
        <v>41.65</v>
      </c>
      <c r="BD4541" s="13">
        <v>7</v>
      </c>
      <c r="BE4541" s="13" t="s">
        <v>55</v>
      </c>
      <c r="BF4541" s="13" t="s">
        <v>39</v>
      </c>
      <c r="BG4541" s="13">
        <v>1</v>
      </c>
      <c r="BH4541" s="13">
        <v>3</v>
      </c>
    </row>
    <row r="4542" spans="36:60" x14ac:dyDescent="0.25">
      <c r="AJ4542" s="11">
        <v>828</v>
      </c>
      <c r="AK4542" s="2" t="s">
        <v>550</v>
      </c>
      <c r="AL4542" s="2" t="s">
        <v>129</v>
      </c>
      <c r="AM4542" s="2" t="s">
        <v>28</v>
      </c>
      <c r="AN4542" s="2" t="s">
        <v>43</v>
      </c>
      <c r="AO4542" s="2" t="s">
        <v>74</v>
      </c>
      <c r="AP4542" s="2" t="s">
        <v>51</v>
      </c>
      <c r="AQ4542" s="2" t="s">
        <v>107</v>
      </c>
      <c r="AR4542" s="2" t="s">
        <v>45</v>
      </c>
      <c r="AS4542" s="2" t="s">
        <v>34</v>
      </c>
      <c r="AT4542" s="2">
        <v>439.53</v>
      </c>
      <c r="AU4542" s="2">
        <v>8</v>
      </c>
      <c r="AV4542" s="2">
        <v>0.15</v>
      </c>
      <c r="AW4542" s="2">
        <v>2988.8</v>
      </c>
      <c r="AX4542" s="2">
        <v>2123.87</v>
      </c>
      <c r="AY4542" s="2">
        <v>864.93</v>
      </c>
      <c r="AZ4542" s="2" t="s">
        <v>35</v>
      </c>
      <c r="BA4542" s="2" t="s">
        <v>36</v>
      </c>
      <c r="BB4542" s="2" t="s">
        <v>37</v>
      </c>
      <c r="BC4542" s="2">
        <v>41.26</v>
      </c>
      <c r="BD4542" s="2">
        <v>8</v>
      </c>
      <c r="BE4542" s="2" t="s">
        <v>97</v>
      </c>
      <c r="BF4542" s="2" t="s">
        <v>56</v>
      </c>
      <c r="BG4542" s="2">
        <v>2</v>
      </c>
      <c r="BH4542" s="2">
        <v>7</v>
      </c>
    </row>
    <row r="4543" spans="36:60" x14ac:dyDescent="0.25">
      <c r="AJ4543" s="12">
        <v>829</v>
      </c>
      <c r="AK4543" s="13" t="s">
        <v>491</v>
      </c>
      <c r="AL4543" s="13" t="s">
        <v>129</v>
      </c>
      <c r="AM4543" s="13" t="s">
        <v>42</v>
      </c>
      <c r="AN4543" s="13" t="s">
        <v>83</v>
      </c>
      <c r="AO4543" s="13" t="s">
        <v>78</v>
      </c>
      <c r="AP4543" s="13" t="s">
        <v>75</v>
      </c>
      <c r="AQ4543" s="13" t="s">
        <v>107</v>
      </c>
      <c r="AR4543" s="13" t="s">
        <v>53</v>
      </c>
      <c r="AS4543" s="13" t="s">
        <v>80</v>
      </c>
      <c r="AT4543" s="13">
        <v>53.68</v>
      </c>
      <c r="AU4543" s="13">
        <v>17</v>
      </c>
      <c r="AV4543" s="13">
        <v>0.27</v>
      </c>
      <c r="AW4543" s="13">
        <v>666.17</v>
      </c>
      <c r="AX4543" s="13">
        <v>504.23</v>
      </c>
      <c r="AY4543" s="13">
        <v>161.94</v>
      </c>
      <c r="AZ4543" s="13" t="s">
        <v>35</v>
      </c>
      <c r="BA4543" s="13" t="s">
        <v>71</v>
      </c>
      <c r="BB4543" s="13" t="s">
        <v>72</v>
      </c>
      <c r="BC4543" s="13">
        <v>19.54</v>
      </c>
      <c r="BD4543" s="13">
        <v>6</v>
      </c>
      <c r="BE4543" s="13" t="s">
        <v>38</v>
      </c>
      <c r="BF4543" s="13" t="s">
        <v>39</v>
      </c>
      <c r="BG4543" s="13">
        <v>2</v>
      </c>
      <c r="BH4543" s="13">
        <v>2</v>
      </c>
    </row>
    <row r="4544" spans="36:60" x14ac:dyDescent="0.25">
      <c r="AJ4544" s="11">
        <v>830</v>
      </c>
      <c r="AK4544" s="2" t="s">
        <v>587</v>
      </c>
      <c r="AL4544" s="2" t="s">
        <v>96</v>
      </c>
      <c r="AM4544" s="2" t="s">
        <v>66</v>
      </c>
      <c r="AN4544" s="2" t="s">
        <v>59</v>
      </c>
      <c r="AO4544" s="2" t="s">
        <v>100</v>
      </c>
      <c r="AP4544" s="2" t="s">
        <v>51</v>
      </c>
      <c r="AQ4544" s="2" t="s">
        <v>107</v>
      </c>
      <c r="AR4544" s="2" t="s">
        <v>53</v>
      </c>
      <c r="AS4544" s="2" t="s">
        <v>70</v>
      </c>
      <c r="AT4544" s="2">
        <v>143.54</v>
      </c>
      <c r="AU4544" s="2">
        <v>2</v>
      </c>
      <c r="AV4544" s="2">
        <v>7.0000000000000007E-2</v>
      </c>
      <c r="AW4544" s="2">
        <v>266.98</v>
      </c>
      <c r="AX4544" s="2">
        <v>154.88999999999999</v>
      </c>
      <c r="AY4544" s="2">
        <v>112.09</v>
      </c>
      <c r="AZ4544" s="2" t="s">
        <v>47</v>
      </c>
      <c r="BA4544" s="2" t="s">
        <v>54</v>
      </c>
      <c r="BB4544" s="2" t="s">
        <v>37</v>
      </c>
      <c r="BC4544" s="2">
        <v>36.61</v>
      </c>
      <c r="BD4544" s="2">
        <v>5</v>
      </c>
      <c r="BE4544" s="2" t="s">
        <v>55</v>
      </c>
      <c r="BF4544" s="2" t="s">
        <v>39</v>
      </c>
      <c r="BG4544" s="2">
        <v>1</v>
      </c>
      <c r="BH4544" s="2">
        <v>4</v>
      </c>
    </row>
    <row r="4545" spans="36:60" x14ac:dyDescent="0.25">
      <c r="AJ4545" s="12">
        <v>831</v>
      </c>
      <c r="AK4545" s="13" t="s">
        <v>173</v>
      </c>
      <c r="AL4545" s="13" t="s">
        <v>127</v>
      </c>
      <c r="AM4545" s="13" t="s">
        <v>82</v>
      </c>
      <c r="AN4545" s="13" t="s">
        <v>93</v>
      </c>
      <c r="AO4545" s="13" t="s">
        <v>67</v>
      </c>
      <c r="AP4545" s="13" t="s">
        <v>75</v>
      </c>
      <c r="AQ4545" s="13" t="s">
        <v>62</v>
      </c>
      <c r="AR4545" s="13" t="s">
        <v>33</v>
      </c>
      <c r="AS4545" s="13" t="s">
        <v>80</v>
      </c>
      <c r="AT4545" s="13">
        <v>461.74</v>
      </c>
      <c r="AU4545" s="13">
        <v>5</v>
      </c>
      <c r="AV4545" s="13">
        <v>0.08</v>
      </c>
      <c r="AW4545" s="13">
        <v>2124</v>
      </c>
      <c r="AX4545" s="13">
        <v>1084.5999999999999</v>
      </c>
      <c r="AY4545" s="13">
        <v>1039.4000000000001</v>
      </c>
      <c r="AZ4545" s="13" t="s">
        <v>76</v>
      </c>
      <c r="BA4545" s="13" t="s">
        <v>71</v>
      </c>
      <c r="BB4545" s="13" t="s">
        <v>48</v>
      </c>
      <c r="BC4545" s="13">
        <v>32.06</v>
      </c>
      <c r="BD4545" s="13">
        <v>7</v>
      </c>
      <c r="BE4545" s="13" t="s">
        <v>55</v>
      </c>
      <c r="BF4545" s="13" t="s">
        <v>56</v>
      </c>
      <c r="BG4545" s="13">
        <v>2</v>
      </c>
      <c r="BH4545" s="13">
        <v>1</v>
      </c>
    </row>
    <row r="4546" spans="36:60" x14ac:dyDescent="0.25">
      <c r="AJ4546" s="11">
        <v>832</v>
      </c>
      <c r="AK4546" s="2" t="s">
        <v>322</v>
      </c>
      <c r="AL4546" s="2" t="s">
        <v>120</v>
      </c>
      <c r="AM4546" s="2" t="s">
        <v>42</v>
      </c>
      <c r="AN4546" s="2" t="s">
        <v>43</v>
      </c>
      <c r="AO4546" s="2" t="s">
        <v>74</v>
      </c>
      <c r="AP4546" s="2" t="s">
        <v>75</v>
      </c>
      <c r="AQ4546" s="2" t="s">
        <v>69</v>
      </c>
      <c r="AR4546" s="2" t="s">
        <v>53</v>
      </c>
      <c r="AS4546" s="2" t="s">
        <v>70</v>
      </c>
      <c r="AT4546" s="2">
        <v>336.2</v>
      </c>
      <c r="AU4546" s="2">
        <v>5</v>
      </c>
      <c r="AV4546" s="2">
        <v>0</v>
      </c>
      <c r="AW4546" s="2">
        <v>1681</v>
      </c>
      <c r="AX4546" s="2">
        <v>1151</v>
      </c>
      <c r="AY4546" s="2">
        <v>530</v>
      </c>
      <c r="AZ4546" s="2" t="s">
        <v>47</v>
      </c>
      <c r="BA4546" s="2" t="s">
        <v>54</v>
      </c>
      <c r="BB4546" s="2" t="s">
        <v>72</v>
      </c>
      <c r="BC4546" s="2">
        <v>42.23</v>
      </c>
      <c r="BD4546" s="2">
        <v>5</v>
      </c>
      <c r="BE4546" s="2" t="s">
        <v>38</v>
      </c>
      <c r="BF4546" s="2" t="s">
        <v>39</v>
      </c>
      <c r="BG4546" s="2">
        <v>3</v>
      </c>
      <c r="BH4546" s="2">
        <v>12</v>
      </c>
    </row>
    <row r="4547" spans="36:60" x14ac:dyDescent="0.25">
      <c r="AJ4547" s="12">
        <v>833</v>
      </c>
      <c r="AK4547" s="13" t="s">
        <v>588</v>
      </c>
      <c r="AL4547" s="13" t="s">
        <v>96</v>
      </c>
      <c r="AM4547" s="13" t="s">
        <v>28</v>
      </c>
      <c r="AN4547" s="13" t="s">
        <v>93</v>
      </c>
      <c r="AO4547" s="13" t="s">
        <v>67</v>
      </c>
      <c r="AP4547" s="13" t="s">
        <v>51</v>
      </c>
      <c r="AQ4547" s="13" t="s">
        <v>102</v>
      </c>
      <c r="AR4547" s="13" t="s">
        <v>33</v>
      </c>
      <c r="AS4547" s="13" t="s">
        <v>80</v>
      </c>
      <c r="AT4547" s="13">
        <v>358.2</v>
      </c>
      <c r="AU4547" s="13">
        <v>8</v>
      </c>
      <c r="AV4547" s="13">
        <v>0.18</v>
      </c>
      <c r="AW4547" s="13">
        <v>2349.79</v>
      </c>
      <c r="AX4547" s="13">
        <v>1262.6400000000001</v>
      </c>
      <c r="AY4547" s="13">
        <v>1087.1500000000001</v>
      </c>
      <c r="AZ4547" s="13" t="s">
        <v>47</v>
      </c>
      <c r="BA4547" s="13" t="s">
        <v>36</v>
      </c>
      <c r="BB4547" s="13" t="s">
        <v>37</v>
      </c>
      <c r="BC4547" s="13">
        <v>34.32</v>
      </c>
      <c r="BD4547" s="13">
        <v>10</v>
      </c>
      <c r="BE4547" s="13" t="s">
        <v>55</v>
      </c>
      <c r="BF4547" s="13" t="s">
        <v>39</v>
      </c>
      <c r="BG4547" s="13">
        <v>1</v>
      </c>
      <c r="BH4547" s="13">
        <v>3</v>
      </c>
    </row>
    <row r="4548" spans="36:60" x14ac:dyDescent="0.25">
      <c r="AJ4548" s="11">
        <v>834</v>
      </c>
      <c r="AK4548" s="2" t="s">
        <v>584</v>
      </c>
      <c r="AL4548" s="2" t="s">
        <v>41</v>
      </c>
      <c r="AM4548" s="2" t="s">
        <v>28</v>
      </c>
      <c r="AN4548" s="2" t="s">
        <v>83</v>
      </c>
      <c r="AO4548" s="2" t="s">
        <v>67</v>
      </c>
      <c r="AP4548" s="2" t="s">
        <v>31</v>
      </c>
      <c r="AQ4548" s="2" t="s">
        <v>134</v>
      </c>
      <c r="AR4548" s="2" t="s">
        <v>53</v>
      </c>
      <c r="AS4548" s="2" t="s">
        <v>46</v>
      </c>
      <c r="AT4548" s="2">
        <v>475.52</v>
      </c>
      <c r="AU4548" s="2">
        <v>13</v>
      </c>
      <c r="AV4548" s="2">
        <v>0.22</v>
      </c>
      <c r="AW4548" s="2">
        <v>4821.7700000000004</v>
      </c>
      <c r="AX4548" s="2">
        <v>3715.78</v>
      </c>
      <c r="AY4548" s="2">
        <v>1105.99</v>
      </c>
      <c r="AZ4548" s="2" t="s">
        <v>76</v>
      </c>
      <c r="BA4548" s="2" t="s">
        <v>71</v>
      </c>
      <c r="BB4548" s="2" t="s">
        <v>72</v>
      </c>
      <c r="BC4548" s="2">
        <v>23.67</v>
      </c>
      <c r="BD4548" s="2">
        <v>3</v>
      </c>
      <c r="BE4548" s="2" t="s">
        <v>97</v>
      </c>
      <c r="BF4548" s="2" t="s">
        <v>39</v>
      </c>
      <c r="BG4548" s="2">
        <v>5</v>
      </c>
      <c r="BH4548" s="2">
        <v>12</v>
      </c>
    </row>
    <row r="4549" spans="36:60" x14ac:dyDescent="0.25">
      <c r="AJ4549" s="12">
        <v>835</v>
      </c>
      <c r="AK4549" s="13" t="s">
        <v>306</v>
      </c>
      <c r="AL4549" s="13" t="s">
        <v>99</v>
      </c>
      <c r="AM4549" s="13" t="s">
        <v>42</v>
      </c>
      <c r="AN4549" s="13" t="s">
        <v>90</v>
      </c>
      <c r="AO4549" s="13" t="s">
        <v>74</v>
      </c>
      <c r="AP4549" s="13" t="s">
        <v>61</v>
      </c>
      <c r="AQ4549" s="13" t="s">
        <v>84</v>
      </c>
      <c r="AR4549" s="13" t="s">
        <v>53</v>
      </c>
      <c r="AS4549" s="13" t="s">
        <v>70</v>
      </c>
      <c r="AT4549" s="13">
        <v>866.05</v>
      </c>
      <c r="AU4549" s="13">
        <v>3</v>
      </c>
      <c r="AV4549" s="13">
        <v>0.3</v>
      </c>
      <c r="AW4549" s="13">
        <v>1818.7</v>
      </c>
      <c r="AX4549" s="13">
        <v>917.8</v>
      </c>
      <c r="AY4549" s="13">
        <v>900.9</v>
      </c>
      <c r="AZ4549" s="13" t="s">
        <v>47</v>
      </c>
      <c r="BA4549" s="13" t="s">
        <v>88</v>
      </c>
      <c r="BB4549" s="13" t="s">
        <v>72</v>
      </c>
      <c r="BC4549" s="13">
        <v>14.36</v>
      </c>
      <c r="BD4549" s="13">
        <v>7</v>
      </c>
      <c r="BE4549" s="13" t="s">
        <v>97</v>
      </c>
      <c r="BF4549" s="13" t="s">
        <v>56</v>
      </c>
      <c r="BG4549" s="13">
        <v>5</v>
      </c>
      <c r="BH4549" s="13">
        <v>12</v>
      </c>
    </row>
    <row r="4550" spans="36:60" x14ac:dyDescent="0.25">
      <c r="AJ4550" s="11">
        <v>836</v>
      </c>
      <c r="AK4550" s="2" t="s">
        <v>589</v>
      </c>
      <c r="AL4550" s="2" t="s">
        <v>41</v>
      </c>
      <c r="AM4550" s="2" t="s">
        <v>28</v>
      </c>
      <c r="AN4550" s="2" t="s">
        <v>90</v>
      </c>
      <c r="AO4550" s="2" t="s">
        <v>30</v>
      </c>
      <c r="AP4550" s="2" t="s">
        <v>68</v>
      </c>
      <c r="AQ4550" s="2" t="s">
        <v>62</v>
      </c>
      <c r="AR4550" s="2" t="s">
        <v>45</v>
      </c>
      <c r="AS4550" s="2" t="s">
        <v>80</v>
      </c>
      <c r="AT4550" s="2">
        <v>327.8</v>
      </c>
      <c r="AU4550" s="2">
        <v>13</v>
      </c>
      <c r="AV4550" s="2">
        <v>0.05</v>
      </c>
      <c r="AW4550" s="2">
        <v>4048.33</v>
      </c>
      <c r="AX4550" s="2">
        <v>3006.76</v>
      </c>
      <c r="AY4550" s="2">
        <v>1041.57</v>
      </c>
      <c r="AZ4550" s="2" t="s">
        <v>76</v>
      </c>
      <c r="BA4550" s="2" t="s">
        <v>36</v>
      </c>
      <c r="BB4550" s="2" t="s">
        <v>48</v>
      </c>
      <c r="BC4550" s="2">
        <v>46.19</v>
      </c>
      <c r="BD4550" s="2">
        <v>8</v>
      </c>
      <c r="BE4550" s="2" t="s">
        <v>38</v>
      </c>
      <c r="BF4550" s="2" t="s">
        <v>39</v>
      </c>
      <c r="BG4550" s="2">
        <v>3</v>
      </c>
      <c r="BH4550" s="2">
        <v>1</v>
      </c>
    </row>
    <row r="4551" spans="36:60" x14ac:dyDescent="0.25">
      <c r="AJ4551" s="12">
        <v>837</v>
      </c>
      <c r="AK4551" s="13" t="s">
        <v>590</v>
      </c>
      <c r="AL4551" s="13" t="s">
        <v>65</v>
      </c>
      <c r="AM4551" s="13" t="s">
        <v>42</v>
      </c>
      <c r="AN4551" s="13" t="s">
        <v>59</v>
      </c>
      <c r="AO4551" s="13" t="s">
        <v>78</v>
      </c>
      <c r="AP4551" s="13" t="s">
        <v>31</v>
      </c>
      <c r="AQ4551" s="13" t="s">
        <v>102</v>
      </c>
      <c r="AR4551" s="13" t="s">
        <v>45</v>
      </c>
      <c r="AS4551" s="13" t="s">
        <v>80</v>
      </c>
      <c r="AT4551" s="13">
        <v>554.48</v>
      </c>
      <c r="AU4551" s="13">
        <v>10</v>
      </c>
      <c r="AV4551" s="13">
        <v>7.0000000000000007E-2</v>
      </c>
      <c r="AW4551" s="13">
        <v>5156.66</v>
      </c>
      <c r="AX4551" s="13">
        <v>4357.92</v>
      </c>
      <c r="AY4551" s="13">
        <v>798.74</v>
      </c>
      <c r="AZ4551" s="13" t="s">
        <v>91</v>
      </c>
      <c r="BA4551" s="13" t="s">
        <v>54</v>
      </c>
      <c r="BB4551" s="13" t="s">
        <v>72</v>
      </c>
      <c r="BC4551" s="13">
        <v>26.6</v>
      </c>
      <c r="BD4551" s="13">
        <v>6</v>
      </c>
      <c r="BE4551" s="13" t="s">
        <v>97</v>
      </c>
      <c r="BF4551" s="13" t="s">
        <v>56</v>
      </c>
      <c r="BG4551" s="13">
        <v>5</v>
      </c>
      <c r="BH4551" s="13">
        <v>7</v>
      </c>
    </row>
    <row r="4552" spans="36:60" x14ac:dyDescent="0.25">
      <c r="AJ4552" s="11">
        <v>838</v>
      </c>
      <c r="AK4552" s="2" t="s">
        <v>204</v>
      </c>
      <c r="AL4552" s="2" t="s">
        <v>120</v>
      </c>
      <c r="AM4552" s="2" t="s">
        <v>82</v>
      </c>
      <c r="AN4552" s="2" t="s">
        <v>93</v>
      </c>
      <c r="AO4552" s="2" t="s">
        <v>78</v>
      </c>
      <c r="AP4552" s="2" t="s">
        <v>75</v>
      </c>
      <c r="AQ4552" s="2" t="s">
        <v>134</v>
      </c>
      <c r="AR4552" s="2" t="s">
        <v>53</v>
      </c>
      <c r="AS4552" s="2" t="s">
        <v>46</v>
      </c>
      <c r="AT4552" s="2">
        <v>156.26</v>
      </c>
      <c r="AU4552" s="2">
        <v>13</v>
      </c>
      <c r="AV4552" s="2">
        <v>0.01</v>
      </c>
      <c r="AW4552" s="2">
        <v>2011.07</v>
      </c>
      <c r="AX4552" s="2">
        <v>1618.93</v>
      </c>
      <c r="AY4552" s="2">
        <v>392.14</v>
      </c>
      <c r="AZ4552" s="2" t="s">
        <v>91</v>
      </c>
      <c r="BA4552" s="2" t="s">
        <v>71</v>
      </c>
      <c r="BB4552" s="2" t="s">
        <v>48</v>
      </c>
      <c r="BC4552" s="2">
        <v>8.7200000000000006</v>
      </c>
      <c r="BD4552" s="2">
        <v>8</v>
      </c>
      <c r="BE4552" s="2" t="s">
        <v>55</v>
      </c>
      <c r="BF4552" s="2" t="s">
        <v>56</v>
      </c>
      <c r="BG4552" s="2">
        <v>3</v>
      </c>
      <c r="BH4552" s="2">
        <v>8</v>
      </c>
    </row>
    <row r="4553" spans="36:60" x14ac:dyDescent="0.25">
      <c r="AJ4553" s="12">
        <v>839</v>
      </c>
      <c r="AK4553" s="13" t="s">
        <v>308</v>
      </c>
      <c r="AL4553" s="13" t="s">
        <v>96</v>
      </c>
      <c r="AM4553" s="13" t="s">
        <v>82</v>
      </c>
      <c r="AN4553" s="13" t="s">
        <v>93</v>
      </c>
      <c r="AO4553" s="13" t="s">
        <v>60</v>
      </c>
      <c r="AP4553" s="13" t="s">
        <v>51</v>
      </c>
      <c r="AQ4553" s="13" t="s">
        <v>32</v>
      </c>
      <c r="AR4553" s="13" t="s">
        <v>33</v>
      </c>
      <c r="AS4553" s="13" t="s">
        <v>70</v>
      </c>
      <c r="AT4553" s="13">
        <v>40.549999999999997</v>
      </c>
      <c r="AU4553" s="13">
        <v>11</v>
      </c>
      <c r="AV4553" s="13">
        <v>0.05</v>
      </c>
      <c r="AW4553" s="13">
        <v>423.75</v>
      </c>
      <c r="AX4553" s="13">
        <v>373.81</v>
      </c>
      <c r="AY4553" s="13">
        <v>49.94</v>
      </c>
      <c r="AZ4553" s="13" t="s">
        <v>63</v>
      </c>
      <c r="BA4553" s="13" t="s">
        <v>71</v>
      </c>
      <c r="BB4553" s="13" t="s">
        <v>48</v>
      </c>
      <c r="BC4553" s="13">
        <v>22.08</v>
      </c>
      <c r="BD4553" s="13">
        <v>7</v>
      </c>
      <c r="BE4553" s="13" t="s">
        <v>55</v>
      </c>
      <c r="BF4553" s="13" t="s">
        <v>39</v>
      </c>
      <c r="BG4553" s="13">
        <v>5</v>
      </c>
      <c r="BH4553" s="13">
        <v>1</v>
      </c>
    </row>
    <row r="4554" spans="36:60" x14ac:dyDescent="0.25">
      <c r="AJ4554" s="11">
        <v>840</v>
      </c>
      <c r="AK4554" s="2" t="s">
        <v>248</v>
      </c>
      <c r="AL4554" s="2" t="s">
        <v>65</v>
      </c>
      <c r="AM4554" s="2" t="s">
        <v>82</v>
      </c>
      <c r="AN4554" s="2" t="s">
        <v>83</v>
      </c>
      <c r="AO4554" s="2" t="s">
        <v>60</v>
      </c>
      <c r="AP4554" s="2" t="s">
        <v>68</v>
      </c>
      <c r="AQ4554" s="2" t="s">
        <v>87</v>
      </c>
      <c r="AR4554" s="2" t="s">
        <v>33</v>
      </c>
      <c r="AS4554" s="2" t="s">
        <v>85</v>
      </c>
      <c r="AT4554" s="2">
        <v>67.7</v>
      </c>
      <c r="AU4554" s="2">
        <v>17</v>
      </c>
      <c r="AV4554" s="2">
        <v>0.03</v>
      </c>
      <c r="AW4554" s="2">
        <v>1116.3699999999999</v>
      </c>
      <c r="AX4554" s="2">
        <v>689.31</v>
      </c>
      <c r="AY4554" s="2">
        <v>427.06</v>
      </c>
      <c r="AZ4554" s="2" t="s">
        <v>47</v>
      </c>
      <c r="BA4554" s="2" t="s">
        <v>71</v>
      </c>
      <c r="BB4554" s="2" t="s">
        <v>48</v>
      </c>
      <c r="BC4554" s="2">
        <v>32.71</v>
      </c>
      <c r="BD4554" s="2">
        <v>6</v>
      </c>
      <c r="BE4554" s="2" t="s">
        <v>38</v>
      </c>
      <c r="BF4554" s="2" t="s">
        <v>56</v>
      </c>
      <c r="BG4554" s="2">
        <v>1</v>
      </c>
      <c r="BH4554" s="2">
        <v>7</v>
      </c>
    </row>
    <row r="4555" spans="36:60" x14ac:dyDescent="0.25">
      <c r="AJ4555" s="12">
        <v>841</v>
      </c>
      <c r="AK4555" s="13" t="s">
        <v>503</v>
      </c>
      <c r="AL4555" s="13" t="s">
        <v>65</v>
      </c>
      <c r="AM4555" s="13" t="s">
        <v>82</v>
      </c>
      <c r="AN4555" s="13" t="s">
        <v>83</v>
      </c>
      <c r="AO4555" s="13" t="s">
        <v>30</v>
      </c>
      <c r="AP4555" s="13" t="s">
        <v>68</v>
      </c>
      <c r="AQ4555" s="13" t="s">
        <v>52</v>
      </c>
      <c r="AR4555" s="13" t="s">
        <v>53</v>
      </c>
      <c r="AS4555" s="13" t="s">
        <v>80</v>
      </c>
      <c r="AT4555" s="13">
        <v>225.11</v>
      </c>
      <c r="AU4555" s="13">
        <v>10</v>
      </c>
      <c r="AV4555" s="13">
        <v>0.13</v>
      </c>
      <c r="AW4555" s="13">
        <v>1958.46</v>
      </c>
      <c r="AX4555" s="13">
        <v>1730.99</v>
      </c>
      <c r="AY4555" s="13">
        <v>227.47</v>
      </c>
      <c r="AZ4555" s="13" t="s">
        <v>47</v>
      </c>
      <c r="BA4555" s="13" t="s">
        <v>88</v>
      </c>
      <c r="BB4555" s="13" t="s">
        <v>37</v>
      </c>
      <c r="BC4555" s="13">
        <v>16.190000000000001</v>
      </c>
      <c r="BD4555" s="13">
        <v>1</v>
      </c>
      <c r="BE4555" s="13" t="s">
        <v>97</v>
      </c>
      <c r="BF4555" s="13" t="s">
        <v>56</v>
      </c>
      <c r="BG4555" s="13">
        <v>5</v>
      </c>
      <c r="BH4555" s="13">
        <v>5</v>
      </c>
    </row>
    <row r="4556" spans="36:60" x14ac:dyDescent="0.25">
      <c r="AJ4556" s="11">
        <v>842</v>
      </c>
      <c r="AK4556" s="2" t="s">
        <v>591</v>
      </c>
      <c r="AL4556" s="2" t="s">
        <v>96</v>
      </c>
      <c r="AM4556" s="2" t="s">
        <v>82</v>
      </c>
      <c r="AN4556" s="2" t="s">
        <v>29</v>
      </c>
      <c r="AO4556" s="2" t="s">
        <v>74</v>
      </c>
      <c r="AP4556" s="2" t="s">
        <v>68</v>
      </c>
      <c r="AQ4556" s="2" t="s">
        <v>107</v>
      </c>
      <c r="AR4556" s="2" t="s">
        <v>33</v>
      </c>
      <c r="AS4556" s="2" t="s">
        <v>70</v>
      </c>
      <c r="AT4556" s="2">
        <v>793.65</v>
      </c>
      <c r="AU4556" s="2">
        <v>6</v>
      </c>
      <c r="AV4556" s="2">
        <v>0.01</v>
      </c>
      <c r="AW4556" s="2">
        <v>4714.28</v>
      </c>
      <c r="AX4556" s="2">
        <v>3165.46</v>
      </c>
      <c r="AY4556" s="2">
        <v>1548.82</v>
      </c>
      <c r="AZ4556" s="2" t="s">
        <v>63</v>
      </c>
      <c r="BA4556" s="2" t="s">
        <v>54</v>
      </c>
      <c r="BB4556" s="2" t="s">
        <v>48</v>
      </c>
      <c r="BC4556" s="2">
        <v>46.25</v>
      </c>
      <c r="BD4556" s="2">
        <v>2</v>
      </c>
      <c r="BE4556" s="2" t="s">
        <v>55</v>
      </c>
      <c r="BF4556" s="2" t="s">
        <v>56</v>
      </c>
      <c r="BG4556" s="2">
        <v>1</v>
      </c>
      <c r="BH4556" s="2">
        <v>2</v>
      </c>
    </row>
    <row r="4557" spans="36:60" x14ac:dyDescent="0.25">
      <c r="AJ4557" s="12">
        <v>843</v>
      </c>
      <c r="AK4557" s="13" t="s">
        <v>380</v>
      </c>
      <c r="AL4557" s="13" t="s">
        <v>99</v>
      </c>
      <c r="AM4557" s="13" t="s">
        <v>82</v>
      </c>
      <c r="AN4557" s="13" t="s">
        <v>59</v>
      </c>
      <c r="AO4557" s="13" t="s">
        <v>60</v>
      </c>
      <c r="AP4557" s="13" t="s">
        <v>51</v>
      </c>
      <c r="AQ4557" s="13" t="s">
        <v>102</v>
      </c>
      <c r="AR4557" s="13" t="s">
        <v>33</v>
      </c>
      <c r="AS4557" s="13" t="s">
        <v>34</v>
      </c>
      <c r="AT4557" s="13">
        <v>314.07</v>
      </c>
      <c r="AU4557" s="13">
        <v>13</v>
      </c>
      <c r="AV4557" s="13">
        <v>0.08</v>
      </c>
      <c r="AW4557" s="13">
        <v>3756.28</v>
      </c>
      <c r="AX4557" s="13">
        <v>2418.16</v>
      </c>
      <c r="AY4557" s="13">
        <v>1338.12</v>
      </c>
      <c r="AZ4557" s="13" t="s">
        <v>35</v>
      </c>
      <c r="BA4557" s="13" t="s">
        <v>71</v>
      </c>
      <c r="BB4557" s="13" t="s">
        <v>48</v>
      </c>
      <c r="BC4557" s="13">
        <v>32.18</v>
      </c>
      <c r="BD4557" s="13">
        <v>5</v>
      </c>
      <c r="BE4557" s="13" t="s">
        <v>97</v>
      </c>
      <c r="BF4557" s="13" t="s">
        <v>56</v>
      </c>
      <c r="BG4557" s="13">
        <v>1</v>
      </c>
      <c r="BH4557" s="13">
        <v>6</v>
      </c>
    </row>
    <row r="4558" spans="36:60" x14ac:dyDescent="0.25">
      <c r="AJ4558" s="11">
        <v>844</v>
      </c>
      <c r="AK4558" s="2" t="s">
        <v>111</v>
      </c>
      <c r="AL4558" s="2" t="s">
        <v>120</v>
      </c>
      <c r="AM4558" s="2" t="s">
        <v>28</v>
      </c>
      <c r="AN4558" s="2" t="s">
        <v>90</v>
      </c>
      <c r="AO4558" s="2" t="s">
        <v>60</v>
      </c>
      <c r="AP4558" s="2" t="s">
        <v>61</v>
      </c>
      <c r="AQ4558" s="2" t="s">
        <v>84</v>
      </c>
      <c r="AR4558" s="2" t="s">
        <v>33</v>
      </c>
      <c r="AS4558" s="2" t="s">
        <v>46</v>
      </c>
      <c r="AT4558" s="2">
        <v>50.63</v>
      </c>
      <c r="AU4558" s="2">
        <v>3</v>
      </c>
      <c r="AV4558" s="2">
        <v>0.15</v>
      </c>
      <c r="AW4558" s="2">
        <v>129.11000000000001</v>
      </c>
      <c r="AX4558" s="2">
        <v>80.260000000000005</v>
      </c>
      <c r="AY4558" s="2">
        <v>48.85</v>
      </c>
      <c r="AZ4558" s="2" t="s">
        <v>63</v>
      </c>
      <c r="BA4558" s="2" t="s">
        <v>88</v>
      </c>
      <c r="BB4558" s="2" t="s">
        <v>37</v>
      </c>
      <c r="BC4558" s="2">
        <v>43.7</v>
      </c>
      <c r="BD4558" s="2">
        <v>2</v>
      </c>
      <c r="BE4558" s="2" t="s">
        <v>38</v>
      </c>
      <c r="BF4558" s="2" t="s">
        <v>39</v>
      </c>
      <c r="BG4558" s="2">
        <v>4</v>
      </c>
      <c r="BH4558" s="2">
        <v>11</v>
      </c>
    </row>
    <row r="4559" spans="36:60" x14ac:dyDescent="0.25">
      <c r="AJ4559" s="12">
        <v>845</v>
      </c>
      <c r="AK4559" s="13" t="s">
        <v>498</v>
      </c>
      <c r="AL4559" s="13" t="s">
        <v>41</v>
      </c>
      <c r="AM4559" s="13" t="s">
        <v>42</v>
      </c>
      <c r="AN4559" s="13" t="s">
        <v>90</v>
      </c>
      <c r="AO4559" s="13" t="s">
        <v>60</v>
      </c>
      <c r="AP4559" s="13" t="s">
        <v>61</v>
      </c>
      <c r="AQ4559" s="13" t="s">
        <v>32</v>
      </c>
      <c r="AR4559" s="13" t="s">
        <v>45</v>
      </c>
      <c r="AS4559" s="13" t="s">
        <v>85</v>
      </c>
      <c r="AT4559" s="13">
        <v>488.82</v>
      </c>
      <c r="AU4559" s="13">
        <v>17</v>
      </c>
      <c r="AV4559" s="13">
        <v>0.14000000000000001</v>
      </c>
      <c r="AW4559" s="13">
        <v>7146.55</v>
      </c>
      <c r="AX4559" s="13">
        <v>3668.7</v>
      </c>
      <c r="AY4559" s="13">
        <v>3477.85</v>
      </c>
      <c r="AZ4559" s="13" t="s">
        <v>76</v>
      </c>
      <c r="BA4559" s="13" t="s">
        <v>71</v>
      </c>
      <c r="BB4559" s="13" t="s">
        <v>37</v>
      </c>
      <c r="BC4559" s="13">
        <v>44.09</v>
      </c>
      <c r="BD4559" s="13">
        <v>6</v>
      </c>
      <c r="BE4559" s="13" t="s">
        <v>97</v>
      </c>
      <c r="BF4559" s="13" t="s">
        <v>56</v>
      </c>
      <c r="BG4559" s="13">
        <v>2</v>
      </c>
      <c r="BH4559" s="13">
        <v>1</v>
      </c>
    </row>
    <row r="4560" spans="36:60" x14ac:dyDescent="0.25">
      <c r="AJ4560" s="11">
        <v>846</v>
      </c>
      <c r="AK4560" s="2" t="s">
        <v>509</v>
      </c>
      <c r="AL4560" s="2" t="s">
        <v>41</v>
      </c>
      <c r="AM4560" s="2" t="s">
        <v>42</v>
      </c>
      <c r="AN4560" s="2" t="s">
        <v>83</v>
      </c>
      <c r="AO4560" s="2" t="s">
        <v>78</v>
      </c>
      <c r="AP4560" s="2" t="s">
        <v>51</v>
      </c>
      <c r="AQ4560" s="2" t="s">
        <v>107</v>
      </c>
      <c r="AR4560" s="2" t="s">
        <v>53</v>
      </c>
      <c r="AS4560" s="2" t="s">
        <v>34</v>
      </c>
      <c r="AT4560" s="2">
        <v>724.57</v>
      </c>
      <c r="AU4560" s="2">
        <v>2</v>
      </c>
      <c r="AV4560" s="2">
        <v>0.13</v>
      </c>
      <c r="AW4560" s="2">
        <v>1260.75</v>
      </c>
      <c r="AX4560" s="2">
        <v>974.03</v>
      </c>
      <c r="AY4560" s="2">
        <v>286.72000000000003</v>
      </c>
      <c r="AZ4560" s="2" t="s">
        <v>63</v>
      </c>
      <c r="BA4560" s="2" t="s">
        <v>88</v>
      </c>
      <c r="BB4560" s="2" t="s">
        <v>72</v>
      </c>
      <c r="BC4560" s="2">
        <v>29.46</v>
      </c>
      <c r="BD4560" s="2">
        <v>8</v>
      </c>
      <c r="BE4560" s="2" t="s">
        <v>38</v>
      </c>
      <c r="BF4560" s="2" t="s">
        <v>39</v>
      </c>
      <c r="BG4560" s="2">
        <v>3</v>
      </c>
      <c r="BH4560" s="2">
        <v>6</v>
      </c>
    </row>
    <row r="4561" spans="36:60" x14ac:dyDescent="0.25">
      <c r="AJ4561" s="12">
        <v>847</v>
      </c>
      <c r="AK4561" s="13" t="s">
        <v>349</v>
      </c>
      <c r="AL4561" s="13" t="s">
        <v>96</v>
      </c>
      <c r="AM4561" s="13" t="s">
        <v>28</v>
      </c>
      <c r="AN4561" s="13" t="s">
        <v>43</v>
      </c>
      <c r="AO4561" s="13" t="s">
        <v>30</v>
      </c>
      <c r="AP4561" s="13" t="s">
        <v>31</v>
      </c>
      <c r="AQ4561" s="13" t="s">
        <v>102</v>
      </c>
      <c r="AR4561" s="13" t="s">
        <v>53</v>
      </c>
      <c r="AS4561" s="13" t="s">
        <v>70</v>
      </c>
      <c r="AT4561" s="13">
        <v>387.23</v>
      </c>
      <c r="AU4561" s="13">
        <v>19</v>
      </c>
      <c r="AV4561" s="13">
        <v>0.19</v>
      </c>
      <c r="AW4561" s="13">
        <v>5959.47</v>
      </c>
      <c r="AX4561" s="13">
        <v>4460.26</v>
      </c>
      <c r="AY4561" s="13">
        <v>1499.21</v>
      </c>
      <c r="AZ4561" s="13" t="s">
        <v>35</v>
      </c>
      <c r="BA4561" s="13" t="s">
        <v>71</v>
      </c>
      <c r="BB4561" s="13" t="s">
        <v>48</v>
      </c>
      <c r="BC4561" s="13">
        <v>39.14</v>
      </c>
      <c r="BD4561" s="13">
        <v>3</v>
      </c>
      <c r="BE4561" s="13" t="s">
        <v>38</v>
      </c>
      <c r="BF4561" s="13" t="s">
        <v>39</v>
      </c>
      <c r="BG4561" s="13">
        <v>3</v>
      </c>
      <c r="BH4561" s="13">
        <v>9</v>
      </c>
    </row>
    <row r="4562" spans="36:60" x14ac:dyDescent="0.25">
      <c r="AJ4562" s="11">
        <v>848</v>
      </c>
      <c r="AK4562" s="2" t="s">
        <v>592</v>
      </c>
      <c r="AL4562" s="2" t="s">
        <v>27</v>
      </c>
      <c r="AM4562" s="2" t="s">
        <v>42</v>
      </c>
      <c r="AN4562" s="2" t="s">
        <v>29</v>
      </c>
      <c r="AO4562" s="2" t="s">
        <v>30</v>
      </c>
      <c r="AP4562" s="2" t="s">
        <v>61</v>
      </c>
      <c r="AQ4562" s="2" t="s">
        <v>32</v>
      </c>
      <c r="AR4562" s="2" t="s">
        <v>53</v>
      </c>
      <c r="AS4562" s="2" t="s">
        <v>46</v>
      </c>
      <c r="AT4562" s="2">
        <v>292.60000000000002</v>
      </c>
      <c r="AU4562" s="2">
        <v>16</v>
      </c>
      <c r="AV4562" s="2">
        <v>0.08</v>
      </c>
      <c r="AW4562" s="2">
        <v>4307.07</v>
      </c>
      <c r="AX4562" s="2">
        <v>3659.91</v>
      </c>
      <c r="AY4562" s="2">
        <v>647.16</v>
      </c>
      <c r="AZ4562" s="2" t="s">
        <v>63</v>
      </c>
      <c r="BA4562" s="2" t="s">
        <v>71</v>
      </c>
      <c r="BB4562" s="2" t="s">
        <v>37</v>
      </c>
      <c r="BC4562" s="2">
        <v>10.73</v>
      </c>
      <c r="BD4562" s="2">
        <v>10</v>
      </c>
      <c r="BE4562" s="2" t="s">
        <v>38</v>
      </c>
      <c r="BF4562" s="2" t="s">
        <v>56</v>
      </c>
      <c r="BG4562" s="2">
        <v>4</v>
      </c>
      <c r="BH4562" s="2">
        <v>8</v>
      </c>
    </row>
    <row r="4563" spans="36:60" x14ac:dyDescent="0.25">
      <c r="AJ4563" s="12">
        <v>849</v>
      </c>
      <c r="AK4563" s="13" t="s">
        <v>408</v>
      </c>
      <c r="AL4563" s="13" t="s">
        <v>114</v>
      </c>
      <c r="AM4563" s="13" t="s">
        <v>66</v>
      </c>
      <c r="AN4563" s="13" t="s">
        <v>43</v>
      </c>
      <c r="AO4563" s="13" t="s">
        <v>67</v>
      </c>
      <c r="AP4563" s="13" t="s">
        <v>51</v>
      </c>
      <c r="AQ4563" s="13" t="s">
        <v>134</v>
      </c>
      <c r="AR4563" s="13" t="s">
        <v>45</v>
      </c>
      <c r="AS4563" s="13" t="s">
        <v>34</v>
      </c>
      <c r="AT4563" s="13">
        <v>76.53</v>
      </c>
      <c r="AU4563" s="13">
        <v>8</v>
      </c>
      <c r="AV4563" s="13">
        <v>0.01</v>
      </c>
      <c r="AW4563" s="13">
        <v>606.12</v>
      </c>
      <c r="AX4563" s="13">
        <v>543.27</v>
      </c>
      <c r="AY4563" s="13">
        <v>62.85</v>
      </c>
      <c r="AZ4563" s="13" t="s">
        <v>91</v>
      </c>
      <c r="BA4563" s="13" t="s">
        <v>54</v>
      </c>
      <c r="BB4563" s="13" t="s">
        <v>37</v>
      </c>
      <c r="BC4563" s="13">
        <v>22.89</v>
      </c>
      <c r="BD4563" s="13">
        <v>4</v>
      </c>
      <c r="BE4563" s="13" t="s">
        <v>55</v>
      </c>
      <c r="BF4563" s="13" t="s">
        <v>39</v>
      </c>
      <c r="BG4563" s="13">
        <v>1</v>
      </c>
      <c r="BH4563" s="13">
        <v>12</v>
      </c>
    </row>
    <row r="4564" spans="36:60" x14ac:dyDescent="0.25">
      <c r="AJ4564" s="11">
        <v>850</v>
      </c>
      <c r="AK4564" s="2" t="s">
        <v>593</v>
      </c>
      <c r="AL4564" s="2" t="s">
        <v>99</v>
      </c>
      <c r="AM4564" s="2" t="s">
        <v>66</v>
      </c>
      <c r="AN4564" s="2" t="s">
        <v>83</v>
      </c>
      <c r="AO4564" s="2" t="s">
        <v>74</v>
      </c>
      <c r="AP4564" s="2" t="s">
        <v>68</v>
      </c>
      <c r="AQ4564" s="2" t="s">
        <v>134</v>
      </c>
      <c r="AR4564" s="2" t="s">
        <v>53</v>
      </c>
      <c r="AS4564" s="2" t="s">
        <v>80</v>
      </c>
      <c r="AT4564" s="2">
        <v>515.55999999999995</v>
      </c>
      <c r="AU4564" s="2">
        <v>1</v>
      </c>
      <c r="AV4564" s="2">
        <v>0.24</v>
      </c>
      <c r="AW4564" s="2">
        <v>391.83</v>
      </c>
      <c r="AX4564" s="2">
        <v>332.22</v>
      </c>
      <c r="AY4564" s="2">
        <v>59.61</v>
      </c>
      <c r="AZ4564" s="2" t="s">
        <v>76</v>
      </c>
      <c r="BA4564" s="2" t="s">
        <v>71</v>
      </c>
      <c r="BB4564" s="2" t="s">
        <v>37</v>
      </c>
      <c r="BC4564" s="2">
        <v>31.05</v>
      </c>
      <c r="BD4564" s="2">
        <v>5</v>
      </c>
      <c r="BE4564" s="2" t="s">
        <v>38</v>
      </c>
      <c r="BF4564" s="2" t="s">
        <v>39</v>
      </c>
      <c r="BG4564" s="2">
        <v>1</v>
      </c>
      <c r="BH4564" s="2">
        <v>5</v>
      </c>
    </row>
    <row r="4565" spans="36:60" x14ac:dyDescent="0.25">
      <c r="AJ4565" s="12">
        <v>851</v>
      </c>
      <c r="AK4565" s="13" t="s">
        <v>453</v>
      </c>
      <c r="AL4565" s="13" t="s">
        <v>118</v>
      </c>
      <c r="AM4565" s="13" t="s">
        <v>82</v>
      </c>
      <c r="AN4565" s="13" t="s">
        <v>29</v>
      </c>
      <c r="AO4565" s="13" t="s">
        <v>74</v>
      </c>
      <c r="AP4565" s="13" t="s">
        <v>61</v>
      </c>
      <c r="AQ4565" s="13" t="s">
        <v>62</v>
      </c>
      <c r="AR4565" s="13" t="s">
        <v>33</v>
      </c>
      <c r="AS4565" s="13" t="s">
        <v>34</v>
      </c>
      <c r="AT4565" s="13">
        <v>154.94</v>
      </c>
      <c r="AU4565" s="13">
        <v>16</v>
      </c>
      <c r="AV4565" s="13">
        <v>0.08</v>
      </c>
      <c r="AW4565" s="13">
        <v>2280.7199999999998</v>
      </c>
      <c r="AX4565" s="13">
        <v>1389.14</v>
      </c>
      <c r="AY4565" s="13">
        <v>891.58</v>
      </c>
      <c r="AZ4565" s="13" t="s">
        <v>63</v>
      </c>
      <c r="BA4565" s="13" t="s">
        <v>88</v>
      </c>
      <c r="BB4565" s="13" t="s">
        <v>72</v>
      </c>
      <c r="BC4565" s="13">
        <v>25.84</v>
      </c>
      <c r="BD4565" s="13">
        <v>1</v>
      </c>
      <c r="BE4565" s="13" t="s">
        <v>38</v>
      </c>
      <c r="BF4565" s="13" t="s">
        <v>39</v>
      </c>
      <c r="BG4565" s="13">
        <v>5</v>
      </c>
      <c r="BH4565" s="13">
        <v>7</v>
      </c>
    </row>
    <row r="4566" spans="36:60" x14ac:dyDescent="0.25">
      <c r="AJ4566" s="11">
        <v>852</v>
      </c>
      <c r="AK4566" s="2" t="s">
        <v>594</v>
      </c>
      <c r="AL4566" s="2" t="s">
        <v>96</v>
      </c>
      <c r="AM4566" s="2" t="s">
        <v>42</v>
      </c>
      <c r="AN4566" s="2" t="s">
        <v>59</v>
      </c>
      <c r="AO4566" s="2" t="s">
        <v>67</v>
      </c>
      <c r="AP4566" s="2" t="s">
        <v>31</v>
      </c>
      <c r="AQ4566" s="2" t="s">
        <v>102</v>
      </c>
      <c r="AR4566" s="2" t="s">
        <v>45</v>
      </c>
      <c r="AS4566" s="2" t="s">
        <v>85</v>
      </c>
      <c r="AT4566" s="2">
        <v>57.65</v>
      </c>
      <c r="AU4566" s="2">
        <v>1</v>
      </c>
      <c r="AV4566" s="2">
        <v>0.26</v>
      </c>
      <c r="AW4566" s="2">
        <v>42.66</v>
      </c>
      <c r="AX4566" s="2">
        <v>30.4</v>
      </c>
      <c r="AY4566" s="2">
        <v>12.26</v>
      </c>
      <c r="AZ4566" s="2" t="s">
        <v>47</v>
      </c>
      <c r="BA4566" s="2" t="s">
        <v>36</v>
      </c>
      <c r="BB4566" s="2" t="s">
        <v>37</v>
      </c>
      <c r="BC4566" s="2">
        <v>35.86</v>
      </c>
      <c r="BD4566" s="2">
        <v>2</v>
      </c>
      <c r="BE4566" s="2" t="s">
        <v>55</v>
      </c>
      <c r="BF4566" s="2" t="s">
        <v>39</v>
      </c>
      <c r="BG4566" s="2">
        <v>1</v>
      </c>
      <c r="BH4566" s="2">
        <v>2</v>
      </c>
    </row>
    <row r="4567" spans="36:60" x14ac:dyDescent="0.25">
      <c r="AJ4567" s="12">
        <v>853</v>
      </c>
      <c r="AK4567" s="13" t="s">
        <v>419</v>
      </c>
      <c r="AL4567" s="13" t="s">
        <v>118</v>
      </c>
      <c r="AM4567" s="13" t="s">
        <v>42</v>
      </c>
      <c r="AN4567" s="13" t="s">
        <v>43</v>
      </c>
      <c r="AO4567" s="13" t="s">
        <v>74</v>
      </c>
      <c r="AP4567" s="13" t="s">
        <v>51</v>
      </c>
      <c r="AQ4567" s="13" t="s">
        <v>84</v>
      </c>
      <c r="AR4567" s="13" t="s">
        <v>53</v>
      </c>
      <c r="AS4567" s="13" t="s">
        <v>46</v>
      </c>
      <c r="AT4567" s="13">
        <v>739.54</v>
      </c>
      <c r="AU4567" s="13">
        <v>20</v>
      </c>
      <c r="AV4567" s="13">
        <v>0.18</v>
      </c>
      <c r="AW4567" s="13">
        <v>12128.46</v>
      </c>
      <c r="AX4567" s="13">
        <v>9656.36</v>
      </c>
      <c r="AY4567" s="13">
        <v>2472.1</v>
      </c>
      <c r="AZ4567" s="13" t="s">
        <v>47</v>
      </c>
      <c r="BA4567" s="13" t="s">
        <v>54</v>
      </c>
      <c r="BB4567" s="13" t="s">
        <v>72</v>
      </c>
      <c r="BC4567" s="13">
        <v>10.5</v>
      </c>
      <c r="BD4567" s="13">
        <v>5</v>
      </c>
      <c r="BE4567" s="13" t="s">
        <v>97</v>
      </c>
      <c r="BF4567" s="13" t="s">
        <v>39</v>
      </c>
      <c r="BG4567" s="13">
        <v>5</v>
      </c>
      <c r="BH4567" s="13">
        <v>5</v>
      </c>
    </row>
    <row r="4568" spans="36:60" x14ac:dyDescent="0.25">
      <c r="AJ4568" s="11">
        <v>854</v>
      </c>
      <c r="AK4568" s="2" t="s">
        <v>303</v>
      </c>
      <c r="AL4568" s="2" t="s">
        <v>127</v>
      </c>
      <c r="AM4568" s="2" t="s">
        <v>82</v>
      </c>
      <c r="AN4568" s="2" t="s">
        <v>29</v>
      </c>
      <c r="AO4568" s="2" t="s">
        <v>78</v>
      </c>
      <c r="AP4568" s="2" t="s">
        <v>61</v>
      </c>
      <c r="AQ4568" s="2" t="s">
        <v>62</v>
      </c>
      <c r="AR4568" s="2" t="s">
        <v>53</v>
      </c>
      <c r="AS4568" s="2" t="s">
        <v>46</v>
      </c>
      <c r="AT4568" s="2">
        <v>784.31</v>
      </c>
      <c r="AU4568" s="2">
        <v>7</v>
      </c>
      <c r="AV4568" s="2">
        <v>0.11</v>
      </c>
      <c r="AW4568" s="2">
        <v>4886.25</v>
      </c>
      <c r="AX4568" s="2">
        <v>2806.1</v>
      </c>
      <c r="AY4568" s="2">
        <v>2080.15</v>
      </c>
      <c r="AZ4568" s="2" t="s">
        <v>47</v>
      </c>
      <c r="BA4568" s="2" t="s">
        <v>36</v>
      </c>
      <c r="BB4568" s="2" t="s">
        <v>48</v>
      </c>
      <c r="BC4568" s="2">
        <v>14.42</v>
      </c>
      <c r="BD4568" s="2">
        <v>3</v>
      </c>
      <c r="BE4568" s="2" t="s">
        <v>97</v>
      </c>
      <c r="BF4568" s="2" t="s">
        <v>56</v>
      </c>
      <c r="BG4568" s="2">
        <v>3</v>
      </c>
      <c r="BH4568" s="2">
        <v>12</v>
      </c>
    </row>
    <row r="4569" spans="36:60" x14ac:dyDescent="0.25">
      <c r="AJ4569" s="12">
        <v>855</v>
      </c>
      <c r="AK4569" s="13" t="s">
        <v>241</v>
      </c>
      <c r="AL4569" s="13" t="s">
        <v>129</v>
      </c>
      <c r="AM4569" s="13" t="s">
        <v>28</v>
      </c>
      <c r="AN4569" s="13" t="s">
        <v>43</v>
      </c>
      <c r="AO4569" s="13" t="s">
        <v>44</v>
      </c>
      <c r="AP4569" s="13" t="s">
        <v>31</v>
      </c>
      <c r="AQ4569" s="13" t="s">
        <v>62</v>
      </c>
      <c r="AR4569" s="13" t="s">
        <v>53</v>
      </c>
      <c r="AS4569" s="13" t="s">
        <v>80</v>
      </c>
      <c r="AT4569" s="13">
        <v>803.44</v>
      </c>
      <c r="AU4569" s="13">
        <v>3</v>
      </c>
      <c r="AV4569" s="13">
        <v>0.09</v>
      </c>
      <c r="AW4569" s="13">
        <v>2193.39</v>
      </c>
      <c r="AX4569" s="13">
        <v>1452.5</v>
      </c>
      <c r="AY4569" s="13">
        <v>740.89</v>
      </c>
      <c r="AZ4569" s="13" t="s">
        <v>76</v>
      </c>
      <c r="BA4569" s="13" t="s">
        <v>36</v>
      </c>
      <c r="BB4569" s="13" t="s">
        <v>72</v>
      </c>
      <c r="BC4569" s="13">
        <v>9.24</v>
      </c>
      <c r="BD4569" s="13">
        <v>6</v>
      </c>
      <c r="BE4569" s="13" t="s">
        <v>38</v>
      </c>
      <c r="BF4569" s="13" t="s">
        <v>56</v>
      </c>
      <c r="BG4569" s="13">
        <v>3</v>
      </c>
      <c r="BH4569" s="13">
        <v>10</v>
      </c>
    </row>
    <row r="4570" spans="36:60" x14ac:dyDescent="0.25">
      <c r="AJ4570" s="11">
        <v>856</v>
      </c>
      <c r="AK4570" s="2" t="s">
        <v>595</v>
      </c>
      <c r="AL4570" s="2" t="s">
        <v>114</v>
      </c>
      <c r="AM4570" s="2" t="s">
        <v>42</v>
      </c>
      <c r="AN4570" s="2" t="s">
        <v>29</v>
      </c>
      <c r="AO4570" s="2" t="s">
        <v>60</v>
      </c>
      <c r="AP4570" s="2" t="s">
        <v>51</v>
      </c>
      <c r="AQ4570" s="2" t="s">
        <v>107</v>
      </c>
      <c r="AR4570" s="2" t="s">
        <v>53</v>
      </c>
      <c r="AS4570" s="2" t="s">
        <v>80</v>
      </c>
      <c r="AT4570" s="2">
        <v>667.89</v>
      </c>
      <c r="AU4570" s="2">
        <v>1</v>
      </c>
      <c r="AV4570" s="2">
        <v>0.08</v>
      </c>
      <c r="AW4570" s="2">
        <v>614.46</v>
      </c>
      <c r="AX4570" s="2">
        <v>465.96</v>
      </c>
      <c r="AY4570" s="2">
        <v>148.5</v>
      </c>
      <c r="AZ4570" s="2" t="s">
        <v>47</v>
      </c>
      <c r="BA4570" s="2" t="s">
        <v>71</v>
      </c>
      <c r="BB4570" s="2" t="s">
        <v>72</v>
      </c>
      <c r="BC4570" s="2">
        <v>39.049999999999997</v>
      </c>
      <c r="BD4570" s="2">
        <v>3</v>
      </c>
      <c r="BE4570" s="2" t="s">
        <v>55</v>
      </c>
      <c r="BF4570" s="2" t="s">
        <v>56</v>
      </c>
      <c r="BG4570" s="2">
        <v>4</v>
      </c>
      <c r="BH4570" s="2">
        <v>10</v>
      </c>
    </row>
    <row r="4571" spans="36:60" x14ac:dyDescent="0.25">
      <c r="AJ4571" s="12">
        <v>857</v>
      </c>
      <c r="AK4571" s="13" t="s">
        <v>452</v>
      </c>
      <c r="AL4571" s="13" t="s">
        <v>58</v>
      </c>
      <c r="AM4571" s="13" t="s">
        <v>28</v>
      </c>
      <c r="AN4571" s="13" t="s">
        <v>43</v>
      </c>
      <c r="AO4571" s="13" t="s">
        <v>78</v>
      </c>
      <c r="AP4571" s="13" t="s">
        <v>51</v>
      </c>
      <c r="AQ4571" s="13" t="s">
        <v>102</v>
      </c>
      <c r="AR4571" s="13" t="s">
        <v>45</v>
      </c>
      <c r="AS4571" s="13" t="s">
        <v>85</v>
      </c>
      <c r="AT4571" s="13">
        <v>859.27</v>
      </c>
      <c r="AU4571" s="13">
        <v>18</v>
      </c>
      <c r="AV4571" s="13">
        <v>0.16</v>
      </c>
      <c r="AW4571" s="13">
        <v>12992.16</v>
      </c>
      <c r="AX4571" s="13">
        <v>8014.93</v>
      </c>
      <c r="AY4571" s="13">
        <v>4977.2299999999996</v>
      </c>
      <c r="AZ4571" s="13" t="s">
        <v>35</v>
      </c>
      <c r="BA4571" s="13" t="s">
        <v>36</v>
      </c>
      <c r="BB4571" s="13" t="s">
        <v>48</v>
      </c>
      <c r="BC4571" s="13">
        <v>8.91</v>
      </c>
      <c r="BD4571" s="13">
        <v>5</v>
      </c>
      <c r="BE4571" s="13" t="s">
        <v>55</v>
      </c>
      <c r="BF4571" s="13" t="s">
        <v>39</v>
      </c>
      <c r="BG4571" s="13">
        <v>3</v>
      </c>
      <c r="BH4571" s="13">
        <v>11</v>
      </c>
    </row>
    <row r="4572" spans="36:60" x14ac:dyDescent="0.25">
      <c r="AJ4572" s="11">
        <v>858</v>
      </c>
      <c r="AK4572" s="2" t="s">
        <v>143</v>
      </c>
      <c r="AL4572" s="2" t="s">
        <v>96</v>
      </c>
      <c r="AM4572" s="2" t="s">
        <v>28</v>
      </c>
      <c r="AN4572" s="2" t="s">
        <v>83</v>
      </c>
      <c r="AO4572" s="2" t="s">
        <v>60</v>
      </c>
      <c r="AP4572" s="2" t="s">
        <v>75</v>
      </c>
      <c r="AQ4572" s="2" t="s">
        <v>84</v>
      </c>
      <c r="AR4572" s="2" t="s">
        <v>53</v>
      </c>
      <c r="AS4572" s="2" t="s">
        <v>34</v>
      </c>
      <c r="AT4572" s="2">
        <v>260.64999999999998</v>
      </c>
      <c r="AU4572" s="2">
        <v>12</v>
      </c>
      <c r="AV4572" s="2">
        <v>0.25</v>
      </c>
      <c r="AW4572" s="2">
        <v>2345.85</v>
      </c>
      <c r="AX4572" s="2">
        <v>1658.32</v>
      </c>
      <c r="AY4572" s="2">
        <v>687.53</v>
      </c>
      <c r="AZ4572" s="2" t="s">
        <v>35</v>
      </c>
      <c r="BA4572" s="2" t="s">
        <v>88</v>
      </c>
      <c r="BB4572" s="2" t="s">
        <v>48</v>
      </c>
      <c r="BC4572" s="2">
        <v>25.92</v>
      </c>
      <c r="BD4572" s="2">
        <v>2</v>
      </c>
      <c r="BE4572" s="2" t="s">
        <v>55</v>
      </c>
      <c r="BF4572" s="2" t="s">
        <v>56</v>
      </c>
      <c r="BG4572" s="2">
        <v>2</v>
      </c>
      <c r="BH4572" s="2">
        <v>7</v>
      </c>
    </row>
    <row r="4573" spans="36:60" x14ac:dyDescent="0.25">
      <c r="AJ4573" s="12">
        <v>859</v>
      </c>
      <c r="AK4573" s="13" t="s">
        <v>161</v>
      </c>
      <c r="AL4573" s="13" t="s">
        <v>58</v>
      </c>
      <c r="AM4573" s="13" t="s">
        <v>28</v>
      </c>
      <c r="AN4573" s="13" t="s">
        <v>43</v>
      </c>
      <c r="AO4573" s="13" t="s">
        <v>44</v>
      </c>
      <c r="AP4573" s="13" t="s">
        <v>75</v>
      </c>
      <c r="AQ4573" s="13" t="s">
        <v>79</v>
      </c>
      <c r="AR4573" s="13" t="s">
        <v>33</v>
      </c>
      <c r="AS4573" s="13" t="s">
        <v>70</v>
      </c>
      <c r="AT4573" s="13">
        <v>471.5</v>
      </c>
      <c r="AU4573" s="13">
        <v>10</v>
      </c>
      <c r="AV4573" s="13">
        <v>0.13</v>
      </c>
      <c r="AW4573" s="13">
        <v>4102.05</v>
      </c>
      <c r="AX4573" s="13">
        <v>3288.95</v>
      </c>
      <c r="AY4573" s="13">
        <v>813.1</v>
      </c>
      <c r="AZ4573" s="13" t="s">
        <v>35</v>
      </c>
      <c r="BA4573" s="13" t="s">
        <v>36</v>
      </c>
      <c r="BB4573" s="13" t="s">
        <v>48</v>
      </c>
      <c r="BC4573" s="13">
        <v>25.94</v>
      </c>
      <c r="BD4573" s="13">
        <v>9</v>
      </c>
      <c r="BE4573" s="13" t="s">
        <v>38</v>
      </c>
      <c r="BF4573" s="13" t="s">
        <v>56</v>
      </c>
      <c r="BG4573" s="13">
        <v>4</v>
      </c>
      <c r="BH4573" s="13">
        <v>9</v>
      </c>
    </row>
    <row r="4574" spans="36:60" x14ac:dyDescent="0.25">
      <c r="AJ4574" s="11">
        <v>860</v>
      </c>
      <c r="AK4574" s="2" t="s">
        <v>104</v>
      </c>
      <c r="AL4574" s="2" t="s">
        <v>27</v>
      </c>
      <c r="AM4574" s="2" t="s">
        <v>66</v>
      </c>
      <c r="AN4574" s="2" t="s">
        <v>59</v>
      </c>
      <c r="AO4574" s="2" t="s">
        <v>74</v>
      </c>
      <c r="AP4574" s="2" t="s">
        <v>75</v>
      </c>
      <c r="AQ4574" s="2" t="s">
        <v>102</v>
      </c>
      <c r="AR4574" s="2" t="s">
        <v>53</v>
      </c>
      <c r="AS4574" s="2" t="s">
        <v>34</v>
      </c>
      <c r="AT4574" s="2">
        <v>649.25</v>
      </c>
      <c r="AU4574" s="2">
        <v>3</v>
      </c>
      <c r="AV4574" s="2">
        <v>0</v>
      </c>
      <c r="AW4574" s="2">
        <v>1947.75</v>
      </c>
      <c r="AX4574" s="2">
        <v>1602.04</v>
      </c>
      <c r="AY4574" s="2">
        <v>345.71</v>
      </c>
      <c r="AZ4574" s="2" t="s">
        <v>63</v>
      </c>
      <c r="BA4574" s="2" t="s">
        <v>71</v>
      </c>
      <c r="BB4574" s="2" t="s">
        <v>72</v>
      </c>
      <c r="BC4574" s="2">
        <v>25.34</v>
      </c>
      <c r="BD4574" s="2">
        <v>3</v>
      </c>
      <c r="BE4574" s="2" t="s">
        <v>55</v>
      </c>
      <c r="BF4574" s="2" t="s">
        <v>56</v>
      </c>
      <c r="BG4574" s="2">
        <v>1</v>
      </c>
      <c r="BH4574" s="2">
        <v>12</v>
      </c>
    </row>
    <row r="4575" spans="36:60" x14ac:dyDescent="0.25">
      <c r="AJ4575" s="12">
        <v>861</v>
      </c>
      <c r="AK4575" s="13" t="s">
        <v>596</v>
      </c>
      <c r="AL4575" s="13" t="s">
        <v>65</v>
      </c>
      <c r="AM4575" s="13" t="s">
        <v>82</v>
      </c>
      <c r="AN4575" s="13" t="s">
        <v>93</v>
      </c>
      <c r="AO4575" s="13" t="s">
        <v>94</v>
      </c>
      <c r="AP4575" s="13" t="s">
        <v>61</v>
      </c>
      <c r="AQ4575" s="13" t="s">
        <v>134</v>
      </c>
      <c r="AR4575" s="13" t="s">
        <v>33</v>
      </c>
      <c r="AS4575" s="13" t="s">
        <v>70</v>
      </c>
      <c r="AT4575" s="13">
        <v>124.7</v>
      </c>
      <c r="AU4575" s="13">
        <v>3</v>
      </c>
      <c r="AV4575" s="13">
        <v>0.13</v>
      </c>
      <c r="AW4575" s="13">
        <v>325.47000000000003</v>
      </c>
      <c r="AX4575" s="13">
        <v>170.73</v>
      </c>
      <c r="AY4575" s="13">
        <v>154.74</v>
      </c>
      <c r="AZ4575" s="13" t="s">
        <v>76</v>
      </c>
      <c r="BA4575" s="13" t="s">
        <v>36</v>
      </c>
      <c r="BB4575" s="13" t="s">
        <v>37</v>
      </c>
      <c r="BC4575" s="13">
        <v>29.35</v>
      </c>
      <c r="BD4575" s="13">
        <v>1</v>
      </c>
      <c r="BE4575" s="13" t="s">
        <v>97</v>
      </c>
      <c r="BF4575" s="13" t="s">
        <v>39</v>
      </c>
      <c r="BG4575" s="13">
        <v>4</v>
      </c>
      <c r="BH4575" s="13">
        <v>10</v>
      </c>
    </row>
    <row r="4576" spans="36:60" x14ac:dyDescent="0.25">
      <c r="AJ4576" s="11">
        <v>862</v>
      </c>
      <c r="AK4576" s="2" t="s">
        <v>554</v>
      </c>
      <c r="AL4576" s="2" t="s">
        <v>58</v>
      </c>
      <c r="AM4576" s="2" t="s">
        <v>42</v>
      </c>
      <c r="AN4576" s="2" t="s">
        <v>90</v>
      </c>
      <c r="AO4576" s="2" t="s">
        <v>67</v>
      </c>
      <c r="AP4576" s="2" t="s">
        <v>31</v>
      </c>
      <c r="AQ4576" s="2" t="s">
        <v>79</v>
      </c>
      <c r="AR4576" s="2" t="s">
        <v>53</v>
      </c>
      <c r="AS4576" s="2" t="s">
        <v>70</v>
      </c>
      <c r="AT4576" s="2">
        <v>818.8</v>
      </c>
      <c r="AU4576" s="2">
        <v>10</v>
      </c>
      <c r="AV4576" s="2">
        <v>0.24</v>
      </c>
      <c r="AW4576" s="2">
        <v>6222.88</v>
      </c>
      <c r="AX4576" s="2">
        <v>3749.47</v>
      </c>
      <c r="AY4576" s="2">
        <v>2473.41</v>
      </c>
      <c r="AZ4576" s="2" t="s">
        <v>91</v>
      </c>
      <c r="BA4576" s="2" t="s">
        <v>88</v>
      </c>
      <c r="BB4576" s="2" t="s">
        <v>72</v>
      </c>
      <c r="BC4576" s="2">
        <v>22.47</v>
      </c>
      <c r="BD4576" s="2">
        <v>10</v>
      </c>
      <c r="BE4576" s="2" t="s">
        <v>97</v>
      </c>
      <c r="BF4576" s="2" t="s">
        <v>39</v>
      </c>
      <c r="BG4576" s="2">
        <v>3</v>
      </c>
      <c r="BH4576" s="2">
        <v>5</v>
      </c>
    </row>
    <row r="4577" spans="36:60" x14ac:dyDescent="0.25">
      <c r="AJ4577" s="12">
        <v>863</v>
      </c>
      <c r="AK4577" s="13" t="s">
        <v>333</v>
      </c>
      <c r="AL4577" s="13" t="s">
        <v>114</v>
      </c>
      <c r="AM4577" s="13" t="s">
        <v>28</v>
      </c>
      <c r="AN4577" s="13" t="s">
        <v>83</v>
      </c>
      <c r="AO4577" s="13" t="s">
        <v>44</v>
      </c>
      <c r="AP4577" s="13" t="s">
        <v>61</v>
      </c>
      <c r="AQ4577" s="13" t="s">
        <v>52</v>
      </c>
      <c r="AR4577" s="13" t="s">
        <v>53</v>
      </c>
      <c r="AS4577" s="13" t="s">
        <v>80</v>
      </c>
      <c r="AT4577" s="13">
        <v>266.20999999999998</v>
      </c>
      <c r="AU4577" s="13">
        <v>11</v>
      </c>
      <c r="AV4577" s="13">
        <v>0.02</v>
      </c>
      <c r="AW4577" s="13">
        <v>2869.74</v>
      </c>
      <c r="AX4577" s="13">
        <v>2272.9299999999998</v>
      </c>
      <c r="AY4577" s="13">
        <v>596.80999999999995</v>
      </c>
      <c r="AZ4577" s="13" t="s">
        <v>47</v>
      </c>
      <c r="BA4577" s="13" t="s">
        <v>54</v>
      </c>
      <c r="BB4577" s="13" t="s">
        <v>48</v>
      </c>
      <c r="BC4577" s="13">
        <v>49.85</v>
      </c>
      <c r="BD4577" s="13">
        <v>8</v>
      </c>
      <c r="BE4577" s="13" t="s">
        <v>97</v>
      </c>
      <c r="BF4577" s="13" t="s">
        <v>56</v>
      </c>
      <c r="BG4577" s="13">
        <v>4</v>
      </c>
      <c r="BH4577" s="13">
        <v>5</v>
      </c>
    </row>
    <row r="4578" spans="36:60" x14ac:dyDescent="0.25">
      <c r="AJ4578" s="11">
        <v>864</v>
      </c>
      <c r="AK4578" s="2" t="s">
        <v>508</v>
      </c>
      <c r="AL4578" s="2" t="s">
        <v>96</v>
      </c>
      <c r="AM4578" s="2" t="s">
        <v>42</v>
      </c>
      <c r="AN4578" s="2" t="s">
        <v>29</v>
      </c>
      <c r="AO4578" s="2" t="s">
        <v>100</v>
      </c>
      <c r="AP4578" s="2" t="s">
        <v>61</v>
      </c>
      <c r="AQ4578" s="2" t="s">
        <v>102</v>
      </c>
      <c r="AR4578" s="2" t="s">
        <v>45</v>
      </c>
      <c r="AS4578" s="2" t="s">
        <v>46</v>
      </c>
      <c r="AT4578" s="2">
        <v>130.74</v>
      </c>
      <c r="AU4578" s="2">
        <v>1</v>
      </c>
      <c r="AV4578" s="2">
        <v>0.09</v>
      </c>
      <c r="AW4578" s="2">
        <v>118.97</v>
      </c>
      <c r="AX4578" s="2">
        <v>86.24</v>
      </c>
      <c r="AY4578" s="2">
        <v>32.729999999999997</v>
      </c>
      <c r="AZ4578" s="2" t="s">
        <v>35</v>
      </c>
      <c r="BA4578" s="2" t="s">
        <v>71</v>
      </c>
      <c r="BB4578" s="2" t="s">
        <v>72</v>
      </c>
      <c r="BC4578" s="2">
        <v>17.649999999999999</v>
      </c>
      <c r="BD4578" s="2">
        <v>5</v>
      </c>
      <c r="BE4578" s="2" t="s">
        <v>97</v>
      </c>
      <c r="BF4578" s="2" t="s">
        <v>56</v>
      </c>
      <c r="BG4578" s="2">
        <v>5</v>
      </c>
      <c r="BH4578" s="2">
        <v>6</v>
      </c>
    </row>
    <row r="4579" spans="36:60" x14ac:dyDescent="0.25">
      <c r="AJ4579" s="12">
        <v>865</v>
      </c>
      <c r="AK4579" s="13" t="s">
        <v>361</v>
      </c>
      <c r="AL4579" s="13" t="s">
        <v>58</v>
      </c>
      <c r="AM4579" s="13" t="s">
        <v>28</v>
      </c>
      <c r="AN4579" s="13" t="s">
        <v>29</v>
      </c>
      <c r="AO4579" s="13" t="s">
        <v>74</v>
      </c>
      <c r="AP4579" s="13" t="s">
        <v>61</v>
      </c>
      <c r="AQ4579" s="13" t="s">
        <v>32</v>
      </c>
      <c r="AR4579" s="13" t="s">
        <v>45</v>
      </c>
      <c r="AS4579" s="13" t="s">
        <v>34</v>
      </c>
      <c r="AT4579" s="13">
        <v>587.28</v>
      </c>
      <c r="AU4579" s="13">
        <v>4</v>
      </c>
      <c r="AV4579" s="13">
        <v>0.08</v>
      </c>
      <c r="AW4579" s="13">
        <v>2161.19</v>
      </c>
      <c r="AX4579" s="13">
        <v>1223.0999999999999</v>
      </c>
      <c r="AY4579" s="13">
        <v>938.09</v>
      </c>
      <c r="AZ4579" s="13" t="s">
        <v>76</v>
      </c>
      <c r="BA4579" s="13" t="s">
        <v>71</v>
      </c>
      <c r="BB4579" s="13" t="s">
        <v>72</v>
      </c>
      <c r="BC4579" s="13">
        <v>6.99</v>
      </c>
      <c r="BD4579" s="13">
        <v>8</v>
      </c>
      <c r="BE4579" s="13" t="s">
        <v>38</v>
      </c>
      <c r="BF4579" s="13" t="s">
        <v>56</v>
      </c>
      <c r="BG4579" s="13">
        <v>2</v>
      </c>
      <c r="BH4579" s="13">
        <v>8</v>
      </c>
    </row>
    <row r="4580" spans="36:60" x14ac:dyDescent="0.25">
      <c r="AJ4580" s="11">
        <v>866</v>
      </c>
      <c r="AK4580" s="2" t="s">
        <v>573</v>
      </c>
      <c r="AL4580" s="2" t="s">
        <v>96</v>
      </c>
      <c r="AM4580" s="2" t="s">
        <v>42</v>
      </c>
      <c r="AN4580" s="2" t="s">
        <v>59</v>
      </c>
      <c r="AO4580" s="2" t="s">
        <v>94</v>
      </c>
      <c r="AP4580" s="2" t="s">
        <v>51</v>
      </c>
      <c r="AQ4580" s="2" t="s">
        <v>32</v>
      </c>
      <c r="AR4580" s="2" t="s">
        <v>53</v>
      </c>
      <c r="AS4580" s="2" t="s">
        <v>80</v>
      </c>
      <c r="AT4580" s="2">
        <v>209.63</v>
      </c>
      <c r="AU4580" s="2">
        <v>7</v>
      </c>
      <c r="AV4580" s="2">
        <v>0.25</v>
      </c>
      <c r="AW4580" s="2">
        <v>1100.56</v>
      </c>
      <c r="AX4580" s="2">
        <v>957.89</v>
      </c>
      <c r="AY4580" s="2">
        <v>142.66999999999999</v>
      </c>
      <c r="AZ4580" s="2" t="s">
        <v>76</v>
      </c>
      <c r="BA4580" s="2" t="s">
        <v>36</v>
      </c>
      <c r="BB4580" s="2" t="s">
        <v>72</v>
      </c>
      <c r="BC4580" s="2">
        <v>47.2</v>
      </c>
      <c r="BD4580" s="2">
        <v>5</v>
      </c>
      <c r="BE4580" s="2" t="s">
        <v>55</v>
      </c>
      <c r="BF4580" s="2" t="s">
        <v>56</v>
      </c>
      <c r="BG4580" s="2">
        <v>5</v>
      </c>
      <c r="BH4580" s="2">
        <v>10</v>
      </c>
    </row>
    <row r="4581" spans="36:60" x14ac:dyDescent="0.25">
      <c r="AJ4581" s="12">
        <v>867</v>
      </c>
      <c r="AK4581" s="13" t="s">
        <v>73</v>
      </c>
      <c r="AL4581" s="13" t="s">
        <v>50</v>
      </c>
      <c r="AM4581" s="13" t="s">
        <v>82</v>
      </c>
      <c r="AN4581" s="13" t="s">
        <v>59</v>
      </c>
      <c r="AO4581" s="13" t="s">
        <v>44</v>
      </c>
      <c r="AP4581" s="13" t="s">
        <v>31</v>
      </c>
      <c r="AQ4581" s="13" t="s">
        <v>69</v>
      </c>
      <c r="AR4581" s="13" t="s">
        <v>45</v>
      </c>
      <c r="AS4581" s="13" t="s">
        <v>80</v>
      </c>
      <c r="AT4581" s="13">
        <v>298.17</v>
      </c>
      <c r="AU4581" s="13">
        <v>19</v>
      </c>
      <c r="AV4581" s="13">
        <v>0.04</v>
      </c>
      <c r="AW4581" s="13">
        <v>5438.62</v>
      </c>
      <c r="AX4581" s="13">
        <v>2749.27</v>
      </c>
      <c r="AY4581" s="13">
        <v>2689.35</v>
      </c>
      <c r="AZ4581" s="13" t="s">
        <v>63</v>
      </c>
      <c r="BA4581" s="13" t="s">
        <v>88</v>
      </c>
      <c r="BB4581" s="13" t="s">
        <v>37</v>
      </c>
      <c r="BC4581" s="13">
        <v>30.22</v>
      </c>
      <c r="BD4581" s="13">
        <v>8</v>
      </c>
      <c r="BE4581" s="13" t="s">
        <v>97</v>
      </c>
      <c r="BF4581" s="13" t="s">
        <v>39</v>
      </c>
      <c r="BG4581" s="13">
        <v>3</v>
      </c>
      <c r="BH4581" s="13">
        <v>5</v>
      </c>
    </row>
    <row r="4582" spans="36:60" x14ac:dyDescent="0.25">
      <c r="AJ4582" s="11">
        <v>868</v>
      </c>
      <c r="AK4582" s="2" t="s">
        <v>430</v>
      </c>
      <c r="AL4582" s="2" t="s">
        <v>114</v>
      </c>
      <c r="AM4582" s="2" t="s">
        <v>66</v>
      </c>
      <c r="AN4582" s="2" t="s">
        <v>59</v>
      </c>
      <c r="AO4582" s="2" t="s">
        <v>30</v>
      </c>
      <c r="AP4582" s="2" t="s">
        <v>31</v>
      </c>
      <c r="AQ4582" s="2" t="s">
        <v>69</v>
      </c>
      <c r="AR4582" s="2" t="s">
        <v>53</v>
      </c>
      <c r="AS4582" s="2" t="s">
        <v>70</v>
      </c>
      <c r="AT4582" s="2">
        <v>911.44</v>
      </c>
      <c r="AU4582" s="2">
        <v>4</v>
      </c>
      <c r="AV4582" s="2">
        <v>0.1</v>
      </c>
      <c r="AW4582" s="2">
        <v>3281.18</v>
      </c>
      <c r="AX4582" s="2">
        <v>2689.33</v>
      </c>
      <c r="AY4582" s="2">
        <v>591.85</v>
      </c>
      <c r="AZ4582" s="2" t="s">
        <v>47</v>
      </c>
      <c r="BA4582" s="2" t="s">
        <v>88</v>
      </c>
      <c r="BB4582" s="2" t="s">
        <v>37</v>
      </c>
      <c r="BC4582" s="2">
        <v>46.32</v>
      </c>
      <c r="BD4582" s="2">
        <v>5</v>
      </c>
      <c r="BE4582" s="2" t="s">
        <v>38</v>
      </c>
      <c r="BF4582" s="2" t="s">
        <v>56</v>
      </c>
      <c r="BG4582" s="2">
        <v>4</v>
      </c>
      <c r="BH4582" s="2">
        <v>9</v>
      </c>
    </row>
    <row r="4583" spans="36:60" x14ac:dyDescent="0.25">
      <c r="AJ4583" s="12">
        <v>869</v>
      </c>
      <c r="AK4583" s="13" t="s">
        <v>489</v>
      </c>
      <c r="AL4583" s="13" t="s">
        <v>27</v>
      </c>
      <c r="AM4583" s="13" t="s">
        <v>66</v>
      </c>
      <c r="AN4583" s="13" t="s">
        <v>59</v>
      </c>
      <c r="AO4583" s="13" t="s">
        <v>100</v>
      </c>
      <c r="AP4583" s="13" t="s">
        <v>51</v>
      </c>
      <c r="AQ4583" s="13" t="s">
        <v>32</v>
      </c>
      <c r="AR4583" s="13" t="s">
        <v>33</v>
      </c>
      <c r="AS4583" s="13" t="s">
        <v>85</v>
      </c>
      <c r="AT4583" s="13">
        <v>954.52</v>
      </c>
      <c r="AU4583" s="13">
        <v>19</v>
      </c>
      <c r="AV4583" s="13">
        <v>0.09</v>
      </c>
      <c r="AW4583" s="13">
        <v>16503.650000000001</v>
      </c>
      <c r="AX4583" s="13">
        <v>11775.8</v>
      </c>
      <c r="AY4583" s="13">
        <v>4727.8500000000004</v>
      </c>
      <c r="AZ4583" s="13" t="s">
        <v>63</v>
      </c>
      <c r="BA4583" s="13" t="s">
        <v>54</v>
      </c>
      <c r="BB4583" s="13" t="s">
        <v>72</v>
      </c>
      <c r="BC4583" s="13">
        <v>37.06</v>
      </c>
      <c r="BD4583" s="13">
        <v>8</v>
      </c>
      <c r="BE4583" s="13" t="s">
        <v>55</v>
      </c>
      <c r="BF4583" s="13" t="s">
        <v>56</v>
      </c>
      <c r="BG4583" s="13">
        <v>5</v>
      </c>
      <c r="BH4583" s="13">
        <v>5</v>
      </c>
    </row>
    <row r="4584" spans="36:60" x14ac:dyDescent="0.25">
      <c r="AJ4584" s="11">
        <v>870</v>
      </c>
      <c r="AK4584" s="2" t="s">
        <v>335</v>
      </c>
      <c r="AL4584" s="2" t="s">
        <v>96</v>
      </c>
      <c r="AM4584" s="2" t="s">
        <v>66</v>
      </c>
      <c r="AN4584" s="2" t="s">
        <v>59</v>
      </c>
      <c r="AO4584" s="2" t="s">
        <v>30</v>
      </c>
      <c r="AP4584" s="2" t="s">
        <v>75</v>
      </c>
      <c r="AQ4584" s="2" t="s">
        <v>102</v>
      </c>
      <c r="AR4584" s="2" t="s">
        <v>53</v>
      </c>
      <c r="AS4584" s="2" t="s">
        <v>70</v>
      </c>
      <c r="AT4584" s="2">
        <v>480.43</v>
      </c>
      <c r="AU4584" s="2">
        <v>9</v>
      </c>
      <c r="AV4584" s="2">
        <v>0.28000000000000003</v>
      </c>
      <c r="AW4584" s="2">
        <v>3113.19</v>
      </c>
      <c r="AX4584" s="2">
        <v>2209.66</v>
      </c>
      <c r="AY4584" s="2">
        <v>903.53</v>
      </c>
      <c r="AZ4584" s="2" t="s">
        <v>35</v>
      </c>
      <c r="BA4584" s="2" t="s">
        <v>36</v>
      </c>
      <c r="BB4584" s="2" t="s">
        <v>48</v>
      </c>
      <c r="BC4584" s="2">
        <v>24.92</v>
      </c>
      <c r="BD4584" s="2">
        <v>4</v>
      </c>
      <c r="BE4584" s="2" t="s">
        <v>55</v>
      </c>
      <c r="BF4584" s="2" t="s">
        <v>39</v>
      </c>
      <c r="BG4584" s="2">
        <v>2</v>
      </c>
      <c r="BH4584" s="2">
        <v>4</v>
      </c>
    </row>
    <row r="4585" spans="36:60" x14ac:dyDescent="0.25">
      <c r="AJ4585" s="12">
        <v>871</v>
      </c>
      <c r="AK4585" s="13" t="s">
        <v>559</v>
      </c>
      <c r="AL4585" s="13" t="s">
        <v>27</v>
      </c>
      <c r="AM4585" s="13" t="s">
        <v>28</v>
      </c>
      <c r="AN4585" s="13" t="s">
        <v>93</v>
      </c>
      <c r="AO4585" s="13" t="s">
        <v>44</v>
      </c>
      <c r="AP4585" s="13" t="s">
        <v>75</v>
      </c>
      <c r="AQ4585" s="13" t="s">
        <v>52</v>
      </c>
      <c r="AR4585" s="13" t="s">
        <v>53</v>
      </c>
      <c r="AS4585" s="13" t="s">
        <v>70</v>
      </c>
      <c r="AT4585" s="13">
        <v>502.86</v>
      </c>
      <c r="AU4585" s="13">
        <v>9</v>
      </c>
      <c r="AV4585" s="13">
        <v>0.2</v>
      </c>
      <c r="AW4585" s="13">
        <v>3620.59</v>
      </c>
      <c r="AX4585" s="13">
        <v>3182.38</v>
      </c>
      <c r="AY4585" s="13">
        <v>438.21</v>
      </c>
      <c r="AZ4585" s="13" t="s">
        <v>35</v>
      </c>
      <c r="BA4585" s="13" t="s">
        <v>88</v>
      </c>
      <c r="BB4585" s="13" t="s">
        <v>37</v>
      </c>
      <c r="BC4585" s="13">
        <v>45.07</v>
      </c>
      <c r="BD4585" s="13">
        <v>5</v>
      </c>
      <c r="BE4585" s="13" t="s">
        <v>97</v>
      </c>
      <c r="BF4585" s="13" t="s">
        <v>56</v>
      </c>
      <c r="BG4585" s="13">
        <v>3</v>
      </c>
      <c r="BH4585" s="13">
        <v>2</v>
      </c>
    </row>
    <row r="4586" spans="36:60" x14ac:dyDescent="0.25">
      <c r="AJ4586" s="11">
        <v>872</v>
      </c>
      <c r="AK4586" s="2" t="s">
        <v>576</v>
      </c>
      <c r="AL4586" s="2" t="s">
        <v>41</v>
      </c>
      <c r="AM4586" s="2" t="s">
        <v>82</v>
      </c>
      <c r="AN4586" s="2" t="s">
        <v>29</v>
      </c>
      <c r="AO4586" s="2" t="s">
        <v>78</v>
      </c>
      <c r="AP4586" s="2" t="s">
        <v>61</v>
      </c>
      <c r="AQ4586" s="2" t="s">
        <v>52</v>
      </c>
      <c r="AR4586" s="2" t="s">
        <v>53</v>
      </c>
      <c r="AS4586" s="2" t="s">
        <v>80</v>
      </c>
      <c r="AT4586" s="2">
        <v>552.59</v>
      </c>
      <c r="AU4586" s="2">
        <v>8</v>
      </c>
      <c r="AV4586" s="2">
        <v>0.17</v>
      </c>
      <c r="AW4586" s="2">
        <v>3669.2</v>
      </c>
      <c r="AX4586" s="2">
        <v>2885</v>
      </c>
      <c r="AY4586" s="2">
        <v>784.2</v>
      </c>
      <c r="AZ4586" s="2" t="s">
        <v>63</v>
      </c>
      <c r="BA4586" s="2" t="s">
        <v>36</v>
      </c>
      <c r="BB4586" s="2" t="s">
        <v>37</v>
      </c>
      <c r="BC4586" s="2">
        <v>10.16</v>
      </c>
      <c r="BD4586" s="2">
        <v>9</v>
      </c>
      <c r="BE4586" s="2" t="s">
        <v>55</v>
      </c>
      <c r="BF4586" s="2" t="s">
        <v>56</v>
      </c>
      <c r="BG4586" s="2">
        <v>1</v>
      </c>
      <c r="BH4586" s="2">
        <v>8</v>
      </c>
    </row>
    <row r="4587" spans="36:60" x14ac:dyDescent="0.25">
      <c r="AJ4587" s="12">
        <v>873</v>
      </c>
      <c r="AK4587" s="13" t="s">
        <v>475</v>
      </c>
      <c r="AL4587" s="13" t="s">
        <v>65</v>
      </c>
      <c r="AM4587" s="13" t="s">
        <v>66</v>
      </c>
      <c r="AN4587" s="13" t="s">
        <v>93</v>
      </c>
      <c r="AO4587" s="13" t="s">
        <v>78</v>
      </c>
      <c r="AP4587" s="13" t="s">
        <v>31</v>
      </c>
      <c r="AQ4587" s="13" t="s">
        <v>52</v>
      </c>
      <c r="AR4587" s="13" t="s">
        <v>53</v>
      </c>
      <c r="AS4587" s="13" t="s">
        <v>70</v>
      </c>
      <c r="AT4587" s="13">
        <v>624.59</v>
      </c>
      <c r="AU4587" s="13">
        <v>11</v>
      </c>
      <c r="AV4587" s="13">
        <v>7.0000000000000007E-2</v>
      </c>
      <c r="AW4587" s="13">
        <v>6389.56</v>
      </c>
      <c r="AX4587" s="13">
        <v>4650.74</v>
      </c>
      <c r="AY4587" s="13">
        <v>1738.82</v>
      </c>
      <c r="AZ4587" s="13" t="s">
        <v>76</v>
      </c>
      <c r="BA4587" s="13" t="s">
        <v>71</v>
      </c>
      <c r="BB4587" s="13" t="s">
        <v>48</v>
      </c>
      <c r="BC4587" s="13">
        <v>35.659999999999997</v>
      </c>
      <c r="BD4587" s="13">
        <v>2</v>
      </c>
      <c r="BE4587" s="13" t="s">
        <v>55</v>
      </c>
      <c r="BF4587" s="13" t="s">
        <v>39</v>
      </c>
      <c r="BG4587" s="13">
        <v>2</v>
      </c>
      <c r="BH4587" s="13">
        <v>4</v>
      </c>
    </row>
    <row r="4588" spans="36:60" x14ac:dyDescent="0.25">
      <c r="AJ4588" s="11">
        <v>874</v>
      </c>
      <c r="AK4588" s="2" t="s">
        <v>347</v>
      </c>
      <c r="AL4588" s="2" t="s">
        <v>127</v>
      </c>
      <c r="AM4588" s="2" t="s">
        <v>28</v>
      </c>
      <c r="AN4588" s="2" t="s">
        <v>59</v>
      </c>
      <c r="AO4588" s="2" t="s">
        <v>74</v>
      </c>
      <c r="AP4588" s="2" t="s">
        <v>51</v>
      </c>
      <c r="AQ4588" s="2" t="s">
        <v>52</v>
      </c>
      <c r="AR4588" s="2" t="s">
        <v>53</v>
      </c>
      <c r="AS4588" s="2" t="s">
        <v>85</v>
      </c>
      <c r="AT4588" s="2">
        <v>992.3</v>
      </c>
      <c r="AU4588" s="2">
        <v>9</v>
      </c>
      <c r="AV4588" s="2">
        <v>0.25</v>
      </c>
      <c r="AW4588" s="2">
        <v>6698.02</v>
      </c>
      <c r="AX4588" s="2">
        <v>5073.72</v>
      </c>
      <c r="AY4588" s="2">
        <v>1624.3</v>
      </c>
      <c r="AZ4588" s="2" t="s">
        <v>76</v>
      </c>
      <c r="BA4588" s="2" t="s">
        <v>54</v>
      </c>
      <c r="BB4588" s="2" t="s">
        <v>37</v>
      </c>
      <c r="BC4588" s="2">
        <v>6.51</v>
      </c>
      <c r="BD4588" s="2">
        <v>9</v>
      </c>
      <c r="BE4588" s="2" t="s">
        <v>55</v>
      </c>
      <c r="BF4588" s="2" t="s">
        <v>39</v>
      </c>
      <c r="BG4588" s="2">
        <v>1</v>
      </c>
      <c r="BH4588" s="2">
        <v>5</v>
      </c>
    </row>
    <row r="4589" spans="36:60" x14ac:dyDescent="0.25">
      <c r="AJ4589" s="12">
        <v>875</v>
      </c>
      <c r="AK4589" s="13" t="s">
        <v>337</v>
      </c>
      <c r="AL4589" s="13" t="s">
        <v>129</v>
      </c>
      <c r="AM4589" s="13" t="s">
        <v>42</v>
      </c>
      <c r="AN4589" s="13" t="s">
        <v>90</v>
      </c>
      <c r="AO4589" s="13" t="s">
        <v>67</v>
      </c>
      <c r="AP4589" s="13" t="s">
        <v>31</v>
      </c>
      <c r="AQ4589" s="13" t="s">
        <v>84</v>
      </c>
      <c r="AR4589" s="13" t="s">
        <v>53</v>
      </c>
      <c r="AS4589" s="13" t="s">
        <v>34</v>
      </c>
      <c r="AT4589" s="13">
        <v>240.54</v>
      </c>
      <c r="AU4589" s="13">
        <v>7</v>
      </c>
      <c r="AV4589" s="13">
        <v>0.21</v>
      </c>
      <c r="AW4589" s="13">
        <v>1330.19</v>
      </c>
      <c r="AX4589" s="13">
        <v>945.71</v>
      </c>
      <c r="AY4589" s="13">
        <v>384.48</v>
      </c>
      <c r="AZ4589" s="13" t="s">
        <v>76</v>
      </c>
      <c r="BA4589" s="13" t="s">
        <v>36</v>
      </c>
      <c r="BB4589" s="13" t="s">
        <v>37</v>
      </c>
      <c r="BC4589" s="13">
        <v>36.19</v>
      </c>
      <c r="BD4589" s="13">
        <v>6</v>
      </c>
      <c r="BE4589" s="13" t="s">
        <v>55</v>
      </c>
      <c r="BF4589" s="13" t="s">
        <v>56</v>
      </c>
      <c r="BG4589" s="13">
        <v>2</v>
      </c>
      <c r="BH4589" s="13">
        <v>12</v>
      </c>
    </row>
    <row r="4590" spans="36:60" x14ac:dyDescent="0.25">
      <c r="AJ4590" s="11">
        <v>876</v>
      </c>
      <c r="AK4590" s="2" t="s">
        <v>98</v>
      </c>
      <c r="AL4590" s="2" t="s">
        <v>27</v>
      </c>
      <c r="AM4590" s="2" t="s">
        <v>28</v>
      </c>
      <c r="AN4590" s="2" t="s">
        <v>59</v>
      </c>
      <c r="AO4590" s="2" t="s">
        <v>44</v>
      </c>
      <c r="AP4590" s="2" t="s">
        <v>68</v>
      </c>
      <c r="AQ4590" s="2" t="s">
        <v>79</v>
      </c>
      <c r="AR4590" s="2" t="s">
        <v>33</v>
      </c>
      <c r="AS4590" s="2" t="s">
        <v>70</v>
      </c>
      <c r="AT4590" s="2">
        <v>923.24</v>
      </c>
      <c r="AU4590" s="2">
        <v>12</v>
      </c>
      <c r="AV4590" s="2">
        <v>0.06</v>
      </c>
      <c r="AW4590" s="2">
        <v>10414.15</v>
      </c>
      <c r="AX4590" s="2">
        <v>6912.44</v>
      </c>
      <c r="AY4590" s="2">
        <v>3501.71</v>
      </c>
      <c r="AZ4590" s="2" t="s">
        <v>35</v>
      </c>
      <c r="BA4590" s="2" t="s">
        <v>54</v>
      </c>
      <c r="BB4590" s="2" t="s">
        <v>72</v>
      </c>
      <c r="BC4590" s="2">
        <v>27.25</v>
      </c>
      <c r="BD4590" s="2">
        <v>6</v>
      </c>
      <c r="BE4590" s="2" t="s">
        <v>97</v>
      </c>
      <c r="BF4590" s="2" t="s">
        <v>39</v>
      </c>
      <c r="BG4590" s="2">
        <v>1</v>
      </c>
      <c r="BH4590" s="2">
        <v>6</v>
      </c>
    </row>
    <row r="4591" spans="36:60" x14ac:dyDescent="0.25">
      <c r="AJ4591" s="12">
        <v>877</v>
      </c>
      <c r="AK4591" s="13" t="s">
        <v>597</v>
      </c>
      <c r="AL4591" s="13" t="s">
        <v>41</v>
      </c>
      <c r="AM4591" s="13" t="s">
        <v>66</v>
      </c>
      <c r="AN4591" s="13" t="s">
        <v>93</v>
      </c>
      <c r="AO4591" s="13" t="s">
        <v>78</v>
      </c>
      <c r="AP4591" s="13" t="s">
        <v>68</v>
      </c>
      <c r="AQ4591" s="13" t="s">
        <v>134</v>
      </c>
      <c r="AR4591" s="13" t="s">
        <v>45</v>
      </c>
      <c r="AS4591" s="13" t="s">
        <v>46</v>
      </c>
      <c r="AT4591" s="13">
        <v>176.13</v>
      </c>
      <c r="AU4591" s="13">
        <v>15</v>
      </c>
      <c r="AV4591" s="13">
        <v>0.27</v>
      </c>
      <c r="AW4591" s="13">
        <v>1928.62</v>
      </c>
      <c r="AX4591" s="13">
        <v>1273.69</v>
      </c>
      <c r="AY4591" s="13">
        <v>654.92999999999995</v>
      </c>
      <c r="AZ4591" s="13" t="s">
        <v>91</v>
      </c>
      <c r="BA4591" s="13" t="s">
        <v>71</v>
      </c>
      <c r="BB4591" s="13" t="s">
        <v>37</v>
      </c>
      <c r="BC4591" s="13">
        <v>28.55</v>
      </c>
      <c r="BD4591" s="13">
        <v>5</v>
      </c>
      <c r="BE4591" s="13" t="s">
        <v>55</v>
      </c>
      <c r="BF4591" s="13" t="s">
        <v>56</v>
      </c>
      <c r="BG4591" s="13">
        <v>4</v>
      </c>
      <c r="BH4591" s="13">
        <v>1</v>
      </c>
    </row>
    <row r="4592" spans="36:60" x14ac:dyDescent="0.25">
      <c r="AJ4592" s="11">
        <v>878</v>
      </c>
      <c r="AK4592" s="2" t="s">
        <v>598</v>
      </c>
      <c r="AL4592" s="2" t="s">
        <v>114</v>
      </c>
      <c r="AM4592" s="2" t="s">
        <v>42</v>
      </c>
      <c r="AN4592" s="2" t="s">
        <v>29</v>
      </c>
      <c r="AO4592" s="2" t="s">
        <v>60</v>
      </c>
      <c r="AP4592" s="2" t="s">
        <v>51</v>
      </c>
      <c r="AQ4592" s="2" t="s">
        <v>62</v>
      </c>
      <c r="AR4592" s="2" t="s">
        <v>53</v>
      </c>
      <c r="AS4592" s="2" t="s">
        <v>80</v>
      </c>
      <c r="AT4592" s="2">
        <v>584.89</v>
      </c>
      <c r="AU4592" s="2">
        <v>14</v>
      </c>
      <c r="AV4592" s="2">
        <v>0.08</v>
      </c>
      <c r="AW4592" s="2">
        <v>7533.38</v>
      </c>
      <c r="AX4592" s="2">
        <v>4048.94</v>
      </c>
      <c r="AY4592" s="2">
        <v>3484.44</v>
      </c>
      <c r="AZ4592" s="2" t="s">
        <v>35</v>
      </c>
      <c r="BA4592" s="2" t="s">
        <v>71</v>
      </c>
      <c r="BB4592" s="2" t="s">
        <v>48</v>
      </c>
      <c r="BC4592" s="2">
        <v>33.51</v>
      </c>
      <c r="BD4592" s="2">
        <v>6</v>
      </c>
      <c r="BE4592" s="2" t="s">
        <v>55</v>
      </c>
      <c r="BF4592" s="2" t="s">
        <v>56</v>
      </c>
      <c r="BG4592" s="2">
        <v>2</v>
      </c>
      <c r="BH4592" s="2">
        <v>5</v>
      </c>
    </row>
    <row r="4593" spans="36:60" x14ac:dyDescent="0.25">
      <c r="AJ4593" s="12">
        <v>879</v>
      </c>
      <c r="AK4593" s="13" t="s">
        <v>462</v>
      </c>
      <c r="AL4593" s="13" t="s">
        <v>50</v>
      </c>
      <c r="AM4593" s="13" t="s">
        <v>28</v>
      </c>
      <c r="AN4593" s="13" t="s">
        <v>43</v>
      </c>
      <c r="AO4593" s="13" t="s">
        <v>60</v>
      </c>
      <c r="AP4593" s="13" t="s">
        <v>31</v>
      </c>
      <c r="AQ4593" s="13" t="s">
        <v>69</v>
      </c>
      <c r="AR4593" s="13" t="s">
        <v>45</v>
      </c>
      <c r="AS4593" s="13" t="s">
        <v>46</v>
      </c>
      <c r="AT4593" s="13">
        <v>433.2</v>
      </c>
      <c r="AU4593" s="13">
        <v>4</v>
      </c>
      <c r="AV4593" s="13">
        <v>0.25</v>
      </c>
      <c r="AW4593" s="13">
        <v>1299.5999999999999</v>
      </c>
      <c r="AX4593" s="13">
        <v>832.72</v>
      </c>
      <c r="AY4593" s="13">
        <v>466.88</v>
      </c>
      <c r="AZ4593" s="13" t="s">
        <v>35</v>
      </c>
      <c r="BA4593" s="13" t="s">
        <v>71</v>
      </c>
      <c r="BB4593" s="13" t="s">
        <v>37</v>
      </c>
      <c r="BC4593" s="13">
        <v>33.76</v>
      </c>
      <c r="BD4593" s="13">
        <v>2</v>
      </c>
      <c r="BE4593" s="13" t="s">
        <v>55</v>
      </c>
      <c r="BF4593" s="13" t="s">
        <v>39</v>
      </c>
      <c r="BG4593" s="13">
        <v>3</v>
      </c>
      <c r="BH4593" s="13">
        <v>6</v>
      </c>
    </row>
    <row r="4594" spans="36:60" x14ac:dyDescent="0.25">
      <c r="AJ4594" s="11">
        <v>880</v>
      </c>
      <c r="AK4594" s="2" t="s">
        <v>423</v>
      </c>
      <c r="AL4594" s="2" t="s">
        <v>27</v>
      </c>
      <c r="AM4594" s="2" t="s">
        <v>28</v>
      </c>
      <c r="AN4594" s="2" t="s">
        <v>93</v>
      </c>
      <c r="AO4594" s="2" t="s">
        <v>67</v>
      </c>
      <c r="AP4594" s="2" t="s">
        <v>75</v>
      </c>
      <c r="AQ4594" s="2" t="s">
        <v>134</v>
      </c>
      <c r="AR4594" s="2" t="s">
        <v>33</v>
      </c>
      <c r="AS4594" s="2" t="s">
        <v>85</v>
      </c>
      <c r="AT4594" s="2">
        <v>801.35</v>
      </c>
      <c r="AU4594" s="2">
        <v>8</v>
      </c>
      <c r="AV4594" s="2">
        <v>0.25</v>
      </c>
      <c r="AW4594" s="2">
        <v>4808.1000000000004</v>
      </c>
      <c r="AX4594" s="2">
        <v>2658.55</v>
      </c>
      <c r="AY4594" s="2">
        <v>2149.5500000000002</v>
      </c>
      <c r="AZ4594" s="2" t="s">
        <v>63</v>
      </c>
      <c r="BA4594" s="2" t="s">
        <v>36</v>
      </c>
      <c r="BB4594" s="2" t="s">
        <v>48</v>
      </c>
      <c r="BC4594" s="2">
        <v>30.83</v>
      </c>
      <c r="BD4594" s="2">
        <v>9</v>
      </c>
      <c r="BE4594" s="2" t="s">
        <v>97</v>
      </c>
      <c r="BF4594" s="2" t="s">
        <v>39</v>
      </c>
      <c r="BG4594" s="2">
        <v>4</v>
      </c>
      <c r="BH4594" s="2">
        <v>12</v>
      </c>
    </row>
    <row r="4595" spans="36:60" x14ac:dyDescent="0.25">
      <c r="AJ4595" s="12">
        <v>881</v>
      </c>
      <c r="AK4595" s="13" t="s">
        <v>427</v>
      </c>
      <c r="AL4595" s="13" t="s">
        <v>27</v>
      </c>
      <c r="AM4595" s="13" t="s">
        <v>28</v>
      </c>
      <c r="AN4595" s="13" t="s">
        <v>90</v>
      </c>
      <c r="AO4595" s="13" t="s">
        <v>44</v>
      </c>
      <c r="AP4595" s="13" t="s">
        <v>61</v>
      </c>
      <c r="AQ4595" s="13" t="s">
        <v>62</v>
      </c>
      <c r="AR4595" s="13" t="s">
        <v>45</v>
      </c>
      <c r="AS4595" s="13" t="s">
        <v>80</v>
      </c>
      <c r="AT4595" s="13">
        <v>981.43</v>
      </c>
      <c r="AU4595" s="13">
        <v>17</v>
      </c>
      <c r="AV4595" s="13">
        <v>0.14000000000000001</v>
      </c>
      <c r="AW4595" s="13">
        <v>14348.51</v>
      </c>
      <c r="AX4595" s="13">
        <v>8952.74</v>
      </c>
      <c r="AY4595" s="13">
        <v>5395.77</v>
      </c>
      <c r="AZ4595" s="13" t="s">
        <v>91</v>
      </c>
      <c r="BA4595" s="13" t="s">
        <v>88</v>
      </c>
      <c r="BB4595" s="13" t="s">
        <v>72</v>
      </c>
      <c r="BC4595" s="13">
        <v>45.4</v>
      </c>
      <c r="BD4595" s="13">
        <v>1</v>
      </c>
      <c r="BE4595" s="13" t="s">
        <v>38</v>
      </c>
      <c r="BF4595" s="13" t="s">
        <v>39</v>
      </c>
      <c r="BG4595" s="13">
        <v>5</v>
      </c>
      <c r="BH4595" s="13">
        <v>8</v>
      </c>
    </row>
    <row r="4596" spans="36:60" x14ac:dyDescent="0.25">
      <c r="AJ4596" s="11">
        <v>882</v>
      </c>
      <c r="AK4596" s="2" t="s">
        <v>480</v>
      </c>
      <c r="AL4596" s="2" t="s">
        <v>120</v>
      </c>
      <c r="AM4596" s="2" t="s">
        <v>66</v>
      </c>
      <c r="AN4596" s="2" t="s">
        <v>90</v>
      </c>
      <c r="AO4596" s="2" t="s">
        <v>60</v>
      </c>
      <c r="AP4596" s="2" t="s">
        <v>68</v>
      </c>
      <c r="AQ4596" s="2" t="s">
        <v>62</v>
      </c>
      <c r="AR4596" s="2" t="s">
        <v>45</v>
      </c>
      <c r="AS4596" s="2" t="s">
        <v>80</v>
      </c>
      <c r="AT4596" s="2">
        <v>981.77</v>
      </c>
      <c r="AU4596" s="2">
        <v>18</v>
      </c>
      <c r="AV4596" s="2">
        <v>0</v>
      </c>
      <c r="AW4596" s="2">
        <v>17671.86</v>
      </c>
      <c r="AX4596" s="2">
        <v>13817.91</v>
      </c>
      <c r="AY4596" s="2">
        <v>3853.95</v>
      </c>
      <c r="AZ4596" s="2" t="s">
        <v>35</v>
      </c>
      <c r="BA4596" s="2" t="s">
        <v>54</v>
      </c>
      <c r="BB4596" s="2" t="s">
        <v>37</v>
      </c>
      <c r="BC4596" s="2">
        <v>34.01</v>
      </c>
      <c r="BD4596" s="2">
        <v>8</v>
      </c>
      <c r="BE4596" s="2" t="s">
        <v>97</v>
      </c>
      <c r="BF4596" s="2" t="s">
        <v>56</v>
      </c>
      <c r="BG4596" s="2">
        <v>1</v>
      </c>
      <c r="BH4596" s="2">
        <v>8</v>
      </c>
    </row>
    <row r="4597" spans="36:60" x14ac:dyDescent="0.25">
      <c r="AJ4597" s="12">
        <v>883</v>
      </c>
      <c r="AK4597" s="13" t="s">
        <v>599</v>
      </c>
      <c r="AL4597" s="13" t="s">
        <v>127</v>
      </c>
      <c r="AM4597" s="13" t="s">
        <v>28</v>
      </c>
      <c r="AN4597" s="13" t="s">
        <v>29</v>
      </c>
      <c r="AO4597" s="13" t="s">
        <v>44</v>
      </c>
      <c r="AP4597" s="13" t="s">
        <v>68</v>
      </c>
      <c r="AQ4597" s="13" t="s">
        <v>32</v>
      </c>
      <c r="AR4597" s="13" t="s">
        <v>33</v>
      </c>
      <c r="AS4597" s="13" t="s">
        <v>46</v>
      </c>
      <c r="AT4597" s="13">
        <v>720.6</v>
      </c>
      <c r="AU4597" s="13">
        <v>15</v>
      </c>
      <c r="AV4597" s="13">
        <v>0.22</v>
      </c>
      <c r="AW4597" s="13">
        <v>8431.02</v>
      </c>
      <c r="AX4597" s="13">
        <v>5073.9799999999996</v>
      </c>
      <c r="AY4597" s="13">
        <v>3357.04</v>
      </c>
      <c r="AZ4597" s="13" t="s">
        <v>35</v>
      </c>
      <c r="BA4597" s="13" t="s">
        <v>54</v>
      </c>
      <c r="BB4597" s="13" t="s">
        <v>72</v>
      </c>
      <c r="BC4597" s="13">
        <v>48.77</v>
      </c>
      <c r="BD4597" s="13">
        <v>4</v>
      </c>
      <c r="BE4597" s="13" t="s">
        <v>38</v>
      </c>
      <c r="BF4597" s="13" t="s">
        <v>39</v>
      </c>
      <c r="BG4597" s="13">
        <v>4</v>
      </c>
      <c r="BH4597" s="13">
        <v>9</v>
      </c>
    </row>
    <row r="4598" spans="36:60" x14ac:dyDescent="0.25">
      <c r="AJ4598" s="11">
        <v>884</v>
      </c>
      <c r="AK4598" s="2" t="s">
        <v>362</v>
      </c>
      <c r="AL4598" s="2" t="s">
        <v>120</v>
      </c>
      <c r="AM4598" s="2" t="s">
        <v>28</v>
      </c>
      <c r="AN4598" s="2" t="s">
        <v>90</v>
      </c>
      <c r="AO4598" s="2" t="s">
        <v>94</v>
      </c>
      <c r="AP4598" s="2" t="s">
        <v>31</v>
      </c>
      <c r="AQ4598" s="2" t="s">
        <v>107</v>
      </c>
      <c r="AR4598" s="2" t="s">
        <v>45</v>
      </c>
      <c r="AS4598" s="2" t="s">
        <v>70</v>
      </c>
      <c r="AT4598" s="2">
        <v>846.36</v>
      </c>
      <c r="AU4598" s="2">
        <v>9</v>
      </c>
      <c r="AV4598" s="2">
        <v>0.01</v>
      </c>
      <c r="AW4598" s="2">
        <v>7541.07</v>
      </c>
      <c r="AX4598" s="2">
        <v>3980.26</v>
      </c>
      <c r="AY4598" s="2">
        <v>3560.81</v>
      </c>
      <c r="AZ4598" s="2" t="s">
        <v>91</v>
      </c>
      <c r="BA4598" s="2" t="s">
        <v>88</v>
      </c>
      <c r="BB4598" s="2" t="s">
        <v>37</v>
      </c>
      <c r="BC4598" s="2">
        <v>33.479999999999997</v>
      </c>
      <c r="BD4598" s="2">
        <v>5</v>
      </c>
      <c r="BE4598" s="2" t="s">
        <v>38</v>
      </c>
      <c r="BF4598" s="2" t="s">
        <v>39</v>
      </c>
      <c r="BG4598" s="2">
        <v>5</v>
      </c>
      <c r="BH4598" s="2">
        <v>6</v>
      </c>
    </row>
    <row r="4599" spans="36:60" x14ac:dyDescent="0.25">
      <c r="AJ4599" s="12">
        <v>885</v>
      </c>
      <c r="AK4599" s="13" t="s">
        <v>26</v>
      </c>
      <c r="AL4599" s="13" t="s">
        <v>127</v>
      </c>
      <c r="AM4599" s="13" t="s">
        <v>82</v>
      </c>
      <c r="AN4599" s="13" t="s">
        <v>29</v>
      </c>
      <c r="AO4599" s="13" t="s">
        <v>44</v>
      </c>
      <c r="AP4599" s="13" t="s">
        <v>61</v>
      </c>
      <c r="AQ4599" s="13" t="s">
        <v>69</v>
      </c>
      <c r="AR4599" s="13" t="s">
        <v>45</v>
      </c>
      <c r="AS4599" s="13" t="s">
        <v>70</v>
      </c>
      <c r="AT4599" s="13">
        <v>956.2</v>
      </c>
      <c r="AU4599" s="13">
        <v>17</v>
      </c>
      <c r="AV4599" s="13">
        <v>0.03</v>
      </c>
      <c r="AW4599" s="13">
        <v>15767.74</v>
      </c>
      <c r="AX4599" s="13">
        <v>12376.8</v>
      </c>
      <c r="AY4599" s="13">
        <v>3390.94</v>
      </c>
      <c r="AZ4599" s="13" t="s">
        <v>91</v>
      </c>
      <c r="BA4599" s="13" t="s">
        <v>36</v>
      </c>
      <c r="BB4599" s="13" t="s">
        <v>48</v>
      </c>
      <c r="BC4599" s="13">
        <v>12.79</v>
      </c>
      <c r="BD4599" s="13">
        <v>3</v>
      </c>
      <c r="BE4599" s="13" t="s">
        <v>55</v>
      </c>
      <c r="BF4599" s="13" t="s">
        <v>56</v>
      </c>
      <c r="BG4599" s="13">
        <v>3</v>
      </c>
      <c r="BH4599" s="13">
        <v>8</v>
      </c>
    </row>
    <row r="4600" spans="36:60" x14ac:dyDescent="0.25">
      <c r="AJ4600" s="11">
        <v>886</v>
      </c>
      <c r="AK4600" s="2" t="s">
        <v>600</v>
      </c>
      <c r="AL4600" s="2" t="s">
        <v>65</v>
      </c>
      <c r="AM4600" s="2" t="s">
        <v>42</v>
      </c>
      <c r="AN4600" s="2" t="s">
        <v>83</v>
      </c>
      <c r="AO4600" s="2" t="s">
        <v>100</v>
      </c>
      <c r="AP4600" s="2" t="s">
        <v>75</v>
      </c>
      <c r="AQ4600" s="2" t="s">
        <v>79</v>
      </c>
      <c r="AR4600" s="2" t="s">
        <v>45</v>
      </c>
      <c r="AS4600" s="2" t="s">
        <v>46</v>
      </c>
      <c r="AT4600" s="2">
        <v>709.46</v>
      </c>
      <c r="AU4600" s="2">
        <v>5</v>
      </c>
      <c r="AV4600" s="2">
        <v>0.2</v>
      </c>
      <c r="AW4600" s="2">
        <v>2837.84</v>
      </c>
      <c r="AX4600" s="2">
        <v>2448.52</v>
      </c>
      <c r="AY4600" s="2">
        <v>389.32</v>
      </c>
      <c r="AZ4600" s="2" t="s">
        <v>35</v>
      </c>
      <c r="BA4600" s="2" t="s">
        <v>54</v>
      </c>
      <c r="BB4600" s="2" t="s">
        <v>72</v>
      </c>
      <c r="BC4600" s="2">
        <v>23.75</v>
      </c>
      <c r="BD4600" s="2">
        <v>10</v>
      </c>
      <c r="BE4600" s="2" t="s">
        <v>55</v>
      </c>
      <c r="BF4600" s="2" t="s">
        <v>56</v>
      </c>
      <c r="BG4600" s="2">
        <v>3</v>
      </c>
      <c r="BH4600" s="2">
        <v>9</v>
      </c>
    </row>
    <row r="4601" spans="36:60" x14ac:dyDescent="0.25">
      <c r="AJ4601" s="12">
        <v>887</v>
      </c>
      <c r="AK4601" s="13" t="s">
        <v>601</v>
      </c>
      <c r="AL4601" s="13" t="s">
        <v>99</v>
      </c>
      <c r="AM4601" s="13" t="s">
        <v>66</v>
      </c>
      <c r="AN4601" s="13" t="s">
        <v>90</v>
      </c>
      <c r="AO4601" s="13" t="s">
        <v>100</v>
      </c>
      <c r="AP4601" s="13" t="s">
        <v>51</v>
      </c>
      <c r="AQ4601" s="13" t="s">
        <v>102</v>
      </c>
      <c r="AR4601" s="13" t="s">
        <v>45</v>
      </c>
      <c r="AS4601" s="13" t="s">
        <v>46</v>
      </c>
      <c r="AT4601" s="13">
        <v>256.77999999999997</v>
      </c>
      <c r="AU4601" s="13">
        <v>11</v>
      </c>
      <c r="AV4601" s="13">
        <v>0.28999999999999998</v>
      </c>
      <c r="AW4601" s="13">
        <v>2005.45</v>
      </c>
      <c r="AX4601" s="13">
        <v>1087.8900000000001</v>
      </c>
      <c r="AY4601" s="13">
        <v>917.56</v>
      </c>
      <c r="AZ4601" s="13" t="s">
        <v>35</v>
      </c>
      <c r="BA4601" s="13" t="s">
        <v>54</v>
      </c>
      <c r="BB4601" s="13" t="s">
        <v>48</v>
      </c>
      <c r="BC4601" s="13">
        <v>43.46</v>
      </c>
      <c r="BD4601" s="13">
        <v>8</v>
      </c>
      <c r="BE4601" s="13" t="s">
        <v>38</v>
      </c>
      <c r="BF4601" s="13" t="s">
        <v>39</v>
      </c>
      <c r="BG4601" s="13">
        <v>3</v>
      </c>
      <c r="BH4601" s="13">
        <v>5</v>
      </c>
    </row>
    <row r="4602" spans="36:60" x14ac:dyDescent="0.25">
      <c r="AJ4602" s="11">
        <v>888</v>
      </c>
      <c r="AK4602" s="2" t="s">
        <v>602</v>
      </c>
      <c r="AL4602" s="2" t="s">
        <v>96</v>
      </c>
      <c r="AM4602" s="2" t="s">
        <v>82</v>
      </c>
      <c r="AN4602" s="2" t="s">
        <v>83</v>
      </c>
      <c r="AO4602" s="2" t="s">
        <v>100</v>
      </c>
      <c r="AP4602" s="2" t="s">
        <v>51</v>
      </c>
      <c r="AQ4602" s="2" t="s">
        <v>134</v>
      </c>
      <c r="AR4602" s="2" t="s">
        <v>53</v>
      </c>
      <c r="AS4602" s="2" t="s">
        <v>80</v>
      </c>
      <c r="AT4602" s="2">
        <v>271.39</v>
      </c>
      <c r="AU4602" s="2">
        <v>4</v>
      </c>
      <c r="AV4602" s="2">
        <v>0.28999999999999998</v>
      </c>
      <c r="AW4602" s="2">
        <v>770.75</v>
      </c>
      <c r="AX4602" s="2">
        <v>524.61</v>
      </c>
      <c r="AY4602" s="2">
        <v>246.14</v>
      </c>
      <c r="AZ4602" s="2" t="s">
        <v>47</v>
      </c>
      <c r="BA4602" s="2" t="s">
        <v>88</v>
      </c>
      <c r="BB4602" s="2" t="s">
        <v>37</v>
      </c>
      <c r="BC4602" s="2">
        <v>40.29</v>
      </c>
      <c r="BD4602" s="2">
        <v>7</v>
      </c>
      <c r="BE4602" s="2" t="s">
        <v>38</v>
      </c>
      <c r="BF4602" s="2" t="s">
        <v>56</v>
      </c>
      <c r="BG4602" s="2">
        <v>4</v>
      </c>
      <c r="BH4602" s="2">
        <v>11</v>
      </c>
    </row>
    <row r="4603" spans="36:60" x14ac:dyDescent="0.25">
      <c r="AJ4603" s="12">
        <v>889</v>
      </c>
      <c r="AK4603" s="13" t="s">
        <v>495</v>
      </c>
      <c r="AL4603" s="13" t="s">
        <v>96</v>
      </c>
      <c r="AM4603" s="13" t="s">
        <v>66</v>
      </c>
      <c r="AN4603" s="13" t="s">
        <v>43</v>
      </c>
      <c r="AO4603" s="13" t="s">
        <v>74</v>
      </c>
      <c r="AP4603" s="13" t="s">
        <v>68</v>
      </c>
      <c r="AQ4603" s="13" t="s">
        <v>69</v>
      </c>
      <c r="AR4603" s="13" t="s">
        <v>45</v>
      </c>
      <c r="AS4603" s="13" t="s">
        <v>34</v>
      </c>
      <c r="AT4603" s="13">
        <v>633.13</v>
      </c>
      <c r="AU4603" s="13">
        <v>16</v>
      </c>
      <c r="AV4603" s="13">
        <v>0.24</v>
      </c>
      <c r="AW4603" s="13">
        <v>7698.86</v>
      </c>
      <c r="AX4603" s="13">
        <v>6116</v>
      </c>
      <c r="AY4603" s="13">
        <v>1582.86</v>
      </c>
      <c r="AZ4603" s="13" t="s">
        <v>63</v>
      </c>
      <c r="BA4603" s="13" t="s">
        <v>88</v>
      </c>
      <c r="BB4603" s="13" t="s">
        <v>72</v>
      </c>
      <c r="BC4603" s="13">
        <v>11.77</v>
      </c>
      <c r="BD4603" s="13">
        <v>9</v>
      </c>
      <c r="BE4603" s="13" t="s">
        <v>38</v>
      </c>
      <c r="BF4603" s="13" t="s">
        <v>56</v>
      </c>
      <c r="BG4603" s="13">
        <v>3</v>
      </c>
      <c r="BH4603" s="13">
        <v>5</v>
      </c>
    </row>
    <row r="4604" spans="36:60" x14ac:dyDescent="0.25">
      <c r="AJ4604" s="11">
        <v>890</v>
      </c>
      <c r="AK4604" s="2" t="s">
        <v>365</v>
      </c>
      <c r="AL4604" s="2" t="s">
        <v>27</v>
      </c>
      <c r="AM4604" s="2" t="s">
        <v>42</v>
      </c>
      <c r="AN4604" s="2" t="s">
        <v>90</v>
      </c>
      <c r="AO4604" s="2" t="s">
        <v>94</v>
      </c>
      <c r="AP4604" s="2" t="s">
        <v>31</v>
      </c>
      <c r="AQ4604" s="2" t="s">
        <v>107</v>
      </c>
      <c r="AR4604" s="2" t="s">
        <v>33</v>
      </c>
      <c r="AS4604" s="2" t="s">
        <v>80</v>
      </c>
      <c r="AT4604" s="2">
        <v>208.85</v>
      </c>
      <c r="AU4604" s="2">
        <v>16</v>
      </c>
      <c r="AV4604" s="2">
        <v>0.23</v>
      </c>
      <c r="AW4604" s="2">
        <v>2573.0300000000002</v>
      </c>
      <c r="AX4604" s="2">
        <v>1365.46</v>
      </c>
      <c r="AY4604" s="2">
        <v>1207.57</v>
      </c>
      <c r="AZ4604" s="2" t="s">
        <v>47</v>
      </c>
      <c r="BA4604" s="2" t="s">
        <v>54</v>
      </c>
      <c r="BB4604" s="2" t="s">
        <v>72</v>
      </c>
      <c r="BC4604" s="2">
        <v>43.86</v>
      </c>
      <c r="BD4604" s="2">
        <v>2</v>
      </c>
      <c r="BE4604" s="2" t="s">
        <v>55</v>
      </c>
      <c r="BF4604" s="2" t="s">
        <v>39</v>
      </c>
      <c r="BG4604" s="2">
        <v>3</v>
      </c>
      <c r="BH4604" s="2">
        <v>6</v>
      </c>
    </row>
    <row r="4605" spans="36:60" x14ac:dyDescent="0.25">
      <c r="AJ4605" s="12">
        <v>891</v>
      </c>
      <c r="AK4605" s="13" t="s">
        <v>603</v>
      </c>
      <c r="AL4605" s="13" t="s">
        <v>114</v>
      </c>
      <c r="AM4605" s="13" t="s">
        <v>42</v>
      </c>
      <c r="AN4605" s="13" t="s">
        <v>93</v>
      </c>
      <c r="AO4605" s="13" t="s">
        <v>78</v>
      </c>
      <c r="AP4605" s="13" t="s">
        <v>68</v>
      </c>
      <c r="AQ4605" s="13" t="s">
        <v>69</v>
      </c>
      <c r="AR4605" s="13" t="s">
        <v>53</v>
      </c>
      <c r="AS4605" s="13" t="s">
        <v>70</v>
      </c>
      <c r="AT4605" s="13">
        <v>452.31</v>
      </c>
      <c r="AU4605" s="13">
        <v>1</v>
      </c>
      <c r="AV4605" s="13">
        <v>7.0000000000000007E-2</v>
      </c>
      <c r="AW4605" s="13">
        <v>420.65</v>
      </c>
      <c r="AX4605" s="13">
        <v>365.35</v>
      </c>
      <c r="AY4605" s="13">
        <v>55.3</v>
      </c>
      <c r="AZ4605" s="13" t="s">
        <v>91</v>
      </c>
      <c r="BA4605" s="13" t="s">
        <v>36</v>
      </c>
      <c r="BB4605" s="13" t="s">
        <v>72</v>
      </c>
      <c r="BC4605" s="13">
        <v>6.32</v>
      </c>
      <c r="BD4605" s="13">
        <v>5</v>
      </c>
      <c r="BE4605" s="13" t="s">
        <v>55</v>
      </c>
      <c r="BF4605" s="13" t="s">
        <v>39</v>
      </c>
      <c r="BG4605" s="13">
        <v>3</v>
      </c>
      <c r="BH4605" s="13">
        <v>9</v>
      </c>
    </row>
    <row r="4606" spans="36:60" x14ac:dyDescent="0.25">
      <c r="AJ4606" s="11">
        <v>892</v>
      </c>
      <c r="AK4606" s="2" t="s">
        <v>499</v>
      </c>
      <c r="AL4606" s="2" t="s">
        <v>50</v>
      </c>
      <c r="AM4606" s="2" t="s">
        <v>82</v>
      </c>
      <c r="AN4606" s="2" t="s">
        <v>29</v>
      </c>
      <c r="AO4606" s="2" t="s">
        <v>30</v>
      </c>
      <c r="AP4606" s="2" t="s">
        <v>31</v>
      </c>
      <c r="AQ4606" s="2" t="s">
        <v>87</v>
      </c>
      <c r="AR4606" s="2" t="s">
        <v>53</v>
      </c>
      <c r="AS4606" s="2" t="s">
        <v>34</v>
      </c>
      <c r="AT4606" s="2">
        <v>486.85</v>
      </c>
      <c r="AU4606" s="2">
        <v>11</v>
      </c>
      <c r="AV4606" s="2">
        <v>0.03</v>
      </c>
      <c r="AW4606" s="2">
        <v>5194.6899999999996</v>
      </c>
      <c r="AX4606" s="2">
        <v>3929.87</v>
      </c>
      <c r="AY4606" s="2">
        <v>1264.82</v>
      </c>
      <c r="AZ4606" s="2" t="s">
        <v>47</v>
      </c>
      <c r="BA4606" s="2" t="s">
        <v>71</v>
      </c>
      <c r="BB4606" s="2" t="s">
        <v>72</v>
      </c>
      <c r="BC4606" s="2">
        <v>44.79</v>
      </c>
      <c r="BD4606" s="2">
        <v>4</v>
      </c>
      <c r="BE4606" s="2" t="s">
        <v>55</v>
      </c>
      <c r="BF4606" s="2" t="s">
        <v>39</v>
      </c>
      <c r="BG4606" s="2">
        <v>4</v>
      </c>
      <c r="BH4606" s="2">
        <v>7</v>
      </c>
    </row>
    <row r="4607" spans="36:60" x14ac:dyDescent="0.25">
      <c r="AJ4607" s="12">
        <v>893</v>
      </c>
      <c r="AK4607" s="13" t="s">
        <v>604</v>
      </c>
      <c r="AL4607" s="13" t="s">
        <v>129</v>
      </c>
      <c r="AM4607" s="13" t="s">
        <v>28</v>
      </c>
      <c r="AN4607" s="13" t="s">
        <v>43</v>
      </c>
      <c r="AO4607" s="13" t="s">
        <v>44</v>
      </c>
      <c r="AP4607" s="13" t="s">
        <v>31</v>
      </c>
      <c r="AQ4607" s="13" t="s">
        <v>134</v>
      </c>
      <c r="AR4607" s="13" t="s">
        <v>33</v>
      </c>
      <c r="AS4607" s="13" t="s">
        <v>46</v>
      </c>
      <c r="AT4607" s="13">
        <v>971.96</v>
      </c>
      <c r="AU4607" s="13">
        <v>7</v>
      </c>
      <c r="AV4607" s="13">
        <v>0.1</v>
      </c>
      <c r="AW4607" s="13">
        <v>6123.35</v>
      </c>
      <c r="AX4607" s="13">
        <v>4898.59</v>
      </c>
      <c r="AY4607" s="13">
        <v>1224.76</v>
      </c>
      <c r="AZ4607" s="13" t="s">
        <v>91</v>
      </c>
      <c r="BA4607" s="13" t="s">
        <v>36</v>
      </c>
      <c r="BB4607" s="13" t="s">
        <v>72</v>
      </c>
      <c r="BC4607" s="13">
        <v>36.22</v>
      </c>
      <c r="BD4607" s="13">
        <v>1</v>
      </c>
      <c r="BE4607" s="13" t="s">
        <v>97</v>
      </c>
      <c r="BF4607" s="13" t="s">
        <v>39</v>
      </c>
      <c r="BG4607" s="13">
        <v>4</v>
      </c>
      <c r="BH4607" s="13">
        <v>6</v>
      </c>
    </row>
    <row r="4608" spans="36:60" x14ac:dyDescent="0.25">
      <c r="AJ4608" s="11">
        <v>894</v>
      </c>
      <c r="AK4608" s="2" t="s">
        <v>242</v>
      </c>
      <c r="AL4608" s="2" t="s">
        <v>129</v>
      </c>
      <c r="AM4608" s="2" t="s">
        <v>42</v>
      </c>
      <c r="AN4608" s="2" t="s">
        <v>59</v>
      </c>
      <c r="AO4608" s="2" t="s">
        <v>30</v>
      </c>
      <c r="AP4608" s="2" t="s">
        <v>31</v>
      </c>
      <c r="AQ4608" s="2" t="s">
        <v>84</v>
      </c>
      <c r="AR4608" s="2" t="s">
        <v>33</v>
      </c>
      <c r="AS4608" s="2" t="s">
        <v>34</v>
      </c>
      <c r="AT4608" s="2">
        <v>193.52</v>
      </c>
      <c r="AU4608" s="2">
        <v>4</v>
      </c>
      <c r="AV4608" s="2">
        <v>0.28000000000000003</v>
      </c>
      <c r="AW4608" s="2">
        <v>557.34</v>
      </c>
      <c r="AX4608" s="2">
        <v>281.39</v>
      </c>
      <c r="AY4608" s="2">
        <v>275.95</v>
      </c>
      <c r="AZ4608" s="2" t="s">
        <v>47</v>
      </c>
      <c r="BA4608" s="2" t="s">
        <v>54</v>
      </c>
      <c r="BB4608" s="2" t="s">
        <v>48</v>
      </c>
      <c r="BC4608" s="2">
        <v>23.82</v>
      </c>
      <c r="BD4608" s="2">
        <v>3</v>
      </c>
      <c r="BE4608" s="2" t="s">
        <v>38</v>
      </c>
      <c r="BF4608" s="2" t="s">
        <v>39</v>
      </c>
      <c r="BG4608" s="2">
        <v>1</v>
      </c>
      <c r="BH4608" s="2">
        <v>6</v>
      </c>
    </row>
    <row r="4609" spans="36:60" x14ac:dyDescent="0.25">
      <c r="AJ4609" s="12">
        <v>895</v>
      </c>
      <c r="AK4609" s="13" t="s">
        <v>522</v>
      </c>
      <c r="AL4609" s="13" t="s">
        <v>65</v>
      </c>
      <c r="AM4609" s="13" t="s">
        <v>66</v>
      </c>
      <c r="AN4609" s="13" t="s">
        <v>93</v>
      </c>
      <c r="AO4609" s="13" t="s">
        <v>74</v>
      </c>
      <c r="AP4609" s="13" t="s">
        <v>31</v>
      </c>
      <c r="AQ4609" s="13" t="s">
        <v>107</v>
      </c>
      <c r="AR4609" s="13" t="s">
        <v>33</v>
      </c>
      <c r="AS4609" s="13" t="s">
        <v>34</v>
      </c>
      <c r="AT4609" s="13">
        <v>281.33</v>
      </c>
      <c r="AU4609" s="13">
        <v>12</v>
      </c>
      <c r="AV4609" s="13">
        <v>0.06</v>
      </c>
      <c r="AW4609" s="13">
        <v>3173.4</v>
      </c>
      <c r="AX4609" s="13">
        <v>2716.35</v>
      </c>
      <c r="AY4609" s="13">
        <v>457.05</v>
      </c>
      <c r="AZ4609" s="13" t="s">
        <v>47</v>
      </c>
      <c r="BA4609" s="13" t="s">
        <v>36</v>
      </c>
      <c r="BB4609" s="13" t="s">
        <v>72</v>
      </c>
      <c r="BC4609" s="13">
        <v>28.31</v>
      </c>
      <c r="BD4609" s="13">
        <v>3</v>
      </c>
      <c r="BE4609" s="13" t="s">
        <v>38</v>
      </c>
      <c r="BF4609" s="13" t="s">
        <v>56</v>
      </c>
      <c r="BG4609" s="13">
        <v>3</v>
      </c>
      <c r="BH4609" s="13">
        <v>4</v>
      </c>
    </row>
    <row r="4610" spans="36:60" x14ac:dyDescent="0.25">
      <c r="AJ4610" s="11">
        <v>896</v>
      </c>
      <c r="AK4610" s="2" t="s">
        <v>154</v>
      </c>
      <c r="AL4610" s="2" t="s">
        <v>120</v>
      </c>
      <c r="AM4610" s="2" t="s">
        <v>42</v>
      </c>
      <c r="AN4610" s="2" t="s">
        <v>29</v>
      </c>
      <c r="AO4610" s="2" t="s">
        <v>30</v>
      </c>
      <c r="AP4610" s="2" t="s">
        <v>31</v>
      </c>
      <c r="AQ4610" s="2" t="s">
        <v>134</v>
      </c>
      <c r="AR4610" s="2" t="s">
        <v>45</v>
      </c>
      <c r="AS4610" s="2" t="s">
        <v>70</v>
      </c>
      <c r="AT4610" s="2">
        <v>855.22</v>
      </c>
      <c r="AU4610" s="2">
        <v>3</v>
      </c>
      <c r="AV4610" s="2">
        <v>0.04</v>
      </c>
      <c r="AW4610" s="2">
        <v>2463.0300000000002</v>
      </c>
      <c r="AX4610" s="2">
        <v>1991.51</v>
      </c>
      <c r="AY4610" s="2">
        <v>471.52</v>
      </c>
      <c r="AZ4610" s="2" t="s">
        <v>76</v>
      </c>
      <c r="BA4610" s="2" t="s">
        <v>71</v>
      </c>
      <c r="BB4610" s="2" t="s">
        <v>48</v>
      </c>
      <c r="BC4610" s="2">
        <v>34.06</v>
      </c>
      <c r="BD4610" s="2">
        <v>5</v>
      </c>
      <c r="BE4610" s="2" t="s">
        <v>38</v>
      </c>
      <c r="BF4610" s="2" t="s">
        <v>56</v>
      </c>
      <c r="BG4610" s="2">
        <v>3</v>
      </c>
      <c r="BH4610" s="2">
        <v>1</v>
      </c>
    </row>
    <row r="4611" spans="36:60" x14ac:dyDescent="0.25">
      <c r="AJ4611" s="12">
        <v>897</v>
      </c>
      <c r="AK4611" s="13" t="s">
        <v>605</v>
      </c>
      <c r="AL4611" s="13" t="s">
        <v>41</v>
      </c>
      <c r="AM4611" s="13" t="s">
        <v>42</v>
      </c>
      <c r="AN4611" s="13" t="s">
        <v>59</v>
      </c>
      <c r="AO4611" s="13" t="s">
        <v>44</v>
      </c>
      <c r="AP4611" s="13" t="s">
        <v>68</v>
      </c>
      <c r="AQ4611" s="13" t="s">
        <v>32</v>
      </c>
      <c r="AR4611" s="13" t="s">
        <v>45</v>
      </c>
      <c r="AS4611" s="13" t="s">
        <v>70</v>
      </c>
      <c r="AT4611" s="13">
        <v>248.84</v>
      </c>
      <c r="AU4611" s="13">
        <v>19</v>
      </c>
      <c r="AV4611" s="13">
        <v>0.06</v>
      </c>
      <c r="AW4611" s="13">
        <v>4444.28</v>
      </c>
      <c r="AX4611" s="13">
        <v>2557.89</v>
      </c>
      <c r="AY4611" s="13">
        <v>1886.39</v>
      </c>
      <c r="AZ4611" s="13" t="s">
        <v>63</v>
      </c>
      <c r="BA4611" s="13" t="s">
        <v>36</v>
      </c>
      <c r="BB4611" s="13" t="s">
        <v>37</v>
      </c>
      <c r="BC4611" s="13">
        <v>48.87</v>
      </c>
      <c r="BD4611" s="13">
        <v>7</v>
      </c>
      <c r="BE4611" s="13" t="s">
        <v>55</v>
      </c>
      <c r="BF4611" s="13" t="s">
        <v>39</v>
      </c>
      <c r="BG4611" s="13">
        <v>2</v>
      </c>
      <c r="BH4611" s="13">
        <v>7</v>
      </c>
    </row>
    <row r="4612" spans="36:60" x14ac:dyDescent="0.25">
      <c r="AJ4612" s="11">
        <v>898</v>
      </c>
      <c r="AK4612" s="2" t="s">
        <v>606</v>
      </c>
      <c r="AL4612" s="2" t="s">
        <v>50</v>
      </c>
      <c r="AM4612" s="2" t="s">
        <v>28</v>
      </c>
      <c r="AN4612" s="2" t="s">
        <v>29</v>
      </c>
      <c r="AO4612" s="2" t="s">
        <v>60</v>
      </c>
      <c r="AP4612" s="2" t="s">
        <v>68</v>
      </c>
      <c r="AQ4612" s="2" t="s">
        <v>87</v>
      </c>
      <c r="AR4612" s="2" t="s">
        <v>45</v>
      </c>
      <c r="AS4612" s="2" t="s">
        <v>85</v>
      </c>
      <c r="AT4612" s="2">
        <v>934.6</v>
      </c>
      <c r="AU4612" s="2">
        <v>6</v>
      </c>
      <c r="AV4612" s="2">
        <v>0.13</v>
      </c>
      <c r="AW4612" s="2">
        <v>4878.6099999999997</v>
      </c>
      <c r="AX4612" s="2">
        <v>2601.9299999999998</v>
      </c>
      <c r="AY4612" s="2">
        <v>2276.6799999999998</v>
      </c>
      <c r="AZ4612" s="2" t="s">
        <v>76</v>
      </c>
      <c r="BA4612" s="2" t="s">
        <v>36</v>
      </c>
      <c r="BB4612" s="2" t="s">
        <v>48</v>
      </c>
      <c r="BC4612" s="2">
        <v>25.15</v>
      </c>
      <c r="BD4612" s="2">
        <v>5</v>
      </c>
      <c r="BE4612" s="2" t="s">
        <v>38</v>
      </c>
      <c r="BF4612" s="2" t="s">
        <v>39</v>
      </c>
      <c r="BG4612" s="2">
        <v>4</v>
      </c>
      <c r="BH4612" s="2">
        <v>1</v>
      </c>
    </row>
    <row r="4613" spans="36:60" x14ac:dyDescent="0.25">
      <c r="AJ4613" s="12">
        <v>899</v>
      </c>
      <c r="AK4613" s="13" t="s">
        <v>607</v>
      </c>
      <c r="AL4613" s="13" t="s">
        <v>129</v>
      </c>
      <c r="AM4613" s="13" t="s">
        <v>42</v>
      </c>
      <c r="AN4613" s="13" t="s">
        <v>83</v>
      </c>
      <c r="AO4613" s="13" t="s">
        <v>74</v>
      </c>
      <c r="AP4613" s="13" t="s">
        <v>68</v>
      </c>
      <c r="AQ4613" s="13" t="s">
        <v>52</v>
      </c>
      <c r="AR4613" s="13" t="s">
        <v>33</v>
      </c>
      <c r="AS4613" s="13" t="s">
        <v>70</v>
      </c>
      <c r="AT4613" s="13">
        <v>244.83</v>
      </c>
      <c r="AU4613" s="13">
        <v>18</v>
      </c>
      <c r="AV4613" s="13">
        <v>0.06</v>
      </c>
      <c r="AW4613" s="13">
        <v>4142.5200000000004</v>
      </c>
      <c r="AX4613" s="13">
        <v>3692.61</v>
      </c>
      <c r="AY4613" s="13">
        <v>449.91</v>
      </c>
      <c r="AZ4613" s="13" t="s">
        <v>91</v>
      </c>
      <c r="BA4613" s="13" t="s">
        <v>36</v>
      </c>
      <c r="BB4613" s="13" t="s">
        <v>72</v>
      </c>
      <c r="BC4613" s="13">
        <v>10.48</v>
      </c>
      <c r="BD4613" s="13">
        <v>2</v>
      </c>
      <c r="BE4613" s="13" t="s">
        <v>97</v>
      </c>
      <c r="BF4613" s="13" t="s">
        <v>56</v>
      </c>
      <c r="BG4613" s="13">
        <v>3</v>
      </c>
      <c r="BH4613" s="13">
        <v>5</v>
      </c>
    </row>
    <row r="4614" spans="36:60" x14ac:dyDescent="0.25">
      <c r="AJ4614" s="11">
        <v>900</v>
      </c>
      <c r="AK4614" s="2" t="s">
        <v>252</v>
      </c>
      <c r="AL4614" s="2" t="s">
        <v>27</v>
      </c>
      <c r="AM4614" s="2" t="s">
        <v>66</v>
      </c>
      <c r="AN4614" s="2" t="s">
        <v>29</v>
      </c>
      <c r="AO4614" s="2" t="s">
        <v>94</v>
      </c>
      <c r="AP4614" s="2" t="s">
        <v>31</v>
      </c>
      <c r="AQ4614" s="2" t="s">
        <v>134</v>
      </c>
      <c r="AR4614" s="2" t="s">
        <v>45</v>
      </c>
      <c r="AS4614" s="2" t="s">
        <v>70</v>
      </c>
      <c r="AT4614" s="2">
        <v>321.86</v>
      </c>
      <c r="AU4614" s="2">
        <v>12</v>
      </c>
      <c r="AV4614" s="2">
        <v>0.2</v>
      </c>
      <c r="AW4614" s="2">
        <v>3089.86</v>
      </c>
      <c r="AX4614" s="2">
        <v>2259.8200000000002</v>
      </c>
      <c r="AY4614" s="2">
        <v>830.04</v>
      </c>
      <c r="AZ4614" s="2" t="s">
        <v>76</v>
      </c>
      <c r="BA4614" s="2" t="s">
        <v>36</v>
      </c>
      <c r="BB4614" s="2" t="s">
        <v>37</v>
      </c>
      <c r="BC4614" s="2">
        <v>20.399999999999999</v>
      </c>
      <c r="BD4614" s="2">
        <v>6</v>
      </c>
      <c r="BE4614" s="2" t="s">
        <v>55</v>
      </c>
      <c r="BF4614" s="2" t="s">
        <v>56</v>
      </c>
      <c r="BG4614" s="2">
        <v>5</v>
      </c>
      <c r="BH4614" s="2">
        <v>10</v>
      </c>
    </row>
    <row r="4615" spans="36:60" x14ac:dyDescent="0.25">
      <c r="AJ4615" s="12">
        <v>901</v>
      </c>
      <c r="AK4615" s="13" t="s">
        <v>608</v>
      </c>
      <c r="AL4615" s="13" t="s">
        <v>27</v>
      </c>
      <c r="AM4615" s="13" t="s">
        <v>66</v>
      </c>
      <c r="AN4615" s="13" t="s">
        <v>59</v>
      </c>
      <c r="AO4615" s="13" t="s">
        <v>94</v>
      </c>
      <c r="AP4615" s="13" t="s">
        <v>75</v>
      </c>
      <c r="AQ4615" s="13" t="s">
        <v>102</v>
      </c>
      <c r="AR4615" s="13" t="s">
        <v>45</v>
      </c>
      <c r="AS4615" s="13" t="s">
        <v>70</v>
      </c>
      <c r="AT4615" s="13">
        <v>87.51</v>
      </c>
      <c r="AU4615" s="13">
        <v>2</v>
      </c>
      <c r="AV4615" s="13">
        <v>0.18</v>
      </c>
      <c r="AW4615" s="13">
        <v>143.52000000000001</v>
      </c>
      <c r="AX4615" s="13">
        <v>82.22</v>
      </c>
      <c r="AY4615" s="13">
        <v>61.3</v>
      </c>
      <c r="AZ4615" s="13" t="s">
        <v>47</v>
      </c>
      <c r="BA4615" s="13" t="s">
        <v>54</v>
      </c>
      <c r="BB4615" s="13" t="s">
        <v>37</v>
      </c>
      <c r="BC4615" s="13">
        <v>7.07</v>
      </c>
      <c r="BD4615" s="13">
        <v>1</v>
      </c>
      <c r="BE4615" s="13" t="s">
        <v>55</v>
      </c>
      <c r="BF4615" s="13" t="s">
        <v>56</v>
      </c>
      <c r="BG4615" s="13">
        <v>4</v>
      </c>
      <c r="BH4615" s="13">
        <v>5</v>
      </c>
    </row>
    <row r="4616" spans="36:60" x14ac:dyDescent="0.25">
      <c r="AJ4616" s="11">
        <v>902</v>
      </c>
      <c r="AK4616" s="2" t="s">
        <v>186</v>
      </c>
      <c r="AL4616" s="2" t="s">
        <v>99</v>
      </c>
      <c r="AM4616" s="2" t="s">
        <v>42</v>
      </c>
      <c r="AN4616" s="2" t="s">
        <v>29</v>
      </c>
      <c r="AO4616" s="2" t="s">
        <v>30</v>
      </c>
      <c r="AP4616" s="2" t="s">
        <v>75</v>
      </c>
      <c r="AQ4616" s="2" t="s">
        <v>87</v>
      </c>
      <c r="AR4616" s="2" t="s">
        <v>45</v>
      </c>
      <c r="AS4616" s="2" t="s">
        <v>80</v>
      </c>
      <c r="AT4616" s="2">
        <v>772.8</v>
      </c>
      <c r="AU4616" s="2">
        <v>2</v>
      </c>
      <c r="AV4616" s="2">
        <v>7.0000000000000007E-2</v>
      </c>
      <c r="AW4616" s="2">
        <v>1437.41</v>
      </c>
      <c r="AX4616" s="2">
        <v>968.38</v>
      </c>
      <c r="AY4616" s="2">
        <v>469.03</v>
      </c>
      <c r="AZ4616" s="2" t="s">
        <v>91</v>
      </c>
      <c r="BA4616" s="2" t="s">
        <v>71</v>
      </c>
      <c r="BB4616" s="2" t="s">
        <v>37</v>
      </c>
      <c r="BC4616" s="2">
        <v>43.62</v>
      </c>
      <c r="BD4616" s="2">
        <v>7</v>
      </c>
      <c r="BE4616" s="2" t="s">
        <v>38</v>
      </c>
      <c r="BF4616" s="2" t="s">
        <v>56</v>
      </c>
      <c r="BG4616" s="2">
        <v>5</v>
      </c>
      <c r="BH4616" s="2">
        <v>8</v>
      </c>
    </row>
    <row r="4617" spans="36:60" x14ac:dyDescent="0.25">
      <c r="AJ4617" s="12">
        <v>903</v>
      </c>
      <c r="AK4617" s="13" t="s">
        <v>105</v>
      </c>
      <c r="AL4617" s="13" t="s">
        <v>41</v>
      </c>
      <c r="AM4617" s="13" t="s">
        <v>66</v>
      </c>
      <c r="AN4617" s="13" t="s">
        <v>59</v>
      </c>
      <c r="AO4617" s="13" t="s">
        <v>44</v>
      </c>
      <c r="AP4617" s="13" t="s">
        <v>31</v>
      </c>
      <c r="AQ4617" s="13" t="s">
        <v>62</v>
      </c>
      <c r="AR4617" s="13" t="s">
        <v>45</v>
      </c>
      <c r="AS4617" s="13" t="s">
        <v>85</v>
      </c>
      <c r="AT4617" s="13">
        <v>883.63</v>
      </c>
      <c r="AU4617" s="13">
        <v>11</v>
      </c>
      <c r="AV4617" s="13">
        <v>0.03</v>
      </c>
      <c r="AW4617" s="13">
        <v>9428.33</v>
      </c>
      <c r="AX4617" s="13">
        <v>4830.34</v>
      </c>
      <c r="AY4617" s="13">
        <v>4597.99</v>
      </c>
      <c r="AZ4617" s="13" t="s">
        <v>35</v>
      </c>
      <c r="BA4617" s="13" t="s">
        <v>36</v>
      </c>
      <c r="BB4617" s="13" t="s">
        <v>37</v>
      </c>
      <c r="BC4617" s="13">
        <v>34.71</v>
      </c>
      <c r="BD4617" s="13">
        <v>10</v>
      </c>
      <c r="BE4617" s="13" t="s">
        <v>38</v>
      </c>
      <c r="BF4617" s="13" t="s">
        <v>39</v>
      </c>
      <c r="BG4617" s="13">
        <v>5</v>
      </c>
      <c r="BH4617" s="13">
        <v>8</v>
      </c>
    </row>
    <row r="4618" spans="36:60" x14ac:dyDescent="0.25">
      <c r="AJ4618" s="11">
        <v>904</v>
      </c>
      <c r="AK4618" s="2" t="s">
        <v>609</v>
      </c>
      <c r="AL4618" s="2" t="s">
        <v>96</v>
      </c>
      <c r="AM4618" s="2" t="s">
        <v>28</v>
      </c>
      <c r="AN4618" s="2" t="s">
        <v>93</v>
      </c>
      <c r="AO4618" s="2" t="s">
        <v>67</v>
      </c>
      <c r="AP4618" s="2" t="s">
        <v>68</v>
      </c>
      <c r="AQ4618" s="2" t="s">
        <v>102</v>
      </c>
      <c r="AR4618" s="2" t="s">
        <v>53</v>
      </c>
      <c r="AS4618" s="2" t="s">
        <v>85</v>
      </c>
      <c r="AT4618" s="2">
        <v>640.12</v>
      </c>
      <c r="AU4618" s="2">
        <v>2</v>
      </c>
      <c r="AV4618" s="2">
        <v>0.24</v>
      </c>
      <c r="AW4618" s="2">
        <v>972.98</v>
      </c>
      <c r="AX4618" s="2">
        <v>763.35</v>
      </c>
      <c r="AY4618" s="2">
        <v>209.63</v>
      </c>
      <c r="AZ4618" s="2" t="s">
        <v>63</v>
      </c>
      <c r="BA4618" s="2" t="s">
        <v>36</v>
      </c>
      <c r="BB4618" s="2" t="s">
        <v>37</v>
      </c>
      <c r="BC4618" s="2">
        <v>17.059999999999999</v>
      </c>
      <c r="BD4618" s="2">
        <v>3</v>
      </c>
      <c r="BE4618" s="2" t="s">
        <v>55</v>
      </c>
      <c r="BF4618" s="2" t="s">
        <v>39</v>
      </c>
      <c r="BG4618" s="2">
        <v>4</v>
      </c>
      <c r="BH4618" s="2">
        <v>11</v>
      </c>
    </row>
    <row r="4619" spans="36:60" x14ac:dyDescent="0.25">
      <c r="AJ4619" s="12">
        <v>905</v>
      </c>
      <c r="AK4619" s="13" t="s">
        <v>210</v>
      </c>
      <c r="AL4619" s="13" t="s">
        <v>99</v>
      </c>
      <c r="AM4619" s="13" t="s">
        <v>42</v>
      </c>
      <c r="AN4619" s="13" t="s">
        <v>43</v>
      </c>
      <c r="AO4619" s="13" t="s">
        <v>30</v>
      </c>
      <c r="AP4619" s="13" t="s">
        <v>68</v>
      </c>
      <c r="AQ4619" s="13" t="s">
        <v>32</v>
      </c>
      <c r="AR4619" s="13" t="s">
        <v>45</v>
      </c>
      <c r="AS4619" s="13" t="s">
        <v>46</v>
      </c>
      <c r="AT4619" s="13">
        <v>567.97</v>
      </c>
      <c r="AU4619" s="13">
        <v>10</v>
      </c>
      <c r="AV4619" s="13">
        <v>0.28000000000000003</v>
      </c>
      <c r="AW4619" s="13">
        <v>4089.38</v>
      </c>
      <c r="AX4619" s="13">
        <v>2787</v>
      </c>
      <c r="AY4619" s="13">
        <v>1302.3800000000001</v>
      </c>
      <c r="AZ4619" s="13" t="s">
        <v>63</v>
      </c>
      <c r="BA4619" s="13" t="s">
        <v>71</v>
      </c>
      <c r="BB4619" s="13" t="s">
        <v>37</v>
      </c>
      <c r="BC4619" s="13">
        <v>49.61</v>
      </c>
      <c r="BD4619" s="13">
        <v>8</v>
      </c>
      <c r="BE4619" s="13" t="s">
        <v>55</v>
      </c>
      <c r="BF4619" s="13" t="s">
        <v>39</v>
      </c>
      <c r="BG4619" s="13">
        <v>2</v>
      </c>
      <c r="BH4619" s="13">
        <v>8</v>
      </c>
    </row>
    <row r="4620" spans="36:60" x14ac:dyDescent="0.25">
      <c r="AJ4620" s="11">
        <v>906</v>
      </c>
      <c r="AK4620" s="2" t="s">
        <v>506</v>
      </c>
      <c r="AL4620" s="2" t="s">
        <v>65</v>
      </c>
      <c r="AM4620" s="2" t="s">
        <v>28</v>
      </c>
      <c r="AN4620" s="2" t="s">
        <v>93</v>
      </c>
      <c r="AO4620" s="2" t="s">
        <v>78</v>
      </c>
      <c r="AP4620" s="2" t="s">
        <v>68</v>
      </c>
      <c r="AQ4620" s="2" t="s">
        <v>102</v>
      </c>
      <c r="AR4620" s="2" t="s">
        <v>45</v>
      </c>
      <c r="AS4620" s="2" t="s">
        <v>85</v>
      </c>
      <c r="AT4620" s="2">
        <v>412.09</v>
      </c>
      <c r="AU4620" s="2">
        <v>19</v>
      </c>
      <c r="AV4620" s="2">
        <v>0</v>
      </c>
      <c r="AW4620" s="2">
        <v>7829.71</v>
      </c>
      <c r="AX4620" s="2">
        <v>4031.42</v>
      </c>
      <c r="AY4620" s="2">
        <v>3798.29</v>
      </c>
      <c r="AZ4620" s="2" t="s">
        <v>76</v>
      </c>
      <c r="BA4620" s="2" t="s">
        <v>71</v>
      </c>
      <c r="BB4620" s="2" t="s">
        <v>48</v>
      </c>
      <c r="BC4620" s="2">
        <v>48.27</v>
      </c>
      <c r="BD4620" s="2">
        <v>1</v>
      </c>
      <c r="BE4620" s="2" t="s">
        <v>38</v>
      </c>
      <c r="BF4620" s="2" t="s">
        <v>39</v>
      </c>
      <c r="BG4620" s="2">
        <v>5</v>
      </c>
      <c r="BH4620" s="2">
        <v>3</v>
      </c>
    </row>
    <row r="4621" spans="36:60" x14ac:dyDescent="0.25">
      <c r="AJ4621" s="12">
        <v>907</v>
      </c>
      <c r="AK4621" s="13" t="s">
        <v>537</v>
      </c>
      <c r="AL4621" s="13" t="s">
        <v>118</v>
      </c>
      <c r="AM4621" s="13" t="s">
        <v>42</v>
      </c>
      <c r="AN4621" s="13" t="s">
        <v>43</v>
      </c>
      <c r="AO4621" s="13" t="s">
        <v>78</v>
      </c>
      <c r="AP4621" s="13" t="s">
        <v>61</v>
      </c>
      <c r="AQ4621" s="13" t="s">
        <v>69</v>
      </c>
      <c r="AR4621" s="13" t="s">
        <v>45</v>
      </c>
      <c r="AS4621" s="13" t="s">
        <v>70</v>
      </c>
      <c r="AT4621" s="13">
        <v>997.54</v>
      </c>
      <c r="AU4621" s="13">
        <v>19</v>
      </c>
      <c r="AV4621" s="13">
        <v>0.03</v>
      </c>
      <c r="AW4621" s="13">
        <v>18384.66</v>
      </c>
      <c r="AX4621" s="13">
        <v>12061.23</v>
      </c>
      <c r="AY4621" s="13">
        <v>6323.43</v>
      </c>
      <c r="AZ4621" s="13" t="s">
        <v>91</v>
      </c>
      <c r="BA4621" s="13" t="s">
        <v>88</v>
      </c>
      <c r="BB4621" s="13" t="s">
        <v>48</v>
      </c>
      <c r="BC4621" s="13">
        <v>36.08</v>
      </c>
      <c r="BD4621" s="13">
        <v>5</v>
      </c>
      <c r="BE4621" s="13" t="s">
        <v>38</v>
      </c>
      <c r="BF4621" s="13" t="s">
        <v>56</v>
      </c>
      <c r="BG4621" s="13">
        <v>1</v>
      </c>
      <c r="BH4621" s="13">
        <v>2</v>
      </c>
    </row>
    <row r="4622" spans="36:60" x14ac:dyDescent="0.25">
      <c r="AJ4622" s="11">
        <v>908</v>
      </c>
      <c r="AK4622" s="2" t="s">
        <v>610</v>
      </c>
      <c r="AL4622" s="2" t="s">
        <v>129</v>
      </c>
      <c r="AM4622" s="2" t="s">
        <v>82</v>
      </c>
      <c r="AN4622" s="2" t="s">
        <v>29</v>
      </c>
      <c r="AO4622" s="2" t="s">
        <v>30</v>
      </c>
      <c r="AP4622" s="2" t="s">
        <v>68</v>
      </c>
      <c r="AQ4622" s="2" t="s">
        <v>79</v>
      </c>
      <c r="AR4622" s="2" t="s">
        <v>33</v>
      </c>
      <c r="AS4622" s="2" t="s">
        <v>80</v>
      </c>
      <c r="AT4622" s="2">
        <v>831.73</v>
      </c>
      <c r="AU4622" s="2">
        <v>6</v>
      </c>
      <c r="AV4622" s="2">
        <v>0.02</v>
      </c>
      <c r="AW4622" s="2">
        <v>4890.57</v>
      </c>
      <c r="AX4622" s="2">
        <v>3630.75</v>
      </c>
      <c r="AY4622" s="2">
        <v>1259.82</v>
      </c>
      <c r="AZ4622" s="2" t="s">
        <v>76</v>
      </c>
      <c r="BA4622" s="2" t="s">
        <v>88</v>
      </c>
      <c r="BB4622" s="2" t="s">
        <v>37</v>
      </c>
      <c r="BC4622" s="2">
        <v>32.57</v>
      </c>
      <c r="BD4622" s="2">
        <v>8</v>
      </c>
      <c r="BE4622" s="2" t="s">
        <v>38</v>
      </c>
      <c r="BF4622" s="2" t="s">
        <v>56</v>
      </c>
      <c r="BG4622" s="2">
        <v>5</v>
      </c>
      <c r="BH4622" s="2">
        <v>9</v>
      </c>
    </row>
    <row r="4623" spans="36:60" x14ac:dyDescent="0.25">
      <c r="AJ4623" s="12">
        <v>909</v>
      </c>
      <c r="AK4623" s="13" t="s">
        <v>604</v>
      </c>
      <c r="AL4623" s="13" t="s">
        <v>27</v>
      </c>
      <c r="AM4623" s="13" t="s">
        <v>82</v>
      </c>
      <c r="AN4623" s="13" t="s">
        <v>29</v>
      </c>
      <c r="AO4623" s="13" t="s">
        <v>44</v>
      </c>
      <c r="AP4623" s="13" t="s">
        <v>51</v>
      </c>
      <c r="AQ4623" s="13" t="s">
        <v>102</v>
      </c>
      <c r="AR4623" s="13" t="s">
        <v>33</v>
      </c>
      <c r="AS4623" s="13" t="s">
        <v>70</v>
      </c>
      <c r="AT4623" s="13">
        <v>573.19000000000005</v>
      </c>
      <c r="AU4623" s="13">
        <v>18</v>
      </c>
      <c r="AV4623" s="13">
        <v>0.05</v>
      </c>
      <c r="AW4623" s="13">
        <v>9801.5499999999993</v>
      </c>
      <c r="AX4623" s="13">
        <v>8039.85</v>
      </c>
      <c r="AY4623" s="13">
        <v>1761.7</v>
      </c>
      <c r="AZ4623" s="13" t="s">
        <v>47</v>
      </c>
      <c r="BA4623" s="13" t="s">
        <v>71</v>
      </c>
      <c r="BB4623" s="13" t="s">
        <v>72</v>
      </c>
      <c r="BC4623" s="13">
        <v>33.94</v>
      </c>
      <c r="BD4623" s="13">
        <v>5</v>
      </c>
      <c r="BE4623" s="13" t="s">
        <v>97</v>
      </c>
      <c r="BF4623" s="13" t="s">
        <v>39</v>
      </c>
      <c r="BG4623" s="13">
        <v>1</v>
      </c>
      <c r="BH4623" s="13">
        <v>6</v>
      </c>
    </row>
    <row r="4624" spans="36:60" x14ac:dyDescent="0.25">
      <c r="AJ4624" s="11">
        <v>910</v>
      </c>
      <c r="AK4624" s="2" t="s">
        <v>611</v>
      </c>
      <c r="AL4624" s="2" t="s">
        <v>127</v>
      </c>
      <c r="AM4624" s="2" t="s">
        <v>42</v>
      </c>
      <c r="AN4624" s="2" t="s">
        <v>43</v>
      </c>
      <c r="AO4624" s="2" t="s">
        <v>67</v>
      </c>
      <c r="AP4624" s="2" t="s">
        <v>75</v>
      </c>
      <c r="AQ4624" s="2" t="s">
        <v>62</v>
      </c>
      <c r="AR4624" s="2" t="s">
        <v>53</v>
      </c>
      <c r="AS4624" s="2" t="s">
        <v>46</v>
      </c>
      <c r="AT4624" s="2">
        <v>142.32</v>
      </c>
      <c r="AU4624" s="2">
        <v>12</v>
      </c>
      <c r="AV4624" s="2">
        <v>0.03</v>
      </c>
      <c r="AW4624" s="2">
        <v>1656.6</v>
      </c>
      <c r="AX4624" s="2">
        <v>1215.97</v>
      </c>
      <c r="AY4624" s="2">
        <v>440.63</v>
      </c>
      <c r="AZ4624" s="2" t="s">
        <v>35</v>
      </c>
      <c r="BA4624" s="2" t="s">
        <v>54</v>
      </c>
      <c r="BB4624" s="2" t="s">
        <v>48</v>
      </c>
      <c r="BC4624" s="2">
        <v>42.99</v>
      </c>
      <c r="BD4624" s="2">
        <v>9</v>
      </c>
      <c r="BE4624" s="2" t="s">
        <v>97</v>
      </c>
      <c r="BF4624" s="2" t="s">
        <v>39</v>
      </c>
      <c r="BG4624" s="2">
        <v>3</v>
      </c>
      <c r="BH4624" s="2">
        <v>9</v>
      </c>
    </row>
    <row r="4625" spans="36:60" x14ac:dyDescent="0.25">
      <c r="AJ4625" s="12">
        <v>911</v>
      </c>
      <c r="AK4625" s="13" t="s">
        <v>538</v>
      </c>
      <c r="AL4625" s="13" t="s">
        <v>65</v>
      </c>
      <c r="AM4625" s="13" t="s">
        <v>28</v>
      </c>
      <c r="AN4625" s="13" t="s">
        <v>29</v>
      </c>
      <c r="AO4625" s="13" t="s">
        <v>44</v>
      </c>
      <c r="AP4625" s="13" t="s">
        <v>31</v>
      </c>
      <c r="AQ4625" s="13" t="s">
        <v>134</v>
      </c>
      <c r="AR4625" s="13" t="s">
        <v>33</v>
      </c>
      <c r="AS4625" s="13" t="s">
        <v>70</v>
      </c>
      <c r="AT4625" s="13">
        <v>22.61</v>
      </c>
      <c r="AU4625" s="13">
        <v>8</v>
      </c>
      <c r="AV4625" s="13">
        <v>0.11</v>
      </c>
      <c r="AW4625" s="13">
        <v>160.97999999999999</v>
      </c>
      <c r="AX4625" s="13">
        <v>121.12</v>
      </c>
      <c r="AY4625" s="13">
        <v>39.86</v>
      </c>
      <c r="AZ4625" s="13" t="s">
        <v>63</v>
      </c>
      <c r="BA4625" s="13" t="s">
        <v>54</v>
      </c>
      <c r="BB4625" s="13" t="s">
        <v>37</v>
      </c>
      <c r="BC4625" s="13">
        <v>41.97</v>
      </c>
      <c r="BD4625" s="13">
        <v>2</v>
      </c>
      <c r="BE4625" s="13" t="s">
        <v>55</v>
      </c>
      <c r="BF4625" s="13" t="s">
        <v>39</v>
      </c>
      <c r="BG4625" s="13">
        <v>2</v>
      </c>
      <c r="BH4625" s="13">
        <v>7</v>
      </c>
    </row>
    <row r="4626" spans="36:60" x14ac:dyDescent="0.25">
      <c r="AJ4626" s="11">
        <v>912</v>
      </c>
      <c r="AK4626" s="2" t="s">
        <v>612</v>
      </c>
      <c r="AL4626" s="2" t="s">
        <v>96</v>
      </c>
      <c r="AM4626" s="2" t="s">
        <v>28</v>
      </c>
      <c r="AN4626" s="2" t="s">
        <v>59</v>
      </c>
      <c r="AO4626" s="2" t="s">
        <v>74</v>
      </c>
      <c r="AP4626" s="2" t="s">
        <v>68</v>
      </c>
      <c r="AQ4626" s="2" t="s">
        <v>87</v>
      </c>
      <c r="AR4626" s="2" t="s">
        <v>53</v>
      </c>
      <c r="AS4626" s="2" t="s">
        <v>34</v>
      </c>
      <c r="AT4626" s="2">
        <v>873.3</v>
      </c>
      <c r="AU4626" s="2">
        <v>8</v>
      </c>
      <c r="AV4626" s="2">
        <v>0.02</v>
      </c>
      <c r="AW4626" s="2">
        <v>6846.67</v>
      </c>
      <c r="AX4626" s="2">
        <v>5099.22</v>
      </c>
      <c r="AY4626" s="2">
        <v>1747.45</v>
      </c>
      <c r="AZ4626" s="2" t="s">
        <v>35</v>
      </c>
      <c r="BA4626" s="2" t="s">
        <v>71</v>
      </c>
      <c r="BB4626" s="2" t="s">
        <v>72</v>
      </c>
      <c r="BC4626" s="2">
        <v>37.18</v>
      </c>
      <c r="BD4626" s="2">
        <v>3</v>
      </c>
      <c r="BE4626" s="2" t="s">
        <v>55</v>
      </c>
      <c r="BF4626" s="2" t="s">
        <v>39</v>
      </c>
      <c r="BG4626" s="2">
        <v>3</v>
      </c>
      <c r="BH4626" s="2">
        <v>11</v>
      </c>
    </row>
    <row r="4627" spans="36:60" x14ac:dyDescent="0.25">
      <c r="AJ4627" s="12">
        <v>913</v>
      </c>
      <c r="AK4627" s="13" t="s">
        <v>612</v>
      </c>
      <c r="AL4627" s="13" t="s">
        <v>65</v>
      </c>
      <c r="AM4627" s="13" t="s">
        <v>66</v>
      </c>
      <c r="AN4627" s="13" t="s">
        <v>43</v>
      </c>
      <c r="AO4627" s="13" t="s">
        <v>100</v>
      </c>
      <c r="AP4627" s="13" t="s">
        <v>75</v>
      </c>
      <c r="AQ4627" s="13" t="s">
        <v>107</v>
      </c>
      <c r="AR4627" s="13" t="s">
        <v>45</v>
      </c>
      <c r="AS4627" s="13" t="s">
        <v>85</v>
      </c>
      <c r="AT4627" s="13">
        <v>740.94</v>
      </c>
      <c r="AU4627" s="13">
        <v>10</v>
      </c>
      <c r="AV4627" s="13">
        <v>0.06</v>
      </c>
      <c r="AW4627" s="13">
        <v>6964.84</v>
      </c>
      <c r="AX4627" s="13">
        <v>5477.67</v>
      </c>
      <c r="AY4627" s="13">
        <v>1487.17</v>
      </c>
      <c r="AZ4627" s="13" t="s">
        <v>76</v>
      </c>
      <c r="BA4627" s="13" t="s">
        <v>88</v>
      </c>
      <c r="BB4627" s="13" t="s">
        <v>72</v>
      </c>
      <c r="BC4627" s="13">
        <v>43.72</v>
      </c>
      <c r="BD4627" s="13">
        <v>3</v>
      </c>
      <c r="BE4627" s="13" t="s">
        <v>97</v>
      </c>
      <c r="BF4627" s="13" t="s">
        <v>39</v>
      </c>
      <c r="BG4627" s="13">
        <v>2</v>
      </c>
      <c r="BH4627" s="13">
        <v>11</v>
      </c>
    </row>
    <row r="4628" spans="36:60" x14ac:dyDescent="0.25">
      <c r="AJ4628" s="11">
        <v>914</v>
      </c>
      <c r="AK4628" s="2" t="s">
        <v>562</v>
      </c>
      <c r="AL4628" s="2" t="s">
        <v>118</v>
      </c>
      <c r="AM4628" s="2" t="s">
        <v>42</v>
      </c>
      <c r="AN4628" s="2" t="s">
        <v>83</v>
      </c>
      <c r="AO4628" s="2" t="s">
        <v>30</v>
      </c>
      <c r="AP4628" s="2" t="s">
        <v>75</v>
      </c>
      <c r="AQ4628" s="2" t="s">
        <v>52</v>
      </c>
      <c r="AR4628" s="2" t="s">
        <v>53</v>
      </c>
      <c r="AS4628" s="2" t="s">
        <v>46</v>
      </c>
      <c r="AT4628" s="2">
        <v>983.88</v>
      </c>
      <c r="AU4628" s="2">
        <v>10</v>
      </c>
      <c r="AV4628" s="2">
        <v>0.15</v>
      </c>
      <c r="AW4628" s="2">
        <v>8362.98</v>
      </c>
      <c r="AX4628" s="2">
        <v>5915.04</v>
      </c>
      <c r="AY4628" s="2">
        <v>2447.94</v>
      </c>
      <c r="AZ4628" s="2" t="s">
        <v>91</v>
      </c>
      <c r="BA4628" s="2" t="s">
        <v>88</v>
      </c>
      <c r="BB4628" s="2" t="s">
        <v>72</v>
      </c>
      <c r="BC4628" s="2">
        <v>6.93</v>
      </c>
      <c r="BD4628" s="2">
        <v>2</v>
      </c>
      <c r="BE4628" s="2" t="s">
        <v>97</v>
      </c>
      <c r="BF4628" s="2" t="s">
        <v>56</v>
      </c>
      <c r="BG4628" s="2">
        <v>5</v>
      </c>
      <c r="BH4628" s="2">
        <v>8</v>
      </c>
    </row>
    <row r="4629" spans="36:60" x14ac:dyDescent="0.25">
      <c r="AJ4629" s="12">
        <v>915</v>
      </c>
      <c r="AK4629" s="13" t="s">
        <v>357</v>
      </c>
      <c r="AL4629" s="13" t="s">
        <v>99</v>
      </c>
      <c r="AM4629" s="13" t="s">
        <v>82</v>
      </c>
      <c r="AN4629" s="13" t="s">
        <v>90</v>
      </c>
      <c r="AO4629" s="13" t="s">
        <v>78</v>
      </c>
      <c r="AP4629" s="13" t="s">
        <v>68</v>
      </c>
      <c r="AQ4629" s="13" t="s">
        <v>102</v>
      </c>
      <c r="AR4629" s="13" t="s">
        <v>53</v>
      </c>
      <c r="AS4629" s="13" t="s">
        <v>80</v>
      </c>
      <c r="AT4629" s="13">
        <v>218.74</v>
      </c>
      <c r="AU4629" s="13">
        <v>10</v>
      </c>
      <c r="AV4629" s="13">
        <v>0.01</v>
      </c>
      <c r="AW4629" s="13">
        <v>2165.5300000000002</v>
      </c>
      <c r="AX4629" s="13">
        <v>1400.32</v>
      </c>
      <c r="AY4629" s="13">
        <v>765.21</v>
      </c>
      <c r="AZ4629" s="13" t="s">
        <v>35</v>
      </c>
      <c r="BA4629" s="13" t="s">
        <v>88</v>
      </c>
      <c r="BB4629" s="13" t="s">
        <v>48</v>
      </c>
      <c r="BC4629" s="13">
        <v>21.41</v>
      </c>
      <c r="BD4629" s="13">
        <v>2</v>
      </c>
      <c r="BE4629" s="13" t="s">
        <v>97</v>
      </c>
      <c r="BF4629" s="13" t="s">
        <v>56</v>
      </c>
      <c r="BG4629" s="13">
        <v>1</v>
      </c>
      <c r="BH4629" s="13">
        <v>4</v>
      </c>
    </row>
    <row r="4630" spans="36:60" x14ac:dyDescent="0.25">
      <c r="AJ4630" s="11">
        <v>916</v>
      </c>
      <c r="AK4630" s="2" t="s">
        <v>613</v>
      </c>
      <c r="AL4630" s="2" t="s">
        <v>120</v>
      </c>
      <c r="AM4630" s="2" t="s">
        <v>28</v>
      </c>
      <c r="AN4630" s="2" t="s">
        <v>83</v>
      </c>
      <c r="AO4630" s="2" t="s">
        <v>74</v>
      </c>
      <c r="AP4630" s="2" t="s">
        <v>61</v>
      </c>
      <c r="AQ4630" s="2" t="s">
        <v>102</v>
      </c>
      <c r="AR4630" s="2" t="s">
        <v>45</v>
      </c>
      <c r="AS4630" s="2" t="s">
        <v>70</v>
      </c>
      <c r="AT4630" s="2">
        <v>123.68</v>
      </c>
      <c r="AU4630" s="2">
        <v>13</v>
      </c>
      <c r="AV4630" s="2">
        <v>0.25</v>
      </c>
      <c r="AW4630" s="2">
        <v>1205.8800000000001</v>
      </c>
      <c r="AX4630" s="2">
        <v>833.09</v>
      </c>
      <c r="AY4630" s="2">
        <v>372.79</v>
      </c>
      <c r="AZ4630" s="2" t="s">
        <v>47</v>
      </c>
      <c r="BA4630" s="2" t="s">
        <v>36</v>
      </c>
      <c r="BB4630" s="2" t="s">
        <v>48</v>
      </c>
      <c r="BC4630" s="2">
        <v>27.22</v>
      </c>
      <c r="BD4630" s="2">
        <v>5</v>
      </c>
      <c r="BE4630" s="2" t="s">
        <v>55</v>
      </c>
      <c r="BF4630" s="2" t="s">
        <v>39</v>
      </c>
      <c r="BG4630" s="2">
        <v>3</v>
      </c>
      <c r="BH4630" s="2">
        <v>8</v>
      </c>
    </row>
    <row r="4631" spans="36:60" x14ac:dyDescent="0.25">
      <c r="AJ4631" s="12">
        <v>917</v>
      </c>
      <c r="AK4631" s="13" t="s">
        <v>543</v>
      </c>
      <c r="AL4631" s="13" t="s">
        <v>27</v>
      </c>
      <c r="AM4631" s="13" t="s">
        <v>28</v>
      </c>
      <c r="AN4631" s="13" t="s">
        <v>59</v>
      </c>
      <c r="AO4631" s="13" t="s">
        <v>100</v>
      </c>
      <c r="AP4631" s="13" t="s">
        <v>31</v>
      </c>
      <c r="AQ4631" s="13" t="s">
        <v>87</v>
      </c>
      <c r="AR4631" s="13" t="s">
        <v>33</v>
      </c>
      <c r="AS4631" s="13" t="s">
        <v>85</v>
      </c>
      <c r="AT4631" s="13">
        <v>514.41</v>
      </c>
      <c r="AU4631" s="13">
        <v>9</v>
      </c>
      <c r="AV4631" s="13">
        <v>0.28999999999999998</v>
      </c>
      <c r="AW4631" s="13">
        <v>3287.08</v>
      </c>
      <c r="AX4631" s="13">
        <v>2846.23</v>
      </c>
      <c r="AY4631" s="13">
        <v>440.85</v>
      </c>
      <c r="AZ4631" s="13" t="s">
        <v>47</v>
      </c>
      <c r="BA4631" s="13" t="s">
        <v>71</v>
      </c>
      <c r="BB4631" s="13" t="s">
        <v>48</v>
      </c>
      <c r="BC4631" s="13">
        <v>29.27</v>
      </c>
      <c r="BD4631" s="13">
        <v>7</v>
      </c>
      <c r="BE4631" s="13" t="s">
        <v>97</v>
      </c>
      <c r="BF4631" s="13" t="s">
        <v>56</v>
      </c>
      <c r="BG4631" s="13">
        <v>4</v>
      </c>
      <c r="BH4631" s="13">
        <v>6</v>
      </c>
    </row>
    <row r="4632" spans="36:60" x14ac:dyDescent="0.25">
      <c r="AJ4632" s="11">
        <v>918</v>
      </c>
      <c r="AK4632" s="2" t="s">
        <v>601</v>
      </c>
      <c r="AL4632" s="2" t="s">
        <v>118</v>
      </c>
      <c r="AM4632" s="2" t="s">
        <v>28</v>
      </c>
      <c r="AN4632" s="2" t="s">
        <v>93</v>
      </c>
      <c r="AO4632" s="2" t="s">
        <v>67</v>
      </c>
      <c r="AP4632" s="2" t="s">
        <v>68</v>
      </c>
      <c r="AQ4632" s="2" t="s">
        <v>32</v>
      </c>
      <c r="AR4632" s="2" t="s">
        <v>45</v>
      </c>
      <c r="AS4632" s="2" t="s">
        <v>80</v>
      </c>
      <c r="AT4632" s="2">
        <v>604.59</v>
      </c>
      <c r="AU4632" s="2">
        <v>18</v>
      </c>
      <c r="AV4632" s="2">
        <v>0.04</v>
      </c>
      <c r="AW4632" s="2">
        <v>10447.32</v>
      </c>
      <c r="AX4632" s="2">
        <v>7886.06</v>
      </c>
      <c r="AY4632" s="2">
        <v>2561.2600000000002</v>
      </c>
      <c r="AZ4632" s="2" t="s">
        <v>35</v>
      </c>
      <c r="BA4632" s="2" t="s">
        <v>36</v>
      </c>
      <c r="BB4632" s="2" t="s">
        <v>37</v>
      </c>
      <c r="BC4632" s="2">
        <v>34.78</v>
      </c>
      <c r="BD4632" s="2">
        <v>2</v>
      </c>
      <c r="BE4632" s="2" t="s">
        <v>38</v>
      </c>
      <c r="BF4632" s="2" t="s">
        <v>39</v>
      </c>
      <c r="BG4632" s="2">
        <v>3</v>
      </c>
      <c r="BH4632" s="2">
        <v>5</v>
      </c>
    </row>
    <row r="4633" spans="36:60" x14ac:dyDescent="0.25">
      <c r="AJ4633" s="12">
        <v>919</v>
      </c>
      <c r="AK4633" s="13" t="s">
        <v>602</v>
      </c>
      <c r="AL4633" s="13" t="s">
        <v>118</v>
      </c>
      <c r="AM4633" s="13" t="s">
        <v>28</v>
      </c>
      <c r="AN4633" s="13" t="s">
        <v>29</v>
      </c>
      <c r="AO4633" s="13" t="s">
        <v>74</v>
      </c>
      <c r="AP4633" s="13" t="s">
        <v>68</v>
      </c>
      <c r="AQ4633" s="13" t="s">
        <v>79</v>
      </c>
      <c r="AR4633" s="13" t="s">
        <v>33</v>
      </c>
      <c r="AS4633" s="13" t="s">
        <v>34</v>
      </c>
      <c r="AT4633" s="13">
        <v>326.74</v>
      </c>
      <c r="AU4633" s="13">
        <v>3</v>
      </c>
      <c r="AV4633" s="13">
        <v>0.28000000000000003</v>
      </c>
      <c r="AW4633" s="13">
        <v>705.76</v>
      </c>
      <c r="AX4633" s="13">
        <v>480.54</v>
      </c>
      <c r="AY4633" s="13">
        <v>225.22</v>
      </c>
      <c r="AZ4633" s="13" t="s">
        <v>91</v>
      </c>
      <c r="BA4633" s="13" t="s">
        <v>36</v>
      </c>
      <c r="BB4633" s="13" t="s">
        <v>48</v>
      </c>
      <c r="BC4633" s="13">
        <v>27.41</v>
      </c>
      <c r="BD4633" s="13">
        <v>8</v>
      </c>
      <c r="BE4633" s="13" t="s">
        <v>97</v>
      </c>
      <c r="BF4633" s="13" t="s">
        <v>56</v>
      </c>
      <c r="BG4633" s="13">
        <v>2</v>
      </c>
      <c r="BH4633" s="13">
        <v>11</v>
      </c>
    </row>
    <row r="4634" spans="36:60" x14ac:dyDescent="0.25">
      <c r="AJ4634" s="11">
        <v>920</v>
      </c>
      <c r="AK4634" s="2" t="s">
        <v>614</v>
      </c>
      <c r="AL4634" s="2" t="s">
        <v>129</v>
      </c>
      <c r="AM4634" s="2" t="s">
        <v>28</v>
      </c>
      <c r="AN4634" s="2" t="s">
        <v>83</v>
      </c>
      <c r="AO4634" s="2" t="s">
        <v>74</v>
      </c>
      <c r="AP4634" s="2" t="s">
        <v>31</v>
      </c>
      <c r="AQ4634" s="2" t="s">
        <v>102</v>
      </c>
      <c r="AR4634" s="2" t="s">
        <v>33</v>
      </c>
      <c r="AS4634" s="2" t="s">
        <v>70</v>
      </c>
      <c r="AT4634" s="2">
        <v>713.9</v>
      </c>
      <c r="AU4634" s="2">
        <v>13</v>
      </c>
      <c r="AV4634" s="2">
        <v>0.08</v>
      </c>
      <c r="AW4634" s="2">
        <v>8538.24</v>
      </c>
      <c r="AX4634" s="2">
        <v>7661.68</v>
      </c>
      <c r="AY4634" s="2">
        <v>876.56</v>
      </c>
      <c r="AZ4634" s="2" t="s">
        <v>47</v>
      </c>
      <c r="BA4634" s="2" t="s">
        <v>88</v>
      </c>
      <c r="BB4634" s="2" t="s">
        <v>72</v>
      </c>
      <c r="BC4634" s="2">
        <v>31.28</v>
      </c>
      <c r="BD4634" s="2">
        <v>6</v>
      </c>
      <c r="BE4634" s="2" t="s">
        <v>38</v>
      </c>
      <c r="BF4634" s="2" t="s">
        <v>56</v>
      </c>
      <c r="BG4634" s="2">
        <v>3</v>
      </c>
      <c r="BH4634" s="2">
        <v>3</v>
      </c>
    </row>
    <row r="4635" spans="36:60" x14ac:dyDescent="0.25">
      <c r="AJ4635" s="12">
        <v>921</v>
      </c>
      <c r="AK4635" s="13" t="s">
        <v>131</v>
      </c>
      <c r="AL4635" s="13" t="s">
        <v>118</v>
      </c>
      <c r="AM4635" s="13" t="s">
        <v>28</v>
      </c>
      <c r="AN4635" s="13" t="s">
        <v>83</v>
      </c>
      <c r="AO4635" s="13" t="s">
        <v>67</v>
      </c>
      <c r="AP4635" s="13" t="s">
        <v>61</v>
      </c>
      <c r="AQ4635" s="13" t="s">
        <v>52</v>
      </c>
      <c r="AR4635" s="13" t="s">
        <v>33</v>
      </c>
      <c r="AS4635" s="13" t="s">
        <v>70</v>
      </c>
      <c r="AT4635" s="13">
        <v>892.34</v>
      </c>
      <c r="AU4635" s="13">
        <v>14</v>
      </c>
      <c r="AV4635" s="13">
        <v>0.06</v>
      </c>
      <c r="AW4635" s="13">
        <v>11743.19</v>
      </c>
      <c r="AX4635" s="13">
        <v>6632.35</v>
      </c>
      <c r="AY4635" s="13">
        <v>5110.84</v>
      </c>
      <c r="AZ4635" s="13" t="s">
        <v>91</v>
      </c>
      <c r="BA4635" s="13" t="s">
        <v>54</v>
      </c>
      <c r="BB4635" s="13" t="s">
        <v>72</v>
      </c>
      <c r="BC4635" s="13">
        <v>8.64</v>
      </c>
      <c r="BD4635" s="13">
        <v>9</v>
      </c>
      <c r="BE4635" s="13" t="s">
        <v>38</v>
      </c>
      <c r="BF4635" s="13" t="s">
        <v>56</v>
      </c>
      <c r="BG4635" s="13">
        <v>3</v>
      </c>
      <c r="BH4635" s="13">
        <v>5</v>
      </c>
    </row>
    <row r="4636" spans="36:60" x14ac:dyDescent="0.25">
      <c r="AJ4636" s="11">
        <v>922</v>
      </c>
      <c r="AK4636" s="2" t="s">
        <v>615</v>
      </c>
      <c r="AL4636" s="2" t="s">
        <v>127</v>
      </c>
      <c r="AM4636" s="2" t="s">
        <v>66</v>
      </c>
      <c r="AN4636" s="2" t="s">
        <v>90</v>
      </c>
      <c r="AO4636" s="2" t="s">
        <v>74</v>
      </c>
      <c r="AP4636" s="2" t="s">
        <v>68</v>
      </c>
      <c r="AQ4636" s="2" t="s">
        <v>107</v>
      </c>
      <c r="AR4636" s="2" t="s">
        <v>45</v>
      </c>
      <c r="AS4636" s="2" t="s">
        <v>85</v>
      </c>
      <c r="AT4636" s="2">
        <v>152.31</v>
      </c>
      <c r="AU4636" s="2">
        <v>3</v>
      </c>
      <c r="AV4636" s="2">
        <v>0.28000000000000003</v>
      </c>
      <c r="AW4636" s="2">
        <v>328.99</v>
      </c>
      <c r="AX4636" s="2">
        <v>271.02999999999997</v>
      </c>
      <c r="AY4636" s="2">
        <v>57.96</v>
      </c>
      <c r="AZ4636" s="2" t="s">
        <v>91</v>
      </c>
      <c r="BA4636" s="2" t="s">
        <v>71</v>
      </c>
      <c r="BB4636" s="2" t="s">
        <v>48</v>
      </c>
      <c r="BC4636" s="2">
        <v>49.34</v>
      </c>
      <c r="BD4636" s="2">
        <v>9</v>
      </c>
      <c r="BE4636" s="2" t="s">
        <v>38</v>
      </c>
      <c r="BF4636" s="2" t="s">
        <v>39</v>
      </c>
      <c r="BG4636" s="2">
        <v>2</v>
      </c>
      <c r="BH4636" s="2">
        <v>4</v>
      </c>
    </row>
    <row r="4637" spans="36:60" x14ac:dyDescent="0.25">
      <c r="AJ4637" s="12">
        <v>923</v>
      </c>
      <c r="AK4637" s="13" t="s">
        <v>478</v>
      </c>
      <c r="AL4637" s="13" t="s">
        <v>65</v>
      </c>
      <c r="AM4637" s="13" t="s">
        <v>28</v>
      </c>
      <c r="AN4637" s="13" t="s">
        <v>59</v>
      </c>
      <c r="AO4637" s="13" t="s">
        <v>67</v>
      </c>
      <c r="AP4637" s="13" t="s">
        <v>75</v>
      </c>
      <c r="AQ4637" s="13" t="s">
        <v>134</v>
      </c>
      <c r="AR4637" s="13" t="s">
        <v>53</v>
      </c>
      <c r="AS4637" s="13" t="s">
        <v>80</v>
      </c>
      <c r="AT4637" s="13">
        <v>339.8</v>
      </c>
      <c r="AU4637" s="13">
        <v>14</v>
      </c>
      <c r="AV4637" s="13">
        <v>0.17</v>
      </c>
      <c r="AW4637" s="13">
        <v>3948.48</v>
      </c>
      <c r="AX4637" s="13">
        <v>2962.36</v>
      </c>
      <c r="AY4637" s="13">
        <v>986.12</v>
      </c>
      <c r="AZ4637" s="13" t="s">
        <v>91</v>
      </c>
      <c r="BA4637" s="13" t="s">
        <v>88</v>
      </c>
      <c r="BB4637" s="13" t="s">
        <v>37</v>
      </c>
      <c r="BC4637" s="13">
        <v>22.63</v>
      </c>
      <c r="BD4637" s="13">
        <v>9</v>
      </c>
      <c r="BE4637" s="13" t="s">
        <v>38</v>
      </c>
      <c r="BF4637" s="13" t="s">
        <v>56</v>
      </c>
      <c r="BG4637" s="13">
        <v>3</v>
      </c>
      <c r="BH4637" s="13">
        <v>5</v>
      </c>
    </row>
    <row r="4638" spans="36:60" x14ac:dyDescent="0.25">
      <c r="AJ4638" s="11">
        <v>924</v>
      </c>
      <c r="AK4638" s="2" t="s">
        <v>318</v>
      </c>
      <c r="AL4638" s="2" t="s">
        <v>127</v>
      </c>
      <c r="AM4638" s="2" t="s">
        <v>82</v>
      </c>
      <c r="AN4638" s="2" t="s">
        <v>29</v>
      </c>
      <c r="AO4638" s="2" t="s">
        <v>74</v>
      </c>
      <c r="AP4638" s="2" t="s">
        <v>75</v>
      </c>
      <c r="AQ4638" s="2" t="s">
        <v>52</v>
      </c>
      <c r="AR4638" s="2" t="s">
        <v>53</v>
      </c>
      <c r="AS4638" s="2" t="s">
        <v>34</v>
      </c>
      <c r="AT4638" s="2">
        <v>817.93</v>
      </c>
      <c r="AU4638" s="2">
        <v>10</v>
      </c>
      <c r="AV4638" s="2">
        <v>0.16</v>
      </c>
      <c r="AW4638" s="2">
        <v>6870.61</v>
      </c>
      <c r="AX4638" s="2">
        <v>5532.4</v>
      </c>
      <c r="AY4638" s="2">
        <v>1338.21</v>
      </c>
      <c r="AZ4638" s="2" t="s">
        <v>76</v>
      </c>
      <c r="BA4638" s="2" t="s">
        <v>36</v>
      </c>
      <c r="BB4638" s="2" t="s">
        <v>37</v>
      </c>
      <c r="BC4638" s="2">
        <v>28.12</v>
      </c>
      <c r="BD4638" s="2">
        <v>4</v>
      </c>
      <c r="BE4638" s="2" t="s">
        <v>97</v>
      </c>
      <c r="BF4638" s="2" t="s">
        <v>39</v>
      </c>
      <c r="BG4638" s="2">
        <v>4</v>
      </c>
      <c r="BH4638" s="2">
        <v>5</v>
      </c>
    </row>
    <row r="4639" spans="36:60" x14ac:dyDescent="0.25">
      <c r="AJ4639" s="12">
        <v>925</v>
      </c>
      <c r="AK4639" s="13" t="s">
        <v>136</v>
      </c>
      <c r="AL4639" s="13" t="s">
        <v>120</v>
      </c>
      <c r="AM4639" s="13" t="s">
        <v>28</v>
      </c>
      <c r="AN4639" s="13" t="s">
        <v>29</v>
      </c>
      <c r="AO4639" s="13" t="s">
        <v>44</v>
      </c>
      <c r="AP4639" s="13" t="s">
        <v>61</v>
      </c>
      <c r="AQ4639" s="13" t="s">
        <v>102</v>
      </c>
      <c r="AR4639" s="13" t="s">
        <v>45</v>
      </c>
      <c r="AS4639" s="13" t="s">
        <v>46</v>
      </c>
      <c r="AT4639" s="13">
        <v>288.49</v>
      </c>
      <c r="AU4639" s="13">
        <v>15</v>
      </c>
      <c r="AV4639" s="13">
        <v>0.12</v>
      </c>
      <c r="AW4639" s="13">
        <v>3808.07</v>
      </c>
      <c r="AX4639" s="13">
        <v>2403.6799999999998</v>
      </c>
      <c r="AY4639" s="13">
        <v>1404.39</v>
      </c>
      <c r="AZ4639" s="13" t="s">
        <v>35</v>
      </c>
      <c r="BA4639" s="13" t="s">
        <v>54</v>
      </c>
      <c r="BB4639" s="13" t="s">
        <v>37</v>
      </c>
      <c r="BC4639" s="13">
        <v>34.24</v>
      </c>
      <c r="BD4639" s="13">
        <v>8</v>
      </c>
      <c r="BE4639" s="13" t="s">
        <v>97</v>
      </c>
      <c r="BF4639" s="13" t="s">
        <v>56</v>
      </c>
      <c r="BG4639" s="13">
        <v>3</v>
      </c>
      <c r="BH4639" s="13">
        <v>4</v>
      </c>
    </row>
    <row r="4640" spans="36:60" x14ac:dyDescent="0.25">
      <c r="AJ4640" s="11">
        <v>926</v>
      </c>
      <c r="AK4640" s="2" t="s">
        <v>410</v>
      </c>
      <c r="AL4640" s="2" t="s">
        <v>27</v>
      </c>
      <c r="AM4640" s="2" t="s">
        <v>42</v>
      </c>
      <c r="AN4640" s="2" t="s">
        <v>43</v>
      </c>
      <c r="AO4640" s="2" t="s">
        <v>100</v>
      </c>
      <c r="AP4640" s="2" t="s">
        <v>31</v>
      </c>
      <c r="AQ4640" s="2" t="s">
        <v>62</v>
      </c>
      <c r="AR4640" s="2" t="s">
        <v>33</v>
      </c>
      <c r="AS4640" s="2" t="s">
        <v>85</v>
      </c>
      <c r="AT4640" s="2">
        <v>35.49</v>
      </c>
      <c r="AU4640" s="2">
        <v>11</v>
      </c>
      <c r="AV4640" s="2">
        <v>0.27</v>
      </c>
      <c r="AW4640" s="2">
        <v>284.98</v>
      </c>
      <c r="AX4640" s="2">
        <v>184.38</v>
      </c>
      <c r="AY4640" s="2">
        <v>100.6</v>
      </c>
      <c r="AZ4640" s="2" t="s">
        <v>91</v>
      </c>
      <c r="BA4640" s="2" t="s">
        <v>54</v>
      </c>
      <c r="BB4640" s="2" t="s">
        <v>48</v>
      </c>
      <c r="BC4640" s="2">
        <v>28.39</v>
      </c>
      <c r="BD4640" s="2">
        <v>8</v>
      </c>
      <c r="BE4640" s="2" t="s">
        <v>38</v>
      </c>
      <c r="BF4640" s="2" t="s">
        <v>56</v>
      </c>
      <c r="BG4640" s="2">
        <v>3</v>
      </c>
      <c r="BH4640" s="2">
        <v>2</v>
      </c>
    </row>
    <row r="4641" spans="36:60" x14ac:dyDescent="0.25">
      <c r="AJ4641" s="12">
        <v>927</v>
      </c>
      <c r="AK4641" s="13" t="s">
        <v>164</v>
      </c>
      <c r="AL4641" s="13" t="s">
        <v>99</v>
      </c>
      <c r="AM4641" s="13" t="s">
        <v>28</v>
      </c>
      <c r="AN4641" s="13" t="s">
        <v>29</v>
      </c>
      <c r="AO4641" s="13" t="s">
        <v>74</v>
      </c>
      <c r="AP4641" s="13" t="s">
        <v>61</v>
      </c>
      <c r="AQ4641" s="13" t="s">
        <v>69</v>
      </c>
      <c r="AR4641" s="13" t="s">
        <v>33</v>
      </c>
      <c r="AS4641" s="13" t="s">
        <v>85</v>
      </c>
      <c r="AT4641" s="13">
        <v>207.95</v>
      </c>
      <c r="AU4641" s="13">
        <v>2</v>
      </c>
      <c r="AV4641" s="13">
        <v>0.3</v>
      </c>
      <c r="AW4641" s="13">
        <v>291.13</v>
      </c>
      <c r="AX4641" s="13">
        <v>216.74</v>
      </c>
      <c r="AY4641" s="13">
        <v>74.39</v>
      </c>
      <c r="AZ4641" s="13" t="s">
        <v>47</v>
      </c>
      <c r="BA4641" s="13" t="s">
        <v>71</v>
      </c>
      <c r="BB4641" s="13" t="s">
        <v>37</v>
      </c>
      <c r="BC4641" s="13">
        <v>30.75</v>
      </c>
      <c r="BD4641" s="13">
        <v>4</v>
      </c>
      <c r="BE4641" s="13" t="s">
        <v>55</v>
      </c>
      <c r="BF4641" s="13" t="s">
        <v>56</v>
      </c>
      <c r="BG4641" s="13">
        <v>2</v>
      </c>
      <c r="BH4641" s="13">
        <v>4</v>
      </c>
    </row>
    <row r="4642" spans="36:60" x14ac:dyDescent="0.25">
      <c r="AJ4642" s="11">
        <v>928</v>
      </c>
      <c r="AK4642" s="2" t="s">
        <v>616</v>
      </c>
      <c r="AL4642" s="2" t="s">
        <v>114</v>
      </c>
      <c r="AM4642" s="2" t="s">
        <v>42</v>
      </c>
      <c r="AN4642" s="2" t="s">
        <v>29</v>
      </c>
      <c r="AO4642" s="2" t="s">
        <v>67</v>
      </c>
      <c r="AP4642" s="2" t="s">
        <v>68</v>
      </c>
      <c r="AQ4642" s="2" t="s">
        <v>79</v>
      </c>
      <c r="AR4642" s="2" t="s">
        <v>33</v>
      </c>
      <c r="AS4642" s="2" t="s">
        <v>85</v>
      </c>
      <c r="AT4642" s="2">
        <v>531.38</v>
      </c>
      <c r="AU4642" s="2">
        <v>14</v>
      </c>
      <c r="AV4642" s="2">
        <v>0.01</v>
      </c>
      <c r="AW4642" s="2">
        <v>7364.93</v>
      </c>
      <c r="AX4642" s="2">
        <v>5714.83</v>
      </c>
      <c r="AY4642" s="2">
        <v>1650.1</v>
      </c>
      <c r="AZ4642" s="2" t="s">
        <v>47</v>
      </c>
      <c r="BA4642" s="2" t="s">
        <v>88</v>
      </c>
      <c r="BB4642" s="2" t="s">
        <v>72</v>
      </c>
      <c r="BC4642" s="2">
        <v>8.0399999999999991</v>
      </c>
      <c r="BD4642" s="2">
        <v>8</v>
      </c>
      <c r="BE4642" s="2" t="s">
        <v>38</v>
      </c>
      <c r="BF4642" s="2" t="s">
        <v>39</v>
      </c>
      <c r="BG4642" s="2">
        <v>3</v>
      </c>
      <c r="BH4642" s="2">
        <v>6</v>
      </c>
    </row>
    <row r="4643" spans="36:60" x14ac:dyDescent="0.25">
      <c r="AJ4643" s="12">
        <v>929</v>
      </c>
      <c r="AK4643" s="13" t="s">
        <v>561</v>
      </c>
      <c r="AL4643" s="13" t="s">
        <v>114</v>
      </c>
      <c r="AM4643" s="13" t="s">
        <v>82</v>
      </c>
      <c r="AN4643" s="13" t="s">
        <v>93</v>
      </c>
      <c r="AO4643" s="13" t="s">
        <v>94</v>
      </c>
      <c r="AP4643" s="13" t="s">
        <v>51</v>
      </c>
      <c r="AQ4643" s="13" t="s">
        <v>87</v>
      </c>
      <c r="AR4643" s="13" t="s">
        <v>45</v>
      </c>
      <c r="AS4643" s="13" t="s">
        <v>70</v>
      </c>
      <c r="AT4643" s="13">
        <v>46.05</v>
      </c>
      <c r="AU4643" s="13">
        <v>17</v>
      </c>
      <c r="AV4643" s="13">
        <v>0.08</v>
      </c>
      <c r="AW4643" s="13">
        <v>720.22</v>
      </c>
      <c r="AX4643" s="13">
        <v>601.84</v>
      </c>
      <c r="AY4643" s="13">
        <v>118.38</v>
      </c>
      <c r="AZ4643" s="13" t="s">
        <v>63</v>
      </c>
      <c r="BA4643" s="13" t="s">
        <v>54</v>
      </c>
      <c r="BB4643" s="13" t="s">
        <v>72</v>
      </c>
      <c r="BC4643" s="13">
        <v>38.25</v>
      </c>
      <c r="BD4643" s="13">
        <v>8</v>
      </c>
      <c r="BE4643" s="13" t="s">
        <v>38</v>
      </c>
      <c r="BF4643" s="13" t="s">
        <v>39</v>
      </c>
      <c r="BG4643" s="13">
        <v>3</v>
      </c>
      <c r="BH4643" s="13">
        <v>5</v>
      </c>
    </row>
    <row r="4644" spans="36:60" x14ac:dyDescent="0.25">
      <c r="AJ4644" s="11">
        <v>930</v>
      </c>
      <c r="AK4644" s="2" t="s">
        <v>617</v>
      </c>
      <c r="AL4644" s="2" t="s">
        <v>129</v>
      </c>
      <c r="AM4644" s="2" t="s">
        <v>82</v>
      </c>
      <c r="AN4644" s="2" t="s">
        <v>93</v>
      </c>
      <c r="AO4644" s="2" t="s">
        <v>78</v>
      </c>
      <c r="AP4644" s="2" t="s">
        <v>31</v>
      </c>
      <c r="AQ4644" s="2" t="s">
        <v>102</v>
      </c>
      <c r="AR4644" s="2" t="s">
        <v>53</v>
      </c>
      <c r="AS4644" s="2" t="s">
        <v>85</v>
      </c>
      <c r="AT4644" s="2">
        <v>23.94</v>
      </c>
      <c r="AU4644" s="2">
        <v>2</v>
      </c>
      <c r="AV4644" s="2">
        <v>0.28999999999999998</v>
      </c>
      <c r="AW4644" s="2">
        <v>33.99</v>
      </c>
      <c r="AX4644" s="2">
        <v>22.32</v>
      </c>
      <c r="AY4644" s="2">
        <v>11.67</v>
      </c>
      <c r="AZ4644" s="2" t="s">
        <v>76</v>
      </c>
      <c r="BA4644" s="2" t="s">
        <v>71</v>
      </c>
      <c r="BB4644" s="2" t="s">
        <v>72</v>
      </c>
      <c r="BC4644" s="2">
        <v>27.52</v>
      </c>
      <c r="BD4644" s="2">
        <v>4</v>
      </c>
      <c r="BE4644" s="2" t="s">
        <v>38</v>
      </c>
      <c r="BF4644" s="2" t="s">
        <v>56</v>
      </c>
      <c r="BG4644" s="2">
        <v>5</v>
      </c>
      <c r="BH4644" s="2">
        <v>4</v>
      </c>
    </row>
    <row r="4645" spans="36:60" x14ac:dyDescent="0.25">
      <c r="AJ4645" s="12">
        <v>931</v>
      </c>
      <c r="AK4645" s="13" t="s">
        <v>618</v>
      </c>
      <c r="AL4645" s="13" t="s">
        <v>127</v>
      </c>
      <c r="AM4645" s="13" t="s">
        <v>66</v>
      </c>
      <c r="AN4645" s="13" t="s">
        <v>90</v>
      </c>
      <c r="AO4645" s="13" t="s">
        <v>60</v>
      </c>
      <c r="AP4645" s="13" t="s">
        <v>61</v>
      </c>
      <c r="AQ4645" s="13" t="s">
        <v>62</v>
      </c>
      <c r="AR4645" s="13" t="s">
        <v>45</v>
      </c>
      <c r="AS4645" s="13" t="s">
        <v>70</v>
      </c>
      <c r="AT4645" s="13">
        <v>598.11</v>
      </c>
      <c r="AU4645" s="13">
        <v>2</v>
      </c>
      <c r="AV4645" s="13">
        <v>0.2</v>
      </c>
      <c r="AW4645" s="13">
        <v>956.98</v>
      </c>
      <c r="AX4645" s="13">
        <v>641.4</v>
      </c>
      <c r="AY4645" s="13">
        <v>315.58</v>
      </c>
      <c r="AZ4645" s="13" t="s">
        <v>76</v>
      </c>
      <c r="BA4645" s="13" t="s">
        <v>71</v>
      </c>
      <c r="BB4645" s="13" t="s">
        <v>48</v>
      </c>
      <c r="BC4645" s="13">
        <v>30.81</v>
      </c>
      <c r="BD4645" s="13">
        <v>7</v>
      </c>
      <c r="BE4645" s="13" t="s">
        <v>38</v>
      </c>
      <c r="BF4645" s="13" t="s">
        <v>39</v>
      </c>
      <c r="BG4645" s="13">
        <v>3</v>
      </c>
      <c r="BH4645" s="13">
        <v>11</v>
      </c>
    </row>
    <row r="4646" spans="36:60" x14ac:dyDescent="0.25">
      <c r="AJ4646" s="11">
        <v>932</v>
      </c>
      <c r="AK4646" s="2" t="s">
        <v>455</v>
      </c>
      <c r="AL4646" s="2" t="s">
        <v>27</v>
      </c>
      <c r="AM4646" s="2" t="s">
        <v>66</v>
      </c>
      <c r="AN4646" s="2" t="s">
        <v>83</v>
      </c>
      <c r="AO4646" s="2" t="s">
        <v>94</v>
      </c>
      <c r="AP4646" s="2" t="s">
        <v>61</v>
      </c>
      <c r="AQ4646" s="2" t="s">
        <v>69</v>
      </c>
      <c r="AR4646" s="2" t="s">
        <v>33</v>
      </c>
      <c r="AS4646" s="2" t="s">
        <v>80</v>
      </c>
      <c r="AT4646" s="2">
        <v>949.87</v>
      </c>
      <c r="AU4646" s="2">
        <v>4</v>
      </c>
      <c r="AV4646" s="2">
        <v>0.16</v>
      </c>
      <c r="AW4646" s="2">
        <v>3191.56</v>
      </c>
      <c r="AX4646" s="2">
        <v>2234.4</v>
      </c>
      <c r="AY4646" s="2">
        <v>957.16</v>
      </c>
      <c r="AZ4646" s="2" t="s">
        <v>35</v>
      </c>
      <c r="BA4646" s="2" t="s">
        <v>54</v>
      </c>
      <c r="BB4646" s="2" t="s">
        <v>37</v>
      </c>
      <c r="BC4646" s="2">
        <v>14.92</v>
      </c>
      <c r="BD4646" s="2">
        <v>9</v>
      </c>
      <c r="BE4646" s="2" t="s">
        <v>55</v>
      </c>
      <c r="BF4646" s="2" t="s">
        <v>39</v>
      </c>
      <c r="BG4646" s="2">
        <v>1</v>
      </c>
      <c r="BH4646" s="2">
        <v>4</v>
      </c>
    </row>
    <row r="4647" spans="36:60" x14ac:dyDescent="0.25">
      <c r="AJ4647" s="12">
        <v>933</v>
      </c>
      <c r="AK4647" s="13" t="s">
        <v>619</v>
      </c>
      <c r="AL4647" s="13" t="s">
        <v>99</v>
      </c>
      <c r="AM4647" s="13" t="s">
        <v>66</v>
      </c>
      <c r="AN4647" s="13" t="s">
        <v>90</v>
      </c>
      <c r="AO4647" s="13" t="s">
        <v>74</v>
      </c>
      <c r="AP4647" s="13" t="s">
        <v>68</v>
      </c>
      <c r="AQ4647" s="13" t="s">
        <v>79</v>
      </c>
      <c r="AR4647" s="13" t="s">
        <v>45</v>
      </c>
      <c r="AS4647" s="13" t="s">
        <v>34</v>
      </c>
      <c r="AT4647" s="13">
        <v>773.65</v>
      </c>
      <c r="AU4647" s="13">
        <v>3</v>
      </c>
      <c r="AV4647" s="13">
        <v>0.25</v>
      </c>
      <c r="AW4647" s="13">
        <v>1740.71</v>
      </c>
      <c r="AX4647" s="13">
        <v>897.23</v>
      </c>
      <c r="AY4647" s="13">
        <v>843.48</v>
      </c>
      <c r="AZ4647" s="13" t="s">
        <v>47</v>
      </c>
      <c r="BA4647" s="13" t="s">
        <v>54</v>
      </c>
      <c r="BB4647" s="13" t="s">
        <v>72</v>
      </c>
      <c r="BC4647" s="13">
        <v>25.09</v>
      </c>
      <c r="BD4647" s="13">
        <v>7</v>
      </c>
      <c r="BE4647" s="13" t="s">
        <v>97</v>
      </c>
      <c r="BF4647" s="13" t="s">
        <v>56</v>
      </c>
      <c r="BG4647" s="13">
        <v>3</v>
      </c>
      <c r="BH4647" s="13">
        <v>2</v>
      </c>
    </row>
    <row r="4648" spans="36:60" x14ac:dyDescent="0.25">
      <c r="AJ4648" s="11">
        <v>934</v>
      </c>
      <c r="AK4648" s="2" t="s">
        <v>620</v>
      </c>
      <c r="AL4648" s="2" t="s">
        <v>58</v>
      </c>
      <c r="AM4648" s="2" t="s">
        <v>28</v>
      </c>
      <c r="AN4648" s="2" t="s">
        <v>29</v>
      </c>
      <c r="AO4648" s="2" t="s">
        <v>100</v>
      </c>
      <c r="AP4648" s="2" t="s">
        <v>51</v>
      </c>
      <c r="AQ4648" s="2" t="s">
        <v>102</v>
      </c>
      <c r="AR4648" s="2" t="s">
        <v>45</v>
      </c>
      <c r="AS4648" s="2" t="s">
        <v>80</v>
      </c>
      <c r="AT4648" s="2">
        <v>195.97</v>
      </c>
      <c r="AU4648" s="2">
        <v>13</v>
      </c>
      <c r="AV4648" s="2">
        <v>0.25</v>
      </c>
      <c r="AW4648" s="2">
        <v>1910.71</v>
      </c>
      <c r="AX4648" s="2">
        <v>1312.73</v>
      </c>
      <c r="AY4648" s="2">
        <v>597.98</v>
      </c>
      <c r="AZ4648" s="2" t="s">
        <v>47</v>
      </c>
      <c r="BA4648" s="2" t="s">
        <v>36</v>
      </c>
      <c r="BB4648" s="2" t="s">
        <v>48</v>
      </c>
      <c r="BC4648" s="2">
        <v>11.4</v>
      </c>
      <c r="BD4648" s="2">
        <v>4</v>
      </c>
      <c r="BE4648" s="2" t="s">
        <v>55</v>
      </c>
      <c r="BF4648" s="2" t="s">
        <v>56</v>
      </c>
      <c r="BG4648" s="2">
        <v>3</v>
      </c>
      <c r="BH4648" s="2">
        <v>12</v>
      </c>
    </row>
    <row r="4649" spans="36:60" x14ac:dyDescent="0.25">
      <c r="AJ4649" s="12">
        <v>935</v>
      </c>
      <c r="AK4649" s="13" t="s">
        <v>414</v>
      </c>
      <c r="AL4649" s="13" t="s">
        <v>41</v>
      </c>
      <c r="AM4649" s="13" t="s">
        <v>66</v>
      </c>
      <c r="AN4649" s="13" t="s">
        <v>59</v>
      </c>
      <c r="AO4649" s="13" t="s">
        <v>60</v>
      </c>
      <c r="AP4649" s="13" t="s">
        <v>75</v>
      </c>
      <c r="AQ4649" s="13" t="s">
        <v>87</v>
      </c>
      <c r="AR4649" s="13" t="s">
        <v>45</v>
      </c>
      <c r="AS4649" s="13" t="s">
        <v>34</v>
      </c>
      <c r="AT4649" s="13">
        <v>514.67999999999995</v>
      </c>
      <c r="AU4649" s="13">
        <v>18</v>
      </c>
      <c r="AV4649" s="13">
        <v>0.01</v>
      </c>
      <c r="AW4649" s="13">
        <v>9171.6</v>
      </c>
      <c r="AX4649" s="13">
        <v>4800.22</v>
      </c>
      <c r="AY4649" s="13">
        <v>4371.38</v>
      </c>
      <c r="AZ4649" s="13" t="s">
        <v>47</v>
      </c>
      <c r="BA4649" s="13" t="s">
        <v>36</v>
      </c>
      <c r="BB4649" s="13" t="s">
        <v>37</v>
      </c>
      <c r="BC4649" s="13">
        <v>42.78</v>
      </c>
      <c r="BD4649" s="13">
        <v>7</v>
      </c>
      <c r="BE4649" s="13" t="s">
        <v>38</v>
      </c>
      <c r="BF4649" s="13" t="s">
        <v>39</v>
      </c>
      <c r="BG4649" s="13">
        <v>5</v>
      </c>
      <c r="BH4649" s="13">
        <v>9</v>
      </c>
    </row>
    <row r="4650" spans="36:60" x14ac:dyDescent="0.25">
      <c r="AJ4650" s="11">
        <v>936</v>
      </c>
      <c r="AK4650" s="2" t="s">
        <v>621</v>
      </c>
      <c r="AL4650" s="2" t="s">
        <v>58</v>
      </c>
      <c r="AM4650" s="2" t="s">
        <v>82</v>
      </c>
      <c r="AN4650" s="2" t="s">
        <v>43</v>
      </c>
      <c r="AO4650" s="2" t="s">
        <v>30</v>
      </c>
      <c r="AP4650" s="2" t="s">
        <v>31</v>
      </c>
      <c r="AQ4650" s="2" t="s">
        <v>87</v>
      </c>
      <c r="AR4650" s="2" t="s">
        <v>45</v>
      </c>
      <c r="AS4650" s="2" t="s">
        <v>70</v>
      </c>
      <c r="AT4650" s="2">
        <v>812.46</v>
      </c>
      <c r="AU4650" s="2">
        <v>2</v>
      </c>
      <c r="AV4650" s="2">
        <v>7.0000000000000007E-2</v>
      </c>
      <c r="AW4650" s="2">
        <v>1511.18</v>
      </c>
      <c r="AX4650" s="2">
        <v>1267.8499999999999</v>
      </c>
      <c r="AY4650" s="2">
        <v>243.33</v>
      </c>
      <c r="AZ4650" s="2" t="s">
        <v>63</v>
      </c>
      <c r="BA4650" s="2" t="s">
        <v>71</v>
      </c>
      <c r="BB4650" s="2" t="s">
        <v>72</v>
      </c>
      <c r="BC4650" s="2">
        <v>7.98</v>
      </c>
      <c r="BD4650" s="2">
        <v>6</v>
      </c>
      <c r="BE4650" s="2" t="s">
        <v>38</v>
      </c>
      <c r="BF4650" s="2" t="s">
        <v>56</v>
      </c>
      <c r="BG4650" s="2">
        <v>3</v>
      </c>
      <c r="BH4650" s="2">
        <v>9</v>
      </c>
    </row>
    <row r="4651" spans="36:60" x14ac:dyDescent="0.25">
      <c r="AJ4651" s="12">
        <v>937</v>
      </c>
      <c r="AK4651" s="13" t="s">
        <v>158</v>
      </c>
      <c r="AL4651" s="13" t="s">
        <v>120</v>
      </c>
      <c r="AM4651" s="13" t="s">
        <v>28</v>
      </c>
      <c r="AN4651" s="13" t="s">
        <v>29</v>
      </c>
      <c r="AO4651" s="13" t="s">
        <v>30</v>
      </c>
      <c r="AP4651" s="13" t="s">
        <v>68</v>
      </c>
      <c r="AQ4651" s="13" t="s">
        <v>69</v>
      </c>
      <c r="AR4651" s="13" t="s">
        <v>45</v>
      </c>
      <c r="AS4651" s="13" t="s">
        <v>80</v>
      </c>
      <c r="AT4651" s="13">
        <v>239.48</v>
      </c>
      <c r="AU4651" s="13">
        <v>6</v>
      </c>
      <c r="AV4651" s="13">
        <v>0.1</v>
      </c>
      <c r="AW4651" s="13">
        <v>1293.19</v>
      </c>
      <c r="AX4651" s="13">
        <v>741.28</v>
      </c>
      <c r="AY4651" s="13">
        <v>551.91</v>
      </c>
      <c r="AZ4651" s="13" t="s">
        <v>47</v>
      </c>
      <c r="BA4651" s="13" t="s">
        <v>71</v>
      </c>
      <c r="BB4651" s="13" t="s">
        <v>72</v>
      </c>
      <c r="BC4651" s="13">
        <v>40.950000000000003</v>
      </c>
      <c r="BD4651" s="13">
        <v>1</v>
      </c>
      <c r="BE4651" s="13" t="s">
        <v>55</v>
      </c>
      <c r="BF4651" s="13" t="s">
        <v>56</v>
      </c>
      <c r="BG4651" s="13">
        <v>1</v>
      </c>
      <c r="BH4651" s="13">
        <v>2</v>
      </c>
    </row>
    <row r="4652" spans="36:60" x14ac:dyDescent="0.25">
      <c r="AJ4652" s="11">
        <v>938</v>
      </c>
      <c r="AK4652" s="2" t="s">
        <v>342</v>
      </c>
      <c r="AL4652" s="2" t="s">
        <v>50</v>
      </c>
      <c r="AM4652" s="2" t="s">
        <v>66</v>
      </c>
      <c r="AN4652" s="2" t="s">
        <v>29</v>
      </c>
      <c r="AO4652" s="2" t="s">
        <v>100</v>
      </c>
      <c r="AP4652" s="2" t="s">
        <v>51</v>
      </c>
      <c r="AQ4652" s="2" t="s">
        <v>69</v>
      </c>
      <c r="AR4652" s="2" t="s">
        <v>53</v>
      </c>
      <c r="AS4652" s="2" t="s">
        <v>70</v>
      </c>
      <c r="AT4652" s="2">
        <v>671.47</v>
      </c>
      <c r="AU4652" s="2">
        <v>12</v>
      </c>
      <c r="AV4652" s="2">
        <v>0.1</v>
      </c>
      <c r="AW4652" s="2">
        <v>7251.88</v>
      </c>
      <c r="AX4652" s="2">
        <v>4042.45</v>
      </c>
      <c r="AY4652" s="2">
        <v>3209.43</v>
      </c>
      <c r="AZ4652" s="2" t="s">
        <v>47</v>
      </c>
      <c r="BA4652" s="2" t="s">
        <v>54</v>
      </c>
      <c r="BB4652" s="2" t="s">
        <v>48</v>
      </c>
      <c r="BC4652" s="2">
        <v>13.32</v>
      </c>
      <c r="BD4652" s="2">
        <v>7</v>
      </c>
      <c r="BE4652" s="2" t="s">
        <v>38</v>
      </c>
      <c r="BF4652" s="2" t="s">
        <v>39</v>
      </c>
      <c r="BG4652" s="2">
        <v>2</v>
      </c>
      <c r="BH4652" s="2">
        <v>3</v>
      </c>
    </row>
    <row r="4653" spans="36:60" x14ac:dyDescent="0.25">
      <c r="AJ4653" s="12">
        <v>939</v>
      </c>
      <c r="AK4653" s="13" t="s">
        <v>267</v>
      </c>
      <c r="AL4653" s="13" t="s">
        <v>41</v>
      </c>
      <c r="AM4653" s="13" t="s">
        <v>28</v>
      </c>
      <c r="AN4653" s="13" t="s">
        <v>93</v>
      </c>
      <c r="AO4653" s="13" t="s">
        <v>30</v>
      </c>
      <c r="AP4653" s="13" t="s">
        <v>61</v>
      </c>
      <c r="AQ4653" s="13" t="s">
        <v>84</v>
      </c>
      <c r="AR4653" s="13" t="s">
        <v>33</v>
      </c>
      <c r="AS4653" s="13" t="s">
        <v>34</v>
      </c>
      <c r="AT4653" s="13">
        <v>282.3</v>
      </c>
      <c r="AU4653" s="13">
        <v>12</v>
      </c>
      <c r="AV4653" s="13">
        <v>0.2</v>
      </c>
      <c r="AW4653" s="13">
        <v>2710.08</v>
      </c>
      <c r="AX4653" s="13">
        <v>1583.65</v>
      </c>
      <c r="AY4653" s="13">
        <v>1126.43</v>
      </c>
      <c r="AZ4653" s="13" t="s">
        <v>91</v>
      </c>
      <c r="BA4653" s="13" t="s">
        <v>88</v>
      </c>
      <c r="BB4653" s="13" t="s">
        <v>48</v>
      </c>
      <c r="BC4653" s="13">
        <v>34.9</v>
      </c>
      <c r="BD4653" s="13">
        <v>9</v>
      </c>
      <c r="BE4653" s="13" t="s">
        <v>55</v>
      </c>
      <c r="BF4653" s="13" t="s">
        <v>39</v>
      </c>
      <c r="BG4653" s="13">
        <v>1</v>
      </c>
      <c r="BH4653" s="13">
        <v>9</v>
      </c>
    </row>
    <row r="4654" spans="36:60" x14ac:dyDescent="0.25">
      <c r="AJ4654" s="11">
        <v>940</v>
      </c>
      <c r="AK4654" s="2" t="s">
        <v>622</v>
      </c>
      <c r="AL4654" s="2" t="s">
        <v>65</v>
      </c>
      <c r="AM4654" s="2" t="s">
        <v>28</v>
      </c>
      <c r="AN4654" s="2" t="s">
        <v>59</v>
      </c>
      <c r="AO4654" s="2" t="s">
        <v>100</v>
      </c>
      <c r="AP4654" s="2" t="s">
        <v>75</v>
      </c>
      <c r="AQ4654" s="2" t="s">
        <v>107</v>
      </c>
      <c r="AR4654" s="2" t="s">
        <v>33</v>
      </c>
      <c r="AS4654" s="2" t="s">
        <v>70</v>
      </c>
      <c r="AT4654" s="2">
        <v>710.31</v>
      </c>
      <c r="AU4654" s="2">
        <v>17</v>
      </c>
      <c r="AV4654" s="2">
        <v>0.24</v>
      </c>
      <c r="AW4654" s="2">
        <v>9177.2099999999991</v>
      </c>
      <c r="AX4654" s="2">
        <v>5149.16</v>
      </c>
      <c r="AY4654" s="2">
        <v>4028.05</v>
      </c>
      <c r="AZ4654" s="2" t="s">
        <v>91</v>
      </c>
      <c r="BA4654" s="2" t="s">
        <v>54</v>
      </c>
      <c r="BB4654" s="2" t="s">
        <v>72</v>
      </c>
      <c r="BC4654" s="2">
        <v>35.24</v>
      </c>
      <c r="BD4654" s="2">
        <v>7</v>
      </c>
      <c r="BE4654" s="2" t="s">
        <v>38</v>
      </c>
      <c r="BF4654" s="2" t="s">
        <v>56</v>
      </c>
      <c r="BG4654" s="2">
        <v>3</v>
      </c>
      <c r="BH4654" s="2">
        <v>9</v>
      </c>
    </row>
    <row r="4655" spans="36:60" x14ac:dyDescent="0.25">
      <c r="AJ4655" s="12">
        <v>941</v>
      </c>
      <c r="AK4655" s="13" t="s">
        <v>397</v>
      </c>
      <c r="AL4655" s="13" t="s">
        <v>65</v>
      </c>
      <c r="AM4655" s="13" t="s">
        <v>42</v>
      </c>
      <c r="AN4655" s="13" t="s">
        <v>29</v>
      </c>
      <c r="AO4655" s="13" t="s">
        <v>78</v>
      </c>
      <c r="AP4655" s="13" t="s">
        <v>75</v>
      </c>
      <c r="AQ4655" s="13" t="s">
        <v>52</v>
      </c>
      <c r="AR4655" s="13" t="s">
        <v>33</v>
      </c>
      <c r="AS4655" s="13" t="s">
        <v>80</v>
      </c>
      <c r="AT4655" s="13">
        <v>595.79</v>
      </c>
      <c r="AU4655" s="13">
        <v>12</v>
      </c>
      <c r="AV4655" s="13">
        <v>0.26</v>
      </c>
      <c r="AW4655" s="13">
        <v>5290.62</v>
      </c>
      <c r="AX4655" s="13">
        <v>3581.04</v>
      </c>
      <c r="AY4655" s="13">
        <v>1709.58</v>
      </c>
      <c r="AZ4655" s="13" t="s">
        <v>35</v>
      </c>
      <c r="BA4655" s="13" t="s">
        <v>36</v>
      </c>
      <c r="BB4655" s="13" t="s">
        <v>37</v>
      </c>
      <c r="BC4655" s="13">
        <v>35.99</v>
      </c>
      <c r="BD4655" s="13">
        <v>5</v>
      </c>
      <c r="BE4655" s="13" t="s">
        <v>55</v>
      </c>
      <c r="BF4655" s="13" t="s">
        <v>56</v>
      </c>
      <c r="BG4655" s="13">
        <v>4</v>
      </c>
      <c r="BH4655" s="13">
        <v>9</v>
      </c>
    </row>
    <row r="4656" spans="36:60" x14ac:dyDescent="0.25">
      <c r="AJ4656" s="11">
        <v>942</v>
      </c>
      <c r="AK4656" s="2" t="s">
        <v>442</v>
      </c>
      <c r="AL4656" s="2" t="s">
        <v>129</v>
      </c>
      <c r="AM4656" s="2" t="s">
        <v>42</v>
      </c>
      <c r="AN4656" s="2" t="s">
        <v>29</v>
      </c>
      <c r="AO4656" s="2" t="s">
        <v>78</v>
      </c>
      <c r="AP4656" s="2" t="s">
        <v>75</v>
      </c>
      <c r="AQ4656" s="2" t="s">
        <v>52</v>
      </c>
      <c r="AR4656" s="2" t="s">
        <v>45</v>
      </c>
      <c r="AS4656" s="2" t="s">
        <v>80</v>
      </c>
      <c r="AT4656" s="2">
        <v>431.01</v>
      </c>
      <c r="AU4656" s="2">
        <v>15</v>
      </c>
      <c r="AV4656" s="2">
        <v>0.03</v>
      </c>
      <c r="AW4656" s="2">
        <v>6271.2</v>
      </c>
      <c r="AX4656" s="2">
        <v>3389.13</v>
      </c>
      <c r="AY4656" s="2">
        <v>2882.07</v>
      </c>
      <c r="AZ4656" s="2" t="s">
        <v>35</v>
      </c>
      <c r="BA4656" s="2" t="s">
        <v>54</v>
      </c>
      <c r="BB4656" s="2" t="s">
        <v>48</v>
      </c>
      <c r="BC4656" s="2">
        <v>27.23</v>
      </c>
      <c r="BD4656" s="2">
        <v>3</v>
      </c>
      <c r="BE4656" s="2" t="s">
        <v>97</v>
      </c>
      <c r="BF4656" s="2" t="s">
        <v>56</v>
      </c>
      <c r="BG4656" s="2">
        <v>2</v>
      </c>
      <c r="BH4656" s="2">
        <v>9</v>
      </c>
    </row>
    <row r="4657" spans="36:60" x14ac:dyDescent="0.25">
      <c r="AJ4657" s="12">
        <v>943</v>
      </c>
      <c r="AK4657" s="13" t="s">
        <v>523</v>
      </c>
      <c r="AL4657" s="13" t="s">
        <v>129</v>
      </c>
      <c r="AM4657" s="13" t="s">
        <v>66</v>
      </c>
      <c r="AN4657" s="13" t="s">
        <v>90</v>
      </c>
      <c r="AO4657" s="13" t="s">
        <v>74</v>
      </c>
      <c r="AP4657" s="13" t="s">
        <v>68</v>
      </c>
      <c r="AQ4657" s="13" t="s">
        <v>32</v>
      </c>
      <c r="AR4657" s="13" t="s">
        <v>45</v>
      </c>
      <c r="AS4657" s="13" t="s">
        <v>80</v>
      </c>
      <c r="AT4657" s="13">
        <v>764.53</v>
      </c>
      <c r="AU4657" s="13">
        <v>17</v>
      </c>
      <c r="AV4657" s="13">
        <v>0.28999999999999998</v>
      </c>
      <c r="AW4657" s="13">
        <v>9227.8799999999992</v>
      </c>
      <c r="AX4657" s="13">
        <v>8262.61</v>
      </c>
      <c r="AY4657" s="13">
        <v>965.27</v>
      </c>
      <c r="AZ4657" s="13" t="s">
        <v>63</v>
      </c>
      <c r="BA4657" s="13" t="s">
        <v>71</v>
      </c>
      <c r="BB4657" s="13" t="s">
        <v>48</v>
      </c>
      <c r="BC4657" s="13">
        <v>24.36</v>
      </c>
      <c r="BD4657" s="13">
        <v>8</v>
      </c>
      <c r="BE4657" s="13" t="s">
        <v>55</v>
      </c>
      <c r="BF4657" s="13" t="s">
        <v>56</v>
      </c>
      <c r="BG4657" s="13">
        <v>5</v>
      </c>
      <c r="BH4657" s="13">
        <v>9</v>
      </c>
    </row>
    <row r="4658" spans="36:60" x14ac:dyDescent="0.25">
      <c r="AJ4658" s="11">
        <v>944</v>
      </c>
      <c r="AK4658" s="2" t="s">
        <v>623</v>
      </c>
      <c r="AL4658" s="2" t="s">
        <v>41</v>
      </c>
      <c r="AM4658" s="2" t="s">
        <v>82</v>
      </c>
      <c r="AN4658" s="2" t="s">
        <v>90</v>
      </c>
      <c r="AO4658" s="2" t="s">
        <v>30</v>
      </c>
      <c r="AP4658" s="2" t="s">
        <v>75</v>
      </c>
      <c r="AQ4658" s="2" t="s">
        <v>102</v>
      </c>
      <c r="AR4658" s="2" t="s">
        <v>45</v>
      </c>
      <c r="AS4658" s="2" t="s">
        <v>70</v>
      </c>
      <c r="AT4658" s="2">
        <v>404.6</v>
      </c>
      <c r="AU4658" s="2">
        <v>12</v>
      </c>
      <c r="AV4658" s="2">
        <v>0.09</v>
      </c>
      <c r="AW4658" s="2">
        <v>4418.2299999999996</v>
      </c>
      <c r="AX4658" s="2">
        <v>3264.49</v>
      </c>
      <c r="AY4658" s="2">
        <v>1153.74</v>
      </c>
      <c r="AZ4658" s="2" t="s">
        <v>76</v>
      </c>
      <c r="BA4658" s="2" t="s">
        <v>36</v>
      </c>
      <c r="BB4658" s="2" t="s">
        <v>72</v>
      </c>
      <c r="BC4658" s="2">
        <v>48.62</v>
      </c>
      <c r="BD4658" s="2">
        <v>8</v>
      </c>
      <c r="BE4658" s="2" t="s">
        <v>55</v>
      </c>
      <c r="BF4658" s="2" t="s">
        <v>56</v>
      </c>
      <c r="BG4658" s="2">
        <v>1</v>
      </c>
      <c r="BH4658" s="2">
        <v>7</v>
      </c>
    </row>
    <row r="4659" spans="36:60" x14ac:dyDescent="0.25">
      <c r="AJ4659" s="12">
        <v>945</v>
      </c>
      <c r="AK4659" s="13" t="s">
        <v>396</v>
      </c>
      <c r="AL4659" s="13" t="s">
        <v>120</v>
      </c>
      <c r="AM4659" s="13" t="s">
        <v>28</v>
      </c>
      <c r="AN4659" s="13" t="s">
        <v>59</v>
      </c>
      <c r="AO4659" s="13" t="s">
        <v>100</v>
      </c>
      <c r="AP4659" s="13" t="s">
        <v>68</v>
      </c>
      <c r="AQ4659" s="13" t="s">
        <v>79</v>
      </c>
      <c r="AR4659" s="13" t="s">
        <v>53</v>
      </c>
      <c r="AS4659" s="13" t="s">
        <v>80</v>
      </c>
      <c r="AT4659" s="13">
        <v>512.4</v>
      </c>
      <c r="AU4659" s="13">
        <v>16</v>
      </c>
      <c r="AV4659" s="13">
        <v>0.06</v>
      </c>
      <c r="AW4659" s="13">
        <v>7706.5</v>
      </c>
      <c r="AX4659" s="13">
        <v>4637.66</v>
      </c>
      <c r="AY4659" s="13">
        <v>3068.84</v>
      </c>
      <c r="AZ4659" s="13" t="s">
        <v>76</v>
      </c>
      <c r="BA4659" s="13" t="s">
        <v>71</v>
      </c>
      <c r="BB4659" s="13" t="s">
        <v>72</v>
      </c>
      <c r="BC4659" s="13">
        <v>28.78</v>
      </c>
      <c r="BD4659" s="13">
        <v>2</v>
      </c>
      <c r="BE4659" s="13" t="s">
        <v>55</v>
      </c>
      <c r="BF4659" s="13" t="s">
        <v>56</v>
      </c>
      <c r="BG4659" s="13">
        <v>4</v>
      </c>
      <c r="BH4659" s="13">
        <v>11</v>
      </c>
    </row>
    <row r="4660" spans="36:60" x14ac:dyDescent="0.25">
      <c r="AJ4660" s="11">
        <v>946</v>
      </c>
      <c r="AK4660" s="2" t="s">
        <v>399</v>
      </c>
      <c r="AL4660" s="2" t="s">
        <v>58</v>
      </c>
      <c r="AM4660" s="2" t="s">
        <v>28</v>
      </c>
      <c r="AN4660" s="2" t="s">
        <v>29</v>
      </c>
      <c r="AO4660" s="2" t="s">
        <v>94</v>
      </c>
      <c r="AP4660" s="2" t="s">
        <v>61</v>
      </c>
      <c r="AQ4660" s="2" t="s">
        <v>134</v>
      </c>
      <c r="AR4660" s="2" t="s">
        <v>45</v>
      </c>
      <c r="AS4660" s="2" t="s">
        <v>34</v>
      </c>
      <c r="AT4660" s="2">
        <v>391.86</v>
      </c>
      <c r="AU4660" s="2">
        <v>7</v>
      </c>
      <c r="AV4660" s="2">
        <v>0.3</v>
      </c>
      <c r="AW4660" s="2">
        <v>1920.11</v>
      </c>
      <c r="AX4660" s="2">
        <v>1494.28</v>
      </c>
      <c r="AY4660" s="2">
        <v>425.83</v>
      </c>
      <c r="AZ4660" s="2" t="s">
        <v>47</v>
      </c>
      <c r="BA4660" s="2" t="s">
        <v>71</v>
      </c>
      <c r="BB4660" s="2" t="s">
        <v>72</v>
      </c>
      <c r="BC4660" s="2">
        <v>41.98</v>
      </c>
      <c r="BD4660" s="2">
        <v>7</v>
      </c>
      <c r="BE4660" s="2" t="s">
        <v>97</v>
      </c>
      <c r="BF4660" s="2" t="s">
        <v>39</v>
      </c>
      <c r="BG4660" s="2">
        <v>3</v>
      </c>
      <c r="BH4660" s="2">
        <v>11</v>
      </c>
    </row>
    <row r="4661" spans="36:60" x14ac:dyDescent="0.25">
      <c r="AJ4661" s="12">
        <v>947</v>
      </c>
      <c r="AK4661" s="13" t="s">
        <v>190</v>
      </c>
      <c r="AL4661" s="13" t="s">
        <v>50</v>
      </c>
      <c r="AM4661" s="13" t="s">
        <v>28</v>
      </c>
      <c r="AN4661" s="13" t="s">
        <v>83</v>
      </c>
      <c r="AO4661" s="13" t="s">
        <v>74</v>
      </c>
      <c r="AP4661" s="13" t="s">
        <v>51</v>
      </c>
      <c r="AQ4661" s="13" t="s">
        <v>62</v>
      </c>
      <c r="AR4661" s="13" t="s">
        <v>53</v>
      </c>
      <c r="AS4661" s="13" t="s">
        <v>34</v>
      </c>
      <c r="AT4661" s="13">
        <v>458.63</v>
      </c>
      <c r="AU4661" s="13">
        <v>1</v>
      </c>
      <c r="AV4661" s="13">
        <v>0.15</v>
      </c>
      <c r="AW4661" s="13">
        <v>389.84</v>
      </c>
      <c r="AX4661" s="13">
        <v>261.04000000000002</v>
      </c>
      <c r="AY4661" s="13">
        <v>128.80000000000001</v>
      </c>
      <c r="AZ4661" s="13" t="s">
        <v>91</v>
      </c>
      <c r="BA4661" s="13" t="s">
        <v>54</v>
      </c>
      <c r="BB4661" s="13" t="s">
        <v>37</v>
      </c>
      <c r="BC4661" s="13">
        <v>42.73</v>
      </c>
      <c r="BD4661" s="13">
        <v>9</v>
      </c>
      <c r="BE4661" s="13" t="s">
        <v>38</v>
      </c>
      <c r="BF4661" s="13" t="s">
        <v>56</v>
      </c>
      <c r="BG4661" s="13">
        <v>4</v>
      </c>
      <c r="BH4661" s="13">
        <v>10</v>
      </c>
    </row>
    <row r="4662" spans="36:60" x14ac:dyDescent="0.25">
      <c r="AJ4662" s="11">
        <v>948</v>
      </c>
      <c r="AK4662" s="2" t="s">
        <v>494</v>
      </c>
      <c r="AL4662" s="2" t="s">
        <v>58</v>
      </c>
      <c r="AM4662" s="2" t="s">
        <v>42</v>
      </c>
      <c r="AN4662" s="2" t="s">
        <v>29</v>
      </c>
      <c r="AO4662" s="2" t="s">
        <v>74</v>
      </c>
      <c r="AP4662" s="2" t="s">
        <v>61</v>
      </c>
      <c r="AQ4662" s="2" t="s">
        <v>134</v>
      </c>
      <c r="AR4662" s="2" t="s">
        <v>53</v>
      </c>
      <c r="AS4662" s="2" t="s">
        <v>70</v>
      </c>
      <c r="AT4662" s="2">
        <v>931.66</v>
      </c>
      <c r="AU4662" s="2">
        <v>18</v>
      </c>
      <c r="AV4662" s="2">
        <v>0.05</v>
      </c>
      <c r="AW4662" s="2">
        <v>15931.39</v>
      </c>
      <c r="AX4662" s="2">
        <v>10392.35</v>
      </c>
      <c r="AY4662" s="2">
        <v>5539.04</v>
      </c>
      <c r="AZ4662" s="2" t="s">
        <v>35</v>
      </c>
      <c r="BA4662" s="2" t="s">
        <v>54</v>
      </c>
      <c r="BB4662" s="2" t="s">
        <v>72</v>
      </c>
      <c r="BC4662" s="2">
        <v>26.33</v>
      </c>
      <c r="BD4662" s="2">
        <v>5</v>
      </c>
      <c r="BE4662" s="2" t="s">
        <v>55</v>
      </c>
      <c r="BF4662" s="2" t="s">
        <v>39</v>
      </c>
      <c r="BG4662" s="2">
        <v>1</v>
      </c>
      <c r="BH4662" s="2">
        <v>9</v>
      </c>
    </row>
    <row r="4663" spans="36:60" x14ac:dyDescent="0.25">
      <c r="AJ4663" s="12">
        <v>949</v>
      </c>
      <c r="AK4663" s="13" t="s">
        <v>624</v>
      </c>
      <c r="AL4663" s="13" t="s">
        <v>41</v>
      </c>
      <c r="AM4663" s="13" t="s">
        <v>82</v>
      </c>
      <c r="AN4663" s="13" t="s">
        <v>93</v>
      </c>
      <c r="AO4663" s="13" t="s">
        <v>94</v>
      </c>
      <c r="AP4663" s="13" t="s">
        <v>75</v>
      </c>
      <c r="AQ4663" s="13" t="s">
        <v>32</v>
      </c>
      <c r="AR4663" s="13" t="s">
        <v>33</v>
      </c>
      <c r="AS4663" s="13" t="s">
        <v>70</v>
      </c>
      <c r="AT4663" s="13">
        <v>613.45000000000005</v>
      </c>
      <c r="AU4663" s="13">
        <v>18</v>
      </c>
      <c r="AV4663" s="13">
        <v>0.18</v>
      </c>
      <c r="AW4663" s="13">
        <v>9054.52</v>
      </c>
      <c r="AX4663" s="13">
        <v>7452.31</v>
      </c>
      <c r="AY4663" s="13">
        <v>1602.21</v>
      </c>
      <c r="AZ4663" s="13" t="s">
        <v>76</v>
      </c>
      <c r="BA4663" s="13" t="s">
        <v>54</v>
      </c>
      <c r="BB4663" s="13" t="s">
        <v>48</v>
      </c>
      <c r="BC4663" s="13">
        <v>19.02</v>
      </c>
      <c r="BD4663" s="13">
        <v>7</v>
      </c>
      <c r="BE4663" s="13" t="s">
        <v>97</v>
      </c>
      <c r="BF4663" s="13" t="s">
        <v>39</v>
      </c>
      <c r="BG4663" s="13">
        <v>2</v>
      </c>
      <c r="BH4663" s="13">
        <v>12</v>
      </c>
    </row>
    <row r="4664" spans="36:60" x14ac:dyDescent="0.25">
      <c r="AJ4664" s="11">
        <v>950</v>
      </c>
      <c r="AK4664" s="2" t="s">
        <v>160</v>
      </c>
      <c r="AL4664" s="2" t="s">
        <v>127</v>
      </c>
      <c r="AM4664" s="2" t="s">
        <v>66</v>
      </c>
      <c r="AN4664" s="2" t="s">
        <v>59</v>
      </c>
      <c r="AO4664" s="2" t="s">
        <v>30</v>
      </c>
      <c r="AP4664" s="2" t="s">
        <v>68</v>
      </c>
      <c r="AQ4664" s="2" t="s">
        <v>62</v>
      </c>
      <c r="AR4664" s="2" t="s">
        <v>45</v>
      </c>
      <c r="AS4664" s="2" t="s">
        <v>34</v>
      </c>
      <c r="AT4664" s="2">
        <v>207.4</v>
      </c>
      <c r="AU4664" s="2">
        <v>6</v>
      </c>
      <c r="AV4664" s="2">
        <v>0.24</v>
      </c>
      <c r="AW4664" s="2">
        <v>945.74</v>
      </c>
      <c r="AX4664" s="2">
        <v>745.76</v>
      </c>
      <c r="AY4664" s="2">
        <v>199.98</v>
      </c>
      <c r="AZ4664" s="2" t="s">
        <v>63</v>
      </c>
      <c r="BA4664" s="2" t="s">
        <v>36</v>
      </c>
      <c r="BB4664" s="2" t="s">
        <v>48</v>
      </c>
      <c r="BC4664" s="2">
        <v>12.04</v>
      </c>
      <c r="BD4664" s="2">
        <v>9</v>
      </c>
      <c r="BE4664" s="2" t="s">
        <v>97</v>
      </c>
      <c r="BF4664" s="2" t="s">
        <v>39</v>
      </c>
      <c r="BG4664" s="2">
        <v>3</v>
      </c>
      <c r="BH4664" s="2">
        <v>4</v>
      </c>
    </row>
    <row r="4665" spans="36:60" x14ac:dyDescent="0.25">
      <c r="AJ4665" s="12">
        <v>951</v>
      </c>
      <c r="AK4665" s="13" t="s">
        <v>450</v>
      </c>
      <c r="AL4665" s="13" t="s">
        <v>41</v>
      </c>
      <c r="AM4665" s="13" t="s">
        <v>66</v>
      </c>
      <c r="AN4665" s="13" t="s">
        <v>29</v>
      </c>
      <c r="AO4665" s="13" t="s">
        <v>78</v>
      </c>
      <c r="AP4665" s="13" t="s">
        <v>61</v>
      </c>
      <c r="AQ4665" s="13" t="s">
        <v>102</v>
      </c>
      <c r="AR4665" s="13" t="s">
        <v>45</v>
      </c>
      <c r="AS4665" s="13" t="s">
        <v>34</v>
      </c>
      <c r="AT4665" s="13">
        <v>956.63</v>
      </c>
      <c r="AU4665" s="13">
        <v>5</v>
      </c>
      <c r="AV4665" s="13">
        <v>0.02</v>
      </c>
      <c r="AW4665" s="13">
        <v>4687.49</v>
      </c>
      <c r="AX4665" s="13">
        <v>3943.13</v>
      </c>
      <c r="AY4665" s="13">
        <v>744.36</v>
      </c>
      <c r="AZ4665" s="13" t="s">
        <v>35</v>
      </c>
      <c r="BA4665" s="13" t="s">
        <v>54</v>
      </c>
      <c r="BB4665" s="13" t="s">
        <v>48</v>
      </c>
      <c r="BC4665" s="13">
        <v>20.8</v>
      </c>
      <c r="BD4665" s="13">
        <v>2</v>
      </c>
      <c r="BE4665" s="13" t="s">
        <v>38</v>
      </c>
      <c r="BF4665" s="13" t="s">
        <v>56</v>
      </c>
      <c r="BG4665" s="13">
        <v>2</v>
      </c>
      <c r="BH4665" s="13">
        <v>4</v>
      </c>
    </row>
    <row r="4666" spans="36:60" x14ac:dyDescent="0.25">
      <c r="AJ4666" s="11">
        <v>952</v>
      </c>
      <c r="AK4666" s="2" t="s">
        <v>239</v>
      </c>
      <c r="AL4666" s="2" t="s">
        <v>58</v>
      </c>
      <c r="AM4666" s="2" t="s">
        <v>42</v>
      </c>
      <c r="AN4666" s="2" t="s">
        <v>43</v>
      </c>
      <c r="AO4666" s="2" t="s">
        <v>100</v>
      </c>
      <c r="AP4666" s="2" t="s">
        <v>61</v>
      </c>
      <c r="AQ4666" s="2" t="s">
        <v>69</v>
      </c>
      <c r="AR4666" s="2" t="s">
        <v>33</v>
      </c>
      <c r="AS4666" s="2" t="s">
        <v>85</v>
      </c>
      <c r="AT4666" s="2">
        <v>308.27</v>
      </c>
      <c r="AU4666" s="2">
        <v>20</v>
      </c>
      <c r="AV4666" s="2">
        <v>0.28999999999999998</v>
      </c>
      <c r="AW4666" s="2">
        <v>4377.43</v>
      </c>
      <c r="AX4666" s="2">
        <v>3343.82</v>
      </c>
      <c r="AY4666" s="2">
        <v>1033.6099999999999</v>
      </c>
      <c r="AZ4666" s="2" t="s">
        <v>91</v>
      </c>
      <c r="BA4666" s="2" t="s">
        <v>88</v>
      </c>
      <c r="BB4666" s="2" t="s">
        <v>48</v>
      </c>
      <c r="BC4666" s="2">
        <v>28.12</v>
      </c>
      <c r="BD4666" s="2">
        <v>3</v>
      </c>
      <c r="BE4666" s="2" t="s">
        <v>55</v>
      </c>
      <c r="BF4666" s="2" t="s">
        <v>56</v>
      </c>
      <c r="BG4666" s="2">
        <v>3</v>
      </c>
      <c r="BH4666" s="2">
        <v>2</v>
      </c>
    </row>
    <row r="4667" spans="36:60" x14ac:dyDescent="0.25">
      <c r="AJ4667" s="12">
        <v>953</v>
      </c>
      <c r="AK4667" s="13" t="s">
        <v>304</v>
      </c>
      <c r="AL4667" s="13" t="s">
        <v>27</v>
      </c>
      <c r="AM4667" s="13" t="s">
        <v>66</v>
      </c>
      <c r="AN4667" s="13" t="s">
        <v>90</v>
      </c>
      <c r="AO4667" s="13" t="s">
        <v>100</v>
      </c>
      <c r="AP4667" s="13" t="s">
        <v>75</v>
      </c>
      <c r="AQ4667" s="13" t="s">
        <v>52</v>
      </c>
      <c r="AR4667" s="13" t="s">
        <v>45</v>
      </c>
      <c r="AS4667" s="13" t="s">
        <v>80</v>
      </c>
      <c r="AT4667" s="13">
        <v>218.23</v>
      </c>
      <c r="AU4667" s="13">
        <v>4</v>
      </c>
      <c r="AV4667" s="13">
        <v>0.17</v>
      </c>
      <c r="AW4667" s="13">
        <v>724.52</v>
      </c>
      <c r="AX4667" s="13">
        <v>533.05999999999995</v>
      </c>
      <c r="AY4667" s="13">
        <v>191.46</v>
      </c>
      <c r="AZ4667" s="13" t="s">
        <v>63</v>
      </c>
      <c r="BA4667" s="13" t="s">
        <v>54</v>
      </c>
      <c r="BB4667" s="13" t="s">
        <v>37</v>
      </c>
      <c r="BC4667" s="13">
        <v>49.25</v>
      </c>
      <c r="BD4667" s="13">
        <v>5</v>
      </c>
      <c r="BE4667" s="13" t="s">
        <v>55</v>
      </c>
      <c r="BF4667" s="13" t="s">
        <v>39</v>
      </c>
      <c r="BG4667" s="13">
        <v>5</v>
      </c>
      <c r="BH4667" s="13">
        <v>7</v>
      </c>
    </row>
    <row r="4668" spans="36:60" x14ac:dyDescent="0.25">
      <c r="AJ4668" s="11">
        <v>954</v>
      </c>
      <c r="AK4668" s="2" t="s">
        <v>625</v>
      </c>
      <c r="AL4668" s="2" t="s">
        <v>27</v>
      </c>
      <c r="AM4668" s="2" t="s">
        <v>42</v>
      </c>
      <c r="AN4668" s="2" t="s">
        <v>90</v>
      </c>
      <c r="AO4668" s="2" t="s">
        <v>67</v>
      </c>
      <c r="AP4668" s="2" t="s">
        <v>61</v>
      </c>
      <c r="AQ4668" s="2" t="s">
        <v>102</v>
      </c>
      <c r="AR4668" s="2" t="s">
        <v>45</v>
      </c>
      <c r="AS4668" s="2" t="s">
        <v>80</v>
      </c>
      <c r="AT4668" s="2">
        <v>733.09</v>
      </c>
      <c r="AU4668" s="2">
        <v>4</v>
      </c>
      <c r="AV4668" s="2">
        <v>0.17</v>
      </c>
      <c r="AW4668" s="2">
        <v>2433.86</v>
      </c>
      <c r="AX4668" s="2">
        <v>2063.84</v>
      </c>
      <c r="AY4668" s="2">
        <v>370.02</v>
      </c>
      <c r="AZ4668" s="2" t="s">
        <v>91</v>
      </c>
      <c r="BA4668" s="2" t="s">
        <v>54</v>
      </c>
      <c r="BB4668" s="2" t="s">
        <v>37</v>
      </c>
      <c r="BC4668" s="2">
        <v>48.62</v>
      </c>
      <c r="BD4668" s="2">
        <v>3</v>
      </c>
      <c r="BE4668" s="2" t="s">
        <v>55</v>
      </c>
      <c r="BF4668" s="2" t="s">
        <v>56</v>
      </c>
      <c r="BG4668" s="2">
        <v>2</v>
      </c>
      <c r="BH4668" s="2">
        <v>5</v>
      </c>
    </row>
    <row r="4669" spans="36:60" x14ac:dyDescent="0.25">
      <c r="AJ4669" s="12">
        <v>955</v>
      </c>
      <c r="AK4669" s="13" t="s">
        <v>540</v>
      </c>
      <c r="AL4669" s="13" t="s">
        <v>120</v>
      </c>
      <c r="AM4669" s="13" t="s">
        <v>42</v>
      </c>
      <c r="AN4669" s="13" t="s">
        <v>43</v>
      </c>
      <c r="AO4669" s="13" t="s">
        <v>44</v>
      </c>
      <c r="AP4669" s="13" t="s">
        <v>61</v>
      </c>
      <c r="AQ4669" s="13" t="s">
        <v>32</v>
      </c>
      <c r="AR4669" s="13" t="s">
        <v>33</v>
      </c>
      <c r="AS4669" s="13" t="s">
        <v>80</v>
      </c>
      <c r="AT4669" s="13">
        <v>482.13</v>
      </c>
      <c r="AU4669" s="13">
        <v>2</v>
      </c>
      <c r="AV4669" s="13">
        <v>0.15</v>
      </c>
      <c r="AW4669" s="13">
        <v>819.62</v>
      </c>
      <c r="AX4669" s="13">
        <v>570.07000000000005</v>
      </c>
      <c r="AY4669" s="13">
        <v>249.55</v>
      </c>
      <c r="AZ4669" s="13" t="s">
        <v>35</v>
      </c>
      <c r="BA4669" s="13" t="s">
        <v>54</v>
      </c>
      <c r="BB4669" s="13" t="s">
        <v>48</v>
      </c>
      <c r="BC4669" s="13">
        <v>40.86</v>
      </c>
      <c r="BD4669" s="13">
        <v>1</v>
      </c>
      <c r="BE4669" s="13" t="s">
        <v>55</v>
      </c>
      <c r="BF4669" s="13" t="s">
        <v>56</v>
      </c>
      <c r="BG4669" s="13">
        <v>2</v>
      </c>
      <c r="BH4669" s="13">
        <v>1</v>
      </c>
    </row>
    <row r="4670" spans="36:60" x14ac:dyDescent="0.25">
      <c r="AJ4670" s="11">
        <v>956</v>
      </c>
      <c r="AK4670" s="2" t="s">
        <v>396</v>
      </c>
      <c r="AL4670" s="2" t="s">
        <v>65</v>
      </c>
      <c r="AM4670" s="2" t="s">
        <v>42</v>
      </c>
      <c r="AN4670" s="2" t="s">
        <v>43</v>
      </c>
      <c r="AO4670" s="2" t="s">
        <v>67</v>
      </c>
      <c r="AP4670" s="2" t="s">
        <v>75</v>
      </c>
      <c r="AQ4670" s="2" t="s">
        <v>87</v>
      </c>
      <c r="AR4670" s="2" t="s">
        <v>45</v>
      </c>
      <c r="AS4670" s="2" t="s">
        <v>46</v>
      </c>
      <c r="AT4670" s="2">
        <v>205.44</v>
      </c>
      <c r="AU4670" s="2">
        <v>15</v>
      </c>
      <c r="AV4670" s="2">
        <v>0.1</v>
      </c>
      <c r="AW4670" s="2">
        <v>2773.44</v>
      </c>
      <c r="AX4670" s="2">
        <v>2058.8000000000002</v>
      </c>
      <c r="AY4670" s="2">
        <v>714.64</v>
      </c>
      <c r="AZ4670" s="2" t="s">
        <v>47</v>
      </c>
      <c r="BA4670" s="2" t="s">
        <v>88</v>
      </c>
      <c r="BB4670" s="2" t="s">
        <v>48</v>
      </c>
      <c r="BC4670" s="2">
        <v>7.42</v>
      </c>
      <c r="BD4670" s="2">
        <v>10</v>
      </c>
      <c r="BE4670" s="2" t="s">
        <v>55</v>
      </c>
      <c r="BF4670" s="2" t="s">
        <v>56</v>
      </c>
      <c r="BG4670" s="2">
        <v>3</v>
      </c>
      <c r="BH4670" s="2">
        <v>11</v>
      </c>
    </row>
    <row r="4671" spans="36:60" x14ac:dyDescent="0.25">
      <c r="AJ4671" s="12">
        <v>957</v>
      </c>
      <c r="AK4671" s="13" t="s">
        <v>626</v>
      </c>
      <c r="AL4671" s="13" t="s">
        <v>96</v>
      </c>
      <c r="AM4671" s="13" t="s">
        <v>28</v>
      </c>
      <c r="AN4671" s="13" t="s">
        <v>59</v>
      </c>
      <c r="AO4671" s="13" t="s">
        <v>74</v>
      </c>
      <c r="AP4671" s="13" t="s">
        <v>75</v>
      </c>
      <c r="AQ4671" s="13" t="s">
        <v>134</v>
      </c>
      <c r="AR4671" s="13" t="s">
        <v>45</v>
      </c>
      <c r="AS4671" s="13" t="s">
        <v>85</v>
      </c>
      <c r="AT4671" s="13">
        <v>821.48</v>
      </c>
      <c r="AU4671" s="13">
        <v>16</v>
      </c>
      <c r="AV4671" s="13">
        <v>0.17</v>
      </c>
      <c r="AW4671" s="13">
        <v>10909.25</v>
      </c>
      <c r="AX4671" s="13">
        <v>8027.67</v>
      </c>
      <c r="AY4671" s="13">
        <v>2881.58</v>
      </c>
      <c r="AZ4671" s="13" t="s">
        <v>63</v>
      </c>
      <c r="BA4671" s="13" t="s">
        <v>71</v>
      </c>
      <c r="BB4671" s="13" t="s">
        <v>72</v>
      </c>
      <c r="BC4671" s="13">
        <v>48.91</v>
      </c>
      <c r="BD4671" s="13">
        <v>9</v>
      </c>
      <c r="BE4671" s="13" t="s">
        <v>38</v>
      </c>
      <c r="BF4671" s="13" t="s">
        <v>56</v>
      </c>
      <c r="BG4671" s="13">
        <v>2</v>
      </c>
      <c r="BH4671" s="13">
        <v>3</v>
      </c>
    </row>
    <row r="4672" spans="36:60" x14ac:dyDescent="0.25">
      <c r="AJ4672" s="11">
        <v>958</v>
      </c>
      <c r="AK4672" s="2" t="s">
        <v>133</v>
      </c>
      <c r="AL4672" s="2" t="s">
        <v>99</v>
      </c>
      <c r="AM4672" s="2" t="s">
        <v>28</v>
      </c>
      <c r="AN4672" s="2" t="s">
        <v>83</v>
      </c>
      <c r="AO4672" s="2" t="s">
        <v>94</v>
      </c>
      <c r="AP4672" s="2" t="s">
        <v>75</v>
      </c>
      <c r="AQ4672" s="2" t="s">
        <v>69</v>
      </c>
      <c r="AR4672" s="2" t="s">
        <v>33</v>
      </c>
      <c r="AS4672" s="2" t="s">
        <v>70</v>
      </c>
      <c r="AT4672" s="2">
        <v>858.37</v>
      </c>
      <c r="AU4672" s="2">
        <v>4</v>
      </c>
      <c r="AV4672" s="2">
        <v>0.08</v>
      </c>
      <c r="AW4672" s="2">
        <v>3158.8</v>
      </c>
      <c r="AX4672" s="2">
        <v>2509.11</v>
      </c>
      <c r="AY4672" s="2">
        <v>649.69000000000005</v>
      </c>
      <c r="AZ4672" s="2" t="s">
        <v>47</v>
      </c>
      <c r="BA4672" s="2" t="s">
        <v>36</v>
      </c>
      <c r="BB4672" s="2" t="s">
        <v>48</v>
      </c>
      <c r="BC4672" s="2">
        <v>47.93</v>
      </c>
      <c r="BD4672" s="2">
        <v>9</v>
      </c>
      <c r="BE4672" s="2" t="s">
        <v>38</v>
      </c>
      <c r="BF4672" s="2" t="s">
        <v>39</v>
      </c>
      <c r="BG4672" s="2">
        <v>1</v>
      </c>
      <c r="BH4672" s="2">
        <v>6</v>
      </c>
    </row>
    <row r="4673" spans="36:60" x14ac:dyDescent="0.25">
      <c r="AJ4673" s="12">
        <v>959</v>
      </c>
      <c r="AK4673" s="13" t="s">
        <v>122</v>
      </c>
      <c r="AL4673" s="13" t="s">
        <v>99</v>
      </c>
      <c r="AM4673" s="13" t="s">
        <v>66</v>
      </c>
      <c r="AN4673" s="13" t="s">
        <v>83</v>
      </c>
      <c r="AO4673" s="13" t="s">
        <v>100</v>
      </c>
      <c r="AP4673" s="13" t="s">
        <v>61</v>
      </c>
      <c r="AQ4673" s="13" t="s">
        <v>87</v>
      </c>
      <c r="AR4673" s="13" t="s">
        <v>53</v>
      </c>
      <c r="AS4673" s="13" t="s">
        <v>46</v>
      </c>
      <c r="AT4673" s="13">
        <v>574.66</v>
      </c>
      <c r="AU4673" s="13">
        <v>2</v>
      </c>
      <c r="AV4673" s="13">
        <v>0.05</v>
      </c>
      <c r="AW4673" s="13">
        <v>1091.8499999999999</v>
      </c>
      <c r="AX4673" s="13">
        <v>959.05</v>
      </c>
      <c r="AY4673" s="13">
        <v>132.80000000000001</v>
      </c>
      <c r="AZ4673" s="13" t="s">
        <v>91</v>
      </c>
      <c r="BA4673" s="13" t="s">
        <v>71</v>
      </c>
      <c r="BB4673" s="13" t="s">
        <v>37</v>
      </c>
      <c r="BC4673" s="13">
        <v>19.25</v>
      </c>
      <c r="BD4673" s="13">
        <v>1</v>
      </c>
      <c r="BE4673" s="13" t="s">
        <v>97</v>
      </c>
      <c r="BF4673" s="13" t="s">
        <v>56</v>
      </c>
      <c r="BG4673" s="13">
        <v>5</v>
      </c>
      <c r="BH4673" s="13">
        <v>4</v>
      </c>
    </row>
    <row r="4674" spans="36:60" x14ac:dyDescent="0.25">
      <c r="AJ4674" s="11">
        <v>960</v>
      </c>
      <c r="AK4674" s="2" t="s">
        <v>275</v>
      </c>
      <c r="AL4674" s="2" t="s">
        <v>27</v>
      </c>
      <c r="AM4674" s="2" t="s">
        <v>42</v>
      </c>
      <c r="AN4674" s="2" t="s">
        <v>83</v>
      </c>
      <c r="AO4674" s="2" t="s">
        <v>94</v>
      </c>
      <c r="AP4674" s="2" t="s">
        <v>68</v>
      </c>
      <c r="AQ4674" s="2" t="s">
        <v>52</v>
      </c>
      <c r="AR4674" s="2" t="s">
        <v>33</v>
      </c>
      <c r="AS4674" s="2" t="s">
        <v>46</v>
      </c>
      <c r="AT4674" s="2">
        <v>373.5</v>
      </c>
      <c r="AU4674" s="2">
        <v>18</v>
      </c>
      <c r="AV4674" s="2">
        <v>0.15</v>
      </c>
      <c r="AW4674" s="2">
        <v>5714.55</v>
      </c>
      <c r="AX4674" s="2">
        <v>3455.68</v>
      </c>
      <c r="AY4674" s="2">
        <v>2258.87</v>
      </c>
      <c r="AZ4674" s="2" t="s">
        <v>91</v>
      </c>
      <c r="BA4674" s="2" t="s">
        <v>71</v>
      </c>
      <c r="BB4674" s="2" t="s">
        <v>48</v>
      </c>
      <c r="BC4674" s="2">
        <v>10.51</v>
      </c>
      <c r="BD4674" s="2">
        <v>1</v>
      </c>
      <c r="BE4674" s="2" t="s">
        <v>38</v>
      </c>
      <c r="BF4674" s="2" t="s">
        <v>56</v>
      </c>
      <c r="BG4674" s="2">
        <v>2</v>
      </c>
      <c r="BH4674" s="2">
        <v>1</v>
      </c>
    </row>
    <row r="4675" spans="36:60" x14ac:dyDescent="0.25">
      <c r="AJ4675" s="12">
        <v>961</v>
      </c>
      <c r="AK4675" s="13" t="s">
        <v>627</v>
      </c>
      <c r="AL4675" s="13" t="s">
        <v>58</v>
      </c>
      <c r="AM4675" s="13" t="s">
        <v>66</v>
      </c>
      <c r="AN4675" s="13" t="s">
        <v>90</v>
      </c>
      <c r="AO4675" s="13" t="s">
        <v>78</v>
      </c>
      <c r="AP4675" s="13" t="s">
        <v>61</v>
      </c>
      <c r="AQ4675" s="13" t="s">
        <v>52</v>
      </c>
      <c r="AR4675" s="13" t="s">
        <v>33</v>
      </c>
      <c r="AS4675" s="13" t="s">
        <v>34</v>
      </c>
      <c r="AT4675" s="13">
        <v>166.92</v>
      </c>
      <c r="AU4675" s="13">
        <v>17</v>
      </c>
      <c r="AV4675" s="13">
        <v>0.27</v>
      </c>
      <c r="AW4675" s="13">
        <v>2071.48</v>
      </c>
      <c r="AX4675" s="13">
        <v>1201.25</v>
      </c>
      <c r="AY4675" s="13">
        <v>870.23</v>
      </c>
      <c r="AZ4675" s="13" t="s">
        <v>91</v>
      </c>
      <c r="BA4675" s="13" t="s">
        <v>71</v>
      </c>
      <c r="BB4675" s="13" t="s">
        <v>72</v>
      </c>
      <c r="BC4675" s="13">
        <v>29.8</v>
      </c>
      <c r="BD4675" s="13">
        <v>8</v>
      </c>
      <c r="BE4675" s="13" t="s">
        <v>38</v>
      </c>
      <c r="BF4675" s="13" t="s">
        <v>39</v>
      </c>
      <c r="BG4675" s="13">
        <v>4</v>
      </c>
      <c r="BH4675" s="13">
        <v>11</v>
      </c>
    </row>
    <row r="4676" spans="36:60" x14ac:dyDescent="0.25">
      <c r="AJ4676" s="11">
        <v>962</v>
      </c>
      <c r="AK4676" s="2" t="s">
        <v>135</v>
      </c>
      <c r="AL4676" s="2" t="s">
        <v>65</v>
      </c>
      <c r="AM4676" s="2" t="s">
        <v>42</v>
      </c>
      <c r="AN4676" s="2" t="s">
        <v>43</v>
      </c>
      <c r="AO4676" s="2" t="s">
        <v>100</v>
      </c>
      <c r="AP4676" s="2" t="s">
        <v>75</v>
      </c>
      <c r="AQ4676" s="2" t="s">
        <v>62</v>
      </c>
      <c r="AR4676" s="2" t="s">
        <v>53</v>
      </c>
      <c r="AS4676" s="2" t="s">
        <v>70</v>
      </c>
      <c r="AT4676" s="2">
        <v>548.13</v>
      </c>
      <c r="AU4676" s="2">
        <v>1</v>
      </c>
      <c r="AV4676" s="2">
        <v>0.12</v>
      </c>
      <c r="AW4676" s="2">
        <v>482.35</v>
      </c>
      <c r="AX4676" s="2">
        <v>302.92</v>
      </c>
      <c r="AY4676" s="2">
        <v>179.43</v>
      </c>
      <c r="AZ4676" s="2" t="s">
        <v>76</v>
      </c>
      <c r="BA4676" s="2" t="s">
        <v>36</v>
      </c>
      <c r="BB4676" s="2" t="s">
        <v>48</v>
      </c>
      <c r="BC4676" s="2">
        <v>14.65</v>
      </c>
      <c r="BD4676" s="2">
        <v>4</v>
      </c>
      <c r="BE4676" s="2" t="s">
        <v>38</v>
      </c>
      <c r="BF4676" s="2" t="s">
        <v>39</v>
      </c>
      <c r="BG4676" s="2">
        <v>1</v>
      </c>
      <c r="BH4676" s="2">
        <v>6</v>
      </c>
    </row>
    <row r="4677" spans="36:60" x14ac:dyDescent="0.25">
      <c r="AJ4677" s="12">
        <v>963</v>
      </c>
      <c r="AK4677" s="13" t="s">
        <v>232</v>
      </c>
      <c r="AL4677" s="13" t="s">
        <v>120</v>
      </c>
      <c r="AM4677" s="13" t="s">
        <v>66</v>
      </c>
      <c r="AN4677" s="13" t="s">
        <v>43</v>
      </c>
      <c r="AO4677" s="13" t="s">
        <v>44</v>
      </c>
      <c r="AP4677" s="13" t="s">
        <v>61</v>
      </c>
      <c r="AQ4677" s="13" t="s">
        <v>84</v>
      </c>
      <c r="AR4677" s="13" t="s">
        <v>53</v>
      </c>
      <c r="AS4677" s="13" t="s">
        <v>46</v>
      </c>
      <c r="AT4677" s="13">
        <v>106.04</v>
      </c>
      <c r="AU4677" s="13">
        <v>14</v>
      </c>
      <c r="AV4677" s="13">
        <v>0.11</v>
      </c>
      <c r="AW4677" s="13">
        <v>1321.26</v>
      </c>
      <c r="AX4677" s="13">
        <v>814.6</v>
      </c>
      <c r="AY4677" s="13">
        <v>506.66</v>
      </c>
      <c r="AZ4677" s="13" t="s">
        <v>91</v>
      </c>
      <c r="BA4677" s="13" t="s">
        <v>36</v>
      </c>
      <c r="BB4677" s="13" t="s">
        <v>72</v>
      </c>
      <c r="BC4677" s="13">
        <v>43.8</v>
      </c>
      <c r="BD4677" s="13">
        <v>2</v>
      </c>
      <c r="BE4677" s="13" t="s">
        <v>55</v>
      </c>
      <c r="BF4677" s="13" t="s">
        <v>39</v>
      </c>
      <c r="BG4677" s="13">
        <v>2</v>
      </c>
      <c r="BH4677" s="13">
        <v>9</v>
      </c>
    </row>
    <row r="4678" spans="36:60" x14ac:dyDescent="0.25">
      <c r="AJ4678" s="11">
        <v>964</v>
      </c>
      <c r="AK4678" s="2" t="s">
        <v>628</v>
      </c>
      <c r="AL4678" s="2" t="s">
        <v>120</v>
      </c>
      <c r="AM4678" s="2" t="s">
        <v>42</v>
      </c>
      <c r="AN4678" s="2" t="s">
        <v>83</v>
      </c>
      <c r="AO4678" s="2" t="s">
        <v>44</v>
      </c>
      <c r="AP4678" s="2" t="s">
        <v>75</v>
      </c>
      <c r="AQ4678" s="2" t="s">
        <v>84</v>
      </c>
      <c r="AR4678" s="2" t="s">
        <v>45</v>
      </c>
      <c r="AS4678" s="2" t="s">
        <v>34</v>
      </c>
      <c r="AT4678" s="2">
        <v>812.86</v>
      </c>
      <c r="AU4678" s="2">
        <v>11</v>
      </c>
      <c r="AV4678" s="2">
        <v>0.05</v>
      </c>
      <c r="AW4678" s="2">
        <v>8494.39</v>
      </c>
      <c r="AX4678" s="2">
        <v>6878.83</v>
      </c>
      <c r="AY4678" s="2">
        <v>1615.56</v>
      </c>
      <c r="AZ4678" s="2" t="s">
        <v>91</v>
      </c>
      <c r="BA4678" s="2" t="s">
        <v>88</v>
      </c>
      <c r="BB4678" s="2" t="s">
        <v>48</v>
      </c>
      <c r="BC4678" s="2">
        <v>5.59</v>
      </c>
      <c r="BD4678" s="2">
        <v>10</v>
      </c>
      <c r="BE4678" s="2" t="s">
        <v>97</v>
      </c>
      <c r="BF4678" s="2" t="s">
        <v>39</v>
      </c>
      <c r="BG4678" s="2">
        <v>4</v>
      </c>
      <c r="BH4678" s="2">
        <v>3</v>
      </c>
    </row>
    <row r="4679" spans="36:60" x14ac:dyDescent="0.25">
      <c r="AJ4679" s="12">
        <v>965</v>
      </c>
      <c r="AK4679" s="13" t="s">
        <v>162</v>
      </c>
      <c r="AL4679" s="13" t="s">
        <v>127</v>
      </c>
      <c r="AM4679" s="13" t="s">
        <v>66</v>
      </c>
      <c r="AN4679" s="13" t="s">
        <v>59</v>
      </c>
      <c r="AO4679" s="13" t="s">
        <v>67</v>
      </c>
      <c r="AP4679" s="13" t="s">
        <v>31</v>
      </c>
      <c r="AQ4679" s="13" t="s">
        <v>62</v>
      </c>
      <c r="AR4679" s="13" t="s">
        <v>53</v>
      </c>
      <c r="AS4679" s="13" t="s">
        <v>85</v>
      </c>
      <c r="AT4679" s="13">
        <v>39.85</v>
      </c>
      <c r="AU4679" s="13">
        <v>5</v>
      </c>
      <c r="AV4679" s="13">
        <v>7.0000000000000007E-2</v>
      </c>
      <c r="AW4679" s="13">
        <v>185.3</v>
      </c>
      <c r="AX4679" s="13">
        <v>125.47</v>
      </c>
      <c r="AY4679" s="13">
        <v>59.83</v>
      </c>
      <c r="AZ4679" s="13" t="s">
        <v>63</v>
      </c>
      <c r="BA4679" s="13" t="s">
        <v>71</v>
      </c>
      <c r="BB4679" s="13" t="s">
        <v>72</v>
      </c>
      <c r="BC4679" s="13">
        <v>34.07</v>
      </c>
      <c r="BD4679" s="13">
        <v>1</v>
      </c>
      <c r="BE4679" s="13" t="s">
        <v>38</v>
      </c>
      <c r="BF4679" s="13" t="s">
        <v>39</v>
      </c>
      <c r="BG4679" s="13">
        <v>5</v>
      </c>
      <c r="BH4679" s="13">
        <v>6</v>
      </c>
    </row>
    <row r="4680" spans="36:60" x14ac:dyDescent="0.25">
      <c r="AJ4680" s="11">
        <v>966</v>
      </c>
      <c r="AK4680" s="2" t="s">
        <v>629</v>
      </c>
      <c r="AL4680" s="2" t="s">
        <v>127</v>
      </c>
      <c r="AM4680" s="2" t="s">
        <v>66</v>
      </c>
      <c r="AN4680" s="2" t="s">
        <v>59</v>
      </c>
      <c r="AO4680" s="2" t="s">
        <v>74</v>
      </c>
      <c r="AP4680" s="2" t="s">
        <v>31</v>
      </c>
      <c r="AQ4680" s="2" t="s">
        <v>32</v>
      </c>
      <c r="AR4680" s="2" t="s">
        <v>53</v>
      </c>
      <c r="AS4680" s="2" t="s">
        <v>85</v>
      </c>
      <c r="AT4680" s="2">
        <v>156.97</v>
      </c>
      <c r="AU4680" s="2">
        <v>19</v>
      </c>
      <c r="AV4680" s="2">
        <v>0.2</v>
      </c>
      <c r="AW4680" s="2">
        <v>2385.94</v>
      </c>
      <c r="AX4680" s="2">
        <v>2083.17</v>
      </c>
      <c r="AY4680" s="2">
        <v>302.77</v>
      </c>
      <c r="AZ4680" s="2" t="s">
        <v>35</v>
      </c>
      <c r="BA4680" s="2" t="s">
        <v>71</v>
      </c>
      <c r="BB4680" s="2" t="s">
        <v>37</v>
      </c>
      <c r="BC4680" s="2">
        <v>24.25</v>
      </c>
      <c r="BD4680" s="2">
        <v>4</v>
      </c>
      <c r="BE4680" s="2" t="s">
        <v>55</v>
      </c>
      <c r="BF4680" s="2" t="s">
        <v>56</v>
      </c>
      <c r="BG4680" s="2">
        <v>2</v>
      </c>
      <c r="BH4680" s="2">
        <v>12</v>
      </c>
    </row>
    <row r="4681" spans="36:60" x14ac:dyDescent="0.25">
      <c r="AJ4681" s="12">
        <v>967</v>
      </c>
      <c r="AK4681" s="13" t="s">
        <v>630</v>
      </c>
      <c r="AL4681" s="13" t="s">
        <v>58</v>
      </c>
      <c r="AM4681" s="13" t="s">
        <v>66</v>
      </c>
      <c r="AN4681" s="13" t="s">
        <v>59</v>
      </c>
      <c r="AO4681" s="13" t="s">
        <v>74</v>
      </c>
      <c r="AP4681" s="13" t="s">
        <v>68</v>
      </c>
      <c r="AQ4681" s="13" t="s">
        <v>32</v>
      </c>
      <c r="AR4681" s="13" t="s">
        <v>53</v>
      </c>
      <c r="AS4681" s="13" t="s">
        <v>80</v>
      </c>
      <c r="AT4681" s="13">
        <v>138.69999999999999</v>
      </c>
      <c r="AU4681" s="13">
        <v>1</v>
      </c>
      <c r="AV4681" s="13">
        <v>0.18</v>
      </c>
      <c r="AW4681" s="13">
        <v>113.73</v>
      </c>
      <c r="AX4681" s="13">
        <v>63.94</v>
      </c>
      <c r="AY4681" s="13">
        <v>49.79</v>
      </c>
      <c r="AZ4681" s="13" t="s">
        <v>91</v>
      </c>
      <c r="BA4681" s="13" t="s">
        <v>54</v>
      </c>
      <c r="BB4681" s="13" t="s">
        <v>48</v>
      </c>
      <c r="BC4681" s="13">
        <v>8.1</v>
      </c>
      <c r="BD4681" s="13">
        <v>6</v>
      </c>
      <c r="BE4681" s="13" t="s">
        <v>55</v>
      </c>
      <c r="BF4681" s="13" t="s">
        <v>39</v>
      </c>
      <c r="BG4681" s="13">
        <v>3</v>
      </c>
      <c r="BH4681" s="13">
        <v>8</v>
      </c>
    </row>
    <row r="4682" spans="36:60" x14ac:dyDescent="0.25">
      <c r="AJ4682" s="11">
        <v>968</v>
      </c>
      <c r="AK4682" s="2" t="s">
        <v>523</v>
      </c>
      <c r="AL4682" s="2" t="s">
        <v>127</v>
      </c>
      <c r="AM4682" s="2" t="s">
        <v>82</v>
      </c>
      <c r="AN4682" s="2" t="s">
        <v>93</v>
      </c>
      <c r="AO4682" s="2" t="s">
        <v>67</v>
      </c>
      <c r="AP4682" s="2" t="s">
        <v>68</v>
      </c>
      <c r="AQ4682" s="2" t="s">
        <v>52</v>
      </c>
      <c r="AR4682" s="2" t="s">
        <v>45</v>
      </c>
      <c r="AS4682" s="2" t="s">
        <v>46</v>
      </c>
      <c r="AT4682" s="2">
        <v>887.23</v>
      </c>
      <c r="AU4682" s="2">
        <v>15</v>
      </c>
      <c r="AV4682" s="2">
        <v>0.11</v>
      </c>
      <c r="AW4682" s="2">
        <v>11844.52</v>
      </c>
      <c r="AX4682" s="2">
        <v>8890.02</v>
      </c>
      <c r="AY4682" s="2">
        <v>2954.5</v>
      </c>
      <c r="AZ4682" s="2" t="s">
        <v>63</v>
      </c>
      <c r="BA4682" s="2" t="s">
        <v>36</v>
      </c>
      <c r="BB4682" s="2" t="s">
        <v>72</v>
      </c>
      <c r="BC4682" s="2">
        <v>19.260000000000002</v>
      </c>
      <c r="BD4682" s="2">
        <v>1</v>
      </c>
      <c r="BE4682" s="2" t="s">
        <v>55</v>
      </c>
      <c r="BF4682" s="2" t="s">
        <v>56</v>
      </c>
      <c r="BG4682" s="2">
        <v>2</v>
      </c>
      <c r="BH4682" s="2">
        <v>9</v>
      </c>
    </row>
    <row r="4683" spans="36:60" x14ac:dyDescent="0.25">
      <c r="AJ4683" s="12">
        <v>969</v>
      </c>
      <c r="AK4683" s="13" t="s">
        <v>290</v>
      </c>
      <c r="AL4683" s="13" t="s">
        <v>114</v>
      </c>
      <c r="AM4683" s="13" t="s">
        <v>82</v>
      </c>
      <c r="AN4683" s="13" t="s">
        <v>59</v>
      </c>
      <c r="AO4683" s="13" t="s">
        <v>94</v>
      </c>
      <c r="AP4683" s="13" t="s">
        <v>75</v>
      </c>
      <c r="AQ4683" s="13" t="s">
        <v>52</v>
      </c>
      <c r="AR4683" s="13" t="s">
        <v>53</v>
      </c>
      <c r="AS4683" s="13" t="s">
        <v>34</v>
      </c>
      <c r="AT4683" s="13">
        <v>696.15</v>
      </c>
      <c r="AU4683" s="13">
        <v>9</v>
      </c>
      <c r="AV4683" s="13">
        <v>0.18</v>
      </c>
      <c r="AW4683" s="13">
        <v>5137.59</v>
      </c>
      <c r="AX4683" s="13">
        <v>4509.91</v>
      </c>
      <c r="AY4683" s="13">
        <v>627.67999999999995</v>
      </c>
      <c r="AZ4683" s="13" t="s">
        <v>63</v>
      </c>
      <c r="BA4683" s="13" t="s">
        <v>71</v>
      </c>
      <c r="BB4683" s="13" t="s">
        <v>72</v>
      </c>
      <c r="BC4683" s="13">
        <v>5.51</v>
      </c>
      <c r="BD4683" s="13">
        <v>2</v>
      </c>
      <c r="BE4683" s="13" t="s">
        <v>38</v>
      </c>
      <c r="BF4683" s="13" t="s">
        <v>39</v>
      </c>
      <c r="BG4683" s="13">
        <v>2</v>
      </c>
      <c r="BH4683" s="13">
        <v>3</v>
      </c>
    </row>
    <row r="4684" spans="36:60" x14ac:dyDescent="0.25">
      <c r="AJ4684" s="11">
        <v>970</v>
      </c>
      <c r="AK4684" s="2" t="s">
        <v>262</v>
      </c>
      <c r="AL4684" s="2" t="s">
        <v>129</v>
      </c>
      <c r="AM4684" s="2" t="s">
        <v>28</v>
      </c>
      <c r="AN4684" s="2" t="s">
        <v>43</v>
      </c>
      <c r="AO4684" s="2" t="s">
        <v>60</v>
      </c>
      <c r="AP4684" s="2" t="s">
        <v>31</v>
      </c>
      <c r="AQ4684" s="2" t="s">
        <v>102</v>
      </c>
      <c r="AR4684" s="2" t="s">
        <v>53</v>
      </c>
      <c r="AS4684" s="2" t="s">
        <v>80</v>
      </c>
      <c r="AT4684" s="2">
        <v>591.79</v>
      </c>
      <c r="AU4684" s="2">
        <v>1</v>
      </c>
      <c r="AV4684" s="2">
        <v>0.24</v>
      </c>
      <c r="AW4684" s="2">
        <v>449.76</v>
      </c>
      <c r="AX4684" s="2">
        <v>274.23</v>
      </c>
      <c r="AY4684" s="2">
        <v>175.53</v>
      </c>
      <c r="AZ4684" s="2" t="s">
        <v>47</v>
      </c>
      <c r="BA4684" s="2" t="s">
        <v>71</v>
      </c>
      <c r="BB4684" s="2" t="s">
        <v>48</v>
      </c>
      <c r="BC4684" s="2">
        <v>47.46</v>
      </c>
      <c r="BD4684" s="2">
        <v>5</v>
      </c>
      <c r="BE4684" s="2" t="s">
        <v>38</v>
      </c>
      <c r="BF4684" s="2" t="s">
        <v>56</v>
      </c>
      <c r="BG4684" s="2">
        <v>1</v>
      </c>
      <c r="BH4684" s="2">
        <v>12</v>
      </c>
    </row>
    <row r="4685" spans="36:60" x14ac:dyDescent="0.25">
      <c r="AJ4685" s="12">
        <v>971</v>
      </c>
      <c r="AK4685" s="13" t="s">
        <v>356</v>
      </c>
      <c r="AL4685" s="13" t="s">
        <v>114</v>
      </c>
      <c r="AM4685" s="13" t="s">
        <v>42</v>
      </c>
      <c r="AN4685" s="13" t="s">
        <v>93</v>
      </c>
      <c r="AO4685" s="13" t="s">
        <v>67</v>
      </c>
      <c r="AP4685" s="13" t="s">
        <v>51</v>
      </c>
      <c r="AQ4685" s="13" t="s">
        <v>87</v>
      </c>
      <c r="AR4685" s="13" t="s">
        <v>33</v>
      </c>
      <c r="AS4685" s="13" t="s">
        <v>80</v>
      </c>
      <c r="AT4685" s="13">
        <v>366.42</v>
      </c>
      <c r="AU4685" s="13">
        <v>19</v>
      </c>
      <c r="AV4685" s="13">
        <v>0.08</v>
      </c>
      <c r="AW4685" s="13">
        <v>6405.02</v>
      </c>
      <c r="AX4685" s="13">
        <v>4450.99</v>
      </c>
      <c r="AY4685" s="13">
        <v>1954.03</v>
      </c>
      <c r="AZ4685" s="13" t="s">
        <v>63</v>
      </c>
      <c r="BA4685" s="13" t="s">
        <v>36</v>
      </c>
      <c r="BB4685" s="13" t="s">
        <v>72</v>
      </c>
      <c r="BC4685" s="13">
        <v>42.8</v>
      </c>
      <c r="BD4685" s="13">
        <v>1</v>
      </c>
      <c r="BE4685" s="13" t="s">
        <v>97</v>
      </c>
      <c r="BF4685" s="13" t="s">
        <v>39</v>
      </c>
      <c r="BG4685" s="13">
        <v>4</v>
      </c>
      <c r="BH4685" s="13">
        <v>4</v>
      </c>
    </row>
    <row r="4686" spans="36:60" x14ac:dyDescent="0.25">
      <c r="AJ4686" s="11">
        <v>972</v>
      </c>
      <c r="AK4686" s="2" t="s">
        <v>631</v>
      </c>
      <c r="AL4686" s="2" t="s">
        <v>41</v>
      </c>
      <c r="AM4686" s="2" t="s">
        <v>28</v>
      </c>
      <c r="AN4686" s="2" t="s">
        <v>90</v>
      </c>
      <c r="AO4686" s="2" t="s">
        <v>94</v>
      </c>
      <c r="AP4686" s="2" t="s">
        <v>61</v>
      </c>
      <c r="AQ4686" s="2" t="s">
        <v>134</v>
      </c>
      <c r="AR4686" s="2" t="s">
        <v>33</v>
      </c>
      <c r="AS4686" s="2" t="s">
        <v>46</v>
      </c>
      <c r="AT4686" s="2">
        <v>983.12</v>
      </c>
      <c r="AU4686" s="2">
        <v>3</v>
      </c>
      <c r="AV4686" s="2">
        <v>0.08</v>
      </c>
      <c r="AW4686" s="2">
        <v>2713.41</v>
      </c>
      <c r="AX4686" s="2">
        <v>2371.2800000000002</v>
      </c>
      <c r="AY4686" s="2">
        <v>342.13</v>
      </c>
      <c r="AZ4686" s="2" t="s">
        <v>47</v>
      </c>
      <c r="BA4686" s="2" t="s">
        <v>54</v>
      </c>
      <c r="BB4686" s="2" t="s">
        <v>48</v>
      </c>
      <c r="BC4686" s="2">
        <v>43.73</v>
      </c>
      <c r="BD4686" s="2">
        <v>3</v>
      </c>
      <c r="BE4686" s="2" t="s">
        <v>97</v>
      </c>
      <c r="BF4686" s="2" t="s">
        <v>56</v>
      </c>
      <c r="BG4686" s="2">
        <v>1</v>
      </c>
      <c r="BH4686" s="2">
        <v>12</v>
      </c>
    </row>
    <row r="4687" spans="36:60" x14ac:dyDescent="0.25">
      <c r="AJ4687" s="12">
        <v>973</v>
      </c>
      <c r="AK4687" s="13" t="s">
        <v>230</v>
      </c>
      <c r="AL4687" s="13" t="s">
        <v>41</v>
      </c>
      <c r="AM4687" s="13" t="s">
        <v>82</v>
      </c>
      <c r="AN4687" s="13" t="s">
        <v>93</v>
      </c>
      <c r="AO4687" s="13" t="s">
        <v>44</v>
      </c>
      <c r="AP4687" s="13" t="s">
        <v>31</v>
      </c>
      <c r="AQ4687" s="13" t="s">
        <v>84</v>
      </c>
      <c r="AR4687" s="13" t="s">
        <v>53</v>
      </c>
      <c r="AS4687" s="13" t="s">
        <v>70</v>
      </c>
      <c r="AT4687" s="13">
        <v>574.04999999999995</v>
      </c>
      <c r="AU4687" s="13">
        <v>11</v>
      </c>
      <c r="AV4687" s="13">
        <v>0.18</v>
      </c>
      <c r="AW4687" s="13">
        <v>5177.93</v>
      </c>
      <c r="AX4687" s="13">
        <v>3084.24</v>
      </c>
      <c r="AY4687" s="13">
        <v>2093.69</v>
      </c>
      <c r="AZ4687" s="13" t="s">
        <v>91</v>
      </c>
      <c r="BA4687" s="13" t="s">
        <v>88</v>
      </c>
      <c r="BB4687" s="13" t="s">
        <v>37</v>
      </c>
      <c r="BC4687" s="13">
        <v>32.75</v>
      </c>
      <c r="BD4687" s="13">
        <v>5</v>
      </c>
      <c r="BE4687" s="13" t="s">
        <v>97</v>
      </c>
      <c r="BF4687" s="13" t="s">
        <v>39</v>
      </c>
      <c r="BG4687" s="13">
        <v>1</v>
      </c>
      <c r="BH4687" s="13">
        <v>1</v>
      </c>
    </row>
    <row r="4688" spans="36:60" x14ac:dyDescent="0.25">
      <c r="AJ4688" s="11">
        <v>974</v>
      </c>
      <c r="AK4688" s="2" t="s">
        <v>632</v>
      </c>
      <c r="AL4688" s="2" t="s">
        <v>50</v>
      </c>
      <c r="AM4688" s="2" t="s">
        <v>28</v>
      </c>
      <c r="AN4688" s="2" t="s">
        <v>29</v>
      </c>
      <c r="AO4688" s="2" t="s">
        <v>100</v>
      </c>
      <c r="AP4688" s="2" t="s">
        <v>68</v>
      </c>
      <c r="AQ4688" s="2" t="s">
        <v>87</v>
      </c>
      <c r="AR4688" s="2" t="s">
        <v>33</v>
      </c>
      <c r="AS4688" s="2" t="s">
        <v>70</v>
      </c>
      <c r="AT4688" s="2">
        <v>502.44</v>
      </c>
      <c r="AU4688" s="2">
        <v>11</v>
      </c>
      <c r="AV4688" s="2">
        <v>0.1</v>
      </c>
      <c r="AW4688" s="2">
        <v>4974.16</v>
      </c>
      <c r="AX4688" s="2">
        <v>4196.95</v>
      </c>
      <c r="AY4688" s="2">
        <v>777.21</v>
      </c>
      <c r="AZ4688" s="2" t="s">
        <v>91</v>
      </c>
      <c r="BA4688" s="2" t="s">
        <v>71</v>
      </c>
      <c r="BB4688" s="2" t="s">
        <v>37</v>
      </c>
      <c r="BC4688" s="2">
        <v>42.6</v>
      </c>
      <c r="BD4688" s="2">
        <v>4</v>
      </c>
      <c r="BE4688" s="2" t="s">
        <v>55</v>
      </c>
      <c r="BF4688" s="2" t="s">
        <v>56</v>
      </c>
      <c r="BG4688" s="2">
        <v>4</v>
      </c>
      <c r="BH4688" s="2">
        <v>1</v>
      </c>
    </row>
    <row r="4689" spans="36:60" x14ac:dyDescent="0.25">
      <c r="AJ4689" s="12">
        <v>975</v>
      </c>
      <c r="AK4689" s="13" t="s">
        <v>349</v>
      </c>
      <c r="AL4689" s="13" t="s">
        <v>120</v>
      </c>
      <c r="AM4689" s="13" t="s">
        <v>42</v>
      </c>
      <c r="AN4689" s="13" t="s">
        <v>43</v>
      </c>
      <c r="AO4689" s="13" t="s">
        <v>44</v>
      </c>
      <c r="AP4689" s="13" t="s">
        <v>31</v>
      </c>
      <c r="AQ4689" s="13" t="s">
        <v>62</v>
      </c>
      <c r="AR4689" s="13" t="s">
        <v>45</v>
      </c>
      <c r="AS4689" s="13" t="s">
        <v>46</v>
      </c>
      <c r="AT4689" s="13">
        <v>759.18</v>
      </c>
      <c r="AU4689" s="13">
        <v>5</v>
      </c>
      <c r="AV4689" s="13">
        <v>0.05</v>
      </c>
      <c r="AW4689" s="13">
        <v>3606.1</v>
      </c>
      <c r="AX4689" s="13">
        <v>2870.97</v>
      </c>
      <c r="AY4689" s="13">
        <v>735.13</v>
      </c>
      <c r="AZ4689" s="13" t="s">
        <v>91</v>
      </c>
      <c r="BA4689" s="13" t="s">
        <v>71</v>
      </c>
      <c r="BB4689" s="13" t="s">
        <v>48</v>
      </c>
      <c r="BC4689" s="13">
        <v>47.66</v>
      </c>
      <c r="BD4689" s="13">
        <v>7</v>
      </c>
      <c r="BE4689" s="13" t="s">
        <v>55</v>
      </c>
      <c r="BF4689" s="13" t="s">
        <v>56</v>
      </c>
      <c r="BG4689" s="13">
        <v>3</v>
      </c>
      <c r="BH4689" s="13">
        <v>9</v>
      </c>
    </row>
    <row r="4690" spans="36:60" x14ac:dyDescent="0.25">
      <c r="AJ4690" s="11">
        <v>976</v>
      </c>
      <c r="AK4690" s="2" t="s">
        <v>532</v>
      </c>
      <c r="AL4690" s="2" t="s">
        <v>41</v>
      </c>
      <c r="AM4690" s="2" t="s">
        <v>42</v>
      </c>
      <c r="AN4690" s="2" t="s">
        <v>59</v>
      </c>
      <c r="AO4690" s="2" t="s">
        <v>78</v>
      </c>
      <c r="AP4690" s="2" t="s">
        <v>31</v>
      </c>
      <c r="AQ4690" s="2" t="s">
        <v>62</v>
      </c>
      <c r="AR4690" s="2" t="s">
        <v>45</v>
      </c>
      <c r="AS4690" s="2" t="s">
        <v>70</v>
      </c>
      <c r="AT4690" s="2">
        <v>41.64</v>
      </c>
      <c r="AU4690" s="2">
        <v>3</v>
      </c>
      <c r="AV4690" s="2">
        <v>0.25</v>
      </c>
      <c r="AW4690" s="2">
        <v>93.69</v>
      </c>
      <c r="AX4690" s="2">
        <v>81.62</v>
      </c>
      <c r="AY4690" s="2">
        <v>12.07</v>
      </c>
      <c r="AZ4690" s="2" t="s">
        <v>35</v>
      </c>
      <c r="BA4690" s="2" t="s">
        <v>54</v>
      </c>
      <c r="BB4690" s="2" t="s">
        <v>48</v>
      </c>
      <c r="BC4690" s="2">
        <v>5.05</v>
      </c>
      <c r="BD4690" s="2">
        <v>8</v>
      </c>
      <c r="BE4690" s="2" t="s">
        <v>55</v>
      </c>
      <c r="BF4690" s="2" t="s">
        <v>39</v>
      </c>
      <c r="BG4690" s="2">
        <v>3</v>
      </c>
      <c r="BH4690" s="2">
        <v>11</v>
      </c>
    </row>
    <row r="4691" spans="36:60" x14ac:dyDescent="0.25">
      <c r="AJ4691" s="12">
        <v>977</v>
      </c>
      <c r="AK4691" s="13" t="s">
        <v>469</v>
      </c>
      <c r="AL4691" s="13" t="s">
        <v>65</v>
      </c>
      <c r="AM4691" s="13" t="s">
        <v>66</v>
      </c>
      <c r="AN4691" s="13" t="s">
        <v>93</v>
      </c>
      <c r="AO4691" s="13" t="s">
        <v>78</v>
      </c>
      <c r="AP4691" s="13" t="s">
        <v>75</v>
      </c>
      <c r="AQ4691" s="13" t="s">
        <v>52</v>
      </c>
      <c r="AR4691" s="13" t="s">
        <v>33</v>
      </c>
      <c r="AS4691" s="13" t="s">
        <v>85</v>
      </c>
      <c r="AT4691" s="13">
        <v>620.73</v>
      </c>
      <c r="AU4691" s="13">
        <v>5</v>
      </c>
      <c r="AV4691" s="13">
        <v>0.13</v>
      </c>
      <c r="AW4691" s="13">
        <v>2700.18</v>
      </c>
      <c r="AX4691" s="13">
        <v>1983.73</v>
      </c>
      <c r="AY4691" s="13">
        <v>716.45</v>
      </c>
      <c r="AZ4691" s="13" t="s">
        <v>47</v>
      </c>
      <c r="BA4691" s="13" t="s">
        <v>88</v>
      </c>
      <c r="BB4691" s="13" t="s">
        <v>72</v>
      </c>
      <c r="BC4691" s="13">
        <v>13.8</v>
      </c>
      <c r="BD4691" s="13">
        <v>7</v>
      </c>
      <c r="BE4691" s="13" t="s">
        <v>38</v>
      </c>
      <c r="BF4691" s="13" t="s">
        <v>39</v>
      </c>
      <c r="BG4691" s="13">
        <v>2</v>
      </c>
      <c r="BH4691" s="13">
        <v>8</v>
      </c>
    </row>
    <row r="4692" spans="36:60" x14ac:dyDescent="0.25">
      <c r="AJ4692" s="11">
        <v>978</v>
      </c>
      <c r="AK4692" s="2" t="s">
        <v>307</v>
      </c>
      <c r="AL4692" s="2" t="s">
        <v>129</v>
      </c>
      <c r="AM4692" s="2" t="s">
        <v>42</v>
      </c>
      <c r="AN4692" s="2" t="s">
        <v>43</v>
      </c>
      <c r="AO4692" s="2" t="s">
        <v>30</v>
      </c>
      <c r="AP4692" s="2" t="s">
        <v>51</v>
      </c>
      <c r="AQ4692" s="2" t="s">
        <v>52</v>
      </c>
      <c r="AR4692" s="2" t="s">
        <v>45</v>
      </c>
      <c r="AS4692" s="2" t="s">
        <v>34</v>
      </c>
      <c r="AT4692" s="2">
        <v>597.94000000000005</v>
      </c>
      <c r="AU4692" s="2">
        <v>17</v>
      </c>
      <c r="AV4692" s="2">
        <v>0.3</v>
      </c>
      <c r="AW4692" s="2">
        <v>7115.49</v>
      </c>
      <c r="AX4692" s="2">
        <v>5997.49</v>
      </c>
      <c r="AY4692" s="2">
        <v>1118</v>
      </c>
      <c r="AZ4692" s="2" t="s">
        <v>76</v>
      </c>
      <c r="BA4692" s="2" t="s">
        <v>54</v>
      </c>
      <c r="BB4692" s="2" t="s">
        <v>72</v>
      </c>
      <c r="BC4692" s="2">
        <v>42.33</v>
      </c>
      <c r="BD4692" s="2">
        <v>2</v>
      </c>
      <c r="BE4692" s="2" t="s">
        <v>97</v>
      </c>
      <c r="BF4692" s="2" t="s">
        <v>39</v>
      </c>
      <c r="BG4692" s="2">
        <v>5</v>
      </c>
      <c r="BH4692" s="2">
        <v>5</v>
      </c>
    </row>
    <row r="4693" spans="36:60" x14ac:dyDescent="0.25">
      <c r="AJ4693" s="12">
        <v>979</v>
      </c>
      <c r="AK4693" s="13" t="s">
        <v>633</v>
      </c>
      <c r="AL4693" s="13" t="s">
        <v>99</v>
      </c>
      <c r="AM4693" s="13" t="s">
        <v>82</v>
      </c>
      <c r="AN4693" s="13" t="s">
        <v>59</v>
      </c>
      <c r="AO4693" s="13" t="s">
        <v>74</v>
      </c>
      <c r="AP4693" s="13" t="s">
        <v>68</v>
      </c>
      <c r="AQ4693" s="13" t="s">
        <v>32</v>
      </c>
      <c r="AR4693" s="13" t="s">
        <v>33</v>
      </c>
      <c r="AS4693" s="13" t="s">
        <v>85</v>
      </c>
      <c r="AT4693" s="13">
        <v>225.29</v>
      </c>
      <c r="AU4693" s="13">
        <v>6</v>
      </c>
      <c r="AV4693" s="13">
        <v>0.02</v>
      </c>
      <c r="AW4693" s="13">
        <v>1324.71</v>
      </c>
      <c r="AX4693" s="13">
        <v>1081.81</v>
      </c>
      <c r="AY4693" s="13">
        <v>242.9</v>
      </c>
      <c r="AZ4693" s="13" t="s">
        <v>35</v>
      </c>
      <c r="BA4693" s="13" t="s">
        <v>88</v>
      </c>
      <c r="BB4693" s="13" t="s">
        <v>72</v>
      </c>
      <c r="BC4693" s="13">
        <v>32.25</v>
      </c>
      <c r="BD4693" s="13">
        <v>1</v>
      </c>
      <c r="BE4693" s="13" t="s">
        <v>55</v>
      </c>
      <c r="BF4693" s="13" t="s">
        <v>56</v>
      </c>
      <c r="BG4693" s="13">
        <v>4</v>
      </c>
      <c r="BH4693" s="13">
        <v>8</v>
      </c>
    </row>
    <row r="4694" spans="36:60" x14ac:dyDescent="0.25">
      <c r="AJ4694" s="11">
        <v>980</v>
      </c>
      <c r="AK4694" s="2" t="s">
        <v>634</v>
      </c>
      <c r="AL4694" s="2" t="s">
        <v>114</v>
      </c>
      <c r="AM4694" s="2" t="s">
        <v>42</v>
      </c>
      <c r="AN4694" s="2" t="s">
        <v>90</v>
      </c>
      <c r="AO4694" s="2" t="s">
        <v>78</v>
      </c>
      <c r="AP4694" s="2" t="s">
        <v>31</v>
      </c>
      <c r="AQ4694" s="2" t="s">
        <v>62</v>
      </c>
      <c r="AR4694" s="2" t="s">
        <v>33</v>
      </c>
      <c r="AS4694" s="2" t="s">
        <v>80</v>
      </c>
      <c r="AT4694" s="2">
        <v>354.06</v>
      </c>
      <c r="AU4694" s="2">
        <v>20</v>
      </c>
      <c r="AV4694" s="2">
        <v>0.27</v>
      </c>
      <c r="AW4694" s="2">
        <v>5169.28</v>
      </c>
      <c r="AX4694" s="2">
        <v>3055.38</v>
      </c>
      <c r="AY4694" s="2">
        <v>2113.9</v>
      </c>
      <c r="AZ4694" s="2" t="s">
        <v>91</v>
      </c>
      <c r="BA4694" s="2" t="s">
        <v>36</v>
      </c>
      <c r="BB4694" s="2" t="s">
        <v>72</v>
      </c>
      <c r="BC4694" s="2">
        <v>13.88</v>
      </c>
      <c r="BD4694" s="2">
        <v>10</v>
      </c>
      <c r="BE4694" s="2" t="s">
        <v>38</v>
      </c>
      <c r="BF4694" s="2" t="s">
        <v>39</v>
      </c>
      <c r="BG4694" s="2">
        <v>5</v>
      </c>
      <c r="BH4694" s="2">
        <v>1</v>
      </c>
    </row>
    <row r="4695" spans="36:60" x14ac:dyDescent="0.25">
      <c r="AJ4695" s="12">
        <v>981</v>
      </c>
      <c r="AK4695" s="13" t="s">
        <v>376</v>
      </c>
      <c r="AL4695" s="13" t="s">
        <v>129</v>
      </c>
      <c r="AM4695" s="13" t="s">
        <v>42</v>
      </c>
      <c r="AN4695" s="13" t="s">
        <v>90</v>
      </c>
      <c r="AO4695" s="13" t="s">
        <v>67</v>
      </c>
      <c r="AP4695" s="13" t="s">
        <v>31</v>
      </c>
      <c r="AQ4695" s="13" t="s">
        <v>62</v>
      </c>
      <c r="AR4695" s="13" t="s">
        <v>45</v>
      </c>
      <c r="AS4695" s="13" t="s">
        <v>70</v>
      </c>
      <c r="AT4695" s="13">
        <v>108.82</v>
      </c>
      <c r="AU4695" s="13">
        <v>8</v>
      </c>
      <c r="AV4695" s="13">
        <v>0.26</v>
      </c>
      <c r="AW4695" s="13">
        <v>644.21</v>
      </c>
      <c r="AX4695" s="13">
        <v>571.59</v>
      </c>
      <c r="AY4695" s="13">
        <v>72.62</v>
      </c>
      <c r="AZ4695" s="13" t="s">
        <v>91</v>
      </c>
      <c r="BA4695" s="13" t="s">
        <v>71</v>
      </c>
      <c r="BB4695" s="13" t="s">
        <v>37</v>
      </c>
      <c r="BC4695" s="13">
        <v>12.09</v>
      </c>
      <c r="BD4695" s="13">
        <v>6</v>
      </c>
      <c r="BE4695" s="13" t="s">
        <v>38</v>
      </c>
      <c r="BF4695" s="13" t="s">
        <v>39</v>
      </c>
      <c r="BG4695" s="13">
        <v>2</v>
      </c>
      <c r="BH4695" s="13">
        <v>2</v>
      </c>
    </row>
    <row r="4696" spans="36:60" x14ac:dyDescent="0.25">
      <c r="AJ4696" s="11">
        <v>982</v>
      </c>
      <c r="AK4696" s="2" t="s">
        <v>233</v>
      </c>
      <c r="AL4696" s="2" t="s">
        <v>114</v>
      </c>
      <c r="AM4696" s="2" t="s">
        <v>42</v>
      </c>
      <c r="AN4696" s="2" t="s">
        <v>83</v>
      </c>
      <c r="AO4696" s="2" t="s">
        <v>60</v>
      </c>
      <c r="AP4696" s="2" t="s">
        <v>75</v>
      </c>
      <c r="AQ4696" s="2" t="s">
        <v>69</v>
      </c>
      <c r="AR4696" s="2" t="s">
        <v>53</v>
      </c>
      <c r="AS4696" s="2" t="s">
        <v>85</v>
      </c>
      <c r="AT4696" s="2">
        <v>629.99</v>
      </c>
      <c r="AU4696" s="2">
        <v>6</v>
      </c>
      <c r="AV4696" s="2">
        <v>0</v>
      </c>
      <c r="AW4696" s="2">
        <v>3779.94</v>
      </c>
      <c r="AX4696" s="2">
        <v>2424.4699999999998</v>
      </c>
      <c r="AY4696" s="2">
        <v>1355.47</v>
      </c>
      <c r="AZ4696" s="2" t="s">
        <v>91</v>
      </c>
      <c r="BA4696" s="2" t="s">
        <v>88</v>
      </c>
      <c r="BB4696" s="2" t="s">
        <v>37</v>
      </c>
      <c r="BC4696" s="2">
        <v>39.39</v>
      </c>
      <c r="BD4696" s="2">
        <v>3</v>
      </c>
      <c r="BE4696" s="2" t="s">
        <v>55</v>
      </c>
      <c r="BF4696" s="2" t="s">
        <v>39</v>
      </c>
      <c r="BG4696" s="2">
        <v>1</v>
      </c>
      <c r="BH4696" s="2">
        <v>11</v>
      </c>
    </row>
    <row r="4697" spans="36:60" x14ac:dyDescent="0.25">
      <c r="AJ4697" s="12">
        <v>983</v>
      </c>
      <c r="AK4697" s="13" t="s">
        <v>635</v>
      </c>
      <c r="AL4697" s="13" t="s">
        <v>96</v>
      </c>
      <c r="AM4697" s="13" t="s">
        <v>66</v>
      </c>
      <c r="AN4697" s="13" t="s">
        <v>59</v>
      </c>
      <c r="AO4697" s="13" t="s">
        <v>78</v>
      </c>
      <c r="AP4697" s="13" t="s">
        <v>31</v>
      </c>
      <c r="AQ4697" s="13" t="s">
        <v>52</v>
      </c>
      <c r="AR4697" s="13" t="s">
        <v>53</v>
      </c>
      <c r="AS4697" s="13" t="s">
        <v>85</v>
      </c>
      <c r="AT4697" s="13">
        <v>277.76</v>
      </c>
      <c r="AU4697" s="13">
        <v>18</v>
      </c>
      <c r="AV4697" s="13">
        <v>0.05</v>
      </c>
      <c r="AW4697" s="13">
        <v>4749.7</v>
      </c>
      <c r="AX4697" s="13">
        <v>2745.82</v>
      </c>
      <c r="AY4697" s="13">
        <v>2003.88</v>
      </c>
      <c r="AZ4697" s="13" t="s">
        <v>63</v>
      </c>
      <c r="BA4697" s="13" t="s">
        <v>54</v>
      </c>
      <c r="BB4697" s="13" t="s">
        <v>37</v>
      </c>
      <c r="BC4697" s="13">
        <v>9.56</v>
      </c>
      <c r="BD4697" s="13">
        <v>6</v>
      </c>
      <c r="BE4697" s="13" t="s">
        <v>97</v>
      </c>
      <c r="BF4697" s="13" t="s">
        <v>39</v>
      </c>
      <c r="BG4697" s="13">
        <v>1</v>
      </c>
      <c r="BH4697" s="13">
        <v>1</v>
      </c>
    </row>
    <row r="4698" spans="36:60" x14ac:dyDescent="0.25">
      <c r="AJ4698" s="11">
        <v>984</v>
      </c>
      <c r="AK4698" s="2" t="s">
        <v>424</v>
      </c>
      <c r="AL4698" s="2" t="s">
        <v>114</v>
      </c>
      <c r="AM4698" s="2" t="s">
        <v>28</v>
      </c>
      <c r="AN4698" s="2" t="s">
        <v>29</v>
      </c>
      <c r="AO4698" s="2" t="s">
        <v>30</v>
      </c>
      <c r="AP4698" s="2" t="s">
        <v>75</v>
      </c>
      <c r="AQ4698" s="2" t="s">
        <v>87</v>
      </c>
      <c r="AR4698" s="2" t="s">
        <v>45</v>
      </c>
      <c r="AS4698" s="2" t="s">
        <v>80</v>
      </c>
      <c r="AT4698" s="2">
        <v>990.09</v>
      </c>
      <c r="AU4698" s="2">
        <v>8</v>
      </c>
      <c r="AV4698" s="2">
        <v>0.25</v>
      </c>
      <c r="AW4698" s="2">
        <v>5940.54</v>
      </c>
      <c r="AX4698" s="2">
        <v>4890.01</v>
      </c>
      <c r="AY4698" s="2">
        <v>1050.53</v>
      </c>
      <c r="AZ4698" s="2" t="s">
        <v>35</v>
      </c>
      <c r="BA4698" s="2" t="s">
        <v>54</v>
      </c>
      <c r="BB4698" s="2" t="s">
        <v>72</v>
      </c>
      <c r="BC4698" s="2">
        <v>8.31</v>
      </c>
      <c r="BD4698" s="2">
        <v>8</v>
      </c>
      <c r="BE4698" s="2" t="s">
        <v>97</v>
      </c>
      <c r="BF4698" s="2" t="s">
        <v>56</v>
      </c>
      <c r="BG4698" s="2">
        <v>5</v>
      </c>
      <c r="BH4698" s="2">
        <v>5</v>
      </c>
    </row>
    <row r="4699" spans="36:60" x14ac:dyDescent="0.25">
      <c r="AJ4699" s="12">
        <v>985</v>
      </c>
      <c r="AK4699" s="13" t="s">
        <v>636</v>
      </c>
      <c r="AL4699" s="13" t="s">
        <v>127</v>
      </c>
      <c r="AM4699" s="13" t="s">
        <v>82</v>
      </c>
      <c r="AN4699" s="13" t="s">
        <v>43</v>
      </c>
      <c r="AO4699" s="13" t="s">
        <v>100</v>
      </c>
      <c r="AP4699" s="13" t="s">
        <v>75</v>
      </c>
      <c r="AQ4699" s="13" t="s">
        <v>87</v>
      </c>
      <c r="AR4699" s="13" t="s">
        <v>33</v>
      </c>
      <c r="AS4699" s="13" t="s">
        <v>80</v>
      </c>
      <c r="AT4699" s="13">
        <v>382.38</v>
      </c>
      <c r="AU4699" s="13">
        <v>6</v>
      </c>
      <c r="AV4699" s="13">
        <v>0.1</v>
      </c>
      <c r="AW4699" s="13">
        <v>2064.85</v>
      </c>
      <c r="AX4699" s="13">
        <v>1206.69</v>
      </c>
      <c r="AY4699" s="13">
        <v>858.16</v>
      </c>
      <c r="AZ4699" s="13" t="s">
        <v>76</v>
      </c>
      <c r="BA4699" s="13" t="s">
        <v>54</v>
      </c>
      <c r="BB4699" s="13" t="s">
        <v>48</v>
      </c>
      <c r="BC4699" s="13">
        <v>20.78</v>
      </c>
      <c r="BD4699" s="13">
        <v>8</v>
      </c>
      <c r="BE4699" s="13" t="s">
        <v>55</v>
      </c>
      <c r="BF4699" s="13" t="s">
        <v>39</v>
      </c>
      <c r="BG4699" s="13">
        <v>1</v>
      </c>
      <c r="BH4699" s="13">
        <v>4</v>
      </c>
    </row>
    <row r="4700" spans="36:60" x14ac:dyDescent="0.25">
      <c r="AJ4700" s="11">
        <v>986</v>
      </c>
      <c r="AK4700" s="2" t="s">
        <v>227</v>
      </c>
      <c r="AL4700" s="2" t="s">
        <v>99</v>
      </c>
      <c r="AM4700" s="2" t="s">
        <v>28</v>
      </c>
      <c r="AN4700" s="2" t="s">
        <v>93</v>
      </c>
      <c r="AO4700" s="2" t="s">
        <v>67</v>
      </c>
      <c r="AP4700" s="2" t="s">
        <v>51</v>
      </c>
      <c r="AQ4700" s="2" t="s">
        <v>84</v>
      </c>
      <c r="AR4700" s="2" t="s">
        <v>53</v>
      </c>
      <c r="AS4700" s="2" t="s">
        <v>85</v>
      </c>
      <c r="AT4700" s="2">
        <v>788.39</v>
      </c>
      <c r="AU4700" s="2">
        <v>19</v>
      </c>
      <c r="AV4700" s="2">
        <v>0.25</v>
      </c>
      <c r="AW4700" s="2">
        <v>11234.56</v>
      </c>
      <c r="AX4700" s="2">
        <v>8387.9599999999991</v>
      </c>
      <c r="AY4700" s="2">
        <v>2846.6</v>
      </c>
      <c r="AZ4700" s="2" t="s">
        <v>35</v>
      </c>
      <c r="BA4700" s="2" t="s">
        <v>88</v>
      </c>
      <c r="BB4700" s="2" t="s">
        <v>37</v>
      </c>
      <c r="BC4700" s="2">
        <v>28.66</v>
      </c>
      <c r="BD4700" s="2">
        <v>6</v>
      </c>
      <c r="BE4700" s="2" t="s">
        <v>55</v>
      </c>
      <c r="BF4700" s="2" t="s">
        <v>39</v>
      </c>
      <c r="BG4700" s="2">
        <v>3</v>
      </c>
      <c r="BH4700" s="2">
        <v>8</v>
      </c>
    </row>
    <row r="4701" spans="36:60" x14ac:dyDescent="0.25">
      <c r="AJ4701" s="12">
        <v>987</v>
      </c>
      <c r="AK4701" s="13" t="s">
        <v>146</v>
      </c>
      <c r="AL4701" s="13" t="s">
        <v>41</v>
      </c>
      <c r="AM4701" s="13" t="s">
        <v>28</v>
      </c>
      <c r="AN4701" s="13" t="s">
        <v>43</v>
      </c>
      <c r="AO4701" s="13" t="s">
        <v>74</v>
      </c>
      <c r="AP4701" s="13" t="s">
        <v>31</v>
      </c>
      <c r="AQ4701" s="13" t="s">
        <v>87</v>
      </c>
      <c r="AR4701" s="13" t="s">
        <v>53</v>
      </c>
      <c r="AS4701" s="13" t="s">
        <v>46</v>
      </c>
      <c r="AT4701" s="13">
        <v>894.32</v>
      </c>
      <c r="AU4701" s="13">
        <v>16</v>
      </c>
      <c r="AV4701" s="13">
        <v>0.21</v>
      </c>
      <c r="AW4701" s="13">
        <v>11304.2</v>
      </c>
      <c r="AX4701" s="13">
        <v>7840.89</v>
      </c>
      <c r="AY4701" s="13">
        <v>3463.31</v>
      </c>
      <c r="AZ4701" s="13" t="s">
        <v>47</v>
      </c>
      <c r="BA4701" s="13" t="s">
        <v>71</v>
      </c>
      <c r="BB4701" s="13" t="s">
        <v>72</v>
      </c>
      <c r="BC4701" s="13">
        <v>5.99</v>
      </c>
      <c r="BD4701" s="13">
        <v>9</v>
      </c>
      <c r="BE4701" s="13" t="s">
        <v>38</v>
      </c>
      <c r="BF4701" s="13" t="s">
        <v>56</v>
      </c>
      <c r="BG4701" s="13">
        <v>2</v>
      </c>
      <c r="BH4701" s="13">
        <v>12</v>
      </c>
    </row>
    <row r="4702" spans="36:60" x14ac:dyDescent="0.25">
      <c r="AJ4702" s="11">
        <v>988</v>
      </c>
      <c r="AK4702" s="2" t="s">
        <v>293</v>
      </c>
      <c r="AL4702" s="2" t="s">
        <v>58</v>
      </c>
      <c r="AM4702" s="2" t="s">
        <v>66</v>
      </c>
      <c r="AN4702" s="2" t="s">
        <v>90</v>
      </c>
      <c r="AO4702" s="2" t="s">
        <v>67</v>
      </c>
      <c r="AP4702" s="2" t="s">
        <v>68</v>
      </c>
      <c r="AQ4702" s="2" t="s">
        <v>84</v>
      </c>
      <c r="AR4702" s="2" t="s">
        <v>45</v>
      </c>
      <c r="AS4702" s="2" t="s">
        <v>70</v>
      </c>
      <c r="AT4702" s="2">
        <v>387.89</v>
      </c>
      <c r="AU4702" s="2">
        <v>12</v>
      </c>
      <c r="AV4702" s="2">
        <v>0.24</v>
      </c>
      <c r="AW4702" s="2">
        <v>3537.56</v>
      </c>
      <c r="AX4702" s="2">
        <v>2405.71</v>
      </c>
      <c r="AY4702" s="2">
        <v>1131.8499999999999</v>
      </c>
      <c r="AZ4702" s="2" t="s">
        <v>91</v>
      </c>
      <c r="BA4702" s="2" t="s">
        <v>71</v>
      </c>
      <c r="BB4702" s="2" t="s">
        <v>48</v>
      </c>
      <c r="BC4702" s="2">
        <v>15.53</v>
      </c>
      <c r="BD4702" s="2">
        <v>2</v>
      </c>
      <c r="BE4702" s="2" t="s">
        <v>55</v>
      </c>
      <c r="BF4702" s="2" t="s">
        <v>39</v>
      </c>
      <c r="BG4702" s="2">
        <v>2</v>
      </c>
      <c r="BH4702" s="2">
        <v>3</v>
      </c>
    </row>
    <row r="4703" spans="36:60" x14ac:dyDescent="0.25">
      <c r="AJ4703" s="12">
        <v>989</v>
      </c>
      <c r="AK4703" s="13" t="s">
        <v>383</v>
      </c>
      <c r="AL4703" s="13" t="s">
        <v>129</v>
      </c>
      <c r="AM4703" s="13" t="s">
        <v>66</v>
      </c>
      <c r="AN4703" s="13" t="s">
        <v>93</v>
      </c>
      <c r="AO4703" s="13" t="s">
        <v>67</v>
      </c>
      <c r="AP4703" s="13" t="s">
        <v>75</v>
      </c>
      <c r="AQ4703" s="13" t="s">
        <v>84</v>
      </c>
      <c r="AR4703" s="13" t="s">
        <v>53</v>
      </c>
      <c r="AS4703" s="13" t="s">
        <v>34</v>
      </c>
      <c r="AT4703" s="13">
        <v>188.02</v>
      </c>
      <c r="AU4703" s="13">
        <v>17</v>
      </c>
      <c r="AV4703" s="13">
        <v>0.08</v>
      </c>
      <c r="AW4703" s="13">
        <v>2940.63</v>
      </c>
      <c r="AX4703" s="13">
        <v>2310.08</v>
      </c>
      <c r="AY4703" s="13">
        <v>630.54999999999995</v>
      </c>
      <c r="AZ4703" s="13" t="s">
        <v>91</v>
      </c>
      <c r="BA4703" s="13" t="s">
        <v>54</v>
      </c>
      <c r="BB4703" s="13" t="s">
        <v>37</v>
      </c>
      <c r="BC4703" s="13">
        <v>5.54</v>
      </c>
      <c r="BD4703" s="13">
        <v>4</v>
      </c>
      <c r="BE4703" s="13" t="s">
        <v>97</v>
      </c>
      <c r="BF4703" s="13" t="s">
        <v>39</v>
      </c>
      <c r="BG4703" s="13">
        <v>1</v>
      </c>
      <c r="BH4703" s="13">
        <v>5</v>
      </c>
    </row>
    <row r="4704" spans="36:60" x14ac:dyDescent="0.25">
      <c r="AJ4704" s="11">
        <v>990</v>
      </c>
      <c r="AK4704" s="2" t="s">
        <v>156</v>
      </c>
      <c r="AL4704" s="2" t="s">
        <v>96</v>
      </c>
      <c r="AM4704" s="2" t="s">
        <v>82</v>
      </c>
      <c r="AN4704" s="2" t="s">
        <v>43</v>
      </c>
      <c r="AO4704" s="2" t="s">
        <v>100</v>
      </c>
      <c r="AP4704" s="2" t="s">
        <v>51</v>
      </c>
      <c r="AQ4704" s="2" t="s">
        <v>102</v>
      </c>
      <c r="AR4704" s="2" t="s">
        <v>33</v>
      </c>
      <c r="AS4704" s="2" t="s">
        <v>46</v>
      </c>
      <c r="AT4704" s="2">
        <v>909.99</v>
      </c>
      <c r="AU4704" s="2">
        <v>19</v>
      </c>
      <c r="AV4704" s="2">
        <v>0.16</v>
      </c>
      <c r="AW4704" s="2">
        <v>14523.44</v>
      </c>
      <c r="AX4704" s="2">
        <v>9562.56</v>
      </c>
      <c r="AY4704" s="2">
        <v>4960.88</v>
      </c>
      <c r="AZ4704" s="2" t="s">
        <v>47</v>
      </c>
      <c r="BA4704" s="2" t="s">
        <v>88</v>
      </c>
      <c r="BB4704" s="2" t="s">
        <v>37</v>
      </c>
      <c r="BC4704" s="2">
        <v>7.23</v>
      </c>
      <c r="BD4704" s="2">
        <v>9</v>
      </c>
      <c r="BE4704" s="2" t="s">
        <v>97</v>
      </c>
      <c r="BF4704" s="2" t="s">
        <v>56</v>
      </c>
      <c r="BG4704" s="2">
        <v>4</v>
      </c>
      <c r="BH4704" s="2">
        <v>5</v>
      </c>
    </row>
    <row r="4705" spans="36:62" x14ac:dyDescent="0.25">
      <c r="AJ4705" s="12">
        <v>991</v>
      </c>
      <c r="AK4705" s="13" t="s">
        <v>637</v>
      </c>
      <c r="AL4705" s="13" t="s">
        <v>127</v>
      </c>
      <c r="AM4705" s="13" t="s">
        <v>42</v>
      </c>
      <c r="AN4705" s="13" t="s">
        <v>29</v>
      </c>
      <c r="AO4705" s="13" t="s">
        <v>44</v>
      </c>
      <c r="AP4705" s="13" t="s">
        <v>51</v>
      </c>
      <c r="AQ4705" s="13" t="s">
        <v>107</v>
      </c>
      <c r="AR4705" s="13" t="s">
        <v>53</v>
      </c>
      <c r="AS4705" s="13" t="s">
        <v>70</v>
      </c>
      <c r="AT4705" s="13">
        <v>563.88</v>
      </c>
      <c r="AU4705" s="13">
        <v>14</v>
      </c>
      <c r="AV4705" s="13">
        <v>0.16</v>
      </c>
      <c r="AW4705" s="13">
        <v>6631.23</v>
      </c>
      <c r="AX4705" s="13">
        <v>5716.32</v>
      </c>
      <c r="AY4705" s="13">
        <v>914.91</v>
      </c>
      <c r="AZ4705" s="13" t="s">
        <v>63</v>
      </c>
      <c r="BA4705" s="13" t="s">
        <v>71</v>
      </c>
      <c r="BB4705" s="13" t="s">
        <v>37</v>
      </c>
      <c r="BC4705" s="13">
        <v>30.37</v>
      </c>
      <c r="BD4705" s="13">
        <v>5</v>
      </c>
      <c r="BE4705" s="13" t="s">
        <v>38</v>
      </c>
      <c r="BF4705" s="13" t="s">
        <v>39</v>
      </c>
      <c r="BG4705" s="13">
        <v>1</v>
      </c>
      <c r="BH4705" s="13">
        <v>10</v>
      </c>
    </row>
    <row r="4706" spans="36:62" x14ac:dyDescent="0.25">
      <c r="AJ4706" s="11">
        <v>992</v>
      </c>
      <c r="AK4706" s="2" t="s">
        <v>414</v>
      </c>
      <c r="AL4706" s="2" t="s">
        <v>27</v>
      </c>
      <c r="AM4706" s="2" t="s">
        <v>66</v>
      </c>
      <c r="AN4706" s="2" t="s">
        <v>93</v>
      </c>
      <c r="AO4706" s="2" t="s">
        <v>94</v>
      </c>
      <c r="AP4706" s="2" t="s">
        <v>75</v>
      </c>
      <c r="AQ4706" s="2" t="s">
        <v>84</v>
      </c>
      <c r="AR4706" s="2" t="s">
        <v>53</v>
      </c>
      <c r="AS4706" s="2" t="s">
        <v>85</v>
      </c>
      <c r="AT4706" s="2">
        <v>118.2</v>
      </c>
      <c r="AU4706" s="2">
        <v>9</v>
      </c>
      <c r="AV4706" s="2">
        <v>0.23</v>
      </c>
      <c r="AW4706" s="2">
        <v>819.13</v>
      </c>
      <c r="AX4706" s="2">
        <v>611.04</v>
      </c>
      <c r="AY4706" s="2">
        <v>208.09</v>
      </c>
      <c r="AZ4706" s="2" t="s">
        <v>63</v>
      </c>
      <c r="BA4706" s="2" t="s">
        <v>71</v>
      </c>
      <c r="BB4706" s="2" t="s">
        <v>72</v>
      </c>
      <c r="BC4706" s="2">
        <v>33.89</v>
      </c>
      <c r="BD4706" s="2">
        <v>5</v>
      </c>
      <c r="BE4706" s="2" t="s">
        <v>97</v>
      </c>
      <c r="BF4706" s="2" t="s">
        <v>39</v>
      </c>
      <c r="BG4706" s="2">
        <v>1</v>
      </c>
      <c r="BH4706" s="2">
        <v>9</v>
      </c>
    </row>
    <row r="4707" spans="36:62" x14ac:dyDescent="0.25">
      <c r="AJ4707" s="12">
        <v>993</v>
      </c>
      <c r="AK4707" s="13" t="s">
        <v>617</v>
      </c>
      <c r="AL4707" s="13" t="s">
        <v>114</v>
      </c>
      <c r="AM4707" s="13" t="s">
        <v>66</v>
      </c>
      <c r="AN4707" s="13" t="s">
        <v>83</v>
      </c>
      <c r="AO4707" s="13" t="s">
        <v>60</v>
      </c>
      <c r="AP4707" s="13" t="s">
        <v>51</v>
      </c>
      <c r="AQ4707" s="13" t="s">
        <v>52</v>
      </c>
      <c r="AR4707" s="13" t="s">
        <v>45</v>
      </c>
      <c r="AS4707" s="13" t="s">
        <v>85</v>
      </c>
      <c r="AT4707" s="13">
        <v>165.14</v>
      </c>
      <c r="AU4707" s="13">
        <v>17</v>
      </c>
      <c r="AV4707" s="13">
        <v>0.25</v>
      </c>
      <c r="AW4707" s="13">
        <v>2105.5300000000002</v>
      </c>
      <c r="AX4707" s="13">
        <v>1873.89</v>
      </c>
      <c r="AY4707" s="13">
        <v>231.64</v>
      </c>
      <c r="AZ4707" s="13" t="s">
        <v>47</v>
      </c>
      <c r="BA4707" s="13" t="s">
        <v>36</v>
      </c>
      <c r="BB4707" s="13" t="s">
        <v>48</v>
      </c>
      <c r="BC4707" s="13">
        <v>5.24</v>
      </c>
      <c r="BD4707" s="13">
        <v>6</v>
      </c>
      <c r="BE4707" s="13" t="s">
        <v>55</v>
      </c>
      <c r="BF4707" s="13" t="s">
        <v>39</v>
      </c>
      <c r="BG4707" s="13">
        <v>1</v>
      </c>
      <c r="BH4707" s="13">
        <v>4</v>
      </c>
    </row>
    <row r="4708" spans="36:62" x14ac:dyDescent="0.25">
      <c r="AJ4708" s="11">
        <v>994</v>
      </c>
      <c r="AK4708" s="2" t="s">
        <v>296</v>
      </c>
      <c r="AL4708" s="2" t="s">
        <v>65</v>
      </c>
      <c r="AM4708" s="2" t="s">
        <v>66</v>
      </c>
      <c r="AN4708" s="2" t="s">
        <v>83</v>
      </c>
      <c r="AO4708" s="2" t="s">
        <v>60</v>
      </c>
      <c r="AP4708" s="2" t="s">
        <v>31</v>
      </c>
      <c r="AQ4708" s="2" t="s">
        <v>32</v>
      </c>
      <c r="AR4708" s="2" t="s">
        <v>33</v>
      </c>
      <c r="AS4708" s="2" t="s">
        <v>70</v>
      </c>
      <c r="AT4708" s="2">
        <v>789.68</v>
      </c>
      <c r="AU4708" s="2">
        <v>11</v>
      </c>
      <c r="AV4708" s="2">
        <v>0.02</v>
      </c>
      <c r="AW4708" s="2">
        <v>8512.75</v>
      </c>
      <c r="AX4708" s="2">
        <v>4347.32</v>
      </c>
      <c r="AY4708" s="2">
        <v>4165.43</v>
      </c>
      <c r="AZ4708" s="2" t="s">
        <v>91</v>
      </c>
      <c r="BA4708" s="2" t="s">
        <v>88</v>
      </c>
      <c r="BB4708" s="2" t="s">
        <v>72</v>
      </c>
      <c r="BC4708" s="2">
        <v>39.369999999999997</v>
      </c>
      <c r="BD4708" s="2">
        <v>9</v>
      </c>
      <c r="BE4708" s="2" t="s">
        <v>38</v>
      </c>
      <c r="BF4708" s="2" t="s">
        <v>56</v>
      </c>
      <c r="BG4708" s="2">
        <v>5</v>
      </c>
      <c r="BH4708" s="2">
        <v>4</v>
      </c>
    </row>
    <row r="4709" spans="36:62" x14ac:dyDescent="0.25">
      <c r="AJ4709" s="12">
        <v>995</v>
      </c>
      <c r="AK4709" s="13" t="s">
        <v>638</v>
      </c>
      <c r="AL4709" s="13" t="s">
        <v>65</v>
      </c>
      <c r="AM4709" s="13" t="s">
        <v>42</v>
      </c>
      <c r="AN4709" s="13" t="s">
        <v>83</v>
      </c>
      <c r="AO4709" s="13" t="s">
        <v>30</v>
      </c>
      <c r="AP4709" s="13" t="s">
        <v>68</v>
      </c>
      <c r="AQ4709" s="13" t="s">
        <v>62</v>
      </c>
      <c r="AR4709" s="13" t="s">
        <v>33</v>
      </c>
      <c r="AS4709" s="13" t="s">
        <v>34</v>
      </c>
      <c r="AT4709" s="13">
        <v>703.88</v>
      </c>
      <c r="AU4709" s="13">
        <v>10</v>
      </c>
      <c r="AV4709" s="13">
        <v>0.08</v>
      </c>
      <c r="AW4709" s="13">
        <v>6475.7</v>
      </c>
      <c r="AX4709" s="13">
        <v>5336.51</v>
      </c>
      <c r="AY4709" s="13">
        <v>1139.19</v>
      </c>
      <c r="AZ4709" s="13" t="s">
        <v>35</v>
      </c>
      <c r="BA4709" s="13" t="s">
        <v>71</v>
      </c>
      <c r="BB4709" s="13" t="s">
        <v>72</v>
      </c>
      <c r="BC4709" s="13">
        <v>39.67</v>
      </c>
      <c r="BD4709" s="13">
        <v>5</v>
      </c>
      <c r="BE4709" s="13" t="s">
        <v>97</v>
      </c>
      <c r="BF4709" s="13" t="s">
        <v>39</v>
      </c>
      <c r="BG4709" s="13">
        <v>4</v>
      </c>
      <c r="BH4709" s="13">
        <v>8</v>
      </c>
    </row>
    <row r="4710" spans="36:62" x14ac:dyDescent="0.25">
      <c r="AJ4710" s="11">
        <v>996</v>
      </c>
      <c r="AK4710" s="2" t="s">
        <v>337</v>
      </c>
      <c r="AL4710" s="2" t="s">
        <v>50</v>
      </c>
      <c r="AM4710" s="2" t="s">
        <v>82</v>
      </c>
      <c r="AN4710" s="2" t="s">
        <v>59</v>
      </c>
      <c r="AO4710" s="2" t="s">
        <v>100</v>
      </c>
      <c r="AP4710" s="2" t="s">
        <v>51</v>
      </c>
      <c r="AQ4710" s="2" t="s">
        <v>84</v>
      </c>
      <c r="AR4710" s="2" t="s">
        <v>33</v>
      </c>
      <c r="AS4710" s="2" t="s">
        <v>80</v>
      </c>
      <c r="AT4710" s="2">
        <v>470.12</v>
      </c>
      <c r="AU4710" s="2">
        <v>7</v>
      </c>
      <c r="AV4710" s="2">
        <v>0.25</v>
      </c>
      <c r="AW4710" s="2">
        <v>2468.13</v>
      </c>
      <c r="AX4710" s="2">
        <v>1243.1199999999999</v>
      </c>
      <c r="AY4710" s="2">
        <v>1225.01</v>
      </c>
      <c r="AZ4710" s="2" t="s">
        <v>63</v>
      </c>
      <c r="BA4710" s="2" t="s">
        <v>36</v>
      </c>
      <c r="BB4710" s="2" t="s">
        <v>37</v>
      </c>
      <c r="BC4710" s="2">
        <v>28.08</v>
      </c>
      <c r="BD4710" s="2">
        <v>5</v>
      </c>
      <c r="BE4710" s="2" t="s">
        <v>55</v>
      </c>
      <c r="BF4710" s="2" t="s">
        <v>39</v>
      </c>
      <c r="BG4710" s="2">
        <v>1</v>
      </c>
      <c r="BH4710" s="2">
        <v>12</v>
      </c>
    </row>
    <row r="4711" spans="36:62" x14ac:dyDescent="0.25">
      <c r="AJ4711" s="12">
        <v>997</v>
      </c>
      <c r="AK4711" s="13" t="s">
        <v>639</v>
      </c>
      <c r="AL4711" s="13" t="s">
        <v>41</v>
      </c>
      <c r="AM4711" s="13" t="s">
        <v>28</v>
      </c>
      <c r="AN4711" s="13" t="s">
        <v>43</v>
      </c>
      <c r="AO4711" s="13" t="s">
        <v>74</v>
      </c>
      <c r="AP4711" s="13" t="s">
        <v>61</v>
      </c>
      <c r="AQ4711" s="13" t="s">
        <v>69</v>
      </c>
      <c r="AR4711" s="13" t="s">
        <v>45</v>
      </c>
      <c r="AS4711" s="13" t="s">
        <v>46</v>
      </c>
      <c r="AT4711" s="13">
        <v>556.35</v>
      </c>
      <c r="AU4711" s="13">
        <v>1</v>
      </c>
      <c r="AV4711" s="13">
        <v>0.2</v>
      </c>
      <c r="AW4711" s="13">
        <v>445.08</v>
      </c>
      <c r="AX4711" s="13">
        <v>244.21</v>
      </c>
      <c r="AY4711" s="13">
        <v>200.87</v>
      </c>
      <c r="AZ4711" s="13" t="s">
        <v>91</v>
      </c>
      <c r="BA4711" s="13" t="s">
        <v>88</v>
      </c>
      <c r="BB4711" s="13" t="s">
        <v>72</v>
      </c>
      <c r="BC4711" s="13">
        <v>21.56</v>
      </c>
      <c r="BD4711" s="13">
        <v>9</v>
      </c>
      <c r="BE4711" s="13" t="s">
        <v>38</v>
      </c>
      <c r="BF4711" s="13" t="s">
        <v>56</v>
      </c>
      <c r="BG4711" s="13">
        <v>5</v>
      </c>
      <c r="BH4711" s="13">
        <v>3</v>
      </c>
    </row>
    <row r="4712" spans="36:62" x14ac:dyDescent="0.25">
      <c r="AJ4712" s="11">
        <v>998</v>
      </c>
      <c r="AK4712" s="2" t="s">
        <v>509</v>
      </c>
      <c r="AL4712" s="2" t="s">
        <v>27</v>
      </c>
      <c r="AM4712" s="2" t="s">
        <v>66</v>
      </c>
      <c r="AN4712" s="2" t="s">
        <v>29</v>
      </c>
      <c r="AO4712" s="2" t="s">
        <v>44</v>
      </c>
      <c r="AP4712" s="2" t="s">
        <v>75</v>
      </c>
      <c r="AQ4712" s="2" t="s">
        <v>62</v>
      </c>
      <c r="AR4712" s="2" t="s">
        <v>33</v>
      </c>
      <c r="AS4712" s="2" t="s">
        <v>80</v>
      </c>
      <c r="AT4712" s="2">
        <v>378.84</v>
      </c>
      <c r="AU4712" s="2">
        <v>19</v>
      </c>
      <c r="AV4712" s="2">
        <v>0.01</v>
      </c>
      <c r="AW4712" s="2">
        <v>7125.98</v>
      </c>
      <c r="AX4712" s="2">
        <v>4159.95</v>
      </c>
      <c r="AY4712" s="2">
        <v>2966.03</v>
      </c>
      <c r="AZ4712" s="2" t="s">
        <v>47</v>
      </c>
      <c r="BA4712" s="2" t="s">
        <v>54</v>
      </c>
      <c r="BB4712" s="2" t="s">
        <v>37</v>
      </c>
      <c r="BC4712" s="2">
        <v>14.89</v>
      </c>
      <c r="BD4712" s="2">
        <v>9</v>
      </c>
      <c r="BE4712" s="2" t="s">
        <v>38</v>
      </c>
      <c r="BF4712" s="2" t="s">
        <v>56</v>
      </c>
      <c r="BG4712" s="2">
        <v>3</v>
      </c>
      <c r="BH4712" s="2">
        <v>6</v>
      </c>
    </row>
    <row r="4713" spans="36:62" x14ac:dyDescent="0.25">
      <c r="AJ4713" s="12">
        <v>999</v>
      </c>
      <c r="AK4713" s="13" t="s">
        <v>411</v>
      </c>
      <c r="AL4713" s="13" t="s">
        <v>96</v>
      </c>
      <c r="AM4713" s="13" t="s">
        <v>42</v>
      </c>
      <c r="AN4713" s="13" t="s">
        <v>29</v>
      </c>
      <c r="AO4713" s="13" t="s">
        <v>44</v>
      </c>
      <c r="AP4713" s="13" t="s">
        <v>68</v>
      </c>
      <c r="AQ4713" s="13" t="s">
        <v>79</v>
      </c>
      <c r="AR4713" s="13" t="s">
        <v>45</v>
      </c>
      <c r="AS4713" s="13" t="s">
        <v>46</v>
      </c>
      <c r="AT4713" s="13">
        <v>120.97</v>
      </c>
      <c r="AU4713" s="13">
        <v>12</v>
      </c>
      <c r="AV4713" s="13">
        <v>0.13</v>
      </c>
      <c r="AW4713" s="13">
        <v>1262.93</v>
      </c>
      <c r="AX4713" s="13">
        <v>794.93</v>
      </c>
      <c r="AY4713" s="13">
        <v>468</v>
      </c>
      <c r="AZ4713" s="13" t="s">
        <v>63</v>
      </c>
      <c r="BA4713" s="13" t="s">
        <v>36</v>
      </c>
      <c r="BB4713" s="13" t="s">
        <v>72</v>
      </c>
      <c r="BC4713" s="13">
        <v>39.049999999999997</v>
      </c>
      <c r="BD4713" s="13">
        <v>3</v>
      </c>
      <c r="BE4713" s="13" t="s">
        <v>55</v>
      </c>
      <c r="BF4713" s="13" t="s">
        <v>39</v>
      </c>
      <c r="BG4713" s="13">
        <v>5</v>
      </c>
      <c r="BH4713" s="13">
        <v>6</v>
      </c>
    </row>
    <row r="4714" spans="36:62" x14ac:dyDescent="0.25">
      <c r="AJ4714" s="11">
        <v>1000</v>
      </c>
      <c r="AK4714" s="2" t="s">
        <v>498</v>
      </c>
      <c r="AL4714" s="2" t="s">
        <v>129</v>
      </c>
      <c r="AM4714" s="2" t="s">
        <v>82</v>
      </c>
      <c r="AN4714" s="2" t="s">
        <v>29</v>
      </c>
      <c r="AO4714" s="2" t="s">
        <v>44</v>
      </c>
      <c r="AP4714" s="2" t="s">
        <v>75</v>
      </c>
      <c r="AQ4714" s="2" t="s">
        <v>134</v>
      </c>
      <c r="AR4714" s="2" t="s">
        <v>33</v>
      </c>
      <c r="AS4714" s="2" t="s">
        <v>80</v>
      </c>
      <c r="AT4714" s="2">
        <v>728.32</v>
      </c>
      <c r="AU4714" s="2">
        <v>19</v>
      </c>
      <c r="AV4714" s="2">
        <v>0.25</v>
      </c>
      <c r="AW4714" s="2">
        <v>10378.56</v>
      </c>
      <c r="AX4714" s="2">
        <v>6524.32</v>
      </c>
      <c r="AY4714" s="2">
        <v>3854.24</v>
      </c>
      <c r="AZ4714" s="2" t="s">
        <v>76</v>
      </c>
      <c r="BA4714" s="2" t="s">
        <v>88</v>
      </c>
      <c r="BB4714" s="2" t="s">
        <v>48</v>
      </c>
      <c r="BC4714" s="2">
        <v>18.53</v>
      </c>
      <c r="BD4714" s="2">
        <v>7</v>
      </c>
      <c r="BE4714" s="2" t="s">
        <v>97</v>
      </c>
      <c r="BF4714" s="2" t="s">
        <v>56</v>
      </c>
      <c r="BG4714" s="2">
        <v>4</v>
      </c>
      <c r="BH4714" s="2">
        <v>1</v>
      </c>
    </row>
    <row r="4715" spans="36:62" ht="15.75" thickBot="1" x14ac:dyDescent="0.3"/>
    <row r="4716" spans="36:62" ht="15.75" thickBot="1" x14ac:dyDescent="0.3">
      <c r="AJ4716" s="27" t="s">
        <v>23</v>
      </c>
    </row>
    <row r="4717" spans="36:62" ht="15.75" thickBot="1" x14ac:dyDescent="0.3">
      <c r="AJ4717" s="28" t="s">
        <v>56</v>
      </c>
      <c r="AN4717" s="125" t="s">
        <v>695</v>
      </c>
      <c r="AO4717" s="126"/>
      <c r="AP4717" s="126"/>
      <c r="AQ4717" s="126"/>
      <c r="AR4717" s="126"/>
      <c r="AS4717" s="127"/>
    </row>
    <row r="4718" spans="36:62" ht="15.75" thickBot="1" x14ac:dyDescent="0.3">
      <c r="BD4718" s="125" t="s">
        <v>671</v>
      </c>
      <c r="BE4718" s="126"/>
      <c r="BF4718" s="126"/>
      <c r="BG4718" s="126"/>
      <c r="BH4718" s="126"/>
      <c r="BI4718" s="126"/>
      <c r="BJ4718" s="127"/>
    </row>
    <row r="4719" spans="36:62" ht="15.75" thickBot="1" x14ac:dyDescent="0.3">
      <c r="AJ4719" s="125" t="s">
        <v>692</v>
      </c>
      <c r="AK4719" s="126"/>
      <c r="AL4719" s="126"/>
      <c r="AM4719" s="126"/>
      <c r="AN4719" s="126"/>
      <c r="AO4719" s="126"/>
      <c r="AP4719" s="126"/>
      <c r="AQ4719" s="127"/>
      <c r="AS4719" s="125" t="s">
        <v>694</v>
      </c>
      <c r="AT4719" s="126"/>
      <c r="AU4719" s="126"/>
      <c r="AV4719" s="126"/>
      <c r="AW4719" s="126"/>
      <c r="AX4719" s="126"/>
      <c r="AY4719" s="126"/>
      <c r="AZ4719" s="127"/>
    </row>
    <row r="4720" spans="36:62" ht="15.75" thickBot="1" x14ac:dyDescent="0.3">
      <c r="BD4720" s="27" t="s">
        <v>13</v>
      </c>
    </row>
    <row r="4721" spans="36:85" ht="15.75" thickBot="1" x14ac:dyDescent="0.3">
      <c r="AJ4721" s="44" t="s">
        <v>8</v>
      </c>
      <c r="AK4721" s="67" t="s">
        <v>7</v>
      </c>
      <c r="AS4721" s="15" t="s">
        <v>5</v>
      </c>
      <c r="AT4721" s="17" t="s">
        <v>6</v>
      </c>
      <c r="BD4721" s="30" t="s">
        <v>672</v>
      </c>
    </row>
    <row r="4722" spans="36:85" ht="15.75" thickBot="1" x14ac:dyDescent="0.3">
      <c r="AJ4722" s="68" t="s">
        <v>84</v>
      </c>
      <c r="AK4722" s="65" t="str">
        <f>INDEX(Table2[ProductCategory],MATCH($AJ$4722,Table2[ProductName],0))</f>
        <v>Furniture</v>
      </c>
      <c r="AS4722" s="68" t="s">
        <v>83</v>
      </c>
      <c r="AT4722" s="65" t="str">
        <f>VLOOKUP($AS$4722,Table25[[#All],[Country]:[City]],2,0)</f>
        <v>Mumbai</v>
      </c>
      <c r="BO4722" s="16" t="s">
        <v>12</v>
      </c>
      <c r="BP4722" s="16" t="s">
        <v>13</v>
      </c>
      <c r="BQ4722" s="16" t="s">
        <v>683</v>
      </c>
      <c r="BR4722" s="16" t="s">
        <v>14</v>
      </c>
      <c r="BS4722" s="16" t="s">
        <v>689</v>
      </c>
      <c r="BT4722" s="16" t="s">
        <v>685</v>
      </c>
    </row>
    <row r="4723" spans="36:85" ht="16.5" thickTop="1" thickBot="1" x14ac:dyDescent="0.3">
      <c r="BD4723" s="15" t="s">
        <v>1</v>
      </c>
      <c r="BE4723" s="16" t="s">
        <v>2</v>
      </c>
      <c r="BF4723" s="16" t="s">
        <v>3</v>
      </c>
      <c r="BG4723" s="16" t="s">
        <v>4</v>
      </c>
      <c r="BH4723" s="16" t="s">
        <v>5</v>
      </c>
      <c r="BI4723" s="16" t="s">
        <v>6</v>
      </c>
      <c r="BJ4723" s="16" t="s">
        <v>7</v>
      </c>
      <c r="BK4723" s="16" t="s">
        <v>8</v>
      </c>
      <c r="BL4723" s="16" t="s">
        <v>9</v>
      </c>
      <c r="BM4723" s="16" t="s">
        <v>10</v>
      </c>
      <c r="BN4723" s="16" t="s">
        <v>11</v>
      </c>
      <c r="BO4723" s="2">
        <v>16</v>
      </c>
      <c r="BP4723" s="2">
        <v>0.28000000000000003</v>
      </c>
      <c r="BQ4723" s="48" t="s">
        <v>719</v>
      </c>
      <c r="BR4723" s="2">
        <v>5047.1400000000003</v>
      </c>
      <c r="BS4723" s="59" t="s">
        <v>36</v>
      </c>
      <c r="BT4723" s="53" t="s">
        <v>720</v>
      </c>
      <c r="BU4723" s="16" t="s">
        <v>15</v>
      </c>
      <c r="BV4723" s="16" t="s">
        <v>16</v>
      </c>
      <c r="BW4723" s="16" t="s">
        <v>17</v>
      </c>
      <c r="BX4723" s="16" t="s">
        <v>18</v>
      </c>
      <c r="BY4723" s="16" t="s">
        <v>19</v>
      </c>
      <c r="BZ4723" s="16" t="s">
        <v>20</v>
      </c>
      <c r="CA4723" s="16" t="s">
        <v>21</v>
      </c>
      <c r="CB4723" s="16" t="s">
        <v>684</v>
      </c>
      <c r="CC4723" s="16" t="s">
        <v>22</v>
      </c>
      <c r="CD4723" s="16" t="s">
        <v>23</v>
      </c>
      <c r="CE4723" s="16" t="s">
        <v>24</v>
      </c>
      <c r="CF4723" s="16" t="s">
        <v>688</v>
      </c>
      <c r="CG4723" s="17" t="s">
        <v>25</v>
      </c>
    </row>
    <row r="4724" spans="36:85" ht="16.5" thickTop="1" thickBot="1" x14ac:dyDescent="0.3">
      <c r="AJ4724" s="125" t="s">
        <v>693</v>
      </c>
      <c r="AK4724" s="126"/>
      <c r="AL4724" s="126"/>
      <c r="AM4724" s="126"/>
      <c r="AN4724" s="126"/>
      <c r="AO4724" s="126"/>
      <c r="AP4724" s="126"/>
      <c r="AQ4724" s="127"/>
      <c r="BD4724" s="20">
        <v>4</v>
      </c>
      <c r="BE4724" s="2" t="s">
        <v>57</v>
      </c>
      <c r="BF4724" s="2" t="s">
        <v>58</v>
      </c>
      <c r="BG4724" s="2" t="s">
        <v>42</v>
      </c>
      <c r="BH4724" s="2" t="s">
        <v>59</v>
      </c>
      <c r="BI4724" s="2" t="s">
        <v>60</v>
      </c>
      <c r="BJ4724" s="2" t="s">
        <v>61</v>
      </c>
      <c r="BK4724" s="2" t="s">
        <v>62</v>
      </c>
      <c r="BL4724" s="2" t="s">
        <v>33</v>
      </c>
      <c r="BM4724" s="2" t="s">
        <v>34</v>
      </c>
      <c r="BN4724" s="2">
        <v>438.12</v>
      </c>
      <c r="BO4724" s="2">
        <v>1</v>
      </c>
      <c r="BP4724" s="2">
        <v>0.21</v>
      </c>
      <c r="BQ4724" s="48" t="s">
        <v>719</v>
      </c>
      <c r="BR4724" s="2">
        <v>433.05</v>
      </c>
      <c r="BS4724" s="59" t="s">
        <v>723</v>
      </c>
      <c r="BT4724" s="53" t="s">
        <v>724</v>
      </c>
      <c r="BU4724" s="2">
        <v>2684.67</v>
      </c>
      <c r="BV4724" s="2">
        <v>2362.4699999999998</v>
      </c>
      <c r="BW4724" s="2" t="s">
        <v>63</v>
      </c>
      <c r="BX4724" s="2" t="s">
        <v>54</v>
      </c>
      <c r="BY4724" s="2" t="s">
        <v>48</v>
      </c>
      <c r="BZ4724" s="2">
        <v>23.41</v>
      </c>
      <c r="CA4724" s="2">
        <v>3</v>
      </c>
      <c r="CB4724" s="50" t="s">
        <v>721</v>
      </c>
      <c r="CC4724" s="2" t="s">
        <v>38</v>
      </c>
      <c r="CD4724" s="2" t="s">
        <v>56</v>
      </c>
      <c r="CE4724" s="2">
        <v>1</v>
      </c>
      <c r="CF4724" s="56" t="s">
        <v>722</v>
      </c>
      <c r="CG4724" s="21">
        <v>1</v>
      </c>
    </row>
    <row r="4725" spans="36:85" ht="16.5" thickTop="1" thickBot="1" x14ac:dyDescent="0.3">
      <c r="AJ4725" s="69" t="s">
        <v>1</v>
      </c>
      <c r="AK4725" s="70" t="s">
        <v>10</v>
      </c>
      <c r="BD4725" s="20">
        <v>20</v>
      </c>
      <c r="BE4725" s="2" t="s">
        <v>109</v>
      </c>
      <c r="BF4725" s="2" t="s">
        <v>58</v>
      </c>
      <c r="BG4725" s="2" t="s">
        <v>66</v>
      </c>
      <c r="BH4725" s="2" t="s">
        <v>90</v>
      </c>
      <c r="BI4725" s="2" t="s">
        <v>60</v>
      </c>
      <c r="BJ4725" s="2" t="s">
        <v>51</v>
      </c>
      <c r="BK4725" s="2" t="s">
        <v>32</v>
      </c>
      <c r="BL4725" s="2" t="s">
        <v>33</v>
      </c>
      <c r="BM4725" s="2" t="s">
        <v>46</v>
      </c>
      <c r="BN4725" s="2">
        <v>548.16</v>
      </c>
      <c r="BO4725" s="13">
        <v>6</v>
      </c>
      <c r="BP4725" s="13">
        <v>0.3</v>
      </c>
      <c r="BQ4725" s="48" t="s">
        <v>719</v>
      </c>
      <c r="BR4725" s="13">
        <v>3525.69</v>
      </c>
      <c r="BS4725" s="60" t="s">
        <v>36</v>
      </c>
      <c r="BT4725" s="54" t="s">
        <v>720</v>
      </c>
      <c r="BU4725" s="2">
        <v>297.44</v>
      </c>
      <c r="BV4725" s="2">
        <v>135.61000000000001</v>
      </c>
      <c r="BW4725" s="2" t="s">
        <v>47</v>
      </c>
      <c r="BX4725" s="2" t="s">
        <v>36</v>
      </c>
      <c r="BY4725" s="2" t="s">
        <v>48</v>
      </c>
      <c r="BZ4725" s="2">
        <v>33.450000000000003</v>
      </c>
      <c r="CA4725" s="2">
        <v>7</v>
      </c>
      <c r="CB4725" s="50" t="s">
        <v>725</v>
      </c>
      <c r="CC4725" s="2" t="s">
        <v>55</v>
      </c>
      <c r="CD4725" s="2" t="s">
        <v>56</v>
      </c>
      <c r="CE4725" s="2">
        <v>3</v>
      </c>
      <c r="CF4725" s="56" t="s">
        <v>726</v>
      </c>
      <c r="CG4725" s="21">
        <v>12</v>
      </c>
    </row>
    <row r="4726" spans="36:85" ht="16.5" thickTop="1" thickBot="1" x14ac:dyDescent="0.3">
      <c r="AJ4726" s="68">
        <v>994</v>
      </c>
      <c r="AK4726" s="65" t="str">
        <f>VLOOKUP($AJ$4726,Table2[[#All],[OrderID]:[SalesRep]],10,0)</f>
        <v>Jacket</v>
      </c>
      <c r="BD4726" s="22">
        <v>21</v>
      </c>
      <c r="BE4726" s="13" t="s">
        <v>110</v>
      </c>
      <c r="BF4726" s="13" t="s">
        <v>58</v>
      </c>
      <c r="BG4726" s="13" t="s">
        <v>82</v>
      </c>
      <c r="BH4726" s="13" t="s">
        <v>43</v>
      </c>
      <c r="BI4726" s="13" t="s">
        <v>60</v>
      </c>
      <c r="BJ4726" s="13" t="s">
        <v>75</v>
      </c>
      <c r="BK4726" s="13" t="s">
        <v>52</v>
      </c>
      <c r="BL4726" s="13" t="s">
        <v>33</v>
      </c>
      <c r="BM4726" s="13" t="s">
        <v>80</v>
      </c>
      <c r="BN4726" s="13">
        <v>839.45</v>
      </c>
      <c r="BO4726" s="2">
        <v>14</v>
      </c>
      <c r="BP4726" s="2">
        <v>0.27</v>
      </c>
      <c r="BQ4726" s="48" t="s">
        <v>719</v>
      </c>
      <c r="BR4726" s="2">
        <v>4820.7700000000004</v>
      </c>
      <c r="BS4726" s="59" t="s">
        <v>36</v>
      </c>
      <c r="BT4726" s="53" t="s">
        <v>720</v>
      </c>
      <c r="BU4726" s="13">
        <v>2289.81</v>
      </c>
      <c r="BV4726" s="13">
        <v>1235.8800000000001</v>
      </c>
      <c r="BW4726" s="13" t="s">
        <v>76</v>
      </c>
      <c r="BX4726" s="13" t="s">
        <v>88</v>
      </c>
      <c r="BY4726" s="13" t="s">
        <v>48</v>
      </c>
      <c r="BZ4726" s="13">
        <v>49.92</v>
      </c>
      <c r="CA4726" s="13">
        <v>1</v>
      </c>
      <c r="CB4726" s="51" t="s">
        <v>721</v>
      </c>
      <c r="CC4726" s="13" t="s">
        <v>55</v>
      </c>
      <c r="CD4726" s="13" t="s">
        <v>39</v>
      </c>
      <c r="CE4726" s="13">
        <v>3</v>
      </c>
      <c r="CF4726" s="57" t="s">
        <v>726</v>
      </c>
      <c r="CG4726" s="23">
        <v>8</v>
      </c>
    </row>
    <row r="4727" spans="36:85" ht="16.5" thickTop="1" thickBot="1" x14ac:dyDescent="0.3">
      <c r="BD4727" s="20">
        <v>30</v>
      </c>
      <c r="BE4727" s="2" t="s">
        <v>122</v>
      </c>
      <c r="BF4727" s="2" t="s">
        <v>99</v>
      </c>
      <c r="BG4727" s="2" t="s">
        <v>66</v>
      </c>
      <c r="BH4727" s="2" t="s">
        <v>59</v>
      </c>
      <c r="BI4727" s="2" t="s">
        <v>30</v>
      </c>
      <c r="BJ4727" s="2" t="s">
        <v>61</v>
      </c>
      <c r="BK4727" s="2" t="s">
        <v>84</v>
      </c>
      <c r="BL4727" s="2" t="s">
        <v>45</v>
      </c>
      <c r="BM4727" s="2" t="s">
        <v>85</v>
      </c>
      <c r="BN4727" s="2">
        <v>471.7</v>
      </c>
      <c r="BO4727" s="13">
        <v>16</v>
      </c>
      <c r="BP4727" s="13">
        <v>0.28000000000000003</v>
      </c>
      <c r="BQ4727" s="48" t="s">
        <v>719</v>
      </c>
      <c r="BR4727" s="13">
        <v>3687.9</v>
      </c>
      <c r="BS4727" s="60" t="s">
        <v>36</v>
      </c>
      <c r="BT4727" s="54" t="s">
        <v>720</v>
      </c>
      <c r="BU4727" s="2">
        <v>3546.14</v>
      </c>
      <c r="BV4727" s="2">
        <v>1274.6300000000001</v>
      </c>
      <c r="BW4727" s="2" t="s">
        <v>35</v>
      </c>
      <c r="BX4727" s="2" t="s">
        <v>36</v>
      </c>
      <c r="BY4727" s="2" t="s">
        <v>72</v>
      </c>
      <c r="BZ4727" s="2">
        <v>29.81</v>
      </c>
      <c r="CA4727" s="2">
        <v>2</v>
      </c>
      <c r="CB4727" s="50" t="s">
        <v>721</v>
      </c>
      <c r="CC4727" s="2" t="s">
        <v>97</v>
      </c>
      <c r="CD4727" s="2" t="s">
        <v>39</v>
      </c>
      <c r="CE4727" s="2">
        <v>5</v>
      </c>
      <c r="CF4727" s="56" t="s">
        <v>727</v>
      </c>
      <c r="CG4727" s="21">
        <v>4</v>
      </c>
    </row>
    <row r="4728" spans="36:85" ht="16.5" thickTop="1" thickBot="1" x14ac:dyDescent="0.3">
      <c r="AJ4728" s="125" t="s">
        <v>698</v>
      </c>
      <c r="AK4728" s="126"/>
      <c r="AL4728" s="126"/>
      <c r="AM4728" s="126"/>
      <c r="AN4728" s="126"/>
      <c r="AO4728" s="126"/>
      <c r="AP4728" s="126"/>
      <c r="AQ4728" s="127"/>
      <c r="AS4728" s="125" t="s">
        <v>699</v>
      </c>
      <c r="AT4728" s="126"/>
      <c r="AU4728" s="126"/>
      <c r="AV4728" s="126"/>
      <c r="AW4728" s="126"/>
      <c r="AX4728" s="126"/>
      <c r="AY4728" s="126"/>
      <c r="AZ4728" s="127"/>
      <c r="BD4728" s="22">
        <v>35</v>
      </c>
      <c r="BE4728" s="13" t="s">
        <v>128</v>
      </c>
      <c r="BF4728" s="13" t="s">
        <v>129</v>
      </c>
      <c r="BG4728" s="13" t="s">
        <v>42</v>
      </c>
      <c r="BH4728" s="13" t="s">
        <v>93</v>
      </c>
      <c r="BI4728" s="13" t="s">
        <v>67</v>
      </c>
      <c r="BJ4728" s="13" t="s">
        <v>68</v>
      </c>
      <c r="BK4728" s="13" t="s">
        <v>69</v>
      </c>
      <c r="BL4728" s="13" t="s">
        <v>33</v>
      </c>
      <c r="BM4728" s="13" t="s">
        <v>80</v>
      </c>
      <c r="BN4728" s="13">
        <v>320.13</v>
      </c>
      <c r="BO4728" s="13">
        <v>20</v>
      </c>
      <c r="BP4728" s="13">
        <v>0.23</v>
      </c>
      <c r="BQ4728" s="48" t="s">
        <v>719</v>
      </c>
      <c r="BR4728" s="13">
        <v>6515.89</v>
      </c>
      <c r="BS4728" s="60" t="s">
        <v>36</v>
      </c>
      <c r="BT4728" s="54" t="s">
        <v>720</v>
      </c>
      <c r="BU4728" s="13">
        <v>2965.44</v>
      </c>
      <c r="BV4728" s="13">
        <v>722.46</v>
      </c>
      <c r="BW4728" s="13" t="s">
        <v>63</v>
      </c>
      <c r="BX4728" s="13" t="s">
        <v>36</v>
      </c>
      <c r="BY4728" s="13" t="s">
        <v>37</v>
      </c>
      <c r="BZ4728" s="13">
        <v>9.33</v>
      </c>
      <c r="CA4728" s="13">
        <v>8</v>
      </c>
      <c r="CB4728" s="51" t="s">
        <v>725</v>
      </c>
      <c r="CC4728" s="13" t="s">
        <v>97</v>
      </c>
      <c r="CD4728" s="13" t="s">
        <v>56</v>
      </c>
      <c r="CE4728" s="13">
        <v>4</v>
      </c>
      <c r="CF4728" s="57" t="s">
        <v>728</v>
      </c>
      <c r="CG4728" s="23">
        <v>12</v>
      </c>
    </row>
    <row r="4729" spans="36:85" ht="16.5" thickTop="1" thickBot="1" x14ac:dyDescent="0.3">
      <c r="BD4729" s="22">
        <v>37</v>
      </c>
      <c r="BE4729" s="13" t="s">
        <v>131</v>
      </c>
      <c r="BF4729" s="13" t="s">
        <v>118</v>
      </c>
      <c r="BG4729" s="13" t="s">
        <v>42</v>
      </c>
      <c r="BH4729" s="13" t="s">
        <v>43</v>
      </c>
      <c r="BI4729" s="13" t="s">
        <v>74</v>
      </c>
      <c r="BJ4729" s="13" t="s">
        <v>31</v>
      </c>
      <c r="BK4729" s="13" t="s">
        <v>84</v>
      </c>
      <c r="BL4729" s="13" t="s">
        <v>33</v>
      </c>
      <c r="BM4729" s="13" t="s">
        <v>34</v>
      </c>
      <c r="BN4729" s="13">
        <v>423.11</v>
      </c>
      <c r="BO4729" s="2">
        <v>8</v>
      </c>
      <c r="BP4729" s="2">
        <v>0.25</v>
      </c>
      <c r="BQ4729" s="48" t="s">
        <v>719</v>
      </c>
      <c r="BR4729" s="2">
        <v>3314.16</v>
      </c>
      <c r="BS4729" s="59" t="s">
        <v>36</v>
      </c>
      <c r="BT4729" s="53" t="s">
        <v>720</v>
      </c>
      <c r="BU4729" s="13">
        <v>4640.04</v>
      </c>
      <c r="BV4729" s="13">
        <v>1875.85</v>
      </c>
      <c r="BW4729" s="13" t="s">
        <v>76</v>
      </c>
      <c r="BX4729" s="13" t="s">
        <v>36</v>
      </c>
      <c r="BY4729" s="13" t="s">
        <v>48</v>
      </c>
      <c r="BZ4729" s="13">
        <v>31.13</v>
      </c>
      <c r="CA4729" s="13">
        <v>8</v>
      </c>
      <c r="CB4729" s="51" t="s">
        <v>725</v>
      </c>
      <c r="CC4729" s="13" t="s">
        <v>38</v>
      </c>
      <c r="CD4729" s="13" t="s">
        <v>39</v>
      </c>
      <c r="CE4729" s="13">
        <v>5</v>
      </c>
      <c r="CF4729" s="57" t="s">
        <v>727</v>
      </c>
      <c r="CG4729" s="23">
        <v>5</v>
      </c>
    </row>
    <row r="4730" spans="36:85" ht="16.5" thickTop="1" thickBot="1" x14ac:dyDescent="0.3">
      <c r="AJ4730" s="15" t="s">
        <v>1</v>
      </c>
      <c r="AK4730" s="17" t="s">
        <v>14</v>
      </c>
      <c r="AT4730" s="44" t="s">
        <v>14</v>
      </c>
      <c r="AU4730" s="44" t="s">
        <v>3</v>
      </c>
      <c r="BD4730" s="20">
        <v>40</v>
      </c>
      <c r="BE4730" s="2" t="s">
        <v>135</v>
      </c>
      <c r="BF4730" s="2" t="s">
        <v>114</v>
      </c>
      <c r="BG4730" s="2" t="s">
        <v>66</v>
      </c>
      <c r="BH4730" s="2" t="s">
        <v>90</v>
      </c>
      <c r="BI4730" s="2" t="s">
        <v>78</v>
      </c>
      <c r="BJ4730" s="2" t="s">
        <v>31</v>
      </c>
      <c r="BK4730" s="2" t="s">
        <v>102</v>
      </c>
      <c r="BL4730" s="2" t="s">
        <v>33</v>
      </c>
      <c r="BM4730" s="2" t="s">
        <v>34</v>
      </c>
      <c r="BN4730" s="2">
        <v>552.36</v>
      </c>
      <c r="BO4730" s="13">
        <v>19</v>
      </c>
      <c r="BP4730" s="13">
        <v>0.24</v>
      </c>
      <c r="BQ4730" s="48" t="s">
        <v>719</v>
      </c>
      <c r="BR4730" s="13">
        <v>6528.04</v>
      </c>
      <c r="BS4730" s="60" t="s">
        <v>36</v>
      </c>
      <c r="BT4730" s="54" t="s">
        <v>720</v>
      </c>
      <c r="BU4730" s="2">
        <v>2498.48</v>
      </c>
      <c r="BV4730" s="2">
        <v>815.68</v>
      </c>
      <c r="BW4730" s="2" t="s">
        <v>63</v>
      </c>
      <c r="BX4730" s="2" t="s">
        <v>88</v>
      </c>
      <c r="BY4730" s="2" t="s">
        <v>72</v>
      </c>
      <c r="BZ4730" s="2">
        <v>39.93</v>
      </c>
      <c r="CA4730" s="2">
        <v>5</v>
      </c>
      <c r="CB4730" s="50" t="s">
        <v>725</v>
      </c>
      <c r="CC4730" s="2" t="s">
        <v>97</v>
      </c>
      <c r="CD4730" s="2" t="s">
        <v>56</v>
      </c>
      <c r="CE4730" s="2">
        <v>3</v>
      </c>
      <c r="CF4730" s="56" t="s">
        <v>726</v>
      </c>
      <c r="CG4730" s="21">
        <v>6</v>
      </c>
    </row>
    <row r="4731" spans="36:85" ht="16.5" thickTop="1" thickBot="1" x14ac:dyDescent="0.3">
      <c r="AJ4731" s="71">
        <v>999</v>
      </c>
      <c r="AK4731" s="65">
        <f>INDEX(Table2[[#All],[OrderID]:[Revenue]],MATCH($AJ$4731,Table2[[#All],[OrderID]],0),15)</f>
        <v>0.13</v>
      </c>
      <c r="AT4731" s="72">
        <f>MAX(Table2[[#All],[Revenue]])</f>
        <v>18384.66</v>
      </c>
      <c r="AU4731" s="72" t="str">
        <f>INDEX(Table2[[#All],[CustomerName]:[Revenue]],MATCH($AT$4731,Table2[[#All],[Revenue]],0),1)</f>
        <v>Arjun</v>
      </c>
      <c r="BD4731" s="22">
        <v>41</v>
      </c>
      <c r="BE4731" s="13" t="s">
        <v>136</v>
      </c>
      <c r="BF4731" s="13" t="s">
        <v>50</v>
      </c>
      <c r="BG4731" s="13" t="s">
        <v>42</v>
      </c>
      <c r="BH4731" s="13" t="s">
        <v>90</v>
      </c>
      <c r="BI4731" s="13" t="s">
        <v>44</v>
      </c>
      <c r="BJ4731" s="13" t="s">
        <v>75</v>
      </c>
      <c r="BK4731" s="13" t="s">
        <v>87</v>
      </c>
      <c r="BL4731" s="13" t="s">
        <v>53</v>
      </c>
      <c r="BM4731" s="13" t="s">
        <v>46</v>
      </c>
      <c r="BN4731" s="13">
        <v>452.08</v>
      </c>
      <c r="BO4731" s="2">
        <v>19</v>
      </c>
      <c r="BP4731" s="2">
        <v>0.22</v>
      </c>
      <c r="BQ4731" s="48" t="s">
        <v>719</v>
      </c>
      <c r="BR4731" s="2">
        <v>9098.44</v>
      </c>
      <c r="BS4731" s="59" t="s">
        <v>36</v>
      </c>
      <c r="BT4731" s="53" t="s">
        <v>720</v>
      </c>
      <c r="BU4731" s="13">
        <v>5864.42</v>
      </c>
      <c r="BV4731" s="13">
        <v>663.62</v>
      </c>
      <c r="BW4731" s="13" t="s">
        <v>35</v>
      </c>
      <c r="BX4731" s="13" t="s">
        <v>71</v>
      </c>
      <c r="BY4731" s="13" t="s">
        <v>37</v>
      </c>
      <c r="BZ4731" s="13">
        <v>15.25</v>
      </c>
      <c r="CA4731" s="13">
        <v>6</v>
      </c>
      <c r="CB4731" s="51" t="s">
        <v>725</v>
      </c>
      <c r="CC4731" s="13" t="s">
        <v>55</v>
      </c>
      <c r="CD4731" s="13" t="s">
        <v>39</v>
      </c>
      <c r="CE4731" s="13">
        <v>1</v>
      </c>
      <c r="CF4731" s="57" t="s">
        <v>722</v>
      </c>
      <c r="CG4731" s="23">
        <v>4</v>
      </c>
    </row>
    <row r="4732" spans="36:85" ht="16.5" thickTop="1" thickBot="1" x14ac:dyDescent="0.3">
      <c r="BD4732" s="20">
        <v>44</v>
      </c>
      <c r="BE4732" s="2" t="s">
        <v>138</v>
      </c>
      <c r="BF4732" s="2" t="s">
        <v>114</v>
      </c>
      <c r="BG4732" s="2" t="s">
        <v>82</v>
      </c>
      <c r="BH4732" s="2" t="s">
        <v>83</v>
      </c>
      <c r="BI4732" s="2" t="s">
        <v>30</v>
      </c>
      <c r="BJ4732" s="2" t="s">
        <v>31</v>
      </c>
      <c r="BK4732" s="2" t="s">
        <v>102</v>
      </c>
      <c r="BL4732" s="2" t="s">
        <v>45</v>
      </c>
      <c r="BM4732" s="2" t="s">
        <v>85</v>
      </c>
      <c r="BN4732" s="2">
        <v>613.92999999999995</v>
      </c>
      <c r="BO4732" s="2">
        <v>16</v>
      </c>
      <c r="BP4732" s="2">
        <v>0.23</v>
      </c>
      <c r="BQ4732" s="48" t="s">
        <v>719</v>
      </c>
      <c r="BR4732" s="2">
        <v>3163.41</v>
      </c>
      <c r="BS4732" s="59" t="s">
        <v>36</v>
      </c>
      <c r="BT4732" s="53" t="s">
        <v>720</v>
      </c>
      <c r="BU4732" s="2">
        <v>5865.98</v>
      </c>
      <c r="BV4732" s="2">
        <v>3232.46</v>
      </c>
      <c r="BW4732" s="2" t="s">
        <v>91</v>
      </c>
      <c r="BX4732" s="2" t="s">
        <v>54</v>
      </c>
      <c r="BY4732" s="2" t="s">
        <v>37</v>
      </c>
      <c r="BZ4732" s="2">
        <v>13.92</v>
      </c>
      <c r="CA4732" s="2">
        <v>2</v>
      </c>
      <c r="CB4732" s="50" t="s">
        <v>721</v>
      </c>
      <c r="CC4732" s="2" t="s">
        <v>97</v>
      </c>
      <c r="CD4732" s="2" t="s">
        <v>39</v>
      </c>
      <c r="CE4732" s="2">
        <v>3</v>
      </c>
      <c r="CF4732" s="56" t="s">
        <v>726</v>
      </c>
      <c r="CG4732" s="21">
        <v>6</v>
      </c>
    </row>
    <row r="4733" spans="36:85" ht="16.5" thickTop="1" thickBot="1" x14ac:dyDescent="0.3">
      <c r="AJ4733" s="125" t="s">
        <v>701</v>
      </c>
      <c r="AK4733" s="126"/>
      <c r="AL4733" s="126"/>
      <c r="AM4733" s="126"/>
      <c r="AN4733" s="126"/>
      <c r="AO4733" s="126"/>
      <c r="AP4733" s="126"/>
      <c r="AQ4733" s="127"/>
      <c r="AS4733" s="125" t="s">
        <v>700</v>
      </c>
      <c r="AT4733" s="126"/>
      <c r="AU4733" s="126"/>
      <c r="AV4733" s="126"/>
      <c r="AW4733" s="126"/>
      <c r="AX4733" s="126"/>
      <c r="AY4733" s="126"/>
      <c r="AZ4733" s="127"/>
      <c r="BD4733" s="20">
        <v>46</v>
      </c>
      <c r="BE4733" s="2" t="s">
        <v>140</v>
      </c>
      <c r="BF4733" s="2" t="s">
        <v>27</v>
      </c>
      <c r="BG4733" s="2" t="s">
        <v>28</v>
      </c>
      <c r="BH4733" s="2" t="s">
        <v>59</v>
      </c>
      <c r="BI4733" s="2" t="s">
        <v>30</v>
      </c>
      <c r="BJ4733" s="2" t="s">
        <v>61</v>
      </c>
      <c r="BK4733" s="2" t="s">
        <v>107</v>
      </c>
      <c r="BL4733" s="2" t="s">
        <v>53</v>
      </c>
      <c r="BM4733" s="2" t="s">
        <v>34</v>
      </c>
      <c r="BN4733" s="2">
        <v>256.77</v>
      </c>
      <c r="BO4733" s="13">
        <v>8</v>
      </c>
      <c r="BP4733" s="13">
        <v>0.25</v>
      </c>
      <c r="BQ4733" s="48" t="s">
        <v>719</v>
      </c>
      <c r="BR4733" s="13">
        <v>4883.9399999999996</v>
      </c>
      <c r="BS4733" s="60" t="s">
        <v>36</v>
      </c>
      <c r="BT4733" s="54" t="s">
        <v>720</v>
      </c>
      <c r="BU4733" s="2">
        <v>1847.04</v>
      </c>
      <c r="BV4733" s="2">
        <v>1316.37</v>
      </c>
      <c r="BW4733" s="2" t="s">
        <v>91</v>
      </c>
      <c r="BX4733" s="2" t="s">
        <v>88</v>
      </c>
      <c r="BY4733" s="2" t="s">
        <v>37</v>
      </c>
      <c r="BZ4733" s="2">
        <v>49.27</v>
      </c>
      <c r="CA4733" s="2">
        <v>10</v>
      </c>
      <c r="CB4733" s="50" t="s">
        <v>725</v>
      </c>
      <c r="CC4733" s="2" t="s">
        <v>97</v>
      </c>
      <c r="CD4733" s="2" t="s">
        <v>56</v>
      </c>
      <c r="CE4733" s="2">
        <v>2</v>
      </c>
      <c r="CF4733" s="56" t="s">
        <v>722</v>
      </c>
      <c r="CG4733" s="21">
        <v>6</v>
      </c>
    </row>
    <row r="4734" spans="36:85" ht="16.5" thickTop="1" thickBot="1" x14ac:dyDescent="0.3">
      <c r="BD4734" s="22">
        <v>49</v>
      </c>
      <c r="BE4734" s="13" t="s">
        <v>143</v>
      </c>
      <c r="BF4734" s="13" t="s">
        <v>65</v>
      </c>
      <c r="BG4734" s="13" t="s">
        <v>42</v>
      </c>
      <c r="BH4734" s="13" t="s">
        <v>90</v>
      </c>
      <c r="BI4734" s="13" t="s">
        <v>67</v>
      </c>
      <c r="BJ4734" s="13" t="s">
        <v>61</v>
      </c>
      <c r="BK4734" s="13" t="s">
        <v>62</v>
      </c>
      <c r="BL4734" s="13" t="s">
        <v>33</v>
      </c>
      <c r="BM4734" s="13" t="s">
        <v>80</v>
      </c>
      <c r="BN4734" s="13">
        <v>813.99</v>
      </c>
      <c r="BO4734" s="2">
        <v>16</v>
      </c>
      <c r="BP4734" s="2">
        <v>0.23</v>
      </c>
      <c r="BQ4734" s="48" t="s">
        <v>719</v>
      </c>
      <c r="BR4734" s="2">
        <v>11200.6</v>
      </c>
      <c r="BS4734" s="59" t="s">
        <v>36</v>
      </c>
      <c r="BT4734" s="53" t="s">
        <v>720</v>
      </c>
      <c r="BU4734" s="13">
        <v>3293.32</v>
      </c>
      <c r="BV4734" s="13">
        <v>1590.62</v>
      </c>
      <c r="BW4734" s="13" t="s">
        <v>63</v>
      </c>
      <c r="BX4734" s="13" t="s">
        <v>54</v>
      </c>
      <c r="BY4734" s="13" t="s">
        <v>48</v>
      </c>
      <c r="BZ4734" s="13">
        <v>29.36</v>
      </c>
      <c r="CA4734" s="13">
        <v>1</v>
      </c>
      <c r="CB4734" s="51" t="s">
        <v>721</v>
      </c>
      <c r="CC4734" s="13" t="s">
        <v>55</v>
      </c>
      <c r="CD4734" s="13" t="s">
        <v>56</v>
      </c>
      <c r="CE4734" s="13">
        <v>2</v>
      </c>
      <c r="CF4734" s="57" t="s">
        <v>722</v>
      </c>
      <c r="CG4734" s="23">
        <v>7</v>
      </c>
    </row>
    <row r="4735" spans="36:85" ht="16.5" thickTop="1" thickBot="1" x14ac:dyDescent="0.3">
      <c r="AJ4735" s="44" t="s">
        <v>3</v>
      </c>
      <c r="AK4735" s="64" t="s">
        <v>4</v>
      </c>
      <c r="AS4735" s="63" t="s">
        <v>12</v>
      </c>
      <c r="AT4735" s="44" t="s">
        <v>8</v>
      </c>
      <c r="BD4735" s="20">
        <v>52</v>
      </c>
      <c r="BE4735" s="2" t="s">
        <v>146</v>
      </c>
      <c r="BF4735" s="2" t="s">
        <v>65</v>
      </c>
      <c r="BG4735" s="2" t="s">
        <v>42</v>
      </c>
      <c r="BH4735" s="2" t="s">
        <v>83</v>
      </c>
      <c r="BI4735" s="2" t="s">
        <v>60</v>
      </c>
      <c r="BJ4735" s="2" t="s">
        <v>75</v>
      </c>
      <c r="BK4735" s="2" t="s">
        <v>69</v>
      </c>
      <c r="BL4735" s="2" t="s">
        <v>33</v>
      </c>
      <c r="BM4735" s="2" t="s">
        <v>34</v>
      </c>
      <c r="BN4735" s="2">
        <v>909.14</v>
      </c>
      <c r="BO4735" s="13">
        <v>16</v>
      </c>
      <c r="BP4735" s="13">
        <v>0.27</v>
      </c>
      <c r="BQ4735" s="48" t="s">
        <v>719</v>
      </c>
      <c r="BR4735" s="13">
        <v>11509.94</v>
      </c>
      <c r="BS4735" s="60" t="s">
        <v>36</v>
      </c>
      <c r="BT4735" s="54" t="s">
        <v>720</v>
      </c>
      <c r="BU4735" s="2">
        <v>9302.2099999999991</v>
      </c>
      <c r="BV4735" s="2">
        <v>1898.39</v>
      </c>
      <c r="BW4735" s="2" t="s">
        <v>63</v>
      </c>
      <c r="BX4735" s="2" t="s">
        <v>71</v>
      </c>
      <c r="BY4735" s="2" t="s">
        <v>37</v>
      </c>
      <c r="BZ4735" s="2">
        <v>27.97</v>
      </c>
      <c r="CA4735" s="2">
        <v>1</v>
      </c>
      <c r="CB4735" s="50" t="s">
        <v>721</v>
      </c>
      <c r="CC4735" s="2" t="s">
        <v>97</v>
      </c>
      <c r="CD4735" s="2" t="s">
        <v>56</v>
      </c>
      <c r="CE4735" s="2">
        <v>4</v>
      </c>
      <c r="CF4735" s="56" t="s">
        <v>728</v>
      </c>
      <c r="CG4735" s="21">
        <v>12</v>
      </c>
    </row>
    <row r="4736" spans="36:85" ht="16.5" thickTop="1" thickBot="1" x14ac:dyDescent="0.3">
      <c r="AJ4736" s="31" t="s">
        <v>65</v>
      </c>
      <c r="AK4736" s="65" t="str">
        <f>INDEX(Table2[[#All],[Region]],MATCH($AJ$4736,Table2[[#All],[CustomerName]],0),0)</f>
        <v>East</v>
      </c>
      <c r="AS4736" s="62">
        <f>MAX(Table2[[#All],[Quantity]])</f>
        <v>20</v>
      </c>
      <c r="AT4736" s="65" t="str">
        <f>INDEX(Table2[[#All],[ProductName]:[Quantity]],MATCH($AS$4736,Table2[[#All],[Quantity]],0),1)</f>
        <v>Tablet</v>
      </c>
      <c r="BD4736" s="22">
        <v>57</v>
      </c>
      <c r="BE4736" s="13" t="s">
        <v>141</v>
      </c>
      <c r="BF4736" s="13" t="s">
        <v>65</v>
      </c>
      <c r="BG4736" s="13" t="s">
        <v>28</v>
      </c>
      <c r="BH4736" s="13" t="s">
        <v>59</v>
      </c>
      <c r="BI4736" s="13" t="s">
        <v>30</v>
      </c>
      <c r="BJ4736" s="13" t="s">
        <v>75</v>
      </c>
      <c r="BK4736" s="13" t="s">
        <v>102</v>
      </c>
      <c r="BL4736" s="13" t="s">
        <v>53</v>
      </c>
      <c r="BM4736" s="13" t="s">
        <v>85</v>
      </c>
      <c r="BN4736" s="13">
        <v>985.44</v>
      </c>
      <c r="BO4736" s="2">
        <v>17</v>
      </c>
      <c r="BP4736" s="2">
        <v>0.26</v>
      </c>
      <c r="BQ4736" s="48" t="s">
        <v>719</v>
      </c>
      <c r="BR4736" s="2">
        <v>6232.64</v>
      </c>
      <c r="BS4736" s="59" t="s">
        <v>36</v>
      </c>
      <c r="BT4736" s="53" t="s">
        <v>720</v>
      </c>
      <c r="BU4736" s="13">
        <v>7544.45</v>
      </c>
      <c r="BV4736" s="13">
        <v>3965.49</v>
      </c>
      <c r="BW4736" s="13" t="s">
        <v>63</v>
      </c>
      <c r="BX4736" s="13" t="s">
        <v>36</v>
      </c>
      <c r="BY4736" s="13" t="s">
        <v>48</v>
      </c>
      <c r="BZ4736" s="13">
        <v>42.71</v>
      </c>
      <c r="CA4736" s="13">
        <v>1</v>
      </c>
      <c r="CB4736" s="51" t="s">
        <v>721</v>
      </c>
      <c r="CC4736" s="13" t="s">
        <v>38</v>
      </c>
      <c r="CD4736" s="13" t="s">
        <v>39</v>
      </c>
      <c r="CE4736" s="13">
        <v>2</v>
      </c>
      <c r="CF4736" s="57" t="s">
        <v>722</v>
      </c>
      <c r="CG4736" s="23">
        <v>2</v>
      </c>
    </row>
    <row r="4737" spans="36:85" ht="16.5" thickTop="1" thickBot="1" x14ac:dyDescent="0.3">
      <c r="BD4737" s="20">
        <v>62</v>
      </c>
      <c r="BE4737" s="2" t="s">
        <v>155</v>
      </c>
      <c r="BF4737" s="2" t="s">
        <v>96</v>
      </c>
      <c r="BG4737" s="2" t="s">
        <v>42</v>
      </c>
      <c r="BH4737" s="2" t="s">
        <v>93</v>
      </c>
      <c r="BI4737" s="2" t="s">
        <v>78</v>
      </c>
      <c r="BJ4737" s="2" t="s">
        <v>61</v>
      </c>
      <c r="BK4737" s="2" t="s">
        <v>79</v>
      </c>
      <c r="BL4737" s="2" t="s">
        <v>45</v>
      </c>
      <c r="BM4737" s="2" t="s">
        <v>46</v>
      </c>
      <c r="BN4737" s="2">
        <v>495.44</v>
      </c>
      <c r="BO4737" s="2">
        <v>5</v>
      </c>
      <c r="BP4737" s="2">
        <v>0.23</v>
      </c>
      <c r="BQ4737" s="48" t="s">
        <v>719</v>
      </c>
      <c r="BR4737" s="2">
        <v>182.76</v>
      </c>
      <c r="BS4737" s="59" t="s">
        <v>723</v>
      </c>
      <c r="BT4737" s="53" t="s">
        <v>724</v>
      </c>
      <c r="BU4737" s="2">
        <v>4952.16</v>
      </c>
      <c r="BV4737" s="2">
        <v>1280.48</v>
      </c>
      <c r="BW4737" s="2" t="s">
        <v>35</v>
      </c>
      <c r="BX4737" s="2" t="s">
        <v>36</v>
      </c>
      <c r="BY4737" s="2" t="s">
        <v>37</v>
      </c>
      <c r="BZ4737" s="2">
        <v>45.6</v>
      </c>
      <c r="CA4737" s="2">
        <v>6</v>
      </c>
      <c r="CB4737" s="50" t="s">
        <v>725</v>
      </c>
      <c r="CC4737" s="2" t="s">
        <v>97</v>
      </c>
      <c r="CD4737" s="2" t="s">
        <v>39</v>
      </c>
      <c r="CE4737" s="2">
        <v>2</v>
      </c>
      <c r="CF4737" s="56" t="s">
        <v>722</v>
      </c>
      <c r="CG4737" s="21">
        <v>3</v>
      </c>
    </row>
    <row r="4738" spans="36:85" ht="16.5" thickTop="1" thickBot="1" x14ac:dyDescent="0.3">
      <c r="AJ4738" s="125" t="s">
        <v>702</v>
      </c>
      <c r="AK4738" s="126"/>
      <c r="AL4738" s="126"/>
      <c r="AM4738" s="126"/>
      <c r="AN4738" s="126"/>
      <c r="AO4738" s="126"/>
      <c r="AP4738" s="126"/>
      <c r="AQ4738" s="127"/>
      <c r="AS4738" s="125" t="s">
        <v>706</v>
      </c>
      <c r="AT4738" s="126"/>
      <c r="AU4738" s="126"/>
      <c r="AV4738" s="126"/>
      <c r="AW4738" s="126"/>
      <c r="AX4738" s="126"/>
      <c r="AY4738" s="126"/>
      <c r="AZ4738" s="127"/>
      <c r="BD4738" s="20">
        <v>64</v>
      </c>
      <c r="BE4738" s="2" t="s">
        <v>157</v>
      </c>
      <c r="BF4738" s="2" t="s">
        <v>27</v>
      </c>
      <c r="BG4738" s="2" t="s">
        <v>66</v>
      </c>
      <c r="BH4738" s="2" t="s">
        <v>90</v>
      </c>
      <c r="BI4738" s="2" t="s">
        <v>94</v>
      </c>
      <c r="BJ4738" s="2" t="s">
        <v>68</v>
      </c>
      <c r="BK4738" s="2" t="s">
        <v>102</v>
      </c>
      <c r="BL4738" s="2" t="s">
        <v>53</v>
      </c>
      <c r="BM4738" s="2" t="s">
        <v>80</v>
      </c>
      <c r="BN4738" s="2">
        <v>47.47</v>
      </c>
      <c r="BO4738" s="2">
        <v>16</v>
      </c>
      <c r="BP4738" s="2">
        <v>0.24</v>
      </c>
      <c r="BQ4738" s="48" t="s">
        <v>719</v>
      </c>
      <c r="BR4738" s="2">
        <v>4419.43</v>
      </c>
      <c r="BS4738" s="59" t="s">
        <v>36</v>
      </c>
      <c r="BT4738" s="53" t="s">
        <v>720</v>
      </c>
      <c r="BU4738" s="2">
        <v>133.31</v>
      </c>
      <c r="BV4738" s="2">
        <v>49.45</v>
      </c>
      <c r="BW4738" s="2" t="s">
        <v>76</v>
      </c>
      <c r="BX4738" s="2" t="s">
        <v>88</v>
      </c>
      <c r="BY4738" s="2" t="s">
        <v>48</v>
      </c>
      <c r="BZ4738" s="2">
        <v>29.78</v>
      </c>
      <c r="CA4738" s="2">
        <v>5</v>
      </c>
      <c r="CB4738" s="50" t="s">
        <v>725</v>
      </c>
      <c r="CC4738" s="2" t="s">
        <v>38</v>
      </c>
      <c r="CD4738" s="2" t="s">
        <v>56</v>
      </c>
      <c r="CE4738" s="2">
        <v>1</v>
      </c>
      <c r="CF4738" s="56" t="s">
        <v>722</v>
      </c>
      <c r="CG4738" s="21">
        <v>6</v>
      </c>
    </row>
    <row r="4739" spans="36:85" ht="16.5" thickTop="1" thickBot="1" x14ac:dyDescent="0.3">
      <c r="BD4739" s="20">
        <v>66</v>
      </c>
      <c r="BE4739" s="2" t="s">
        <v>159</v>
      </c>
      <c r="BF4739" s="2" t="s">
        <v>129</v>
      </c>
      <c r="BG4739" s="2" t="s">
        <v>66</v>
      </c>
      <c r="BH4739" s="2" t="s">
        <v>59</v>
      </c>
      <c r="BI4739" s="2" t="s">
        <v>30</v>
      </c>
      <c r="BJ4739" s="2" t="s">
        <v>68</v>
      </c>
      <c r="BK4739" s="2" t="s">
        <v>69</v>
      </c>
      <c r="BL4739" s="2" t="s">
        <v>45</v>
      </c>
      <c r="BM4739" s="2" t="s">
        <v>34</v>
      </c>
      <c r="BN4739" s="2">
        <v>363.44</v>
      </c>
      <c r="BO4739" s="13">
        <v>13</v>
      </c>
      <c r="BP4739" s="13">
        <v>0.23</v>
      </c>
      <c r="BQ4739" s="48" t="s">
        <v>719</v>
      </c>
      <c r="BR4739" s="13">
        <v>701.7</v>
      </c>
      <c r="BS4739" s="60" t="s">
        <v>723</v>
      </c>
      <c r="BT4739" s="54" t="s">
        <v>724</v>
      </c>
      <c r="BU4739" s="2">
        <v>3371.74</v>
      </c>
      <c r="BV4739" s="2">
        <v>1047.69</v>
      </c>
      <c r="BW4739" s="2" t="s">
        <v>63</v>
      </c>
      <c r="BX4739" s="2" t="s">
        <v>71</v>
      </c>
      <c r="BY4739" s="2" t="s">
        <v>48</v>
      </c>
      <c r="BZ4739" s="2">
        <v>44.15</v>
      </c>
      <c r="CA4739" s="2">
        <v>5</v>
      </c>
      <c r="CB4739" s="50" t="s">
        <v>725</v>
      </c>
      <c r="CC4739" s="2" t="s">
        <v>97</v>
      </c>
      <c r="CD4739" s="2" t="s">
        <v>39</v>
      </c>
      <c r="CE4739" s="2">
        <v>1</v>
      </c>
      <c r="CF4739" s="56" t="s">
        <v>722</v>
      </c>
      <c r="CG4739" s="21">
        <v>12</v>
      </c>
    </row>
    <row r="4740" spans="36:85" ht="16.5" thickTop="1" thickBot="1" x14ac:dyDescent="0.3">
      <c r="AJ4740" s="15" t="s">
        <v>1</v>
      </c>
      <c r="AK4740" s="64" t="s">
        <v>17</v>
      </c>
      <c r="AS4740" s="63" t="s">
        <v>8</v>
      </c>
      <c r="AT4740" s="75" t="s">
        <v>14</v>
      </c>
      <c r="BD4740" s="22">
        <v>69</v>
      </c>
      <c r="BE4740" s="13" t="s">
        <v>162</v>
      </c>
      <c r="BF4740" s="13" t="s">
        <v>129</v>
      </c>
      <c r="BG4740" s="13" t="s">
        <v>42</v>
      </c>
      <c r="BH4740" s="13" t="s">
        <v>59</v>
      </c>
      <c r="BI4740" s="13" t="s">
        <v>100</v>
      </c>
      <c r="BJ4740" s="13" t="s">
        <v>75</v>
      </c>
      <c r="BK4740" s="13" t="s">
        <v>79</v>
      </c>
      <c r="BL4740" s="13" t="s">
        <v>53</v>
      </c>
      <c r="BM4740" s="13" t="s">
        <v>34</v>
      </c>
      <c r="BN4740" s="13">
        <v>70.099999999999994</v>
      </c>
      <c r="BO4740" s="2">
        <v>14</v>
      </c>
      <c r="BP4740" s="2">
        <v>0.28000000000000003</v>
      </c>
      <c r="BQ4740" s="48" t="s">
        <v>719</v>
      </c>
      <c r="BR4740" s="2">
        <v>6479.63</v>
      </c>
      <c r="BS4740" s="59" t="s">
        <v>36</v>
      </c>
      <c r="BT4740" s="53" t="s">
        <v>720</v>
      </c>
      <c r="BU4740" s="13">
        <v>539.09</v>
      </c>
      <c r="BV4740" s="13">
        <v>162.61000000000001</v>
      </c>
      <c r="BW4740" s="13" t="s">
        <v>76</v>
      </c>
      <c r="BX4740" s="13" t="s">
        <v>71</v>
      </c>
      <c r="BY4740" s="13" t="s">
        <v>37</v>
      </c>
      <c r="BZ4740" s="13">
        <v>41.41</v>
      </c>
      <c r="CA4740" s="13">
        <v>1</v>
      </c>
      <c r="CB4740" s="51" t="s">
        <v>721</v>
      </c>
      <c r="CC4740" s="13" t="s">
        <v>38</v>
      </c>
      <c r="CD4740" s="13" t="s">
        <v>39</v>
      </c>
      <c r="CE4740" s="13">
        <v>1</v>
      </c>
      <c r="CF4740" s="57" t="s">
        <v>722</v>
      </c>
      <c r="CG4740" s="23">
        <v>6</v>
      </c>
    </row>
    <row r="4741" spans="36:85" ht="16.5" thickTop="1" thickBot="1" x14ac:dyDescent="0.3">
      <c r="AJ4741" s="62">
        <v>999</v>
      </c>
      <c r="AK4741" s="65" t="str">
        <f>INDEX(Table2[[#All],[PaymentMethod]],MATCH($AJ$4741,Table2[[#All],[OrderID]],0),0)</f>
        <v>PayPal</v>
      </c>
      <c r="AS4741" s="77" t="s">
        <v>62</v>
      </c>
      <c r="AT4741" s="65">
        <f>SUMIF(Table2[[#All],[ProductName]],$AS$4741,Table2[[#All],[Revenue]])</f>
        <v>442164.87</v>
      </c>
      <c r="BD4741" s="20">
        <v>70</v>
      </c>
      <c r="BE4741" s="2" t="s">
        <v>163</v>
      </c>
      <c r="BF4741" s="2" t="s">
        <v>27</v>
      </c>
      <c r="BG4741" s="2" t="s">
        <v>28</v>
      </c>
      <c r="BH4741" s="2" t="s">
        <v>43</v>
      </c>
      <c r="BI4741" s="2" t="s">
        <v>44</v>
      </c>
      <c r="BJ4741" s="2" t="s">
        <v>31</v>
      </c>
      <c r="BK4741" s="2" t="s">
        <v>107</v>
      </c>
      <c r="BL4741" s="2" t="s">
        <v>53</v>
      </c>
      <c r="BM4741" s="2" t="s">
        <v>70</v>
      </c>
      <c r="BN4741" s="2">
        <v>642.82000000000005</v>
      </c>
      <c r="BO4741" s="2">
        <v>17</v>
      </c>
      <c r="BP4741" s="2">
        <v>0.25</v>
      </c>
      <c r="BQ4741" s="48" t="s">
        <v>719</v>
      </c>
      <c r="BR4741" s="2">
        <v>5442.72</v>
      </c>
      <c r="BS4741" s="59" t="s">
        <v>36</v>
      </c>
      <c r="BT4741" s="53" t="s">
        <v>720</v>
      </c>
      <c r="BU4741" s="2">
        <v>3693.45</v>
      </c>
      <c r="BV4741" s="2">
        <v>2786.18</v>
      </c>
      <c r="BW4741" s="2" t="s">
        <v>76</v>
      </c>
      <c r="BX4741" s="2" t="s">
        <v>36</v>
      </c>
      <c r="BY4741" s="2" t="s">
        <v>37</v>
      </c>
      <c r="BZ4741" s="2">
        <v>42.03</v>
      </c>
      <c r="CA4741" s="2">
        <v>9</v>
      </c>
      <c r="CB4741" s="50" t="s">
        <v>725</v>
      </c>
      <c r="CC4741" s="2" t="s">
        <v>97</v>
      </c>
      <c r="CD4741" s="2" t="s">
        <v>39</v>
      </c>
      <c r="CE4741" s="2">
        <v>3</v>
      </c>
      <c r="CF4741" s="56" t="s">
        <v>726</v>
      </c>
      <c r="CG4741" s="21">
        <v>3</v>
      </c>
    </row>
    <row r="4742" spans="36:85" ht="16.5" thickTop="1" thickBot="1" x14ac:dyDescent="0.3">
      <c r="BD4742" s="20">
        <v>76</v>
      </c>
      <c r="BE4742" s="2" t="s">
        <v>169</v>
      </c>
      <c r="BF4742" s="2" t="s">
        <v>118</v>
      </c>
      <c r="BG4742" s="2" t="s">
        <v>82</v>
      </c>
      <c r="BH4742" s="2" t="s">
        <v>83</v>
      </c>
      <c r="BI4742" s="2" t="s">
        <v>44</v>
      </c>
      <c r="BJ4742" s="2" t="s">
        <v>61</v>
      </c>
      <c r="BK4742" s="2" t="s">
        <v>102</v>
      </c>
      <c r="BL4742" s="2" t="s">
        <v>33</v>
      </c>
      <c r="BM4742" s="2" t="s">
        <v>80</v>
      </c>
      <c r="BN4742" s="2">
        <v>426.88</v>
      </c>
      <c r="BO4742" s="13">
        <v>12</v>
      </c>
      <c r="BP4742" s="13">
        <v>0.28999999999999998</v>
      </c>
      <c r="BQ4742" s="48" t="s">
        <v>719</v>
      </c>
      <c r="BR4742" s="13">
        <v>6902.05</v>
      </c>
      <c r="BS4742" s="60" t="s">
        <v>36</v>
      </c>
      <c r="BT4742" s="54" t="s">
        <v>720</v>
      </c>
      <c r="BU4742" s="2">
        <v>3834.42</v>
      </c>
      <c r="BV4742" s="2">
        <v>1608.3</v>
      </c>
      <c r="BW4742" s="2" t="s">
        <v>47</v>
      </c>
      <c r="BX4742" s="2" t="s">
        <v>54</v>
      </c>
      <c r="BY4742" s="2" t="s">
        <v>48</v>
      </c>
      <c r="BZ4742" s="2">
        <v>44.75</v>
      </c>
      <c r="CA4742" s="2">
        <v>6</v>
      </c>
      <c r="CB4742" s="50" t="s">
        <v>725</v>
      </c>
      <c r="CC4742" s="2" t="s">
        <v>38</v>
      </c>
      <c r="CD4742" s="2" t="s">
        <v>39</v>
      </c>
      <c r="CE4742" s="2">
        <v>2</v>
      </c>
      <c r="CF4742" s="56" t="s">
        <v>722</v>
      </c>
      <c r="CG4742" s="21">
        <v>11</v>
      </c>
    </row>
    <row r="4743" spans="36:85" ht="16.5" thickTop="1" thickBot="1" x14ac:dyDescent="0.3">
      <c r="AJ4743" s="125" t="s">
        <v>705</v>
      </c>
      <c r="AK4743" s="126"/>
      <c r="AL4743" s="126"/>
      <c r="AM4743" s="126"/>
      <c r="AN4743" s="126"/>
      <c r="AO4743" s="126"/>
      <c r="AP4743" s="126"/>
      <c r="AQ4743" s="127"/>
      <c r="AS4743" s="125" t="s">
        <v>707</v>
      </c>
      <c r="AT4743" s="126"/>
      <c r="AU4743" s="126"/>
      <c r="AV4743" s="126"/>
      <c r="AW4743" s="126"/>
      <c r="AX4743" s="126"/>
      <c r="AY4743" s="126"/>
      <c r="AZ4743" s="127"/>
      <c r="BD4743" s="22">
        <v>79</v>
      </c>
      <c r="BE4743" s="13" t="s">
        <v>172</v>
      </c>
      <c r="BF4743" s="13" t="s">
        <v>114</v>
      </c>
      <c r="BG4743" s="13" t="s">
        <v>66</v>
      </c>
      <c r="BH4743" s="13" t="s">
        <v>93</v>
      </c>
      <c r="BI4743" s="13" t="s">
        <v>100</v>
      </c>
      <c r="BJ4743" s="13" t="s">
        <v>51</v>
      </c>
      <c r="BK4743" s="13" t="s">
        <v>84</v>
      </c>
      <c r="BL4743" s="13" t="s">
        <v>33</v>
      </c>
      <c r="BM4743" s="13" t="s">
        <v>34</v>
      </c>
      <c r="BN4743" s="13">
        <v>810.1</v>
      </c>
      <c r="BO4743" s="13">
        <v>16</v>
      </c>
      <c r="BP4743" s="13">
        <v>0.25</v>
      </c>
      <c r="BQ4743" s="48" t="s">
        <v>719</v>
      </c>
      <c r="BR4743" s="13">
        <v>11478.96</v>
      </c>
      <c r="BS4743" s="60" t="s">
        <v>36</v>
      </c>
      <c r="BT4743" s="54" t="s">
        <v>720</v>
      </c>
      <c r="BU4743" s="13">
        <v>6066.99</v>
      </c>
      <c r="BV4743" s="13">
        <v>835.06</v>
      </c>
      <c r="BW4743" s="13" t="s">
        <v>76</v>
      </c>
      <c r="BX4743" s="13" t="s">
        <v>88</v>
      </c>
      <c r="BY4743" s="13" t="s">
        <v>72</v>
      </c>
      <c r="BZ4743" s="13">
        <v>34.72</v>
      </c>
      <c r="CA4743" s="13">
        <v>2</v>
      </c>
      <c r="CB4743" s="51" t="s">
        <v>721</v>
      </c>
      <c r="CC4743" s="13" t="s">
        <v>55</v>
      </c>
      <c r="CD4743" s="13" t="s">
        <v>56</v>
      </c>
      <c r="CE4743" s="13">
        <v>2</v>
      </c>
      <c r="CF4743" s="57" t="s">
        <v>722</v>
      </c>
      <c r="CG4743" s="23">
        <v>12</v>
      </c>
    </row>
    <row r="4744" spans="36:85" ht="16.5" thickTop="1" thickBot="1" x14ac:dyDescent="0.3">
      <c r="AS4744" s="63" t="s">
        <v>5</v>
      </c>
      <c r="AT4744" s="75" t="s">
        <v>14</v>
      </c>
      <c r="BD4744" s="22">
        <v>81</v>
      </c>
      <c r="BE4744" s="13" t="s">
        <v>174</v>
      </c>
      <c r="BF4744" s="13" t="s">
        <v>96</v>
      </c>
      <c r="BG4744" s="13" t="s">
        <v>82</v>
      </c>
      <c r="BH4744" s="13" t="s">
        <v>43</v>
      </c>
      <c r="BI4744" s="13" t="s">
        <v>67</v>
      </c>
      <c r="BJ4744" s="13" t="s">
        <v>61</v>
      </c>
      <c r="BK4744" s="13" t="s">
        <v>32</v>
      </c>
      <c r="BL4744" s="13" t="s">
        <v>53</v>
      </c>
      <c r="BM4744" s="13" t="s">
        <v>34</v>
      </c>
      <c r="BN4744" s="13">
        <v>956.58</v>
      </c>
      <c r="BO4744" s="13">
        <v>12</v>
      </c>
      <c r="BP4744" s="13">
        <v>0.24</v>
      </c>
      <c r="BQ4744" s="48" t="s">
        <v>719</v>
      </c>
      <c r="BR4744" s="13">
        <v>2997.65</v>
      </c>
      <c r="BS4744" s="60" t="s">
        <v>36</v>
      </c>
      <c r="BT4744" s="54" t="s">
        <v>724</v>
      </c>
      <c r="BU4744" s="13">
        <v>7984.89</v>
      </c>
      <c r="BV4744" s="13">
        <v>3494.07</v>
      </c>
      <c r="BW4744" s="13" t="s">
        <v>35</v>
      </c>
      <c r="BX4744" s="13" t="s">
        <v>88</v>
      </c>
      <c r="BY4744" s="13" t="s">
        <v>37</v>
      </c>
      <c r="BZ4744" s="13">
        <v>47.92</v>
      </c>
      <c r="CA4744" s="13">
        <v>2</v>
      </c>
      <c r="CB4744" s="51" t="s">
        <v>721</v>
      </c>
      <c r="CC4744" s="13" t="s">
        <v>97</v>
      </c>
      <c r="CD4744" s="13" t="s">
        <v>39</v>
      </c>
      <c r="CE4744" s="13">
        <v>3</v>
      </c>
      <c r="CF4744" s="57" t="s">
        <v>726</v>
      </c>
      <c r="CG4744" s="23">
        <v>8</v>
      </c>
    </row>
    <row r="4745" spans="36:85" ht="16.5" thickTop="1" thickBot="1" x14ac:dyDescent="0.3">
      <c r="AJ4745" s="27" t="s">
        <v>7</v>
      </c>
      <c r="AK4745" s="75" t="s">
        <v>14</v>
      </c>
      <c r="AS4745" s="24" t="s">
        <v>59</v>
      </c>
      <c r="AT4745" s="65">
        <f>SUMIF(Table2[[#All],[Country]],$AS$4745,Table2[[#All],[Revenue]])</f>
        <v>838241.25999999978</v>
      </c>
      <c r="BD4745" s="22">
        <v>85</v>
      </c>
      <c r="BE4745" s="13" t="s">
        <v>178</v>
      </c>
      <c r="BF4745" s="13" t="s">
        <v>99</v>
      </c>
      <c r="BG4745" s="13" t="s">
        <v>66</v>
      </c>
      <c r="BH4745" s="13" t="s">
        <v>93</v>
      </c>
      <c r="BI4745" s="13" t="s">
        <v>67</v>
      </c>
      <c r="BJ4745" s="13" t="s">
        <v>51</v>
      </c>
      <c r="BK4745" s="13" t="s">
        <v>32</v>
      </c>
      <c r="BL4745" s="13" t="s">
        <v>45</v>
      </c>
      <c r="BM4745" s="13" t="s">
        <v>46</v>
      </c>
      <c r="BN4745" s="13">
        <v>328.69</v>
      </c>
      <c r="BO4745" s="2">
        <v>11</v>
      </c>
      <c r="BP4745" s="2">
        <v>0.28999999999999998</v>
      </c>
      <c r="BQ4745" s="48" t="s">
        <v>719</v>
      </c>
      <c r="BR4745" s="2">
        <v>2949.45</v>
      </c>
      <c r="BS4745" s="59" t="s">
        <v>36</v>
      </c>
      <c r="BT4745" s="53" t="s">
        <v>724</v>
      </c>
      <c r="BU4745" s="13">
        <v>1908.05</v>
      </c>
      <c r="BV4745" s="13">
        <v>1089.5999999999999</v>
      </c>
      <c r="BW4745" s="13" t="s">
        <v>47</v>
      </c>
      <c r="BX4745" s="13" t="s">
        <v>36</v>
      </c>
      <c r="BY4745" s="13" t="s">
        <v>37</v>
      </c>
      <c r="BZ4745" s="13">
        <v>19.920000000000002</v>
      </c>
      <c r="CA4745" s="13">
        <v>2</v>
      </c>
      <c r="CB4745" s="51" t="s">
        <v>721</v>
      </c>
      <c r="CC4745" s="13" t="s">
        <v>97</v>
      </c>
      <c r="CD4745" s="13" t="s">
        <v>39</v>
      </c>
      <c r="CE4745" s="13">
        <v>3</v>
      </c>
      <c r="CF4745" s="57" t="s">
        <v>726</v>
      </c>
      <c r="CG4745" s="23">
        <v>8</v>
      </c>
    </row>
    <row r="4746" spans="36:85" ht="16.5" thickTop="1" thickBot="1" x14ac:dyDescent="0.3">
      <c r="AJ4746" s="76" t="s">
        <v>31</v>
      </c>
      <c r="AK4746" s="65">
        <f>SUMIF(Table2[[#All],[ProductCategory]],AJ4746,Table2[[#All],[Revenue]])</f>
        <v>902960.04999999946</v>
      </c>
      <c r="BD4746" s="20">
        <v>90</v>
      </c>
      <c r="BE4746" s="2" t="s">
        <v>182</v>
      </c>
      <c r="BF4746" s="2" t="s">
        <v>120</v>
      </c>
      <c r="BG4746" s="2" t="s">
        <v>82</v>
      </c>
      <c r="BH4746" s="2" t="s">
        <v>59</v>
      </c>
      <c r="BI4746" s="2" t="s">
        <v>67</v>
      </c>
      <c r="BJ4746" s="2" t="s">
        <v>75</v>
      </c>
      <c r="BK4746" s="2" t="s">
        <v>69</v>
      </c>
      <c r="BL4746" s="2" t="s">
        <v>45</v>
      </c>
      <c r="BM4746" s="2" t="s">
        <v>85</v>
      </c>
      <c r="BN4746" s="2">
        <v>377.65</v>
      </c>
      <c r="BO4746" s="13">
        <v>4</v>
      </c>
      <c r="BP4746" s="13">
        <v>0.23</v>
      </c>
      <c r="BQ4746" s="48" t="s">
        <v>719</v>
      </c>
      <c r="BR4746" s="13">
        <v>2764.76</v>
      </c>
      <c r="BS4746" s="60" t="s">
        <v>36</v>
      </c>
      <c r="BT4746" s="54" t="s">
        <v>724</v>
      </c>
      <c r="BU4746" s="2">
        <v>2162.5</v>
      </c>
      <c r="BV4746" s="2">
        <v>786.95</v>
      </c>
      <c r="BW4746" s="2" t="s">
        <v>63</v>
      </c>
      <c r="BX4746" s="2" t="s">
        <v>36</v>
      </c>
      <c r="BY4746" s="2" t="s">
        <v>48</v>
      </c>
      <c r="BZ4746" s="2">
        <v>31.69</v>
      </c>
      <c r="CA4746" s="2">
        <v>7</v>
      </c>
      <c r="CB4746" s="50" t="s">
        <v>725</v>
      </c>
      <c r="CC4746" s="2" t="s">
        <v>55</v>
      </c>
      <c r="CD4746" s="2" t="s">
        <v>56</v>
      </c>
      <c r="CE4746" s="2">
        <v>2</v>
      </c>
      <c r="CF4746" s="56" t="s">
        <v>722</v>
      </c>
      <c r="CG4746" s="21">
        <v>10</v>
      </c>
    </row>
    <row r="4747" spans="36:85" ht="16.5" thickTop="1" thickBot="1" x14ac:dyDescent="0.3">
      <c r="AS4747" s="125" t="s">
        <v>708</v>
      </c>
      <c r="AT4747" s="126"/>
      <c r="AU4747" s="126"/>
      <c r="AV4747" s="126"/>
      <c r="AW4747" s="126"/>
      <c r="AX4747" s="126"/>
      <c r="AY4747" s="126"/>
      <c r="AZ4747" s="127"/>
      <c r="BD4747" s="22">
        <v>93</v>
      </c>
      <c r="BE4747" s="13" t="s">
        <v>185</v>
      </c>
      <c r="BF4747" s="13" t="s">
        <v>58</v>
      </c>
      <c r="BG4747" s="13" t="s">
        <v>66</v>
      </c>
      <c r="BH4747" s="13" t="s">
        <v>29</v>
      </c>
      <c r="BI4747" s="13" t="s">
        <v>44</v>
      </c>
      <c r="BJ4747" s="13" t="s">
        <v>68</v>
      </c>
      <c r="BK4747" s="13" t="s">
        <v>79</v>
      </c>
      <c r="BL4747" s="13" t="s">
        <v>33</v>
      </c>
      <c r="BM4747" s="13" t="s">
        <v>34</v>
      </c>
      <c r="BN4747" s="13">
        <v>897.65</v>
      </c>
      <c r="BO4747" s="2">
        <v>1</v>
      </c>
      <c r="BP4747" s="2">
        <v>0.27</v>
      </c>
      <c r="BQ4747" s="48" t="s">
        <v>719</v>
      </c>
      <c r="BR4747" s="2">
        <v>667.36</v>
      </c>
      <c r="BS4747" s="59" t="s">
        <v>723</v>
      </c>
      <c r="BT4747" s="53" t="s">
        <v>724</v>
      </c>
      <c r="BU4747" s="13">
        <v>1471.65</v>
      </c>
      <c r="BV4747" s="13">
        <v>1293.1099999999999</v>
      </c>
      <c r="BW4747" s="13" t="s">
        <v>91</v>
      </c>
      <c r="BX4747" s="13" t="s">
        <v>88</v>
      </c>
      <c r="BY4747" s="13" t="s">
        <v>48</v>
      </c>
      <c r="BZ4747" s="13">
        <v>25</v>
      </c>
      <c r="CA4747" s="13">
        <v>7</v>
      </c>
      <c r="CB4747" s="51" t="s">
        <v>725</v>
      </c>
      <c r="CC4747" s="13" t="s">
        <v>38</v>
      </c>
      <c r="CD4747" s="13" t="s">
        <v>39</v>
      </c>
      <c r="CE4747" s="13">
        <v>2</v>
      </c>
      <c r="CF4747" s="57" t="s">
        <v>722</v>
      </c>
      <c r="CG4747" s="23">
        <v>2</v>
      </c>
    </row>
    <row r="4748" spans="36:85" ht="16.5" thickTop="1" thickBot="1" x14ac:dyDescent="0.3">
      <c r="AJ4748" s="125" t="s">
        <v>709</v>
      </c>
      <c r="AK4748" s="126"/>
      <c r="AL4748" s="126"/>
      <c r="AM4748" s="126"/>
      <c r="AN4748" s="126"/>
      <c r="AO4748" s="126"/>
      <c r="AP4748" s="126"/>
      <c r="AQ4748" s="127"/>
      <c r="AS4748" s="63" t="s">
        <v>9</v>
      </c>
      <c r="AT4748" s="75" t="s">
        <v>14</v>
      </c>
      <c r="BD4748" s="20">
        <v>94</v>
      </c>
      <c r="BE4748" s="2" t="s">
        <v>159</v>
      </c>
      <c r="BF4748" s="2" t="s">
        <v>114</v>
      </c>
      <c r="BG4748" s="2" t="s">
        <v>28</v>
      </c>
      <c r="BH4748" s="2" t="s">
        <v>59</v>
      </c>
      <c r="BI4748" s="2" t="s">
        <v>94</v>
      </c>
      <c r="BJ4748" s="2" t="s">
        <v>51</v>
      </c>
      <c r="BK4748" s="2" t="s">
        <v>87</v>
      </c>
      <c r="BL4748" s="2" t="s">
        <v>45</v>
      </c>
      <c r="BM4748" s="2" t="s">
        <v>34</v>
      </c>
      <c r="BN4748" s="2">
        <v>914.19</v>
      </c>
      <c r="BO4748" s="2">
        <v>9</v>
      </c>
      <c r="BP4748" s="2">
        <v>0.28999999999999998</v>
      </c>
      <c r="BQ4748" s="48" t="s">
        <v>719</v>
      </c>
      <c r="BR4748" s="2">
        <v>3910.42</v>
      </c>
      <c r="BS4748" s="59" t="s">
        <v>36</v>
      </c>
      <c r="BT4748" s="53" t="s">
        <v>720</v>
      </c>
      <c r="BU4748" s="2">
        <v>460.6</v>
      </c>
      <c r="BV4748" s="2">
        <v>206.76</v>
      </c>
      <c r="BW4748" s="2" t="s">
        <v>76</v>
      </c>
      <c r="BX4748" s="2" t="s">
        <v>71</v>
      </c>
      <c r="BY4748" s="2" t="s">
        <v>37</v>
      </c>
      <c r="BZ4748" s="2">
        <v>21.87</v>
      </c>
      <c r="CA4748" s="2">
        <v>5</v>
      </c>
      <c r="CB4748" s="50" t="s">
        <v>725</v>
      </c>
      <c r="CC4748" s="2" t="s">
        <v>38</v>
      </c>
      <c r="CD4748" s="2" t="s">
        <v>39</v>
      </c>
      <c r="CE4748" s="2">
        <v>1</v>
      </c>
      <c r="CF4748" s="56" t="s">
        <v>722</v>
      </c>
      <c r="CG4748" s="21">
        <v>12</v>
      </c>
    </row>
    <row r="4749" spans="36:85" ht="16.5" thickTop="1" thickBot="1" x14ac:dyDescent="0.3">
      <c r="AS4749" s="24" t="s">
        <v>45</v>
      </c>
      <c r="AT4749" s="65">
        <f>SUMIF(Table2[[#All],[SalesChannel]],$AS$4749,Table2[[#All],[Revenue]])</f>
        <v>1412943.6800000006</v>
      </c>
      <c r="BD4749" s="20">
        <v>96</v>
      </c>
      <c r="BE4749" s="2" t="s">
        <v>187</v>
      </c>
      <c r="BF4749" s="2" t="s">
        <v>127</v>
      </c>
      <c r="BG4749" s="2" t="s">
        <v>82</v>
      </c>
      <c r="BH4749" s="2" t="s">
        <v>59</v>
      </c>
      <c r="BI4749" s="2" t="s">
        <v>44</v>
      </c>
      <c r="BJ4749" s="2" t="s">
        <v>51</v>
      </c>
      <c r="BK4749" s="2" t="s">
        <v>84</v>
      </c>
      <c r="BL4749" s="2" t="s">
        <v>53</v>
      </c>
      <c r="BM4749" s="2" t="s">
        <v>80</v>
      </c>
      <c r="BN4749" s="2">
        <v>611.96</v>
      </c>
      <c r="BO4749" s="13">
        <v>2</v>
      </c>
      <c r="BP4749" s="13">
        <v>0.28000000000000003</v>
      </c>
      <c r="BQ4749" s="48" t="s">
        <v>719</v>
      </c>
      <c r="BR4749" s="13">
        <v>838.44</v>
      </c>
      <c r="BS4749" s="60" t="s">
        <v>723</v>
      </c>
      <c r="BT4749" s="54" t="s">
        <v>724</v>
      </c>
      <c r="BU4749" s="2">
        <v>2957.38</v>
      </c>
      <c r="BV4749" s="2">
        <v>953.04</v>
      </c>
      <c r="BW4749" s="2" t="s">
        <v>91</v>
      </c>
      <c r="BX4749" s="2" t="s">
        <v>36</v>
      </c>
      <c r="BY4749" s="2" t="s">
        <v>72</v>
      </c>
      <c r="BZ4749" s="2">
        <v>14.11</v>
      </c>
      <c r="CA4749" s="2">
        <v>1</v>
      </c>
      <c r="CB4749" s="50" t="s">
        <v>721</v>
      </c>
      <c r="CC4749" s="2" t="s">
        <v>97</v>
      </c>
      <c r="CD4749" s="2" t="s">
        <v>56</v>
      </c>
      <c r="CE4749" s="2">
        <v>3</v>
      </c>
      <c r="CF4749" s="56" t="s">
        <v>726</v>
      </c>
      <c r="CG4749" s="21">
        <v>2</v>
      </c>
    </row>
    <row r="4750" spans="36:85" ht="16.5" thickTop="1" thickBot="1" x14ac:dyDescent="0.3">
      <c r="AJ4750" s="27" t="s">
        <v>4</v>
      </c>
      <c r="AK4750" s="64" t="s">
        <v>710</v>
      </c>
      <c r="BD4750" s="22">
        <v>105</v>
      </c>
      <c r="BE4750" s="13" t="s">
        <v>194</v>
      </c>
      <c r="BF4750" s="13" t="s">
        <v>41</v>
      </c>
      <c r="BG4750" s="13" t="s">
        <v>66</v>
      </c>
      <c r="BH4750" s="13" t="s">
        <v>29</v>
      </c>
      <c r="BI4750" s="13" t="s">
        <v>100</v>
      </c>
      <c r="BJ4750" s="13" t="s">
        <v>61</v>
      </c>
      <c r="BK4750" s="13" t="s">
        <v>134</v>
      </c>
      <c r="BL4750" s="13" t="s">
        <v>33</v>
      </c>
      <c r="BM4750" s="13" t="s">
        <v>34</v>
      </c>
      <c r="BN4750" s="13">
        <v>582.25</v>
      </c>
      <c r="BO4750" s="13">
        <v>13</v>
      </c>
      <c r="BP4750" s="13">
        <v>0.21</v>
      </c>
      <c r="BQ4750" s="48" t="s">
        <v>719</v>
      </c>
      <c r="BR4750" s="13">
        <v>3657.56</v>
      </c>
      <c r="BS4750" s="60" t="s">
        <v>36</v>
      </c>
      <c r="BT4750" s="54" t="s">
        <v>720</v>
      </c>
      <c r="BU4750" s="13">
        <v>496.98</v>
      </c>
      <c r="BV4750" s="13">
        <v>341.46</v>
      </c>
      <c r="BW4750" s="13" t="s">
        <v>91</v>
      </c>
      <c r="BX4750" s="13" t="s">
        <v>54</v>
      </c>
      <c r="BY4750" s="13" t="s">
        <v>48</v>
      </c>
      <c r="BZ4750" s="13">
        <v>32.57</v>
      </c>
      <c r="CA4750" s="13">
        <v>1</v>
      </c>
      <c r="CB4750" s="51" t="s">
        <v>721</v>
      </c>
      <c r="CC4750" s="13" t="s">
        <v>38</v>
      </c>
      <c r="CD4750" s="13" t="s">
        <v>39</v>
      </c>
      <c r="CE4750" s="13">
        <v>5</v>
      </c>
      <c r="CF4750" s="57" t="s">
        <v>727</v>
      </c>
      <c r="CG4750" s="23">
        <v>1</v>
      </c>
    </row>
    <row r="4751" spans="36:85" ht="16.5" thickTop="1" thickBot="1" x14ac:dyDescent="0.3">
      <c r="AJ4751" s="24" t="s">
        <v>82</v>
      </c>
      <c r="AK4751" s="65">
        <f>SUMIF(Table2[[#All],[Region]],$AJ$4751,Table2[[#All],[Profit]])</f>
        <v>284830.99000000011</v>
      </c>
      <c r="AS4751" s="125" t="s">
        <v>713</v>
      </c>
      <c r="AT4751" s="126"/>
      <c r="AU4751" s="126"/>
      <c r="AV4751" s="126"/>
      <c r="AW4751" s="126"/>
      <c r="AX4751" s="126"/>
      <c r="AY4751" s="126"/>
      <c r="AZ4751" s="127"/>
      <c r="BD4751" s="22">
        <v>107</v>
      </c>
      <c r="BE4751" s="13" t="s">
        <v>196</v>
      </c>
      <c r="BF4751" s="13" t="s">
        <v>127</v>
      </c>
      <c r="BG4751" s="13" t="s">
        <v>82</v>
      </c>
      <c r="BH4751" s="13" t="s">
        <v>83</v>
      </c>
      <c r="BI4751" s="13" t="s">
        <v>30</v>
      </c>
      <c r="BJ4751" s="13" t="s">
        <v>61</v>
      </c>
      <c r="BK4751" s="13" t="s">
        <v>62</v>
      </c>
      <c r="BL4751" s="13" t="s">
        <v>53</v>
      </c>
      <c r="BM4751" s="13" t="s">
        <v>70</v>
      </c>
      <c r="BN4751" s="13">
        <v>356.14</v>
      </c>
      <c r="BO4751" s="2">
        <v>17</v>
      </c>
      <c r="BP4751" s="2">
        <v>0.3</v>
      </c>
      <c r="BQ4751" s="48" t="s">
        <v>719</v>
      </c>
      <c r="BR4751" s="2">
        <v>5165.1899999999996</v>
      </c>
      <c r="BS4751" s="59" t="s">
        <v>36</v>
      </c>
      <c r="BT4751" s="53" t="s">
        <v>720</v>
      </c>
      <c r="BU4751" s="13">
        <v>2559.2399999999998</v>
      </c>
      <c r="BV4751" s="13">
        <v>1098.32</v>
      </c>
      <c r="BW4751" s="13" t="s">
        <v>63</v>
      </c>
      <c r="BX4751" s="13" t="s">
        <v>71</v>
      </c>
      <c r="BY4751" s="13" t="s">
        <v>72</v>
      </c>
      <c r="BZ4751" s="13">
        <v>26.67</v>
      </c>
      <c r="CA4751" s="13">
        <v>7</v>
      </c>
      <c r="CB4751" s="51" t="s">
        <v>725</v>
      </c>
      <c r="CC4751" s="13" t="s">
        <v>38</v>
      </c>
      <c r="CD4751" s="13" t="s">
        <v>39</v>
      </c>
      <c r="CE4751" s="13">
        <v>3</v>
      </c>
      <c r="CF4751" s="57" t="s">
        <v>726</v>
      </c>
      <c r="CG4751" s="23">
        <v>3</v>
      </c>
    </row>
    <row r="4752" spans="36:85" ht="16.5" thickTop="1" thickBot="1" x14ac:dyDescent="0.3">
      <c r="BD4752" s="20">
        <v>108</v>
      </c>
      <c r="BE4752" s="2" t="s">
        <v>197</v>
      </c>
      <c r="BF4752" s="2" t="s">
        <v>96</v>
      </c>
      <c r="BG4752" s="2" t="s">
        <v>66</v>
      </c>
      <c r="BH4752" s="2" t="s">
        <v>90</v>
      </c>
      <c r="BI4752" s="2" t="s">
        <v>30</v>
      </c>
      <c r="BJ4752" s="2" t="s">
        <v>75</v>
      </c>
      <c r="BK4752" s="2" t="s">
        <v>87</v>
      </c>
      <c r="BL4752" s="2" t="s">
        <v>45</v>
      </c>
      <c r="BM4752" s="2" t="s">
        <v>34</v>
      </c>
      <c r="BN4752" s="2">
        <v>434.05</v>
      </c>
      <c r="BO4752" s="13">
        <v>7</v>
      </c>
      <c r="BP4752" s="13">
        <v>0.23</v>
      </c>
      <c r="BQ4752" s="48" t="s">
        <v>719</v>
      </c>
      <c r="BR4752" s="13">
        <v>4512.5600000000004</v>
      </c>
      <c r="BS4752" s="60" t="s">
        <v>36</v>
      </c>
      <c r="BT4752" s="54" t="s">
        <v>720</v>
      </c>
      <c r="BU4752" s="2">
        <v>3088.87</v>
      </c>
      <c r="BV4752" s="2">
        <v>2076.3200000000002</v>
      </c>
      <c r="BW4752" s="2" t="s">
        <v>63</v>
      </c>
      <c r="BX4752" s="2" t="s">
        <v>88</v>
      </c>
      <c r="BY4752" s="2" t="s">
        <v>37</v>
      </c>
      <c r="BZ4752" s="2">
        <v>29.55</v>
      </c>
      <c r="CA4752" s="2">
        <v>10</v>
      </c>
      <c r="CB4752" s="50" t="s">
        <v>725</v>
      </c>
      <c r="CC4752" s="2" t="s">
        <v>55</v>
      </c>
      <c r="CD4752" s="2" t="s">
        <v>39</v>
      </c>
      <c r="CE4752" s="2">
        <v>1</v>
      </c>
      <c r="CF4752" s="56" t="s">
        <v>722</v>
      </c>
      <c r="CG4752" s="21">
        <v>10</v>
      </c>
    </row>
    <row r="4753" spans="36:85" ht="16.5" thickTop="1" thickBot="1" x14ac:dyDescent="0.3">
      <c r="AJ4753" s="125" t="s">
        <v>714</v>
      </c>
      <c r="AK4753" s="126"/>
      <c r="AL4753" s="126"/>
      <c r="AM4753" s="126"/>
      <c r="AN4753" s="126"/>
      <c r="AO4753" s="126"/>
      <c r="AP4753" s="126"/>
      <c r="AQ4753" s="127"/>
      <c r="AS4753" s="63" t="s">
        <v>4</v>
      </c>
      <c r="AT4753" s="64" t="s">
        <v>7</v>
      </c>
      <c r="AU4753" s="44" t="s">
        <v>14</v>
      </c>
      <c r="BD4753" s="22">
        <v>111</v>
      </c>
      <c r="BE4753" s="13" t="s">
        <v>200</v>
      </c>
      <c r="BF4753" s="13" t="s">
        <v>41</v>
      </c>
      <c r="BG4753" s="13" t="s">
        <v>42</v>
      </c>
      <c r="BH4753" s="13" t="s">
        <v>29</v>
      </c>
      <c r="BI4753" s="13" t="s">
        <v>100</v>
      </c>
      <c r="BJ4753" s="13" t="s">
        <v>51</v>
      </c>
      <c r="BK4753" s="13" t="s">
        <v>52</v>
      </c>
      <c r="BL4753" s="13" t="s">
        <v>33</v>
      </c>
      <c r="BM4753" s="13" t="s">
        <v>80</v>
      </c>
      <c r="BN4753" s="13">
        <v>837.21</v>
      </c>
      <c r="BO4753" s="13">
        <v>16</v>
      </c>
      <c r="BP4753" s="13">
        <v>0.26</v>
      </c>
      <c r="BQ4753" s="48" t="s">
        <v>719</v>
      </c>
      <c r="BR4753" s="13">
        <v>9234.61</v>
      </c>
      <c r="BS4753" s="60" t="s">
        <v>36</v>
      </c>
      <c r="BT4753" s="54" t="s">
        <v>720</v>
      </c>
      <c r="BU4753" s="13">
        <v>2467.08</v>
      </c>
      <c r="BV4753" s="13">
        <v>2045.48</v>
      </c>
      <c r="BW4753" s="13" t="s">
        <v>91</v>
      </c>
      <c r="BX4753" s="13" t="s">
        <v>88</v>
      </c>
      <c r="BY4753" s="13" t="s">
        <v>72</v>
      </c>
      <c r="BZ4753" s="13">
        <v>12.87</v>
      </c>
      <c r="CA4753" s="13">
        <v>3</v>
      </c>
      <c r="CB4753" s="51" t="s">
        <v>721</v>
      </c>
      <c r="CC4753" s="13" t="s">
        <v>55</v>
      </c>
      <c r="CD4753" s="13" t="s">
        <v>56</v>
      </c>
      <c r="CE4753" s="13">
        <v>3</v>
      </c>
      <c r="CF4753" s="57" t="s">
        <v>726</v>
      </c>
      <c r="CG4753" s="23">
        <v>10</v>
      </c>
    </row>
    <row r="4754" spans="36:85" ht="16.5" thickTop="1" thickBot="1" x14ac:dyDescent="0.3">
      <c r="AS4754" s="24" t="s">
        <v>28</v>
      </c>
      <c r="AT4754" s="26" t="s">
        <v>31</v>
      </c>
      <c r="AU4754" s="30">
        <f>SUMIFS(Table2[[#All],[Revenue]],Table2[[#All],[Region]],$AS$4754,Table2[[#All],[ProductCategory]],$AT$4754)</f>
        <v>262475.37000000005</v>
      </c>
      <c r="BD4754" s="22">
        <v>115</v>
      </c>
      <c r="BE4754" s="13" t="s">
        <v>203</v>
      </c>
      <c r="BF4754" s="13" t="s">
        <v>41</v>
      </c>
      <c r="BG4754" s="13" t="s">
        <v>66</v>
      </c>
      <c r="BH4754" s="13" t="s">
        <v>43</v>
      </c>
      <c r="BI4754" s="13" t="s">
        <v>30</v>
      </c>
      <c r="BJ4754" s="13" t="s">
        <v>75</v>
      </c>
      <c r="BK4754" s="13" t="s">
        <v>107</v>
      </c>
      <c r="BL4754" s="13" t="s">
        <v>53</v>
      </c>
      <c r="BM4754" s="13" t="s">
        <v>70</v>
      </c>
      <c r="BN4754" s="13">
        <v>779.95</v>
      </c>
      <c r="BO4754" s="13">
        <v>15</v>
      </c>
      <c r="BP4754" s="13">
        <v>0.23</v>
      </c>
      <c r="BQ4754" s="48" t="s">
        <v>719</v>
      </c>
      <c r="BR4754" s="13">
        <v>545.16</v>
      </c>
      <c r="BS4754" s="60" t="s">
        <v>723</v>
      </c>
      <c r="BT4754" s="54" t="s">
        <v>724</v>
      </c>
      <c r="BU4754" s="13">
        <v>5262.88</v>
      </c>
      <c r="BV4754" s="13">
        <v>3971.73</v>
      </c>
      <c r="BW4754" s="13" t="s">
        <v>63</v>
      </c>
      <c r="BX4754" s="13" t="s">
        <v>54</v>
      </c>
      <c r="BY4754" s="13" t="s">
        <v>48</v>
      </c>
      <c r="BZ4754" s="13">
        <v>41.12</v>
      </c>
      <c r="CA4754" s="13">
        <v>6</v>
      </c>
      <c r="CB4754" s="51" t="s">
        <v>725</v>
      </c>
      <c r="CC4754" s="13" t="s">
        <v>97</v>
      </c>
      <c r="CD4754" s="13" t="s">
        <v>56</v>
      </c>
      <c r="CE4754" s="13">
        <v>5</v>
      </c>
      <c r="CF4754" s="57" t="s">
        <v>727</v>
      </c>
      <c r="CG4754" s="23">
        <v>2</v>
      </c>
    </row>
    <row r="4755" spans="36:85" ht="16.5" thickTop="1" thickBot="1" x14ac:dyDescent="0.3">
      <c r="AJ4755" s="63" t="s">
        <v>24</v>
      </c>
      <c r="AK4755" s="64" t="s">
        <v>23</v>
      </c>
      <c r="AL4755" s="78" t="s">
        <v>715</v>
      </c>
      <c r="BD4755" s="22">
        <v>119</v>
      </c>
      <c r="BE4755" s="13" t="s">
        <v>207</v>
      </c>
      <c r="BF4755" s="13" t="s">
        <v>127</v>
      </c>
      <c r="BG4755" s="13" t="s">
        <v>28</v>
      </c>
      <c r="BH4755" s="13" t="s">
        <v>29</v>
      </c>
      <c r="BI4755" s="13" t="s">
        <v>30</v>
      </c>
      <c r="BJ4755" s="13" t="s">
        <v>51</v>
      </c>
      <c r="BK4755" s="13" t="s">
        <v>134</v>
      </c>
      <c r="BL4755" s="13" t="s">
        <v>53</v>
      </c>
      <c r="BM4755" s="13" t="s">
        <v>70</v>
      </c>
      <c r="BN4755" s="13">
        <v>47.2</v>
      </c>
      <c r="BO4755" s="13">
        <v>2</v>
      </c>
      <c r="BP4755" s="13">
        <v>0.26</v>
      </c>
      <c r="BQ4755" s="48" t="s">
        <v>719</v>
      </c>
      <c r="BR4755" s="13">
        <v>111.19</v>
      </c>
      <c r="BS4755" s="60" t="s">
        <v>723</v>
      </c>
      <c r="BT4755" s="54" t="s">
        <v>724</v>
      </c>
      <c r="BU4755" s="13">
        <v>375.57</v>
      </c>
      <c r="BV4755" s="13">
        <v>169.59</v>
      </c>
      <c r="BW4755" s="13" t="s">
        <v>47</v>
      </c>
      <c r="BX4755" s="13" t="s">
        <v>36</v>
      </c>
      <c r="BY4755" s="13" t="s">
        <v>72</v>
      </c>
      <c r="BZ4755" s="13">
        <v>20.190000000000001</v>
      </c>
      <c r="CA4755" s="13">
        <v>9</v>
      </c>
      <c r="CB4755" s="51" t="s">
        <v>725</v>
      </c>
      <c r="CC4755" s="13" t="s">
        <v>38</v>
      </c>
      <c r="CD4755" s="13" t="s">
        <v>39</v>
      </c>
      <c r="CE4755" s="13">
        <v>2</v>
      </c>
      <c r="CF4755" s="57" t="s">
        <v>722</v>
      </c>
      <c r="CG4755" s="23">
        <v>1</v>
      </c>
    </row>
    <row r="4756" spans="36:85" ht="16.5" thickTop="1" thickBot="1" x14ac:dyDescent="0.3">
      <c r="AJ4756" s="62">
        <v>5</v>
      </c>
      <c r="AK4756" s="65" t="s">
        <v>39</v>
      </c>
      <c r="AL4756" s="30">
        <f>COUNTIFS(Table2[[#All],[Rating]],$AJ$4756,Table2[[#All],[Returned]],$AK$4756)</f>
        <v>98</v>
      </c>
      <c r="BD4756" s="22">
        <v>123</v>
      </c>
      <c r="BE4756" s="13" t="s">
        <v>210</v>
      </c>
      <c r="BF4756" s="13" t="s">
        <v>58</v>
      </c>
      <c r="BG4756" s="13" t="s">
        <v>66</v>
      </c>
      <c r="BH4756" s="13" t="s">
        <v>43</v>
      </c>
      <c r="BI4756" s="13" t="s">
        <v>78</v>
      </c>
      <c r="BJ4756" s="13" t="s">
        <v>75</v>
      </c>
      <c r="BK4756" s="13" t="s">
        <v>62</v>
      </c>
      <c r="BL4756" s="13" t="s">
        <v>53</v>
      </c>
      <c r="BM4756" s="13" t="s">
        <v>46</v>
      </c>
      <c r="BN4756" s="13">
        <v>75.13</v>
      </c>
      <c r="BO4756" s="2">
        <v>4</v>
      </c>
      <c r="BP4756" s="2">
        <v>0.22</v>
      </c>
      <c r="BQ4756" s="48" t="s">
        <v>719</v>
      </c>
      <c r="BR4756" s="2">
        <v>1453.39</v>
      </c>
      <c r="BS4756" s="59" t="s">
        <v>36</v>
      </c>
      <c r="BT4756" s="53" t="s">
        <v>724</v>
      </c>
      <c r="BU4756" s="13">
        <v>91.77</v>
      </c>
      <c r="BV4756" s="13">
        <v>19.420000000000002</v>
      </c>
      <c r="BW4756" s="13" t="s">
        <v>63</v>
      </c>
      <c r="BX4756" s="13" t="s">
        <v>36</v>
      </c>
      <c r="BY4756" s="13" t="s">
        <v>37</v>
      </c>
      <c r="BZ4756" s="13">
        <v>35.36</v>
      </c>
      <c r="CA4756" s="13">
        <v>10</v>
      </c>
      <c r="CB4756" s="51" t="s">
        <v>725</v>
      </c>
      <c r="CC4756" s="13" t="s">
        <v>55</v>
      </c>
      <c r="CD4756" s="13" t="s">
        <v>39</v>
      </c>
      <c r="CE4756" s="13">
        <v>4</v>
      </c>
      <c r="CF4756" s="57" t="s">
        <v>728</v>
      </c>
      <c r="CG4756" s="23">
        <v>8</v>
      </c>
    </row>
    <row r="4757" spans="36:85" ht="16.5" thickTop="1" thickBot="1" x14ac:dyDescent="0.3">
      <c r="BD4757" s="20">
        <v>126</v>
      </c>
      <c r="BE4757" s="2" t="s">
        <v>212</v>
      </c>
      <c r="BF4757" s="2" t="s">
        <v>27</v>
      </c>
      <c r="BG4757" s="2" t="s">
        <v>82</v>
      </c>
      <c r="BH4757" s="2" t="s">
        <v>83</v>
      </c>
      <c r="BI4757" s="2" t="s">
        <v>30</v>
      </c>
      <c r="BJ4757" s="2" t="s">
        <v>68</v>
      </c>
      <c r="BK4757" s="2" t="s">
        <v>102</v>
      </c>
      <c r="BL4757" s="2" t="s">
        <v>33</v>
      </c>
      <c r="BM4757" s="2" t="s">
        <v>34</v>
      </c>
      <c r="BN4757" s="2">
        <v>465.83</v>
      </c>
      <c r="BO4757" s="13">
        <v>19</v>
      </c>
      <c r="BP4757" s="13">
        <v>0.28999999999999998</v>
      </c>
      <c r="BQ4757" s="48" t="s">
        <v>719</v>
      </c>
      <c r="BR4757" s="13">
        <v>7825.82</v>
      </c>
      <c r="BS4757" s="60" t="s">
        <v>36</v>
      </c>
      <c r="BT4757" s="54" t="s">
        <v>720</v>
      </c>
      <c r="BU4757" s="2">
        <v>917.74</v>
      </c>
      <c r="BV4757" s="2">
        <v>535.65</v>
      </c>
      <c r="BW4757" s="2" t="s">
        <v>47</v>
      </c>
      <c r="BX4757" s="2" t="s">
        <v>88</v>
      </c>
      <c r="BY4757" s="2" t="s">
        <v>72</v>
      </c>
      <c r="BZ4757" s="2">
        <v>7.67</v>
      </c>
      <c r="CA4757" s="2">
        <v>6</v>
      </c>
      <c r="CB4757" s="50" t="s">
        <v>725</v>
      </c>
      <c r="CC4757" s="2" t="s">
        <v>97</v>
      </c>
      <c r="CD4757" s="2" t="s">
        <v>39</v>
      </c>
      <c r="CE4757" s="2">
        <v>2</v>
      </c>
      <c r="CF4757" s="56" t="s">
        <v>722</v>
      </c>
      <c r="CG4757" s="21">
        <v>10</v>
      </c>
    </row>
    <row r="4758" spans="36:85" ht="16.5" thickTop="1" thickBot="1" x14ac:dyDescent="0.3">
      <c r="AJ4758" s="125" t="s">
        <v>716</v>
      </c>
      <c r="AK4758" s="126"/>
      <c r="AL4758" s="126"/>
      <c r="AM4758" s="126"/>
      <c r="AN4758" s="126"/>
      <c r="AO4758" s="126"/>
      <c r="AP4758" s="126"/>
      <c r="AQ4758" s="127"/>
      <c r="AS4758" s="125" t="s">
        <v>717</v>
      </c>
      <c r="AT4758" s="126"/>
      <c r="AU4758" s="126"/>
      <c r="AV4758" s="126"/>
      <c r="AW4758" s="126"/>
      <c r="AX4758" s="126"/>
      <c r="AY4758" s="126"/>
      <c r="AZ4758" s="127"/>
      <c r="BD4758" s="22">
        <v>127</v>
      </c>
      <c r="BE4758" s="13" t="s">
        <v>213</v>
      </c>
      <c r="BF4758" s="13" t="s">
        <v>127</v>
      </c>
      <c r="BG4758" s="13" t="s">
        <v>28</v>
      </c>
      <c r="BH4758" s="13" t="s">
        <v>29</v>
      </c>
      <c r="BI4758" s="13" t="s">
        <v>78</v>
      </c>
      <c r="BJ4758" s="13" t="s">
        <v>68</v>
      </c>
      <c r="BK4758" s="13" t="s">
        <v>69</v>
      </c>
      <c r="BL4758" s="13" t="s">
        <v>33</v>
      </c>
      <c r="BM4758" s="13" t="s">
        <v>70</v>
      </c>
      <c r="BN4758" s="13">
        <v>580.12</v>
      </c>
      <c r="BO4758" s="2">
        <v>13</v>
      </c>
      <c r="BP4758" s="2">
        <v>0.22</v>
      </c>
      <c r="BQ4758" s="48" t="s">
        <v>719</v>
      </c>
      <c r="BR4758" s="2">
        <v>844.76</v>
      </c>
      <c r="BS4758" s="59" t="s">
        <v>723</v>
      </c>
      <c r="BT4758" s="53" t="s">
        <v>724</v>
      </c>
      <c r="BU4758" s="13">
        <v>6973.21</v>
      </c>
      <c r="BV4758" s="13">
        <v>852.61</v>
      </c>
      <c r="BW4758" s="13" t="s">
        <v>47</v>
      </c>
      <c r="BX4758" s="13" t="s">
        <v>54</v>
      </c>
      <c r="BY4758" s="13" t="s">
        <v>37</v>
      </c>
      <c r="BZ4758" s="13">
        <v>35.81</v>
      </c>
      <c r="CA4758" s="13">
        <v>2</v>
      </c>
      <c r="CB4758" s="51" t="s">
        <v>721</v>
      </c>
      <c r="CC4758" s="13" t="s">
        <v>38</v>
      </c>
      <c r="CD4758" s="13" t="s">
        <v>56</v>
      </c>
      <c r="CE4758" s="13">
        <v>4</v>
      </c>
      <c r="CF4758" s="57" t="s">
        <v>728</v>
      </c>
      <c r="CG4758" s="23">
        <v>10</v>
      </c>
    </row>
    <row r="4759" spans="36:85" ht="16.5" thickTop="1" thickBot="1" x14ac:dyDescent="0.3">
      <c r="BD4759" s="20">
        <v>140</v>
      </c>
      <c r="BE4759" s="2" t="s">
        <v>223</v>
      </c>
      <c r="BF4759" s="2" t="s">
        <v>120</v>
      </c>
      <c r="BG4759" s="2" t="s">
        <v>66</v>
      </c>
      <c r="BH4759" s="2" t="s">
        <v>59</v>
      </c>
      <c r="BI4759" s="2" t="s">
        <v>74</v>
      </c>
      <c r="BJ4759" s="2" t="s">
        <v>68</v>
      </c>
      <c r="BK4759" s="2" t="s">
        <v>107</v>
      </c>
      <c r="BL4759" s="2" t="s">
        <v>45</v>
      </c>
      <c r="BM4759" s="2" t="s">
        <v>34</v>
      </c>
      <c r="BN4759" s="2">
        <v>83.31</v>
      </c>
      <c r="BO4759" s="13">
        <v>19</v>
      </c>
      <c r="BP4759" s="13">
        <v>0.23</v>
      </c>
      <c r="BQ4759" s="48" t="s">
        <v>719</v>
      </c>
      <c r="BR4759" s="13">
        <v>8873.09</v>
      </c>
      <c r="BS4759" s="60" t="s">
        <v>36</v>
      </c>
      <c r="BT4759" s="54" t="s">
        <v>720</v>
      </c>
      <c r="BU4759" s="2">
        <v>625.96</v>
      </c>
      <c r="BV4759" s="2">
        <v>218.8</v>
      </c>
      <c r="BW4759" s="2" t="s">
        <v>35</v>
      </c>
      <c r="BX4759" s="2" t="s">
        <v>88</v>
      </c>
      <c r="BY4759" s="2" t="s">
        <v>72</v>
      </c>
      <c r="BZ4759" s="2">
        <v>28.64</v>
      </c>
      <c r="CA4759" s="2">
        <v>2</v>
      </c>
      <c r="CB4759" s="50" t="s">
        <v>721</v>
      </c>
      <c r="CC4759" s="2" t="s">
        <v>55</v>
      </c>
      <c r="CD4759" s="2" t="s">
        <v>56</v>
      </c>
      <c r="CE4759" s="2">
        <v>2</v>
      </c>
      <c r="CF4759" s="56" t="s">
        <v>722</v>
      </c>
      <c r="CG4759" s="21">
        <v>1</v>
      </c>
    </row>
    <row r="4760" spans="36:85" ht="16.5" thickTop="1" thickBot="1" x14ac:dyDescent="0.3">
      <c r="AJ4760" s="63" t="s">
        <v>18</v>
      </c>
      <c r="AK4760" s="64" t="s">
        <v>4</v>
      </c>
      <c r="AL4760" s="78" t="s">
        <v>715</v>
      </c>
      <c r="AS4760" s="63" t="s">
        <v>13</v>
      </c>
      <c r="AT4760" s="64" t="s">
        <v>16</v>
      </c>
      <c r="BD4760" s="22">
        <v>143</v>
      </c>
      <c r="BE4760" s="13" t="s">
        <v>226</v>
      </c>
      <c r="BF4760" s="13" t="s">
        <v>127</v>
      </c>
      <c r="BG4760" s="13" t="s">
        <v>42</v>
      </c>
      <c r="BH4760" s="13" t="s">
        <v>29</v>
      </c>
      <c r="BI4760" s="13" t="s">
        <v>94</v>
      </c>
      <c r="BJ4760" s="13" t="s">
        <v>31</v>
      </c>
      <c r="BK4760" s="13" t="s">
        <v>87</v>
      </c>
      <c r="BL4760" s="13" t="s">
        <v>45</v>
      </c>
      <c r="BM4760" s="13" t="s">
        <v>70</v>
      </c>
      <c r="BN4760" s="13">
        <v>606.5</v>
      </c>
      <c r="BO4760" s="2">
        <v>19</v>
      </c>
      <c r="BP4760" s="2">
        <v>0.28999999999999998</v>
      </c>
      <c r="BQ4760" s="48" t="s">
        <v>719</v>
      </c>
      <c r="BR4760" s="2">
        <v>9641.44</v>
      </c>
      <c r="BS4760" s="59" t="s">
        <v>36</v>
      </c>
      <c r="BT4760" s="53" t="s">
        <v>720</v>
      </c>
      <c r="BU4760" s="13">
        <v>6520.93</v>
      </c>
      <c r="BV4760" s="13">
        <v>2352.16</v>
      </c>
      <c r="BW4760" s="13" t="s">
        <v>91</v>
      </c>
      <c r="BX4760" s="13" t="s">
        <v>71</v>
      </c>
      <c r="BY4760" s="13" t="s">
        <v>37</v>
      </c>
      <c r="BZ4760" s="13">
        <v>14.18</v>
      </c>
      <c r="CA4760" s="13">
        <v>8</v>
      </c>
      <c r="CB4760" s="51" t="s">
        <v>725</v>
      </c>
      <c r="CC4760" s="13" t="s">
        <v>97</v>
      </c>
      <c r="CD4760" s="13" t="s">
        <v>39</v>
      </c>
      <c r="CE4760" s="13">
        <v>5</v>
      </c>
      <c r="CF4760" s="57" t="s">
        <v>727</v>
      </c>
      <c r="CG4760" s="23">
        <v>10</v>
      </c>
    </row>
    <row r="4761" spans="36:85" ht="16.5" thickTop="1" thickBot="1" x14ac:dyDescent="0.3">
      <c r="AJ4761" s="24" t="s">
        <v>88</v>
      </c>
      <c r="AK4761" s="26" t="s">
        <v>42</v>
      </c>
      <c r="AL4761" s="30">
        <f>COUNTIFS(Table2[[#All],[OrderPriority]],$AJ$4761,Table2[[#All],[Region]],$AK$4761)</f>
        <v>62</v>
      </c>
      <c r="AS4761" s="62" t="s">
        <v>672</v>
      </c>
      <c r="AT4761" s="65">
        <f>SUMIF(Table2[[#All],[Discount]],AS4761,Table2[[#All],[Profit]])</f>
        <v>383177.52</v>
      </c>
      <c r="BD4761" s="20">
        <v>146</v>
      </c>
      <c r="BE4761" s="2" t="s">
        <v>229</v>
      </c>
      <c r="BF4761" s="2" t="s">
        <v>129</v>
      </c>
      <c r="BG4761" s="2" t="s">
        <v>66</v>
      </c>
      <c r="BH4761" s="2" t="s">
        <v>59</v>
      </c>
      <c r="BI4761" s="2" t="s">
        <v>44</v>
      </c>
      <c r="BJ4761" s="2" t="s">
        <v>31</v>
      </c>
      <c r="BK4761" s="2" t="s">
        <v>69</v>
      </c>
      <c r="BL4761" s="2" t="s">
        <v>45</v>
      </c>
      <c r="BM4761" s="2" t="s">
        <v>85</v>
      </c>
      <c r="BN4761" s="2">
        <v>714.71</v>
      </c>
      <c r="BO4761" s="13">
        <v>13</v>
      </c>
      <c r="BP4761" s="13">
        <v>0.26</v>
      </c>
      <c r="BQ4761" s="48" t="s">
        <v>719</v>
      </c>
      <c r="BR4761" s="13">
        <v>6893.11</v>
      </c>
      <c r="BS4761" s="60" t="s">
        <v>36</v>
      </c>
      <c r="BT4761" s="54" t="s">
        <v>720</v>
      </c>
      <c r="BU4761" s="2">
        <v>6530.69</v>
      </c>
      <c r="BV4761" s="2">
        <v>3110.75</v>
      </c>
      <c r="BW4761" s="2" t="s">
        <v>35</v>
      </c>
      <c r="BX4761" s="2" t="s">
        <v>36</v>
      </c>
      <c r="BY4761" s="2" t="s">
        <v>72</v>
      </c>
      <c r="BZ4761" s="2">
        <v>37.76</v>
      </c>
      <c r="CA4761" s="2">
        <v>5</v>
      </c>
      <c r="CB4761" s="50" t="s">
        <v>725</v>
      </c>
      <c r="CC4761" s="2" t="s">
        <v>97</v>
      </c>
      <c r="CD4761" s="2" t="s">
        <v>56</v>
      </c>
      <c r="CE4761" s="2">
        <v>4</v>
      </c>
      <c r="CF4761" s="56" t="s">
        <v>728</v>
      </c>
      <c r="CG4761" s="21">
        <v>8</v>
      </c>
    </row>
    <row r="4762" spans="36:85" ht="16.5" thickTop="1" thickBot="1" x14ac:dyDescent="0.3">
      <c r="BD4762" s="22">
        <v>149</v>
      </c>
      <c r="BE4762" s="13" t="s">
        <v>232</v>
      </c>
      <c r="BF4762" s="13" t="s">
        <v>58</v>
      </c>
      <c r="BG4762" s="13" t="s">
        <v>28</v>
      </c>
      <c r="BH4762" s="13" t="s">
        <v>83</v>
      </c>
      <c r="BI4762" s="13" t="s">
        <v>94</v>
      </c>
      <c r="BJ4762" s="13" t="s">
        <v>68</v>
      </c>
      <c r="BK4762" s="13" t="s">
        <v>62</v>
      </c>
      <c r="BL4762" s="13" t="s">
        <v>53</v>
      </c>
      <c r="BM4762" s="13" t="s">
        <v>70</v>
      </c>
      <c r="BN4762" s="13">
        <v>716.54</v>
      </c>
      <c r="BO4762" s="2">
        <v>8</v>
      </c>
      <c r="BP4762" s="2">
        <v>0.22</v>
      </c>
      <c r="BQ4762" s="48" t="s">
        <v>719</v>
      </c>
      <c r="BR4762" s="2">
        <v>3155.57</v>
      </c>
      <c r="BS4762" s="59" t="s">
        <v>36</v>
      </c>
      <c r="BT4762" s="53" t="s">
        <v>720</v>
      </c>
      <c r="BU4762" s="13">
        <v>4419.01</v>
      </c>
      <c r="BV4762" s="13">
        <v>2474.1</v>
      </c>
      <c r="BW4762" s="13" t="s">
        <v>91</v>
      </c>
      <c r="BX4762" s="13" t="s">
        <v>36</v>
      </c>
      <c r="BY4762" s="13" t="s">
        <v>37</v>
      </c>
      <c r="BZ4762" s="13">
        <v>21.91</v>
      </c>
      <c r="CA4762" s="13">
        <v>1</v>
      </c>
      <c r="CB4762" s="51" t="s">
        <v>721</v>
      </c>
      <c r="CC4762" s="13" t="s">
        <v>55</v>
      </c>
      <c r="CD4762" s="13" t="s">
        <v>56</v>
      </c>
      <c r="CE4762" s="13">
        <v>2</v>
      </c>
      <c r="CF4762" s="57" t="s">
        <v>722</v>
      </c>
      <c r="CG4762" s="23">
        <v>9</v>
      </c>
    </row>
    <row r="4763" spans="36:85" ht="16.5" thickTop="1" thickBot="1" x14ac:dyDescent="0.3">
      <c r="BD4763" s="20">
        <v>150</v>
      </c>
      <c r="BE4763" s="2" t="s">
        <v>233</v>
      </c>
      <c r="BF4763" s="2" t="s">
        <v>129</v>
      </c>
      <c r="BG4763" s="2" t="s">
        <v>82</v>
      </c>
      <c r="BH4763" s="2" t="s">
        <v>90</v>
      </c>
      <c r="BI4763" s="2" t="s">
        <v>44</v>
      </c>
      <c r="BJ4763" s="2" t="s">
        <v>61</v>
      </c>
      <c r="BK4763" s="2" t="s">
        <v>107</v>
      </c>
      <c r="BL4763" s="2" t="s">
        <v>45</v>
      </c>
      <c r="BM4763" s="2" t="s">
        <v>85</v>
      </c>
      <c r="BN4763" s="2">
        <v>505.7</v>
      </c>
      <c r="BO4763" s="13">
        <v>1</v>
      </c>
      <c r="BP4763" s="13">
        <v>0.28000000000000003</v>
      </c>
      <c r="BQ4763" s="48" t="s">
        <v>719</v>
      </c>
      <c r="BR4763" s="13">
        <v>311.54000000000002</v>
      </c>
      <c r="BS4763" s="60" t="s">
        <v>723</v>
      </c>
      <c r="BT4763" s="54" t="s">
        <v>724</v>
      </c>
      <c r="BU4763" s="2">
        <v>2262.5700000000002</v>
      </c>
      <c r="BV4763" s="2">
        <v>893</v>
      </c>
      <c r="BW4763" s="2" t="s">
        <v>47</v>
      </c>
      <c r="BX4763" s="2" t="s">
        <v>71</v>
      </c>
      <c r="BY4763" s="2" t="s">
        <v>72</v>
      </c>
      <c r="BZ4763" s="2">
        <v>10.86</v>
      </c>
      <c r="CA4763" s="2">
        <v>6</v>
      </c>
      <c r="CB4763" s="50" t="s">
        <v>725</v>
      </c>
      <c r="CC4763" s="2" t="s">
        <v>97</v>
      </c>
      <c r="CD4763" s="2" t="s">
        <v>39</v>
      </c>
      <c r="CE4763" s="2">
        <v>1</v>
      </c>
      <c r="CF4763" s="56" t="s">
        <v>722</v>
      </c>
      <c r="CG4763" s="21">
        <v>11</v>
      </c>
    </row>
    <row r="4764" spans="36:85" ht="16.5" thickTop="1" thickBot="1" x14ac:dyDescent="0.3">
      <c r="AJ4764" s="125" t="s">
        <v>718</v>
      </c>
      <c r="AK4764" s="126"/>
      <c r="AL4764" s="126"/>
      <c r="AM4764" s="126"/>
      <c r="AN4764" s="126"/>
      <c r="AO4764" s="126"/>
      <c r="AP4764" s="126"/>
      <c r="AQ4764" s="127"/>
      <c r="BD4764" s="22">
        <v>153</v>
      </c>
      <c r="BE4764" s="13" t="s">
        <v>236</v>
      </c>
      <c r="BF4764" s="13" t="s">
        <v>27</v>
      </c>
      <c r="BG4764" s="13" t="s">
        <v>66</v>
      </c>
      <c r="BH4764" s="13" t="s">
        <v>29</v>
      </c>
      <c r="BI4764" s="13" t="s">
        <v>44</v>
      </c>
      <c r="BJ4764" s="13" t="s">
        <v>61</v>
      </c>
      <c r="BK4764" s="13" t="s">
        <v>79</v>
      </c>
      <c r="BL4764" s="13" t="s">
        <v>33</v>
      </c>
      <c r="BM4764" s="13" t="s">
        <v>80</v>
      </c>
      <c r="BN4764" s="13">
        <v>432.7</v>
      </c>
      <c r="BO4764" s="2">
        <v>20</v>
      </c>
      <c r="BP4764" s="2">
        <v>0.26</v>
      </c>
      <c r="BQ4764" s="48" t="s">
        <v>719</v>
      </c>
      <c r="BR4764" s="2">
        <v>8906.0499999999993</v>
      </c>
      <c r="BS4764" s="59" t="s">
        <v>36</v>
      </c>
      <c r="BT4764" s="53" t="s">
        <v>720</v>
      </c>
      <c r="BU4764" s="13">
        <v>168.98</v>
      </c>
      <c r="BV4764" s="13">
        <v>142.56</v>
      </c>
      <c r="BW4764" s="13" t="s">
        <v>35</v>
      </c>
      <c r="BX4764" s="13" t="s">
        <v>88</v>
      </c>
      <c r="BY4764" s="13" t="s">
        <v>72</v>
      </c>
      <c r="BZ4764" s="13">
        <v>32.090000000000003</v>
      </c>
      <c r="CA4764" s="13">
        <v>10</v>
      </c>
      <c r="CB4764" s="51" t="s">
        <v>725</v>
      </c>
      <c r="CC4764" s="13" t="s">
        <v>38</v>
      </c>
      <c r="CD4764" s="13" t="s">
        <v>39</v>
      </c>
      <c r="CE4764" s="13">
        <v>5</v>
      </c>
      <c r="CF4764" s="57" t="s">
        <v>727</v>
      </c>
      <c r="CG4764" s="23">
        <v>2</v>
      </c>
    </row>
    <row r="4765" spans="36:85" ht="16.5" thickTop="1" thickBot="1" x14ac:dyDescent="0.3">
      <c r="BD4765" s="20">
        <v>156</v>
      </c>
      <c r="BE4765" s="2" t="s">
        <v>239</v>
      </c>
      <c r="BF4765" s="2" t="s">
        <v>118</v>
      </c>
      <c r="BG4765" s="2" t="s">
        <v>82</v>
      </c>
      <c r="BH4765" s="2" t="s">
        <v>59</v>
      </c>
      <c r="BI4765" s="2" t="s">
        <v>100</v>
      </c>
      <c r="BJ4765" s="2" t="s">
        <v>51</v>
      </c>
      <c r="BK4765" s="2" t="s">
        <v>134</v>
      </c>
      <c r="BL4765" s="2" t="s">
        <v>53</v>
      </c>
      <c r="BM4765" s="2" t="s">
        <v>46</v>
      </c>
      <c r="BN4765" s="2">
        <v>601.76</v>
      </c>
      <c r="BO4765" s="13">
        <v>13</v>
      </c>
      <c r="BP4765" s="13">
        <v>0.28999999999999998</v>
      </c>
      <c r="BQ4765" s="48" t="s">
        <v>719</v>
      </c>
      <c r="BR4765" s="13">
        <v>9067.2800000000007</v>
      </c>
      <c r="BS4765" s="60" t="s">
        <v>36</v>
      </c>
      <c r="BT4765" s="54" t="s">
        <v>720</v>
      </c>
      <c r="BU4765" s="2">
        <v>5261</v>
      </c>
      <c r="BV4765" s="2">
        <v>3645.05</v>
      </c>
      <c r="BW4765" s="2" t="s">
        <v>76</v>
      </c>
      <c r="BX4765" s="2" t="s">
        <v>88</v>
      </c>
      <c r="BY4765" s="2" t="s">
        <v>72</v>
      </c>
      <c r="BZ4765" s="2">
        <v>30.94</v>
      </c>
      <c r="CA4765" s="2">
        <v>6</v>
      </c>
      <c r="CB4765" s="50" t="s">
        <v>725</v>
      </c>
      <c r="CC4765" s="2" t="s">
        <v>55</v>
      </c>
      <c r="CD4765" s="2" t="s">
        <v>56</v>
      </c>
      <c r="CE4765" s="2">
        <v>2</v>
      </c>
      <c r="CF4765" s="56" t="s">
        <v>722</v>
      </c>
      <c r="CG4765" s="21">
        <v>2</v>
      </c>
    </row>
    <row r="4766" spans="36:85" ht="16.5" thickTop="1" thickBot="1" x14ac:dyDescent="0.3">
      <c r="AJ4766" s="63" t="s">
        <v>17</v>
      </c>
      <c r="AK4766" s="44" t="s">
        <v>14</v>
      </c>
      <c r="BD4766" s="22">
        <v>157</v>
      </c>
      <c r="BE4766" s="13" t="s">
        <v>240</v>
      </c>
      <c r="BF4766" s="13" t="s">
        <v>50</v>
      </c>
      <c r="BG4766" s="13" t="s">
        <v>28</v>
      </c>
      <c r="BH4766" s="13" t="s">
        <v>83</v>
      </c>
      <c r="BI4766" s="13" t="s">
        <v>100</v>
      </c>
      <c r="BJ4766" s="13" t="s">
        <v>31</v>
      </c>
      <c r="BK4766" s="13" t="s">
        <v>62</v>
      </c>
      <c r="BL4766" s="13" t="s">
        <v>45</v>
      </c>
      <c r="BM4766" s="13" t="s">
        <v>70</v>
      </c>
      <c r="BN4766" s="13">
        <v>982.37</v>
      </c>
      <c r="BO4766" s="13">
        <v>5</v>
      </c>
      <c r="BP4766" s="13">
        <v>0.28000000000000003</v>
      </c>
      <c r="BQ4766" s="48" t="s">
        <v>719</v>
      </c>
      <c r="BR4766" s="13">
        <v>1276.2</v>
      </c>
      <c r="BS4766" s="60" t="s">
        <v>36</v>
      </c>
      <c r="BT4766" s="54" t="s">
        <v>724</v>
      </c>
      <c r="BU4766" s="13">
        <v>6337.82</v>
      </c>
      <c r="BV4766" s="13">
        <v>2729.46</v>
      </c>
      <c r="BW4766" s="13" t="s">
        <v>47</v>
      </c>
      <c r="BX4766" s="13" t="s">
        <v>36</v>
      </c>
      <c r="BY4766" s="13" t="s">
        <v>48</v>
      </c>
      <c r="BZ4766" s="13">
        <v>31.4</v>
      </c>
      <c r="CA4766" s="13">
        <v>3</v>
      </c>
      <c r="CB4766" s="51" t="s">
        <v>721</v>
      </c>
      <c r="CC4766" s="13" t="s">
        <v>97</v>
      </c>
      <c r="CD4766" s="13" t="s">
        <v>56</v>
      </c>
      <c r="CE4766" s="13">
        <v>1</v>
      </c>
      <c r="CF4766" s="57" t="s">
        <v>722</v>
      </c>
      <c r="CG4766" s="23">
        <v>2</v>
      </c>
    </row>
    <row r="4767" spans="36:85" ht="16.5" thickTop="1" thickBot="1" x14ac:dyDescent="0.3">
      <c r="AJ4767" s="24" t="s">
        <v>47</v>
      </c>
      <c r="AK4767" s="65">
        <f>SUMIF(Table2[[#All],[PaymentMethod]],$AJ$4767,Table2[[#All],[Revenue]])</f>
        <v>962459.76999999967</v>
      </c>
      <c r="BD4767" s="22">
        <v>159</v>
      </c>
      <c r="BE4767" s="13" t="s">
        <v>242</v>
      </c>
      <c r="BF4767" s="13" t="s">
        <v>99</v>
      </c>
      <c r="BG4767" s="13" t="s">
        <v>28</v>
      </c>
      <c r="BH4767" s="13" t="s">
        <v>90</v>
      </c>
      <c r="BI4767" s="13" t="s">
        <v>30</v>
      </c>
      <c r="BJ4767" s="13" t="s">
        <v>75</v>
      </c>
      <c r="BK4767" s="13" t="s">
        <v>69</v>
      </c>
      <c r="BL4767" s="13" t="s">
        <v>33</v>
      </c>
      <c r="BM4767" s="13" t="s">
        <v>70</v>
      </c>
      <c r="BN4767" s="13">
        <v>354.5</v>
      </c>
      <c r="BO4767" s="2">
        <v>12</v>
      </c>
      <c r="BP4767" s="2">
        <v>0.25</v>
      </c>
      <c r="BQ4767" s="48" t="s">
        <v>719</v>
      </c>
      <c r="BR4767" s="2">
        <v>8716.9500000000007</v>
      </c>
      <c r="BS4767" s="59" t="s">
        <v>36</v>
      </c>
      <c r="BT4767" s="53" t="s">
        <v>720</v>
      </c>
      <c r="BU4767" s="13">
        <v>1046.97</v>
      </c>
      <c r="BV4767" s="13">
        <v>229.23</v>
      </c>
      <c r="BW4767" s="13" t="s">
        <v>35</v>
      </c>
      <c r="BX4767" s="13" t="s">
        <v>71</v>
      </c>
      <c r="BY4767" s="13" t="s">
        <v>48</v>
      </c>
      <c r="BZ4767" s="13">
        <v>5.59</v>
      </c>
      <c r="CA4767" s="13">
        <v>10</v>
      </c>
      <c r="CB4767" s="51" t="s">
        <v>725</v>
      </c>
      <c r="CC4767" s="13" t="s">
        <v>55</v>
      </c>
      <c r="CD4767" s="13" t="s">
        <v>39</v>
      </c>
      <c r="CE4767" s="13">
        <v>3</v>
      </c>
      <c r="CF4767" s="57" t="s">
        <v>726</v>
      </c>
      <c r="CG4767" s="23">
        <v>6</v>
      </c>
    </row>
    <row r="4768" spans="36:85" ht="16.5" thickTop="1" thickBot="1" x14ac:dyDescent="0.3">
      <c r="BD4768" s="20">
        <v>164</v>
      </c>
      <c r="BE4768" s="2" t="s">
        <v>246</v>
      </c>
      <c r="BF4768" s="2" t="s">
        <v>129</v>
      </c>
      <c r="BG4768" s="2" t="s">
        <v>42</v>
      </c>
      <c r="BH4768" s="2" t="s">
        <v>90</v>
      </c>
      <c r="BI4768" s="2" t="s">
        <v>44</v>
      </c>
      <c r="BJ4768" s="2" t="s">
        <v>31</v>
      </c>
      <c r="BK4768" s="2" t="s">
        <v>79</v>
      </c>
      <c r="BL4768" s="2" t="s">
        <v>53</v>
      </c>
      <c r="BM4768" s="2" t="s">
        <v>70</v>
      </c>
      <c r="BN4768" s="2">
        <v>968.55</v>
      </c>
      <c r="BO4768" s="13">
        <v>14</v>
      </c>
      <c r="BP4768" s="13">
        <v>0.28000000000000003</v>
      </c>
      <c r="BQ4768" s="48" t="s">
        <v>719</v>
      </c>
      <c r="BR4768" s="13">
        <v>8238.69</v>
      </c>
      <c r="BS4768" s="60" t="s">
        <v>36</v>
      </c>
      <c r="BT4768" s="54" t="s">
        <v>720</v>
      </c>
      <c r="BU4768" s="2">
        <v>4838.26</v>
      </c>
      <c r="BV4768" s="2">
        <v>3878.69</v>
      </c>
      <c r="BW4768" s="2" t="s">
        <v>47</v>
      </c>
      <c r="BX4768" s="2" t="s">
        <v>88</v>
      </c>
      <c r="BY4768" s="2" t="s">
        <v>72</v>
      </c>
      <c r="BZ4768" s="2">
        <v>25.71</v>
      </c>
      <c r="CA4768" s="2">
        <v>1</v>
      </c>
      <c r="CB4768" s="50" t="s">
        <v>721</v>
      </c>
      <c r="CC4768" s="2" t="s">
        <v>38</v>
      </c>
      <c r="CD4768" s="2" t="s">
        <v>56</v>
      </c>
      <c r="CE4768" s="2">
        <v>3</v>
      </c>
      <c r="CF4768" s="56" t="s">
        <v>726</v>
      </c>
      <c r="CG4768" s="21">
        <v>5</v>
      </c>
    </row>
    <row r="4769" spans="56:85" ht="16.5" thickTop="1" thickBot="1" x14ac:dyDescent="0.3">
      <c r="BD4769" s="22">
        <v>165</v>
      </c>
      <c r="BE4769" s="13" t="s">
        <v>247</v>
      </c>
      <c r="BF4769" s="13" t="s">
        <v>118</v>
      </c>
      <c r="BG4769" s="13" t="s">
        <v>66</v>
      </c>
      <c r="BH4769" s="13" t="s">
        <v>43</v>
      </c>
      <c r="BI4769" s="13" t="s">
        <v>67</v>
      </c>
      <c r="BJ4769" s="13" t="s">
        <v>75</v>
      </c>
      <c r="BK4769" s="13" t="s">
        <v>84</v>
      </c>
      <c r="BL4769" s="13" t="s">
        <v>45</v>
      </c>
      <c r="BM4769" s="13" t="s">
        <v>70</v>
      </c>
      <c r="BN4769" s="13">
        <v>817.33</v>
      </c>
      <c r="BO4769" s="2">
        <v>9</v>
      </c>
      <c r="BP4769" s="2">
        <v>0.27</v>
      </c>
      <c r="BQ4769" s="48" t="s">
        <v>719</v>
      </c>
      <c r="BR4769" s="2">
        <v>200.65</v>
      </c>
      <c r="BS4769" s="59" t="s">
        <v>723</v>
      </c>
      <c r="BT4769" s="53" t="s">
        <v>724</v>
      </c>
      <c r="BU4769" s="13">
        <v>4728.62</v>
      </c>
      <c r="BV4769" s="13">
        <v>3510.07</v>
      </c>
      <c r="BW4769" s="13" t="s">
        <v>63</v>
      </c>
      <c r="BX4769" s="13" t="s">
        <v>88</v>
      </c>
      <c r="BY4769" s="13" t="s">
        <v>48</v>
      </c>
      <c r="BZ4769" s="13">
        <v>14.01</v>
      </c>
      <c r="CA4769" s="13">
        <v>3</v>
      </c>
      <c r="CB4769" s="51" t="s">
        <v>721</v>
      </c>
      <c r="CC4769" s="13" t="s">
        <v>97</v>
      </c>
      <c r="CD4769" s="13" t="s">
        <v>56</v>
      </c>
      <c r="CE4769" s="13">
        <v>3</v>
      </c>
      <c r="CF4769" s="57" t="s">
        <v>726</v>
      </c>
      <c r="CG4769" s="23">
        <v>9</v>
      </c>
    </row>
    <row r="4770" spans="56:85" ht="16.5" thickTop="1" thickBot="1" x14ac:dyDescent="0.3">
      <c r="BD4770" s="20">
        <v>166</v>
      </c>
      <c r="BE4770" s="2" t="s">
        <v>241</v>
      </c>
      <c r="BF4770" s="2" t="s">
        <v>120</v>
      </c>
      <c r="BG4770" s="2" t="s">
        <v>66</v>
      </c>
      <c r="BH4770" s="2" t="s">
        <v>93</v>
      </c>
      <c r="BI4770" s="2" t="s">
        <v>67</v>
      </c>
      <c r="BJ4770" s="2" t="s">
        <v>68</v>
      </c>
      <c r="BK4770" s="2" t="s">
        <v>102</v>
      </c>
      <c r="BL4770" s="2" t="s">
        <v>45</v>
      </c>
      <c r="BM4770" s="2" t="s">
        <v>70</v>
      </c>
      <c r="BN4770" s="2">
        <v>30.54</v>
      </c>
      <c r="BO4770" s="13">
        <v>6</v>
      </c>
      <c r="BP4770" s="13">
        <v>0.28999999999999998</v>
      </c>
      <c r="BQ4770" s="48" t="s">
        <v>719</v>
      </c>
      <c r="BR4770" s="13">
        <v>2287.66</v>
      </c>
      <c r="BS4770" s="60" t="s">
        <v>36</v>
      </c>
      <c r="BT4770" s="54" t="s">
        <v>724</v>
      </c>
      <c r="BU4770" s="2">
        <v>125.19</v>
      </c>
      <c r="BV4770" s="2">
        <v>75.459999999999994</v>
      </c>
      <c r="BW4770" s="2" t="s">
        <v>76</v>
      </c>
      <c r="BX4770" s="2" t="s">
        <v>54</v>
      </c>
      <c r="BY4770" s="2" t="s">
        <v>48</v>
      </c>
      <c r="BZ4770" s="2">
        <v>48.23</v>
      </c>
      <c r="CA4770" s="2">
        <v>8</v>
      </c>
      <c r="CB4770" s="50" t="s">
        <v>725</v>
      </c>
      <c r="CC4770" s="2" t="s">
        <v>97</v>
      </c>
      <c r="CD4770" s="2" t="s">
        <v>56</v>
      </c>
      <c r="CE4770" s="2">
        <v>5</v>
      </c>
      <c r="CF4770" s="56" t="s">
        <v>727</v>
      </c>
      <c r="CG4770" s="21">
        <v>10</v>
      </c>
    </row>
    <row r="4771" spans="56:85" ht="16.5" thickTop="1" thickBot="1" x14ac:dyDescent="0.3">
      <c r="BD4771" s="22">
        <v>167</v>
      </c>
      <c r="BE4771" s="13" t="s">
        <v>248</v>
      </c>
      <c r="BF4771" s="13" t="s">
        <v>129</v>
      </c>
      <c r="BG4771" s="13" t="s">
        <v>66</v>
      </c>
      <c r="BH4771" s="13" t="s">
        <v>59</v>
      </c>
      <c r="BI4771" s="13" t="s">
        <v>67</v>
      </c>
      <c r="BJ4771" s="13" t="s">
        <v>75</v>
      </c>
      <c r="BK4771" s="13" t="s">
        <v>32</v>
      </c>
      <c r="BL4771" s="13" t="s">
        <v>53</v>
      </c>
      <c r="BM4771" s="13" t="s">
        <v>80</v>
      </c>
      <c r="BN4771" s="13">
        <v>537.01</v>
      </c>
      <c r="BO4771" s="2">
        <v>5</v>
      </c>
      <c r="BP4771" s="2">
        <v>0.22</v>
      </c>
      <c r="BQ4771" s="48" t="s">
        <v>719</v>
      </c>
      <c r="BR4771" s="2">
        <v>3345.03</v>
      </c>
      <c r="BS4771" s="59" t="s">
        <v>36</v>
      </c>
      <c r="BT4771" s="53" t="s">
        <v>720</v>
      </c>
      <c r="BU4771" s="13">
        <v>1888.29</v>
      </c>
      <c r="BV4771" s="13">
        <v>399.37</v>
      </c>
      <c r="BW4771" s="13" t="s">
        <v>91</v>
      </c>
      <c r="BX4771" s="13" t="s">
        <v>36</v>
      </c>
      <c r="BY4771" s="13" t="s">
        <v>72</v>
      </c>
      <c r="BZ4771" s="13">
        <v>20.440000000000001</v>
      </c>
      <c r="CA4771" s="13">
        <v>4</v>
      </c>
      <c r="CB4771" s="51" t="s">
        <v>725</v>
      </c>
      <c r="CC4771" s="13" t="s">
        <v>55</v>
      </c>
      <c r="CD4771" s="13" t="s">
        <v>39</v>
      </c>
      <c r="CE4771" s="13">
        <v>4</v>
      </c>
      <c r="CF4771" s="57" t="s">
        <v>728</v>
      </c>
      <c r="CG4771" s="23">
        <v>7</v>
      </c>
    </row>
    <row r="4772" spans="56:85" ht="16.5" thickTop="1" thickBot="1" x14ac:dyDescent="0.3">
      <c r="BD4772" s="20">
        <v>172</v>
      </c>
      <c r="BE4772" s="2" t="s">
        <v>251</v>
      </c>
      <c r="BF4772" s="2" t="s">
        <v>50</v>
      </c>
      <c r="BG4772" s="2" t="s">
        <v>82</v>
      </c>
      <c r="BH4772" s="2" t="s">
        <v>93</v>
      </c>
      <c r="BI4772" s="2" t="s">
        <v>94</v>
      </c>
      <c r="BJ4772" s="2" t="s">
        <v>68</v>
      </c>
      <c r="BK4772" s="2" t="s">
        <v>102</v>
      </c>
      <c r="BL4772" s="2" t="s">
        <v>53</v>
      </c>
      <c r="BM4772" s="2" t="s">
        <v>85</v>
      </c>
      <c r="BN4772" s="2">
        <v>857.7</v>
      </c>
      <c r="BO4772" s="13">
        <v>15</v>
      </c>
      <c r="BP4772" s="13">
        <v>0.28999999999999998</v>
      </c>
      <c r="BQ4772" s="48" t="s">
        <v>719</v>
      </c>
      <c r="BR4772" s="13">
        <v>1641.48</v>
      </c>
      <c r="BS4772" s="60" t="s">
        <v>36</v>
      </c>
      <c r="BT4772" s="54" t="s">
        <v>724</v>
      </c>
      <c r="BU4772" s="2">
        <v>1702.5</v>
      </c>
      <c r="BV4772" s="2">
        <v>1642.53</v>
      </c>
      <c r="BW4772" s="2" t="s">
        <v>63</v>
      </c>
      <c r="BX4772" s="2" t="s">
        <v>54</v>
      </c>
      <c r="BY4772" s="2" t="s">
        <v>37</v>
      </c>
      <c r="BZ4772" s="2">
        <v>24.85</v>
      </c>
      <c r="CA4772" s="2">
        <v>7</v>
      </c>
      <c r="CB4772" s="50" t="s">
        <v>725</v>
      </c>
      <c r="CC4772" s="2" t="s">
        <v>38</v>
      </c>
      <c r="CD4772" s="2" t="s">
        <v>56</v>
      </c>
      <c r="CE4772" s="2">
        <v>3</v>
      </c>
      <c r="CF4772" s="56" t="s">
        <v>726</v>
      </c>
      <c r="CG4772" s="21">
        <v>1</v>
      </c>
    </row>
    <row r="4773" spans="56:85" ht="16.5" thickTop="1" thickBot="1" x14ac:dyDescent="0.3">
      <c r="BD4773" s="22">
        <v>183</v>
      </c>
      <c r="BE4773" s="13" t="s">
        <v>261</v>
      </c>
      <c r="BF4773" s="13" t="s">
        <v>58</v>
      </c>
      <c r="BG4773" s="13" t="s">
        <v>82</v>
      </c>
      <c r="BH4773" s="13" t="s">
        <v>59</v>
      </c>
      <c r="BI4773" s="13" t="s">
        <v>78</v>
      </c>
      <c r="BJ4773" s="13" t="s">
        <v>75</v>
      </c>
      <c r="BK4773" s="13" t="s">
        <v>84</v>
      </c>
      <c r="BL4773" s="13" t="s">
        <v>53</v>
      </c>
      <c r="BM4773" s="13" t="s">
        <v>85</v>
      </c>
      <c r="BN4773" s="13">
        <v>154.13</v>
      </c>
      <c r="BO4773" s="2">
        <v>6</v>
      </c>
      <c r="BP4773" s="2">
        <v>0.27</v>
      </c>
      <c r="BQ4773" s="48" t="s">
        <v>719</v>
      </c>
      <c r="BR4773" s="2">
        <v>3342.86</v>
      </c>
      <c r="BS4773" s="59" t="s">
        <v>36</v>
      </c>
      <c r="BT4773" s="53" t="s">
        <v>720</v>
      </c>
      <c r="BU4773" s="13">
        <v>925.7</v>
      </c>
      <c r="BV4773" s="13">
        <v>715.78</v>
      </c>
      <c r="BW4773" s="13" t="s">
        <v>91</v>
      </c>
      <c r="BX4773" s="13" t="s">
        <v>88</v>
      </c>
      <c r="BY4773" s="13" t="s">
        <v>37</v>
      </c>
      <c r="BZ4773" s="13">
        <v>49.56</v>
      </c>
      <c r="CA4773" s="13">
        <v>5</v>
      </c>
      <c r="CB4773" s="51" t="s">
        <v>725</v>
      </c>
      <c r="CC4773" s="13" t="s">
        <v>97</v>
      </c>
      <c r="CD4773" s="13" t="s">
        <v>56</v>
      </c>
      <c r="CE4773" s="13">
        <v>2</v>
      </c>
      <c r="CF4773" s="57" t="s">
        <v>722</v>
      </c>
      <c r="CG4773" s="23">
        <v>9</v>
      </c>
    </row>
    <row r="4774" spans="56:85" ht="16.5" thickTop="1" thickBot="1" x14ac:dyDescent="0.3">
      <c r="BD4774" s="20">
        <v>184</v>
      </c>
      <c r="BE4774" s="2" t="s">
        <v>262</v>
      </c>
      <c r="BF4774" s="2" t="s">
        <v>118</v>
      </c>
      <c r="BG4774" s="2" t="s">
        <v>66</v>
      </c>
      <c r="BH4774" s="2" t="s">
        <v>59</v>
      </c>
      <c r="BI4774" s="2" t="s">
        <v>67</v>
      </c>
      <c r="BJ4774" s="2" t="s">
        <v>68</v>
      </c>
      <c r="BK4774" s="2" t="s">
        <v>79</v>
      </c>
      <c r="BL4774" s="2" t="s">
        <v>53</v>
      </c>
      <c r="BM4774" s="2" t="s">
        <v>80</v>
      </c>
      <c r="BN4774" s="2">
        <v>763.21</v>
      </c>
      <c r="BO4774" s="2">
        <v>3</v>
      </c>
      <c r="BP4774" s="2">
        <v>0.21</v>
      </c>
      <c r="BQ4774" s="48" t="s">
        <v>719</v>
      </c>
      <c r="BR4774" s="2">
        <v>1988.36</v>
      </c>
      <c r="BS4774" s="59" t="s">
        <v>36</v>
      </c>
      <c r="BT4774" s="53" t="s">
        <v>724</v>
      </c>
      <c r="BU4774" s="2">
        <v>2416.5</v>
      </c>
      <c r="BV4774" s="2">
        <v>926.36</v>
      </c>
      <c r="BW4774" s="2" t="s">
        <v>76</v>
      </c>
      <c r="BX4774" s="2" t="s">
        <v>54</v>
      </c>
      <c r="BY4774" s="2" t="s">
        <v>37</v>
      </c>
      <c r="BZ4774" s="2">
        <v>24.04</v>
      </c>
      <c r="CA4774" s="2">
        <v>7</v>
      </c>
      <c r="CB4774" s="50" t="s">
        <v>725</v>
      </c>
      <c r="CC4774" s="2" t="s">
        <v>97</v>
      </c>
      <c r="CD4774" s="2" t="s">
        <v>39</v>
      </c>
      <c r="CE4774" s="2">
        <v>1</v>
      </c>
      <c r="CF4774" s="56" t="s">
        <v>722</v>
      </c>
      <c r="CG4774" s="21">
        <v>12</v>
      </c>
    </row>
    <row r="4775" spans="56:85" ht="16.5" thickTop="1" thickBot="1" x14ac:dyDescent="0.3">
      <c r="BD4775" s="20">
        <v>186</v>
      </c>
      <c r="BE4775" s="2" t="s">
        <v>119</v>
      </c>
      <c r="BF4775" s="2" t="s">
        <v>65</v>
      </c>
      <c r="BG4775" s="2" t="s">
        <v>42</v>
      </c>
      <c r="BH4775" s="2" t="s">
        <v>83</v>
      </c>
      <c r="BI4775" s="2" t="s">
        <v>94</v>
      </c>
      <c r="BJ4775" s="2" t="s">
        <v>75</v>
      </c>
      <c r="BK4775" s="2" t="s">
        <v>52</v>
      </c>
      <c r="BL4775" s="2" t="s">
        <v>53</v>
      </c>
      <c r="BM4775" s="2" t="s">
        <v>80</v>
      </c>
      <c r="BN4775" s="2">
        <v>838.97</v>
      </c>
      <c r="BO4775" s="2">
        <v>7</v>
      </c>
      <c r="BP4775" s="2">
        <v>0.23</v>
      </c>
      <c r="BQ4775" s="48" t="s">
        <v>719</v>
      </c>
      <c r="BR4775" s="2">
        <v>4271.1400000000003</v>
      </c>
      <c r="BS4775" s="59" t="s">
        <v>36</v>
      </c>
      <c r="BT4775" s="53" t="s">
        <v>720</v>
      </c>
      <c r="BU4775" s="2">
        <v>1348.52</v>
      </c>
      <c r="BV4775" s="2">
        <v>639.84</v>
      </c>
      <c r="BW4775" s="2" t="s">
        <v>76</v>
      </c>
      <c r="BX4775" s="2" t="s">
        <v>88</v>
      </c>
      <c r="BY4775" s="2" t="s">
        <v>72</v>
      </c>
      <c r="BZ4775" s="2">
        <v>22.88</v>
      </c>
      <c r="CA4775" s="2">
        <v>3</v>
      </c>
      <c r="CB4775" s="50" t="s">
        <v>721</v>
      </c>
      <c r="CC4775" s="2" t="s">
        <v>97</v>
      </c>
      <c r="CD4775" s="2" t="s">
        <v>56</v>
      </c>
      <c r="CE4775" s="2">
        <v>4</v>
      </c>
      <c r="CF4775" s="56" t="s">
        <v>728</v>
      </c>
      <c r="CG4775" s="21">
        <v>5</v>
      </c>
    </row>
    <row r="4776" spans="56:85" ht="16.5" thickTop="1" thickBot="1" x14ac:dyDescent="0.3">
      <c r="BD4776" s="20">
        <v>188</v>
      </c>
      <c r="BE4776" s="2" t="s">
        <v>136</v>
      </c>
      <c r="BF4776" s="2" t="s">
        <v>127</v>
      </c>
      <c r="BG4776" s="2" t="s">
        <v>28</v>
      </c>
      <c r="BH4776" s="2" t="s">
        <v>93</v>
      </c>
      <c r="BI4776" s="2" t="s">
        <v>60</v>
      </c>
      <c r="BJ4776" s="2" t="s">
        <v>61</v>
      </c>
      <c r="BK4776" s="2" t="s">
        <v>69</v>
      </c>
      <c r="BL4776" s="2" t="s">
        <v>53</v>
      </c>
      <c r="BM4776" s="2" t="s">
        <v>34</v>
      </c>
      <c r="BN4776" s="2">
        <v>792.42</v>
      </c>
      <c r="BO4776" s="13">
        <v>7</v>
      </c>
      <c r="BP4776" s="13">
        <v>0.24</v>
      </c>
      <c r="BQ4776" s="48" t="s">
        <v>719</v>
      </c>
      <c r="BR4776" s="13">
        <v>1430.97</v>
      </c>
      <c r="BS4776" s="60" t="s">
        <v>36</v>
      </c>
      <c r="BT4776" s="54" t="s">
        <v>724</v>
      </c>
      <c r="BU4776" s="2">
        <v>2395.09</v>
      </c>
      <c r="BV4776" s="2">
        <v>1876.05</v>
      </c>
      <c r="BW4776" s="2" t="s">
        <v>63</v>
      </c>
      <c r="BX4776" s="2" t="s">
        <v>71</v>
      </c>
      <c r="BY4776" s="2" t="s">
        <v>37</v>
      </c>
      <c r="BZ4776" s="2">
        <v>47.79</v>
      </c>
      <c r="CA4776" s="2">
        <v>2</v>
      </c>
      <c r="CB4776" s="50" t="s">
        <v>721</v>
      </c>
      <c r="CC4776" s="2" t="s">
        <v>97</v>
      </c>
      <c r="CD4776" s="2" t="s">
        <v>39</v>
      </c>
      <c r="CE4776" s="2">
        <v>1</v>
      </c>
      <c r="CF4776" s="56" t="s">
        <v>722</v>
      </c>
      <c r="CG4776" s="21">
        <v>4</v>
      </c>
    </row>
    <row r="4777" spans="56:85" ht="16.5" thickTop="1" thickBot="1" x14ac:dyDescent="0.3">
      <c r="BD4777" s="22">
        <v>189</v>
      </c>
      <c r="BE4777" s="13" t="s">
        <v>265</v>
      </c>
      <c r="BF4777" s="13" t="s">
        <v>27</v>
      </c>
      <c r="BG4777" s="13" t="s">
        <v>82</v>
      </c>
      <c r="BH4777" s="13" t="s">
        <v>90</v>
      </c>
      <c r="BI4777" s="13" t="s">
        <v>94</v>
      </c>
      <c r="BJ4777" s="13" t="s">
        <v>61</v>
      </c>
      <c r="BK4777" s="13" t="s">
        <v>102</v>
      </c>
      <c r="BL4777" s="13" t="s">
        <v>45</v>
      </c>
      <c r="BM4777" s="13" t="s">
        <v>34</v>
      </c>
      <c r="BN4777" s="13">
        <v>268.98</v>
      </c>
      <c r="BO4777" s="2">
        <v>19</v>
      </c>
      <c r="BP4777" s="2">
        <v>0.22</v>
      </c>
      <c r="BQ4777" s="48" t="s">
        <v>719</v>
      </c>
      <c r="BR4777" s="2">
        <v>5026.9399999999996</v>
      </c>
      <c r="BS4777" s="59" t="s">
        <v>36</v>
      </c>
      <c r="BT4777" s="53" t="s">
        <v>720</v>
      </c>
      <c r="BU4777" s="13">
        <v>764.32</v>
      </c>
      <c r="BV4777" s="13">
        <v>666.65</v>
      </c>
      <c r="BW4777" s="13" t="s">
        <v>91</v>
      </c>
      <c r="BX4777" s="13" t="s">
        <v>54</v>
      </c>
      <c r="BY4777" s="13" t="s">
        <v>37</v>
      </c>
      <c r="BZ4777" s="13">
        <v>48.75</v>
      </c>
      <c r="CA4777" s="13">
        <v>7</v>
      </c>
      <c r="CB4777" s="51" t="s">
        <v>725</v>
      </c>
      <c r="CC4777" s="13" t="s">
        <v>97</v>
      </c>
      <c r="CD4777" s="13" t="s">
        <v>56</v>
      </c>
      <c r="CE4777" s="13">
        <v>5</v>
      </c>
      <c r="CF4777" s="57" t="s">
        <v>727</v>
      </c>
      <c r="CG4777" s="23">
        <v>6</v>
      </c>
    </row>
    <row r="4778" spans="56:85" ht="16.5" thickTop="1" thickBot="1" x14ac:dyDescent="0.3">
      <c r="BD4778" s="20">
        <v>196</v>
      </c>
      <c r="BE4778" s="2" t="s">
        <v>270</v>
      </c>
      <c r="BF4778" s="2" t="s">
        <v>127</v>
      </c>
      <c r="BG4778" s="2" t="s">
        <v>42</v>
      </c>
      <c r="BH4778" s="2" t="s">
        <v>29</v>
      </c>
      <c r="BI4778" s="2" t="s">
        <v>60</v>
      </c>
      <c r="BJ4778" s="2" t="s">
        <v>61</v>
      </c>
      <c r="BK4778" s="2" t="s">
        <v>87</v>
      </c>
      <c r="BL4778" s="2" t="s">
        <v>45</v>
      </c>
      <c r="BM4778" s="2" t="s">
        <v>85</v>
      </c>
      <c r="BN4778" s="2">
        <v>339.2</v>
      </c>
      <c r="BO4778" s="2">
        <v>10</v>
      </c>
      <c r="BP4778" s="2">
        <v>0.28000000000000003</v>
      </c>
      <c r="BQ4778" s="48" t="s">
        <v>719</v>
      </c>
      <c r="BR4778" s="2">
        <v>5544.58</v>
      </c>
      <c r="BS4778" s="59" t="s">
        <v>36</v>
      </c>
      <c r="BT4778" s="53" t="s">
        <v>720</v>
      </c>
      <c r="BU4778" s="2">
        <v>4001.15</v>
      </c>
      <c r="BV4778" s="2">
        <v>1025.79</v>
      </c>
      <c r="BW4778" s="2" t="s">
        <v>47</v>
      </c>
      <c r="BX4778" s="2" t="s">
        <v>54</v>
      </c>
      <c r="BY4778" s="2" t="s">
        <v>72</v>
      </c>
      <c r="BZ4778" s="2">
        <v>23.78</v>
      </c>
      <c r="CA4778" s="2">
        <v>7</v>
      </c>
      <c r="CB4778" s="50" t="s">
        <v>725</v>
      </c>
      <c r="CC4778" s="2" t="s">
        <v>55</v>
      </c>
      <c r="CD4778" s="2" t="s">
        <v>39</v>
      </c>
      <c r="CE4778" s="2">
        <v>5</v>
      </c>
      <c r="CF4778" s="56" t="s">
        <v>727</v>
      </c>
      <c r="CG4778" s="21">
        <v>9</v>
      </c>
    </row>
    <row r="4779" spans="56:85" ht="16.5" thickTop="1" thickBot="1" x14ac:dyDescent="0.3">
      <c r="BD4779" s="20">
        <v>198</v>
      </c>
      <c r="BE4779" s="2" t="s">
        <v>207</v>
      </c>
      <c r="BF4779" s="2" t="s">
        <v>27</v>
      </c>
      <c r="BG4779" s="2" t="s">
        <v>66</v>
      </c>
      <c r="BH4779" s="2" t="s">
        <v>59</v>
      </c>
      <c r="BI4779" s="2" t="s">
        <v>30</v>
      </c>
      <c r="BJ4779" s="2" t="s">
        <v>68</v>
      </c>
      <c r="BK4779" s="2" t="s">
        <v>134</v>
      </c>
      <c r="BL4779" s="2" t="s">
        <v>33</v>
      </c>
      <c r="BM4779" s="2" t="s">
        <v>34</v>
      </c>
      <c r="BN4779" s="2">
        <v>770.08</v>
      </c>
      <c r="BO4779" s="13">
        <v>12</v>
      </c>
      <c r="BP4779" s="13">
        <v>0.25</v>
      </c>
      <c r="BQ4779" s="48" t="s">
        <v>719</v>
      </c>
      <c r="BR4779" s="13">
        <v>2818.89</v>
      </c>
      <c r="BS4779" s="60" t="s">
        <v>36</v>
      </c>
      <c r="BT4779" s="54" t="s">
        <v>724</v>
      </c>
      <c r="BU4779" s="2">
        <v>3131.07</v>
      </c>
      <c r="BV4779" s="2">
        <v>2413.5100000000002</v>
      </c>
      <c r="BW4779" s="2" t="s">
        <v>63</v>
      </c>
      <c r="BX4779" s="2" t="s">
        <v>88</v>
      </c>
      <c r="BY4779" s="2" t="s">
        <v>72</v>
      </c>
      <c r="BZ4779" s="2">
        <v>25.05</v>
      </c>
      <c r="CA4779" s="2">
        <v>1</v>
      </c>
      <c r="CB4779" s="50" t="s">
        <v>721</v>
      </c>
      <c r="CC4779" s="2" t="s">
        <v>97</v>
      </c>
      <c r="CD4779" s="2" t="s">
        <v>56</v>
      </c>
      <c r="CE4779" s="2">
        <v>2</v>
      </c>
      <c r="CF4779" s="56" t="s">
        <v>722</v>
      </c>
      <c r="CG4779" s="21">
        <v>1</v>
      </c>
    </row>
    <row r="4780" spans="56:85" ht="16.5" thickTop="1" thickBot="1" x14ac:dyDescent="0.3">
      <c r="BD4780" s="22">
        <v>199</v>
      </c>
      <c r="BE4780" s="13" t="s">
        <v>272</v>
      </c>
      <c r="BF4780" s="13" t="s">
        <v>65</v>
      </c>
      <c r="BG4780" s="13" t="s">
        <v>66</v>
      </c>
      <c r="BH4780" s="13" t="s">
        <v>83</v>
      </c>
      <c r="BI4780" s="13" t="s">
        <v>74</v>
      </c>
      <c r="BJ4780" s="13" t="s">
        <v>75</v>
      </c>
      <c r="BK4780" s="13" t="s">
        <v>69</v>
      </c>
      <c r="BL4780" s="13" t="s">
        <v>53</v>
      </c>
      <c r="BM4780" s="13" t="s">
        <v>70</v>
      </c>
      <c r="BN4780" s="13">
        <v>313.20999999999998</v>
      </c>
      <c r="BO4780" s="2">
        <v>7</v>
      </c>
      <c r="BP4780" s="2">
        <v>0.3</v>
      </c>
      <c r="BQ4780" s="48" t="s">
        <v>719</v>
      </c>
      <c r="BR4780" s="2">
        <v>1255.0899999999999</v>
      </c>
      <c r="BS4780" s="59" t="s">
        <v>36</v>
      </c>
      <c r="BT4780" s="53" t="s">
        <v>724</v>
      </c>
      <c r="BU4780" s="13">
        <v>1586.1</v>
      </c>
      <c r="BV4780" s="13">
        <v>1232.79</v>
      </c>
      <c r="BW4780" s="13" t="s">
        <v>63</v>
      </c>
      <c r="BX4780" s="13" t="s">
        <v>88</v>
      </c>
      <c r="BY4780" s="13" t="s">
        <v>37</v>
      </c>
      <c r="BZ4780" s="13">
        <v>9.3000000000000007</v>
      </c>
      <c r="CA4780" s="13">
        <v>6</v>
      </c>
      <c r="CB4780" s="51" t="s">
        <v>725</v>
      </c>
      <c r="CC4780" s="13" t="s">
        <v>55</v>
      </c>
      <c r="CD4780" s="13" t="s">
        <v>39</v>
      </c>
      <c r="CE4780" s="13">
        <v>4</v>
      </c>
      <c r="CF4780" s="57" t="s">
        <v>728</v>
      </c>
      <c r="CG4780" s="23">
        <v>2</v>
      </c>
    </row>
    <row r="4781" spans="56:85" ht="16.5" thickTop="1" thickBot="1" x14ac:dyDescent="0.3">
      <c r="BD4781" s="20">
        <v>200</v>
      </c>
      <c r="BE4781" s="2" t="s">
        <v>273</v>
      </c>
      <c r="BF4781" s="2" t="s">
        <v>65</v>
      </c>
      <c r="BG4781" s="2" t="s">
        <v>66</v>
      </c>
      <c r="BH4781" s="2" t="s">
        <v>43</v>
      </c>
      <c r="BI4781" s="2" t="s">
        <v>94</v>
      </c>
      <c r="BJ4781" s="2" t="s">
        <v>31</v>
      </c>
      <c r="BK4781" s="2" t="s">
        <v>87</v>
      </c>
      <c r="BL4781" s="2" t="s">
        <v>45</v>
      </c>
      <c r="BM4781" s="2" t="s">
        <v>34</v>
      </c>
      <c r="BN4781" s="2">
        <v>256.14</v>
      </c>
      <c r="BO4781" s="13">
        <v>7</v>
      </c>
      <c r="BP4781" s="13">
        <v>0.23</v>
      </c>
      <c r="BQ4781" s="48" t="s">
        <v>719</v>
      </c>
      <c r="BR4781" s="13">
        <v>4092.25</v>
      </c>
      <c r="BS4781" s="60" t="s">
        <v>36</v>
      </c>
      <c r="BT4781" s="54" t="s">
        <v>720</v>
      </c>
      <c r="BU4781" s="2">
        <v>1027.6500000000001</v>
      </c>
      <c r="BV4781" s="2">
        <v>227.44</v>
      </c>
      <c r="BW4781" s="2" t="s">
        <v>63</v>
      </c>
      <c r="BX4781" s="2" t="s">
        <v>88</v>
      </c>
      <c r="BY4781" s="2" t="s">
        <v>72</v>
      </c>
      <c r="BZ4781" s="2">
        <v>25.31</v>
      </c>
      <c r="CA4781" s="2">
        <v>7</v>
      </c>
      <c r="CB4781" s="50" t="s">
        <v>725</v>
      </c>
      <c r="CC4781" s="2" t="s">
        <v>55</v>
      </c>
      <c r="CD4781" s="2" t="s">
        <v>56</v>
      </c>
      <c r="CE4781" s="2">
        <v>2</v>
      </c>
      <c r="CF4781" s="56" t="s">
        <v>722</v>
      </c>
      <c r="CG4781" s="21">
        <v>2</v>
      </c>
    </row>
    <row r="4782" spans="56:85" ht="16.5" thickTop="1" thickBot="1" x14ac:dyDescent="0.3">
      <c r="BD4782" s="22">
        <v>209</v>
      </c>
      <c r="BE4782" s="13" t="s">
        <v>278</v>
      </c>
      <c r="BF4782" s="13" t="s">
        <v>50</v>
      </c>
      <c r="BG4782" s="13" t="s">
        <v>42</v>
      </c>
      <c r="BH4782" s="13" t="s">
        <v>43</v>
      </c>
      <c r="BI4782" s="13" t="s">
        <v>30</v>
      </c>
      <c r="BJ4782" s="13" t="s">
        <v>75</v>
      </c>
      <c r="BK4782" s="13" t="s">
        <v>107</v>
      </c>
      <c r="BL4782" s="13" t="s">
        <v>45</v>
      </c>
      <c r="BM4782" s="13" t="s">
        <v>46</v>
      </c>
      <c r="BN4782" s="13">
        <v>759.23</v>
      </c>
      <c r="BO4782" s="13">
        <v>9</v>
      </c>
      <c r="BP4782" s="13">
        <v>0.25</v>
      </c>
      <c r="BQ4782" s="48" t="s">
        <v>719</v>
      </c>
      <c r="BR4782" s="13">
        <v>4547.34</v>
      </c>
      <c r="BS4782" s="60" t="s">
        <v>36</v>
      </c>
      <c r="BT4782" s="54" t="s">
        <v>720</v>
      </c>
      <c r="BU4782" s="13">
        <v>3372.94</v>
      </c>
      <c r="BV4782" s="13">
        <v>719.31</v>
      </c>
      <c r="BW4782" s="13" t="s">
        <v>35</v>
      </c>
      <c r="BX4782" s="13" t="s">
        <v>36</v>
      </c>
      <c r="BY4782" s="13" t="s">
        <v>72</v>
      </c>
      <c r="BZ4782" s="13">
        <v>37.799999999999997</v>
      </c>
      <c r="CA4782" s="13">
        <v>9</v>
      </c>
      <c r="CB4782" s="51" t="s">
        <v>725</v>
      </c>
      <c r="CC4782" s="13" t="s">
        <v>38</v>
      </c>
      <c r="CD4782" s="13" t="s">
        <v>39</v>
      </c>
      <c r="CE4782" s="13">
        <v>4</v>
      </c>
      <c r="CF4782" s="57" t="s">
        <v>728</v>
      </c>
      <c r="CG4782" s="23">
        <v>4</v>
      </c>
    </row>
    <row r="4783" spans="56:85" ht="16.5" thickTop="1" thickBot="1" x14ac:dyDescent="0.3">
      <c r="BD4783" s="22">
        <v>211</v>
      </c>
      <c r="BE4783" s="13" t="s">
        <v>279</v>
      </c>
      <c r="BF4783" s="13" t="s">
        <v>118</v>
      </c>
      <c r="BG4783" s="13" t="s">
        <v>42</v>
      </c>
      <c r="BH4783" s="13" t="s">
        <v>93</v>
      </c>
      <c r="BI4783" s="13" t="s">
        <v>78</v>
      </c>
      <c r="BJ4783" s="13" t="s">
        <v>51</v>
      </c>
      <c r="BK4783" s="13" t="s">
        <v>32</v>
      </c>
      <c r="BL4783" s="13" t="s">
        <v>33</v>
      </c>
      <c r="BM4783" s="13" t="s">
        <v>70</v>
      </c>
      <c r="BN4783" s="13">
        <v>673.68</v>
      </c>
      <c r="BO4783" s="2">
        <v>11</v>
      </c>
      <c r="BP4783" s="2">
        <v>0.28000000000000003</v>
      </c>
      <c r="BQ4783" s="48" t="s">
        <v>719</v>
      </c>
      <c r="BR4783" s="2">
        <v>313.47000000000003</v>
      </c>
      <c r="BS4783" s="59" t="s">
        <v>723</v>
      </c>
      <c r="BT4783" s="53" t="s">
        <v>724</v>
      </c>
      <c r="BU4783" s="13">
        <v>3293.78</v>
      </c>
      <c r="BV4783" s="13">
        <v>1253.56</v>
      </c>
      <c r="BW4783" s="13" t="s">
        <v>63</v>
      </c>
      <c r="BX4783" s="13" t="s">
        <v>36</v>
      </c>
      <c r="BY4783" s="13" t="s">
        <v>48</v>
      </c>
      <c r="BZ4783" s="13">
        <v>38.04</v>
      </c>
      <c r="CA4783" s="13">
        <v>1</v>
      </c>
      <c r="CB4783" s="51" t="s">
        <v>721</v>
      </c>
      <c r="CC4783" s="13" t="s">
        <v>97</v>
      </c>
      <c r="CD4783" s="13" t="s">
        <v>56</v>
      </c>
      <c r="CE4783" s="13">
        <v>5</v>
      </c>
      <c r="CF4783" s="57" t="s">
        <v>727</v>
      </c>
      <c r="CG4783" s="23">
        <v>3</v>
      </c>
    </row>
    <row r="4784" spans="56:85" ht="16.5" thickTop="1" thickBot="1" x14ac:dyDescent="0.3">
      <c r="BD4784" s="20">
        <v>212</v>
      </c>
      <c r="BE4784" s="2" t="s">
        <v>260</v>
      </c>
      <c r="BF4784" s="2" t="s">
        <v>127</v>
      </c>
      <c r="BG4784" s="2" t="s">
        <v>82</v>
      </c>
      <c r="BH4784" s="2" t="s">
        <v>83</v>
      </c>
      <c r="BI4784" s="2" t="s">
        <v>94</v>
      </c>
      <c r="BJ4784" s="2" t="s">
        <v>31</v>
      </c>
      <c r="BK4784" s="2" t="s">
        <v>79</v>
      </c>
      <c r="BL4784" s="2" t="s">
        <v>45</v>
      </c>
      <c r="BM4784" s="2" t="s">
        <v>80</v>
      </c>
      <c r="BN4784" s="2">
        <v>39.58</v>
      </c>
      <c r="BO4784" s="13">
        <v>8</v>
      </c>
      <c r="BP4784" s="13">
        <v>0.26</v>
      </c>
      <c r="BQ4784" s="48" t="s">
        <v>719</v>
      </c>
      <c r="BR4784" s="13">
        <v>733.72</v>
      </c>
      <c r="BS4784" s="60" t="s">
        <v>723</v>
      </c>
      <c r="BT4784" s="54" t="s">
        <v>724</v>
      </c>
      <c r="BU4784" s="2">
        <v>245.1</v>
      </c>
      <c r="BV4784" s="2">
        <v>68.37</v>
      </c>
      <c r="BW4784" s="2" t="s">
        <v>35</v>
      </c>
      <c r="BX4784" s="2" t="s">
        <v>36</v>
      </c>
      <c r="BY4784" s="2" t="s">
        <v>37</v>
      </c>
      <c r="BZ4784" s="2">
        <v>30.03</v>
      </c>
      <c r="CA4784" s="2">
        <v>1</v>
      </c>
      <c r="CB4784" s="50" t="s">
        <v>721</v>
      </c>
      <c r="CC4784" s="2" t="s">
        <v>55</v>
      </c>
      <c r="CD4784" s="2" t="s">
        <v>56</v>
      </c>
      <c r="CE4784" s="2">
        <v>4</v>
      </c>
      <c r="CF4784" s="56" t="s">
        <v>728</v>
      </c>
      <c r="CG4784" s="21">
        <v>8</v>
      </c>
    </row>
    <row r="4785" spans="56:85" ht="16.5" thickTop="1" thickBot="1" x14ac:dyDescent="0.3">
      <c r="BD4785" s="22">
        <v>213</v>
      </c>
      <c r="BE4785" s="13" t="s">
        <v>101</v>
      </c>
      <c r="BF4785" s="13" t="s">
        <v>96</v>
      </c>
      <c r="BG4785" s="13" t="s">
        <v>66</v>
      </c>
      <c r="BH4785" s="13" t="s">
        <v>43</v>
      </c>
      <c r="BI4785" s="13" t="s">
        <v>60</v>
      </c>
      <c r="BJ4785" s="13" t="s">
        <v>51</v>
      </c>
      <c r="BK4785" s="13" t="s">
        <v>107</v>
      </c>
      <c r="BL4785" s="13" t="s">
        <v>33</v>
      </c>
      <c r="BM4785" s="13" t="s">
        <v>34</v>
      </c>
      <c r="BN4785" s="13">
        <v>123.94</v>
      </c>
      <c r="BO4785" s="2">
        <v>4</v>
      </c>
      <c r="BP4785" s="2">
        <v>0.26</v>
      </c>
      <c r="BQ4785" s="48" t="s">
        <v>719</v>
      </c>
      <c r="BR4785" s="2">
        <v>2280.2399999999998</v>
      </c>
      <c r="BS4785" s="59" t="s">
        <v>36</v>
      </c>
      <c r="BT4785" s="53" t="s">
        <v>724</v>
      </c>
      <c r="BU4785" s="13">
        <v>583.74</v>
      </c>
      <c r="BV4785" s="13">
        <v>149.97999999999999</v>
      </c>
      <c r="BW4785" s="13" t="s">
        <v>47</v>
      </c>
      <c r="BX4785" s="13" t="s">
        <v>54</v>
      </c>
      <c r="BY4785" s="13" t="s">
        <v>37</v>
      </c>
      <c r="BZ4785" s="13">
        <v>9.5</v>
      </c>
      <c r="CA4785" s="13">
        <v>8</v>
      </c>
      <c r="CB4785" s="51" t="s">
        <v>725</v>
      </c>
      <c r="CC4785" s="13" t="s">
        <v>38</v>
      </c>
      <c r="CD4785" s="13" t="s">
        <v>39</v>
      </c>
      <c r="CE4785" s="13">
        <v>4</v>
      </c>
      <c r="CF4785" s="57" t="s">
        <v>728</v>
      </c>
      <c r="CG4785" s="23">
        <v>3</v>
      </c>
    </row>
    <row r="4786" spans="56:85" ht="16.5" thickTop="1" thickBot="1" x14ac:dyDescent="0.3">
      <c r="BD4786" s="20">
        <v>214</v>
      </c>
      <c r="BE4786" s="2" t="s">
        <v>280</v>
      </c>
      <c r="BF4786" s="2" t="s">
        <v>127</v>
      </c>
      <c r="BG4786" s="2" t="s">
        <v>82</v>
      </c>
      <c r="BH4786" s="2" t="s">
        <v>90</v>
      </c>
      <c r="BI4786" s="2" t="s">
        <v>60</v>
      </c>
      <c r="BJ4786" s="2" t="s">
        <v>68</v>
      </c>
      <c r="BK4786" s="2" t="s">
        <v>134</v>
      </c>
      <c r="BL4786" s="2" t="s">
        <v>45</v>
      </c>
      <c r="BM4786" s="2" t="s">
        <v>80</v>
      </c>
      <c r="BN4786" s="2">
        <v>770.35</v>
      </c>
      <c r="BO4786" s="13">
        <v>16</v>
      </c>
      <c r="BP4786" s="13">
        <v>0.21</v>
      </c>
      <c r="BQ4786" s="48" t="s">
        <v>719</v>
      </c>
      <c r="BR4786" s="13">
        <v>166.47</v>
      </c>
      <c r="BS4786" s="60" t="s">
        <v>723</v>
      </c>
      <c r="BT4786" s="54" t="s">
        <v>724</v>
      </c>
      <c r="BU4786" s="2">
        <v>1695.59</v>
      </c>
      <c r="BV4786" s="2">
        <v>584.65</v>
      </c>
      <c r="BW4786" s="2" t="s">
        <v>91</v>
      </c>
      <c r="BX4786" s="2" t="s">
        <v>36</v>
      </c>
      <c r="BY4786" s="2" t="s">
        <v>37</v>
      </c>
      <c r="BZ4786" s="2">
        <v>17.190000000000001</v>
      </c>
      <c r="CA4786" s="2">
        <v>2</v>
      </c>
      <c r="CB4786" s="50" t="s">
        <v>721</v>
      </c>
      <c r="CC4786" s="2" t="s">
        <v>97</v>
      </c>
      <c r="CD4786" s="2" t="s">
        <v>39</v>
      </c>
      <c r="CE4786" s="2">
        <v>5</v>
      </c>
      <c r="CF4786" s="56" t="s">
        <v>727</v>
      </c>
      <c r="CG4786" s="21">
        <v>3</v>
      </c>
    </row>
    <row r="4787" spans="56:85" ht="16.5" thickTop="1" thickBot="1" x14ac:dyDescent="0.3">
      <c r="BD4787" s="22">
        <v>215</v>
      </c>
      <c r="BE4787" s="13" t="s">
        <v>281</v>
      </c>
      <c r="BF4787" s="13" t="s">
        <v>129</v>
      </c>
      <c r="BG4787" s="13" t="s">
        <v>42</v>
      </c>
      <c r="BH4787" s="13" t="s">
        <v>59</v>
      </c>
      <c r="BI4787" s="13" t="s">
        <v>44</v>
      </c>
      <c r="BJ4787" s="13" t="s">
        <v>61</v>
      </c>
      <c r="BK4787" s="13" t="s">
        <v>87</v>
      </c>
      <c r="BL4787" s="13" t="s">
        <v>33</v>
      </c>
      <c r="BM4787" s="13" t="s">
        <v>46</v>
      </c>
      <c r="BN4787" s="13">
        <v>13.17</v>
      </c>
      <c r="BO4787" s="2">
        <v>17</v>
      </c>
      <c r="BP4787" s="2">
        <v>0.28000000000000003</v>
      </c>
      <c r="BQ4787" s="48" t="s">
        <v>719</v>
      </c>
      <c r="BR4787" s="2">
        <v>10153.81</v>
      </c>
      <c r="BS4787" s="59" t="s">
        <v>36</v>
      </c>
      <c r="BT4787" s="53" t="s">
        <v>720</v>
      </c>
      <c r="BU4787" s="13">
        <v>101.78</v>
      </c>
      <c r="BV4787" s="13">
        <v>64.69</v>
      </c>
      <c r="BW4787" s="13" t="s">
        <v>35</v>
      </c>
      <c r="BX4787" s="13" t="s">
        <v>36</v>
      </c>
      <c r="BY4787" s="13" t="s">
        <v>37</v>
      </c>
      <c r="BZ4787" s="13">
        <v>38.479999999999997</v>
      </c>
      <c r="CA4787" s="13">
        <v>10</v>
      </c>
      <c r="CB4787" s="51" t="s">
        <v>725</v>
      </c>
      <c r="CC4787" s="13" t="s">
        <v>55</v>
      </c>
      <c r="CD4787" s="13" t="s">
        <v>39</v>
      </c>
      <c r="CE4787" s="13">
        <v>5</v>
      </c>
      <c r="CF4787" s="57" t="s">
        <v>727</v>
      </c>
      <c r="CG4787" s="23">
        <v>4</v>
      </c>
    </row>
    <row r="4788" spans="56:85" ht="16.5" thickTop="1" thickBot="1" x14ac:dyDescent="0.3">
      <c r="BD4788" s="20">
        <v>216</v>
      </c>
      <c r="BE4788" s="2" t="s">
        <v>233</v>
      </c>
      <c r="BF4788" s="2" t="s">
        <v>50</v>
      </c>
      <c r="BG4788" s="2" t="s">
        <v>28</v>
      </c>
      <c r="BH4788" s="2" t="s">
        <v>43</v>
      </c>
      <c r="BI4788" s="2" t="s">
        <v>74</v>
      </c>
      <c r="BJ4788" s="2" t="s">
        <v>75</v>
      </c>
      <c r="BK4788" s="2" t="s">
        <v>107</v>
      </c>
      <c r="BL4788" s="2" t="s">
        <v>33</v>
      </c>
      <c r="BM4788" s="2" t="s">
        <v>85</v>
      </c>
      <c r="BN4788" s="2">
        <v>829.56</v>
      </c>
      <c r="BO4788" s="13">
        <v>11</v>
      </c>
      <c r="BP4788" s="13">
        <v>0.26</v>
      </c>
      <c r="BQ4788" s="48" t="s">
        <v>719</v>
      </c>
      <c r="BR4788" s="13">
        <v>7580.05</v>
      </c>
      <c r="BS4788" s="60" t="s">
        <v>36</v>
      </c>
      <c r="BT4788" s="54" t="s">
        <v>720</v>
      </c>
      <c r="BU4788" s="2">
        <v>8905.2099999999991</v>
      </c>
      <c r="BV4788" s="2">
        <v>1248.5999999999999</v>
      </c>
      <c r="BW4788" s="2" t="s">
        <v>63</v>
      </c>
      <c r="BX4788" s="2" t="s">
        <v>71</v>
      </c>
      <c r="BY4788" s="2" t="s">
        <v>48</v>
      </c>
      <c r="BZ4788" s="2">
        <v>8</v>
      </c>
      <c r="CA4788" s="2">
        <v>1</v>
      </c>
      <c r="CB4788" s="50" t="s">
        <v>721</v>
      </c>
      <c r="CC4788" s="2" t="s">
        <v>97</v>
      </c>
      <c r="CD4788" s="2" t="s">
        <v>56</v>
      </c>
      <c r="CE4788" s="2">
        <v>3</v>
      </c>
      <c r="CF4788" s="56" t="s">
        <v>726</v>
      </c>
      <c r="CG4788" s="21">
        <v>11</v>
      </c>
    </row>
    <row r="4789" spans="56:85" ht="16.5" thickTop="1" thickBot="1" x14ac:dyDescent="0.3">
      <c r="BD4789" s="22">
        <v>219</v>
      </c>
      <c r="BE4789" s="13" t="s">
        <v>119</v>
      </c>
      <c r="BF4789" s="13" t="s">
        <v>41</v>
      </c>
      <c r="BG4789" s="13" t="s">
        <v>82</v>
      </c>
      <c r="BH4789" s="13" t="s">
        <v>83</v>
      </c>
      <c r="BI4789" s="13" t="s">
        <v>67</v>
      </c>
      <c r="BJ4789" s="13" t="s">
        <v>75</v>
      </c>
      <c r="BK4789" s="13" t="s">
        <v>102</v>
      </c>
      <c r="BL4789" s="13" t="s">
        <v>45</v>
      </c>
      <c r="BM4789" s="13" t="s">
        <v>34</v>
      </c>
      <c r="BN4789" s="13">
        <v>931.21</v>
      </c>
      <c r="BO4789" s="2">
        <v>5</v>
      </c>
      <c r="BP4789" s="2">
        <v>0.27</v>
      </c>
      <c r="BQ4789" s="48" t="s">
        <v>719</v>
      </c>
      <c r="BR4789" s="2">
        <v>2599.64</v>
      </c>
      <c r="BS4789" s="59" t="s">
        <v>36</v>
      </c>
      <c r="BT4789" s="53" t="s">
        <v>724</v>
      </c>
      <c r="BU4789" s="13">
        <v>6662.4</v>
      </c>
      <c r="BV4789" s="13">
        <v>917.65</v>
      </c>
      <c r="BW4789" s="13" t="s">
        <v>63</v>
      </c>
      <c r="BX4789" s="13" t="s">
        <v>88</v>
      </c>
      <c r="BY4789" s="13" t="s">
        <v>72</v>
      </c>
      <c r="BZ4789" s="13">
        <v>6.83</v>
      </c>
      <c r="CA4789" s="13">
        <v>8</v>
      </c>
      <c r="CB4789" s="51" t="s">
        <v>725</v>
      </c>
      <c r="CC4789" s="13" t="s">
        <v>97</v>
      </c>
      <c r="CD4789" s="13" t="s">
        <v>39</v>
      </c>
      <c r="CE4789" s="13">
        <v>2</v>
      </c>
      <c r="CF4789" s="57" t="s">
        <v>722</v>
      </c>
      <c r="CG4789" s="23">
        <v>5</v>
      </c>
    </row>
    <row r="4790" spans="56:85" ht="16.5" thickTop="1" thickBot="1" x14ac:dyDescent="0.3">
      <c r="BD4790" s="20">
        <v>222</v>
      </c>
      <c r="BE4790" s="2" t="s">
        <v>284</v>
      </c>
      <c r="BF4790" s="2" t="s">
        <v>120</v>
      </c>
      <c r="BG4790" s="2" t="s">
        <v>42</v>
      </c>
      <c r="BH4790" s="2" t="s">
        <v>90</v>
      </c>
      <c r="BI4790" s="2" t="s">
        <v>44</v>
      </c>
      <c r="BJ4790" s="2" t="s">
        <v>31</v>
      </c>
      <c r="BK4790" s="2" t="s">
        <v>32</v>
      </c>
      <c r="BL4790" s="2" t="s">
        <v>33</v>
      </c>
      <c r="BM4790" s="2" t="s">
        <v>80</v>
      </c>
      <c r="BN4790" s="2">
        <v>712.23</v>
      </c>
      <c r="BO4790" s="2">
        <v>9</v>
      </c>
      <c r="BP4790" s="2">
        <v>0.27</v>
      </c>
      <c r="BQ4790" s="48" t="s">
        <v>719</v>
      </c>
      <c r="BR4790" s="2">
        <v>255.05</v>
      </c>
      <c r="BS4790" s="59" t="s">
        <v>723</v>
      </c>
      <c r="BT4790" s="53" t="s">
        <v>724</v>
      </c>
      <c r="BU4790" s="2">
        <v>1735.91</v>
      </c>
      <c r="BV4790" s="2">
        <v>863.73</v>
      </c>
      <c r="BW4790" s="2" t="s">
        <v>63</v>
      </c>
      <c r="BX4790" s="2" t="s">
        <v>54</v>
      </c>
      <c r="BY4790" s="2" t="s">
        <v>48</v>
      </c>
      <c r="BZ4790" s="2">
        <v>16.3</v>
      </c>
      <c r="CA4790" s="2">
        <v>10</v>
      </c>
      <c r="CB4790" s="50" t="s">
        <v>725</v>
      </c>
      <c r="CC4790" s="2" t="s">
        <v>55</v>
      </c>
      <c r="CD4790" s="2" t="s">
        <v>56</v>
      </c>
      <c r="CE4790" s="2">
        <v>5</v>
      </c>
      <c r="CF4790" s="56" t="s">
        <v>727</v>
      </c>
      <c r="CG4790" s="21">
        <v>5</v>
      </c>
    </row>
    <row r="4791" spans="56:85" ht="16.5" thickTop="1" thickBot="1" x14ac:dyDescent="0.3">
      <c r="BD4791" s="20">
        <v>226</v>
      </c>
      <c r="BE4791" s="2" t="s">
        <v>263</v>
      </c>
      <c r="BF4791" s="2" t="s">
        <v>65</v>
      </c>
      <c r="BG4791" s="2" t="s">
        <v>66</v>
      </c>
      <c r="BH4791" s="2" t="s">
        <v>83</v>
      </c>
      <c r="BI4791" s="2" t="s">
        <v>94</v>
      </c>
      <c r="BJ4791" s="2" t="s">
        <v>61</v>
      </c>
      <c r="BK4791" s="2" t="s">
        <v>102</v>
      </c>
      <c r="BL4791" s="2" t="s">
        <v>33</v>
      </c>
      <c r="BM4791" s="2" t="s">
        <v>46</v>
      </c>
      <c r="BN4791" s="2">
        <v>38.82</v>
      </c>
      <c r="BO4791" s="2">
        <v>20</v>
      </c>
      <c r="BP4791" s="2">
        <v>0.23</v>
      </c>
      <c r="BQ4791" s="48" t="s">
        <v>719</v>
      </c>
      <c r="BR4791" s="2">
        <v>698.08</v>
      </c>
      <c r="BS4791" s="59" t="s">
        <v>723</v>
      </c>
      <c r="BT4791" s="53" t="s">
        <v>724</v>
      </c>
      <c r="BU4791" s="2">
        <v>142.22999999999999</v>
      </c>
      <c r="BV4791" s="2">
        <v>112.82</v>
      </c>
      <c r="BW4791" s="2" t="s">
        <v>91</v>
      </c>
      <c r="BX4791" s="2" t="s">
        <v>88</v>
      </c>
      <c r="BY4791" s="2" t="s">
        <v>48</v>
      </c>
      <c r="BZ4791" s="2">
        <v>44.52</v>
      </c>
      <c r="CA4791" s="2">
        <v>3</v>
      </c>
      <c r="CB4791" s="50" t="s">
        <v>721</v>
      </c>
      <c r="CC4791" s="2" t="s">
        <v>55</v>
      </c>
      <c r="CD4791" s="2" t="s">
        <v>56</v>
      </c>
      <c r="CE4791" s="2">
        <v>1</v>
      </c>
      <c r="CF4791" s="56" t="s">
        <v>722</v>
      </c>
      <c r="CG4791" s="21">
        <v>2</v>
      </c>
    </row>
    <row r="4792" spans="56:85" ht="16.5" thickTop="1" thickBot="1" x14ac:dyDescent="0.3">
      <c r="BD4792" s="20">
        <v>228</v>
      </c>
      <c r="BE4792" s="2" t="s">
        <v>289</v>
      </c>
      <c r="BF4792" s="2" t="s">
        <v>99</v>
      </c>
      <c r="BG4792" s="2" t="s">
        <v>82</v>
      </c>
      <c r="BH4792" s="2" t="s">
        <v>29</v>
      </c>
      <c r="BI4792" s="2" t="s">
        <v>94</v>
      </c>
      <c r="BJ4792" s="2" t="s">
        <v>31</v>
      </c>
      <c r="BK4792" s="2" t="s">
        <v>84</v>
      </c>
      <c r="BL4792" s="2" t="s">
        <v>33</v>
      </c>
      <c r="BM4792" s="2" t="s">
        <v>46</v>
      </c>
      <c r="BN4792" s="2">
        <v>45.33</v>
      </c>
      <c r="BO4792" s="13">
        <v>6</v>
      </c>
      <c r="BP4792" s="13">
        <v>0.24</v>
      </c>
      <c r="BQ4792" s="48" t="s">
        <v>719</v>
      </c>
      <c r="BR4792" s="13">
        <v>4419.42</v>
      </c>
      <c r="BS4792" s="60" t="s">
        <v>36</v>
      </c>
      <c r="BT4792" s="54" t="s">
        <v>720</v>
      </c>
      <c r="BU4792" s="2">
        <v>430.11</v>
      </c>
      <c r="BV4792" s="2">
        <v>267.97000000000003</v>
      </c>
      <c r="BW4792" s="2" t="s">
        <v>47</v>
      </c>
      <c r="BX4792" s="2" t="s">
        <v>36</v>
      </c>
      <c r="BY4792" s="2" t="s">
        <v>48</v>
      </c>
      <c r="BZ4792" s="2">
        <v>26.93</v>
      </c>
      <c r="CA4792" s="2">
        <v>8</v>
      </c>
      <c r="CB4792" s="50" t="s">
        <v>725</v>
      </c>
      <c r="CC4792" s="2" t="s">
        <v>55</v>
      </c>
      <c r="CD4792" s="2" t="s">
        <v>39</v>
      </c>
      <c r="CE4792" s="2">
        <v>1</v>
      </c>
      <c r="CF4792" s="56" t="s">
        <v>722</v>
      </c>
      <c r="CG4792" s="21">
        <v>11</v>
      </c>
    </row>
    <row r="4793" spans="56:85" ht="16.5" thickTop="1" thickBot="1" x14ac:dyDescent="0.3">
      <c r="BD4793" s="22">
        <v>229</v>
      </c>
      <c r="BE4793" s="13" t="s">
        <v>290</v>
      </c>
      <c r="BF4793" s="13" t="s">
        <v>96</v>
      </c>
      <c r="BG4793" s="13" t="s">
        <v>28</v>
      </c>
      <c r="BH4793" s="13" t="s">
        <v>43</v>
      </c>
      <c r="BI4793" s="13" t="s">
        <v>74</v>
      </c>
      <c r="BJ4793" s="13" t="s">
        <v>31</v>
      </c>
      <c r="BK4793" s="13" t="s">
        <v>32</v>
      </c>
      <c r="BL4793" s="13" t="s">
        <v>45</v>
      </c>
      <c r="BM4793" s="13" t="s">
        <v>80</v>
      </c>
      <c r="BN4793" s="13">
        <v>969.17</v>
      </c>
      <c r="BO4793" s="2">
        <v>12</v>
      </c>
      <c r="BP4793" s="2">
        <v>0.22</v>
      </c>
      <c r="BQ4793" s="48" t="s">
        <v>719</v>
      </c>
      <c r="BR4793" s="2">
        <v>2000.7</v>
      </c>
      <c r="BS4793" s="59" t="s">
        <v>36</v>
      </c>
      <c r="BT4793" s="53" t="s">
        <v>724</v>
      </c>
      <c r="BU4793" s="13">
        <v>2953.63</v>
      </c>
      <c r="BV4793" s="13">
        <v>1465.79</v>
      </c>
      <c r="BW4793" s="13" t="s">
        <v>47</v>
      </c>
      <c r="BX4793" s="13" t="s">
        <v>88</v>
      </c>
      <c r="BY4793" s="13" t="s">
        <v>72</v>
      </c>
      <c r="BZ4793" s="13">
        <v>47.44</v>
      </c>
      <c r="CA4793" s="13">
        <v>10</v>
      </c>
      <c r="CB4793" s="51" t="s">
        <v>725</v>
      </c>
      <c r="CC4793" s="13" t="s">
        <v>38</v>
      </c>
      <c r="CD4793" s="13" t="s">
        <v>39</v>
      </c>
      <c r="CE4793" s="13">
        <v>3</v>
      </c>
      <c r="CF4793" s="57" t="s">
        <v>726</v>
      </c>
      <c r="CG4793" s="23">
        <v>3</v>
      </c>
    </row>
    <row r="4794" spans="56:85" ht="16.5" thickTop="1" thickBot="1" x14ac:dyDescent="0.3">
      <c r="BD4794" s="20">
        <v>230</v>
      </c>
      <c r="BE4794" s="2" t="s">
        <v>291</v>
      </c>
      <c r="BF4794" s="2" t="s">
        <v>41</v>
      </c>
      <c r="BG4794" s="2" t="s">
        <v>42</v>
      </c>
      <c r="BH4794" s="2" t="s">
        <v>83</v>
      </c>
      <c r="BI4794" s="2" t="s">
        <v>94</v>
      </c>
      <c r="BJ4794" s="2" t="s">
        <v>75</v>
      </c>
      <c r="BK4794" s="2" t="s">
        <v>84</v>
      </c>
      <c r="BL4794" s="2" t="s">
        <v>53</v>
      </c>
      <c r="BM4794" s="2" t="s">
        <v>70</v>
      </c>
      <c r="BN4794" s="2">
        <v>213.75</v>
      </c>
      <c r="BO4794" s="13">
        <v>8</v>
      </c>
      <c r="BP4794" s="13">
        <v>0.26</v>
      </c>
      <c r="BQ4794" s="48" t="s">
        <v>719</v>
      </c>
      <c r="BR4794" s="13">
        <v>2619.54</v>
      </c>
      <c r="BS4794" s="60" t="s">
        <v>36</v>
      </c>
      <c r="BT4794" s="54" t="s">
        <v>724</v>
      </c>
      <c r="BU4794" s="2">
        <v>1400.57</v>
      </c>
      <c r="BV4794" s="2">
        <v>600.13</v>
      </c>
      <c r="BW4794" s="2" t="s">
        <v>76</v>
      </c>
      <c r="BX4794" s="2" t="s">
        <v>36</v>
      </c>
      <c r="BY4794" s="2" t="s">
        <v>37</v>
      </c>
      <c r="BZ4794" s="2">
        <v>19.39</v>
      </c>
      <c r="CA4794" s="2">
        <v>10</v>
      </c>
      <c r="CB4794" s="50" t="s">
        <v>725</v>
      </c>
      <c r="CC4794" s="2" t="s">
        <v>55</v>
      </c>
      <c r="CD4794" s="2" t="s">
        <v>39</v>
      </c>
      <c r="CE4794" s="2">
        <v>2</v>
      </c>
      <c r="CF4794" s="56" t="s">
        <v>722</v>
      </c>
      <c r="CG4794" s="21">
        <v>4</v>
      </c>
    </row>
    <row r="4795" spans="56:85" ht="16.5" thickTop="1" thickBot="1" x14ac:dyDescent="0.3">
      <c r="BD4795" s="22">
        <v>233</v>
      </c>
      <c r="BE4795" s="13" t="s">
        <v>292</v>
      </c>
      <c r="BF4795" s="13" t="s">
        <v>50</v>
      </c>
      <c r="BG4795" s="13" t="s">
        <v>66</v>
      </c>
      <c r="BH4795" s="13" t="s">
        <v>83</v>
      </c>
      <c r="BI4795" s="13" t="s">
        <v>100</v>
      </c>
      <c r="BJ4795" s="13" t="s">
        <v>51</v>
      </c>
      <c r="BK4795" s="13" t="s">
        <v>79</v>
      </c>
      <c r="BL4795" s="13" t="s">
        <v>53</v>
      </c>
      <c r="BM4795" s="13" t="s">
        <v>34</v>
      </c>
      <c r="BN4795" s="13">
        <v>442.49</v>
      </c>
      <c r="BO4795" s="2">
        <v>6</v>
      </c>
      <c r="BP4795" s="2">
        <v>0.24</v>
      </c>
      <c r="BQ4795" s="48" t="s">
        <v>719</v>
      </c>
      <c r="BR4795" s="2">
        <v>4528.3500000000004</v>
      </c>
      <c r="BS4795" s="59" t="s">
        <v>36</v>
      </c>
      <c r="BT4795" s="53" t="s">
        <v>720</v>
      </c>
      <c r="BU4795" s="13">
        <v>1885.92</v>
      </c>
      <c r="BV4795" s="13">
        <v>733.62</v>
      </c>
      <c r="BW4795" s="13" t="s">
        <v>91</v>
      </c>
      <c r="BX4795" s="13" t="s">
        <v>36</v>
      </c>
      <c r="BY4795" s="13" t="s">
        <v>37</v>
      </c>
      <c r="BZ4795" s="13">
        <v>32.549999999999997</v>
      </c>
      <c r="CA4795" s="13">
        <v>3</v>
      </c>
      <c r="CB4795" s="51" t="s">
        <v>721</v>
      </c>
      <c r="CC4795" s="13" t="s">
        <v>55</v>
      </c>
      <c r="CD4795" s="13" t="s">
        <v>56</v>
      </c>
      <c r="CE4795" s="13">
        <v>3</v>
      </c>
      <c r="CF4795" s="57" t="s">
        <v>726</v>
      </c>
      <c r="CG4795" s="23">
        <v>10</v>
      </c>
    </row>
    <row r="4796" spans="56:85" ht="16.5" thickTop="1" thickBot="1" x14ac:dyDescent="0.3">
      <c r="BD4796" s="20">
        <v>234</v>
      </c>
      <c r="BE4796" s="2" t="s">
        <v>293</v>
      </c>
      <c r="BF4796" s="2" t="s">
        <v>99</v>
      </c>
      <c r="BG4796" s="2" t="s">
        <v>66</v>
      </c>
      <c r="BH4796" s="2" t="s">
        <v>83</v>
      </c>
      <c r="BI4796" s="2" t="s">
        <v>67</v>
      </c>
      <c r="BJ4796" s="2" t="s">
        <v>61</v>
      </c>
      <c r="BK4796" s="2" t="s">
        <v>52</v>
      </c>
      <c r="BL4796" s="2" t="s">
        <v>33</v>
      </c>
      <c r="BM4796" s="2" t="s">
        <v>85</v>
      </c>
      <c r="BN4796" s="2">
        <v>993.06</v>
      </c>
      <c r="BO4796" s="2">
        <v>5</v>
      </c>
      <c r="BP4796" s="2">
        <v>0.3</v>
      </c>
      <c r="BQ4796" s="48" t="s">
        <v>719</v>
      </c>
      <c r="BR4796" s="2">
        <v>2540.12</v>
      </c>
      <c r="BS4796" s="59" t="s">
        <v>36</v>
      </c>
      <c r="BT4796" s="53" t="s">
        <v>724</v>
      </c>
      <c r="BU4796" s="2">
        <v>2287.0100000000002</v>
      </c>
      <c r="BV4796" s="2">
        <v>2241.34</v>
      </c>
      <c r="BW4796" s="2" t="s">
        <v>63</v>
      </c>
      <c r="BX4796" s="2" t="s">
        <v>88</v>
      </c>
      <c r="BY4796" s="2" t="s">
        <v>72</v>
      </c>
      <c r="BZ4796" s="2">
        <v>41.33</v>
      </c>
      <c r="CA4796" s="2">
        <v>7</v>
      </c>
      <c r="CB4796" s="50" t="s">
        <v>725</v>
      </c>
      <c r="CC4796" s="2" t="s">
        <v>38</v>
      </c>
      <c r="CD4796" s="2" t="s">
        <v>56</v>
      </c>
      <c r="CE4796" s="2">
        <v>2</v>
      </c>
      <c r="CF4796" s="56" t="s">
        <v>722</v>
      </c>
      <c r="CG4796" s="21">
        <v>3</v>
      </c>
    </row>
    <row r="4797" spans="56:85" ht="16.5" thickTop="1" thickBot="1" x14ac:dyDescent="0.3">
      <c r="BD4797" s="20">
        <v>236</v>
      </c>
      <c r="BE4797" s="2" t="s">
        <v>224</v>
      </c>
      <c r="BF4797" s="2" t="s">
        <v>127</v>
      </c>
      <c r="BG4797" s="2" t="s">
        <v>82</v>
      </c>
      <c r="BH4797" s="2" t="s">
        <v>83</v>
      </c>
      <c r="BI4797" s="2" t="s">
        <v>74</v>
      </c>
      <c r="BJ4797" s="2" t="s">
        <v>31</v>
      </c>
      <c r="BK4797" s="2" t="s">
        <v>134</v>
      </c>
      <c r="BL4797" s="2" t="s">
        <v>45</v>
      </c>
      <c r="BM4797" s="2" t="s">
        <v>34</v>
      </c>
      <c r="BN4797" s="2">
        <v>725.75</v>
      </c>
      <c r="BO4797" s="13">
        <v>20</v>
      </c>
      <c r="BP4797" s="13">
        <v>0.25</v>
      </c>
      <c r="BQ4797" s="48" t="s">
        <v>719</v>
      </c>
      <c r="BR4797" s="13">
        <v>4324.5</v>
      </c>
      <c r="BS4797" s="60" t="s">
        <v>36</v>
      </c>
      <c r="BT4797" s="54" t="s">
        <v>720</v>
      </c>
      <c r="BU4797" s="2">
        <v>1834.91</v>
      </c>
      <c r="BV4797" s="2">
        <v>705.21</v>
      </c>
      <c r="BW4797" s="2" t="s">
        <v>76</v>
      </c>
      <c r="BX4797" s="2" t="s">
        <v>36</v>
      </c>
      <c r="BY4797" s="2" t="s">
        <v>48</v>
      </c>
      <c r="BZ4797" s="2">
        <v>23.12</v>
      </c>
      <c r="CA4797" s="2">
        <v>4</v>
      </c>
      <c r="CB4797" s="50" t="s">
        <v>725</v>
      </c>
      <c r="CC4797" s="2" t="s">
        <v>55</v>
      </c>
      <c r="CD4797" s="2" t="s">
        <v>56</v>
      </c>
      <c r="CE4797" s="2">
        <v>1</v>
      </c>
      <c r="CF4797" s="56" t="s">
        <v>722</v>
      </c>
      <c r="CG4797" s="21">
        <v>9</v>
      </c>
    </row>
    <row r="4798" spans="56:85" ht="16.5" thickTop="1" thickBot="1" x14ac:dyDescent="0.3">
      <c r="BD4798" s="22">
        <v>239</v>
      </c>
      <c r="BE4798" s="13" t="s">
        <v>295</v>
      </c>
      <c r="BF4798" s="13" t="s">
        <v>50</v>
      </c>
      <c r="BG4798" s="13" t="s">
        <v>82</v>
      </c>
      <c r="BH4798" s="13" t="s">
        <v>83</v>
      </c>
      <c r="BI4798" s="13" t="s">
        <v>44</v>
      </c>
      <c r="BJ4798" s="13" t="s">
        <v>68</v>
      </c>
      <c r="BK4798" s="13" t="s">
        <v>102</v>
      </c>
      <c r="BL4798" s="13" t="s">
        <v>53</v>
      </c>
      <c r="BM4798" s="13" t="s">
        <v>80</v>
      </c>
      <c r="BN4798" s="13">
        <v>288.3</v>
      </c>
      <c r="BO4798" s="13">
        <v>2</v>
      </c>
      <c r="BP4798" s="13">
        <v>0.23</v>
      </c>
      <c r="BQ4798" s="48" t="s">
        <v>719</v>
      </c>
      <c r="BR4798" s="13">
        <v>153.77000000000001</v>
      </c>
      <c r="BS4798" s="60" t="s">
        <v>723</v>
      </c>
      <c r="BT4798" s="54" t="s">
        <v>724</v>
      </c>
      <c r="BU4798" s="13">
        <v>2356.69</v>
      </c>
      <c r="BV4798" s="13">
        <v>1967.81</v>
      </c>
      <c r="BW4798" s="13" t="s">
        <v>47</v>
      </c>
      <c r="BX4798" s="13" t="s">
        <v>71</v>
      </c>
      <c r="BY4798" s="13" t="s">
        <v>72</v>
      </c>
      <c r="BZ4798" s="13">
        <v>38.97</v>
      </c>
      <c r="CA4798" s="13">
        <v>1</v>
      </c>
      <c r="CB4798" s="51" t="s">
        <v>721</v>
      </c>
      <c r="CC4798" s="13" t="s">
        <v>97</v>
      </c>
      <c r="CD4798" s="13" t="s">
        <v>56</v>
      </c>
      <c r="CE4798" s="13">
        <v>4</v>
      </c>
      <c r="CF4798" s="57" t="s">
        <v>728</v>
      </c>
      <c r="CG4798" s="23">
        <v>12</v>
      </c>
    </row>
    <row r="4799" spans="56:85" ht="16.5" thickTop="1" thickBot="1" x14ac:dyDescent="0.3">
      <c r="BD4799" s="22">
        <v>243</v>
      </c>
      <c r="BE4799" s="13" t="s">
        <v>189</v>
      </c>
      <c r="BF4799" s="13" t="s">
        <v>50</v>
      </c>
      <c r="BG4799" s="13" t="s">
        <v>66</v>
      </c>
      <c r="BH4799" s="13" t="s">
        <v>43</v>
      </c>
      <c r="BI4799" s="13" t="s">
        <v>30</v>
      </c>
      <c r="BJ4799" s="13" t="s">
        <v>75</v>
      </c>
      <c r="BK4799" s="13" t="s">
        <v>134</v>
      </c>
      <c r="BL4799" s="13" t="s">
        <v>45</v>
      </c>
      <c r="BM4799" s="13" t="s">
        <v>80</v>
      </c>
      <c r="BN4799" s="13">
        <v>99.85</v>
      </c>
      <c r="BO4799" s="2">
        <v>14</v>
      </c>
      <c r="BP4799" s="2">
        <v>0.22</v>
      </c>
      <c r="BQ4799" s="48" t="s">
        <v>719</v>
      </c>
      <c r="BR4799" s="2">
        <v>843.35</v>
      </c>
      <c r="BS4799" s="59" t="s">
        <v>723</v>
      </c>
      <c r="BT4799" s="53" t="s">
        <v>724</v>
      </c>
      <c r="BU4799" s="13">
        <v>121.37</v>
      </c>
      <c r="BV4799" s="13">
        <v>32.4</v>
      </c>
      <c r="BW4799" s="13" t="s">
        <v>76</v>
      </c>
      <c r="BX4799" s="13" t="s">
        <v>88</v>
      </c>
      <c r="BY4799" s="13" t="s">
        <v>72</v>
      </c>
      <c r="BZ4799" s="13">
        <v>47.68</v>
      </c>
      <c r="CA4799" s="13">
        <v>7</v>
      </c>
      <c r="CB4799" s="51" t="s">
        <v>725</v>
      </c>
      <c r="CC4799" s="13" t="s">
        <v>97</v>
      </c>
      <c r="CD4799" s="13" t="s">
        <v>56</v>
      </c>
      <c r="CE4799" s="13">
        <v>5</v>
      </c>
      <c r="CF4799" s="57" t="s">
        <v>727</v>
      </c>
      <c r="CG4799" s="23">
        <v>3</v>
      </c>
    </row>
    <row r="4800" spans="56:85" ht="16.5" thickTop="1" thickBot="1" x14ac:dyDescent="0.3">
      <c r="BD4800" s="20">
        <v>244</v>
      </c>
      <c r="BE4800" s="2" t="s">
        <v>280</v>
      </c>
      <c r="BF4800" s="2" t="s">
        <v>114</v>
      </c>
      <c r="BG4800" s="2" t="s">
        <v>42</v>
      </c>
      <c r="BH4800" s="2" t="s">
        <v>90</v>
      </c>
      <c r="BI4800" s="2" t="s">
        <v>74</v>
      </c>
      <c r="BJ4800" s="2" t="s">
        <v>51</v>
      </c>
      <c r="BK4800" s="2" t="s">
        <v>62</v>
      </c>
      <c r="BL4800" s="2" t="s">
        <v>33</v>
      </c>
      <c r="BM4800" s="2" t="s">
        <v>34</v>
      </c>
      <c r="BN4800" s="2">
        <v>77.23</v>
      </c>
      <c r="BO4800" s="2">
        <v>12</v>
      </c>
      <c r="BP4800" s="2">
        <v>0.27</v>
      </c>
      <c r="BQ4800" s="48" t="s">
        <v>719</v>
      </c>
      <c r="BR4800" s="2">
        <v>1537.73</v>
      </c>
      <c r="BS4800" s="59" t="s">
        <v>36</v>
      </c>
      <c r="BT4800" s="53" t="s">
        <v>724</v>
      </c>
      <c r="BU4800" s="2">
        <v>488.82</v>
      </c>
      <c r="BV4800" s="2">
        <v>354.53</v>
      </c>
      <c r="BW4800" s="2" t="s">
        <v>47</v>
      </c>
      <c r="BX4800" s="2" t="s">
        <v>36</v>
      </c>
      <c r="BY4800" s="2" t="s">
        <v>72</v>
      </c>
      <c r="BZ4800" s="2">
        <v>5.77</v>
      </c>
      <c r="CA4800" s="2">
        <v>1</v>
      </c>
      <c r="CB4800" s="50" t="s">
        <v>721</v>
      </c>
      <c r="CC4800" s="2" t="s">
        <v>97</v>
      </c>
      <c r="CD4800" s="2" t="s">
        <v>39</v>
      </c>
      <c r="CE4800" s="2">
        <v>5</v>
      </c>
      <c r="CF4800" s="56" t="s">
        <v>727</v>
      </c>
      <c r="CG4800" s="21">
        <v>3</v>
      </c>
    </row>
    <row r="4801" spans="56:85" ht="16.5" thickTop="1" thickBot="1" x14ac:dyDescent="0.3">
      <c r="BD4801" s="20">
        <v>246</v>
      </c>
      <c r="BE4801" s="2" t="s">
        <v>298</v>
      </c>
      <c r="BF4801" s="2" t="s">
        <v>120</v>
      </c>
      <c r="BG4801" s="2" t="s">
        <v>42</v>
      </c>
      <c r="BH4801" s="2" t="s">
        <v>29</v>
      </c>
      <c r="BI4801" s="2" t="s">
        <v>30</v>
      </c>
      <c r="BJ4801" s="2" t="s">
        <v>31</v>
      </c>
      <c r="BK4801" s="2" t="s">
        <v>84</v>
      </c>
      <c r="BL4801" s="2" t="s">
        <v>53</v>
      </c>
      <c r="BM4801" s="2" t="s">
        <v>34</v>
      </c>
      <c r="BN4801" s="2">
        <v>175.54</v>
      </c>
      <c r="BO4801" s="2">
        <v>3</v>
      </c>
      <c r="BP4801" s="2">
        <v>0.25</v>
      </c>
      <c r="BQ4801" s="48" t="s">
        <v>719</v>
      </c>
      <c r="BR4801" s="2">
        <v>799.38</v>
      </c>
      <c r="BS4801" s="59" t="s">
        <v>723</v>
      </c>
      <c r="BT4801" s="53" t="s">
        <v>724</v>
      </c>
      <c r="BU4801" s="2">
        <v>854.29</v>
      </c>
      <c r="BV4801" s="2">
        <v>683.44</v>
      </c>
      <c r="BW4801" s="2" t="s">
        <v>63</v>
      </c>
      <c r="BX4801" s="2" t="s">
        <v>71</v>
      </c>
      <c r="BY4801" s="2" t="s">
        <v>37</v>
      </c>
      <c r="BZ4801" s="2">
        <v>42.86</v>
      </c>
      <c r="CA4801" s="2">
        <v>7</v>
      </c>
      <c r="CB4801" s="50" t="s">
        <v>725</v>
      </c>
      <c r="CC4801" s="2" t="s">
        <v>55</v>
      </c>
      <c r="CD4801" s="2" t="s">
        <v>56</v>
      </c>
      <c r="CE4801" s="2">
        <v>1</v>
      </c>
      <c r="CF4801" s="56" t="s">
        <v>722</v>
      </c>
      <c r="CG4801" s="21">
        <v>12</v>
      </c>
    </row>
    <row r="4802" spans="56:85" ht="16.5" thickTop="1" thickBot="1" x14ac:dyDescent="0.3">
      <c r="BD4802" s="20">
        <v>248</v>
      </c>
      <c r="BE4802" s="2" t="s">
        <v>300</v>
      </c>
      <c r="BF4802" s="2" t="s">
        <v>114</v>
      </c>
      <c r="BG4802" s="2" t="s">
        <v>66</v>
      </c>
      <c r="BH4802" s="2" t="s">
        <v>59</v>
      </c>
      <c r="BI4802" s="2" t="s">
        <v>30</v>
      </c>
      <c r="BJ4802" s="2" t="s">
        <v>61</v>
      </c>
      <c r="BK4802" s="2" t="s">
        <v>87</v>
      </c>
      <c r="BL4802" s="2" t="s">
        <v>53</v>
      </c>
      <c r="BM4802" s="2" t="s">
        <v>85</v>
      </c>
      <c r="BN4802" s="2">
        <v>355.28</v>
      </c>
      <c r="BO4802" s="2">
        <v>19</v>
      </c>
      <c r="BP4802" s="2">
        <v>0.22</v>
      </c>
      <c r="BQ4802" s="48" t="s">
        <v>719</v>
      </c>
      <c r="BR4802" s="2">
        <v>5115.12</v>
      </c>
      <c r="BS4802" s="59" t="s">
        <v>36</v>
      </c>
      <c r="BT4802" s="53" t="s">
        <v>720</v>
      </c>
      <c r="BU4802" s="2">
        <v>607.36</v>
      </c>
      <c r="BV4802" s="2">
        <v>192.02</v>
      </c>
      <c r="BW4802" s="2" t="s">
        <v>35</v>
      </c>
      <c r="BX4802" s="2" t="s">
        <v>36</v>
      </c>
      <c r="BY4802" s="2" t="s">
        <v>48</v>
      </c>
      <c r="BZ4802" s="2">
        <v>23.95</v>
      </c>
      <c r="CA4802" s="2">
        <v>3</v>
      </c>
      <c r="CB4802" s="50" t="s">
        <v>721</v>
      </c>
      <c r="CC4802" s="2" t="s">
        <v>97</v>
      </c>
      <c r="CD4802" s="2" t="s">
        <v>56</v>
      </c>
      <c r="CE4802" s="2">
        <v>5</v>
      </c>
      <c r="CF4802" s="56" t="s">
        <v>727</v>
      </c>
      <c r="CG4802" s="21">
        <v>8</v>
      </c>
    </row>
    <row r="4803" spans="56:85" ht="16.5" thickTop="1" thickBot="1" x14ac:dyDescent="0.3">
      <c r="BD4803" s="20">
        <v>252</v>
      </c>
      <c r="BE4803" s="2" t="s">
        <v>303</v>
      </c>
      <c r="BF4803" s="2" t="s">
        <v>114</v>
      </c>
      <c r="BG4803" s="2" t="s">
        <v>42</v>
      </c>
      <c r="BH4803" s="2" t="s">
        <v>29</v>
      </c>
      <c r="BI4803" s="2" t="s">
        <v>44</v>
      </c>
      <c r="BJ4803" s="2" t="s">
        <v>31</v>
      </c>
      <c r="BK4803" s="2" t="s">
        <v>102</v>
      </c>
      <c r="BL4803" s="2" t="s">
        <v>45</v>
      </c>
      <c r="BM4803" s="2" t="s">
        <v>85</v>
      </c>
      <c r="BN4803" s="2">
        <v>345.15</v>
      </c>
      <c r="BO4803" s="13">
        <v>16</v>
      </c>
      <c r="BP4803" s="13">
        <v>0.27</v>
      </c>
      <c r="BQ4803" s="48" t="s">
        <v>719</v>
      </c>
      <c r="BR4803" s="13">
        <v>2172.71</v>
      </c>
      <c r="BS4803" s="60" t="s">
        <v>36</v>
      </c>
      <c r="BT4803" s="54" t="s">
        <v>724</v>
      </c>
      <c r="BU4803" s="2">
        <v>3453.11</v>
      </c>
      <c r="BV4803" s="2">
        <v>1662.01</v>
      </c>
      <c r="BW4803" s="2" t="s">
        <v>47</v>
      </c>
      <c r="BX4803" s="2" t="s">
        <v>54</v>
      </c>
      <c r="BY4803" s="2" t="s">
        <v>37</v>
      </c>
      <c r="BZ4803" s="2">
        <v>11.58</v>
      </c>
      <c r="CA4803" s="2">
        <v>2</v>
      </c>
      <c r="CB4803" s="50" t="s">
        <v>721</v>
      </c>
      <c r="CC4803" s="2" t="s">
        <v>38</v>
      </c>
      <c r="CD4803" s="2" t="s">
        <v>56</v>
      </c>
      <c r="CE4803" s="2">
        <v>2</v>
      </c>
      <c r="CF4803" s="56" t="s">
        <v>722</v>
      </c>
      <c r="CG4803" s="21">
        <v>12</v>
      </c>
    </row>
    <row r="4804" spans="56:85" ht="16.5" thickTop="1" thickBot="1" x14ac:dyDescent="0.3">
      <c r="BD4804" s="22">
        <v>255</v>
      </c>
      <c r="BE4804" s="13" t="s">
        <v>133</v>
      </c>
      <c r="BF4804" s="13" t="s">
        <v>65</v>
      </c>
      <c r="BG4804" s="13" t="s">
        <v>28</v>
      </c>
      <c r="BH4804" s="13" t="s">
        <v>43</v>
      </c>
      <c r="BI4804" s="13" t="s">
        <v>60</v>
      </c>
      <c r="BJ4804" s="13" t="s">
        <v>68</v>
      </c>
      <c r="BK4804" s="13" t="s">
        <v>52</v>
      </c>
      <c r="BL4804" s="13" t="s">
        <v>53</v>
      </c>
      <c r="BM4804" s="13" t="s">
        <v>46</v>
      </c>
      <c r="BN4804" s="13">
        <v>186.02</v>
      </c>
      <c r="BO4804" s="2">
        <v>7</v>
      </c>
      <c r="BP4804" s="2">
        <v>0.22</v>
      </c>
      <c r="BQ4804" s="48" t="s">
        <v>719</v>
      </c>
      <c r="BR4804" s="2">
        <v>1094.24</v>
      </c>
      <c r="BS4804" s="59" t="s">
        <v>36</v>
      </c>
      <c r="BT4804" s="53" t="s">
        <v>724</v>
      </c>
      <c r="BU4804" s="13">
        <v>1861.63</v>
      </c>
      <c r="BV4804" s="13">
        <v>311.08</v>
      </c>
      <c r="BW4804" s="13" t="s">
        <v>91</v>
      </c>
      <c r="BX4804" s="13" t="s">
        <v>88</v>
      </c>
      <c r="BY4804" s="13" t="s">
        <v>37</v>
      </c>
      <c r="BZ4804" s="13">
        <v>6.38</v>
      </c>
      <c r="CA4804" s="13">
        <v>3</v>
      </c>
      <c r="CB4804" s="51" t="s">
        <v>721</v>
      </c>
      <c r="CC4804" s="13" t="s">
        <v>55</v>
      </c>
      <c r="CD4804" s="13" t="s">
        <v>56</v>
      </c>
      <c r="CE4804" s="13">
        <v>3</v>
      </c>
      <c r="CF4804" s="57" t="s">
        <v>726</v>
      </c>
      <c r="CG4804" s="23">
        <v>6</v>
      </c>
    </row>
    <row r="4805" spans="56:85" ht="16.5" thickTop="1" thickBot="1" x14ac:dyDescent="0.3">
      <c r="BD4805" s="20">
        <v>260</v>
      </c>
      <c r="BE4805" s="2" t="s">
        <v>104</v>
      </c>
      <c r="BF4805" s="2" t="s">
        <v>129</v>
      </c>
      <c r="BG4805" s="2" t="s">
        <v>82</v>
      </c>
      <c r="BH4805" s="2" t="s">
        <v>29</v>
      </c>
      <c r="BI4805" s="2" t="s">
        <v>78</v>
      </c>
      <c r="BJ4805" s="2" t="s">
        <v>61</v>
      </c>
      <c r="BK4805" s="2" t="s">
        <v>79</v>
      </c>
      <c r="BL4805" s="2" t="s">
        <v>33</v>
      </c>
      <c r="BM4805" s="2" t="s">
        <v>34</v>
      </c>
      <c r="BN4805" s="2">
        <v>200.41</v>
      </c>
      <c r="BO4805" s="2">
        <v>1</v>
      </c>
      <c r="BP4805" s="2">
        <v>0.27</v>
      </c>
      <c r="BQ4805" s="48" t="s">
        <v>719</v>
      </c>
      <c r="BR4805" s="2">
        <v>409.6</v>
      </c>
      <c r="BS4805" s="59" t="s">
        <v>723</v>
      </c>
      <c r="BT4805" s="53" t="s">
        <v>724</v>
      </c>
      <c r="BU4805" s="2">
        <v>612.11</v>
      </c>
      <c r="BV4805" s="2">
        <v>482.13</v>
      </c>
      <c r="BW4805" s="2" t="s">
        <v>63</v>
      </c>
      <c r="BX4805" s="2" t="s">
        <v>36</v>
      </c>
      <c r="BY4805" s="2" t="s">
        <v>37</v>
      </c>
      <c r="BZ4805" s="2">
        <v>42.65</v>
      </c>
      <c r="CA4805" s="2">
        <v>10</v>
      </c>
      <c r="CB4805" s="50" t="s">
        <v>725</v>
      </c>
      <c r="CC4805" s="2" t="s">
        <v>55</v>
      </c>
      <c r="CD4805" s="2" t="s">
        <v>56</v>
      </c>
      <c r="CE4805" s="2">
        <v>2</v>
      </c>
      <c r="CF4805" s="56" t="s">
        <v>722</v>
      </c>
      <c r="CG4805" s="21">
        <v>12</v>
      </c>
    </row>
    <row r="4806" spans="56:85" ht="16.5" thickTop="1" thickBot="1" x14ac:dyDescent="0.3">
      <c r="BD4806" s="20">
        <v>262</v>
      </c>
      <c r="BE4806" s="2" t="s">
        <v>237</v>
      </c>
      <c r="BF4806" s="2" t="s">
        <v>118</v>
      </c>
      <c r="BG4806" s="2" t="s">
        <v>66</v>
      </c>
      <c r="BH4806" s="2" t="s">
        <v>43</v>
      </c>
      <c r="BI4806" s="2" t="s">
        <v>94</v>
      </c>
      <c r="BJ4806" s="2" t="s">
        <v>61</v>
      </c>
      <c r="BK4806" s="2" t="s">
        <v>69</v>
      </c>
      <c r="BL4806" s="2" t="s">
        <v>53</v>
      </c>
      <c r="BM4806" s="2" t="s">
        <v>34</v>
      </c>
      <c r="BN4806" s="2">
        <v>561.09</v>
      </c>
      <c r="BO4806" s="13">
        <v>6</v>
      </c>
      <c r="BP4806" s="13">
        <v>0.28000000000000003</v>
      </c>
      <c r="BQ4806" s="48" t="s">
        <v>719</v>
      </c>
      <c r="BR4806" s="13">
        <v>3700.9</v>
      </c>
      <c r="BS4806" s="60" t="s">
        <v>36</v>
      </c>
      <c r="BT4806" s="54" t="s">
        <v>720</v>
      </c>
      <c r="BU4806" s="2">
        <v>217.35</v>
      </c>
      <c r="BV4806" s="2">
        <v>192.25</v>
      </c>
      <c r="BW4806" s="2" t="s">
        <v>91</v>
      </c>
      <c r="BX4806" s="2" t="s">
        <v>71</v>
      </c>
      <c r="BY4806" s="2" t="s">
        <v>72</v>
      </c>
      <c r="BZ4806" s="2">
        <v>27.89</v>
      </c>
      <c r="CA4806" s="2">
        <v>7</v>
      </c>
      <c r="CB4806" s="50" t="s">
        <v>725</v>
      </c>
      <c r="CC4806" s="2" t="s">
        <v>38</v>
      </c>
      <c r="CD4806" s="2" t="s">
        <v>39</v>
      </c>
      <c r="CE4806" s="2">
        <v>1</v>
      </c>
      <c r="CF4806" s="56" t="s">
        <v>722</v>
      </c>
      <c r="CG4806" s="21">
        <v>6</v>
      </c>
    </row>
    <row r="4807" spans="56:85" ht="16.5" thickTop="1" thickBot="1" x14ac:dyDescent="0.3">
      <c r="BD4807" s="22">
        <v>263</v>
      </c>
      <c r="BE4807" s="13" t="s">
        <v>112</v>
      </c>
      <c r="BF4807" s="13" t="s">
        <v>118</v>
      </c>
      <c r="BG4807" s="13" t="s">
        <v>42</v>
      </c>
      <c r="BH4807" s="13" t="s">
        <v>59</v>
      </c>
      <c r="BI4807" s="13" t="s">
        <v>100</v>
      </c>
      <c r="BJ4807" s="13" t="s">
        <v>61</v>
      </c>
      <c r="BK4807" s="13" t="s">
        <v>79</v>
      </c>
      <c r="BL4807" s="13" t="s">
        <v>33</v>
      </c>
      <c r="BM4807" s="13" t="s">
        <v>46</v>
      </c>
      <c r="BN4807" s="13">
        <v>856.69</v>
      </c>
      <c r="BO4807" s="13">
        <v>15</v>
      </c>
      <c r="BP4807" s="13">
        <v>0.25</v>
      </c>
      <c r="BQ4807" s="48" t="s">
        <v>719</v>
      </c>
      <c r="BR4807" s="13">
        <v>9067.5</v>
      </c>
      <c r="BS4807" s="60" t="s">
        <v>36</v>
      </c>
      <c r="BT4807" s="54" t="s">
        <v>720</v>
      </c>
      <c r="BU4807" s="13">
        <v>3071.54</v>
      </c>
      <c r="BV4807" s="13">
        <v>629.36</v>
      </c>
      <c r="BW4807" s="13" t="s">
        <v>63</v>
      </c>
      <c r="BX4807" s="13" t="s">
        <v>71</v>
      </c>
      <c r="BY4807" s="13" t="s">
        <v>72</v>
      </c>
      <c r="BZ4807" s="13">
        <v>47.14</v>
      </c>
      <c r="CA4807" s="13">
        <v>10</v>
      </c>
      <c r="CB4807" s="51" t="s">
        <v>725</v>
      </c>
      <c r="CC4807" s="13" t="s">
        <v>97</v>
      </c>
      <c r="CD4807" s="13" t="s">
        <v>56</v>
      </c>
      <c r="CE4807" s="13">
        <v>3</v>
      </c>
      <c r="CF4807" s="57" t="s">
        <v>726</v>
      </c>
      <c r="CG4807" s="23">
        <v>1</v>
      </c>
    </row>
    <row r="4808" spans="56:85" ht="16.5" thickTop="1" thickBot="1" x14ac:dyDescent="0.3">
      <c r="BD4808" s="22">
        <v>265</v>
      </c>
      <c r="BE4808" s="13" t="s">
        <v>182</v>
      </c>
      <c r="BF4808" s="13" t="s">
        <v>118</v>
      </c>
      <c r="BG4808" s="13" t="s">
        <v>82</v>
      </c>
      <c r="BH4808" s="13" t="s">
        <v>90</v>
      </c>
      <c r="BI4808" s="13" t="s">
        <v>78</v>
      </c>
      <c r="BJ4808" s="13" t="s">
        <v>61</v>
      </c>
      <c r="BK4808" s="13" t="s">
        <v>102</v>
      </c>
      <c r="BL4808" s="13" t="s">
        <v>53</v>
      </c>
      <c r="BM4808" s="13" t="s">
        <v>80</v>
      </c>
      <c r="BN4808" s="13">
        <v>806</v>
      </c>
      <c r="BO4808" s="13">
        <v>18</v>
      </c>
      <c r="BP4808" s="13">
        <v>0.21</v>
      </c>
      <c r="BQ4808" s="48" t="s">
        <v>719</v>
      </c>
      <c r="BR4808" s="13">
        <v>14146.34</v>
      </c>
      <c r="BS4808" s="60" t="s">
        <v>36</v>
      </c>
      <c r="BT4808" s="54" t="s">
        <v>720</v>
      </c>
      <c r="BU4808" s="13">
        <v>6825.04</v>
      </c>
      <c r="BV4808" s="13">
        <v>2242.46</v>
      </c>
      <c r="BW4808" s="13" t="s">
        <v>35</v>
      </c>
      <c r="BX4808" s="13" t="s">
        <v>54</v>
      </c>
      <c r="BY4808" s="13" t="s">
        <v>37</v>
      </c>
      <c r="BZ4808" s="13">
        <v>42.73</v>
      </c>
      <c r="CA4808" s="13">
        <v>7</v>
      </c>
      <c r="CB4808" s="51" t="s">
        <v>725</v>
      </c>
      <c r="CC4808" s="13" t="s">
        <v>97</v>
      </c>
      <c r="CD4808" s="13" t="s">
        <v>39</v>
      </c>
      <c r="CE4808" s="13">
        <v>2</v>
      </c>
      <c r="CF4808" s="57" t="s">
        <v>722</v>
      </c>
      <c r="CG4808" s="23">
        <v>10</v>
      </c>
    </row>
    <row r="4809" spans="56:85" ht="16.5" thickTop="1" thickBot="1" x14ac:dyDescent="0.3">
      <c r="BD4809" s="22">
        <v>273</v>
      </c>
      <c r="BE4809" s="13" t="s">
        <v>316</v>
      </c>
      <c r="BF4809" s="13" t="s">
        <v>129</v>
      </c>
      <c r="BG4809" s="13" t="s">
        <v>42</v>
      </c>
      <c r="BH4809" s="13" t="s">
        <v>83</v>
      </c>
      <c r="BI4809" s="13" t="s">
        <v>60</v>
      </c>
      <c r="BJ4809" s="13" t="s">
        <v>31</v>
      </c>
      <c r="BK4809" s="13" t="s">
        <v>79</v>
      </c>
      <c r="BL4809" s="13" t="s">
        <v>33</v>
      </c>
      <c r="BM4809" s="13" t="s">
        <v>46</v>
      </c>
      <c r="BN4809" s="13">
        <v>994.82</v>
      </c>
      <c r="BO4809" s="13">
        <v>20</v>
      </c>
      <c r="BP4809" s="13">
        <v>0.21</v>
      </c>
      <c r="BQ4809" s="48" t="s">
        <v>719</v>
      </c>
      <c r="BR4809" s="13">
        <v>1908.48</v>
      </c>
      <c r="BS4809" s="60" t="s">
        <v>36</v>
      </c>
      <c r="BT4809" s="54" t="s">
        <v>724</v>
      </c>
      <c r="BU4809" s="13">
        <v>8729.67</v>
      </c>
      <c r="BV4809" s="13">
        <v>5416.67</v>
      </c>
      <c r="BW4809" s="13" t="s">
        <v>63</v>
      </c>
      <c r="BX4809" s="13" t="s">
        <v>54</v>
      </c>
      <c r="BY4809" s="13" t="s">
        <v>72</v>
      </c>
      <c r="BZ4809" s="13">
        <v>24.07</v>
      </c>
      <c r="CA4809" s="13">
        <v>5</v>
      </c>
      <c r="CB4809" s="51" t="s">
        <v>725</v>
      </c>
      <c r="CC4809" s="13" t="s">
        <v>55</v>
      </c>
      <c r="CD4809" s="13" t="s">
        <v>56</v>
      </c>
      <c r="CE4809" s="13">
        <v>1</v>
      </c>
      <c r="CF4809" s="57" t="s">
        <v>722</v>
      </c>
      <c r="CG4809" s="23">
        <v>8</v>
      </c>
    </row>
    <row r="4810" spans="56:85" ht="16.5" thickTop="1" thickBot="1" x14ac:dyDescent="0.3">
      <c r="BD4810" s="22">
        <v>275</v>
      </c>
      <c r="BE4810" s="13" t="s">
        <v>318</v>
      </c>
      <c r="BF4810" s="13" t="s">
        <v>27</v>
      </c>
      <c r="BG4810" s="13" t="s">
        <v>82</v>
      </c>
      <c r="BH4810" s="13" t="s">
        <v>59</v>
      </c>
      <c r="BI4810" s="13" t="s">
        <v>78</v>
      </c>
      <c r="BJ4810" s="13" t="s">
        <v>31</v>
      </c>
      <c r="BK4810" s="13" t="s">
        <v>87</v>
      </c>
      <c r="BL4810" s="13" t="s">
        <v>45</v>
      </c>
      <c r="BM4810" s="13" t="s">
        <v>85</v>
      </c>
      <c r="BN4810" s="13">
        <v>120.79</v>
      </c>
      <c r="BO4810" s="2">
        <v>20</v>
      </c>
      <c r="BP4810" s="2">
        <v>0.27</v>
      </c>
      <c r="BQ4810" s="48" t="s">
        <v>719</v>
      </c>
      <c r="BR4810" s="2">
        <v>4925.8900000000003</v>
      </c>
      <c r="BS4810" s="59" t="s">
        <v>36</v>
      </c>
      <c r="BT4810" s="53" t="s">
        <v>720</v>
      </c>
      <c r="BU4810" s="13">
        <v>1372.21</v>
      </c>
      <c r="BV4810" s="13">
        <v>536.27</v>
      </c>
      <c r="BW4810" s="13" t="s">
        <v>47</v>
      </c>
      <c r="BX4810" s="13" t="s">
        <v>71</v>
      </c>
      <c r="BY4810" s="13" t="s">
        <v>37</v>
      </c>
      <c r="BZ4810" s="13">
        <v>9.6300000000000008</v>
      </c>
      <c r="CA4810" s="13">
        <v>1</v>
      </c>
      <c r="CB4810" s="51" t="s">
        <v>721</v>
      </c>
      <c r="CC4810" s="13" t="s">
        <v>38</v>
      </c>
      <c r="CD4810" s="13" t="s">
        <v>56</v>
      </c>
      <c r="CE4810" s="13">
        <v>3</v>
      </c>
      <c r="CF4810" s="57" t="s">
        <v>726</v>
      </c>
      <c r="CG4810" s="23">
        <v>5</v>
      </c>
    </row>
    <row r="4811" spans="56:85" ht="16.5" thickTop="1" thickBot="1" x14ac:dyDescent="0.3">
      <c r="BD4811" s="20">
        <v>276</v>
      </c>
      <c r="BE4811" s="2" t="s">
        <v>319</v>
      </c>
      <c r="BF4811" s="2" t="s">
        <v>50</v>
      </c>
      <c r="BG4811" s="2" t="s">
        <v>82</v>
      </c>
      <c r="BH4811" s="2" t="s">
        <v>83</v>
      </c>
      <c r="BI4811" s="2" t="s">
        <v>74</v>
      </c>
      <c r="BJ4811" s="2" t="s">
        <v>31</v>
      </c>
      <c r="BK4811" s="2" t="s">
        <v>32</v>
      </c>
      <c r="BL4811" s="2" t="s">
        <v>53</v>
      </c>
      <c r="BM4811" s="2" t="s">
        <v>85</v>
      </c>
      <c r="BN4811" s="2">
        <v>337.39</v>
      </c>
      <c r="BO4811" s="2">
        <v>8</v>
      </c>
      <c r="BP4811" s="2">
        <v>0.28000000000000003</v>
      </c>
      <c r="BQ4811" s="48" t="s">
        <v>719</v>
      </c>
      <c r="BR4811" s="2">
        <v>3100.15</v>
      </c>
      <c r="BS4811" s="59" t="s">
        <v>36</v>
      </c>
      <c r="BT4811" s="53" t="s">
        <v>720</v>
      </c>
      <c r="BU4811" s="2">
        <v>4326.71</v>
      </c>
      <c r="BV4811" s="2">
        <v>599.17999999999995</v>
      </c>
      <c r="BW4811" s="2" t="s">
        <v>63</v>
      </c>
      <c r="BX4811" s="2" t="s">
        <v>36</v>
      </c>
      <c r="BY4811" s="2" t="s">
        <v>72</v>
      </c>
      <c r="BZ4811" s="2">
        <v>20.260000000000002</v>
      </c>
      <c r="CA4811" s="2">
        <v>8</v>
      </c>
      <c r="CB4811" s="50" t="s">
        <v>725</v>
      </c>
      <c r="CC4811" s="2" t="s">
        <v>38</v>
      </c>
      <c r="CD4811" s="2" t="s">
        <v>56</v>
      </c>
      <c r="CE4811" s="2">
        <v>4</v>
      </c>
      <c r="CF4811" s="56" t="s">
        <v>728</v>
      </c>
      <c r="CG4811" s="21">
        <v>8</v>
      </c>
    </row>
    <row r="4812" spans="56:85" ht="16.5" thickTop="1" thickBot="1" x14ac:dyDescent="0.3">
      <c r="BD4812" s="20">
        <v>278</v>
      </c>
      <c r="BE4812" s="2" t="s">
        <v>321</v>
      </c>
      <c r="BF4812" s="2" t="s">
        <v>129</v>
      </c>
      <c r="BG4812" s="2" t="s">
        <v>66</v>
      </c>
      <c r="BH4812" s="2" t="s">
        <v>90</v>
      </c>
      <c r="BI4812" s="2" t="s">
        <v>60</v>
      </c>
      <c r="BJ4812" s="2" t="s">
        <v>31</v>
      </c>
      <c r="BK4812" s="2" t="s">
        <v>102</v>
      </c>
      <c r="BL4812" s="2" t="s">
        <v>45</v>
      </c>
      <c r="BM4812" s="2" t="s">
        <v>34</v>
      </c>
      <c r="BN4812" s="2">
        <v>538.22</v>
      </c>
      <c r="BO4812" s="2">
        <v>12</v>
      </c>
      <c r="BP4812" s="2">
        <v>0.25</v>
      </c>
      <c r="BQ4812" s="48" t="s">
        <v>719</v>
      </c>
      <c r="BR4812" s="2">
        <v>7773.12</v>
      </c>
      <c r="BS4812" s="59" t="s">
        <v>36</v>
      </c>
      <c r="BT4812" s="53" t="s">
        <v>720</v>
      </c>
      <c r="BU4812" s="2">
        <v>2590.7800000000002</v>
      </c>
      <c r="BV4812" s="2">
        <v>509.37</v>
      </c>
      <c r="BW4812" s="2" t="s">
        <v>47</v>
      </c>
      <c r="BX4812" s="2" t="s">
        <v>54</v>
      </c>
      <c r="BY4812" s="2" t="s">
        <v>37</v>
      </c>
      <c r="BZ4812" s="2">
        <v>18.91</v>
      </c>
      <c r="CA4812" s="2">
        <v>9</v>
      </c>
      <c r="CB4812" s="50" t="s">
        <v>725</v>
      </c>
      <c r="CC4812" s="2" t="s">
        <v>38</v>
      </c>
      <c r="CD4812" s="2" t="s">
        <v>39</v>
      </c>
      <c r="CE4812" s="2">
        <v>5</v>
      </c>
      <c r="CF4812" s="56" t="s">
        <v>727</v>
      </c>
      <c r="CG4812" s="21">
        <v>7</v>
      </c>
    </row>
    <row r="4813" spans="56:85" ht="16.5" thickTop="1" thickBot="1" x14ac:dyDescent="0.3">
      <c r="BD4813" s="20">
        <v>286</v>
      </c>
      <c r="BE4813" s="2" t="s">
        <v>326</v>
      </c>
      <c r="BF4813" s="2" t="s">
        <v>58</v>
      </c>
      <c r="BG4813" s="2" t="s">
        <v>42</v>
      </c>
      <c r="BH4813" s="2" t="s">
        <v>83</v>
      </c>
      <c r="BI4813" s="2" t="s">
        <v>78</v>
      </c>
      <c r="BJ4813" s="2" t="s">
        <v>31</v>
      </c>
      <c r="BK4813" s="2" t="s">
        <v>134</v>
      </c>
      <c r="BL4813" s="2" t="s">
        <v>33</v>
      </c>
      <c r="BM4813" s="2" t="s">
        <v>34</v>
      </c>
      <c r="BN4813" s="2">
        <v>863.68</v>
      </c>
      <c r="BO4813" s="13">
        <v>5</v>
      </c>
      <c r="BP4813" s="13">
        <v>0.26</v>
      </c>
      <c r="BQ4813" s="48" t="s">
        <v>719</v>
      </c>
      <c r="BR4813" s="13">
        <v>3004.99</v>
      </c>
      <c r="BS4813" s="60" t="s">
        <v>36</v>
      </c>
      <c r="BT4813" s="54" t="s">
        <v>720</v>
      </c>
      <c r="BU4813" s="2">
        <v>5330</v>
      </c>
      <c r="BV4813" s="2">
        <v>2443.12</v>
      </c>
      <c r="BW4813" s="2" t="s">
        <v>63</v>
      </c>
      <c r="BX4813" s="2" t="s">
        <v>36</v>
      </c>
      <c r="BY4813" s="2" t="s">
        <v>48</v>
      </c>
      <c r="BZ4813" s="2">
        <v>20.68</v>
      </c>
      <c r="CA4813" s="2">
        <v>1</v>
      </c>
      <c r="CB4813" s="50" t="s">
        <v>721</v>
      </c>
      <c r="CC4813" s="2" t="s">
        <v>38</v>
      </c>
      <c r="CD4813" s="2" t="s">
        <v>39</v>
      </c>
      <c r="CE4813" s="2">
        <v>4</v>
      </c>
      <c r="CF4813" s="56" t="s">
        <v>728</v>
      </c>
      <c r="CG4813" s="21">
        <v>2</v>
      </c>
    </row>
    <row r="4814" spans="56:85" ht="16.5" thickTop="1" thickBot="1" x14ac:dyDescent="0.3">
      <c r="BD4814" s="22">
        <v>287</v>
      </c>
      <c r="BE4814" s="13" t="s">
        <v>327</v>
      </c>
      <c r="BF4814" s="13" t="s">
        <v>129</v>
      </c>
      <c r="BG4814" s="13" t="s">
        <v>66</v>
      </c>
      <c r="BH4814" s="13" t="s">
        <v>59</v>
      </c>
      <c r="BI4814" s="13" t="s">
        <v>78</v>
      </c>
      <c r="BJ4814" s="13" t="s">
        <v>61</v>
      </c>
      <c r="BK4814" s="13" t="s">
        <v>102</v>
      </c>
      <c r="BL4814" s="13" t="s">
        <v>53</v>
      </c>
      <c r="BM4814" s="13" t="s">
        <v>46</v>
      </c>
      <c r="BN4814" s="13">
        <v>812.16</v>
      </c>
      <c r="BO4814" s="13">
        <v>14</v>
      </c>
      <c r="BP4814" s="13">
        <v>0.26</v>
      </c>
      <c r="BQ4814" s="48" t="s">
        <v>719</v>
      </c>
      <c r="BR4814" s="13">
        <v>9073.39</v>
      </c>
      <c r="BS4814" s="60" t="s">
        <v>36</v>
      </c>
      <c r="BT4814" s="54" t="s">
        <v>720</v>
      </c>
      <c r="BU4814" s="13">
        <v>2367.2800000000002</v>
      </c>
      <c r="BV4814" s="13">
        <v>637.71</v>
      </c>
      <c r="BW4814" s="13" t="s">
        <v>91</v>
      </c>
      <c r="BX4814" s="13" t="s">
        <v>88</v>
      </c>
      <c r="BY4814" s="13" t="s">
        <v>37</v>
      </c>
      <c r="BZ4814" s="13">
        <v>46.54</v>
      </c>
      <c r="CA4814" s="13">
        <v>4</v>
      </c>
      <c r="CB4814" s="51" t="s">
        <v>725</v>
      </c>
      <c r="CC4814" s="13" t="s">
        <v>38</v>
      </c>
      <c r="CD4814" s="13" t="s">
        <v>39</v>
      </c>
      <c r="CE4814" s="13">
        <v>1</v>
      </c>
      <c r="CF4814" s="57" t="s">
        <v>722</v>
      </c>
      <c r="CG4814" s="23">
        <v>6</v>
      </c>
    </row>
    <row r="4815" spans="56:85" ht="16.5" thickTop="1" thickBot="1" x14ac:dyDescent="0.3">
      <c r="BD4815" s="22">
        <v>297</v>
      </c>
      <c r="BE4815" s="13" t="s">
        <v>335</v>
      </c>
      <c r="BF4815" s="13" t="s">
        <v>114</v>
      </c>
      <c r="BG4815" s="13" t="s">
        <v>82</v>
      </c>
      <c r="BH4815" s="13" t="s">
        <v>83</v>
      </c>
      <c r="BI4815" s="13" t="s">
        <v>60</v>
      </c>
      <c r="BJ4815" s="13" t="s">
        <v>68</v>
      </c>
      <c r="BK4815" s="13" t="s">
        <v>52</v>
      </c>
      <c r="BL4815" s="13" t="s">
        <v>53</v>
      </c>
      <c r="BM4815" s="13" t="s">
        <v>46</v>
      </c>
      <c r="BN4815" s="13">
        <v>875.81</v>
      </c>
      <c r="BO4815" s="2">
        <v>15</v>
      </c>
      <c r="BP4815" s="2">
        <v>0.28000000000000003</v>
      </c>
      <c r="BQ4815" s="48" t="s">
        <v>719</v>
      </c>
      <c r="BR4815" s="2">
        <v>8148.06</v>
      </c>
      <c r="BS4815" s="59" t="s">
        <v>36</v>
      </c>
      <c r="BT4815" s="53" t="s">
        <v>720</v>
      </c>
      <c r="BU4815" s="13">
        <v>6372.52</v>
      </c>
      <c r="BV4815" s="13">
        <v>2700.87</v>
      </c>
      <c r="BW4815" s="13" t="s">
        <v>47</v>
      </c>
      <c r="BX4815" s="13" t="s">
        <v>54</v>
      </c>
      <c r="BY4815" s="13" t="s">
        <v>37</v>
      </c>
      <c r="BZ4815" s="13">
        <v>15.87</v>
      </c>
      <c r="CA4815" s="13">
        <v>1</v>
      </c>
      <c r="CB4815" s="51" t="s">
        <v>721</v>
      </c>
      <c r="CC4815" s="13" t="s">
        <v>38</v>
      </c>
      <c r="CD4815" s="13" t="s">
        <v>39</v>
      </c>
      <c r="CE4815" s="13">
        <v>1</v>
      </c>
      <c r="CF4815" s="57" t="s">
        <v>722</v>
      </c>
      <c r="CG4815" s="23">
        <v>4</v>
      </c>
    </row>
    <row r="4816" spans="56:85" ht="16.5" thickTop="1" thickBot="1" x14ac:dyDescent="0.3">
      <c r="BD4816" s="20">
        <v>300</v>
      </c>
      <c r="BE4816" s="2" t="s">
        <v>144</v>
      </c>
      <c r="BF4816" s="2" t="s">
        <v>118</v>
      </c>
      <c r="BG4816" s="2" t="s">
        <v>42</v>
      </c>
      <c r="BH4816" s="2" t="s">
        <v>83</v>
      </c>
      <c r="BI4816" s="2" t="s">
        <v>60</v>
      </c>
      <c r="BJ4816" s="2" t="s">
        <v>68</v>
      </c>
      <c r="BK4816" s="2" t="s">
        <v>52</v>
      </c>
      <c r="BL4816" s="2" t="s">
        <v>33</v>
      </c>
      <c r="BM4816" s="2" t="s">
        <v>85</v>
      </c>
      <c r="BN4816" s="2">
        <v>754.45</v>
      </c>
      <c r="BO4816" s="2">
        <v>8</v>
      </c>
      <c r="BP4816" s="2">
        <v>0.21</v>
      </c>
      <c r="BQ4816" s="48" t="s">
        <v>719</v>
      </c>
      <c r="BR4816" s="2">
        <v>268.60000000000002</v>
      </c>
      <c r="BS4816" s="59" t="s">
        <v>723</v>
      </c>
      <c r="BT4816" s="53" t="s">
        <v>724</v>
      </c>
      <c r="BU4816" s="2">
        <v>4632.55</v>
      </c>
      <c r="BV4816" s="2">
        <v>3515.51</v>
      </c>
      <c r="BW4816" s="2" t="s">
        <v>35</v>
      </c>
      <c r="BX4816" s="2" t="s">
        <v>54</v>
      </c>
      <c r="BY4816" s="2" t="s">
        <v>72</v>
      </c>
      <c r="BZ4816" s="2">
        <v>27.92</v>
      </c>
      <c r="CA4816" s="2">
        <v>7</v>
      </c>
      <c r="CB4816" s="50" t="s">
        <v>725</v>
      </c>
      <c r="CC4816" s="2" t="s">
        <v>97</v>
      </c>
      <c r="CD4816" s="2" t="s">
        <v>56</v>
      </c>
      <c r="CE4816" s="2">
        <v>4</v>
      </c>
      <c r="CF4816" s="56" t="s">
        <v>728</v>
      </c>
      <c r="CG4816" s="21">
        <v>7</v>
      </c>
    </row>
    <row r="4817" spans="56:85" ht="16.5" thickTop="1" thickBot="1" x14ac:dyDescent="0.3">
      <c r="BD4817" s="20">
        <v>306</v>
      </c>
      <c r="BE4817" s="2" t="s">
        <v>341</v>
      </c>
      <c r="BF4817" s="2" t="s">
        <v>96</v>
      </c>
      <c r="BG4817" s="2" t="s">
        <v>66</v>
      </c>
      <c r="BH4817" s="2" t="s">
        <v>43</v>
      </c>
      <c r="BI4817" s="2" t="s">
        <v>94</v>
      </c>
      <c r="BJ4817" s="2" t="s">
        <v>61</v>
      </c>
      <c r="BK4817" s="2" t="s">
        <v>32</v>
      </c>
      <c r="BL4817" s="2" t="s">
        <v>33</v>
      </c>
      <c r="BM4817" s="2" t="s">
        <v>70</v>
      </c>
      <c r="BN4817" s="2">
        <v>42.5</v>
      </c>
      <c r="BO4817" s="13">
        <v>1</v>
      </c>
      <c r="BP4817" s="13">
        <v>0.23</v>
      </c>
      <c r="BQ4817" s="48" t="s">
        <v>719</v>
      </c>
      <c r="BR4817" s="13">
        <v>486.92</v>
      </c>
      <c r="BS4817" s="60" t="s">
        <v>723</v>
      </c>
      <c r="BT4817" s="54" t="s">
        <v>724</v>
      </c>
      <c r="BU4817" s="2">
        <v>239.13</v>
      </c>
      <c r="BV4817" s="2">
        <v>29.47</v>
      </c>
      <c r="BW4817" s="2" t="s">
        <v>35</v>
      </c>
      <c r="BX4817" s="2" t="s">
        <v>71</v>
      </c>
      <c r="BY4817" s="2" t="s">
        <v>48</v>
      </c>
      <c r="BZ4817" s="2">
        <v>42.55</v>
      </c>
      <c r="CA4817" s="2">
        <v>5</v>
      </c>
      <c r="CB4817" s="50" t="s">
        <v>725</v>
      </c>
      <c r="CC4817" s="2" t="s">
        <v>55</v>
      </c>
      <c r="CD4817" s="2" t="s">
        <v>56</v>
      </c>
      <c r="CE4817" s="2">
        <v>5</v>
      </c>
      <c r="CF4817" s="56" t="s">
        <v>727</v>
      </c>
      <c r="CG4817" s="21">
        <v>9</v>
      </c>
    </row>
    <row r="4818" spans="56:85" ht="16.5" thickTop="1" thickBot="1" x14ac:dyDescent="0.3">
      <c r="BD4818" s="22">
        <v>311</v>
      </c>
      <c r="BE4818" s="13" t="s">
        <v>261</v>
      </c>
      <c r="BF4818" s="13" t="s">
        <v>27</v>
      </c>
      <c r="BG4818" s="13" t="s">
        <v>82</v>
      </c>
      <c r="BH4818" s="13" t="s">
        <v>83</v>
      </c>
      <c r="BI4818" s="13" t="s">
        <v>100</v>
      </c>
      <c r="BJ4818" s="13" t="s">
        <v>31</v>
      </c>
      <c r="BK4818" s="13" t="s">
        <v>102</v>
      </c>
      <c r="BL4818" s="13" t="s">
        <v>45</v>
      </c>
      <c r="BM4818" s="13" t="s">
        <v>46</v>
      </c>
      <c r="BN4818" s="13">
        <v>632.36</v>
      </c>
      <c r="BO4818" s="13">
        <v>12</v>
      </c>
      <c r="BP4818" s="13">
        <v>0.27</v>
      </c>
      <c r="BQ4818" s="48" t="s">
        <v>719</v>
      </c>
      <c r="BR4818" s="13">
        <v>585.96</v>
      </c>
      <c r="BS4818" s="60" t="s">
        <v>723</v>
      </c>
      <c r="BT4818" s="54" t="s">
        <v>724</v>
      </c>
      <c r="BU4818" s="13">
        <v>282.07</v>
      </c>
      <c r="BV4818" s="13">
        <v>204.85</v>
      </c>
      <c r="BW4818" s="13" t="s">
        <v>91</v>
      </c>
      <c r="BX4818" s="13" t="s">
        <v>36</v>
      </c>
      <c r="BY4818" s="13" t="s">
        <v>37</v>
      </c>
      <c r="BZ4818" s="13">
        <v>12.8</v>
      </c>
      <c r="CA4818" s="13">
        <v>3</v>
      </c>
      <c r="CB4818" s="51" t="s">
        <v>721</v>
      </c>
      <c r="CC4818" s="13" t="s">
        <v>97</v>
      </c>
      <c r="CD4818" s="13" t="s">
        <v>56</v>
      </c>
      <c r="CE4818" s="13">
        <v>4</v>
      </c>
      <c r="CF4818" s="57" t="s">
        <v>728</v>
      </c>
      <c r="CG4818" s="23">
        <v>9</v>
      </c>
    </row>
    <row r="4819" spans="56:85" ht="16.5" thickTop="1" thickBot="1" x14ac:dyDescent="0.3">
      <c r="BD4819" s="22">
        <v>313</v>
      </c>
      <c r="BE4819" s="13" t="s">
        <v>124</v>
      </c>
      <c r="BF4819" s="13" t="s">
        <v>65</v>
      </c>
      <c r="BG4819" s="13" t="s">
        <v>82</v>
      </c>
      <c r="BH4819" s="13" t="s">
        <v>93</v>
      </c>
      <c r="BI4819" s="13" t="s">
        <v>94</v>
      </c>
      <c r="BJ4819" s="13" t="s">
        <v>51</v>
      </c>
      <c r="BK4819" s="13" t="s">
        <v>84</v>
      </c>
      <c r="BL4819" s="13" t="s">
        <v>53</v>
      </c>
      <c r="BM4819" s="13" t="s">
        <v>80</v>
      </c>
      <c r="BN4819" s="13">
        <v>66.89</v>
      </c>
      <c r="BO4819" s="2">
        <v>1</v>
      </c>
      <c r="BP4819" s="2">
        <v>0.28999999999999998</v>
      </c>
      <c r="BQ4819" s="48" t="s">
        <v>719</v>
      </c>
      <c r="BR4819" s="2">
        <v>226.22</v>
      </c>
      <c r="BS4819" s="59" t="s">
        <v>723</v>
      </c>
      <c r="BT4819" s="53" t="s">
        <v>724</v>
      </c>
      <c r="BU4819" s="13">
        <v>345.16</v>
      </c>
      <c r="BV4819" s="13">
        <v>240.8</v>
      </c>
      <c r="BW4819" s="13" t="s">
        <v>76</v>
      </c>
      <c r="BX4819" s="13" t="s">
        <v>36</v>
      </c>
      <c r="BY4819" s="13" t="s">
        <v>48</v>
      </c>
      <c r="BZ4819" s="13">
        <v>40.909999999999997</v>
      </c>
      <c r="CA4819" s="13">
        <v>4</v>
      </c>
      <c r="CB4819" s="51" t="s">
        <v>725</v>
      </c>
      <c r="CC4819" s="13" t="s">
        <v>38</v>
      </c>
      <c r="CD4819" s="13" t="s">
        <v>39</v>
      </c>
      <c r="CE4819" s="13">
        <v>5</v>
      </c>
      <c r="CF4819" s="57" t="s">
        <v>727</v>
      </c>
      <c r="CG4819" s="23">
        <v>3</v>
      </c>
    </row>
    <row r="4820" spans="56:85" ht="16.5" thickTop="1" thickBot="1" x14ac:dyDescent="0.3">
      <c r="BD4820" s="20">
        <v>314</v>
      </c>
      <c r="BE4820" s="2" t="s">
        <v>283</v>
      </c>
      <c r="BF4820" s="2" t="s">
        <v>27</v>
      </c>
      <c r="BG4820" s="2" t="s">
        <v>28</v>
      </c>
      <c r="BH4820" s="2" t="s">
        <v>93</v>
      </c>
      <c r="BI4820" s="2" t="s">
        <v>67</v>
      </c>
      <c r="BJ4820" s="2" t="s">
        <v>31</v>
      </c>
      <c r="BK4820" s="2" t="s">
        <v>32</v>
      </c>
      <c r="BL4820" s="2" t="s">
        <v>53</v>
      </c>
      <c r="BM4820" s="2" t="s">
        <v>85</v>
      </c>
      <c r="BN4820" s="2">
        <v>318.62</v>
      </c>
      <c r="BO4820" s="13">
        <v>15</v>
      </c>
      <c r="BP4820" s="13">
        <v>0.27</v>
      </c>
      <c r="BQ4820" s="48" t="s">
        <v>719</v>
      </c>
      <c r="BR4820" s="13">
        <v>10249.200000000001</v>
      </c>
      <c r="BS4820" s="60" t="s">
        <v>36</v>
      </c>
      <c r="BT4820" s="54" t="s">
        <v>720</v>
      </c>
      <c r="BU4820" s="2">
        <v>199.51</v>
      </c>
      <c r="BV4820" s="2">
        <v>26.71</v>
      </c>
      <c r="BW4820" s="2" t="s">
        <v>35</v>
      </c>
      <c r="BX4820" s="2" t="s">
        <v>36</v>
      </c>
      <c r="BY4820" s="2" t="s">
        <v>72</v>
      </c>
      <c r="BZ4820" s="2">
        <v>14.9</v>
      </c>
      <c r="CA4820" s="2">
        <v>9</v>
      </c>
      <c r="CB4820" s="50" t="s">
        <v>725</v>
      </c>
      <c r="CC4820" s="2" t="s">
        <v>38</v>
      </c>
      <c r="CD4820" s="2" t="s">
        <v>56</v>
      </c>
      <c r="CE4820" s="2">
        <v>5</v>
      </c>
      <c r="CF4820" s="56" t="s">
        <v>727</v>
      </c>
      <c r="CG4820" s="21">
        <v>5</v>
      </c>
    </row>
    <row r="4821" spans="56:85" ht="16.5" thickTop="1" thickBot="1" x14ac:dyDescent="0.3">
      <c r="BD4821" s="22">
        <v>315</v>
      </c>
      <c r="BE4821" s="13" t="s">
        <v>346</v>
      </c>
      <c r="BF4821" s="13" t="s">
        <v>58</v>
      </c>
      <c r="BG4821" s="13" t="s">
        <v>28</v>
      </c>
      <c r="BH4821" s="13" t="s">
        <v>93</v>
      </c>
      <c r="BI4821" s="13" t="s">
        <v>78</v>
      </c>
      <c r="BJ4821" s="13" t="s">
        <v>61</v>
      </c>
      <c r="BK4821" s="13" t="s">
        <v>107</v>
      </c>
      <c r="BL4821" s="13" t="s">
        <v>53</v>
      </c>
      <c r="BM4821" s="13" t="s">
        <v>85</v>
      </c>
      <c r="BN4821" s="13">
        <v>936</v>
      </c>
      <c r="BO4821" s="13">
        <v>7</v>
      </c>
      <c r="BP4821" s="13">
        <v>0.25</v>
      </c>
      <c r="BQ4821" s="48" t="s">
        <v>719</v>
      </c>
      <c r="BR4821" s="13">
        <v>4960.3599999999997</v>
      </c>
      <c r="BS4821" s="60" t="s">
        <v>36</v>
      </c>
      <c r="BT4821" s="54" t="s">
        <v>720</v>
      </c>
      <c r="BU4821" s="13">
        <v>6058.63</v>
      </c>
      <c r="BV4821" s="13">
        <v>4190.57</v>
      </c>
      <c r="BW4821" s="13" t="s">
        <v>47</v>
      </c>
      <c r="BX4821" s="13" t="s">
        <v>54</v>
      </c>
      <c r="BY4821" s="13" t="s">
        <v>37</v>
      </c>
      <c r="BZ4821" s="13">
        <v>35.56</v>
      </c>
      <c r="CA4821" s="13">
        <v>7</v>
      </c>
      <c r="CB4821" s="51" t="s">
        <v>725</v>
      </c>
      <c r="CC4821" s="13" t="s">
        <v>55</v>
      </c>
      <c r="CD4821" s="13" t="s">
        <v>39</v>
      </c>
      <c r="CE4821" s="13">
        <v>4</v>
      </c>
      <c r="CF4821" s="57" t="s">
        <v>728</v>
      </c>
      <c r="CG4821" s="23">
        <v>12</v>
      </c>
    </row>
    <row r="4822" spans="56:85" ht="16.5" thickTop="1" thickBot="1" x14ac:dyDescent="0.3">
      <c r="BD4822" s="22">
        <v>317</v>
      </c>
      <c r="BE4822" s="13" t="s">
        <v>347</v>
      </c>
      <c r="BF4822" s="13" t="s">
        <v>41</v>
      </c>
      <c r="BG4822" s="13" t="s">
        <v>28</v>
      </c>
      <c r="BH4822" s="13" t="s">
        <v>29</v>
      </c>
      <c r="BI4822" s="13" t="s">
        <v>94</v>
      </c>
      <c r="BJ4822" s="13" t="s">
        <v>61</v>
      </c>
      <c r="BK4822" s="13" t="s">
        <v>52</v>
      </c>
      <c r="BL4822" s="13" t="s">
        <v>45</v>
      </c>
      <c r="BM4822" s="13" t="s">
        <v>85</v>
      </c>
      <c r="BN4822" s="13">
        <v>944.83</v>
      </c>
      <c r="BO4822" s="2">
        <v>14</v>
      </c>
      <c r="BP4822" s="2">
        <v>0.21</v>
      </c>
      <c r="BQ4822" s="48" t="s">
        <v>719</v>
      </c>
      <c r="BR4822" s="2">
        <v>2148.29</v>
      </c>
      <c r="BS4822" s="59" t="s">
        <v>36</v>
      </c>
      <c r="BT4822" s="53" t="s">
        <v>724</v>
      </c>
      <c r="BU4822" s="13">
        <v>2813.76</v>
      </c>
      <c r="BV4822" s="13">
        <v>2146.6</v>
      </c>
      <c r="BW4822" s="13" t="s">
        <v>35</v>
      </c>
      <c r="BX4822" s="13" t="s">
        <v>54</v>
      </c>
      <c r="BY4822" s="13" t="s">
        <v>72</v>
      </c>
      <c r="BZ4822" s="13">
        <v>46.89</v>
      </c>
      <c r="CA4822" s="13">
        <v>6</v>
      </c>
      <c r="CB4822" s="51" t="s">
        <v>725</v>
      </c>
      <c r="CC4822" s="13" t="s">
        <v>97</v>
      </c>
      <c r="CD4822" s="13" t="s">
        <v>56</v>
      </c>
      <c r="CE4822" s="13">
        <v>1</v>
      </c>
      <c r="CF4822" s="57" t="s">
        <v>722</v>
      </c>
      <c r="CG4822" s="23">
        <v>5</v>
      </c>
    </row>
    <row r="4823" spans="56:85" ht="16.5" thickTop="1" thickBot="1" x14ac:dyDescent="0.3">
      <c r="BD4823" s="20">
        <v>318</v>
      </c>
      <c r="BE4823" s="2" t="s">
        <v>128</v>
      </c>
      <c r="BF4823" s="2" t="s">
        <v>27</v>
      </c>
      <c r="BG4823" s="2" t="s">
        <v>66</v>
      </c>
      <c r="BH4823" s="2" t="s">
        <v>83</v>
      </c>
      <c r="BI4823" s="2" t="s">
        <v>60</v>
      </c>
      <c r="BJ4823" s="2" t="s">
        <v>61</v>
      </c>
      <c r="BK4823" s="2" t="s">
        <v>134</v>
      </c>
      <c r="BL4823" s="2" t="s">
        <v>33</v>
      </c>
      <c r="BM4823" s="2" t="s">
        <v>70</v>
      </c>
      <c r="BN4823" s="2">
        <v>194.24</v>
      </c>
      <c r="BO4823" s="13">
        <v>4</v>
      </c>
      <c r="BP4823" s="13">
        <v>0.22</v>
      </c>
      <c r="BQ4823" s="48" t="s">
        <v>719</v>
      </c>
      <c r="BR4823" s="13">
        <v>3079.91</v>
      </c>
      <c r="BS4823" s="60" t="s">
        <v>36</v>
      </c>
      <c r="BT4823" s="54" t="s">
        <v>720</v>
      </c>
      <c r="BU4823" s="2">
        <v>1493.62</v>
      </c>
      <c r="BV4823" s="2">
        <v>654.66999999999996</v>
      </c>
      <c r="BW4823" s="2" t="s">
        <v>63</v>
      </c>
      <c r="BX4823" s="2" t="s">
        <v>36</v>
      </c>
      <c r="BY4823" s="2" t="s">
        <v>48</v>
      </c>
      <c r="BZ4823" s="2">
        <v>25.29</v>
      </c>
      <c r="CA4823" s="2">
        <v>2</v>
      </c>
      <c r="CB4823" s="50" t="s">
        <v>721</v>
      </c>
      <c r="CC4823" s="2" t="s">
        <v>38</v>
      </c>
      <c r="CD4823" s="2" t="s">
        <v>56</v>
      </c>
      <c r="CE4823" s="2">
        <v>3</v>
      </c>
      <c r="CF4823" s="56" t="s">
        <v>726</v>
      </c>
      <c r="CG4823" s="21">
        <v>12</v>
      </c>
    </row>
    <row r="4824" spans="56:85" ht="16.5" thickTop="1" thickBot="1" x14ac:dyDescent="0.3">
      <c r="BD4824" s="22">
        <v>321</v>
      </c>
      <c r="BE4824" s="13" t="s">
        <v>350</v>
      </c>
      <c r="BF4824" s="13" t="s">
        <v>58</v>
      </c>
      <c r="BG4824" s="13" t="s">
        <v>82</v>
      </c>
      <c r="BH4824" s="13" t="s">
        <v>90</v>
      </c>
      <c r="BI4824" s="13" t="s">
        <v>30</v>
      </c>
      <c r="BJ4824" s="13" t="s">
        <v>51</v>
      </c>
      <c r="BK4824" s="13" t="s">
        <v>52</v>
      </c>
      <c r="BL4824" s="13" t="s">
        <v>33</v>
      </c>
      <c r="BM4824" s="13" t="s">
        <v>80</v>
      </c>
      <c r="BN4824" s="13">
        <v>987.15</v>
      </c>
      <c r="BO4824" s="2">
        <v>3</v>
      </c>
      <c r="BP4824" s="2">
        <v>0.28999999999999998</v>
      </c>
      <c r="BQ4824" s="48" t="s">
        <v>719</v>
      </c>
      <c r="BR4824" s="2">
        <v>872.64</v>
      </c>
      <c r="BS4824" s="59" t="s">
        <v>723</v>
      </c>
      <c r="BT4824" s="53" t="s">
        <v>724</v>
      </c>
      <c r="BU4824" s="13">
        <v>2103.94</v>
      </c>
      <c r="BV4824" s="13">
        <v>975.97</v>
      </c>
      <c r="BW4824" s="13" t="s">
        <v>35</v>
      </c>
      <c r="BX4824" s="13" t="s">
        <v>54</v>
      </c>
      <c r="BY4824" s="13" t="s">
        <v>37</v>
      </c>
      <c r="BZ4824" s="13">
        <v>21.52</v>
      </c>
      <c r="CA4824" s="13">
        <v>5</v>
      </c>
      <c r="CB4824" s="51" t="s">
        <v>725</v>
      </c>
      <c r="CC4824" s="13" t="s">
        <v>97</v>
      </c>
      <c r="CD4824" s="13" t="s">
        <v>39</v>
      </c>
      <c r="CE4824" s="13">
        <v>2</v>
      </c>
      <c r="CF4824" s="57" t="s">
        <v>722</v>
      </c>
      <c r="CG4824" s="23">
        <v>8</v>
      </c>
    </row>
    <row r="4825" spans="56:85" ht="16.5" thickTop="1" thickBot="1" x14ac:dyDescent="0.3">
      <c r="BD4825" s="20">
        <v>322</v>
      </c>
      <c r="BE4825" s="2" t="s">
        <v>190</v>
      </c>
      <c r="BF4825" s="2" t="s">
        <v>27</v>
      </c>
      <c r="BG4825" s="2" t="s">
        <v>28</v>
      </c>
      <c r="BH4825" s="2" t="s">
        <v>83</v>
      </c>
      <c r="BI4825" s="2" t="s">
        <v>67</v>
      </c>
      <c r="BJ4825" s="2" t="s">
        <v>31</v>
      </c>
      <c r="BK4825" s="2" t="s">
        <v>134</v>
      </c>
      <c r="BL4825" s="2" t="s">
        <v>45</v>
      </c>
      <c r="BM4825" s="2" t="s">
        <v>34</v>
      </c>
      <c r="BN4825" s="2">
        <v>409.69</v>
      </c>
      <c r="BO4825" s="13">
        <v>1</v>
      </c>
      <c r="BP4825" s="13">
        <v>0.24</v>
      </c>
      <c r="BQ4825" s="48" t="s">
        <v>719</v>
      </c>
      <c r="BR4825" s="13">
        <v>157.43</v>
      </c>
      <c r="BS4825" s="60" t="s">
        <v>723</v>
      </c>
      <c r="BT4825" s="54" t="s">
        <v>724</v>
      </c>
      <c r="BU4825" s="2">
        <v>649.35</v>
      </c>
      <c r="BV4825" s="2">
        <v>223.29</v>
      </c>
      <c r="BW4825" s="2" t="s">
        <v>63</v>
      </c>
      <c r="BX4825" s="2" t="s">
        <v>71</v>
      </c>
      <c r="BY4825" s="2" t="s">
        <v>48</v>
      </c>
      <c r="BZ4825" s="2">
        <v>24.01</v>
      </c>
      <c r="CA4825" s="2">
        <v>3</v>
      </c>
      <c r="CB4825" s="50" t="s">
        <v>721</v>
      </c>
      <c r="CC4825" s="2" t="s">
        <v>55</v>
      </c>
      <c r="CD4825" s="2" t="s">
        <v>56</v>
      </c>
      <c r="CE4825" s="2">
        <v>2</v>
      </c>
      <c r="CF4825" s="56" t="s">
        <v>722</v>
      </c>
      <c r="CG4825" s="21">
        <v>10</v>
      </c>
    </row>
    <row r="4826" spans="56:85" ht="16.5" thickTop="1" thickBot="1" x14ac:dyDescent="0.3">
      <c r="BD4826" s="22">
        <v>327</v>
      </c>
      <c r="BE4826" s="13" t="s">
        <v>353</v>
      </c>
      <c r="BF4826" s="13" t="s">
        <v>65</v>
      </c>
      <c r="BG4826" s="13" t="s">
        <v>42</v>
      </c>
      <c r="BH4826" s="13" t="s">
        <v>93</v>
      </c>
      <c r="BI4826" s="13" t="s">
        <v>94</v>
      </c>
      <c r="BJ4826" s="13" t="s">
        <v>61</v>
      </c>
      <c r="BK4826" s="13" t="s">
        <v>107</v>
      </c>
      <c r="BL4826" s="13" t="s">
        <v>53</v>
      </c>
      <c r="BM4826" s="13" t="s">
        <v>85</v>
      </c>
      <c r="BN4826" s="13">
        <v>207.15</v>
      </c>
      <c r="BO4826" s="2">
        <v>7</v>
      </c>
      <c r="BP4826" s="2">
        <v>0.22</v>
      </c>
      <c r="BQ4826" s="48" t="s">
        <v>719</v>
      </c>
      <c r="BR4826" s="2">
        <v>3528.25</v>
      </c>
      <c r="BS4826" s="59" t="s">
        <v>36</v>
      </c>
      <c r="BT4826" s="53" t="s">
        <v>720</v>
      </c>
      <c r="BU4826" s="13">
        <v>127.57</v>
      </c>
      <c r="BV4826" s="13">
        <v>29.86</v>
      </c>
      <c r="BW4826" s="13" t="s">
        <v>63</v>
      </c>
      <c r="BX4826" s="13" t="s">
        <v>71</v>
      </c>
      <c r="BY4826" s="13" t="s">
        <v>37</v>
      </c>
      <c r="BZ4826" s="13">
        <v>38.24</v>
      </c>
      <c r="CA4826" s="13">
        <v>2</v>
      </c>
      <c r="CB4826" s="51" t="s">
        <v>721</v>
      </c>
      <c r="CC4826" s="13" t="s">
        <v>55</v>
      </c>
      <c r="CD4826" s="13" t="s">
        <v>39</v>
      </c>
      <c r="CE4826" s="13">
        <v>1</v>
      </c>
      <c r="CF4826" s="57" t="s">
        <v>722</v>
      </c>
      <c r="CG4826" s="23">
        <v>11</v>
      </c>
    </row>
    <row r="4827" spans="56:85" ht="16.5" thickTop="1" thickBot="1" x14ac:dyDescent="0.3">
      <c r="BD4827" s="20">
        <v>332</v>
      </c>
      <c r="BE4827" s="2" t="s">
        <v>357</v>
      </c>
      <c r="BF4827" s="2" t="s">
        <v>65</v>
      </c>
      <c r="BG4827" s="2" t="s">
        <v>42</v>
      </c>
      <c r="BH4827" s="2" t="s">
        <v>29</v>
      </c>
      <c r="BI4827" s="2" t="s">
        <v>100</v>
      </c>
      <c r="BJ4827" s="2" t="s">
        <v>51</v>
      </c>
      <c r="BK4827" s="2" t="s">
        <v>107</v>
      </c>
      <c r="BL4827" s="2" t="s">
        <v>33</v>
      </c>
      <c r="BM4827" s="2" t="s">
        <v>80</v>
      </c>
      <c r="BN4827" s="2">
        <v>646.20000000000005</v>
      </c>
      <c r="BO4827" s="13">
        <v>14</v>
      </c>
      <c r="BP4827" s="13">
        <v>0.21</v>
      </c>
      <c r="BQ4827" s="48" t="s">
        <v>719</v>
      </c>
      <c r="BR4827" s="13">
        <v>3521.84</v>
      </c>
      <c r="BS4827" s="60" t="s">
        <v>36</v>
      </c>
      <c r="BT4827" s="54" t="s">
        <v>720</v>
      </c>
      <c r="BU4827" s="2">
        <v>1825.97</v>
      </c>
      <c r="BV4827" s="2">
        <v>1702.28</v>
      </c>
      <c r="BW4827" s="2" t="s">
        <v>76</v>
      </c>
      <c r="BX4827" s="2" t="s">
        <v>36</v>
      </c>
      <c r="BY4827" s="2" t="s">
        <v>72</v>
      </c>
      <c r="BZ4827" s="2">
        <v>17.73</v>
      </c>
      <c r="CA4827" s="2">
        <v>9</v>
      </c>
      <c r="CB4827" s="50" t="s">
        <v>725</v>
      </c>
      <c r="CC4827" s="2" t="s">
        <v>55</v>
      </c>
      <c r="CD4827" s="2" t="s">
        <v>56</v>
      </c>
      <c r="CE4827" s="2">
        <v>2</v>
      </c>
      <c r="CF4827" s="56" t="s">
        <v>722</v>
      </c>
      <c r="CG4827" s="21">
        <v>4</v>
      </c>
    </row>
    <row r="4828" spans="56:85" ht="16.5" thickTop="1" thickBot="1" x14ac:dyDescent="0.3">
      <c r="BD4828" s="22">
        <v>333</v>
      </c>
      <c r="BE4828" s="13" t="s">
        <v>358</v>
      </c>
      <c r="BF4828" s="13" t="s">
        <v>99</v>
      </c>
      <c r="BG4828" s="13" t="s">
        <v>82</v>
      </c>
      <c r="BH4828" s="13" t="s">
        <v>59</v>
      </c>
      <c r="BI4828" s="13" t="s">
        <v>100</v>
      </c>
      <c r="BJ4828" s="13" t="s">
        <v>61</v>
      </c>
      <c r="BK4828" s="13" t="s">
        <v>32</v>
      </c>
      <c r="BL4828" s="13" t="s">
        <v>45</v>
      </c>
      <c r="BM4828" s="13" t="s">
        <v>70</v>
      </c>
      <c r="BN4828" s="13">
        <v>318.43</v>
      </c>
      <c r="BO4828" s="2">
        <v>13</v>
      </c>
      <c r="BP4828" s="2">
        <v>0.28999999999999998</v>
      </c>
      <c r="BQ4828" s="48" t="s">
        <v>719</v>
      </c>
      <c r="BR4828" s="2">
        <v>9144.44</v>
      </c>
      <c r="BS4828" s="59" t="s">
        <v>36</v>
      </c>
      <c r="BT4828" s="53" t="s">
        <v>720</v>
      </c>
      <c r="BU4828" s="13">
        <v>2257.33</v>
      </c>
      <c r="BV4828" s="13">
        <v>1264.51</v>
      </c>
      <c r="BW4828" s="13" t="s">
        <v>91</v>
      </c>
      <c r="BX4828" s="13" t="s">
        <v>71</v>
      </c>
      <c r="BY4828" s="13" t="s">
        <v>37</v>
      </c>
      <c r="BZ4828" s="13">
        <v>15.28</v>
      </c>
      <c r="CA4828" s="13">
        <v>1</v>
      </c>
      <c r="CB4828" s="51" t="s">
        <v>721</v>
      </c>
      <c r="CC4828" s="13" t="s">
        <v>97</v>
      </c>
      <c r="CD4828" s="13" t="s">
        <v>56</v>
      </c>
      <c r="CE4828" s="13">
        <v>4</v>
      </c>
      <c r="CF4828" s="57" t="s">
        <v>728</v>
      </c>
      <c r="CG4828" s="23">
        <v>8</v>
      </c>
    </row>
    <row r="4829" spans="56:85" ht="16.5" thickTop="1" thickBot="1" x14ac:dyDescent="0.3">
      <c r="BD4829" s="20">
        <v>336</v>
      </c>
      <c r="BE4829" s="2" t="s">
        <v>216</v>
      </c>
      <c r="BF4829" s="2" t="s">
        <v>41</v>
      </c>
      <c r="BG4829" s="2" t="s">
        <v>42</v>
      </c>
      <c r="BH4829" s="2" t="s">
        <v>59</v>
      </c>
      <c r="BI4829" s="2" t="s">
        <v>94</v>
      </c>
      <c r="BJ4829" s="2" t="s">
        <v>51</v>
      </c>
      <c r="BK4829" s="2" t="s">
        <v>79</v>
      </c>
      <c r="BL4829" s="2" t="s">
        <v>45</v>
      </c>
      <c r="BM4829" s="2" t="s">
        <v>70</v>
      </c>
      <c r="BN4829" s="2">
        <v>990.73</v>
      </c>
      <c r="BO4829" s="2">
        <v>12</v>
      </c>
      <c r="BP4829" s="2">
        <v>0.25</v>
      </c>
      <c r="BQ4829" s="48" t="s">
        <v>719</v>
      </c>
      <c r="BR4829" s="2">
        <v>216.54</v>
      </c>
      <c r="BS4829" s="59" t="s">
        <v>723</v>
      </c>
      <c r="BT4829" s="53" t="s">
        <v>724</v>
      </c>
      <c r="BU4829" s="2">
        <v>6438.9</v>
      </c>
      <c r="BV4829" s="2">
        <v>2705.54</v>
      </c>
      <c r="BW4829" s="2" t="s">
        <v>91</v>
      </c>
      <c r="BX4829" s="2" t="s">
        <v>71</v>
      </c>
      <c r="BY4829" s="2" t="s">
        <v>72</v>
      </c>
      <c r="BZ4829" s="2">
        <v>31.77</v>
      </c>
      <c r="CA4829" s="2">
        <v>5</v>
      </c>
      <c r="CB4829" s="50" t="s">
        <v>725</v>
      </c>
      <c r="CC4829" s="2" t="s">
        <v>55</v>
      </c>
      <c r="CD4829" s="2" t="s">
        <v>39</v>
      </c>
      <c r="CE4829" s="2">
        <v>2</v>
      </c>
      <c r="CF4829" s="56" t="s">
        <v>722</v>
      </c>
      <c r="CG4829" s="21">
        <v>12</v>
      </c>
    </row>
    <row r="4830" spans="56:85" ht="16.5" thickTop="1" thickBot="1" x14ac:dyDescent="0.3">
      <c r="BD4830" s="20">
        <v>346</v>
      </c>
      <c r="BE4830" s="2" t="s">
        <v>366</v>
      </c>
      <c r="BF4830" s="2" t="s">
        <v>99</v>
      </c>
      <c r="BG4830" s="2" t="s">
        <v>66</v>
      </c>
      <c r="BH4830" s="2" t="s">
        <v>83</v>
      </c>
      <c r="BI4830" s="2" t="s">
        <v>78</v>
      </c>
      <c r="BJ4830" s="2" t="s">
        <v>75</v>
      </c>
      <c r="BK4830" s="2" t="s">
        <v>79</v>
      </c>
      <c r="BL4830" s="2" t="s">
        <v>45</v>
      </c>
      <c r="BM4830" s="2" t="s">
        <v>34</v>
      </c>
      <c r="BN4830" s="2">
        <v>24.06</v>
      </c>
      <c r="BO4830" s="13">
        <v>2</v>
      </c>
      <c r="BP4830" s="13">
        <v>0.27</v>
      </c>
      <c r="BQ4830" s="48" t="s">
        <v>719</v>
      </c>
      <c r="BR4830" s="13">
        <v>193.16</v>
      </c>
      <c r="BS4830" s="60" t="s">
        <v>723</v>
      </c>
      <c r="BT4830" s="54" t="s">
        <v>724</v>
      </c>
      <c r="BU4830" s="2">
        <v>125.62</v>
      </c>
      <c r="BV4830" s="2">
        <v>90.92</v>
      </c>
      <c r="BW4830" s="2" t="s">
        <v>76</v>
      </c>
      <c r="BX4830" s="2" t="s">
        <v>71</v>
      </c>
      <c r="BY4830" s="2" t="s">
        <v>48</v>
      </c>
      <c r="BZ4830" s="2">
        <v>36.21</v>
      </c>
      <c r="CA4830" s="2">
        <v>4</v>
      </c>
      <c r="CB4830" s="50" t="s">
        <v>725</v>
      </c>
      <c r="CC4830" s="2" t="s">
        <v>97</v>
      </c>
      <c r="CD4830" s="2" t="s">
        <v>56</v>
      </c>
      <c r="CE4830" s="2">
        <v>5</v>
      </c>
      <c r="CF4830" s="56" t="s">
        <v>727</v>
      </c>
      <c r="CG4830" s="21">
        <v>3</v>
      </c>
    </row>
    <row r="4831" spans="56:85" ht="16.5" thickTop="1" thickBot="1" x14ac:dyDescent="0.3">
      <c r="BD4831" s="22">
        <v>347</v>
      </c>
      <c r="BE4831" s="13" t="s">
        <v>367</v>
      </c>
      <c r="BF4831" s="13" t="s">
        <v>58</v>
      </c>
      <c r="BG4831" s="13" t="s">
        <v>82</v>
      </c>
      <c r="BH4831" s="13" t="s">
        <v>90</v>
      </c>
      <c r="BI4831" s="13" t="s">
        <v>94</v>
      </c>
      <c r="BJ4831" s="13" t="s">
        <v>75</v>
      </c>
      <c r="BK4831" s="13" t="s">
        <v>87</v>
      </c>
      <c r="BL4831" s="13" t="s">
        <v>45</v>
      </c>
      <c r="BM4831" s="13" t="s">
        <v>46</v>
      </c>
      <c r="BN4831" s="13">
        <v>132.30000000000001</v>
      </c>
      <c r="BO4831" s="2">
        <v>15</v>
      </c>
      <c r="BP4831" s="2">
        <v>0.28000000000000003</v>
      </c>
      <c r="BQ4831" s="48" t="s">
        <v>719</v>
      </c>
      <c r="BR4831" s="2">
        <v>10073.92</v>
      </c>
      <c r="BS4831" s="59" t="s">
        <v>36</v>
      </c>
      <c r="BT4831" s="53" t="s">
        <v>720</v>
      </c>
      <c r="BU4831" s="13">
        <v>147.26</v>
      </c>
      <c r="BV4831" s="13">
        <v>45.9</v>
      </c>
      <c r="BW4831" s="13" t="s">
        <v>47</v>
      </c>
      <c r="BX4831" s="13" t="s">
        <v>54</v>
      </c>
      <c r="BY4831" s="13" t="s">
        <v>48</v>
      </c>
      <c r="BZ4831" s="13">
        <v>48.36</v>
      </c>
      <c r="CA4831" s="13">
        <v>1</v>
      </c>
      <c r="CB4831" s="51" t="s">
        <v>721</v>
      </c>
      <c r="CC4831" s="13" t="s">
        <v>97</v>
      </c>
      <c r="CD4831" s="13" t="s">
        <v>56</v>
      </c>
      <c r="CE4831" s="13">
        <v>2</v>
      </c>
      <c r="CF4831" s="57" t="s">
        <v>722</v>
      </c>
      <c r="CG4831" s="23">
        <v>6</v>
      </c>
    </row>
    <row r="4832" spans="56:85" ht="16.5" thickTop="1" thickBot="1" x14ac:dyDescent="0.3">
      <c r="BD4832" s="20">
        <v>348</v>
      </c>
      <c r="BE4832" s="2" t="s">
        <v>368</v>
      </c>
      <c r="BF4832" s="2" t="s">
        <v>27</v>
      </c>
      <c r="BG4832" s="2" t="s">
        <v>82</v>
      </c>
      <c r="BH4832" s="2" t="s">
        <v>83</v>
      </c>
      <c r="BI4832" s="2" t="s">
        <v>67</v>
      </c>
      <c r="BJ4832" s="2" t="s">
        <v>31</v>
      </c>
      <c r="BK4832" s="2" t="s">
        <v>84</v>
      </c>
      <c r="BL4832" s="2" t="s">
        <v>33</v>
      </c>
      <c r="BM4832" s="2" t="s">
        <v>80</v>
      </c>
      <c r="BN4832" s="2">
        <v>932.77</v>
      </c>
      <c r="BO4832" s="13">
        <v>5</v>
      </c>
      <c r="BP4832" s="13">
        <v>0.21</v>
      </c>
      <c r="BQ4832" s="48" t="s">
        <v>719</v>
      </c>
      <c r="BR4832" s="13">
        <v>2449.9499999999998</v>
      </c>
      <c r="BS4832" s="60" t="s">
        <v>36</v>
      </c>
      <c r="BT4832" s="54" t="s">
        <v>724</v>
      </c>
      <c r="BU4832" s="2">
        <v>8630.52</v>
      </c>
      <c r="BV4832" s="2">
        <v>1443.4</v>
      </c>
      <c r="BW4832" s="2" t="s">
        <v>63</v>
      </c>
      <c r="BX4832" s="2" t="s">
        <v>88</v>
      </c>
      <c r="BY4832" s="2" t="s">
        <v>48</v>
      </c>
      <c r="BZ4832" s="2">
        <v>6.47</v>
      </c>
      <c r="CA4832" s="2">
        <v>10</v>
      </c>
      <c r="CB4832" s="50" t="s">
        <v>725</v>
      </c>
      <c r="CC4832" s="2" t="s">
        <v>38</v>
      </c>
      <c r="CD4832" s="2" t="s">
        <v>56</v>
      </c>
      <c r="CE4832" s="2">
        <v>1</v>
      </c>
      <c r="CF4832" s="56" t="s">
        <v>722</v>
      </c>
      <c r="CG4832" s="21">
        <v>5</v>
      </c>
    </row>
    <row r="4833" spans="56:85" ht="16.5" thickTop="1" thickBot="1" x14ac:dyDescent="0.3">
      <c r="BD4833" s="22">
        <v>353</v>
      </c>
      <c r="BE4833" s="13" t="s">
        <v>371</v>
      </c>
      <c r="BF4833" s="13" t="s">
        <v>129</v>
      </c>
      <c r="BG4833" s="13" t="s">
        <v>66</v>
      </c>
      <c r="BH4833" s="13" t="s">
        <v>93</v>
      </c>
      <c r="BI4833" s="13" t="s">
        <v>67</v>
      </c>
      <c r="BJ4833" s="13" t="s">
        <v>51</v>
      </c>
      <c r="BK4833" s="13" t="s">
        <v>62</v>
      </c>
      <c r="BL4833" s="13" t="s">
        <v>33</v>
      </c>
      <c r="BM4833" s="13" t="s">
        <v>85</v>
      </c>
      <c r="BN4833" s="13">
        <v>620.24</v>
      </c>
      <c r="BO4833" s="2">
        <v>1</v>
      </c>
      <c r="BP4833" s="2">
        <v>0.23</v>
      </c>
      <c r="BQ4833" s="48" t="s">
        <v>719</v>
      </c>
      <c r="BR4833" s="2">
        <v>389.88</v>
      </c>
      <c r="BS4833" s="59" t="s">
        <v>723</v>
      </c>
      <c r="BT4833" s="53" t="s">
        <v>724</v>
      </c>
      <c r="BU4833" s="13">
        <v>1600.07</v>
      </c>
      <c r="BV4833" s="13">
        <v>849.88</v>
      </c>
      <c r="BW4833" s="13" t="s">
        <v>47</v>
      </c>
      <c r="BX4833" s="13" t="s">
        <v>88</v>
      </c>
      <c r="BY4833" s="13" t="s">
        <v>72</v>
      </c>
      <c r="BZ4833" s="13">
        <v>41.63</v>
      </c>
      <c r="CA4833" s="13">
        <v>3</v>
      </c>
      <c r="CB4833" s="51" t="s">
        <v>721</v>
      </c>
      <c r="CC4833" s="13" t="s">
        <v>38</v>
      </c>
      <c r="CD4833" s="13" t="s">
        <v>39</v>
      </c>
      <c r="CE4833" s="13">
        <v>4</v>
      </c>
      <c r="CF4833" s="57" t="s">
        <v>728</v>
      </c>
      <c r="CG4833" s="23">
        <v>11</v>
      </c>
    </row>
    <row r="4834" spans="56:85" ht="16.5" thickTop="1" thickBot="1" x14ac:dyDescent="0.3">
      <c r="BD4834" s="20">
        <v>354</v>
      </c>
      <c r="BE4834" s="2" t="s">
        <v>137</v>
      </c>
      <c r="BF4834" s="2" t="s">
        <v>129</v>
      </c>
      <c r="BG4834" s="2" t="s">
        <v>66</v>
      </c>
      <c r="BH4834" s="2" t="s">
        <v>93</v>
      </c>
      <c r="BI4834" s="2" t="s">
        <v>60</v>
      </c>
      <c r="BJ4834" s="2" t="s">
        <v>75</v>
      </c>
      <c r="BK4834" s="2" t="s">
        <v>69</v>
      </c>
      <c r="BL4834" s="2" t="s">
        <v>45</v>
      </c>
      <c r="BM4834" s="2" t="s">
        <v>80</v>
      </c>
      <c r="BN4834" s="2">
        <v>506.34</v>
      </c>
      <c r="BO4834" s="13">
        <v>5</v>
      </c>
      <c r="BP4834" s="13">
        <v>0.3</v>
      </c>
      <c r="BQ4834" s="48" t="s">
        <v>719</v>
      </c>
      <c r="BR4834" s="13">
        <v>586.84</v>
      </c>
      <c r="BS4834" s="60" t="s">
        <v>723</v>
      </c>
      <c r="BT4834" s="54" t="s">
        <v>724</v>
      </c>
      <c r="BU4834" s="2">
        <v>273.12</v>
      </c>
      <c r="BV4834" s="2">
        <v>116.76</v>
      </c>
      <c r="BW4834" s="2" t="s">
        <v>35</v>
      </c>
      <c r="BX4834" s="2" t="s">
        <v>71</v>
      </c>
      <c r="BY4834" s="2" t="s">
        <v>37</v>
      </c>
      <c r="BZ4834" s="2">
        <v>11.87</v>
      </c>
      <c r="CA4834" s="2">
        <v>10</v>
      </c>
      <c r="CB4834" s="50" t="s">
        <v>725</v>
      </c>
      <c r="CC4834" s="2" t="s">
        <v>55</v>
      </c>
      <c r="CD4834" s="2" t="s">
        <v>39</v>
      </c>
      <c r="CE4834" s="2">
        <v>5</v>
      </c>
      <c r="CF4834" s="56" t="s">
        <v>727</v>
      </c>
      <c r="CG4834" s="21">
        <v>12</v>
      </c>
    </row>
    <row r="4835" spans="56:85" ht="16.5" thickTop="1" thickBot="1" x14ac:dyDescent="0.3">
      <c r="BD4835" s="22">
        <v>357</v>
      </c>
      <c r="BE4835" s="13" t="s">
        <v>373</v>
      </c>
      <c r="BF4835" s="13" t="s">
        <v>50</v>
      </c>
      <c r="BG4835" s="13" t="s">
        <v>42</v>
      </c>
      <c r="BH4835" s="13" t="s">
        <v>93</v>
      </c>
      <c r="BI4835" s="13" t="s">
        <v>78</v>
      </c>
      <c r="BJ4835" s="13" t="s">
        <v>75</v>
      </c>
      <c r="BK4835" s="13" t="s">
        <v>69</v>
      </c>
      <c r="BL4835" s="13" t="s">
        <v>33</v>
      </c>
      <c r="BM4835" s="13" t="s">
        <v>34</v>
      </c>
      <c r="BN4835" s="13">
        <v>167.67</v>
      </c>
      <c r="BO4835" s="2">
        <v>5</v>
      </c>
      <c r="BP4835" s="2">
        <v>0.23</v>
      </c>
      <c r="BQ4835" s="48" t="s">
        <v>719</v>
      </c>
      <c r="BR4835" s="2">
        <v>214.14</v>
      </c>
      <c r="BS4835" s="59" t="s">
        <v>723</v>
      </c>
      <c r="BT4835" s="53" t="s">
        <v>724</v>
      </c>
      <c r="BU4835" s="13">
        <v>376.7</v>
      </c>
      <c r="BV4835" s="13">
        <v>210.14</v>
      </c>
      <c r="BW4835" s="13" t="s">
        <v>47</v>
      </c>
      <c r="BX4835" s="13" t="s">
        <v>54</v>
      </c>
      <c r="BY4835" s="13" t="s">
        <v>48</v>
      </c>
      <c r="BZ4835" s="13">
        <v>47.98</v>
      </c>
      <c r="CA4835" s="13">
        <v>8</v>
      </c>
      <c r="CB4835" s="51" t="s">
        <v>725</v>
      </c>
      <c r="CC4835" s="13" t="s">
        <v>55</v>
      </c>
      <c r="CD4835" s="13" t="s">
        <v>39</v>
      </c>
      <c r="CE4835" s="13">
        <v>4</v>
      </c>
      <c r="CF4835" s="57" t="s">
        <v>728</v>
      </c>
      <c r="CG4835" s="23">
        <v>4</v>
      </c>
    </row>
    <row r="4836" spans="56:85" ht="16.5" thickTop="1" thickBot="1" x14ac:dyDescent="0.3">
      <c r="BD4836" s="20">
        <v>358</v>
      </c>
      <c r="BE4836" s="2" t="s">
        <v>374</v>
      </c>
      <c r="BF4836" s="2" t="s">
        <v>58</v>
      </c>
      <c r="BG4836" s="2" t="s">
        <v>28</v>
      </c>
      <c r="BH4836" s="2" t="s">
        <v>90</v>
      </c>
      <c r="BI4836" s="2" t="s">
        <v>78</v>
      </c>
      <c r="BJ4836" s="2" t="s">
        <v>51</v>
      </c>
      <c r="BK4836" s="2" t="s">
        <v>62</v>
      </c>
      <c r="BL4836" s="2" t="s">
        <v>45</v>
      </c>
      <c r="BM4836" s="2" t="s">
        <v>80</v>
      </c>
      <c r="BN4836" s="2">
        <v>55.62</v>
      </c>
      <c r="BO4836" s="13">
        <v>15</v>
      </c>
      <c r="BP4836" s="13">
        <v>0.3</v>
      </c>
      <c r="BQ4836" s="48" t="s">
        <v>719</v>
      </c>
      <c r="BR4836" s="13">
        <v>5448.66</v>
      </c>
      <c r="BS4836" s="60" t="s">
        <v>36</v>
      </c>
      <c r="BT4836" s="54" t="s">
        <v>720</v>
      </c>
      <c r="BU4836" s="2">
        <v>118.01</v>
      </c>
      <c r="BV4836" s="2">
        <v>96.13</v>
      </c>
      <c r="BW4836" s="2" t="s">
        <v>76</v>
      </c>
      <c r="BX4836" s="2" t="s">
        <v>88</v>
      </c>
      <c r="BY4836" s="2" t="s">
        <v>48</v>
      </c>
      <c r="BZ4836" s="2">
        <v>15.58</v>
      </c>
      <c r="CA4836" s="2">
        <v>3</v>
      </c>
      <c r="CB4836" s="50" t="s">
        <v>721</v>
      </c>
      <c r="CC4836" s="2" t="s">
        <v>38</v>
      </c>
      <c r="CD4836" s="2" t="s">
        <v>39</v>
      </c>
      <c r="CE4836" s="2">
        <v>1</v>
      </c>
      <c r="CF4836" s="56" t="s">
        <v>722</v>
      </c>
      <c r="CG4836" s="21">
        <v>2</v>
      </c>
    </row>
    <row r="4837" spans="56:85" ht="16.5" thickTop="1" thickBot="1" x14ac:dyDescent="0.3">
      <c r="BD4837" s="22">
        <v>359</v>
      </c>
      <c r="BE4837" s="13" t="s">
        <v>354</v>
      </c>
      <c r="BF4837" s="13" t="s">
        <v>50</v>
      </c>
      <c r="BG4837" s="13" t="s">
        <v>28</v>
      </c>
      <c r="BH4837" s="13" t="s">
        <v>93</v>
      </c>
      <c r="BI4837" s="13" t="s">
        <v>78</v>
      </c>
      <c r="BJ4837" s="13" t="s">
        <v>68</v>
      </c>
      <c r="BK4837" s="13" t="s">
        <v>102</v>
      </c>
      <c r="BL4837" s="13" t="s">
        <v>53</v>
      </c>
      <c r="BM4837" s="13" t="s">
        <v>46</v>
      </c>
      <c r="BN4837" s="13">
        <v>518.91999999999996</v>
      </c>
      <c r="BO4837" s="2">
        <v>12</v>
      </c>
      <c r="BP4837" s="2">
        <v>0.28999999999999998</v>
      </c>
      <c r="BQ4837" s="48" t="s">
        <v>719</v>
      </c>
      <c r="BR4837" s="2">
        <v>8186.44</v>
      </c>
      <c r="BS4837" s="59" t="s">
        <v>36</v>
      </c>
      <c r="BT4837" s="53" t="s">
        <v>720</v>
      </c>
      <c r="BU4837" s="13">
        <v>3679.95</v>
      </c>
      <c r="BV4837" s="13">
        <v>1768.71</v>
      </c>
      <c r="BW4837" s="13" t="s">
        <v>47</v>
      </c>
      <c r="BX4837" s="13" t="s">
        <v>71</v>
      </c>
      <c r="BY4837" s="13" t="s">
        <v>48</v>
      </c>
      <c r="BZ4837" s="13">
        <v>21.77</v>
      </c>
      <c r="CA4837" s="13">
        <v>6</v>
      </c>
      <c r="CB4837" s="51" t="s">
        <v>725</v>
      </c>
      <c r="CC4837" s="13" t="s">
        <v>38</v>
      </c>
      <c r="CD4837" s="13" t="s">
        <v>56</v>
      </c>
      <c r="CE4837" s="13">
        <v>2</v>
      </c>
      <c r="CF4837" s="57" t="s">
        <v>722</v>
      </c>
      <c r="CG4837" s="23">
        <v>11</v>
      </c>
    </row>
    <row r="4838" spans="56:85" ht="16.5" thickTop="1" thickBot="1" x14ac:dyDescent="0.3">
      <c r="BD4838" s="20">
        <v>362</v>
      </c>
      <c r="BE4838" s="2" t="s">
        <v>377</v>
      </c>
      <c r="BF4838" s="2" t="s">
        <v>27</v>
      </c>
      <c r="BG4838" s="2" t="s">
        <v>28</v>
      </c>
      <c r="BH4838" s="2" t="s">
        <v>90</v>
      </c>
      <c r="BI4838" s="2" t="s">
        <v>67</v>
      </c>
      <c r="BJ4838" s="2" t="s">
        <v>51</v>
      </c>
      <c r="BK4838" s="2" t="s">
        <v>62</v>
      </c>
      <c r="BL4838" s="2" t="s">
        <v>45</v>
      </c>
      <c r="BM4838" s="2" t="s">
        <v>80</v>
      </c>
      <c r="BN4838" s="2">
        <v>960.85</v>
      </c>
      <c r="BO4838" s="13">
        <v>9</v>
      </c>
      <c r="BP4838" s="13">
        <v>0.28999999999999998</v>
      </c>
      <c r="BQ4838" s="48" t="s">
        <v>719</v>
      </c>
      <c r="BR4838" s="13">
        <v>6121.68</v>
      </c>
      <c r="BS4838" s="60" t="s">
        <v>36</v>
      </c>
      <c r="BT4838" s="54" t="s">
        <v>720</v>
      </c>
      <c r="BU4838" s="2">
        <v>6328.37</v>
      </c>
      <c r="BV4838" s="2">
        <v>1858.07</v>
      </c>
      <c r="BW4838" s="2" t="s">
        <v>47</v>
      </c>
      <c r="BX4838" s="2" t="s">
        <v>71</v>
      </c>
      <c r="BY4838" s="2" t="s">
        <v>37</v>
      </c>
      <c r="BZ4838" s="2">
        <v>37.840000000000003</v>
      </c>
      <c r="CA4838" s="2">
        <v>9</v>
      </c>
      <c r="CB4838" s="50" t="s">
        <v>725</v>
      </c>
      <c r="CC4838" s="2" t="s">
        <v>38</v>
      </c>
      <c r="CD4838" s="2" t="s">
        <v>56</v>
      </c>
      <c r="CE4838" s="2">
        <v>4</v>
      </c>
      <c r="CF4838" s="56" t="s">
        <v>728</v>
      </c>
      <c r="CG4838" s="21">
        <v>3</v>
      </c>
    </row>
    <row r="4839" spans="56:85" ht="16.5" thickTop="1" thickBot="1" x14ac:dyDescent="0.3">
      <c r="BD4839" s="22">
        <v>363</v>
      </c>
      <c r="BE4839" s="13" t="s">
        <v>378</v>
      </c>
      <c r="BF4839" s="13" t="s">
        <v>50</v>
      </c>
      <c r="BG4839" s="13" t="s">
        <v>82</v>
      </c>
      <c r="BH4839" s="13" t="s">
        <v>59</v>
      </c>
      <c r="BI4839" s="13" t="s">
        <v>94</v>
      </c>
      <c r="BJ4839" s="13" t="s">
        <v>51</v>
      </c>
      <c r="BK4839" s="13" t="s">
        <v>52</v>
      </c>
      <c r="BL4839" s="13" t="s">
        <v>45</v>
      </c>
      <c r="BM4839" s="13" t="s">
        <v>34</v>
      </c>
      <c r="BN4839" s="13">
        <v>958.01</v>
      </c>
      <c r="BO4839" s="13">
        <v>11</v>
      </c>
      <c r="BP4839" s="13">
        <v>0.28999999999999998</v>
      </c>
      <c r="BQ4839" s="48" t="s">
        <v>719</v>
      </c>
      <c r="BR4839" s="13">
        <v>1543.26</v>
      </c>
      <c r="BS4839" s="60" t="s">
        <v>36</v>
      </c>
      <c r="BT4839" s="54" t="s">
        <v>724</v>
      </c>
      <c r="BU4839" s="13">
        <v>3307.91</v>
      </c>
      <c r="BV4839" s="13">
        <v>2813.77</v>
      </c>
      <c r="BW4839" s="13" t="s">
        <v>76</v>
      </c>
      <c r="BX4839" s="13" t="s">
        <v>54</v>
      </c>
      <c r="BY4839" s="13" t="s">
        <v>37</v>
      </c>
      <c r="BZ4839" s="13">
        <v>25.09</v>
      </c>
      <c r="CA4839" s="13">
        <v>7</v>
      </c>
      <c r="CB4839" s="51" t="s">
        <v>725</v>
      </c>
      <c r="CC4839" s="13" t="s">
        <v>38</v>
      </c>
      <c r="CD4839" s="13" t="s">
        <v>39</v>
      </c>
      <c r="CE4839" s="13">
        <v>2</v>
      </c>
      <c r="CF4839" s="57" t="s">
        <v>722</v>
      </c>
      <c r="CG4839" s="23">
        <v>9</v>
      </c>
    </row>
    <row r="4840" spans="56:85" ht="16.5" thickTop="1" thickBot="1" x14ac:dyDescent="0.3">
      <c r="BD4840" s="22">
        <v>365</v>
      </c>
      <c r="BE4840" s="13" t="s">
        <v>195</v>
      </c>
      <c r="BF4840" s="13" t="s">
        <v>41</v>
      </c>
      <c r="BG4840" s="13" t="s">
        <v>28</v>
      </c>
      <c r="BH4840" s="13" t="s">
        <v>59</v>
      </c>
      <c r="BI4840" s="13" t="s">
        <v>67</v>
      </c>
      <c r="BJ4840" s="13" t="s">
        <v>31</v>
      </c>
      <c r="BK4840" s="13" t="s">
        <v>52</v>
      </c>
      <c r="BL4840" s="13" t="s">
        <v>53</v>
      </c>
      <c r="BM4840" s="13" t="s">
        <v>70</v>
      </c>
      <c r="BN4840" s="13">
        <v>197.6</v>
      </c>
      <c r="BO4840" s="13">
        <v>9</v>
      </c>
      <c r="BP4840" s="13">
        <v>0.25</v>
      </c>
      <c r="BQ4840" s="48" t="s">
        <v>719</v>
      </c>
      <c r="BR4840" s="13">
        <v>1671.17</v>
      </c>
      <c r="BS4840" s="60" t="s">
        <v>36</v>
      </c>
      <c r="BT4840" s="54" t="s">
        <v>724</v>
      </c>
      <c r="BU4840" s="13">
        <v>1021.02</v>
      </c>
      <c r="BV4840" s="13">
        <v>522.24</v>
      </c>
      <c r="BW4840" s="13" t="s">
        <v>35</v>
      </c>
      <c r="BX4840" s="13" t="s">
        <v>71</v>
      </c>
      <c r="BY4840" s="13" t="s">
        <v>72</v>
      </c>
      <c r="BZ4840" s="13">
        <v>15.31</v>
      </c>
      <c r="CA4840" s="13">
        <v>4</v>
      </c>
      <c r="CB4840" s="51" t="s">
        <v>725</v>
      </c>
      <c r="CC4840" s="13" t="s">
        <v>38</v>
      </c>
      <c r="CD4840" s="13" t="s">
        <v>56</v>
      </c>
      <c r="CE4840" s="13">
        <v>3</v>
      </c>
      <c r="CF4840" s="57" t="s">
        <v>726</v>
      </c>
      <c r="CG4840" s="23">
        <v>10</v>
      </c>
    </row>
    <row r="4841" spans="56:85" ht="16.5" thickTop="1" thickBot="1" x14ac:dyDescent="0.3">
      <c r="BD4841" s="22">
        <v>371</v>
      </c>
      <c r="BE4841" s="13" t="s">
        <v>383</v>
      </c>
      <c r="BF4841" s="13" t="s">
        <v>118</v>
      </c>
      <c r="BG4841" s="13" t="s">
        <v>42</v>
      </c>
      <c r="BH4841" s="13" t="s">
        <v>90</v>
      </c>
      <c r="BI4841" s="13" t="s">
        <v>67</v>
      </c>
      <c r="BJ4841" s="13" t="s">
        <v>75</v>
      </c>
      <c r="BK4841" s="13" t="s">
        <v>134</v>
      </c>
      <c r="BL4841" s="13" t="s">
        <v>45</v>
      </c>
      <c r="BM4841" s="13" t="s">
        <v>46</v>
      </c>
      <c r="BN4841" s="13">
        <v>247.58</v>
      </c>
      <c r="BO4841" s="13">
        <v>5</v>
      </c>
      <c r="BP4841" s="13">
        <v>0.23</v>
      </c>
      <c r="BQ4841" s="48" t="s">
        <v>719</v>
      </c>
      <c r="BR4841" s="13">
        <v>3827.71</v>
      </c>
      <c r="BS4841" s="60" t="s">
        <v>36</v>
      </c>
      <c r="BT4841" s="54" t="s">
        <v>720</v>
      </c>
      <c r="BU4841" s="13">
        <v>892.71</v>
      </c>
      <c r="BV4841" s="13">
        <v>778.46</v>
      </c>
      <c r="BW4841" s="13" t="s">
        <v>35</v>
      </c>
      <c r="BX4841" s="13" t="s">
        <v>54</v>
      </c>
      <c r="BY4841" s="13" t="s">
        <v>48</v>
      </c>
      <c r="BZ4841" s="13">
        <v>12.92</v>
      </c>
      <c r="CA4841" s="13">
        <v>7</v>
      </c>
      <c r="CB4841" s="51" t="s">
        <v>725</v>
      </c>
      <c r="CC4841" s="13" t="s">
        <v>97</v>
      </c>
      <c r="CD4841" s="13" t="s">
        <v>39</v>
      </c>
      <c r="CE4841" s="13">
        <v>3</v>
      </c>
      <c r="CF4841" s="57" t="s">
        <v>726</v>
      </c>
      <c r="CG4841" s="23">
        <v>5</v>
      </c>
    </row>
    <row r="4842" spans="56:85" ht="16.5" thickTop="1" thickBot="1" x14ac:dyDescent="0.3">
      <c r="BD4842" s="22">
        <v>373</v>
      </c>
      <c r="BE4842" s="13" t="s">
        <v>385</v>
      </c>
      <c r="BF4842" s="13" t="s">
        <v>50</v>
      </c>
      <c r="BG4842" s="13" t="s">
        <v>28</v>
      </c>
      <c r="BH4842" s="13" t="s">
        <v>93</v>
      </c>
      <c r="BI4842" s="13" t="s">
        <v>78</v>
      </c>
      <c r="BJ4842" s="13" t="s">
        <v>31</v>
      </c>
      <c r="BK4842" s="13" t="s">
        <v>102</v>
      </c>
      <c r="BL4842" s="13" t="s">
        <v>45</v>
      </c>
      <c r="BM4842" s="13" t="s">
        <v>34</v>
      </c>
      <c r="BN4842" s="13">
        <v>994.21</v>
      </c>
      <c r="BO4842" s="13">
        <v>16</v>
      </c>
      <c r="BP4842" s="13">
        <v>0.26</v>
      </c>
      <c r="BQ4842" s="48" t="s">
        <v>719</v>
      </c>
      <c r="BR4842" s="13">
        <v>11218.16</v>
      </c>
      <c r="BS4842" s="60" t="s">
        <v>36</v>
      </c>
      <c r="BT4842" s="54" t="s">
        <v>720</v>
      </c>
      <c r="BU4842" s="13">
        <v>2143.11</v>
      </c>
      <c r="BV4842" s="13">
        <v>1684.6</v>
      </c>
      <c r="BW4842" s="13" t="s">
        <v>91</v>
      </c>
      <c r="BX4842" s="13" t="s">
        <v>54</v>
      </c>
      <c r="BY4842" s="13" t="s">
        <v>48</v>
      </c>
      <c r="BZ4842" s="13">
        <v>29.37</v>
      </c>
      <c r="CA4842" s="13">
        <v>4</v>
      </c>
      <c r="CB4842" s="51" t="s">
        <v>725</v>
      </c>
      <c r="CC4842" s="13" t="s">
        <v>55</v>
      </c>
      <c r="CD4842" s="13" t="s">
        <v>39</v>
      </c>
      <c r="CE4842" s="13">
        <v>3</v>
      </c>
      <c r="CF4842" s="57" t="s">
        <v>726</v>
      </c>
      <c r="CG4842" s="23">
        <v>2</v>
      </c>
    </row>
    <row r="4843" spans="56:85" ht="16.5" thickTop="1" thickBot="1" x14ac:dyDescent="0.3">
      <c r="BD4843" s="22">
        <v>375</v>
      </c>
      <c r="BE4843" s="13" t="s">
        <v>387</v>
      </c>
      <c r="BF4843" s="13" t="s">
        <v>50</v>
      </c>
      <c r="BG4843" s="13" t="s">
        <v>66</v>
      </c>
      <c r="BH4843" s="13" t="s">
        <v>43</v>
      </c>
      <c r="BI4843" s="13" t="s">
        <v>44</v>
      </c>
      <c r="BJ4843" s="13" t="s">
        <v>31</v>
      </c>
      <c r="BK4843" s="13" t="s">
        <v>62</v>
      </c>
      <c r="BL4843" s="13" t="s">
        <v>45</v>
      </c>
      <c r="BM4843" s="13" t="s">
        <v>80</v>
      </c>
      <c r="BN4843" s="13">
        <v>947.48</v>
      </c>
      <c r="BO4843" s="2">
        <v>11</v>
      </c>
      <c r="BP4843" s="2">
        <v>0.24</v>
      </c>
      <c r="BQ4843" s="48" t="s">
        <v>719</v>
      </c>
      <c r="BR4843" s="2">
        <v>3817.93</v>
      </c>
      <c r="BS4843" s="59" t="s">
        <v>36</v>
      </c>
      <c r="BT4843" s="53" t="s">
        <v>720</v>
      </c>
      <c r="BU4843" s="13">
        <v>8666.84</v>
      </c>
      <c r="BV4843" s="13">
        <v>2551.3200000000002</v>
      </c>
      <c r="BW4843" s="13" t="s">
        <v>47</v>
      </c>
      <c r="BX4843" s="13" t="s">
        <v>36</v>
      </c>
      <c r="BY4843" s="13" t="s">
        <v>48</v>
      </c>
      <c r="BZ4843" s="13">
        <v>36.57</v>
      </c>
      <c r="CA4843" s="13">
        <v>3</v>
      </c>
      <c r="CB4843" s="51" t="s">
        <v>721</v>
      </c>
      <c r="CC4843" s="13" t="s">
        <v>38</v>
      </c>
      <c r="CD4843" s="13" t="s">
        <v>39</v>
      </c>
      <c r="CE4843" s="13">
        <v>5</v>
      </c>
      <c r="CF4843" s="57" t="s">
        <v>727</v>
      </c>
      <c r="CG4843" s="23">
        <v>3</v>
      </c>
    </row>
    <row r="4844" spans="56:85" ht="16.5" thickTop="1" thickBot="1" x14ac:dyDescent="0.3">
      <c r="BD4844" s="20">
        <v>376</v>
      </c>
      <c r="BE4844" s="2" t="s">
        <v>388</v>
      </c>
      <c r="BF4844" s="2" t="s">
        <v>27</v>
      </c>
      <c r="BG4844" s="2" t="s">
        <v>82</v>
      </c>
      <c r="BH4844" s="2" t="s">
        <v>90</v>
      </c>
      <c r="BI4844" s="2" t="s">
        <v>60</v>
      </c>
      <c r="BJ4844" s="2" t="s">
        <v>51</v>
      </c>
      <c r="BK4844" s="2" t="s">
        <v>62</v>
      </c>
      <c r="BL4844" s="2" t="s">
        <v>53</v>
      </c>
      <c r="BM4844" s="2" t="s">
        <v>80</v>
      </c>
      <c r="BN4844" s="2">
        <v>456.69</v>
      </c>
      <c r="BO4844" s="2">
        <v>19</v>
      </c>
      <c r="BP4844" s="2">
        <v>0.3</v>
      </c>
      <c r="BQ4844" s="48" t="s">
        <v>719</v>
      </c>
      <c r="BR4844" s="2">
        <v>12498.54</v>
      </c>
      <c r="BS4844" s="59" t="s">
        <v>36</v>
      </c>
      <c r="BT4844" s="53" t="s">
        <v>720</v>
      </c>
      <c r="BU4844" s="2">
        <v>2896.01</v>
      </c>
      <c r="BV4844" s="2">
        <v>921.92</v>
      </c>
      <c r="BW4844" s="2" t="s">
        <v>47</v>
      </c>
      <c r="BX4844" s="2" t="s">
        <v>88</v>
      </c>
      <c r="BY4844" s="2" t="s">
        <v>37</v>
      </c>
      <c r="BZ4844" s="2">
        <v>23.85</v>
      </c>
      <c r="CA4844" s="2">
        <v>10</v>
      </c>
      <c r="CB4844" s="50" t="s">
        <v>725</v>
      </c>
      <c r="CC4844" s="2" t="s">
        <v>38</v>
      </c>
      <c r="CD4844" s="2" t="s">
        <v>39</v>
      </c>
      <c r="CE4844" s="2">
        <v>5</v>
      </c>
      <c r="CF4844" s="56" t="s">
        <v>727</v>
      </c>
      <c r="CG4844" s="21">
        <v>7</v>
      </c>
    </row>
    <row r="4845" spans="56:85" ht="16.5" thickTop="1" thickBot="1" x14ac:dyDescent="0.3">
      <c r="BD4845" s="20">
        <v>378</v>
      </c>
      <c r="BE4845" s="2" t="s">
        <v>389</v>
      </c>
      <c r="BF4845" s="2" t="s">
        <v>114</v>
      </c>
      <c r="BG4845" s="2" t="s">
        <v>42</v>
      </c>
      <c r="BH4845" s="2" t="s">
        <v>93</v>
      </c>
      <c r="BI4845" s="2" t="s">
        <v>78</v>
      </c>
      <c r="BJ4845" s="2" t="s">
        <v>61</v>
      </c>
      <c r="BK4845" s="2" t="s">
        <v>69</v>
      </c>
      <c r="BL4845" s="2" t="s">
        <v>33</v>
      </c>
      <c r="BM4845" s="2" t="s">
        <v>70</v>
      </c>
      <c r="BN4845" s="2">
        <v>939.74</v>
      </c>
      <c r="BO4845" s="2">
        <v>9</v>
      </c>
      <c r="BP4845" s="2">
        <v>0.23</v>
      </c>
      <c r="BQ4845" s="48" t="s">
        <v>719</v>
      </c>
      <c r="BR4845" s="2">
        <v>6154.19</v>
      </c>
      <c r="BS4845" s="59" t="s">
        <v>36</v>
      </c>
      <c r="BT4845" s="53" t="s">
        <v>720</v>
      </c>
      <c r="BU4845" s="2">
        <v>9176.41</v>
      </c>
      <c r="BV4845" s="2">
        <v>3322.13</v>
      </c>
      <c r="BW4845" s="2" t="s">
        <v>91</v>
      </c>
      <c r="BX4845" s="2" t="s">
        <v>88</v>
      </c>
      <c r="BY4845" s="2" t="s">
        <v>48</v>
      </c>
      <c r="BZ4845" s="2">
        <v>42.72</v>
      </c>
      <c r="CA4845" s="2">
        <v>3</v>
      </c>
      <c r="CB4845" s="50" t="s">
        <v>721</v>
      </c>
      <c r="CC4845" s="2" t="s">
        <v>38</v>
      </c>
      <c r="CD4845" s="2" t="s">
        <v>56</v>
      </c>
      <c r="CE4845" s="2">
        <v>4</v>
      </c>
      <c r="CF4845" s="56" t="s">
        <v>728</v>
      </c>
      <c r="CG4845" s="21">
        <v>7</v>
      </c>
    </row>
    <row r="4846" spans="56:85" ht="16.5" thickTop="1" thickBot="1" x14ac:dyDescent="0.3">
      <c r="BD4846" s="20">
        <v>380</v>
      </c>
      <c r="BE4846" s="2" t="s">
        <v>235</v>
      </c>
      <c r="BF4846" s="2" t="s">
        <v>120</v>
      </c>
      <c r="BG4846" s="2" t="s">
        <v>66</v>
      </c>
      <c r="BH4846" s="2" t="s">
        <v>59</v>
      </c>
      <c r="BI4846" s="2" t="s">
        <v>60</v>
      </c>
      <c r="BJ4846" s="2" t="s">
        <v>31</v>
      </c>
      <c r="BK4846" s="2" t="s">
        <v>102</v>
      </c>
      <c r="BL4846" s="2" t="s">
        <v>33</v>
      </c>
      <c r="BM4846" s="2" t="s">
        <v>46</v>
      </c>
      <c r="BN4846" s="2">
        <v>888.05</v>
      </c>
      <c r="BO4846" s="2">
        <v>11</v>
      </c>
      <c r="BP4846" s="2">
        <v>0.25</v>
      </c>
      <c r="BQ4846" s="48" t="s">
        <v>719</v>
      </c>
      <c r="BR4846" s="2">
        <v>2606.92</v>
      </c>
      <c r="BS4846" s="59" t="s">
        <v>36</v>
      </c>
      <c r="BT4846" s="53" t="s">
        <v>724</v>
      </c>
      <c r="BU4846" s="2">
        <v>5351.28</v>
      </c>
      <c r="BV4846" s="2">
        <v>802.91</v>
      </c>
      <c r="BW4846" s="2" t="s">
        <v>35</v>
      </c>
      <c r="BX4846" s="2" t="s">
        <v>54</v>
      </c>
      <c r="BY4846" s="2" t="s">
        <v>37</v>
      </c>
      <c r="BZ4846" s="2">
        <v>39.01</v>
      </c>
      <c r="CA4846" s="2">
        <v>1</v>
      </c>
      <c r="CB4846" s="50" t="s">
        <v>721</v>
      </c>
      <c r="CC4846" s="2" t="s">
        <v>38</v>
      </c>
      <c r="CD4846" s="2" t="s">
        <v>39</v>
      </c>
      <c r="CE4846" s="2">
        <v>2</v>
      </c>
      <c r="CF4846" s="56" t="s">
        <v>722</v>
      </c>
      <c r="CG4846" s="21">
        <v>1</v>
      </c>
    </row>
    <row r="4847" spans="56:85" ht="16.5" thickTop="1" thickBot="1" x14ac:dyDescent="0.3">
      <c r="BD4847" s="20">
        <v>390</v>
      </c>
      <c r="BE4847" s="2" t="s">
        <v>398</v>
      </c>
      <c r="BF4847" s="2" t="s">
        <v>50</v>
      </c>
      <c r="BG4847" s="2" t="s">
        <v>28</v>
      </c>
      <c r="BH4847" s="2" t="s">
        <v>59</v>
      </c>
      <c r="BI4847" s="2" t="s">
        <v>94</v>
      </c>
      <c r="BJ4847" s="2" t="s">
        <v>68</v>
      </c>
      <c r="BK4847" s="2" t="s">
        <v>84</v>
      </c>
      <c r="BL4847" s="2" t="s">
        <v>45</v>
      </c>
      <c r="BM4847" s="2" t="s">
        <v>70</v>
      </c>
      <c r="BN4847" s="2">
        <v>315.99</v>
      </c>
      <c r="BO4847" s="13">
        <v>7</v>
      </c>
      <c r="BP4847" s="13">
        <v>0.21</v>
      </c>
      <c r="BQ4847" s="48" t="s">
        <v>719</v>
      </c>
      <c r="BR4847" s="13">
        <v>2617.7399999999998</v>
      </c>
      <c r="BS4847" s="60" t="s">
        <v>36</v>
      </c>
      <c r="BT4847" s="54" t="s">
        <v>724</v>
      </c>
      <c r="BU4847" s="2">
        <v>1327.22</v>
      </c>
      <c r="BV4847" s="2">
        <v>1279.7</v>
      </c>
      <c r="BW4847" s="2" t="s">
        <v>63</v>
      </c>
      <c r="BX4847" s="2" t="s">
        <v>36</v>
      </c>
      <c r="BY4847" s="2" t="s">
        <v>37</v>
      </c>
      <c r="BZ4847" s="2">
        <v>29.81</v>
      </c>
      <c r="CA4847" s="2">
        <v>1</v>
      </c>
      <c r="CB4847" s="50" t="s">
        <v>721</v>
      </c>
      <c r="CC4847" s="2" t="s">
        <v>38</v>
      </c>
      <c r="CD4847" s="2" t="s">
        <v>56</v>
      </c>
      <c r="CE4847" s="2">
        <v>4</v>
      </c>
      <c r="CF4847" s="56" t="s">
        <v>728</v>
      </c>
      <c r="CG4847" s="21">
        <v>12</v>
      </c>
    </row>
    <row r="4848" spans="56:85" ht="16.5" thickTop="1" thickBot="1" x14ac:dyDescent="0.3">
      <c r="BD4848" s="22">
        <v>393</v>
      </c>
      <c r="BE4848" s="13" t="s">
        <v>401</v>
      </c>
      <c r="BF4848" s="13" t="s">
        <v>120</v>
      </c>
      <c r="BG4848" s="13" t="s">
        <v>42</v>
      </c>
      <c r="BH4848" s="13" t="s">
        <v>59</v>
      </c>
      <c r="BI4848" s="13" t="s">
        <v>60</v>
      </c>
      <c r="BJ4848" s="13" t="s">
        <v>51</v>
      </c>
      <c r="BK4848" s="13" t="s">
        <v>52</v>
      </c>
      <c r="BL4848" s="13" t="s">
        <v>33</v>
      </c>
      <c r="BM4848" s="13" t="s">
        <v>85</v>
      </c>
      <c r="BN4848" s="13">
        <v>473.37</v>
      </c>
      <c r="BO4848" s="2">
        <v>5</v>
      </c>
      <c r="BP4848" s="2">
        <v>0.3</v>
      </c>
      <c r="BQ4848" s="48" t="s">
        <v>719</v>
      </c>
      <c r="BR4848" s="2">
        <v>3205.05</v>
      </c>
      <c r="BS4848" s="59" t="s">
        <v>36</v>
      </c>
      <c r="BT4848" s="53" t="s">
        <v>720</v>
      </c>
      <c r="BU4848" s="13">
        <v>2202.1799999999998</v>
      </c>
      <c r="BV4848" s="13">
        <v>415.56</v>
      </c>
      <c r="BW4848" s="13" t="s">
        <v>47</v>
      </c>
      <c r="BX4848" s="13" t="s">
        <v>36</v>
      </c>
      <c r="BY4848" s="13" t="s">
        <v>72</v>
      </c>
      <c r="BZ4848" s="13">
        <v>20.91</v>
      </c>
      <c r="CA4848" s="13">
        <v>6</v>
      </c>
      <c r="CB4848" s="51" t="s">
        <v>725</v>
      </c>
      <c r="CC4848" s="13" t="s">
        <v>97</v>
      </c>
      <c r="CD4848" s="13" t="s">
        <v>39</v>
      </c>
      <c r="CE4848" s="13">
        <v>4</v>
      </c>
      <c r="CF4848" s="57" t="s">
        <v>728</v>
      </c>
      <c r="CG4848" s="23">
        <v>9</v>
      </c>
    </row>
    <row r="4849" spans="56:85" ht="16.5" thickTop="1" thickBot="1" x14ac:dyDescent="0.3">
      <c r="BD4849" s="20">
        <v>396</v>
      </c>
      <c r="BE4849" s="2" t="s">
        <v>101</v>
      </c>
      <c r="BF4849" s="2" t="s">
        <v>27</v>
      </c>
      <c r="BG4849" s="2" t="s">
        <v>82</v>
      </c>
      <c r="BH4849" s="2" t="s">
        <v>43</v>
      </c>
      <c r="BI4849" s="2" t="s">
        <v>60</v>
      </c>
      <c r="BJ4849" s="2" t="s">
        <v>51</v>
      </c>
      <c r="BK4849" s="2" t="s">
        <v>134</v>
      </c>
      <c r="BL4849" s="2" t="s">
        <v>45</v>
      </c>
      <c r="BM4849" s="2" t="s">
        <v>46</v>
      </c>
      <c r="BN4849" s="2">
        <v>915.73</v>
      </c>
      <c r="BO4849" s="2">
        <v>4</v>
      </c>
      <c r="BP4849" s="2">
        <v>0.23</v>
      </c>
      <c r="BQ4849" s="48" t="s">
        <v>719</v>
      </c>
      <c r="BR4849" s="2">
        <v>513.65</v>
      </c>
      <c r="BS4849" s="59" t="s">
        <v>723</v>
      </c>
      <c r="BT4849" s="53" t="s">
        <v>724</v>
      </c>
      <c r="BU4849" s="2">
        <v>1927.68</v>
      </c>
      <c r="BV4849" s="2">
        <v>1277.3699999999999</v>
      </c>
      <c r="BW4849" s="2" t="s">
        <v>63</v>
      </c>
      <c r="BX4849" s="2" t="s">
        <v>54</v>
      </c>
      <c r="BY4849" s="2" t="s">
        <v>48</v>
      </c>
      <c r="BZ4849" s="2">
        <v>26.94</v>
      </c>
      <c r="CA4849" s="2">
        <v>5</v>
      </c>
      <c r="CB4849" s="50" t="s">
        <v>725</v>
      </c>
      <c r="CC4849" s="2" t="s">
        <v>55</v>
      </c>
      <c r="CD4849" s="2" t="s">
        <v>56</v>
      </c>
      <c r="CE4849" s="2">
        <v>1</v>
      </c>
      <c r="CF4849" s="56" t="s">
        <v>722</v>
      </c>
      <c r="CG4849" s="21">
        <v>3</v>
      </c>
    </row>
    <row r="4850" spans="56:85" ht="16.5" thickTop="1" thickBot="1" x14ac:dyDescent="0.3">
      <c r="BD4850" s="20">
        <v>398</v>
      </c>
      <c r="BE4850" s="2" t="s">
        <v>405</v>
      </c>
      <c r="BF4850" s="2" t="s">
        <v>118</v>
      </c>
      <c r="BG4850" s="2" t="s">
        <v>28</v>
      </c>
      <c r="BH4850" s="2" t="s">
        <v>83</v>
      </c>
      <c r="BI4850" s="2" t="s">
        <v>100</v>
      </c>
      <c r="BJ4850" s="2" t="s">
        <v>75</v>
      </c>
      <c r="BK4850" s="2" t="s">
        <v>84</v>
      </c>
      <c r="BL4850" s="2" t="s">
        <v>53</v>
      </c>
      <c r="BM4850" s="2" t="s">
        <v>80</v>
      </c>
      <c r="BN4850" s="2">
        <v>166.77</v>
      </c>
      <c r="BO4850" s="2">
        <v>20</v>
      </c>
      <c r="BP4850" s="2">
        <v>0.3</v>
      </c>
      <c r="BQ4850" s="48" t="s">
        <v>719</v>
      </c>
      <c r="BR4850" s="2">
        <v>2526.58</v>
      </c>
      <c r="BS4850" s="59" t="s">
        <v>36</v>
      </c>
      <c r="BT4850" s="53" t="s">
        <v>724</v>
      </c>
      <c r="BU4850" s="2">
        <v>303.02999999999997</v>
      </c>
      <c r="BV4850" s="2">
        <v>210.62</v>
      </c>
      <c r="BW4850" s="2" t="s">
        <v>47</v>
      </c>
      <c r="BX4850" s="2" t="s">
        <v>36</v>
      </c>
      <c r="BY4850" s="2" t="s">
        <v>72</v>
      </c>
      <c r="BZ4850" s="2">
        <v>10.93</v>
      </c>
      <c r="CA4850" s="2">
        <v>8</v>
      </c>
      <c r="CB4850" s="50" t="s">
        <v>725</v>
      </c>
      <c r="CC4850" s="2" t="s">
        <v>97</v>
      </c>
      <c r="CD4850" s="2" t="s">
        <v>56</v>
      </c>
      <c r="CE4850" s="2">
        <v>5</v>
      </c>
      <c r="CF4850" s="56" t="s">
        <v>727</v>
      </c>
      <c r="CG4850" s="21">
        <v>2</v>
      </c>
    </row>
    <row r="4851" spans="56:85" ht="16.5" thickTop="1" thickBot="1" x14ac:dyDescent="0.3">
      <c r="BD4851" s="20">
        <v>402</v>
      </c>
      <c r="BE4851" s="2" t="s">
        <v>409</v>
      </c>
      <c r="BF4851" s="2" t="s">
        <v>114</v>
      </c>
      <c r="BG4851" s="2" t="s">
        <v>28</v>
      </c>
      <c r="BH4851" s="2" t="s">
        <v>43</v>
      </c>
      <c r="BI4851" s="2" t="s">
        <v>44</v>
      </c>
      <c r="BJ4851" s="2" t="s">
        <v>51</v>
      </c>
      <c r="BK4851" s="2" t="s">
        <v>102</v>
      </c>
      <c r="BL4851" s="2" t="s">
        <v>45</v>
      </c>
      <c r="BM4851" s="2" t="s">
        <v>85</v>
      </c>
      <c r="BN4851" s="2">
        <v>180.47</v>
      </c>
      <c r="BO4851" s="13">
        <v>5</v>
      </c>
      <c r="BP4851" s="13">
        <v>0.27</v>
      </c>
      <c r="BQ4851" s="48" t="s">
        <v>719</v>
      </c>
      <c r="BR4851" s="13">
        <v>131.72999999999999</v>
      </c>
      <c r="BS4851" s="60" t="s">
        <v>723</v>
      </c>
      <c r="BT4851" s="54" t="s">
        <v>724</v>
      </c>
      <c r="BU4851" s="2">
        <v>1854.54</v>
      </c>
      <c r="BV4851" s="2">
        <v>672.04</v>
      </c>
      <c r="BW4851" s="2" t="s">
        <v>47</v>
      </c>
      <c r="BX4851" s="2" t="s">
        <v>54</v>
      </c>
      <c r="BY4851" s="2" t="s">
        <v>37</v>
      </c>
      <c r="BZ4851" s="2">
        <v>46.71</v>
      </c>
      <c r="CA4851" s="2">
        <v>2</v>
      </c>
      <c r="CB4851" s="50" t="s">
        <v>721</v>
      </c>
      <c r="CC4851" s="2" t="s">
        <v>97</v>
      </c>
      <c r="CD4851" s="2" t="s">
        <v>39</v>
      </c>
      <c r="CE4851" s="2">
        <v>5</v>
      </c>
      <c r="CF4851" s="56" t="s">
        <v>727</v>
      </c>
      <c r="CG4851" s="21">
        <v>1</v>
      </c>
    </row>
    <row r="4852" spans="56:85" ht="16.5" thickTop="1" thickBot="1" x14ac:dyDescent="0.3">
      <c r="BD4852" s="22">
        <v>403</v>
      </c>
      <c r="BE4852" s="13" t="s">
        <v>224</v>
      </c>
      <c r="BF4852" s="13" t="s">
        <v>65</v>
      </c>
      <c r="BG4852" s="13" t="s">
        <v>66</v>
      </c>
      <c r="BH4852" s="13" t="s">
        <v>90</v>
      </c>
      <c r="BI4852" s="13" t="s">
        <v>78</v>
      </c>
      <c r="BJ4852" s="13" t="s">
        <v>61</v>
      </c>
      <c r="BK4852" s="13" t="s">
        <v>102</v>
      </c>
      <c r="BL4852" s="13" t="s">
        <v>53</v>
      </c>
      <c r="BM4852" s="13" t="s">
        <v>80</v>
      </c>
      <c r="BN4852" s="13">
        <v>36.090000000000003</v>
      </c>
      <c r="BO4852" s="2">
        <v>19</v>
      </c>
      <c r="BP4852" s="2">
        <v>0.22</v>
      </c>
      <c r="BQ4852" s="48" t="s">
        <v>719</v>
      </c>
      <c r="BR4852" s="2">
        <v>12817.82</v>
      </c>
      <c r="BS4852" s="59" t="s">
        <v>36</v>
      </c>
      <c r="BT4852" s="53" t="s">
        <v>720</v>
      </c>
      <c r="BU4852" s="13">
        <v>113.73</v>
      </c>
      <c r="BV4852" s="13">
        <v>18</v>
      </c>
      <c r="BW4852" s="13" t="s">
        <v>47</v>
      </c>
      <c r="BX4852" s="13" t="s">
        <v>71</v>
      </c>
      <c r="BY4852" s="13" t="s">
        <v>48</v>
      </c>
      <c r="BZ4852" s="13">
        <v>18.43</v>
      </c>
      <c r="CA4852" s="13">
        <v>10</v>
      </c>
      <c r="CB4852" s="51" t="s">
        <v>725</v>
      </c>
      <c r="CC4852" s="13" t="s">
        <v>38</v>
      </c>
      <c r="CD4852" s="13" t="s">
        <v>39</v>
      </c>
      <c r="CE4852" s="13">
        <v>4</v>
      </c>
      <c r="CF4852" s="57" t="s">
        <v>728</v>
      </c>
      <c r="CG4852" s="23">
        <v>9</v>
      </c>
    </row>
    <row r="4853" spans="56:85" ht="16.5" thickTop="1" thickBot="1" x14ac:dyDescent="0.3">
      <c r="BD4853" s="20">
        <v>408</v>
      </c>
      <c r="BE4853" s="2" t="s">
        <v>413</v>
      </c>
      <c r="BF4853" s="2" t="s">
        <v>127</v>
      </c>
      <c r="BG4853" s="2" t="s">
        <v>66</v>
      </c>
      <c r="BH4853" s="2" t="s">
        <v>43</v>
      </c>
      <c r="BI4853" s="2" t="s">
        <v>74</v>
      </c>
      <c r="BJ4853" s="2" t="s">
        <v>75</v>
      </c>
      <c r="BK4853" s="2" t="s">
        <v>84</v>
      </c>
      <c r="BL4853" s="2" t="s">
        <v>53</v>
      </c>
      <c r="BM4853" s="2" t="s">
        <v>85</v>
      </c>
      <c r="BN4853" s="2">
        <v>864.9</v>
      </c>
      <c r="BO4853" s="2">
        <v>15</v>
      </c>
      <c r="BP4853" s="2">
        <v>0.25</v>
      </c>
      <c r="BQ4853" s="48" t="s">
        <v>719</v>
      </c>
      <c r="BR4853" s="2">
        <v>6034.27</v>
      </c>
      <c r="BS4853" s="59" t="s">
        <v>36</v>
      </c>
      <c r="BT4853" s="53" t="s">
        <v>720</v>
      </c>
      <c r="BU4853" s="2">
        <v>8805.5400000000009</v>
      </c>
      <c r="BV4853" s="2">
        <v>4012.28</v>
      </c>
      <c r="BW4853" s="2" t="s">
        <v>35</v>
      </c>
      <c r="BX4853" s="2" t="s">
        <v>54</v>
      </c>
      <c r="BY4853" s="2" t="s">
        <v>48</v>
      </c>
      <c r="BZ4853" s="2">
        <v>30.07</v>
      </c>
      <c r="CA4853" s="2">
        <v>7</v>
      </c>
      <c r="CB4853" s="50" t="s">
        <v>725</v>
      </c>
      <c r="CC4853" s="2" t="s">
        <v>97</v>
      </c>
      <c r="CD4853" s="2" t="s">
        <v>39</v>
      </c>
      <c r="CE4853" s="2">
        <v>5</v>
      </c>
      <c r="CF4853" s="56" t="s">
        <v>727</v>
      </c>
      <c r="CG4853" s="21">
        <v>1</v>
      </c>
    </row>
    <row r="4854" spans="56:85" ht="16.5" thickTop="1" thickBot="1" x14ac:dyDescent="0.3">
      <c r="BD4854" s="20">
        <v>412</v>
      </c>
      <c r="BE4854" s="2" t="s">
        <v>393</v>
      </c>
      <c r="BF4854" s="2" t="s">
        <v>96</v>
      </c>
      <c r="BG4854" s="2" t="s">
        <v>66</v>
      </c>
      <c r="BH4854" s="2" t="s">
        <v>59</v>
      </c>
      <c r="BI4854" s="2" t="s">
        <v>44</v>
      </c>
      <c r="BJ4854" s="2" t="s">
        <v>61</v>
      </c>
      <c r="BK4854" s="2" t="s">
        <v>107</v>
      </c>
      <c r="BL4854" s="2" t="s">
        <v>45</v>
      </c>
      <c r="BM4854" s="2" t="s">
        <v>80</v>
      </c>
      <c r="BN4854" s="2">
        <v>536.38</v>
      </c>
      <c r="BO4854" s="2">
        <v>15</v>
      </c>
      <c r="BP4854" s="2">
        <v>0.28999999999999998</v>
      </c>
      <c r="BQ4854" s="48" t="s">
        <v>719</v>
      </c>
      <c r="BR4854" s="2">
        <v>1139.1199999999999</v>
      </c>
      <c r="BS4854" s="59" t="s">
        <v>36</v>
      </c>
      <c r="BT4854" s="53" t="s">
        <v>724</v>
      </c>
      <c r="BU4854" s="2">
        <v>5202.6899999999996</v>
      </c>
      <c r="BV4854" s="2">
        <v>831.58</v>
      </c>
      <c r="BW4854" s="2" t="s">
        <v>47</v>
      </c>
      <c r="BX4854" s="2" t="s">
        <v>36</v>
      </c>
      <c r="BY4854" s="2" t="s">
        <v>48</v>
      </c>
      <c r="BZ4854" s="2">
        <v>31.13</v>
      </c>
      <c r="CA4854" s="2">
        <v>5</v>
      </c>
      <c r="CB4854" s="50" t="s">
        <v>725</v>
      </c>
      <c r="CC4854" s="2" t="s">
        <v>97</v>
      </c>
      <c r="CD4854" s="2" t="s">
        <v>39</v>
      </c>
      <c r="CE4854" s="2">
        <v>1</v>
      </c>
      <c r="CF4854" s="56" t="s">
        <v>722</v>
      </c>
      <c r="CG4854" s="21">
        <v>9</v>
      </c>
    </row>
    <row r="4855" spans="56:85" ht="16.5" thickTop="1" thickBot="1" x14ac:dyDescent="0.3">
      <c r="BD4855" s="20">
        <v>416</v>
      </c>
      <c r="BE4855" s="2" t="s">
        <v>187</v>
      </c>
      <c r="BF4855" s="2" t="s">
        <v>127</v>
      </c>
      <c r="BG4855" s="2" t="s">
        <v>42</v>
      </c>
      <c r="BH4855" s="2" t="s">
        <v>90</v>
      </c>
      <c r="BI4855" s="2" t="s">
        <v>100</v>
      </c>
      <c r="BJ4855" s="2" t="s">
        <v>75</v>
      </c>
      <c r="BK4855" s="2" t="s">
        <v>102</v>
      </c>
      <c r="BL4855" s="2" t="s">
        <v>33</v>
      </c>
      <c r="BM4855" s="2" t="s">
        <v>34</v>
      </c>
      <c r="BN4855" s="2">
        <v>106.96</v>
      </c>
      <c r="BO4855" s="2">
        <v>13</v>
      </c>
      <c r="BP4855" s="2">
        <v>0.28000000000000003</v>
      </c>
      <c r="BQ4855" s="48" t="s">
        <v>719</v>
      </c>
      <c r="BR4855" s="2">
        <v>4759.1899999999996</v>
      </c>
      <c r="BS4855" s="59" t="s">
        <v>36</v>
      </c>
      <c r="BT4855" s="53" t="s">
        <v>720</v>
      </c>
      <c r="BU4855" s="2">
        <v>684.16</v>
      </c>
      <c r="BV4855" s="2">
        <v>454.96</v>
      </c>
      <c r="BW4855" s="2" t="s">
        <v>63</v>
      </c>
      <c r="BX4855" s="2" t="s">
        <v>88</v>
      </c>
      <c r="BY4855" s="2" t="s">
        <v>48</v>
      </c>
      <c r="BZ4855" s="2">
        <v>17.170000000000002</v>
      </c>
      <c r="CA4855" s="2">
        <v>6</v>
      </c>
      <c r="CB4855" s="50" t="s">
        <v>725</v>
      </c>
      <c r="CC4855" s="2" t="s">
        <v>38</v>
      </c>
      <c r="CD4855" s="2" t="s">
        <v>56</v>
      </c>
      <c r="CE4855" s="2">
        <v>3</v>
      </c>
      <c r="CF4855" s="56" t="s">
        <v>726</v>
      </c>
      <c r="CG4855" s="21">
        <v>2</v>
      </c>
    </row>
    <row r="4856" spans="56:85" ht="16.5" thickTop="1" thickBot="1" x14ac:dyDescent="0.3">
      <c r="BD4856" s="20">
        <v>420</v>
      </c>
      <c r="BE4856" s="2" t="s">
        <v>184</v>
      </c>
      <c r="BF4856" s="2" t="s">
        <v>129</v>
      </c>
      <c r="BG4856" s="2" t="s">
        <v>66</v>
      </c>
      <c r="BH4856" s="2" t="s">
        <v>93</v>
      </c>
      <c r="BI4856" s="2" t="s">
        <v>44</v>
      </c>
      <c r="BJ4856" s="2" t="s">
        <v>51</v>
      </c>
      <c r="BK4856" s="2" t="s">
        <v>134</v>
      </c>
      <c r="BL4856" s="2" t="s">
        <v>53</v>
      </c>
      <c r="BM4856" s="2" t="s">
        <v>70</v>
      </c>
      <c r="BN4856" s="2">
        <v>508.46</v>
      </c>
      <c r="BO4856" s="2">
        <v>17</v>
      </c>
      <c r="BP4856" s="2">
        <v>0.24</v>
      </c>
      <c r="BQ4856" s="48" t="s">
        <v>719</v>
      </c>
      <c r="BR4856" s="2">
        <v>1639.16</v>
      </c>
      <c r="BS4856" s="59" t="s">
        <v>36</v>
      </c>
      <c r="BT4856" s="53" t="s">
        <v>724</v>
      </c>
      <c r="BU4856" s="2">
        <v>2549.37</v>
      </c>
      <c r="BV4856" s="2">
        <v>2209.8200000000002</v>
      </c>
      <c r="BW4856" s="2" t="s">
        <v>91</v>
      </c>
      <c r="BX4856" s="2" t="s">
        <v>71</v>
      </c>
      <c r="BY4856" s="2" t="s">
        <v>37</v>
      </c>
      <c r="BZ4856" s="2">
        <v>17.45</v>
      </c>
      <c r="CA4856" s="2">
        <v>1</v>
      </c>
      <c r="CB4856" s="50" t="s">
        <v>721</v>
      </c>
      <c r="CC4856" s="2" t="s">
        <v>97</v>
      </c>
      <c r="CD4856" s="2" t="s">
        <v>56</v>
      </c>
      <c r="CE4856" s="2">
        <v>1</v>
      </c>
      <c r="CF4856" s="56" t="s">
        <v>722</v>
      </c>
      <c r="CG4856" s="21">
        <v>5</v>
      </c>
    </row>
    <row r="4857" spans="56:85" ht="16.5" thickTop="1" thickBot="1" x14ac:dyDescent="0.3">
      <c r="BD4857" s="20">
        <v>428</v>
      </c>
      <c r="BE4857" s="2" t="s">
        <v>426</v>
      </c>
      <c r="BF4857" s="2" t="s">
        <v>41</v>
      </c>
      <c r="BG4857" s="2" t="s">
        <v>28</v>
      </c>
      <c r="BH4857" s="2" t="s">
        <v>83</v>
      </c>
      <c r="BI4857" s="2" t="s">
        <v>94</v>
      </c>
      <c r="BJ4857" s="2" t="s">
        <v>75</v>
      </c>
      <c r="BK4857" s="2" t="s">
        <v>134</v>
      </c>
      <c r="BL4857" s="2" t="s">
        <v>53</v>
      </c>
      <c r="BM4857" s="2" t="s">
        <v>85</v>
      </c>
      <c r="BN4857" s="2">
        <v>126.87</v>
      </c>
      <c r="BO4857" s="2">
        <v>17</v>
      </c>
      <c r="BP4857" s="2">
        <v>0.28999999999999998</v>
      </c>
      <c r="BQ4857" s="48" t="s">
        <v>719</v>
      </c>
      <c r="BR4857" s="2">
        <v>10394.56</v>
      </c>
      <c r="BS4857" s="59" t="s">
        <v>36</v>
      </c>
      <c r="BT4857" s="53" t="s">
        <v>720</v>
      </c>
      <c r="BU4857" s="2">
        <v>1072.44</v>
      </c>
      <c r="BV4857" s="2">
        <v>566.72</v>
      </c>
      <c r="BW4857" s="2" t="s">
        <v>47</v>
      </c>
      <c r="BX4857" s="2" t="s">
        <v>54</v>
      </c>
      <c r="BY4857" s="2" t="s">
        <v>37</v>
      </c>
      <c r="BZ4857" s="2">
        <v>42.98</v>
      </c>
      <c r="CA4857" s="2">
        <v>5</v>
      </c>
      <c r="CB4857" s="50" t="s">
        <v>725</v>
      </c>
      <c r="CC4857" s="2" t="s">
        <v>97</v>
      </c>
      <c r="CD4857" s="2" t="s">
        <v>56</v>
      </c>
      <c r="CE4857" s="2">
        <v>4</v>
      </c>
      <c r="CF4857" s="56" t="s">
        <v>728</v>
      </c>
      <c r="CG4857" s="21">
        <v>4</v>
      </c>
    </row>
    <row r="4858" spans="56:85" ht="16.5" thickTop="1" thickBot="1" x14ac:dyDescent="0.3">
      <c r="BD4858" s="20">
        <v>430</v>
      </c>
      <c r="BE4858" s="2" t="s">
        <v>427</v>
      </c>
      <c r="BF4858" s="2" t="s">
        <v>27</v>
      </c>
      <c r="BG4858" s="2" t="s">
        <v>28</v>
      </c>
      <c r="BH4858" s="2" t="s">
        <v>90</v>
      </c>
      <c r="BI4858" s="2" t="s">
        <v>94</v>
      </c>
      <c r="BJ4858" s="2" t="s">
        <v>68</v>
      </c>
      <c r="BK4858" s="2" t="s">
        <v>102</v>
      </c>
      <c r="BL4858" s="2" t="s">
        <v>53</v>
      </c>
      <c r="BM4858" s="2" t="s">
        <v>70</v>
      </c>
      <c r="BN4858" s="2">
        <v>861.19</v>
      </c>
      <c r="BO4858" s="2">
        <v>20</v>
      </c>
      <c r="BP4858" s="2">
        <v>0.25</v>
      </c>
      <c r="BQ4858" s="48" t="s">
        <v>719</v>
      </c>
      <c r="BR4858" s="2">
        <v>561.29999999999995</v>
      </c>
      <c r="BS4858" s="59" t="s">
        <v>723</v>
      </c>
      <c r="BT4858" s="53" t="s">
        <v>724</v>
      </c>
      <c r="BU4858" s="2">
        <v>6602.78</v>
      </c>
      <c r="BV4858" s="2">
        <v>3791.78</v>
      </c>
      <c r="BW4858" s="2" t="s">
        <v>47</v>
      </c>
      <c r="BX4858" s="2" t="s">
        <v>36</v>
      </c>
      <c r="BY4858" s="2" t="s">
        <v>37</v>
      </c>
      <c r="BZ4858" s="2">
        <v>16.12</v>
      </c>
      <c r="CA4858" s="2">
        <v>5</v>
      </c>
      <c r="CB4858" s="50" t="s">
        <v>725</v>
      </c>
      <c r="CC4858" s="2" t="s">
        <v>38</v>
      </c>
      <c r="CD4858" s="2" t="s">
        <v>56</v>
      </c>
      <c r="CE4858" s="2">
        <v>1</v>
      </c>
      <c r="CF4858" s="56" t="s">
        <v>722</v>
      </c>
      <c r="CG4858" s="21">
        <v>8</v>
      </c>
    </row>
    <row r="4859" spans="56:85" ht="16.5" thickTop="1" thickBot="1" x14ac:dyDescent="0.3">
      <c r="BD4859" s="20">
        <v>436</v>
      </c>
      <c r="BE4859" s="2" t="s">
        <v>293</v>
      </c>
      <c r="BF4859" s="2" t="s">
        <v>65</v>
      </c>
      <c r="BG4859" s="2" t="s">
        <v>66</v>
      </c>
      <c r="BH4859" s="2" t="s">
        <v>83</v>
      </c>
      <c r="BI4859" s="2" t="s">
        <v>94</v>
      </c>
      <c r="BJ4859" s="2" t="s">
        <v>75</v>
      </c>
      <c r="BK4859" s="2" t="s">
        <v>102</v>
      </c>
      <c r="BL4859" s="2" t="s">
        <v>45</v>
      </c>
      <c r="BM4859" s="2" t="s">
        <v>85</v>
      </c>
      <c r="BN4859" s="2">
        <v>37.42</v>
      </c>
      <c r="BO4859" s="13">
        <v>18</v>
      </c>
      <c r="BP4859" s="13">
        <v>0.28999999999999998</v>
      </c>
      <c r="BQ4859" s="48" t="s">
        <v>719</v>
      </c>
      <c r="BR4859" s="13">
        <v>6755.12</v>
      </c>
      <c r="BS4859" s="60" t="s">
        <v>36</v>
      </c>
      <c r="BT4859" s="54" t="s">
        <v>720</v>
      </c>
      <c r="BU4859" s="2">
        <v>468.24</v>
      </c>
      <c r="BV4859" s="2">
        <v>93.06</v>
      </c>
      <c r="BW4859" s="2" t="s">
        <v>63</v>
      </c>
      <c r="BX4859" s="2" t="s">
        <v>36</v>
      </c>
      <c r="BY4859" s="2" t="s">
        <v>72</v>
      </c>
      <c r="BZ4859" s="2">
        <v>47.27</v>
      </c>
      <c r="CA4859" s="2">
        <v>8</v>
      </c>
      <c r="CB4859" s="50" t="s">
        <v>725</v>
      </c>
      <c r="CC4859" s="2" t="s">
        <v>55</v>
      </c>
      <c r="CD4859" s="2" t="s">
        <v>39</v>
      </c>
      <c r="CE4859" s="2">
        <v>1</v>
      </c>
      <c r="CF4859" s="56" t="s">
        <v>722</v>
      </c>
      <c r="CG4859" s="21">
        <v>3</v>
      </c>
    </row>
    <row r="4860" spans="56:85" ht="16.5" thickTop="1" thickBot="1" x14ac:dyDescent="0.3">
      <c r="BD4860" s="22">
        <v>437</v>
      </c>
      <c r="BE4860" s="13" t="s">
        <v>431</v>
      </c>
      <c r="BF4860" s="13" t="s">
        <v>96</v>
      </c>
      <c r="BG4860" s="13" t="s">
        <v>42</v>
      </c>
      <c r="BH4860" s="13" t="s">
        <v>43</v>
      </c>
      <c r="BI4860" s="13" t="s">
        <v>94</v>
      </c>
      <c r="BJ4860" s="13" t="s">
        <v>31</v>
      </c>
      <c r="BK4860" s="13" t="s">
        <v>79</v>
      </c>
      <c r="BL4860" s="13" t="s">
        <v>45</v>
      </c>
      <c r="BM4860" s="13" t="s">
        <v>80</v>
      </c>
      <c r="BN4860" s="13">
        <v>528.57000000000005</v>
      </c>
      <c r="BO4860" s="13">
        <v>10</v>
      </c>
      <c r="BP4860" s="13">
        <v>0.22</v>
      </c>
      <c r="BQ4860" s="48" t="s">
        <v>719</v>
      </c>
      <c r="BR4860" s="13">
        <v>6411.37</v>
      </c>
      <c r="BS4860" s="60" t="s">
        <v>36</v>
      </c>
      <c r="BT4860" s="54" t="s">
        <v>720</v>
      </c>
      <c r="BU4860" s="13">
        <v>3507.51</v>
      </c>
      <c r="BV4860" s="13">
        <v>3247.61</v>
      </c>
      <c r="BW4860" s="13" t="s">
        <v>76</v>
      </c>
      <c r="BX4860" s="13" t="s">
        <v>88</v>
      </c>
      <c r="BY4860" s="13" t="s">
        <v>37</v>
      </c>
      <c r="BZ4860" s="13">
        <v>31.66</v>
      </c>
      <c r="CA4860" s="13">
        <v>4</v>
      </c>
      <c r="CB4860" s="51" t="s">
        <v>725</v>
      </c>
      <c r="CC4860" s="13" t="s">
        <v>97</v>
      </c>
      <c r="CD4860" s="13" t="s">
        <v>39</v>
      </c>
      <c r="CE4860" s="13">
        <v>1</v>
      </c>
      <c r="CF4860" s="57" t="s">
        <v>722</v>
      </c>
      <c r="CG4860" s="23">
        <v>5</v>
      </c>
    </row>
    <row r="4861" spans="56:85" ht="16.5" thickTop="1" thickBot="1" x14ac:dyDescent="0.3">
      <c r="BD4861" s="22">
        <v>439</v>
      </c>
      <c r="BE4861" s="13" t="s">
        <v>351</v>
      </c>
      <c r="BF4861" s="13" t="s">
        <v>118</v>
      </c>
      <c r="BG4861" s="13" t="s">
        <v>42</v>
      </c>
      <c r="BH4861" s="13" t="s">
        <v>93</v>
      </c>
      <c r="BI4861" s="13" t="s">
        <v>44</v>
      </c>
      <c r="BJ4861" s="13" t="s">
        <v>61</v>
      </c>
      <c r="BK4861" s="13" t="s">
        <v>87</v>
      </c>
      <c r="BL4861" s="13" t="s">
        <v>53</v>
      </c>
      <c r="BM4861" s="13" t="s">
        <v>34</v>
      </c>
      <c r="BN4861" s="13">
        <v>821.97</v>
      </c>
      <c r="BO4861" s="2">
        <v>19</v>
      </c>
      <c r="BP4861" s="2">
        <v>0.26</v>
      </c>
      <c r="BQ4861" s="48" t="s">
        <v>719</v>
      </c>
      <c r="BR4861" s="2">
        <v>3734.9</v>
      </c>
      <c r="BS4861" s="59" t="s">
        <v>36</v>
      </c>
      <c r="BT4861" s="53" t="s">
        <v>720</v>
      </c>
      <c r="BU4861" s="13">
        <v>3920.33</v>
      </c>
      <c r="BV4861" s="13">
        <v>2491.04</v>
      </c>
      <c r="BW4861" s="13" t="s">
        <v>63</v>
      </c>
      <c r="BX4861" s="13" t="s">
        <v>54</v>
      </c>
      <c r="BY4861" s="13" t="s">
        <v>48</v>
      </c>
      <c r="BZ4861" s="13">
        <v>42.29</v>
      </c>
      <c r="CA4861" s="13">
        <v>7</v>
      </c>
      <c r="CB4861" s="51" t="s">
        <v>725</v>
      </c>
      <c r="CC4861" s="13" t="s">
        <v>38</v>
      </c>
      <c r="CD4861" s="13" t="s">
        <v>39</v>
      </c>
      <c r="CE4861" s="13">
        <v>5</v>
      </c>
      <c r="CF4861" s="57" t="s">
        <v>727</v>
      </c>
      <c r="CG4861" s="23">
        <v>7</v>
      </c>
    </row>
    <row r="4862" spans="56:85" ht="16.5" thickTop="1" thickBot="1" x14ac:dyDescent="0.3">
      <c r="BD4862" s="20">
        <v>442</v>
      </c>
      <c r="BE4862" s="2" t="s">
        <v>245</v>
      </c>
      <c r="BF4862" s="2" t="s">
        <v>118</v>
      </c>
      <c r="BG4862" s="2" t="s">
        <v>42</v>
      </c>
      <c r="BH4862" s="2" t="s">
        <v>90</v>
      </c>
      <c r="BI4862" s="2" t="s">
        <v>94</v>
      </c>
      <c r="BJ4862" s="2" t="s">
        <v>68</v>
      </c>
      <c r="BK4862" s="2" t="s">
        <v>52</v>
      </c>
      <c r="BL4862" s="2" t="s">
        <v>33</v>
      </c>
      <c r="BM4862" s="2" t="s">
        <v>80</v>
      </c>
      <c r="BN4862" s="2">
        <v>265.64</v>
      </c>
      <c r="BO4862" s="13">
        <v>6</v>
      </c>
      <c r="BP4862" s="13">
        <v>0.24</v>
      </c>
      <c r="BQ4862" s="48" t="s">
        <v>719</v>
      </c>
      <c r="BR4862" s="13">
        <v>1590.03</v>
      </c>
      <c r="BS4862" s="60" t="s">
        <v>36</v>
      </c>
      <c r="BT4862" s="54" t="s">
        <v>724</v>
      </c>
      <c r="BU4862" s="2">
        <v>2064.11</v>
      </c>
      <c r="BV4862" s="2">
        <v>1670.79</v>
      </c>
      <c r="BW4862" s="2" t="s">
        <v>35</v>
      </c>
      <c r="BX4862" s="2" t="s">
        <v>36</v>
      </c>
      <c r="BY4862" s="2" t="s">
        <v>48</v>
      </c>
      <c r="BZ4862" s="2">
        <v>49.83</v>
      </c>
      <c r="CA4862" s="2">
        <v>10</v>
      </c>
      <c r="CB4862" s="50" t="s">
        <v>725</v>
      </c>
      <c r="CC4862" s="2" t="s">
        <v>97</v>
      </c>
      <c r="CD4862" s="2" t="s">
        <v>39</v>
      </c>
      <c r="CE4862" s="2">
        <v>1</v>
      </c>
      <c r="CF4862" s="56" t="s">
        <v>722</v>
      </c>
      <c r="CG4862" s="21">
        <v>6</v>
      </c>
    </row>
    <row r="4863" spans="56:85" ht="16.5" thickTop="1" thickBot="1" x14ac:dyDescent="0.3">
      <c r="BD4863" s="22">
        <v>445</v>
      </c>
      <c r="BE4863" s="13" t="s">
        <v>435</v>
      </c>
      <c r="BF4863" s="13" t="s">
        <v>65</v>
      </c>
      <c r="BG4863" s="13" t="s">
        <v>42</v>
      </c>
      <c r="BH4863" s="13" t="s">
        <v>93</v>
      </c>
      <c r="BI4863" s="13" t="s">
        <v>44</v>
      </c>
      <c r="BJ4863" s="13" t="s">
        <v>51</v>
      </c>
      <c r="BK4863" s="13" t="s">
        <v>69</v>
      </c>
      <c r="BL4863" s="13" t="s">
        <v>53</v>
      </c>
      <c r="BM4863" s="13" t="s">
        <v>46</v>
      </c>
      <c r="BN4863" s="13">
        <v>348.69</v>
      </c>
      <c r="BO4863" s="2">
        <v>1</v>
      </c>
      <c r="BP4863" s="2">
        <v>0.27</v>
      </c>
      <c r="BQ4863" s="48" t="s">
        <v>719</v>
      </c>
      <c r="BR4863" s="2">
        <v>424.54</v>
      </c>
      <c r="BS4863" s="59" t="s">
        <v>723</v>
      </c>
      <c r="BT4863" s="53" t="s">
        <v>724</v>
      </c>
      <c r="BU4863" s="13">
        <v>1354.79</v>
      </c>
      <c r="BV4863" s="13">
        <v>235.24</v>
      </c>
      <c r="BW4863" s="13" t="s">
        <v>47</v>
      </c>
      <c r="BX4863" s="13" t="s">
        <v>88</v>
      </c>
      <c r="BY4863" s="13" t="s">
        <v>72</v>
      </c>
      <c r="BZ4863" s="13">
        <v>32</v>
      </c>
      <c r="CA4863" s="13">
        <v>3</v>
      </c>
      <c r="CB4863" s="51" t="s">
        <v>721</v>
      </c>
      <c r="CC4863" s="13" t="s">
        <v>38</v>
      </c>
      <c r="CD4863" s="13" t="s">
        <v>56</v>
      </c>
      <c r="CE4863" s="13">
        <v>1</v>
      </c>
      <c r="CF4863" s="57" t="s">
        <v>722</v>
      </c>
      <c r="CG4863" s="23">
        <v>6</v>
      </c>
    </row>
    <row r="4864" spans="56:85" ht="16.5" thickTop="1" thickBot="1" x14ac:dyDescent="0.3">
      <c r="BD4864" s="20">
        <v>446</v>
      </c>
      <c r="BE4864" s="2" t="s">
        <v>436</v>
      </c>
      <c r="BF4864" s="2" t="s">
        <v>118</v>
      </c>
      <c r="BG4864" s="2" t="s">
        <v>82</v>
      </c>
      <c r="BH4864" s="2" t="s">
        <v>43</v>
      </c>
      <c r="BI4864" s="2" t="s">
        <v>94</v>
      </c>
      <c r="BJ4864" s="2" t="s">
        <v>31</v>
      </c>
      <c r="BK4864" s="2" t="s">
        <v>52</v>
      </c>
      <c r="BL4864" s="2" t="s">
        <v>53</v>
      </c>
      <c r="BM4864" s="2" t="s">
        <v>80</v>
      </c>
      <c r="BN4864" s="2">
        <v>581.55999999999995</v>
      </c>
      <c r="BO4864" s="13">
        <v>11</v>
      </c>
      <c r="BP4864" s="13">
        <v>0.21</v>
      </c>
      <c r="BQ4864" s="48" t="s">
        <v>719</v>
      </c>
      <c r="BR4864" s="13">
        <v>3933.62</v>
      </c>
      <c r="BS4864" s="60" t="s">
        <v>36</v>
      </c>
      <c r="BT4864" s="54" t="s">
        <v>720</v>
      </c>
      <c r="BU4864" s="2">
        <v>301.61</v>
      </c>
      <c r="BV4864" s="2">
        <v>122.93</v>
      </c>
      <c r="BW4864" s="2" t="s">
        <v>47</v>
      </c>
      <c r="BX4864" s="2" t="s">
        <v>71</v>
      </c>
      <c r="BY4864" s="2" t="s">
        <v>37</v>
      </c>
      <c r="BZ4864" s="2">
        <v>44.72</v>
      </c>
      <c r="CA4864" s="2">
        <v>10</v>
      </c>
      <c r="CB4864" s="50" t="s">
        <v>725</v>
      </c>
      <c r="CC4864" s="2" t="s">
        <v>55</v>
      </c>
      <c r="CD4864" s="2" t="s">
        <v>56</v>
      </c>
      <c r="CE4864" s="2">
        <v>4</v>
      </c>
      <c r="CF4864" s="56" t="s">
        <v>728</v>
      </c>
      <c r="CG4864" s="21">
        <v>4</v>
      </c>
    </row>
    <row r="4865" spans="56:85" ht="16.5" thickTop="1" thickBot="1" x14ac:dyDescent="0.3">
      <c r="BD4865" s="22">
        <v>453</v>
      </c>
      <c r="BE4865" s="13" t="s">
        <v>440</v>
      </c>
      <c r="BF4865" s="13" t="s">
        <v>41</v>
      </c>
      <c r="BG4865" s="13" t="s">
        <v>28</v>
      </c>
      <c r="BH4865" s="13" t="s">
        <v>90</v>
      </c>
      <c r="BI4865" s="13" t="s">
        <v>44</v>
      </c>
      <c r="BJ4865" s="13" t="s">
        <v>61</v>
      </c>
      <c r="BK4865" s="13" t="s">
        <v>69</v>
      </c>
      <c r="BL4865" s="13" t="s">
        <v>33</v>
      </c>
      <c r="BM4865" s="13" t="s">
        <v>46</v>
      </c>
      <c r="BN4865" s="13">
        <v>452.66</v>
      </c>
      <c r="BO4865" s="2">
        <v>11</v>
      </c>
      <c r="BP4865" s="2">
        <v>0.24</v>
      </c>
      <c r="BQ4865" s="48" t="s">
        <v>719</v>
      </c>
      <c r="BR4865" s="2">
        <v>7281.48</v>
      </c>
      <c r="BS4865" s="59" t="s">
        <v>36</v>
      </c>
      <c r="BT4865" s="53" t="s">
        <v>720</v>
      </c>
      <c r="BU4865" s="13">
        <v>3295.3</v>
      </c>
      <c r="BV4865" s="13">
        <v>638.32000000000005</v>
      </c>
      <c r="BW4865" s="13" t="s">
        <v>76</v>
      </c>
      <c r="BX4865" s="13" t="s">
        <v>71</v>
      </c>
      <c r="BY4865" s="13" t="s">
        <v>72</v>
      </c>
      <c r="BZ4865" s="13">
        <v>10.35</v>
      </c>
      <c r="CA4865" s="13">
        <v>2</v>
      </c>
      <c r="CB4865" s="51" t="s">
        <v>721</v>
      </c>
      <c r="CC4865" s="13" t="s">
        <v>97</v>
      </c>
      <c r="CD4865" s="13" t="s">
        <v>56</v>
      </c>
      <c r="CE4865" s="13">
        <v>5</v>
      </c>
      <c r="CF4865" s="57" t="s">
        <v>727</v>
      </c>
      <c r="CG4865" s="23">
        <v>11</v>
      </c>
    </row>
    <row r="4866" spans="56:85" ht="16.5" thickTop="1" thickBot="1" x14ac:dyDescent="0.3">
      <c r="BD4866" s="20">
        <v>456</v>
      </c>
      <c r="BE4866" s="2" t="s">
        <v>442</v>
      </c>
      <c r="BF4866" s="2" t="s">
        <v>118</v>
      </c>
      <c r="BG4866" s="2" t="s">
        <v>82</v>
      </c>
      <c r="BH4866" s="2" t="s">
        <v>43</v>
      </c>
      <c r="BI4866" s="2" t="s">
        <v>78</v>
      </c>
      <c r="BJ4866" s="2" t="s">
        <v>75</v>
      </c>
      <c r="BK4866" s="2" t="s">
        <v>107</v>
      </c>
      <c r="BL4866" s="2" t="s">
        <v>33</v>
      </c>
      <c r="BM4866" s="2" t="s">
        <v>85</v>
      </c>
      <c r="BN4866" s="2">
        <v>870.99</v>
      </c>
      <c r="BO4866" s="2">
        <v>4</v>
      </c>
      <c r="BP4866" s="2">
        <v>0.26</v>
      </c>
      <c r="BQ4866" s="48" t="s">
        <v>719</v>
      </c>
      <c r="BR4866" s="2">
        <v>1754.6</v>
      </c>
      <c r="BS4866" s="59" t="s">
        <v>36</v>
      </c>
      <c r="BT4866" s="53" t="s">
        <v>724</v>
      </c>
      <c r="BU4866" s="2">
        <v>3669.81</v>
      </c>
      <c r="BV4866" s="2">
        <v>3611.67</v>
      </c>
      <c r="BW4866" s="2" t="s">
        <v>47</v>
      </c>
      <c r="BX4866" s="2" t="s">
        <v>88</v>
      </c>
      <c r="BY4866" s="2" t="s">
        <v>37</v>
      </c>
      <c r="BZ4866" s="2">
        <v>33.82</v>
      </c>
      <c r="CA4866" s="2">
        <v>2</v>
      </c>
      <c r="CB4866" s="50" t="s">
        <v>721</v>
      </c>
      <c r="CC4866" s="2" t="s">
        <v>55</v>
      </c>
      <c r="CD4866" s="2" t="s">
        <v>56</v>
      </c>
      <c r="CE4866" s="2">
        <v>4</v>
      </c>
      <c r="CF4866" s="56" t="s">
        <v>728</v>
      </c>
      <c r="CG4866" s="21">
        <v>9</v>
      </c>
    </row>
    <row r="4867" spans="56:85" ht="16.5" thickTop="1" thickBot="1" x14ac:dyDescent="0.3">
      <c r="BD4867" s="20">
        <v>460</v>
      </c>
      <c r="BE4867" s="2" t="s">
        <v>370</v>
      </c>
      <c r="BF4867" s="2" t="s">
        <v>96</v>
      </c>
      <c r="BG4867" s="2" t="s">
        <v>28</v>
      </c>
      <c r="BH4867" s="2" t="s">
        <v>43</v>
      </c>
      <c r="BI4867" s="2" t="s">
        <v>30</v>
      </c>
      <c r="BJ4867" s="2" t="s">
        <v>51</v>
      </c>
      <c r="BK4867" s="2" t="s">
        <v>102</v>
      </c>
      <c r="BL4867" s="2" t="s">
        <v>53</v>
      </c>
      <c r="BM4867" s="2" t="s">
        <v>34</v>
      </c>
      <c r="BN4867" s="2">
        <v>592.77</v>
      </c>
      <c r="BO4867" s="13">
        <v>5</v>
      </c>
      <c r="BP4867" s="13">
        <v>0.3</v>
      </c>
      <c r="BQ4867" s="48" t="s">
        <v>719</v>
      </c>
      <c r="BR4867" s="13">
        <v>2634.45</v>
      </c>
      <c r="BS4867" s="60" t="s">
        <v>36</v>
      </c>
      <c r="BT4867" s="54" t="s">
        <v>724</v>
      </c>
      <c r="BU4867" s="2">
        <v>1126.7</v>
      </c>
      <c r="BV4867" s="2">
        <v>627.9</v>
      </c>
      <c r="BW4867" s="2" t="s">
        <v>63</v>
      </c>
      <c r="BX4867" s="2" t="s">
        <v>36</v>
      </c>
      <c r="BY4867" s="2" t="s">
        <v>72</v>
      </c>
      <c r="BZ4867" s="2">
        <v>13.09</v>
      </c>
      <c r="CA4867" s="2">
        <v>2</v>
      </c>
      <c r="CB4867" s="50" t="s">
        <v>721</v>
      </c>
      <c r="CC4867" s="2" t="s">
        <v>38</v>
      </c>
      <c r="CD4867" s="2" t="s">
        <v>39</v>
      </c>
      <c r="CE4867" s="2">
        <v>2</v>
      </c>
      <c r="CF4867" s="56" t="s">
        <v>722</v>
      </c>
      <c r="CG4867" s="21">
        <v>11</v>
      </c>
    </row>
    <row r="4868" spans="56:85" ht="16.5" thickTop="1" thickBot="1" x14ac:dyDescent="0.3">
      <c r="BD4868" s="22">
        <v>461</v>
      </c>
      <c r="BE4868" s="13" t="s">
        <v>437</v>
      </c>
      <c r="BF4868" s="13" t="s">
        <v>96</v>
      </c>
      <c r="BG4868" s="13" t="s">
        <v>42</v>
      </c>
      <c r="BH4868" s="13" t="s">
        <v>43</v>
      </c>
      <c r="BI4868" s="13" t="s">
        <v>100</v>
      </c>
      <c r="BJ4868" s="13" t="s">
        <v>61</v>
      </c>
      <c r="BK4868" s="13" t="s">
        <v>79</v>
      </c>
      <c r="BL4868" s="13" t="s">
        <v>33</v>
      </c>
      <c r="BM4868" s="13" t="s">
        <v>46</v>
      </c>
      <c r="BN4868" s="13">
        <v>752.7</v>
      </c>
      <c r="BO4868" s="13">
        <v>2</v>
      </c>
      <c r="BP4868" s="13">
        <v>0.28999999999999998</v>
      </c>
      <c r="BQ4868" s="48" t="s">
        <v>719</v>
      </c>
      <c r="BR4868" s="13">
        <v>118.06</v>
      </c>
      <c r="BS4868" s="60" t="s">
        <v>723</v>
      </c>
      <c r="BT4868" s="54" t="s">
        <v>724</v>
      </c>
      <c r="BU4868" s="13">
        <v>1699.95</v>
      </c>
      <c r="BV4868" s="13">
        <v>934.5</v>
      </c>
      <c r="BW4868" s="13" t="s">
        <v>35</v>
      </c>
      <c r="BX4868" s="13" t="s">
        <v>71</v>
      </c>
      <c r="BY4868" s="13" t="s">
        <v>48</v>
      </c>
      <c r="BZ4868" s="13">
        <v>36.43</v>
      </c>
      <c r="CA4868" s="13">
        <v>4</v>
      </c>
      <c r="CB4868" s="51" t="s">
        <v>725</v>
      </c>
      <c r="CC4868" s="13" t="s">
        <v>97</v>
      </c>
      <c r="CD4868" s="13" t="s">
        <v>56</v>
      </c>
      <c r="CE4868" s="13">
        <v>2</v>
      </c>
      <c r="CF4868" s="57" t="s">
        <v>722</v>
      </c>
      <c r="CG4868" s="23">
        <v>4</v>
      </c>
    </row>
    <row r="4869" spans="56:85" ht="16.5" thickTop="1" thickBot="1" x14ac:dyDescent="0.3">
      <c r="BD4869" s="22">
        <v>463</v>
      </c>
      <c r="BE4869" s="13" t="s">
        <v>446</v>
      </c>
      <c r="BF4869" s="13" t="s">
        <v>99</v>
      </c>
      <c r="BG4869" s="13" t="s">
        <v>28</v>
      </c>
      <c r="BH4869" s="13" t="s">
        <v>93</v>
      </c>
      <c r="BI4869" s="13" t="s">
        <v>74</v>
      </c>
      <c r="BJ4869" s="13" t="s">
        <v>61</v>
      </c>
      <c r="BK4869" s="13" t="s">
        <v>52</v>
      </c>
      <c r="BL4869" s="13" t="s">
        <v>33</v>
      </c>
      <c r="BM4869" s="13" t="s">
        <v>70</v>
      </c>
      <c r="BN4869" s="13">
        <v>83.14</v>
      </c>
      <c r="BO4869" s="13">
        <v>18</v>
      </c>
      <c r="BP4869" s="13">
        <v>0.24</v>
      </c>
      <c r="BQ4869" s="48" t="s">
        <v>719</v>
      </c>
      <c r="BR4869" s="13">
        <v>2961.86</v>
      </c>
      <c r="BS4869" s="60" t="s">
        <v>36</v>
      </c>
      <c r="BT4869" s="54" t="s">
        <v>724</v>
      </c>
      <c r="BU4869" s="13">
        <v>104.04</v>
      </c>
      <c r="BV4869" s="13">
        <v>14.02</v>
      </c>
      <c r="BW4869" s="13" t="s">
        <v>63</v>
      </c>
      <c r="BX4869" s="13" t="s">
        <v>36</v>
      </c>
      <c r="BY4869" s="13" t="s">
        <v>48</v>
      </c>
      <c r="BZ4869" s="13">
        <v>43.42</v>
      </c>
      <c r="CA4869" s="13">
        <v>4</v>
      </c>
      <c r="CB4869" s="51" t="s">
        <v>725</v>
      </c>
      <c r="CC4869" s="13" t="s">
        <v>97</v>
      </c>
      <c r="CD4869" s="13" t="s">
        <v>56</v>
      </c>
      <c r="CE4869" s="13">
        <v>4</v>
      </c>
      <c r="CF4869" s="57" t="s">
        <v>728</v>
      </c>
      <c r="CG4869" s="23">
        <v>5</v>
      </c>
    </row>
    <row r="4870" spans="56:85" ht="16.5" thickTop="1" thickBot="1" x14ac:dyDescent="0.3">
      <c r="BD4870" s="22">
        <v>469</v>
      </c>
      <c r="BE4870" s="13" t="s">
        <v>92</v>
      </c>
      <c r="BF4870" s="13" t="s">
        <v>127</v>
      </c>
      <c r="BG4870" s="13" t="s">
        <v>28</v>
      </c>
      <c r="BH4870" s="13" t="s">
        <v>43</v>
      </c>
      <c r="BI4870" s="13" t="s">
        <v>78</v>
      </c>
      <c r="BJ4870" s="13" t="s">
        <v>68</v>
      </c>
      <c r="BK4870" s="13" t="s">
        <v>87</v>
      </c>
      <c r="BL4870" s="13" t="s">
        <v>45</v>
      </c>
      <c r="BM4870" s="13" t="s">
        <v>34</v>
      </c>
      <c r="BN4870" s="13">
        <v>216.51</v>
      </c>
      <c r="BO4870" s="2">
        <v>12</v>
      </c>
      <c r="BP4870" s="2">
        <v>0.25</v>
      </c>
      <c r="BQ4870" s="48" t="s">
        <v>719</v>
      </c>
      <c r="BR4870" s="2">
        <v>2547.81</v>
      </c>
      <c r="BS4870" s="59" t="s">
        <v>36</v>
      </c>
      <c r="BT4870" s="53" t="s">
        <v>724</v>
      </c>
      <c r="BU4870" s="13">
        <v>1556.63</v>
      </c>
      <c r="BV4870" s="13">
        <v>1405.23</v>
      </c>
      <c r="BW4870" s="13" t="s">
        <v>91</v>
      </c>
      <c r="BX4870" s="13" t="s">
        <v>88</v>
      </c>
      <c r="BY4870" s="13" t="s">
        <v>37</v>
      </c>
      <c r="BZ4870" s="13">
        <v>33.85</v>
      </c>
      <c r="CA4870" s="13">
        <v>6</v>
      </c>
      <c r="CB4870" s="51" t="s">
        <v>725</v>
      </c>
      <c r="CC4870" s="13" t="s">
        <v>55</v>
      </c>
      <c r="CD4870" s="13" t="s">
        <v>39</v>
      </c>
      <c r="CE4870" s="13">
        <v>5</v>
      </c>
      <c r="CF4870" s="57" t="s">
        <v>727</v>
      </c>
      <c r="CG4870" s="23">
        <v>2</v>
      </c>
    </row>
    <row r="4871" spans="56:85" ht="16.5" thickTop="1" thickBot="1" x14ac:dyDescent="0.3">
      <c r="BD4871" s="20">
        <v>470</v>
      </c>
      <c r="BE4871" s="2" t="s">
        <v>223</v>
      </c>
      <c r="BF4871" s="2" t="s">
        <v>114</v>
      </c>
      <c r="BG4871" s="2" t="s">
        <v>66</v>
      </c>
      <c r="BH4871" s="2" t="s">
        <v>90</v>
      </c>
      <c r="BI4871" s="2" t="s">
        <v>67</v>
      </c>
      <c r="BJ4871" s="2" t="s">
        <v>51</v>
      </c>
      <c r="BK4871" s="2" t="s">
        <v>84</v>
      </c>
      <c r="BL4871" s="2" t="s">
        <v>45</v>
      </c>
      <c r="BM4871" s="2" t="s">
        <v>80</v>
      </c>
      <c r="BN4871" s="2">
        <v>283.08999999999997</v>
      </c>
      <c r="BO4871" s="13">
        <v>18</v>
      </c>
      <c r="BP4871" s="13">
        <v>0.25</v>
      </c>
      <c r="BQ4871" s="48" t="s">
        <v>719</v>
      </c>
      <c r="BR4871" s="13">
        <v>9578.52</v>
      </c>
      <c r="BS4871" s="60" t="s">
        <v>36</v>
      </c>
      <c r="BT4871" s="54" t="s">
        <v>720</v>
      </c>
      <c r="BU4871" s="2">
        <v>1996.99</v>
      </c>
      <c r="BV4871" s="2">
        <v>550.82000000000005</v>
      </c>
      <c r="BW4871" s="2" t="s">
        <v>47</v>
      </c>
      <c r="BX4871" s="2" t="s">
        <v>54</v>
      </c>
      <c r="BY4871" s="2" t="s">
        <v>72</v>
      </c>
      <c r="BZ4871" s="2">
        <v>40.35</v>
      </c>
      <c r="CA4871" s="2">
        <v>3</v>
      </c>
      <c r="CB4871" s="50" t="s">
        <v>721</v>
      </c>
      <c r="CC4871" s="2" t="s">
        <v>55</v>
      </c>
      <c r="CD4871" s="2" t="s">
        <v>56</v>
      </c>
      <c r="CE4871" s="2">
        <v>5</v>
      </c>
      <c r="CF4871" s="56" t="s">
        <v>727</v>
      </c>
      <c r="CG4871" s="21">
        <v>1</v>
      </c>
    </row>
    <row r="4872" spans="56:85" ht="16.5" thickTop="1" thickBot="1" x14ac:dyDescent="0.3">
      <c r="BD4872" s="22">
        <v>471</v>
      </c>
      <c r="BE4872" s="13" t="s">
        <v>449</v>
      </c>
      <c r="BF4872" s="13" t="s">
        <v>127</v>
      </c>
      <c r="BG4872" s="13" t="s">
        <v>66</v>
      </c>
      <c r="BH4872" s="13" t="s">
        <v>90</v>
      </c>
      <c r="BI4872" s="13" t="s">
        <v>67</v>
      </c>
      <c r="BJ4872" s="13" t="s">
        <v>68</v>
      </c>
      <c r="BK4872" s="13" t="s">
        <v>52</v>
      </c>
      <c r="BL4872" s="13" t="s">
        <v>53</v>
      </c>
      <c r="BM4872" s="13" t="s">
        <v>34</v>
      </c>
      <c r="BN4872" s="13">
        <v>709.52</v>
      </c>
      <c r="BO4872" s="13">
        <v>13</v>
      </c>
      <c r="BP4872" s="13">
        <v>0.22</v>
      </c>
      <c r="BQ4872" s="48" t="s">
        <v>719</v>
      </c>
      <c r="BR4872" s="13">
        <v>10016.39</v>
      </c>
      <c r="BS4872" s="60" t="s">
        <v>36</v>
      </c>
      <c r="BT4872" s="54" t="s">
        <v>720</v>
      </c>
      <c r="BU4872" s="13">
        <v>7291.78</v>
      </c>
      <c r="BV4872" s="13">
        <v>2286.7399999999998</v>
      </c>
      <c r="BW4872" s="13" t="s">
        <v>76</v>
      </c>
      <c r="BX4872" s="13" t="s">
        <v>36</v>
      </c>
      <c r="BY4872" s="13" t="s">
        <v>72</v>
      </c>
      <c r="BZ4872" s="13">
        <v>25.42</v>
      </c>
      <c r="CA4872" s="13">
        <v>3</v>
      </c>
      <c r="CB4872" s="51" t="s">
        <v>721</v>
      </c>
      <c r="CC4872" s="13" t="s">
        <v>38</v>
      </c>
      <c r="CD4872" s="13" t="s">
        <v>56</v>
      </c>
      <c r="CE4872" s="13">
        <v>4</v>
      </c>
      <c r="CF4872" s="57" t="s">
        <v>728</v>
      </c>
      <c r="CG4872" s="23">
        <v>3</v>
      </c>
    </row>
    <row r="4873" spans="56:85" ht="16.5" thickTop="1" thickBot="1" x14ac:dyDescent="0.3">
      <c r="BD4873" s="22">
        <v>473</v>
      </c>
      <c r="BE4873" s="13" t="s">
        <v>451</v>
      </c>
      <c r="BF4873" s="13" t="s">
        <v>118</v>
      </c>
      <c r="BG4873" s="13" t="s">
        <v>66</v>
      </c>
      <c r="BH4873" s="13" t="s">
        <v>93</v>
      </c>
      <c r="BI4873" s="13" t="s">
        <v>67</v>
      </c>
      <c r="BJ4873" s="13" t="s">
        <v>31</v>
      </c>
      <c r="BK4873" s="13" t="s">
        <v>84</v>
      </c>
      <c r="BL4873" s="13" t="s">
        <v>33</v>
      </c>
      <c r="BM4873" s="13" t="s">
        <v>85</v>
      </c>
      <c r="BN4873" s="13">
        <v>987.81</v>
      </c>
      <c r="BO4873" s="2">
        <v>18</v>
      </c>
      <c r="BP4873" s="2">
        <v>0.26</v>
      </c>
      <c r="BQ4873" s="48" t="s">
        <v>719</v>
      </c>
      <c r="BR4873" s="2">
        <v>10127.200000000001</v>
      </c>
      <c r="BS4873" s="59" t="s">
        <v>36</v>
      </c>
      <c r="BT4873" s="53" t="s">
        <v>720</v>
      </c>
      <c r="BU4873" s="13">
        <v>8013.26</v>
      </c>
      <c r="BV4873" s="13">
        <v>2003.13</v>
      </c>
      <c r="BW4873" s="13" t="s">
        <v>63</v>
      </c>
      <c r="BX4873" s="13" t="s">
        <v>88</v>
      </c>
      <c r="BY4873" s="13" t="s">
        <v>48</v>
      </c>
      <c r="BZ4873" s="13">
        <v>9.49</v>
      </c>
      <c r="CA4873" s="13">
        <v>9</v>
      </c>
      <c r="CB4873" s="51" t="s">
        <v>725</v>
      </c>
      <c r="CC4873" s="13" t="s">
        <v>38</v>
      </c>
      <c r="CD4873" s="13" t="s">
        <v>56</v>
      </c>
      <c r="CE4873" s="13">
        <v>3</v>
      </c>
      <c r="CF4873" s="57" t="s">
        <v>726</v>
      </c>
      <c r="CG4873" s="23">
        <v>12</v>
      </c>
    </row>
    <row r="4874" spans="56:85" ht="16.5" thickTop="1" thickBot="1" x14ac:dyDescent="0.3">
      <c r="BD4874" s="20">
        <v>476</v>
      </c>
      <c r="BE4874" s="2" t="s">
        <v>452</v>
      </c>
      <c r="BF4874" s="2" t="s">
        <v>118</v>
      </c>
      <c r="BG4874" s="2" t="s">
        <v>82</v>
      </c>
      <c r="BH4874" s="2" t="s">
        <v>83</v>
      </c>
      <c r="BI4874" s="2" t="s">
        <v>78</v>
      </c>
      <c r="BJ4874" s="2" t="s">
        <v>31</v>
      </c>
      <c r="BK4874" s="2" t="s">
        <v>84</v>
      </c>
      <c r="BL4874" s="2" t="s">
        <v>33</v>
      </c>
      <c r="BM4874" s="2" t="s">
        <v>70</v>
      </c>
      <c r="BN4874" s="2">
        <v>760.3</v>
      </c>
      <c r="BO4874" s="2">
        <v>1</v>
      </c>
      <c r="BP4874" s="2">
        <v>0.28999999999999998</v>
      </c>
      <c r="BQ4874" s="48" t="s">
        <v>719</v>
      </c>
      <c r="BR4874" s="2">
        <v>212.77</v>
      </c>
      <c r="BS4874" s="59" t="s">
        <v>723</v>
      </c>
      <c r="BT4874" s="53" t="s">
        <v>724</v>
      </c>
      <c r="BU4874" s="2">
        <v>7692.18</v>
      </c>
      <c r="BV4874" s="2">
        <v>2435.02</v>
      </c>
      <c r="BW4874" s="2" t="s">
        <v>35</v>
      </c>
      <c r="BX4874" s="2" t="s">
        <v>36</v>
      </c>
      <c r="BY4874" s="2" t="s">
        <v>72</v>
      </c>
      <c r="BZ4874" s="2">
        <v>11.46</v>
      </c>
      <c r="CA4874" s="2">
        <v>9</v>
      </c>
      <c r="CB4874" s="50" t="s">
        <v>725</v>
      </c>
      <c r="CC4874" s="2" t="s">
        <v>97</v>
      </c>
      <c r="CD4874" s="2" t="s">
        <v>56</v>
      </c>
      <c r="CE4874" s="2">
        <v>4</v>
      </c>
      <c r="CF4874" s="56" t="s">
        <v>728</v>
      </c>
      <c r="CG4874" s="21">
        <v>11</v>
      </c>
    </row>
    <row r="4875" spans="56:85" ht="16.5" thickTop="1" thickBot="1" x14ac:dyDescent="0.3">
      <c r="BD4875" s="20">
        <v>482</v>
      </c>
      <c r="BE4875" s="2" t="s">
        <v>456</v>
      </c>
      <c r="BF4875" s="2" t="s">
        <v>118</v>
      </c>
      <c r="BG4875" s="2" t="s">
        <v>42</v>
      </c>
      <c r="BH4875" s="2" t="s">
        <v>43</v>
      </c>
      <c r="BI4875" s="2" t="s">
        <v>78</v>
      </c>
      <c r="BJ4875" s="2" t="s">
        <v>51</v>
      </c>
      <c r="BK4875" s="2" t="s">
        <v>52</v>
      </c>
      <c r="BL4875" s="2" t="s">
        <v>53</v>
      </c>
      <c r="BM4875" s="2" t="s">
        <v>85</v>
      </c>
      <c r="BN4875" s="2">
        <v>299.68</v>
      </c>
      <c r="BO4875" s="13">
        <v>2</v>
      </c>
      <c r="BP4875" s="13">
        <v>0.25</v>
      </c>
      <c r="BQ4875" s="48" t="s">
        <v>719</v>
      </c>
      <c r="BR4875" s="13">
        <v>725.97</v>
      </c>
      <c r="BS4875" s="60" t="s">
        <v>723</v>
      </c>
      <c r="BT4875" s="54" t="s">
        <v>724</v>
      </c>
      <c r="BU4875" s="2">
        <v>109.07</v>
      </c>
      <c r="BV4875" s="2">
        <v>103.7</v>
      </c>
      <c r="BW4875" s="2" t="s">
        <v>63</v>
      </c>
      <c r="BX4875" s="2" t="s">
        <v>54</v>
      </c>
      <c r="BY4875" s="2" t="s">
        <v>37</v>
      </c>
      <c r="BZ4875" s="2">
        <v>20.38</v>
      </c>
      <c r="CA4875" s="2">
        <v>1</v>
      </c>
      <c r="CB4875" s="50" t="s">
        <v>721</v>
      </c>
      <c r="CC4875" s="2" t="s">
        <v>97</v>
      </c>
      <c r="CD4875" s="2" t="s">
        <v>56</v>
      </c>
      <c r="CE4875" s="2">
        <v>5</v>
      </c>
      <c r="CF4875" s="56" t="s">
        <v>727</v>
      </c>
      <c r="CG4875" s="21">
        <v>5</v>
      </c>
    </row>
    <row r="4876" spans="56:85" ht="16.5" thickTop="1" thickBot="1" x14ac:dyDescent="0.3">
      <c r="BD4876" s="22">
        <v>483</v>
      </c>
      <c r="BE4876" s="13" t="s">
        <v>457</v>
      </c>
      <c r="BF4876" s="13" t="s">
        <v>129</v>
      </c>
      <c r="BG4876" s="13" t="s">
        <v>66</v>
      </c>
      <c r="BH4876" s="13" t="s">
        <v>83</v>
      </c>
      <c r="BI4876" s="13" t="s">
        <v>100</v>
      </c>
      <c r="BJ4876" s="13" t="s">
        <v>51</v>
      </c>
      <c r="BK4876" s="13" t="s">
        <v>102</v>
      </c>
      <c r="BL4876" s="13" t="s">
        <v>45</v>
      </c>
      <c r="BM4876" s="13" t="s">
        <v>70</v>
      </c>
      <c r="BN4876" s="13">
        <v>483.98</v>
      </c>
      <c r="BO4876" s="2">
        <v>9</v>
      </c>
      <c r="BP4876" s="2">
        <v>0.23</v>
      </c>
      <c r="BQ4876" s="48" t="s">
        <v>719</v>
      </c>
      <c r="BR4876" s="2">
        <v>518.16</v>
      </c>
      <c r="BS4876" s="59" t="s">
        <v>723</v>
      </c>
      <c r="BT4876" s="53" t="s">
        <v>724</v>
      </c>
      <c r="BU4876" s="13">
        <v>388.3</v>
      </c>
      <c r="BV4876" s="13">
        <v>337.67</v>
      </c>
      <c r="BW4876" s="13" t="s">
        <v>91</v>
      </c>
      <c r="BX4876" s="13" t="s">
        <v>71</v>
      </c>
      <c r="BY4876" s="13" t="s">
        <v>48</v>
      </c>
      <c r="BZ4876" s="13">
        <v>19.350000000000001</v>
      </c>
      <c r="CA4876" s="13">
        <v>7</v>
      </c>
      <c r="CB4876" s="51" t="s">
        <v>725</v>
      </c>
      <c r="CC4876" s="13" t="s">
        <v>55</v>
      </c>
      <c r="CD4876" s="13" t="s">
        <v>56</v>
      </c>
      <c r="CE4876" s="13">
        <v>4</v>
      </c>
      <c r="CF4876" s="57" t="s">
        <v>728</v>
      </c>
      <c r="CG4876" s="23">
        <v>4</v>
      </c>
    </row>
    <row r="4877" spans="56:85" ht="16.5" thickTop="1" thickBot="1" x14ac:dyDescent="0.3">
      <c r="BD4877" s="20">
        <v>484</v>
      </c>
      <c r="BE4877" s="2" t="s">
        <v>384</v>
      </c>
      <c r="BF4877" s="2" t="s">
        <v>118</v>
      </c>
      <c r="BG4877" s="2" t="s">
        <v>82</v>
      </c>
      <c r="BH4877" s="2" t="s">
        <v>29</v>
      </c>
      <c r="BI4877" s="2" t="s">
        <v>78</v>
      </c>
      <c r="BJ4877" s="2" t="s">
        <v>75</v>
      </c>
      <c r="BK4877" s="2" t="s">
        <v>79</v>
      </c>
      <c r="BL4877" s="2" t="s">
        <v>45</v>
      </c>
      <c r="BM4877" s="2" t="s">
        <v>85</v>
      </c>
      <c r="BN4877" s="2">
        <v>74.77</v>
      </c>
      <c r="BO4877" s="2">
        <v>16</v>
      </c>
      <c r="BP4877" s="2">
        <v>0.28999999999999998</v>
      </c>
      <c r="BQ4877" s="48" t="s">
        <v>719</v>
      </c>
      <c r="BR4877" s="2">
        <v>4054.95</v>
      </c>
      <c r="BS4877" s="59" t="s">
        <v>36</v>
      </c>
      <c r="BT4877" s="53" t="s">
        <v>720</v>
      </c>
      <c r="BU4877" s="2">
        <v>424.22</v>
      </c>
      <c r="BV4877" s="2">
        <v>93.94</v>
      </c>
      <c r="BW4877" s="2" t="s">
        <v>35</v>
      </c>
      <c r="BX4877" s="2" t="s">
        <v>36</v>
      </c>
      <c r="BY4877" s="2" t="s">
        <v>48</v>
      </c>
      <c r="BZ4877" s="2">
        <v>26.98</v>
      </c>
      <c r="CA4877" s="2">
        <v>2</v>
      </c>
      <c r="CB4877" s="50" t="s">
        <v>721</v>
      </c>
      <c r="CC4877" s="2" t="s">
        <v>97</v>
      </c>
      <c r="CD4877" s="2" t="s">
        <v>39</v>
      </c>
      <c r="CE4877" s="2">
        <v>2</v>
      </c>
      <c r="CF4877" s="56" t="s">
        <v>722</v>
      </c>
      <c r="CG4877" s="21">
        <v>10</v>
      </c>
    </row>
    <row r="4878" spans="56:85" ht="16.5" thickTop="1" thickBot="1" x14ac:dyDescent="0.3">
      <c r="BD4878" s="20">
        <v>490</v>
      </c>
      <c r="BE4878" s="2" t="s">
        <v>458</v>
      </c>
      <c r="BF4878" s="2" t="s">
        <v>65</v>
      </c>
      <c r="BG4878" s="2" t="s">
        <v>66</v>
      </c>
      <c r="BH4878" s="2" t="s">
        <v>43</v>
      </c>
      <c r="BI4878" s="2" t="s">
        <v>67</v>
      </c>
      <c r="BJ4878" s="2" t="s">
        <v>31</v>
      </c>
      <c r="BK4878" s="2" t="s">
        <v>102</v>
      </c>
      <c r="BL4878" s="2" t="s">
        <v>45</v>
      </c>
      <c r="BM4878" s="2" t="s">
        <v>80</v>
      </c>
      <c r="BN4878" s="2">
        <v>356.95</v>
      </c>
      <c r="BO4878" s="13">
        <v>18</v>
      </c>
      <c r="BP4878" s="13">
        <v>0.25</v>
      </c>
      <c r="BQ4878" s="48" t="s">
        <v>719</v>
      </c>
      <c r="BR4878" s="13">
        <v>7450.52</v>
      </c>
      <c r="BS4878" s="60" t="s">
        <v>36</v>
      </c>
      <c r="BT4878" s="54" t="s">
        <v>720</v>
      </c>
      <c r="BU4878" s="2">
        <v>2604.9899999999998</v>
      </c>
      <c r="BV4878" s="2">
        <v>1449.96</v>
      </c>
      <c r="BW4878" s="2" t="s">
        <v>76</v>
      </c>
      <c r="BX4878" s="2" t="s">
        <v>71</v>
      </c>
      <c r="BY4878" s="2" t="s">
        <v>72</v>
      </c>
      <c r="BZ4878" s="2">
        <v>8.1199999999999992</v>
      </c>
      <c r="CA4878" s="2">
        <v>3</v>
      </c>
      <c r="CB4878" s="50" t="s">
        <v>721</v>
      </c>
      <c r="CC4878" s="2" t="s">
        <v>97</v>
      </c>
      <c r="CD4878" s="2" t="s">
        <v>56</v>
      </c>
      <c r="CE4878" s="2">
        <v>4</v>
      </c>
      <c r="CF4878" s="56" t="s">
        <v>728</v>
      </c>
      <c r="CG4878" s="21">
        <v>11</v>
      </c>
    </row>
    <row r="4879" spans="56:85" ht="16.5" thickTop="1" thickBot="1" x14ac:dyDescent="0.3">
      <c r="BD4879" s="22">
        <v>491</v>
      </c>
      <c r="BE4879" s="13" t="s">
        <v>459</v>
      </c>
      <c r="BF4879" s="13" t="s">
        <v>96</v>
      </c>
      <c r="BG4879" s="13" t="s">
        <v>42</v>
      </c>
      <c r="BH4879" s="13" t="s">
        <v>93</v>
      </c>
      <c r="BI4879" s="13" t="s">
        <v>67</v>
      </c>
      <c r="BJ4879" s="13" t="s">
        <v>68</v>
      </c>
      <c r="BK4879" s="13" t="s">
        <v>62</v>
      </c>
      <c r="BL4879" s="13" t="s">
        <v>45</v>
      </c>
      <c r="BM4879" s="13" t="s">
        <v>85</v>
      </c>
      <c r="BN4879" s="13">
        <v>551.89</v>
      </c>
      <c r="BO4879" s="2">
        <v>7</v>
      </c>
      <c r="BP4879" s="2">
        <v>0.21</v>
      </c>
      <c r="BQ4879" s="48" t="s">
        <v>719</v>
      </c>
      <c r="BR4879" s="2">
        <v>642.53</v>
      </c>
      <c r="BS4879" s="59" t="s">
        <v>723</v>
      </c>
      <c r="BT4879" s="53" t="s">
        <v>724</v>
      </c>
      <c r="BU4879" s="13">
        <v>6415.74</v>
      </c>
      <c r="BV4879" s="13">
        <v>1034.78</v>
      </c>
      <c r="BW4879" s="13" t="s">
        <v>91</v>
      </c>
      <c r="BX4879" s="13" t="s">
        <v>36</v>
      </c>
      <c r="BY4879" s="13" t="s">
        <v>72</v>
      </c>
      <c r="BZ4879" s="13">
        <v>36.18</v>
      </c>
      <c r="CA4879" s="13">
        <v>4</v>
      </c>
      <c r="CB4879" s="51" t="s">
        <v>725</v>
      </c>
      <c r="CC4879" s="13" t="s">
        <v>55</v>
      </c>
      <c r="CD4879" s="13" t="s">
        <v>56</v>
      </c>
      <c r="CE4879" s="13">
        <v>5</v>
      </c>
      <c r="CF4879" s="57" t="s">
        <v>727</v>
      </c>
      <c r="CG4879" s="23">
        <v>9</v>
      </c>
    </row>
    <row r="4880" spans="56:85" ht="16.5" thickTop="1" thickBot="1" x14ac:dyDescent="0.3">
      <c r="BD4880" s="20">
        <v>494</v>
      </c>
      <c r="BE4880" s="2" t="s">
        <v>461</v>
      </c>
      <c r="BF4880" s="2" t="s">
        <v>96</v>
      </c>
      <c r="BG4880" s="2" t="s">
        <v>42</v>
      </c>
      <c r="BH4880" s="2" t="s">
        <v>90</v>
      </c>
      <c r="BI4880" s="2" t="s">
        <v>78</v>
      </c>
      <c r="BJ4880" s="2" t="s">
        <v>31</v>
      </c>
      <c r="BK4880" s="2" t="s">
        <v>107</v>
      </c>
      <c r="BL4880" s="2" t="s">
        <v>33</v>
      </c>
      <c r="BM4880" s="2" t="s">
        <v>70</v>
      </c>
      <c r="BN4880" s="2">
        <v>116.19</v>
      </c>
      <c r="BO4880" s="13">
        <v>14</v>
      </c>
      <c r="BP4880" s="13">
        <v>0.26</v>
      </c>
      <c r="BQ4880" s="48" t="s">
        <v>719</v>
      </c>
      <c r="BR4880" s="13">
        <v>6622.73</v>
      </c>
      <c r="BS4880" s="60" t="s">
        <v>36</v>
      </c>
      <c r="BT4880" s="54" t="s">
        <v>720</v>
      </c>
      <c r="BU4880" s="2">
        <v>345.48</v>
      </c>
      <c r="BV4880" s="2">
        <v>297.05</v>
      </c>
      <c r="BW4880" s="2" t="s">
        <v>76</v>
      </c>
      <c r="BX4880" s="2" t="s">
        <v>71</v>
      </c>
      <c r="BY4880" s="2" t="s">
        <v>48</v>
      </c>
      <c r="BZ4880" s="2">
        <v>7.43</v>
      </c>
      <c r="CA4880" s="2">
        <v>1</v>
      </c>
      <c r="CB4880" s="50" t="s">
        <v>721</v>
      </c>
      <c r="CC4880" s="2" t="s">
        <v>97</v>
      </c>
      <c r="CD4880" s="2" t="s">
        <v>56</v>
      </c>
      <c r="CE4880" s="2">
        <v>1</v>
      </c>
      <c r="CF4880" s="56" t="s">
        <v>722</v>
      </c>
      <c r="CG4880" s="21">
        <v>12</v>
      </c>
    </row>
    <row r="4881" spans="56:85" ht="16.5" thickTop="1" thickBot="1" x14ac:dyDescent="0.3">
      <c r="BD4881" s="22">
        <v>495</v>
      </c>
      <c r="BE4881" s="13" t="s">
        <v>374</v>
      </c>
      <c r="BF4881" s="13" t="s">
        <v>58</v>
      </c>
      <c r="BG4881" s="13" t="s">
        <v>82</v>
      </c>
      <c r="BH4881" s="13" t="s">
        <v>90</v>
      </c>
      <c r="BI4881" s="13" t="s">
        <v>60</v>
      </c>
      <c r="BJ4881" s="13" t="s">
        <v>75</v>
      </c>
      <c r="BK4881" s="13" t="s">
        <v>52</v>
      </c>
      <c r="BL4881" s="13" t="s">
        <v>33</v>
      </c>
      <c r="BM4881" s="13" t="s">
        <v>70</v>
      </c>
      <c r="BN4881" s="13">
        <v>639.26</v>
      </c>
      <c r="BO4881" s="2">
        <v>5</v>
      </c>
      <c r="BP4881" s="2">
        <v>0.28999999999999998</v>
      </c>
      <c r="BQ4881" s="48" t="s">
        <v>719</v>
      </c>
      <c r="BR4881" s="2">
        <v>874.86</v>
      </c>
      <c r="BS4881" s="59" t="s">
        <v>723</v>
      </c>
      <c r="BT4881" s="53" t="s">
        <v>724</v>
      </c>
      <c r="BU4881" s="13">
        <v>3562.35</v>
      </c>
      <c r="BV4881" s="13">
        <v>3060.38</v>
      </c>
      <c r="BW4881" s="13" t="s">
        <v>35</v>
      </c>
      <c r="BX4881" s="13" t="s">
        <v>88</v>
      </c>
      <c r="BY4881" s="13" t="s">
        <v>37</v>
      </c>
      <c r="BZ4881" s="13">
        <v>35.83</v>
      </c>
      <c r="CA4881" s="13">
        <v>8</v>
      </c>
      <c r="CB4881" s="51" t="s">
        <v>725</v>
      </c>
      <c r="CC4881" s="13" t="s">
        <v>97</v>
      </c>
      <c r="CD4881" s="13" t="s">
        <v>39</v>
      </c>
      <c r="CE4881" s="13">
        <v>5</v>
      </c>
      <c r="CF4881" s="57" t="s">
        <v>727</v>
      </c>
      <c r="CG4881" s="23">
        <v>2</v>
      </c>
    </row>
    <row r="4882" spans="56:85" ht="16.5" thickTop="1" thickBot="1" x14ac:dyDescent="0.3">
      <c r="BD4882" s="20">
        <v>496</v>
      </c>
      <c r="BE4882" s="2" t="s">
        <v>462</v>
      </c>
      <c r="BF4882" s="2" t="s">
        <v>65</v>
      </c>
      <c r="BG4882" s="2" t="s">
        <v>42</v>
      </c>
      <c r="BH4882" s="2" t="s">
        <v>93</v>
      </c>
      <c r="BI4882" s="2" t="s">
        <v>100</v>
      </c>
      <c r="BJ4882" s="2" t="s">
        <v>61</v>
      </c>
      <c r="BK4882" s="2" t="s">
        <v>69</v>
      </c>
      <c r="BL4882" s="2" t="s">
        <v>45</v>
      </c>
      <c r="BM4882" s="2" t="s">
        <v>34</v>
      </c>
      <c r="BN4882" s="2">
        <v>246.44</v>
      </c>
      <c r="BO4882" s="2">
        <v>17</v>
      </c>
      <c r="BP4882" s="2">
        <v>0.28000000000000003</v>
      </c>
      <c r="BQ4882" s="48" t="s">
        <v>719</v>
      </c>
      <c r="BR4882" s="2">
        <v>638.67999999999995</v>
      </c>
      <c r="BS4882" s="59" t="s">
        <v>723</v>
      </c>
      <c r="BT4882" s="53" t="s">
        <v>724</v>
      </c>
      <c r="BU4882" s="2">
        <v>623.74</v>
      </c>
      <c r="BV4882" s="2">
        <v>251.12</v>
      </c>
      <c r="BW4882" s="2" t="s">
        <v>63</v>
      </c>
      <c r="BX4882" s="2" t="s">
        <v>54</v>
      </c>
      <c r="BY4882" s="2" t="s">
        <v>37</v>
      </c>
      <c r="BZ4882" s="2">
        <v>17.72</v>
      </c>
      <c r="CA4882" s="2">
        <v>6</v>
      </c>
      <c r="CB4882" s="50" t="s">
        <v>725</v>
      </c>
      <c r="CC4882" s="2" t="s">
        <v>97</v>
      </c>
      <c r="CD4882" s="2" t="s">
        <v>39</v>
      </c>
      <c r="CE4882" s="2">
        <v>3</v>
      </c>
      <c r="CF4882" s="56" t="s">
        <v>726</v>
      </c>
      <c r="CG4882" s="21">
        <v>6</v>
      </c>
    </row>
    <row r="4883" spans="56:85" ht="16.5" thickTop="1" thickBot="1" x14ac:dyDescent="0.3">
      <c r="BD4883" s="20">
        <v>498</v>
      </c>
      <c r="BE4883" s="2" t="s">
        <v>464</v>
      </c>
      <c r="BF4883" s="2" t="s">
        <v>127</v>
      </c>
      <c r="BG4883" s="2" t="s">
        <v>82</v>
      </c>
      <c r="BH4883" s="2" t="s">
        <v>59</v>
      </c>
      <c r="BI4883" s="2" t="s">
        <v>60</v>
      </c>
      <c r="BJ4883" s="2" t="s">
        <v>51</v>
      </c>
      <c r="BK4883" s="2" t="s">
        <v>69</v>
      </c>
      <c r="BL4883" s="2" t="s">
        <v>33</v>
      </c>
      <c r="BM4883" s="2" t="s">
        <v>80</v>
      </c>
      <c r="BN4883" s="2">
        <v>52.18</v>
      </c>
      <c r="BO4883" s="2">
        <v>7</v>
      </c>
      <c r="BP4883" s="2">
        <v>0.21</v>
      </c>
      <c r="BQ4883" s="48" t="s">
        <v>719</v>
      </c>
      <c r="BR4883" s="2">
        <v>639.04999999999995</v>
      </c>
      <c r="BS4883" s="59" t="s">
        <v>723</v>
      </c>
      <c r="BT4883" s="53" t="s">
        <v>724</v>
      </c>
      <c r="BU4883" s="2">
        <v>462.77</v>
      </c>
      <c r="BV4883" s="2">
        <v>175.91</v>
      </c>
      <c r="BW4883" s="2" t="s">
        <v>35</v>
      </c>
      <c r="BX4883" s="2" t="s">
        <v>88</v>
      </c>
      <c r="BY4883" s="2" t="s">
        <v>72</v>
      </c>
      <c r="BZ4883" s="2">
        <v>42.12</v>
      </c>
      <c r="CA4883" s="2">
        <v>9</v>
      </c>
      <c r="CB4883" s="50" t="s">
        <v>725</v>
      </c>
      <c r="CC4883" s="2" t="s">
        <v>55</v>
      </c>
      <c r="CD4883" s="2" t="s">
        <v>39</v>
      </c>
      <c r="CE4883" s="2">
        <v>2</v>
      </c>
      <c r="CF4883" s="56" t="s">
        <v>722</v>
      </c>
      <c r="CG4883" s="21">
        <v>1</v>
      </c>
    </row>
    <row r="4884" spans="56:85" ht="16.5" thickTop="1" thickBot="1" x14ac:dyDescent="0.3">
      <c r="BD4884" s="20">
        <v>500</v>
      </c>
      <c r="BE4884" s="2" t="s">
        <v>367</v>
      </c>
      <c r="BF4884" s="2" t="s">
        <v>58</v>
      </c>
      <c r="BG4884" s="2" t="s">
        <v>82</v>
      </c>
      <c r="BH4884" s="2" t="s">
        <v>29</v>
      </c>
      <c r="BI4884" s="2" t="s">
        <v>60</v>
      </c>
      <c r="BJ4884" s="2" t="s">
        <v>31</v>
      </c>
      <c r="BK4884" s="2" t="s">
        <v>52</v>
      </c>
      <c r="BL4884" s="2" t="s">
        <v>33</v>
      </c>
      <c r="BM4884" s="2" t="s">
        <v>70</v>
      </c>
      <c r="BN4884" s="2">
        <v>115.56</v>
      </c>
      <c r="BO4884" s="13">
        <v>2</v>
      </c>
      <c r="BP4884" s="13">
        <v>0.21</v>
      </c>
      <c r="BQ4884" s="48" t="s">
        <v>719</v>
      </c>
      <c r="BR4884" s="13">
        <v>1410.72</v>
      </c>
      <c r="BS4884" s="60" t="s">
        <v>36</v>
      </c>
      <c r="BT4884" s="54" t="s">
        <v>724</v>
      </c>
      <c r="BU4884" s="2">
        <v>417.85</v>
      </c>
      <c r="BV4884" s="2">
        <v>221.2</v>
      </c>
      <c r="BW4884" s="2" t="s">
        <v>35</v>
      </c>
      <c r="BX4884" s="2" t="s">
        <v>71</v>
      </c>
      <c r="BY4884" s="2" t="s">
        <v>48</v>
      </c>
      <c r="BZ4884" s="2">
        <v>30.12</v>
      </c>
      <c r="CA4884" s="2">
        <v>2</v>
      </c>
      <c r="CB4884" s="50" t="s">
        <v>721</v>
      </c>
      <c r="CC4884" s="2" t="s">
        <v>38</v>
      </c>
      <c r="CD4884" s="2" t="s">
        <v>56</v>
      </c>
      <c r="CE4884" s="2">
        <v>1</v>
      </c>
      <c r="CF4884" s="56" t="s">
        <v>722</v>
      </c>
      <c r="CG4884" s="21">
        <v>6</v>
      </c>
    </row>
    <row r="4885" spans="56:85" ht="16.5" thickTop="1" thickBot="1" x14ac:dyDescent="0.3">
      <c r="BD4885" s="22">
        <v>503</v>
      </c>
      <c r="BE4885" s="13" t="s">
        <v>170</v>
      </c>
      <c r="BF4885" s="13" t="s">
        <v>65</v>
      </c>
      <c r="BG4885" s="13" t="s">
        <v>28</v>
      </c>
      <c r="BH4885" s="13" t="s">
        <v>90</v>
      </c>
      <c r="BI4885" s="13" t="s">
        <v>60</v>
      </c>
      <c r="BJ4885" s="13" t="s">
        <v>31</v>
      </c>
      <c r="BK4885" s="13" t="s">
        <v>87</v>
      </c>
      <c r="BL4885" s="13" t="s">
        <v>33</v>
      </c>
      <c r="BM4885" s="13" t="s">
        <v>70</v>
      </c>
      <c r="BN4885" s="13">
        <v>892.86</v>
      </c>
      <c r="BO4885" s="2">
        <v>8</v>
      </c>
      <c r="BP4885" s="2">
        <v>0.22</v>
      </c>
      <c r="BQ4885" s="48" t="s">
        <v>719</v>
      </c>
      <c r="BR4885" s="2">
        <v>2489.64</v>
      </c>
      <c r="BS4885" s="59" t="s">
        <v>36</v>
      </c>
      <c r="BT4885" s="53" t="s">
        <v>724</v>
      </c>
      <c r="BU4885" s="13">
        <v>1191.75</v>
      </c>
      <c r="BV4885" s="13">
        <v>218.97</v>
      </c>
      <c r="BW4885" s="13" t="s">
        <v>47</v>
      </c>
      <c r="BX4885" s="13" t="s">
        <v>36</v>
      </c>
      <c r="BY4885" s="13" t="s">
        <v>37</v>
      </c>
      <c r="BZ4885" s="13">
        <v>6.15</v>
      </c>
      <c r="CA4885" s="13">
        <v>6</v>
      </c>
      <c r="CB4885" s="51" t="s">
        <v>725</v>
      </c>
      <c r="CC4885" s="13" t="s">
        <v>38</v>
      </c>
      <c r="CD4885" s="13" t="s">
        <v>56</v>
      </c>
      <c r="CE4885" s="13">
        <v>4</v>
      </c>
      <c r="CF4885" s="57" t="s">
        <v>728</v>
      </c>
      <c r="CG4885" s="23">
        <v>8</v>
      </c>
    </row>
    <row r="4886" spans="56:85" ht="16.5" thickTop="1" thickBot="1" x14ac:dyDescent="0.3">
      <c r="BD4886" s="20">
        <v>504</v>
      </c>
      <c r="BE4886" s="2" t="s">
        <v>362</v>
      </c>
      <c r="BF4886" s="2" t="s">
        <v>96</v>
      </c>
      <c r="BG4886" s="2" t="s">
        <v>82</v>
      </c>
      <c r="BH4886" s="2" t="s">
        <v>59</v>
      </c>
      <c r="BI4886" s="2" t="s">
        <v>30</v>
      </c>
      <c r="BJ4886" s="2" t="s">
        <v>75</v>
      </c>
      <c r="BK4886" s="2" t="s">
        <v>84</v>
      </c>
      <c r="BL4886" s="2" t="s">
        <v>45</v>
      </c>
      <c r="BM4886" s="2" t="s">
        <v>80</v>
      </c>
      <c r="BN4886" s="2">
        <v>398.98</v>
      </c>
      <c r="BO4886" s="13">
        <v>19</v>
      </c>
      <c r="BP4886" s="13">
        <v>0.22</v>
      </c>
      <c r="BQ4886" s="48" t="s">
        <v>719</v>
      </c>
      <c r="BR4886" s="13">
        <v>4091.95</v>
      </c>
      <c r="BS4886" s="60" t="s">
        <v>36</v>
      </c>
      <c r="BT4886" s="54" t="s">
        <v>720</v>
      </c>
      <c r="BU4886" s="2">
        <v>1646.43</v>
      </c>
      <c r="BV4886" s="2">
        <v>843.21</v>
      </c>
      <c r="BW4886" s="2" t="s">
        <v>47</v>
      </c>
      <c r="BX4886" s="2" t="s">
        <v>36</v>
      </c>
      <c r="BY4886" s="2" t="s">
        <v>37</v>
      </c>
      <c r="BZ4886" s="2">
        <v>14.21</v>
      </c>
      <c r="CA4886" s="2">
        <v>3</v>
      </c>
      <c r="CB4886" s="50" t="s">
        <v>721</v>
      </c>
      <c r="CC4886" s="2" t="s">
        <v>38</v>
      </c>
      <c r="CD4886" s="2" t="s">
        <v>39</v>
      </c>
      <c r="CE4886" s="2">
        <v>4</v>
      </c>
      <c r="CF4886" s="56" t="s">
        <v>728</v>
      </c>
      <c r="CG4886" s="21">
        <v>6</v>
      </c>
    </row>
    <row r="4887" spans="56:85" ht="16.5" thickTop="1" thickBot="1" x14ac:dyDescent="0.3">
      <c r="BD4887" s="22">
        <v>507</v>
      </c>
      <c r="BE4887" s="13" t="s">
        <v>195</v>
      </c>
      <c r="BF4887" s="13" t="s">
        <v>96</v>
      </c>
      <c r="BG4887" s="13" t="s">
        <v>28</v>
      </c>
      <c r="BH4887" s="13" t="s">
        <v>90</v>
      </c>
      <c r="BI4887" s="13" t="s">
        <v>78</v>
      </c>
      <c r="BJ4887" s="13" t="s">
        <v>75</v>
      </c>
      <c r="BK4887" s="13" t="s">
        <v>32</v>
      </c>
      <c r="BL4887" s="13" t="s">
        <v>33</v>
      </c>
      <c r="BM4887" s="13" t="s">
        <v>34</v>
      </c>
      <c r="BN4887" s="13">
        <v>276.11</v>
      </c>
      <c r="BO4887" s="2">
        <v>17</v>
      </c>
      <c r="BP4887" s="2">
        <v>0.23</v>
      </c>
      <c r="BQ4887" s="48" t="s">
        <v>719</v>
      </c>
      <c r="BR4887" s="2">
        <v>1187.26</v>
      </c>
      <c r="BS4887" s="59" t="s">
        <v>36</v>
      </c>
      <c r="BT4887" s="53" t="s">
        <v>724</v>
      </c>
      <c r="BU4887" s="13">
        <v>2266.44</v>
      </c>
      <c r="BV4887" s="13">
        <v>1825.51</v>
      </c>
      <c r="BW4887" s="13" t="s">
        <v>63</v>
      </c>
      <c r="BX4887" s="13" t="s">
        <v>54</v>
      </c>
      <c r="BY4887" s="13" t="s">
        <v>37</v>
      </c>
      <c r="BZ4887" s="13">
        <v>45.11</v>
      </c>
      <c r="CA4887" s="13">
        <v>3</v>
      </c>
      <c r="CB4887" s="51" t="s">
        <v>721</v>
      </c>
      <c r="CC4887" s="13" t="s">
        <v>38</v>
      </c>
      <c r="CD4887" s="13" t="s">
        <v>56</v>
      </c>
      <c r="CE4887" s="13">
        <v>2</v>
      </c>
      <c r="CF4887" s="57" t="s">
        <v>722</v>
      </c>
      <c r="CG4887" s="23">
        <v>10</v>
      </c>
    </row>
    <row r="4888" spans="56:85" ht="16.5" thickTop="1" thickBot="1" x14ac:dyDescent="0.3">
      <c r="BD4888" s="20">
        <v>512</v>
      </c>
      <c r="BE4888" s="2" t="s">
        <v>49</v>
      </c>
      <c r="BF4888" s="2" t="s">
        <v>58</v>
      </c>
      <c r="BG4888" s="2" t="s">
        <v>82</v>
      </c>
      <c r="BH4888" s="2" t="s">
        <v>83</v>
      </c>
      <c r="BI4888" s="2" t="s">
        <v>44</v>
      </c>
      <c r="BJ4888" s="2" t="s">
        <v>31</v>
      </c>
      <c r="BK4888" s="2" t="s">
        <v>69</v>
      </c>
      <c r="BL4888" s="2" t="s">
        <v>33</v>
      </c>
      <c r="BM4888" s="2" t="s">
        <v>70</v>
      </c>
      <c r="BN4888" s="2">
        <v>90.7</v>
      </c>
      <c r="BO4888" s="13">
        <v>1</v>
      </c>
      <c r="BP4888" s="13">
        <v>0.28000000000000003</v>
      </c>
      <c r="BQ4888" s="48" t="s">
        <v>719</v>
      </c>
      <c r="BR4888" s="13">
        <v>39.74</v>
      </c>
      <c r="BS4888" s="60" t="s">
        <v>723</v>
      </c>
      <c r="BT4888" s="54" t="s">
        <v>724</v>
      </c>
      <c r="BU4888" s="2">
        <v>786.1</v>
      </c>
      <c r="BV4888" s="2">
        <v>401.16</v>
      </c>
      <c r="BW4888" s="2" t="s">
        <v>63</v>
      </c>
      <c r="BX4888" s="2" t="s">
        <v>88</v>
      </c>
      <c r="BY4888" s="2" t="s">
        <v>48</v>
      </c>
      <c r="BZ4888" s="2">
        <v>26.24</v>
      </c>
      <c r="CA4888" s="2">
        <v>5</v>
      </c>
      <c r="CB4888" s="50" t="s">
        <v>725</v>
      </c>
      <c r="CC4888" s="2" t="s">
        <v>55</v>
      </c>
      <c r="CD4888" s="2" t="s">
        <v>39</v>
      </c>
      <c r="CE4888" s="2">
        <v>3</v>
      </c>
      <c r="CF4888" s="56" t="s">
        <v>726</v>
      </c>
      <c r="CG4888" s="21">
        <v>12</v>
      </c>
    </row>
    <row r="4889" spans="56:85" ht="16.5" thickTop="1" thickBot="1" x14ac:dyDescent="0.3">
      <c r="BD4889" s="22">
        <v>513</v>
      </c>
      <c r="BE4889" s="13" t="s">
        <v>106</v>
      </c>
      <c r="BF4889" s="13" t="s">
        <v>118</v>
      </c>
      <c r="BG4889" s="13" t="s">
        <v>66</v>
      </c>
      <c r="BH4889" s="13" t="s">
        <v>83</v>
      </c>
      <c r="BI4889" s="13" t="s">
        <v>94</v>
      </c>
      <c r="BJ4889" s="13" t="s">
        <v>75</v>
      </c>
      <c r="BK4889" s="13" t="s">
        <v>69</v>
      </c>
      <c r="BL4889" s="13" t="s">
        <v>33</v>
      </c>
      <c r="BM4889" s="13" t="s">
        <v>46</v>
      </c>
      <c r="BN4889" s="13">
        <v>55.19</v>
      </c>
      <c r="BO4889" s="2">
        <v>11</v>
      </c>
      <c r="BP4889" s="2">
        <v>0.28999999999999998</v>
      </c>
      <c r="BQ4889" s="48" t="s">
        <v>719</v>
      </c>
      <c r="BR4889" s="2">
        <v>4666.71</v>
      </c>
      <c r="BS4889" s="59" t="s">
        <v>36</v>
      </c>
      <c r="BT4889" s="53" t="s">
        <v>720</v>
      </c>
      <c r="BU4889" s="13">
        <v>24.52</v>
      </c>
      <c r="BV4889" s="13">
        <v>15.22</v>
      </c>
      <c r="BW4889" s="13" t="s">
        <v>35</v>
      </c>
      <c r="BX4889" s="13" t="s">
        <v>88</v>
      </c>
      <c r="BY4889" s="13" t="s">
        <v>37</v>
      </c>
      <c r="BZ4889" s="13">
        <v>45.29</v>
      </c>
      <c r="CA4889" s="13">
        <v>1</v>
      </c>
      <c r="CB4889" s="51" t="s">
        <v>721</v>
      </c>
      <c r="CC4889" s="13" t="s">
        <v>97</v>
      </c>
      <c r="CD4889" s="13" t="s">
        <v>39</v>
      </c>
      <c r="CE4889" s="13">
        <v>2</v>
      </c>
      <c r="CF4889" s="57" t="s">
        <v>722</v>
      </c>
      <c r="CG4889" s="23">
        <v>11</v>
      </c>
    </row>
    <row r="4890" spans="56:85" ht="16.5" thickTop="1" thickBot="1" x14ac:dyDescent="0.3">
      <c r="BD4890" s="20">
        <v>516</v>
      </c>
      <c r="BE4890" s="2" t="s">
        <v>255</v>
      </c>
      <c r="BF4890" s="2" t="s">
        <v>129</v>
      </c>
      <c r="BG4890" s="2" t="s">
        <v>66</v>
      </c>
      <c r="BH4890" s="2" t="s">
        <v>59</v>
      </c>
      <c r="BI4890" s="2" t="s">
        <v>78</v>
      </c>
      <c r="BJ4890" s="2" t="s">
        <v>51</v>
      </c>
      <c r="BK4890" s="2" t="s">
        <v>69</v>
      </c>
      <c r="BL4890" s="2" t="s">
        <v>45</v>
      </c>
      <c r="BM4890" s="2" t="s">
        <v>85</v>
      </c>
      <c r="BN4890" s="2">
        <v>597.53</v>
      </c>
      <c r="BO4890" s="2">
        <v>18</v>
      </c>
      <c r="BP4890" s="2">
        <v>0.27</v>
      </c>
      <c r="BQ4890" s="48" t="s">
        <v>719</v>
      </c>
      <c r="BR4890" s="2">
        <v>11184.64</v>
      </c>
      <c r="BS4890" s="59" t="s">
        <v>36</v>
      </c>
      <c r="BT4890" s="53" t="s">
        <v>720</v>
      </c>
      <c r="BU4890" s="2">
        <v>3093.34</v>
      </c>
      <c r="BV4890" s="2">
        <v>1573.37</v>
      </c>
      <c r="BW4890" s="2" t="s">
        <v>63</v>
      </c>
      <c r="BX4890" s="2" t="s">
        <v>54</v>
      </c>
      <c r="BY4890" s="2" t="s">
        <v>72</v>
      </c>
      <c r="BZ4890" s="2">
        <v>6.48</v>
      </c>
      <c r="CA4890" s="2">
        <v>3</v>
      </c>
      <c r="CB4890" s="50" t="s">
        <v>721</v>
      </c>
      <c r="CC4890" s="2" t="s">
        <v>97</v>
      </c>
      <c r="CD4890" s="2" t="s">
        <v>39</v>
      </c>
      <c r="CE4890" s="2">
        <v>1</v>
      </c>
      <c r="CF4890" s="56" t="s">
        <v>722</v>
      </c>
      <c r="CG4890" s="21">
        <v>1</v>
      </c>
    </row>
    <row r="4891" spans="56:85" ht="16.5" thickTop="1" thickBot="1" x14ac:dyDescent="0.3">
      <c r="BD4891" s="20">
        <v>520</v>
      </c>
      <c r="BE4891" s="2" t="s">
        <v>472</v>
      </c>
      <c r="BF4891" s="2" t="s">
        <v>96</v>
      </c>
      <c r="BG4891" s="2" t="s">
        <v>66</v>
      </c>
      <c r="BH4891" s="2" t="s">
        <v>43</v>
      </c>
      <c r="BI4891" s="2" t="s">
        <v>60</v>
      </c>
      <c r="BJ4891" s="2" t="s">
        <v>31</v>
      </c>
      <c r="BK4891" s="2" t="s">
        <v>84</v>
      </c>
      <c r="BL4891" s="2" t="s">
        <v>53</v>
      </c>
      <c r="BM4891" s="2" t="s">
        <v>85</v>
      </c>
      <c r="BN4891" s="2">
        <v>851.19</v>
      </c>
      <c r="BO4891" s="13">
        <v>18</v>
      </c>
      <c r="BP4891" s="13">
        <v>0.22</v>
      </c>
      <c r="BQ4891" s="48" t="s">
        <v>719</v>
      </c>
      <c r="BR4891" s="13">
        <v>9613.4699999999993</v>
      </c>
      <c r="BS4891" s="60" t="s">
        <v>36</v>
      </c>
      <c r="BT4891" s="54" t="s">
        <v>720</v>
      </c>
      <c r="BU4891" s="2">
        <v>7363.23</v>
      </c>
      <c r="BV4891" s="2">
        <v>3821.41</v>
      </c>
      <c r="BW4891" s="2" t="s">
        <v>76</v>
      </c>
      <c r="BX4891" s="2" t="s">
        <v>36</v>
      </c>
      <c r="BY4891" s="2" t="s">
        <v>37</v>
      </c>
      <c r="BZ4891" s="2">
        <v>8.39</v>
      </c>
      <c r="CA4891" s="2">
        <v>5</v>
      </c>
      <c r="CB4891" s="50" t="s">
        <v>725</v>
      </c>
      <c r="CC4891" s="2" t="s">
        <v>55</v>
      </c>
      <c r="CD4891" s="2" t="s">
        <v>56</v>
      </c>
      <c r="CE4891" s="2">
        <v>1</v>
      </c>
      <c r="CF4891" s="56" t="s">
        <v>722</v>
      </c>
      <c r="CG4891" s="21">
        <v>2</v>
      </c>
    </row>
    <row r="4892" spans="56:85" ht="16.5" thickTop="1" thickBot="1" x14ac:dyDescent="0.3">
      <c r="BD4892" s="22">
        <v>525</v>
      </c>
      <c r="BE4892" s="13" t="s">
        <v>473</v>
      </c>
      <c r="BF4892" s="13" t="s">
        <v>114</v>
      </c>
      <c r="BG4892" s="13" t="s">
        <v>28</v>
      </c>
      <c r="BH4892" s="13" t="s">
        <v>93</v>
      </c>
      <c r="BI4892" s="13" t="s">
        <v>100</v>
      </c>
      <c r="BJ4892" s="13" t="s">
        <v>31</v>
      </c>
      <c r="BK4892" s="13" t="s">
        <v>102</v>
      </c>
      <c r="BL4892" s="13" t="s">
        <v>45</v>
      </c>
      <c r="BM4892" s="13" t="s">
        <v>46</v>
      </c>
      <c r="BN4892" s="13">
        <v>684.72</v>
      </c>
      <c r="BO4892" s="13">
        <v>16</v>
      </c>
      <c r="BP4892" s="13">
        <v>0.25</v>
      </c>
      <c r="BQ4892" s="48" t="s">
        <v>719</v>
      </c>
      <c r="BR4892" s="13">
        <v>10405.32</v>
      </c>
      <c r="BS4892" s="60" t="s">
        <v>36</v>
      </c>
      <c r="BT4892" s="54" t="s">
        <v>720</v>
      </c>
      <c r="BU4892" s="13">
        <v>5758.27</v>
      </c>
      <c r="BV4892" s="13">
        <v>3855.2</v>
      </c>
      <c r="BW4892" s="13" t="s">
        <v>76</v>
      </c>
      <c r="BX4892" s="13" t="s">
        <v>36</v>
      </c>
      <c r="BY4892" s="13" t="s">
        <v>37</v>
      </c>
      <c r="BZ4892" s="13">
        <v>33.92</v>
      </c>
      <c r="CA4892" s="13">
        <v>6</v>
      </c>
      <c r="CB4892" s="51" t="s">
        <v>725</v>
      </c>
      <c r="CC4892" s="13" t="s">
        <v>97</v>
      </c>
      <c r="CD4892" s="13" t="s">
        <v>56</v>
      </c>
      <c r="CE4892" s="13">
        <v>5</v>
      </c>
      <c r="CF4892" s="57" t="s">
        <v>727</v>
      </c>
      <c r="CG4892" s="23">
        <v>9</v>
      </c>
    </row>
    <row r="4893" spans="56:85" ht="16.5" thickTop="1" thickBot="1" x14ac:dyDescent="0.3">
      <c r="BD4893" s="22">
        <v>527</v>
      </c>
      <c r="BE4893" s="13" t="s">
        <v>412</v>
      </c>
      <c r="BF4893" s="13" t="s">
        <v>65</v>
      </c>
      <c r="BG4893" s="13" t="s">
        <v>66</v>
      </c>
      <c r="BH4893" s="13" t="s">
        <v>29</v>
      </c>
      <c r="BI4893" s="13" t="s">
        <v>60</v>
      </c>
      <c r="BJ4893" s="13" t="s">
        <v>31</v>
      </c>
      <c r="BK4893" s="13" t="s">
        <v>52</v>
      </c>
      <c r="BL4893" s="13" t="s">
        <v>53</v>
      </c>
      <c r="BM4893" s="13" t="s">
        <v>34</v>
      </c>
      <c r="BN4893" s="13">
        <v>867.11</v>
      </c>
      <c r="BO4893" s="2">
        <v>4</v>
      </c>
      <c r="BP4893" s="2">
        <v>0.27</v>
      </c>
      <c r="BQ4893" s="48" t="s">
        <v>719</v>
      </c>
      <c r="BR4893" s="2">
        <v>419.63</v>
      </c>
      <c r="BS4893" s="59" t="s">
        <v>723</v>
      </c>
      <c r="BT4893" s="53" t="s">
        <v>724</v>
      </c>
      <c r="BU4893" s="13">
        <v>8682.51</v>
      </c>
      <c r="BV4893" s="13">
        <v>1722.81</v>
      </c>
      <c r="BW4893" s="13" t="s">
        <v>47</v>
      </c>
      <c r="BX4893" s="13" t="s">
        <v>36</v>
      </c>
      <c r="BY4893" s="13" t="s">
        <v>48</v>
      </c>
      <c r="BZ4893" s="13">
        <v>26.61</v>
      </c>
      <c r="CA4893" s="13">
        <v>9</v>
      </c>
      <c r="CB4893" s="51" t="s">
        <v>725</v>
      </c>
      <c r="CC4893" s="13" t="s">
        <v>55</v>
      </c>
      <c r="CD4893" s="13" t="s">
        <v>39</v>
      </c>
      <c r="CE4893" s="13">
        <v>2</v>
      </c>
      <c r="CF4893" s="57" t="s">
        <v>722</v>
      </c>
      <c r="CG4893" s="23">
        <v>5</v>
      </c>
    </row>
    <row r="4894" spans="56:85" ht="16.5" thickTop="1" thickBot="1" x14ac:dyDescent="0.3">
      <c r="BD4894" s="20">
        <v>530</v>
      </c>
      <c r="BE4894" s="2" t="s">
        <v>474</v>
      </c>
      <c r="BF4894" s="2" t="s">
        <v>58</v>
      </c>
      <c r="BG4894" s="2" t="s">
        <v>82</v>
      </c>
      <c r="BH4894" s="2" t="s">
        <v>93</v>
      </c>
      <c r="BI4894" s="2" t="s">
        <v>78</v>
      </c>
      <c r="BJ4894" s="2" t="s">
        <v>31</v>
      </c>
      <c r="BK4894" s="2" t="s">
        <v>79</v>
      </c>
      <c r="BL4894" s="2" t="s">
        <v>33</v>
      </c>
      <c r="BM4894" s="2" t="s">
        <v>34</v>
      </c>
      <c r="BN4894" s="2">
        <v>143.71</v>
      </c>
      <c r="BO4894" s="13">
        <v>7</v>
      </c>
      <c r="BP4894" s="13">
        <v>0.25</v>
      </c>
      <c r="BQ4894" s="48" t="s">
        <v>719</v>
      </c>
      <c r="BR4894" s="13">
        <v>2026.18</v>
      </c>
      <c r="BS4894" s="60" t="s">
        <v>36</v>
      </c>
      <c r="BT4894" s="54" t="s">
        <v>724</v>
      </c>
      <c r="BU4894" s="2">
        <v>310.49</v>
      </c>
      <c r="BV4894" s="2">
        <v>109.14</v>
      </c>
      <c r="BW4894" s="2" t="s">
        <v>76</v>
      </c>
      <c r="BX4894" s="2" t="s">
        <v>54</v>
      </c>
      <c r="BY4894" s="2" t="s">
        <v>48</v>
      </c>
      <c r="BZ4894" s="2">
        <v>16.86</v>
      </c>
      <c r="CA4894" s="2">
        <v>5</v>
      </c>
      <c r="CB4894" s="50" t="s">
        <v>725</v>
      </c>
      <c r="CC4894" s="2" t="s">
        <v>38</v>
      </c>
      <c r="CD4894" s="2" t="s">
        <v>56</v>
      </c>
      <c r="CE4894" s="2">
        <v>4</v>
      </c>
      <c r="CF4894" s="56" t="s">
        <v>728</v>
      </c>
      <c r="CG4894" s="21">
        <v>3</v>
      </c>
    </row>
    <row r="4895" spans="56:85" ht="16.5" thickTop="1" thickBot="1" x14ac:dyDescent="0.3">
      <c r="BD4895" s="22">
        <v>531</v>
      </c>
      <c r="BE4895" s="13" t="s">
        <v>209</v>
      </c>
      <c r="BF4895" s="13" t="s">
        <v>50</v>
      </c>
      <c r="BG4895" s="13" t="s">
        <v>66</v>
      </c>
      <c r="BH4895" s="13" t="s">
        <v>43</v>
      </c>
      <c r="BI4895" s="13" t="s">
        <v>60</v>
      </c>
      <c r="BJ4895" s="13" t="s">
        <v>51</v>
      </c>
      <c r="BK4895" s="13" t="s">
        <v>107</v>
      </c>
      <c r="BL4895" s="13" t="s">
        <v>33</v>
      </c>
      <c r="BM4895" s="13" t="s">
        <v>46</v>
      </c>
      <c r="BN4895" s="13">
        <v>385.94</v>
      </c>
      <c r="BO4895" s="2">
        <v>10</v>
      </c>
      <c r="BP4895" s="2">
        <v>0.27</v>
      </c>
      <c r="BQ4895" s="48" t="s">
        <v>719</v>
      </c>
      <c r="BR4895" s="2">
        <v>1112.67</v>
      </c>
      <c r="BS4895" s="59" t="s">
        <v>36</v>
      </c>
      <c r="BT4895" s="53" t="s">
        <v>724</v>
      </c>
      <c r="BU4895" s="13">
        <v>1803.2</v>
      </c>
      <c r="BV4895" s="13">
        <v>222.98</v>
      </c>
      <c r="BW4895" s="13" t="s">
        <v>76</v>
      </c>
      <c r="BX4895" s="13" t="s">
        <v>88</v>
      </c>
      <c r="BY4895" s="13" t="s">
        <v>72</v>
      </c>
      <c r="BZ4895" s="13">
        <v>11.81</v>
      </c>
      <c r="CA4895" s="13">
        <v>6</v>
      </c>
      <c r="CB4895" s="51" t="s">
        <v>725</v>
      </c>
      <c r="CC4895" s="13" t="s">
        <v>97</v>
      </c>
      <c r="CD4895" s="13" t="s">
        <v>39</v>
      </c>
      <c r="CE4895" s="13">
        <v>3</v>
      </c>
      <c r="CF4895" s="57" t="s">
        <v>726</v>
      </c>
      <c r="CG4895" s="23">
        <v>7</v>
      </c>
    </row>
    <row r="4896" spans="56:85" ht="16.5" thickTop="1" thickBot="1" x14ac:dyDescent="0.3">
      <c r="BD4896" s="20">
        <v>536</v>
      </c>
      <c r="BE4896" s="2" t="s">
        <v>26</v>
      </c>
      <c r="BF4896" s="2" t="s">
        <v>127</v>
      </c>
      <c r="BG4896" s="2" t="s">
        <v>82</v>
      </c>
      <c r="BH4896" s="2" t="s">
        <v>93</v>
      </c>
      <c r="BI4896" s="2" t="s">
        <v>44</v>
      </c>
      <c r="BJ4896" s="2" t="s">
        <v>31</v>
      </c>
      <c r="BK4896" s="2" t="s">
        <v>69</v>
      </c>
      <c r="BL4896" s="2" t="s">
        <v>33</v>
      </c>
      <c r="BM4896" s="2" t="s">
        <v>85</v>
      </c>
      <c r="BN4896" s="2">
        <v>152.41999999999999</v>
      </c>
      <c r="BO4896" s="2">
        <v>11</v>
      </c>
      <c r="BP4896" s="2">
        <v>0.27</v>
      </c>
      <c r="BQ4896" s="48" t="s">
        <v>719</v>
      </c>
      <c r="BR4896" s="2">
        <v>5591.77</v>
      </c>
      <c r="BS4896" s="59" t="s">
        <v>36</v>
      </c>
      <c r="BT4896" s="53" t="s">
        <v>720</v>
      </c>
      <c r="BU4896" s="2">
        <v>862.21</v>
      </c>
      <c r="BV4896" s="2">
        <v>250.46</v>
      </c>
      <c r="BW4896" s="2" t="s">
        <v>35</v>
      </c>
      <c r="BX4896" s="2" t="s">
        <v>88</v>
      </c>
      <c r="BY4896" s="2" t="s">
        <v>72</v>
      </c>
      <c r="BZ4896" s="2">
        <v>15.06</v>
      </c>
      <c r="CA4896" s="2">
        <v>6</v>
      </c>
      <c r="CB4896" s="50" t="s">
        <v>725</v>
      </c>
      <c r="CC4896" s="2" t="s">
        <v>97</v>
      </c>
      <c r="CD4896" s="2" t="s">
        <v>56</v>
      </c>
      <c r="CE4896" s="2">
        <v>2</v>
      </c>
      <c r="CF4896" s="56" t="s">
        <v>722</v>
      </c>
      <c r="CG4896" s="21">
        <v>8</v>
      </c>
    </row>
    <row r="4897" spans="56:85" ht="16.5" thickTop="1" thickBot="1" x14ac:dyDescent="0.3">
      <c r="BD4897" s="20">
        <v>542</v>
      </c>
      <c r="BE4897" s="2" t="s">
        <v>477</v>
      </c>
      <c r="BF4897" s="2" t="s">
        <v>127</v>
      </c>
      <c r="BG4897" s="2" t="s">
        <v>82</v>
      </c>
      <c r="BH4897" s="2" t="s">
        <v>83</v>
      </c>
      <c r="BI4897" s="2" t="s">
        <v>60</v>
      </c>
      <c r="BJ4897" s="2" t="s">
        <v>31</v>
      </c>
      <c r="BK4897" s="2" t="s">
        <v>87</v>
      </c>
      <c r="BL4897" s="2" t="s">
        <v>53</v>
      </c>
      <c r="BM4897" s="2" t="s">
        <v>70</v>
      </c>
      <c r="BN4897" s="2">
        <v>696.36</v>
      </c>
      <c r="BO4897" s="13">
        <v>7</v>
      </c>
      <c r="BP4897" s="13">
        <v>0.23</v>
      </c>
      <c r="BQ4897" s="48" t="s">
        <v>719</v>
      </c>
      <c r="BR4897" s="13">
        <v>1871.41</v>
      </c>
      <c r="BS4897" s="60" t="s">
        <v>36</v>
      </c>
      <c r="BT4897" s="54" t="s">
        <v>724</v>
      </c>
      <c r="BU4897" s="2">
        <v>4277.6899999999996</v>
      </c>
      <c r="BV4897" s="2">
        <v>1314.08</v>
      </c>
      <c r="BW4897" s="2" t="s">
        <v>76</v>
      </c>
      <c r="BX4897" s="2" t="s">
        <v>88</v>
      </c>
      <c r="BY4897" s="2" t="s">
        <v>37</v>
      </c>
      <c r="BZ4897" s="2">
        <v>6.65</v>
      </c>
      <c r="CA4897" s="2">
        <v>4</v>
      </c>
      <c r="CB4897" s="50" t="s">
        <v>725</v>
      </c>
      <c r="CC4897" s="2" t="s">
        <v>97</v>
      </c>
      <c r="CD4897" s="2" t="s">
        <v>39</v>
      </c>
      <c r="CE4897" s="2">
        <v>4</v>
      </c>
      <c r="CF4897" s="56" t="s">
        <v>728</v>
      </c>
      <c r="CG4897" s="21">
        <v>10</v>
      </c>
    </row>
    <row r="4898" spans="56:85" ht="16.5" thickTop="1" thickBot="1" x14ac:dyDescent="0.3">
      <c r="BD4898" s="22">
        <v>543</v>
      </c>
      <c r="BE4898" s="13" t="s">
        <v>478</v>
      </c>
      <c r="BF4898" s="13" t="s">
        <v>58</v>
      </c>
      <c r="BG4898" s="13" t="s">
        <v>42</v>
      </c>
      <c r="BH4898" s="13" t="s">
        <v>29</v>
      </c>
      <c r="BI4898" s="13" t="s">
        <v>94</v>
      </c>
      <c r="BJ4898" s="13" t="s">
        <v>31</v>
      </c>
      <c r="BK4898" s="13" t="s">
        <v>102</v>
      </c>
      <c r="BL4898" s="13" t="s">
        <v>33</v>
      </c>
      <c r="BM4898" s="13" t="s">
        <v>80</v>
      </c>
      <c r="BN4898" s="13">
        <v>347.2</v>
      </c>
      <c r="BO4898" s="2">
        <v>12</v>
      </c>
      <c r="BP4898" s="2">
        <v>0.27</v>
      </c>
      <c r="BQ4898" s="48" t="s">
        <v>719</v>
      </c>
      <c r="BR4898" s="2">
        <v>8387.8799999999992</v>
      </c>
      <c r="BS4898" s="59" t="s">
        <v>36</v>
      </c>
      <c r="BT4898" s="53" t="s">
        <v>720</v>
      </c>
      <c r="BU4898" s="13">
        <v>1036.56</v>
      </c>
      <c r="BV4898" s="13">
        <v>834.85</v>
      </c>
      <c r="BW4898" s="13" t="s">
        <v>91</v>
      </c>
      <c r="BX4898" s="13" t="s">
        <v>71</v>
      </c>
      <c r="BY4898" s="13" t="s">
        <v>48</v>
      </c>
      <c r="BZ4898" s="13">
        <v>10.56</v>
      </c>
      <c r="CA4898" s="13">
        <v>4</v>
      </c>
      <c r="CB4898" s="51" t="s">
        <v>725</v>
      </c>
      <c r="CC4898" s="13" t="s">
        <v>55</v>
      </c>
      <c r="CD4898" s="13" t="s">
        <v>39</v>
      </c>
      <c r="CE4898" s="13">
        <v>5</v>
      </c>
      <c r="CF4898" s="57" t="s">
        <v>727</v>
      </c>
      <c r="CG4898" s="23">
        <v>5</v>
      </c>
    </row>
    <row r="4899" spans="56:85" ht="16.5" thickTop="1" thickBot="1" x14ac:dyDescent="0.3">
      <c r="BD4899" s="20">
        <v>544</v>
      </c>
      <c r="BE4899" s="2" t="s">
        <v>451</v>
      </c>
      <c r="BF4899" s="2" t="s">
        <v>99</v>
      </c>
      <c r="BG4899" s="2" t="s">
        <v>42</v>
      </c>
      <c r="BH4899" s="2" t="s">
        <v>83</v>
      </c>
      <c r="BI4899" s="2" t="s">
        <v>78</v>
      </c>
      <c r="BJ4899" s="2" t="s">
        <v>51</v>
      </c>
      <c r="BK4899" s="2" t="s">
        <v>107</v>
      </c>
      <c r="BL4899" s="2" t="s">
        <v>33</v>
      </c>
      <c r="BM4899" s="2" t="s">
        <v>85</v>
      </c>
      <c r="BN4899" s="2">
        <v>957.52</v>
      </c>
      <c r="BO4899" s="2">
        <v>8</v>
      </c>
      <c r="BP4899" s="2">
        <v>0.26</v>
      </c>
      <c r="BQ4899" s="48" t="s">
        <v>719</v>
      </c>
      <c r="BR4899" s="2">
        <v>1355.32</v>
      </c>
      <c r="BS4899" s="59" t="s">
        <v>36</v>
      </c>
      <c r="BT4899" s="53" t="s">
        <v>724</v>
      </c>
      <c r="BU4899" s="2">
        <v>5899.43</v>
      </c>
      <c r="BV4899" s="2">
        <v>2488.4499999999998</v>
      </c>
      <c r="BW4899" s="2" t="s">
        <v>35</v>
      </c>
      <c r="BX4899" s="2" t="s">
        <v>36</v>
      </c>
      <c r="BY4899" s="2" t="s">
        <v>37</v>
      </c>
      <c r="BZ4899" s="2">
        <v>35.94</v>
      </c>
      <c r="CA4899" s="2">
        <v>10</v>
      </c>
      <c r="CB4899" s="50" t="s">
        <v>725</v>
      </c>
      <c r="CC4899" s="2" t="s">
        <v>97</v>
      </c>
      <c r="CD4899" s="2" t="s">
        <v>56</v>
      </c>
      <c r="CE4899" s="2">
        <v>1</v>
      </c>
      <c r="CF4899" s="56" t="s">
        <v>722</v>
      </c>
      <c r="CG4899" s="21">
        <v>12</v>
      </c>
    </row>
    <row r="4900" spans="56:85" ht="16.5" thickTop="1" thickBot="1" x14ac:dyDescent="0.3">
      <c r="BD4900" s="20">
        <v>548</v>
      </c>
      <c r="BE4900" s="2" t="s">
        <v>481</v>
      </c>
      <c r="BF4900" s="2" t="s">
        <v>96</v>
      </c>
      <c r="BG4900" s="2" t="s">
        <v>28</v>
      </c>
      <c r="BH4900" s="2" t="s">
        <v>43</v>
      </c>
      <c r="BI4900" s="2" t="s">
        <v>44</v>
      </c>
      <c r="BJ4900" s="2" t="s">
        <v>68</v>
      </c>
      <c r="BK4900" s="2" t="s">
        <v>62</v>
      </c>
      <c r="BL4900" s="2" t="s">
        <v>33</v>
      </c>
      <c r="BM4900" s="2" t="s">
        <v>80</v>
      </c>
      <c r="BN4900" s="2">
        <v>228.94</v>
      </c>
      <c r="BO4900" s="13">
        <v>10</v>
      </c>
      <c r="BP4900" s="13">
        <v>0.23</v>
      </c>
      <c r="BQ4900" s="48" t="s">
        <v>719</v>
      </c>
      <c r="BR4900" s="13">
        <v>5268.03</v>
      </c>
      <c r="BS4900" s="60" t="s">
        <v>36</v>
      </c>
      <c r="BT4900" s="54" t="s">
        <v>720</v>
      </c>
      <c r="BU4900" s="2">
        <v>1034.72</v>
      </c>
      <c r="BV4900" s="2">
        <v>320.60000000000002</v>
      </c>
      <c r="BW4900" s="2" t="s">
        <v>35</v>
      </c>
      <c r="BX4900" s="2" t="s">
        <v>88</v>
      </c>
      <c r="BY4900" s="2" t="s">
        <v>48</v>
      </c>
      <c r="BZ4900" s="2">
        <v>22.23</v>
      </c>
      <c r="CA4900" s="2">
        <v>3</v>
      </c>
      <c r="CB4900" s="50" t="s">
        <v>721</v>
      </c>
      <c r="CC4900" s="2" t="s">
        <v>97</v>
      </c>
      <c r="CD4900" s="2" t="s">
        <v>56</v>
      </c>
      <c r="CE4900" s="2">
        <v>5</v>
      </c>
      <c r="CF4900" s="56" t="s">
        <v>727</v>
      </c>
      <c r="CG4900" s="21">
        <v>9</v>
      </c>
    </row>
    <row r="4901" spans="56:85" ht="16.5" thickTop="1" thickBot="1" x14ac:dyDescent="0.3">
      <c r="BD4901" s="22">
        <v>553</v>
      </c>
      <c r="BE4901" s="13" t="s">
        <v>228</v>
      </c>
      <c r="BF4901" s="13" t="s">
        <v>41</v>
      </c>
      <c r="BG4901" s="13" t="s">
        <v>82</v>
      </c>
      <c r="BH4901" s="13" t="s">
        <v>83</v>
      </c>
      <c r="BI4901" s="13" t="s">
        <v>67</v>
      </c>
      <c r="BJ4901" s="13" t="s">
        <v>51</v>
      </c>
      <c r="BK4901" s="13" t="s">
        <v>87</v>
      </c>
      <c r="BL4901" s="13" t="s">
        <v>53</v>
      </c>
      <c r="BM4901" s="13" t="s">
        <v>70</v>
      </c>
      <c r="BN4901" s="13">
        <v>684.16</v>
      </c>
      <c r="BO4901" s="13">
        <v>4</v>
      </c>
      <c r="BP4901" s="13">
        <v>0.28000000000000003</v>
      </c>
      <c r="BQ4901" s="48" t="s">
        <v>719</v>
      </c>
      <c r="BR4901" s="13">
        <v>540.46</v>
      </c>
      <c r="BS4901" s="60" t="s">
        <v>723</v>
      </c>
      <c r="BT4901" s="54" t="s">
        <v>724</v>
      </c>
      <c r="BU4901" s="13">
        <v>2881.41</v>
      </c>
      <c r="BV4901" s="13">
        <v>2386.62</v>
      </c>
      <c r="BW4901" s="13" t="s">
        <v>91</v>
      </c>
      <c r="BX4901" s="13" t="s">
        <v>71</v>
      </c>
      <c r="BY4901" s="13" t="s">
        <v>37</v>
      </c>
      <c r="BZ4901" s="13">
        <v>36.909999999999997</v>
      </c>
      <c r="CA4901" s="13">
        <v>1</v>
      </c>
      <c r="CB4901" s="51" t="s">
        <v>721</v>
      </c>
      <c r="CC4901" s="13" t="s">
        <v>55</v>
      </c>
      <c r="CD4901" s="13" t="s">
        <v>39</v>
      </c>
      <c r="CE4901" s="13">
        <v>3</v>
      </c>
      <c r="CF4901" s="57" t="s">
        <v>726</v>
      </c>
      <c r="CG4901" s="23">
        <v>5</v>
      </c>
    </row>
    <row r="4902" spans="56:85" ht="16.5" thickTop="1" thickBot="1" x14ac:dyDescent="0.3">
      <c r="BD4902" s="22">
        <v>559</v>
      </c>
      <c r="BE4902" s="13" t="s">
        <v>467</v>
      </c>
      <c r="BF4902" s="13" t="s">
        <v>120</v>
      </c>
      <c r="BG4902" s="13" t="s">
        <v>42</v>
      </c>
      <c r="BH4902" s="13" t="s">
        <v>90</v>
      </c>
      <c r="BI4902" s="13" t="s">
        <v>100</v>
      </c>
      <c r="BJ4902" s="13" t="s">
        <v>61</v>
      </c>
      <c r="BK4902" s="13" t="s">
        <v>62</v>
      </c>
      <c r="BL4902" s="13" t="s">
        <v>33</v>
      </c>
      <c r="BM4902" s="13" t="s">
        <v>70</v>
      </c>
      <c r="BN4902" s="13">
        <v>187.66</v>
      </c>
      <c r="BO4902" s="13">
        <v>7</v>
      </c>
      <c r="BP4902" s="13">
        <v>0.22</v>
      </c>
      <c r="BQ4902" s="48" t="s">
        <v>719</v>
      </c>
      <c r="BR4902" s="13">
        <v>3703.63</v>
      </c>
      <c r="BS4902" s="60" t="s">
        <v>36</v>
      </c>
      <c r="BT4902" s="54" t="s">
        <v>720</v>
      </c>
      <c r="BU4902" s="13">
        <v>439.28</v>
      </c>
      <c r="BV4902" s="13">
        <v>101.18</v>
      </c>
      <c r="BW4902" s="13" t="s">
        <v>63</v>
      </c>
      <c r="BX4902" s="13" t="s">
        <v>36</v>
      </c>
      <c r="BY4902" s="13" t="s">
        <v>37</v>
      </c>
      <c r="BZ4902" s="13">
        <v>21.71</v>
      </c>
      <c r="CA4902" s="13">
        <v>5</v>
      </c>
      <c r="CB4902" s="51" t="s">
        <v>725</v>
      </c>
      <c r="CC4902" s="13" t="s">
        <v>38</v>
      </c>
      <c r="CD4902" s="13" t="s">
        <v>56</v>
      </c>
      <c r="CE4902" s="13">
        <v>4</v>
      </c>
      <c r="CF4902" s="57" t="s">
        <v>728</v>
      </c>
      <c r="CG4902" s="23">
        <v>7</v>
      </c>
    </row>
    <row r="4903" spans="56:85" ht="16.5" thickTop="1" thickBot="1" x14ac:dyDescent="0.3">
      <c r="BD4903" s="22">
        <v>561</v>
      </c>
      <c r="BE4903" s="13" t="s">
        <v>486</v>
      </c>
      <c r="BF4903" s="13" t="s">
        <v>129</v>
      </c>
      <c r="BG4903" s="13" t="s">
        <v>28</v>
      </c>
      <c r="BH4903" s="13" t="s">
        <v>29</v>
      </c>
      <c r="BI4903" s="13" t="s">
        <v>78</v>
      </c>
      <c r="BJ4903" s="13" t="s">
        <v>51</v>
      </c>
      <c r="BK4903" s="13" t="s">
        <v>79</v>
      </c>
      <c r="BL4903" s="13" t="s">
        <v>53</v>
      </c>
      <c r="BM4903" s="13" t="s">
        <v>80</v>
      </c>
      <c r="BN4903" s="13">
        <v>678.32</v>
      </c>
      <c r="BO4903" s="2">
        <v>7</v>
      </c>
      <c r="BP4903" s="2">
        <v>0.28000000000000003</v>
      </c>
      <c r="BQ4903" s="48" t="s">
        <v>719</v>
      </c>
      <c r="BR4903" s="2">
        <v>3403.86</v>
      </c>
      <c r="BS4903" s="59" t="s">
        <v>36</v>
      </c>
      <c r="BT4903" s="53" t="s">
        <v>720</v>
      </c>
      <c r="BU4903" s="13">
        <v>2395.0100000000002</v>
      </c>
      <c r="BV4903" s="13">
        <v>1308.6199999999999</v>
      </c>
      <c r="BW4903" s="13" t="s">
        <v>91</v>
      </c>
      <c r="BX4903" s="13" t="s">
        <v>36</v>
      </c>
      <c r="BY4903" s="13" t="s">
        <v>72</v>
      </c>
      <c r="BZ4903" s="13">
        <v>47.18</v>
      </c>
      <c r="CA4903" s="13">
        <v>2</v>
      </c>
      <c r="CB4903" s="51" t="s">
        <v>721</v>
      </c>
      <c r="CC4903" s="13" t="s">
        <v>97</v>
      </c>
      <c r="CD4903" s="13" t="s">
        <v>39</v>
      </c>
      <c r="CE4903" s="13">
        <v>3</v>
      </c>
      <c r="CF4903" s="57" t="s">
        <v>726</v>
      </c>
      <c r="CG4903" s="23">
        <v>4</v>
      </c>
    </row>
    <row r="4904" spans="56:85" ht="16.5" thickTop="1" thickBot="1" x14ac:dyDescent="0.3">
      <c r="BD4904" s="20">
        <v>562</v>
      </c>
      <c r="BE4904" s="2" t="s">
        <v>487</v>
      </c>
      <c r="BF4904" s="2" t="s">
        <v>65</v>
      </c>
      <c r="BG4904" s="2" t="s">
        <v>28</v>
      </c>
      <c r="BH4904" s="2" t="s">
        <v>90</v>
      </c>
      <c r="BI4904" s="2" t="s">
        <v>100</v>
      </c>
      <c r="BJ4904" s="2" t="s">
        <v>31</v>
      </c>
      <c r="BK4904" s="2" t="s">
        <v>62</v>
      </c>
      <c r="BL4904" s="2" t="s">
        <v>45</v>
      </c>
      <c r="BM4904" s="2" t="s">
        <v>80</v>
      </c>
      <c r="BN4904" s="2">
        <v>675.37</v>
      </c>
      <c r="BO4904" s="13">
        <v>18</v>
      </c>
      <c r="BP4904" s="13">
        <v>0.28000000000000003</v>
      </c>
      <c r="BQ4904" s="48" t="s">
        <v>719</v>
      </c>
      <c r="BR4904" s="13">
        <v>12955.59</v>
      </c>
      <c r="BS4904" s="60" t="s">
        <v>36</v>
      </c>
      <c r="BT4904" s="54" t="s">
        <v>720</v>
      </c>
      <c r="BU4904" s="2">
        <v>2930.41</v>
      </c>
      <c r="BV4904" s="2">
        <v>473.45</v>
      </c>
      <c r="BW4904" s="2" t="s">
        <v>63</v>
      </c>
      <c r="BX4904" s="2" t="s">
        <v>88</v>
      </c>
      <c r="BY4904" s="2" t="s">
        <v>37</v>
      </c>
      <c r="BZ4904" s="2">
        <v>45.26</v>
      </c>
      <c r="CA4904" s="2">
        <v>7</v>
      </c>
      <c r="CB4904" s="50" t="s">
        <v>725</v>
      </c>
      <c r="CC4904" s="2" t="s">
        <v>55</v>
      </c>
      <c r="CD4904" s="2" t="s">
        <v>56</v>
      </c>
      <c r="CE4904" s="2">
        <v>4</v>
      </c>
      <c r="CF4904" s="56" t="s">
        <v>728</v>
      </c>
      <c r="CG4904" s="21">
        <v>1</v>
      </c>
    </row>
    <row r="4905" spans="56:85" ht="16.5" thickTop="1" thickBot="1" x14ac:dyDescent="0.3">
      <c r="BD4905" s="22">
        <v>563</v>
      </c>
      <c r="BE4905" s="13" t="s">
        <v>143</v>
      </c>
      <c r="BF4905" s="13" t="s">
        <v>129</v>
      </c>
      <c r="BG4905" s="13" t="s">
        <v>66</v>
      </c>
      <c r="BH4905" s="13" t="s">
        <v>93</v>
      </c>
      <c r="BI4905" s="13" t="s">
        <v>30</v>
      </c>
      <c r="BJ4905" s="13" t="s">
        <v>61</v>
      </c>
      <c r="BK4905" s="13" t="s">
        <v>134</v>
      </c>
      <c r="BL4905" s="13" t="s">
        <v>33</v>
      </c>
      <c r="BM4905" s="13" t="s">
        <v>80</v>
      </c>
      <c r="BN4905" s="13">
        <v>999.66</v>
      </c>
      <c r="BO4905" s="2">
        <v>1</v>
      </c>
      <c r="BP4905" s="2">
        <v>0.3</v>
      </c>
      <c r="BQ4905" s="48" t="s">
        <v>719</v>
      </c>
      <c r="BR4905" s="2">
        <v>549.45000000000005</v>
      </c>
      <c r="BS4905" s="59" t="s">
        <v>723</v>
      </c>
      <c r="BT4905" s="53" t="s">
        <v>724</v>
      </c>
      <c r="BU4905" s="13">
        <v>10713.24</v>
      </c>
      <c r="BV4905" s="13">
        <v>2242.35</v>
      </c>
      <c r="BW4905" s="13" t="s">
        <v>91</v>
      </c>
      <c r="BX4905" s="13" t="s">
        <v>71</v>
      </c>
      <c r="BY4905" s="13" t="s">
        <v>48</v>
      </c>
      <c r="BZ4905" s="13">
        <v>42.15</v>
      </c>
      <c r="CA4905" s="13">
        <v>4</v>
      </c>
      <c r="CB4905" s="51" t="s">
        <v>725</v>
      </c>
      <c r="CC4905" s="13" t="s">
        <v>55</v>
      </c>
      <c r="CD4905" s="13" t="s">
        <v>39</v>
      </c>
      <c r="CE4905" s="13">
        <v>4</v>
      </c>
      <c r="CF4905" s="57" t="s">
        <v>728</v>
      </c>
      <c r="CG4905" s="23">
        <v>7</v>
      </c>
    </row>
    <row r="4906" spans="56:85" ht="16.5" thickTop="1" thickBot="1" x14ac:dyDescent="0.3">
      <c r="BD4906" s="20">
        <v>564</v>
      </c>
      <c r="BE4906" s="2" t="s">
        <v>488</v>
      </c>
      <c r="BF4906" s="2" t="s">
        <v>114</v>
      </c>
      <c r="BG4906" s="2" t="s">
        <v>28</v>
      </c>
      <c r="BH4906" s="2" t="s">
        <v>43</v>
      </c>
      <c r="BI4906" s="2" t="s">
        <v>44</v>
      </c>
      <c r="BJ4906" s="2" t="s">
        <v>75</v>
      </c>
      <c r="BK4906" s="2" t="s">
        <v>134</v>
      </c>
      <c r="BL4906" s="2" t="s">
        <v>53</v>
      </c>
      <c r="BM4906" s="2" t="s">
        <v>80</v>
      </c>
      <c r="BN4906" s="2">
        <v>784.93</v>
      </c>
      <c r="BO4906" s="13">
        <v>7</v>
      </c>
      <c r="BP4906" s="13">
        <v>0.28999999999999998</v>
      </c>
      <c r="BQ4906" s="48" t="s">
        <v>719</v>
      </c>
      <c r="BR4906" s="13">
        <v>1798.69</v>
      </c>
      <c r="BS4906" s="60" t="s">
        <v>36</v>
      </c>
      <c r="BT4906" s="54" t="s">
        <v>724</v>
      </c>
      <c r="BU4906" s="2">
        <v>363.57</v>
      </c>
      <c r="BV4906" s="2">
        <v>185.88</v>
      </c>
      <c r="BW4906" s="2" t="s">
        <v>47</v>
      </c>
      <c r="BX4906" s="2" t="s">
        <v>71</v>
      </c>
      <c r="BY4906" s="2" t="s">
        <v>37</v>
      </c>
      <c r="BZ4906" s="2">
        <v>34.799999999999997</v>
      </c>
      <c r="CA4906" s="2">
        <v>5</v>
      </c>
      <c r="CB4906" s="50" t="s">
        <v>725</v>
      </c>
      <c r="CC4906" s="2" t="s">
        <v>97</v>
      </c>
      <c r="CD4906" s="2" t="s">
        <v>56</v>
      </c>
      <c r="CE4906" s="2">
        <v>1</v>
      </c>
      <c r="CF4906" s="56" t="s">
        <v>722</v>
      </c>
      <c r="CG4906" s="21">
        <v>11</v>
      </c>
    </row>
    <row r="4907" spans="56:85" ht="16.5" thickTop="1" thickBot="1" x14ac:dyDescent="0.3">
      <c r="BD4907" s="22">
        <v>565</v>
      </c>
      <c r="BE4907" s="13" t="s">
        <v>274</v>
      </c>
      <c r="BF4907" s="13" t="s">
        <v>127</v>
      </c>
      <c r="BG4907" s="13" t="s">
        <v>28</v>
      </c>
      <c r="BH4907" s="13" t="s">
        <v>83</v>
      </c>
      <c r="BI4907" s="13" t="s">
        <v>78</v>
      </c>
      <c r="BJ4907" s="13" t="s">
        <v>31</v>
      </c>
      <c r="BK4907" s="13" t="s">
        <v>79</v>
      </c>
      <c r="BL4907" s="13" t="s">
        <v>33</v>
      </c>
      <c r="BM4907" s="13" t="s">
        <v>80</v>
      </c>
      <c r="BN4907" s="13">
        <v>361.91</v>
      </c>
      <c r="BO4907" s="2">
        <v>18</v>
      </c>
      <c r="BP4907" s="2">
        <v>0.25</v>
      </c>
      <c r="BQ4907" s="48" t="s">
        <v>719</v>
      </c>
      <c r="BR4907" s="2">
        <v>8427.51</v>
      </c>
      <c r="BS4907" s="59" t="s">
        <v>36</v>
      </c>
      <c r="BT4907" s="53" t="s">
        <v>720</v>
      </c>
      <c r="BU4907" s="13">
        <v>1056.77</v>
      </c>
      <c r="BV4907" s="13">
        <v>741.92</v>
      </c>
      <c r="BW4907" s="13" t="s">
        <v>47</v>
      </c>
      <c r="BX4907" s="13" t="s">
        <v>54</v>
      </c>
      <c r="BY4907" s="13" t="s">
        <v>37</v>
      </c>
      <c r="BZ4907" s="13">
        <v>35.590000000000003</v>
      </c>
      <c r="CA4907" s="13">
        <v>9</v>
      </c>
      <c r="CB4907" s="51" t="s">
        <v>725</v>
      </c>
      <c r="CC4907" s="13" t="s">
        <v>55</v>
      </c>
      <c r="CD4907" s="13" t="s">
        <v>39</v>
      </c>
      <c r="CE4907" s="13">
        <v>2</v>
      </c>
      <c r="CF4907" s="57" t="s">
        <v>722</v>
      </c>
      <c r="CG4907" s="23">
        <v>12</v>
      </c>
    </row>
    <row r="4908" spans="56:85" ht="16.5" thickTop="1" thickBot="1" x14ac:dyDescent="0.3">
      <c r="BD4908" s="20">
        <v>566</v>
      </c>
      <c r="BE4908" s="2" t="s">
        <v>489</v>
      </c>
      <c r="BF4908" s="2" t="s">
        <v>114</v>
      </c>
      <c r="BG4908" s="2" t="s">
        <v>42</v>
      </c>
      <c r="BH4908" s="2" t="s">
        <v>59</v>
      </c>
      <c r="BI4908" s="2" t="s">
        <v>94</v>
      </c>
      <c r="BJ4908" s="2" t="s">
        <v>75</v>
      </c>
      <c r="BK4908" s="2" t="s">
        <v>62</v>
      </c>
      <c r="BL4908" s="2" t="s">
        <v>45</v>
      </c>
      <c r="BM4908" s="2" t="s">
        <v>85</v>
      </c>
      <c r="BN4908" s="2">
        <v>624.26</v>
      </c>
      <c r="BO4908" s="2">
        <v>4</v>
      </c>
      <c r="BP4908" s="2">
        <v>0.26</v>
      </c>
      <c r="BQ4908" s="48" t="s">
        <v>719</v>
      </c>
      <c r="BR4908" s="2">
        <v>2315.67</v>
      </c>
      <c r="BS4908" s="59" t="s">
        <v>36</v>
      </c>
      <c r="BT4908" s="53" t="s">
        <v>724</v>
      </c>
      <c r="BU4908" s="2">
        <v>6156.32</v>
      </c>
      <c r="BV4908" s="2">
        <v>2271.19</v>
      </c>
      <c r="BW4908" s="2" t="s">
        <v>76</v>
      </c>
      <c r="BX4908" s="2" t="s">
        <v>88</v>
      </c>
      <c r="BY4908" s="2" t="s">
        <v>48</v>
      </c>
      <c r="BZ4908" s="2">
        <v>5.82</v>
      </c>
      <c r="CA4908" s="2">
        <v>1</v>
      </c>
      <c r="CB4908" s="50" t="s">
        <v>721</v>
      </c>
      <c r="CC4908" s="2" t="s">
        <v>55</v>
      </c>
      <c r="CD4908" s="2" t="s">
        <v>56</v>
      </c>
      <c r="CE4908" s="2">
        <v>5</v>
      </c>
      <c r="CF4908" s="56" t="s">
        <v>727</v>
      </c>
      <c r="CG4908" s="21">
        <v>5</v>
      </c>
    </row>
    <row r="4909" spans="56:85" ht="16.5" thickTop="1" thickBot="1" x14ac:dyDescent="0.3">
      <c r="BD4909" s="20">
        <v>574</v>
      </c>
      <c r="BE4909" s="2" t="s">
        <v>494</v>
      </c>
      <c r="BF4909" s="2" t="s">
        <v>118</v>
      </c>
      <c r="BG4909" s="2" t="s">
        <v>42</v>
      </c>
      <c r="BH4909" s="2" t="s">
        <v>59</v>
      </c>
      <c r="BI4909" s="2" t="s">
        <v>44</v>
      </c>
      <c r="BJ4909" s="2" t="s">
        <v>75</v>
      </c>
      <c r="BK4909" s="2" t="s">
        <v>62</v>
      </c>
      <c r="BL4909" s="2" t="s">
        <v>53</v>
      </c>
      <c r="BM4909" s="2" t="s">
        <v>34</v>
      </c>
      <c r="BN4909" s="2">
        <v>782.32</v>
      </c>
      <c r="BO4909" s="2">
        <v>12</v>
      </c>
      <c r="BP4909" s="2">
        <v>0.26</v>
      </c>
      <c r="BQ4909" s="48" t="s">
        <v>719</v>
      </c>
      <c r="BR4909" s="2">
        <v>5919.05</v>
      </c>
      <c r="BS4909" s="59" t="s">
        <v>36</v>
      </c>
      <c r="BT4909" s="53" t="s">
        <v>720</v>
      </c>
      <c r="BU4909" s="2">
        <v>1282.51</v>
      </c>
      <c r="BV4909" s="2">
        <v>1033.1600000000001</v>
      </c>
      <c r="BW4909" s="2" t="s">
        <v>76</v>
      </c>
      <c r="BX4909" s="2" t="s">
        <v>54</v>
      </c>
      <c r="BY4909" s="2" t="s">
        <v>72</v>
      </c>
      <c r="BZ4909" s="2">
        <v>49.13</v>
      </c>
      <c r="CA4909" s="2">
        <v>1</v>
      </c>
      <c r="CB4909" s="50" t="s">
        <v>721</v>
      </c>
      <c r="CC4909" s="2" t="s">
        <v>97</v>
      </c>
      <c r="CD4909" s="2" t="s">
        <v>39</v>
      </c>
      <c r="CE4909" s="2">
        <v>1</v>
      </c>
      <c r="CF4909" s="56" t="s">
        <v>722</v>
      </c>
      <c r="CG4909" s="21">
        <v>9</v>
      </c>
    </row>
    <row r="4910" spans="56:85" ht="16.5" thickTop="1" thickBot="1" x14ac:dyDescent="0.3">
      <c r="BD4910" s="20">
        <v>576</v>
      </c>
      <c r="BE4910" s="2" t="s">
        <v>281</v>
      </c>
      <c r="BF4910" s="2" t="s">
        <v>65</v>
      </c>
      <c r="BG4910" s="2" t="s">
        <v>42</v>
      </c>
      <c r="BH4910" s="2" t="s">
        <v>83</v>
      </c>
      <c r="BI4910" s="2" t="s">
        <v>60</v>
      </c>
      <c r="BJ4910" s="2" t="s">
        <v>68</v>
      </c>
      <c r="BK4910" s="2" t="s">
        <v>32</v>
      </c>
      <c r="BL4910" s="2" t="s">
        <v>33</v>
      </c>
      <c r="BM4910" s="2" t="s">
        <v>70</v>
      </c>
      <c r="BN4910" s="2">
        <v>666.56</v>
      </c>
      <c r="BO4910" s="13">
        <v>10</v>
      </c>
      <c r="BP4910" s="13">
        <v>0.25</v>
      </c>
      <c r="BQ4910" s="48" t="s">
        <v>719</v>
      </c>
      <c r="BR4910" s="13">
        <v>2492.85</v>
      </c>
      <c r="BS4910" s="60" t="s">
        <v>36</v>
      </c>
      <c r="BT4910" s="54" t="s">
        <v>724</v>
      </c>
      <c r="BU4910" s="2">
        <v>4346.57</v>
      </c>
      <c r="BV4910" s="2">
        <v>1572.48</v>
      </c>
      <c r="BW4910" s="2" t="s">
        <v>91</v>
      </c>
      <c r="BX4910" s="2" t="s">
        <v>54</v>
      </c>
      <c r="BY4910" s="2" t="s">
        <v>37</v>
      </c>
      <c r="BZ4910" s="2">
        <v>22.73</v>
      </c>
      <c r="CA4910" s="2">
        <v>2</v>
      </c>
      <c r="CB4910" s="50" t="s">
        <v>721</v>
      </c>
      <c r="CC4910" s="2" t="s">
        <v>97</v>
      </c>
      <c r="CD4910" s="2" t="s">
        <v>56</v>
      </c>
      <c r="CE4910" s="2">
        <v>4</v>
      </c>
      <c r="CF4910" s="56" t="s">
        <v>728</v>
      </c>
      <c r="CG4910" s="21">
        <v>4</v>
      </c>
    </row>
    <row r="4911" spans="56:85" ht="16.5" thickTop="1" thickBot="1" x14ac:dyDescent="0.3">
      <c r="BD4911" s="22">
        <v>577</v>
      </c>
      <c r="BE4911" s="13" t="s">
        <v>461</v>
      </c>
      <c r="BF4911" s="13" t="s">
        <v>65</v>
      </c>
      <c r="BG4911" s="13" t="s">
        <v>66</v>
      </c>
      <c r="BH4911" s="13" t="s">
        <v>93</v>
      </c>
      <c r="BI4911" s="13" t="s">
        <v>100</v>
      </c>
      <c r="BJ4911" s="13" t="s">
        <v>68</v>
      </c>
      <c r="BK4911" s="13" t="s">
        <v>84</v>
      </c>
      <c r="BL4911" s="13" t="s">
        <v>45</v>
      </c>
      <c r="BM4911" s="13" t="s">
        <v>46</v>
      </c>
      <c r="BN4911" s="13">
        <v>332.38</v>
      </c>
      <c r="BO4911" s="2">
        <v>18</v>
      </c>
      <c r="BP4911" s="2">
        <v>0.24</v>
      </c>
      <c r="BQ4911" s="48" t="s">
        <v>719</v>
      </c>
      <c r="BR4911" s="2">
        <v>1152.81</v>
      </c>
      <c r="BS4911" s="59" t="s">
        <v>36</v>
      </c>
      <c r="BT4911" s="53" t="s">
        <v>724</v>
      </c>
      <c r="BU4911" s="13">
        <v>1657.67</v>
      </c>
      <c r="BV4911" s="13">
        <v>835.18</v>
      </c>
      <c r="BW4911" s="13" t="s">
        <v>35</v>
      </c>
      <c r="BX4911" s="13" t="s">
        <v>54</v>
      </c>
      <c r="BY4911" s="13" t="s">
        <v>48</v>
      </c>
      <c r="BZ4911" s="13">
        <v>34.770000000000003</v>
      </c>
      <c r="CA4911" s="13">
        <v>3</v>
      </c>
      <c r="CB4911" s="51" t="s">
        <v>721</v>
      </c>
      <c r="CC4911" s="13" t="s">
        <v>38</v>
      </c>
      <c r="CD4911" s="13" t="s">
        <v>39</v>
      </c>
      <c r="CE4911" s="13">
        <v>5</v>
      </c>
      <c r="CF4911" s="57" t="s">
        <v>727</v>
      </c>
      <c r="CG4911" s="23">
        <v>12</v>
      </c>
    </row>
    <row r="4912" spans="56:85" ht="16.5" thickTop="1" thickBot="1" x14ac:dyDescent="0.3">
      <c r="BD4912" s="20">
        <v>578</v>
      </c>
      <c r="BE4912" s="2" t="s">
        <v>495</v>
      </c>
      <c r="BF4912" s="2" t="s">
        <v>41</v>
      </c>
      <c r="BG4912" s="2" t="s">
        <v>66</v>
      </c>
      <c r="BH4912" s="2" t="s">
        <v>29</v>
      </c>
      <c r="BI4912" s="2" t="s">
        <v>100</v>
      </c>
      <c r="BJ4912" s="2" t="s">
        <v>75</v>
      </c>
      <c r="BK4912" s="2" t="s">
        <v>69</v>
      </c>
      <c r="BL4912" s="2" t="s">
        <v>53</v>
      </c>
      <c r="BM4912" s="2" t="s">
        <v>46</v>
      </c>
      <c r="BN4912" s="2">
        <v>84.27</v>
      </c>
      <c r="BO4912" s="2">
        <v>16</v>
      </c>
      <c r="BP4912" s="2">
        <v>0.25</v>
      </c>
      <c r="BQ4912" s="48" t="s">
        <v>719</v>
      </c>
      <c r="BR4912" s="2">
        <v>7468.08</v>
      </c>
      <c r="BS4912" s="59" t="s">
        <v>36</v>
      </c>
      <c r="BT4912" s="53" t="s">
        <v>720</v>
      </c>
      <c r="BU4912" s="2">
        <v>649.80999999999995</v>
      </c>
      <c r="BV4912" s="2">
        <v>503</v>
      </c>
      <c r="BW4912" s="2" t="s">
        <v>76</v>
      </c>
      <c r="BX4912" s="2" t="s">
        <v>71</v>
      </c>
      <c r="BY4912" s="2" t="s">
        <v>72</v>
      </c>
      <c r="BZ4912" s="2">
        <v>32.21</v>
      </c>
      <c r="CA4912" s="2">
        <v>6</v>
      </c>
      <c r="CB4912" s="50" t="s">
        <v>725</v>
      </c>
      <c r="CC4912" s="2" t="s">
        <v>55</v>
      </c>
      <c r="CD4912" s="2" t="s">
        <v>56</v>
      </c>
      <c r="CE4912" s="2">
        <v>4</v>
      </c>
      <c r="CF4912" s="56" t="s">
        <v>728</v>
      </c>
      <c r="CG4912" s="21">
        <v>5</v>
      </c>
    </row>
    <row r="4913" spans="56:85" ht="16.5" thickTop="1" thickBot="1" x14ac:dyDescent="0.3">
      <c r="BD4913" s="20">
        <v>580</v>
      </c>
      <c r="BE4913" s="2" t="s">
        <v>142</v>
      </c>
      <c r="BF4913" s="2" t="s">
        <v>127</v>
      </c>
      <c r="BG4913" s="2" t="s">
        <v>66</v>
      </c>
      <c r="BH4913" s="2" t="s">
        <v>90</v>
      </c>
      <c r="BI4913" s="2" t="s">
        <v>30</v>
      </c>
      <c r="BJ4913" s="2" t="s">
        <v>31</v>
      </c>
      <c r="BK4913" s="2" t="s">
        <v>79</v>
      </c>
      <c r="BL4913" s="2" t="s">
        <v>33</v>
      </c>
      <c r="BM4913" s="2" t="s">
        <v>70</v>
      </c>
      <c r="BN4913" s="2">
        <v>622.34</v>
      </c>
      <c r="BO4913" s="13">
        <v>17</v>
      </c>
      <c r="BP4913" s="13">
        <v>0.23</v>
      </c>
      <c r="BQ4913" s="48" t="s">
        <v>719</v>
      </c>
      <c r="BR4913" s="13">
        <v>9979.42</v>
      </c>
      <c r="BS4913" s="60" t="s">
        <v>36</v>
      </c>
      <c r="BT4913" s="54" t="s">
        <v>720</v>
      </c>
      <c r="BU4913" s="2">
        <v>5695.53</v>
      </c>
      <c r="BV4913" s="2">
        <v>1772.55</v>
      </c>
      <c r="BW4913" s="2" t="s">
        <v>35</v>
      </c>
      <c r="BX4913" s="2" t="s">
        <v>36</v>
      </c>
      <c r="BY4913" s="2" t="s">
        <v>37</v>
      </c>
      <c r="BZ4913" s="2">
        <v>44.58</v>
      </c>
      <c r="CA4913" s="2">
        <v>3</v>
      </c>
      <c r="CB4913" s="50" t="s">
        <v>721</v>
      </c>
      <c r="CC4913" s="2" t="s">
        <v>38</v>
      </c>
      <c r="CD4913" s="2" t="s">
        <v>39</v>
      </c>
      <c r="CE4913" s="2">
        <v>5</v>
      </c>
      <c r="CF4913" s="56" t="s">
        <v>727</v>
      </c>
      <c r="CG4913" s="21">
        <v>7</v>
      </c>
    </row>
    <row r="4914" spans="56:85" ht="16.5" thickTop="1" thickBot="1" x14ac:dyDescent="0.3">
      <c r="BD4914" s="22">
        <v>601</v>
      </c>
      <c r="BE4914" s="13" t="s">
        <v>298</v>
      </c>
      <c r="BF4914" s="13" t="s">
        <v>99</v>
      </c>
      <c r="BG4914" s="13" t="s">
        <v>28</v>
      </c>
      <c r="BH4914" s="13" t="s">
        <v>43</v>
      </c>
      <c r="BI4914" s="13" t="s">
        <v>74</v>
      </c>
      <c r="BJ4914" s="13" t="s">
        <v>68</v>
      </c>
      <c r="BK4914" s="13" t="s">
        <v>79</v>
      </c>
      <c r="BL4914" s="13" t="s">
        <v>33</v>
      </c>
      <c r="BM4914" s="13" t="s">
        <v>70</v>
      </c>
      <c r="BN4914" s="13">
        <v>762.37</v>
      </c>
      <c r="BO4914" s="2">
        <v>14</v>
      </c>
      <c r="BP4914" s="2">
        <v>0.27</v>
      </c>
      <c r="BQ4914" s="48" t="s">
        <v>719</v>
      </c>
      <c r="BR4914" s="2">
        <v>8429.4599999999991</v>
      </c>
      <c r="BS4914" s="59" t="s">
        <v>36</v>
      </c>
      <c r="BT4914" s="53" t="s">
        <v>720</v>
      </c>
      <c r="BU4914" s="13">
        <v>6148.31</v>
      </c>
      <c r="BV4914" s="13">
        <v>3831.11</v>
      </c>
      <c r="BW4914" s="13" t="s">
        <v>63</v>
      </c>
      <c r="BX4914" s="13" t="s">
        <v>88</v>
      </c>
      <c r="BY4914" s="13" t="s">
        <v>72</v>
      </c>
      <c r="BZ4914" s="13">
        <v>6.01</v>
      </c>
      <c r="CA4914" s="13">
        <v>5</v>
      </c>
      <c r="CB4914" s="51" t="s">
        <v>725</v>
      </c>
      <c r="CC4914" s="13" t="s">
        <v>97</v>
      </c>
      <c r="CD4914" s="13" t="s">
        <v>56</v>
      </c>
      <c r="CE4914" s="13">
        <v>5</v>
      </c>
      <c r="CF4914" s="57" t="s">
        <v>727</v>
      </c>
      <c r="CG4914" s="23">
        <v>12</v>
      </c>
    </row>
    <row r="4915" spans="56:85" ht="16.5" thickTop="1" thickBot="1" x14ac:dyDescent="0.3">
      <c r="BD4915" s="20">
        <v>602</v>
      </c>
      <c r="BE4915" s="2" t="s">
        <v>393</v>
      </c>
      <c r="BF4915" s="2" t="s">
        <v>41</v>
      </c>
      <c r="BG4915" s="2" t="s">
        <v>66</v>
      </c>
      <c r="BH4915" s="2" t="s">
        <v>83</v>
      </c>
      <c r="BI4915" s="2" t="s">
        <v>30</v>
      </c>
      <c r="BJ4915" s="2" t="s">
        <v>61</v>
      </c>
      <c r="BK4915" s="2" t="s">
        <v>107</v>
      </c>
      <c r="BL4915" s="2" t="s">
        <v>33</v>
      </c>
      <c r="BM4915" s="2" t="s">
        <v>85</v>
      </c>
      <c r="BN4915" s="2">
        <v>824.8</v>
      </c>
      <c r="BO4915" s="13">
        <v>18</v>
      </c>
      <c r="BP4915" s="13">
        <v>0.24</v>
      </c>
      <c r="BQ4915" s="48" t="s">
        <v>719</v>
      </c>
      <c r="BR4915" s="13">
        <v>1328.33</v>
      </c>
      <c r="BS4915" s="60" t="s">
        <v>36</v>
      </c>
      <c r="BT4915" s="54" t="s">
        <v>724</v>
      </c>
      <c r="BU4915" s="2">
        <v>4443.96</v>
      </c>
      <c r="BV4915" s="2">
        <v>3985.5</v>
      </c>
      <c r="BW4915" s="2" t="s">
        <v>76</v>
      </c>
      <c r="BX4915" s="2" t="s">
        <v>88</v>
      </c>
      <c r="BY4915" s="2" t="s">
        <v>48</v>
      </c>
      <c r="BZ4915" s="2">
        <v>23.41</v>
      </c>
      <c r="CA4915" s="2">
        <v>3</v>
      </c>
      <c r="CB4915" s="50" t="s">
        <v>721</v>
      </c>
      <c r="CC4915" s="2" t="s">
        <v>97</v>
      </c>
      <c r="CD4915" s="2" t="s">
        <v>39</v>
      </c>
      <c r="CE4915" s="2">
        <v>1</v>
      </c>
      <c r="CF4915" s="56" t="s">
        <v>722</v>
      </c>
      <c r="CG4915" s="21">
        <v>9</v>
      </c>
    </row>
    <row r="4916" spans="56:85" ht="16.5" thickTop="1" thickBot="1" x14ac:dyDescent="0.3">
      <c r="BD4916" s="22">
        <v>603</v>
      </c>
      <c r="BE4916" s="13" t="s">
        <v>374</v>
      </c>
      <c r="BF4916" s="13" t="s">
        <v>41</v>
      </c>
      <c r="BG4916" s="13" t="s">
        <v>28</v>
      </c>
      <c r="BH4916" s="13" t="s">
        <v>43</v>
      </c>
      <c r="BI4916" s="13" t="s">
        <v>60</v>
      </c>
      <c r="BJ4916" s="13" t="s">
        <v>75</v>
      </c>
      <c r="BK4916" s="13" t="s">
        <v>62</v>
      </c>
      <c r="BL4916" s="13" t="s">
        <v>33</v>
      </c>
      <c r="BM4916" s="13" t="s">
        <v>80</v>
      </c>
      <c r="BN4916" s="13">
        <v>97.1</v>
      </c>
      <c r="BO4916" s="13">
        <v>3</v>
      </c>
      <c r="BP4916" s="13">
        <v>0.25</v>
      </c>
      <c r="BQ4916" s="48" t="s">
        <v>719</v>
      </c>
      <c r="BR4916" s="13">
        <v>552.78</v>
      </c>
      <c r="BS4916" s="60" t="s">
        <v>723</v>
      </c>
      <c r="BT4916" s="54" t="s">
        <v>724</v>
      </c>
      <c r="BU4916" s="13">
        <v>1065.8499999999999</v>
      </c>
      <c r="BV4916" s="13">
        <v>262.48</v>
      </c>
      <c r="BW4916" s="13" t="s">
        <v>91</v>
      </c>
      <c r="BX4916" s="13" t="s">
        <v>88</v>
      </c>
      <c r="BY4916" s="13" t="s">
        <v>37</v>
      </c>
      <c r="BZ4916" s="13">
        <v>9.89</v>
      </c>
      <c r="CA4916" s="13">
        <v>1</v>
      </c>
      <c r="CB4916" s="51" t="s">
        <v>721</v>
      </c>
      <c r="CC4916" s="13" t="s">
        <v>55</v>
      </c>
      <c r="CD4916" s="13" t="s">
        <v>39</v>
      </c>
      <c r="CE4916" s="13">
        <v>1</v>
      </c>
      <c r="CF4916" s="57" t="s">
        <v>722</v>
      </c>
      <c r="CG4916" s="23">
        <v>2</v>
      </c>
    </row>
    <row r="4917" spans="56:85" ht="16.5" thickTop="1" thickBot="1" x14ac:dyDescent="0.3">
      <c r="BD4917" s="22">
        <v>605</v>
      </c>
      <c r="BE4917" s="13" t="s">
        <v>506</v>
      </c>
      <c r="BF4917" s="13" t="s">
        <v>65</v>
      </c>
      <c r="BG4917" s="13" t="s">
        <v>66</v>
      </c>
      <c r="BH4917" s="13" t="s">
        <v>59</v>
      </c>
      <c r="BI4917" s="13" t="s">
        <v>60</v>
      </c>
      <c r="BJ4917" s="13" t="s">
        <v>68</v>
      </c>
      <c r="BK4917" s="13" t="s">
        <v>79</v>
      </c>
      <c r="BL4917" s="13" t="s">
        <v>45</v>
      </c>
      <c r="BM4917" s="13" t="s">
        <v>70</v>
      </c>
      <c r="BN4917" s="13">
        <v>245.68</v>
      </c>
      <c r="BO4917" s="2">
        <v>8</v>
      </c>
      <c r="BP4917" s="2">
        <v>0.28999999999999998</v>
      </c>
      <c r="BQ4917" s="48" t="s">
        <v>719</v>
      </c>
      <c r="BR4917" s="2">
        <v>3245.67</v>
      </c>
      <c r="BS4917" s="59" t="s">
        <v>36</v>
      </c>
      <c r="BT4917" s="53" t="s">
        <v>720</v>
      </c>
      <c r="BU4917" s="13">
        <v>466.03</v>
      </c>
      <c r="BV4917" s="13">
        <v>86.75</v>
      </c>
      <c r="BW4917" s="13" t="s">
        <v>91</v>
      </c>
      <c r="BX4917" s="13" t="s">
        <v>88</v>
      </c>
      <c r="BY4917" s="13" t="s">
        <v>48</v>
      </c>
      <c r="BZ4917" s="13">
        <v>33.049999999999997</v>
      </c>
      <c r="CA4917" s="13">
        <v>9</v>
      </c>
      <c r="CB4917" s="51" t="s">
        <v>725</v>
      </c>
      <c r="CC4917" s="13" t="s">
        <v>97</v>
      </c>
      <c r="CD4917" s="13" t="s">
        <v>39</v>
      </c>
      <c r="CE4917" s="13">
        <v>1</v>
      </c>
      <c r="CF4917" s="57" t="s">
        <v>722</v>
      </c>
      <c r="CG4917" s="23">
        <v>3</v>
      </c>
    </row>
    <row r="4918" spans="56:85" ht="16.5" thickTop="1" thickBot="1" x14ac:dyDescent="0.3">
      <c r="BD4918" s="20">
        <v>606</v>
      </c>
      <c r="BE4918" s="2" t="s">
        <v>507</v>
      </c>
      <c r="BF4918" s="2" t="s">
        <v>41</v>
      </c>
      <c r="BG4918" s="2" t="s">
        <v>42</v>
      </c>
      <c r="BH4918" s="2" t="s">
        <v>29</v>
      </c>
      <c r="BI4918" s="2" t="s">
        <v>67</v>
      </c>
      <c r="BJ4918" s="2" t="s">
        <v>61</v>
      </c>
      <c r="BK4918" s="2" t="s">
        <v>52</v>
      </c>
      <c r="BL4918" s="2" t="s">
        <v>33</v>
      </c>
      <c r="BM4918" s="2" t="s">
        <v>34</v>
      </c>
      <c r="BN4918" s="2">
        <v>571.41999999999996</v>
      </c>
      <c r="BO4918" s="2">
        <v>7</v>
      </c>
      <c r="BP4918" s="2">
        <v>0.27</v>
      </c>
      <c r="BQ4918" s="48" t="s">
        <v>719</v>
      </c>
      <c r="BR4918" s="2">
        <v>3614.1</v>
      </c>
      <c r="BS4918" s="59" t="s">
        <v>36</v>
      </c>
      <c r="BT4918" s="53" t="s">
        <v>720</v>
      </c>
      <c r="BU4918" s="2">
        <v>2715.59</v>
      </c>
      <c r="BV4918" s="2">
        <v>530.08000000000004</v>
      </c>
      <c r="BW4918" s="2" t="s">
        <v>76</v>
      </c>
      <c r="BX4918" s="2" t="s">
        <v>36</v>
      </c>
      <c r="BY4918" s="2" t="s">
        <v>48</v>
      </c>
      <c r="BZ4918" s="2">
        <v>10.92</v>
      </c>
      <c r="CA4918" s="2">
        <v>9</v>
      </c>
      <c r="CB4918" s="50" t="s">
        <v>725</v>
      </c>
      <c r="CC4918" s="2" t="s">
        <v>55</v>
      </c>
      <c r="CD4918" s="2" t="s">
        <v>56</v>
      </c>
      <c r="CE4918" s="2">
        <v>4</v>
      </c>
      <c r="CF4918" s="56" t="s">
        <v>728</v>
      </c>
      <c r="CG4918" s="21">
        <v>8</v>
      </c>
    </row>
    <row r="4919" spans="56:85" ht="16.5" thickTop="1" thickBot="1" x14ac:dyDescent="0.3">
      <c r="BD4919" s="20">
        <v>610</v>
      </c>
      <c r="BE4919" s="2" t="s">
        <v>509</v>
      </c>
      <c r="BF4919" s="2" t="s">
        <v>120</v>
      </c>
      <c r="BG4919" s="2" t="s">
        <v>28</v>
      </c>
      <c r="BH4919" s="2" t="s">
        <v>93</v>
      </c>
      <c r="BI4919" s="2" t="s">
        <v>78</v>
      </c>
      <c r="BJ4919" s="2" t="s">
        <v>51</v>
      </c>
      <c r="BK4919" s="2" t="s">
        <v>84</v>
      </c>
      <c r="BL4919" s="2" t="s">
        <v>33</v>
      </c>
      <c r="BM4919" s="2" t="s">
        <v>70</v>
      </c>
      <c r="BN4919" s="2">
        <v>707.26</v>
      </c>
      <c r="BO4919" s="2">
        <v>9</v>
      </c>
      <c r="BP4919" s="2">
        <v>0.28000000000000003</v>
      </c>
      <c r="BQ4919" s="48" t="s">
        <v>719</v>
      </c>
      <c r="BR4919" s="2">
        <v>5022.1899999999996</v>
      </c>
      <c r="BS4919" s="59" t="s">
        <v>36</v>
      </c>
      <c r="BT4919" s="53" t="s">
        <v>720</v>
      </c>
      <c r="BU4919" s="2">
        <v>2836.29</v>
      </c>
      <c r="BV4919" s="2">
        <v>777.81</v>
      </c>
      <c r="BW4919" s="2" t="s">
        <v>91</v>
      </c>
      <c r="BX4919" s="2" t="s">
        <v>36</v>
      </c>
      <c r="BY4919" s="2" t="s">
        <v>48</v>
      </c>
      <c r="BZ4919" s="2">
        <v>29.14</v>
      </c>
      <c r="CA4919" s="2">
        <v>5</v>
      </c>
      <c r="CB4919" s="50" t="s">
        <v>725</v>
      </c>
      <c r="CC4919" s="2" t="s">
        <v>38</v>
      </c>
      <c r="CD4919" s="2" t="s">
        <v>39</v>
      </c>
      <c r="CE4919" s="2">
        <v>4</v>
      </c>
      <c r="CF4919" s="56" t="s">
        <v>728</v>
      </c>
      <c r="CG4919" s="21">
        <v>6</v>
      </c>
    </row>
    <row r="4920" spans="56:85" ht="16.5" thickTop="1" thickBot="1" x14ac:dyDescent="0.3">
      <c r="BD4920" s="20">
        <v>612</v>
      </c>
      <c r="BE4920" s="2" t="s">
        <v>141</v>
      </c>
      <c r="BF4920" s="2" t="s">
        <v>96</v>
      </c>
      <c r="BG4920" s="2" t="s">
        <v>82</v>
      </c>
      <c r="BH4920" s="2" t="s">
        <v>43</v>
      </c>
      <c r="BI4920" s="2" t="s">
        <v>94</v>
      </c>
      <c r="BJ4920" s="2" t="s">
        <v>68</v>
      </c>
      <c r="BK4920" s="2" t="s">
        <v>107</v>
      </c>
      <c r="BL4920" s="2" t="s">
        <v>33</v>
      </c>
      <c r="BM4920" s="2" t="s">
        <v>80</v>
      </c>
      <c r="BN4920" s="2">
        <v>775.03</v>
      </c>
      <c r="BO4920" s="13">
        <v>16</v>
      </c>
      <c r="BP4920" s="13">
        <v>0.25</v>
      </c>
      <c r="BQ4920" s="48" t="s">
        <v>719</v>
      </c>
      <c r="BR4920" s="13">
        <v>8036.04</v>
      </c>
      <c r="BS4920" s="60" t="s">
        <v>36</v>
      </c>
      <c r="BT4920" s="54" t="s">
        <v>720</v>
      </c>
      <c r="BU4920" s="2">
        <v>3876</v>
      </c>
      <c r="BV4920" s="2">
        <v>1146.19</v>
      </c>
      <c r="BW4920" s="2" t="s">
        <v>91</v>
      </c>
      <c r="BX4920" s="2" t="s">
        <v>88</v>
      </c>
      <c r="BY4920" s="2" t="s">
        <v>72</v>
      </c>
      <c r="BZ4920" s="2">
        <v>43.45</v>
      </c>
      <c r="CA4920" s="2">
        <v>7</v>
      </c>
      <c r="CB4920" s="50" t="s">
        <v>725</v>
      </c>
      <c r="CC4920" s="2" t="s">
        <v>55</v>
      </c>
      <c r="CD4920" s="2" t="s">
        <v>39</v>
      </c>
      <c r="CE4920" s="2">
        <v>1</v>
      </c>
      <c r="CF4920" s="56" t="s">
        <v>722</v>
      </c>
      <c r="CG4920" s="21">
        <v>2</v>
      </c>
    </row>
    <row r="4921" spans="56:85" ht="16.5" thickTop="1" thickBot="1" x14ac:dyDescent="0.3">
      <c r="BD4921" s="22">
        <v>617</v>
      </c>
      <c r="BE4921" s="13" t="s">
        <v>351</v>
      </c>
      <c r="BF4921" s="13" t="s">
        <v>114</v>
      </c>
      <c r="BG4921" s="13" t="s">
        <v>28</v>
      </c>
      <c r="BH4921" s="13" t="s">
        <v>90</v>
      </c>
      <c r="BI4921" s="13" t="s">
        <v>94</v>
      </c>
      <c r="BJ4921" s="13" t="s">
        <v>51</v>
      </c>
      <c r="BK4921" s="13" t="s">
        <v>52</v>
      </c>
      <c r="BL4921" s="13" t="s">
        <v>33</v>
      </c>
      <c r="BM4921" s="13" t="s">
        <v>34</v>
      </c>
      <c r="BN4921" s="13">
        <v>669.67</v>
      </c>
      <c r="BO4921" s="2">
        <v>13</v>
      </c>
      <c r="BP4921" s="2">
        <v>0.26</v>
      </c>
      <c r="BQ4921" s="48" t="s">
        <v>719</v>
      </c>
      <c r="BR4921" s="2">
        <v>238.09</v>
      </c>
      <c r="BS4921" s="59" t="s">
        <v>723</v>
      </c>
      <c r="BT4921" s="53" t="s">
        <v>724</v>
      </c>
      <c r="BU4921" s="13">
        <v>5795.97</v>
      </c>
      <c r="BV4921" s="13">
        <v>2240.0700000000002</v>
      </c>
      <c r="BW4921" s="13" t="s">
        <v>63</v>
      </c>
      <c r="BX4921" s="13" t="s">
        <v>71</v>
      </c>
      <c r="BY4921" s="13" t="s">
        <v>37</v>
      </c>
      <c r="BZ4921" s="13">
        <v>27.78</v>
      </c>
      <c r="CA4921" s="13">
        <v>4</v>
      </c>
      <c r="CB4921" s="51" t="s">
        <v>725</v>
      </c>
      <c r="CC4921" s="13" t="s">
        <v>97</v>
      </c>
      <c r="CD4921" s="13" t="s">
        <v>39</v>
      </c>
      <c r="CE4921" s="13">
        <v>1</v>
      </c>
      <c r="CF4921" s="57" t="s">
        <v>722</v>
      </c>
      <c r="CG4921" s="23">
        <v>7</v>
      </c>
    </row>
    <row r="4922" spans="56:85" ht="16.5" thickTop="1" thickBot="1" x14ac:dyDescent="0.3">
      <c r="BD4922" s="20">
        <v>618</v>
      </c>
      <c r="BE4922" s="2" t="s">
        <v>512</v>
      </c>
      <c r="BF4922" s="2" t="s">
        <v>96</v>
      </c>
      <c r="BG4922" s="2" t="s">
        <v>82</v>
      </c>
      <c r="BH4922" s="2" t="s">
        <v>29</v>
      </c>
      <c r="BI4922" s="2" t="s">
        <v>100</v>
      </c>
      <c r="BJ4922" s="2" t="s">
        <v>68</v>
      </c>
      <c r="BK4922" s="2" t="s">
        <v>32</v>
      </c>
      <c r="BL4922" s="2" t="s">
        <v>53</v>
      </c>
      <c r="BM4922" s="2" t="s">
        <v>34</v>
      </c>
      <c r="BN4922" s="2">
        <v>24.75</v>
      </c>
      <c r="BO4922" s="2">
        <v>10</v>
      </c>
      <c r="BP4922" s="2">
        <v>0.24</v>
      </c>
      <c r="BQ4922" s="48" t="s">
        <v>719</v>
      </c>
      <c r="BR4922" s="2">
        <v>7162.16</v>
      </c>
      <c r="BS4922" s="59" t="s">
        <v>36</v>
      </c>
      <c r="BT4922" s="53" t="s">
        <v>720</v>
      </c>
      <c r="BU4922" s="2">
        <v>213.76</v>
      </c>
      <c r="BV4922" s="2">
        <v>24.33</v>
      </c>
      <c r="BW4922" s="2" t="s">
        <v>35</v>
      </c>
      <c r="BX4922" s="2" t="s">
        <v>36</v>
      </c>
      <c r="BY4922" s="2" t="s">
        <v>72</v>
      </c>
      <c r="BZ4922" s="2">
        <v>13.15</v>
      </c>
      <c r="CA4922" s="2">
        <v>7</v>
      </c>
      <c r="CB4922" s="50" t="s">
        <v>725</v>
      </c>
      <c r="CC4922" s="2" t="s">
        <v>97</v>
      </c>
      <c r="CD4922" s="2" t="s">
        <v>56</v>
      </c>
      <c r="CE4922" s="2">
        <v>2</v>
      </c>
      <c r="CF4922" s="56" t="s">
        <v>722</v>
      </c>
      <c r="CG4922" s="21">
        <v>4</v>
      </c>
    </row>
    <row r="4923" spans="56:85" ht="16.5" thickTop="1" thickBot="1" x14ac:dyDescent="0.3">
      <c r="BD4923" s="20">
        <v>620</v>
      </c>
      <c r="BE4923" s="2" t="s">
        <v>514</v>
      </c>
      <c r="BF4923" s="2" t="s">
        <v>58</v>
      </c>
      <c r="BG4923" s="2" t="s">
        <v>42</v>
      </c>
      <c r="BH4923" s="2" t="s">
        <v>83</v>
      </c>
      <c r="BI4923" s="2" t="s">
        <v>78</v>
      </c>
      <c r="BJ4923" s="2" t="s">
        <v>68</v>
      </c>
      <c r="BK4923" s="2" t="s">
        <v>69</v>
      </c>
      <c r="BL4923" s="2" t="s">
        <v>53</v>
      </c>
      <c r="BM4923" s="2" t="s">
        <v>34</v>
      </c>
      <c r="BN4923" s="2">
        <v>942.39</v>
      </c>
      <c r="BO4923" s="13">
        <v>1</v>
      </c>
      <c r="BP4923" s="13">
        <v>0.22</v>
      </c>
      <c r="BQ4923" s="48" t="s">
        <v>719</v>
      </c>
      <c r="BR4923" s="13">
        <v>723.84</v>
      </c>
      <c r="BS4923" s="60" t="s">
        <v>723</v>
      </c>
      <c r="BT4923" s="54" t="s">
        <v>724</v>
      </c>
      <c r="BU4923" s="2">
        <v>4869.97</v>
      </c>
      <c r="BV4923" s="2">
        <v>2292.19</v>
      </c>
      <c r="BW4923" s="2" t="s">
        <v>35</v>
      </c>
      <c r="BX4923" s="2" t="s">
        <v>88</v>
      </c>
      <c r="BY4923" s="2" t="s">
        <v>72</v>
      </c>
      <c r="BZ4923" s="2">
        <v>46.07</v>
      </c>
      <c r="CA4923" s="2">
        <v>3</v>
      </c>
      <c r="CB4923" s="50" t="s">
        <v>721</v>
      </c>
      <c r="CC4923" s="2" t="s">
        <v>38</v>
      </c>
      <c r="CD4923" s="2" t="s">
        <v>39</v>
      </c>
      <c r="CE4923" s="2">
        <v>4</v>
      </c>
      <c r="CF4923" s="56" t="s">
        <v>728</v>
      </c>
      <c r="CG4923" s="21">
        <v>10</v>
      </c>
    </row>
    <row r="4924" spans="56:85" ht="16.5" thickTop="1" thickBot="1" x14ac:dyDescent="0.3">
      <c r="BD4924" s="22">
        <v>621</v>
      </c>
      <c r="BE4924" s="13" t="s">
        <v>515</v>
      </c>
      <c r="BF4924" s="13" t="s">
        <v>99</v>
      </c>
      <c r="BG4924" s="13" t="s">
        <v>82</v>
      </c>
      <c r="BH4924" s="13" t="s">
        <v>59</v>
      </c>
      <c r="BI4924" s="13" t="s">
        <v>44</v>
      </c>
      <c r="BJ4924" s="13" t="s">
        <v>51</v>
      </c>
      <c r="BK4924" s="13" t="s">
        <v>134</v>
      </c>
      <c r="BL4924" s="13" t="s">
        <v>45</v>
      </c>
      <c r="BM4924" s="13" t="s">
        <v>70</v>
      </c>
      <c r="BN4924" s="13">
        <v>928</v>
      </c>
      <c r="BO4924" s="2">
        <v>16</v>
      </c>
      <c r="BP4924" s="2">
        <v>0.25</v>
      </c>
      <c r="BQ4924" s="48" t="s">
        <v>719</v>
      </c>
      <c r="BR4924" s="2">
        <v>4375.4399999999996</v>
      </c>
      <c r="BS4924" s="59" t="s">
        <v>36</v>
      </c>
      <c r="BT4924" s="53" t="s">
        <v>720</v>
      </c>
      <c r="BU4924" s="13">
        <v>627.89</v>
      </c>
      <c r="BV4924" s="13">
        <v>95.95</v>
      </c>
      <c r="BW4924" s="13" t="s">
        <v>35</v>
      </c>
      <c r="BX4924" s="13" t="s">
        <v>36</v>
      </c>
      <c r="BY4924" s="13" t="s">
        <v>72</v>
      </c>
      <c r="BZ4924" s="13">
        <v>37.799999999999997</v>
      </c>
      <c r="CA4924" s="13">
        <v>6</v>
      </c>
      <c r="CB4924" s="51" t="s">
        <v>725</v>
      </c>
      <c r="CC4924" s="13" t="s">
        <v>38</v>
      </c>
      <c r="CD4924" s="13" t="s">
        <v>56</v>
      </c>
      <c r="CE4924" s="13">
        <v>3</v>
      </c>
      <c r="CF4924" s="57" t="s">
        <v>726</v>
      </c>
      <c r="CG4924" s="23">
        <v>9</v>
      </c>
    </row>
    <row r="4925" spans="56:85" ht="16.5" thickTop="1" thickBot="1" x14ac:dyDescent="0.3">
      <c r="BD4925" s="20">
        <v>622</v>
      </c>
      <c r="BE4925" s="2" t="s">
        <v>438</v>
      </c>
      <c r="BF4925" s="2" t="s">
        <v>114</v>
      </c>
      <c r="BG4925" s="2" t="s">
        <v>82</v>
      </c>
      <c r="BH4925" s="2" t="s">
        <v>59</v>
      </c>
      <c r="BI4925" s="2" t="s">
        <v>78</v>
      </c>
      <c r="BJ4925" s="2" t="s">
        <v>68</v>
      </c>
      <c r="BK4925" s="2" t="s">
        <v>69</v>
      </c>
      <c r="BL4925" s="2" t="s">
        <v>53</v>
      </c>
      <c r="BM4925" s="2" t="s">
        <v>85</v>
      </c>
      <c r="BN4925" s="2">
        <v>364.62</v>
      </c>
      <c r="BO4925" s="13">
        <v>20</v>
      </c>
      <c r="BP4925" s="13">
        <v>0.21</v>
      </c>
      <c r="BQ4925" s="48" t="s">
        <v>719</v>
      </c>
      <c r="BR4925" s="13">
        <v>14994.36</v>
      </c>
      <c r="BS4925" s="60" t="s">
        <v>36</v>
      </c>
      <c r="BT4925" s="54" t="s">
        <v>720</v>
      </c>
      <c r="BU4925" s="2">
        <v>3401.12</v>
      </c>
      <c r="BV4925" s="2">
        <v>974.32</v>
      </c>
      <c r="BW4925" s="2" t="s">
        <v>76</v>
      </c>
      <c r="BX4925" s="2" t="s">
        <v>88</v>
      </c>
      <c r="BY4925" s="2" t="s">
        <v>37</v>
      </c>
      <c r="BZ4925" s="2">
        <v>35.74</v>
      </c>
      <c r="CA4925" s="2">
        <v>9</v>
      </c>
      <c r="CB4925" s="50" t="s">
        <v>725</v>
      </c>
      <c r="CC4925" s="2" t="s">
        <v>97</v>
      </c>
      <c r="CD4925" s="2" t="s">
        <v>39</v>
      </c>
      <c r="CE4925" s="2">
        <v>2</v>
      </c>
      <c r="CF4925" s="56" t="s">
        <v>722</v>
      </c>
      <c r="CG4925" s="21">
        <v>10</v>
      </c>
    </row>
    <row r="4926" spans="56:85" ht="16.5" thickTop="1" thickBot="1" x14ac:dyDescent="0.3">
      <c r="BD4926" s="22">
        <v>629</v>
      </c>
      <c r="BE4926" s="13" t="s">
        <v>131</v>
      </c>
      <c r="BF4926" s="13" t="s">
        <v>120</v>
      </c>
      <c r="BG4926" s="13" t="s">
        <v>42</v>
      </c>
      <c r="BH4926" s="13" t="s">
        <v>83</v>
      </c>
      <c r="BI4926" s="13" t="s">
        <v>60</v>
      </c>
      <c r="BJ4926" s="13" t="s">
        <v>68</v>
      </c>
      <c r="BK4926" s="13" t="s">
        <v>69</v>
      </c>
      <c r="BL4926" s="13" t="s">
        <v>33</v>
      </c>
      <c r="BM4926" s="13" t="s">
        <v>85</v>
      </c>
      <c r="BN4926" s="13">
        <v>949.01</v>
      </c>
      <c r="BO4926" s="13">
        <v>10</v>
      </c>
      <c r="BP4926" s="13">
        <v>0.27</v>
      </c>
      <c r="BQ4926" s="48" t="s">
        <v>719</v>
      </c>
      <c r="BR4926" s="13">
        <v>5698.89</v>
      </c>
      <c r="BS4926" s="60" t="s">
        <v>36</v>
      </c>
      <c r="BT4926" s="54" t="s">
        <v>720</v>
      </c>
      <c r="BU4926" s="13">
        <v>8239.7099999999991</v>
      </c>
      <c r="BV4926" s="13">
        <v>6754.65</v>
      </c>
      <c r="BW4926" s="13" t="s">
        <v>47</v>
      </c>
      <c r="BX4926" s="13" t="s">
        <v>88</v>
      </c>
      <c r="BY4926" s="13" t="s">
        <v>48</v>
      </c>
      <c r="BZ4926" s="13">
        <v>6.52</v>
      </c>
      <c r="CA4926" s="13">
        <v>6</v>
      </c>
      <c r="CB4926" s="51" t="s">
        <v>725</v>
      </c>
      <c r="CC4926" s="13" t="s">
        <v>97</v>
      </c>
      <c r="CD4926" s="13" t="s">
        <v>39</v>
      </c>
      <c r="CE4926" s="13">
        <v>4</v>
      </c>
      <c r="CF4926" s="57" t="s">
        <v>728</v>
      </c>
      <c r="CG4926" s="23">
        <v>5</v>
      </c>
    </row>
    <row r="4927" spans="56:85" ht="16.5" thickTop="1" thickBot="1" x14ac:dyDescent="0.3">
      <c r="BD4927" s="22">
        <v>633</v>
      </c>
      <c r="BE4927" s="13" t="s">
        <v>521</v>
      </c>
      <c r="BF4927" s="13" t="s">
        <v>96</v>
      </c>
      <c r="BG4927" s="13" t="s">
        <v>66</v>
      </c>
      <c r="BH4927" s="13" t="s">
        <v>90</v>
      </c>
      <c r="BI4927" s="13" t="s">
        <v>74</v>
      </c>
      <c r="BJ4927" s="13" t="s">
        <v>51</v>
      </c>
      <c r="BK4927" s="13" t="s">
        <v>107</v>
      </c>
      <c r="BL4927" s="13" t="s">
        <v>45</v>
      </c>
      <c r="BM4927" s="13" t="s">
        <v>80</v>
      </c>
      <c r="BN4927" s="13">
        <v>780.67</v>
      </c>
      <c r="BO4927" s="13">
        <v>15</v>
      </c>
      <c r="BP4927" s="13">
        <v>0.27</v>
      </c>
      <c r="BQ4927" s="48" t="s">
        <v>719</v>
      </c>
      <c r="BR4927" s="13">
        <v>6814.29</v>
      </c>
      <c r="BS4927" s="60" t="s">
        <v>36</v>
      </c>
      <c r="BT4927" s="54" t="s">
        <v>720</v>
      </c>
      <c r="BU4927" s="13">
        <v>4316.25</v>
      </c>
      <c r="BV4927" s="13">
        <v>1382.64</v>
      </c>
      <c r="BW4927" s="13" t="s">
        <v>76</v>
      </c>
      <c r="BX4927" s="13" t="s">
        <v>88</v>
      </c>
      <c r="BY4927" s="13" t="s">
        <v>37</v>
      </c>
      <c r="BZ4927" s="13">
        <v>30.4</v>
      </c>
      <c r="CA4927" s="13">
        <v>7</v>
      </c>
      <c r="CB4927" s="51" t="s">
        <v>725</v>
      </c>
      <c r="CC4927" s="13" t="s">
        <v>55</v>
      </c>
      <c r="CD4927" s="13" t="s">
        <v>56</v>
      </c>
      <c r="CE4927" s="13">
        <v>5</v>
      </c>
      <c r="CF4927" s="57" t="s">
        <v>727</v>
      </c>
      <c r="CG4927" s="23">
        <v>3</v>
      </c>
    </row>
    <row r="4928" spans="56:85" ht="16.5" thickTop="1" thickBot="1" x14ac:dyDescent="0.3">
      <c r="BD4928" s="22">
        <v>635</v>
      </c>
      <c r="BE4928" s="13" t="s">
        <v>215</v>
      </c>
      <c r="BF4928" s="13" t="s">
        <v>41</v>
      </c>
      <c r="BG4928" s="13" t="s">
        <v>82</v>
      </c>
      <c r="BH4928" s="13" t="s">
        <v>83</v>
      </c>
      <c r="BI4928" s="13" t="s">
        <v>67</v>
      </c>
      <c r="BJ4928" s="13" t="s">
        <v>61</v>
      </c>
      <c r="BK4928" s="13" t="s">
        <v>62</v>
      </c>
      <c r="BL4928" s="13" t="s">
        <v>45</v>
      </c>
      <c r="BM4928" s="13" t="s">
        <v>80</v>
      </c>
      <c r="BN4928" s="13">
        <v>622.30999999999995</v>
      </c>
      <c r="BO4928" s="2">
        <v>19</v>
      </c>
      <c r="BP4928" s="2">
        <v>0.28000000000000003</v>
      </c>
      <c r="BQ4928" s="48" t="s">
        <v>719</v>
      </c>
      <c r="BR4928" s="2">
        <v>488.92</v>
      </c>
      <c r="BS4928" s="59" t="s">
        <v>723</v>
      </c>
      <c r="BT4928" s="53" t="s">
        <v>724</v>
      </c>
      <c r="BU4928" s="13">
        <v>3466.69</v>
      </c>
      <c r="BV4928" s="13">
        <v>3347.6</v>
      </c>
      <c r="BW4928" s="13" t="s">
        <v>47</v>
      </c>
      <c r="BX4928" s="13" t="s">
        <v>36</v>
      </c>
      <c r="BY4928" s="13" t="s">
        <v>37</v>
      </c>
      <c r="BZ4928" s="13">
        <v>45.15</v>
      </c>
      <c r="CA4928" s="13">
        <v>2</v>
      </c>
      <c r="CB4928" s="51" t="s">
        <v>721</v>
      </c>
      <c r="CC4928" s="13" t="s">
        <v>38</v>
      </c>
      <c r="CD4928" s="13" t="s">
        <v>56</v>
      </c>
      <c r="CE4928" s="13">
        <v>3</v>
      </c>
      <c r="CF4928" s="57" t="s">
        <v>726</v>
      </c>
      <c r="CG4928" s="23">
        <v>3</v>
      </c>
    </row>
    <row r="4929" spans="56:85" ht="16.5" thickTop="1" thickBot="1" x14ac:dyDescent="0.3">
      <c r="BD4929" s="20">
        <v>648</v>
      </c>
      <c r="BE4929" s="2" t="s">
        <v>527</v>
      </c>
      <c r="BF4929" s="2" t="s">
        <v>127</v>
      </c>
      <c r="BG4929" s="2" t="s">
        <v>42</v>
      </c>
      <c r="BH4929" s="2" t="s">
        <v>29</v>
      </c>
      <c r="BI4929" s="2" t="s">
        <v>94</v>
      </c>
      <c r="BJ4929" s="2" t="s">
        <v>68</v>
      </c>
      <c r="BK4929" s="2" t="s">
        <v>102</v>
      </c>
      <c r="BL4929" s="2" t="s">
        <v>33</v>
      </c>
      <c r="BM4929" s="2" t="s">
        <v>70</v>
      </c>
      <c r="BN4929" s="2">
        <v>35.74</v>
      </c>
      <c r="BO4929" s="2">
        <v>2</v>
      </c>
      <c r="BP4929" s="2">
        <v>0.3</v>
      </c>
      <c r="BQ4929" s="48" t="s">
        <v>719</v>
      </c>
      <c r="BR4929" s="2">
        <v>669.9</v>
      </c>
      <c r="BS4929" s="59" t="s">
        <v>723</v>
      </c>
      <c r="BT4929" s="53" t="s">
        <v>724</v>
      </c>
      <c r="BU4929" s="2">
        <v>412.23</v>
      </c>
      <c r="BV4929" s="2">
        <v>76.69</v>
      </c>
      <c r="BW4929" s="2" t="s">
        <v>76</v>
      </c>
      <c r="BX4929" s="2" t="s">
        <v>54</v>
      </c>
      <c r="BY4929" s="2" t="s">
        <v>48</v>
      </c>
      <c r="BZ4929" s="2">
        <v>49.07</v>
      </c>
      <c r="CA4929" s="2">
        <v>3</v>
      </c>
      <c r="CB4929" s="50" t="s">
        <v>721</v>
      </c>
      <c r="CC4929" s="2" t="s">
        <v>38</v>
      </c>
      <c r="CD4929" s="2" t="s">
        <v>39</v>
      </c>
      <c r="CE4929" s="2">
        <v>4</v>
      </c>
      <c r="CF4929" s="56" t="s">
        <v>728</v>
      </c>
      <c r="CG4929" s="21">
        <v>5</v>
      </c>
    </row>
    <row r="4930" spans="56:85" ht="16.5" thickTop="1" thickBot="1" x14ac:dyDescent="0.3">
      <c r="BD4930" s="20">
        <v>652</v>
      </c>
      <c r="BE4930" s="2" t="s">
        <v>342</v>
      </c>
      <c r="BF4930" s="2" t="s">
        <v>99</v>
      </c>
      <c r="BG4930" s="2" t="s">
        <v>28</v>
      </c>
      <c r="BH4930" s="2" t="s">
        <v>43</v>
      </c>
      <c r="BI4930" s="2" t="s">
        <v>60</v>
      </c>
      <c r="BJ4930" s="2" t="s">
        <v>68</v>
      </c>
      <c r="BK4930" s="2" t="s">
        <v>32</v>
      </c>
      <c r="BL4930" s="2" t="s">
        <v>33</v>
      </c>
      <c r="BM4930" s="2" t="s">
        <v>34</v>
      </c>
      <c r="BN4930" s="2">
        <v>478.5</v>
      </c>
      <c r="BO4930" s="13">
        <v>12</v>
      </c>
      <c r="BP4930" s="13">
        <v>0.28999999999999998</v>
      </c>
      <c r="BQ4930" s="48" t="s">
        <v>719</v>
      </c>
      <c r="BR4930" s="13">
        <v>4424.4399999999996</v>
      </c>
      <c r="BS4930" s="60" t="s">
        <v>36</v>
      </c>
      <c r="BT4930" s="54" t="s">
        <v>720</v>
      </c>
      <c r="BU4930" s="2">
        <v>336.6</v>
      </c>
      <c r="BV4930" s="2">
        <v>333.3</v>
      </c>
      <c r="BW4930" s="2" t="s">
        <v>47</v>
      </c>
      <c r="BX4930" s="2" t="s">
        <v>88</v>
      </c>
      <c r="BY4930" s="2" t="s">
        <v>72</v>
      </c>
      <c r="BZ4930" s="2">
        <v>21.4</v>
      </c>
      <c r="CA4930" s="2">
        <v>7</v>
      </c>
      <c r="CB4930" s="50" t="s">
        <v>725</v>
      </c>
      <c r="CC4930" s="2" t="s">
        <v>97</v>
      </c>
      <c r="CD4930" s="2" t="s">
        <v>39</v>
      </c>
      <c r="CE4930" s="2">
        <v>1</v>
      </c>
      <c r="CF4930" s="56" t="s">
        <v>722</v>
      </c>
      <c r="CG4930" s="21">
        <v>3</v>
      </c>
    </row>
    <row r="4931" spans="56:85" ht="16.5" thickTop="1" thickBot="1" x14ac:dyDescent="0.3">
      <c r="BD4931" s="22">
        <v>659</v>
      </c>
      <c r="BE4931" s="13" t="s">
        <v>530</v>
      </c>
      <c r="BF4931" s="13" t="s">
        <v>50</v>
      </c>
      <c r="BG4931" s="13" t="s">
        <v>28</v>
      </c>
      <c r="BH4931" s="13" t="s">
        <v>90</v>
      </c>
      <c r="BI4931" s="13" t="s">
        <v>78</v>
      </c>
      <c r="BJ4931" s="13" t="s">
        <v>68</v>
      </c>
      <c r="BK4931" s="13" t="s">
        <v>102</v>
      </c>
      <c r="BL4931" s="13" t="s">
        <v>45</v>
      </c>
      <c r="BM4931" s="13" t="s">
        <v>70</v>
      </c>
      <c r="BN4931" s="13">
        <v>519.29999999999995</v>
      </c>
      <c r="BO4931" s="13">
        <v>16</v>
      </c>
      <c r="BP4931" s="13">
        <v>0.22</v>
      </c>
      <c r="BQ4931" s="48" t="s">
        <v>719</v>
      </c>
      <c r="BR4931" s="13">
        <v>4086.83</v>
      </c>
      <c r="BS4931" s="60" t="s">
        <v>36</v>
      </c>
      <c r="BT4931" s="54" t="s">
        <v>720</v>
      </c>
      <c r="BU4931" s="13">
        <v>2833.01</v>
      </c>
      <c r="BV4931" s="13">
        <v>1591.43</v>
      </c>
      <c r="BW4931" s="13" t="s">
        <v>76</v>
      </c>
      <c r="BX4931" s="13" t="s">
        <v>36</v>
      </c>
      <c r="BY4931" s="13" t="s">
        <v>48</v>
      </c>
      <c r="BZ4931" s="13">
        <v>40.46</v>
      </c>
      <c r="CA4931" s="13">
        <v>3</v>
      </c>
      <c r="CB4931" s="51" t="s">
        <v>721</v>
      </c>
      <c r="CC4931" s="13" t="s">
        <v>55</v>
      </c>
      <c r="CD4931" s="13" t="s">
        <v>56</v>
      </c>
      <c r="CE4931" s="13">
        <v>5</v>
      </c>
      <c r="CF4931" s="57" t="s">
        <v>727</v>
      </c>
      <c r="CG4931" s="23">
        <v>1</v>
      </c>
    </row>
    <row r="4932" spans="56:85" ht="16.5" thickTop="1" thickBot="1" x14ac:dyDescent="0.3">
      <c r="BD4932" s="22">
        <v>663</v>
      </c>
      <c r="BE4932" s="13" t="s">
        <v>429</v>
      </c>
      <c r="BF4932" s="13" t="s">
        <v>27</v>
      </c>
      <c r="BG4932" s="13" t="s">
        <v>42</v>
      </c>
      <c r="BH4932" s="13" t="s">
        <v>43</v>
      </c>
      <c r="BI4932" s="13" t="s">
        <v>60</v>
      </c>
      <c r="BJ4932" s="13" t="s">
        <v>51</v>
      </c>
      <c r="BK4932" s="13" t="s">
        <v>79</v>
      </c>
      <c r="BL4932" s="13" t="s">
        <v>53</v>
      </c>
      <c r="BM4932" s="13" t="s">
        <v>70</v>
      </c>
      <c r="BN4932" s="13">
        <v>327.47000000000003</v>
      </c>
      <c r="BO4932" s="2">
        <v>10</v>
      </c>
      <c r="BP4932" s="2">
        <v>0.21</v>
      </c>
      <c r="BQ4932" s="48" t="s">
        <v>719</v>
      </c>
      <c r="BR4932" s="2">
        <v>7048.85</v>
      </c>
      <c r="BS4932" s="59" t="s">
        <v>36</v>
      </c>
      <c r="BT4932" s="53" t="s">
        <v>720</v>
      </c>
      <c r="BU4932" s="13">
        <v>2572.89</v>
      </c>
      <c r="BV4932" s="13">
        <v>1513.94</v>
      </c>
      <c r="BW4932" s="13" t="s">
        <v>63</v>
      </c>
      <c r="BX4932" s="13" t="s">
        <v>88</v>
      </c>
      <c r="BY4932" s="13" t="s">
        <v>72</v>
      </c>
      <c r="BZ4932" s="13">
        <v>29.07</v>
      </c>
      <c r="CA4932" s="13">
        <v>4</v>
      </c>
      <c r="CB4932" s="51" t="s">
        <v>725</v>
      </c>
      <c r="CC4932" s="13" t="s">
        <v>38</v>
      </c>
      <c r="CD4932" s="13" t="s">
        <v>39</v>
      </c>
      <c r="CE4932" s="13">
        <v>5</v>
      </c>
      <c r="CF4932" s="57" t="s">
        <v>727</v>
      </c>
      <c r="CG4932" s="23">
        <v>6</v>
      </c>
    </row>
    <row r="4933" spans="56:85" ht="16.5" thickTop="1" thickBot="1" x14ac:dyDescent="0.3">
      <c r="BD4933" s="20">
        <v>666</v>
      </c>
      <c r="BE4933" s="2" t="s">
        <v>532</v>
      </c>
      <c r="BF4933" s="2" t="s">
        <v>99</v>
      </c>
      <c r="BG4933" s="2" t="s">
        <v>42</v>
      </c>
      <c r="BH4933" s="2" t="s">
        <v>83</v>
      </c>
      <c r="BI4933" s="2" t="s">
        <v>74</v>
      </c>
      <c r="BJ4933" s="2" t="s">
        <v>75</v>
      </c>
      <c r="BK4933" s="2" t="s">
        <v>134</v>
      </c>
      <c r="BL4933" s="2" t="s">
        <v>45</v>
      </c>
      <c r="BM4933" s="2" t="s">
        <v>70</v>
      </c>
      <c r="BN4933" s="2">
        <v>892.26</v>
      </c>
      <c r="BO4933" s="2">
        <v>2</v>
      </c>
      <c r="BP4933" s="2">
        <v>0.25</v>
      </c>
      <c r="BQ4933" s="48" t="s">
        <v>719</v>
      </c>
      <c r="BR4933" s="2">
        <v>1376.34</v>
      </c>
      <c r="BS4933" s="59" t="s">
        <v>36</v>
      </c>
      <c r="BT4933" s="53" t="s">
        <v>724</v>
      </c>
      <c r="BU4933" s="2">
        <v>5915.59</v>
      </c>
      <c r="BV4933" s="2">
        <v>1133.26</v>
      </c>
      <c r="BW4933" s="2" t="s">
        <v>47</v>
      </c>
      <c r="BX4933" s="2" t="s">
        <v>88</v>
      </c>
      <c r="BY4933" s="2" t="s">
        <v>48</v>
      </c>
      <c r="BZ4933" s="2">
        <v>48.61</v>
      </c>
      <c r="CA4933" s="2">
        <v>5</v>
      </c>
      <c r="CB4933" s="50" t="s">
        <v>725</v>
      </c>
      <c r="CC4933" s="2" t="s">
        <v>38</v>
      </c>
      <c r="CD4933" s="2" t="s">
        <v>39</v>
      </c>
      <c r="CE4933" s="2">
        <v>4</v>
      </c>
      <c r="CF4933" s="56" t="s">
        <v>728</v>
      </c>
      <c r="CG4933" s="21">
        <v>11</v>
      </c>
    </row>
    <row r="4934" spans="56:85" ht="16.5" thickTop="1" thickBot="1" x14ac:dyDescent="0.3">
      <c r="BD4934" s="20">
        <v>670</v>
      </c>
      <c r="BE4934" s="2" t="s">
        <v>533</v>
      </c>
      <c r="BF4934" s="2" t="s">
        <v>41</v>
      </c>
      <c r="BG4934" s="2" t="s">
        <v>66</v>
      </c>
      <c r="BH4934" s="2" t="s">
        <v>93</v>
      </c>
      <c r="BI4934" s="2" t="s">
        <v>30</v>
      </c>
      <c r="BJ4934" s="2" t="s">
        <v>68</v>
      </c>
      <c r="BK4934" s="2" t="s">
        <v>52</v>
      </c>
      <c r="BL4934" s="2" t="s">
        <v>33</v>
      </c>
      <c r="BM4934" s="2" t="s">
        <v>34</v>
      </c>
      <c r="BN4934" s="2">
        <v>917.56</v>
      </c>
      <c r="BO4934" s="2">
        <v>4</v>
      </c>
      <c r="BP4934" s="2">
        <v>0.28000000000000003</v>
      </c>
      <c r="BQ4934" s="48" t="s">
        <v>719</v>
      </c>
      <c r="BR4934" s="2">
        <v>2023.43</v>
      </c>
      <c r="BS4934" s="59" t="s">
        <v>36</v>
      </c>
      <c r="BT4934" s="53" t="s">
        <v>724</v>
      </c>
      <c r="BU4934" s="2">
        <v>782.48</v>
      </c>
      <c r="BV4934" s="2">
        <v>593.86</v>
      </c>
      <c r="BW4934" s="2" t="s">
        <v>47</v>
      </c>
      <c r="BX4934" s="2" t="s">
        <v>88</v>
      </c>
      <c r="BY4934" s="2" t="s">
        <v>37</v>
      </c>
      <c r="BZ4934" s="2">
        <v>44.76</v>
      </c>
      <c r="CA4934" s="2">
        <v>2</v>
      </c>
      <c r="CB4934" s="50" t="s">
        <v>721</v>
      </c>
      <c r="CC4934" s="2" t="s">
        <v>55</v>
      </c>
      <c r="CD4934" s="2" t="s">
        <v>39</v>
      </c>
      <c r="CE4934" s="2">
        <v>3</v>
      </c>
      <c r="CF4934" s="56" t="s">
        <v>726</v>
      </c>
      <c r="CG4934" s="21">
        <v>2</v>
      </c>
    </row>
    <row r="4935" spans="56:85" ht="16.5" thickTop="1" thickBot="1" x14ac:dyDescent="0.3">
      <c r="BD4935" s="20">
        <v>674</v>
      </c>
      <c r="BE4935" s="2" t="s">
        <v>437</v>
      </c>
      <c r="BF4935" s="2" t="s">
        <v>118</v>
      </c>
      <c r="BG4935" s="2" t="s">
        <v>66</v>
      </c>
      <c r="BH4935" s="2" t="s">
        <v>83</v>
      </c>
      <c r="BI4935" s="2" t="s">
        <v>74</v>
      </c>
      <c r="BJ4935" s="2" t="s">
        <v>68</v>
      </c>
      <c r="BK4935" s="2" t="s">
        <v>107</v>
      </c>
      <c r="BL4935" s="2" t="s">
        <v>33</v>
      </c>
      <c r="BM4935" s="2" t="s">
        <v>85</v>
      </c>
      <c r="BN4935" s="2">
        <v>702.58</v>
      </c>
      <c r="BO4935" s="13">
        <v>20</v>
      </c>
      <c r="BP4935" s="13">
        <v>0.26</v>
      </c>
      <c r="BQ4935" s="48" t="s">
        <v>719</v>
      </c>
      <c r="BR4935" s="13">
        <v>10858.91</v>
      </c>
      <c r="BS4935" s="60" t="s">
        <v>36</v>
      </c>
      <c r="BT4935" s="54" t="s">
        <v>720</v>
      </c>
      <c r="BU4935" s="2">
        <v>1095.75</v>
      </c>
      <c r="BV4935" s="2">
        <v>927.68</v>
      </c>
      <c r="BW4935" s="2" t="s">
        <v>91</v>
      </c>
      <c r="BX4935" s="2" t="s">
        <v>71</v>
      </c>
      <c r="BY4935" s="2" t="s">
        <v>37</v>
      </c>
      <c r="BZ4935" s="2">
        <v>30.58</v>
      </c>
      <c r="CA4935" s="2">
        <v>8</v>
      </c>
      <c r="CB4935" s="50" t="s">
        <v>725</v>
      </c>
      <c r="CC4935" s="2" t="s">
        <v>38</v>
      </c>
      <c r="CD4935" s="2" t="s">
        <v>56</v>
      </c>
      <c r="CE4935" s="2">
        <v>3</v>
      </c>
      <c r="CF4935" s="56" t="s">
        <v>726</v>
      </c>
      <c r="CG4935" s="21">
        <v>4</v>
      </c>
    </row>
    <row r="4936" spans="56:85" ht="16.5" thickTop="1" thickBot="1" x14ac:dyDescent="0.3">
      <c r="BD4936" s="22">
        <v>679</v>
      </c>
      <c r="BE4936" s="13" t="s">
        <v>537</v>
      </c>
      <c r="BF4936" s="13" t="s">
        <v>50</v>
      </c>
      <c r="BG4936" s="13" t="s">
        <v>66</v>
      </c>
      <c r="BH4936" s="13" t="s">
        <v>59</v>
      </c>
      <c r="BI4936" s="13" t="s">
        <v>74</v>
      </c>
      <c r="BJ4936" s="13" t="s">
        <v>51</v>
      </c>
      <c r="BK4936" s="13" t="s">
        <v>79</v>
      </c>
      <c r="BL4936" s="13" t="s">
        <v>33</v>
      </c>
      <c r="BM4936" s="13" t="s">
        <v>85</v>
      </c>
      <c r="BN4936" s="13">
        <v>733.71</v>
      </c>
      <c r="BO4936" s="13">
        <v>5</v>
      </c>
      <c r="BP4936" s="13">
        <v>0.25</v>
      </c>
      <c r="BQ4936" s="48" t="s">
        <v>719</v>
      </c>
      <c r="BR4936" s="13">
        <v>2466.41</v>
      </c>
      <c r="BS4936" s="60" t="s">
        <v>36</v>
      </c>
      <c r="BT4936" s="54" t="s">
        <v>724</v>
      </c>
      <c r="BU4936" s="13">
        <v>7632.45</v>
      </c>
      <c r="BV4936" s="13">
        <v>3226.46</v>
      </c>
      <c r="BW4936" s="13" t="s">
        <v>63</v>
      </c>
      <c r="BX4936" s="13" t="s">
        <v>88</v>
      </c>
      <c r="BY4936" s="13" t="s">
        <v>72</v>
      </c>
      <c r="BZ4936" s="13">
        <v>21.96</v>
      </c>
      <c r="CA4936" s="13">
        <v>2</v>
      </c>
      <c r="CB4936" s="51" t="s">
        <v>721</v>
      </c>
      <c r="CC4936" s="13" t="s">
        <v>97</v>
      </c>
      <c r="CD4936" s="13" t="s">
        <v>56</v>
      </c>
      <c r="CE4936" s="13">
        <v>2</v>
      </c>
      <c r="CF4936" s="57" t="s">
        <v>722</v>
      </c>
      <c r="CG4936" s="23">
        <v>2</v>
      </c>
    </row>
    <row r="4937" spans="56:85" ht="16.5" thickTop="1" thickBot="1" x14ac:dyDescent="0.3">
      <c r="BD4937" s="22">
        <v>681</v>
      </c>
      <c r="BE4937" s="13" t="s">
        <v>539</v>
      </c>
      <c r="BF4937" s="13" t="s">
        <v>41</v>
      </c>
      <c r="BG4937" s="13" t="s">
        <v>82</v>
      </c>
      <c r="BH4937" s="13" t="s">
        <v>83</v>
      </c>
      <c r="BI4937" s="13" t="s">
        <v>94</v>
      </c>
      <c r="BJ4937" s="13" t="s">
        <v>31</v>
      </c>
      <c r="BK4937" s="13" t="s">
        <v>79</v>
      </c>
      <c r="BL4937" s="13" t="s">
        <v>53</v>
      </c>
      <c r="BM4937" s="13" t="s">
        <v>70</v>
      </c>
      <c r="BN4937" s="13">
        <v>657.71</v>
      </c>
      <c r="BO4937" s="2">
        <v>4</v>
      </c>
      <c r="BP4937" s="2">
        <v>0.24</v>
      </c>
      <c r="BQ4937" s="48" t="s">
        <v>719</v>
      </c>
      <c r="BR4937" s="2">
        <v>1145.05</v>
      </c>
      <c r="BS4937" s="59" t="s">
        <v>36</v>
      </c>
      <c r="BT4937" s="53" t="s">
        <v>724</v>
      </c>
      <c r="BU4937" s="13">
        <v>1845.58</v>
      </c>
      <c r="BV4937" s="13">
        <v>620.83000000000004</v>
      </c>
      <c r="BW4937" s="13" t="s">
        <v>91</v>
      </c>
      <c r="BX4937" s="13" t="s">
        <v>88</v>
      </c>
      <c r="BY4937" s="13" t="s">
        <v>37</v>
      </c>
      <c r="BZ4937" s="13">
        <v>23.43</v>
      </c>
      <c r="CA4937" s="13">
        <v>4</v>
      </c>
      <c r="CB4937" s="51" t="s">
        <v>725</v>
      </c>
      <c r="CC4937" s="13" t="s">
        <v>97</v>
      </c>
      <c r="CD4937" s="13" t="s">
        <v>39</v>
      </c>
      <c r="CE4937" s="13">
        <v>5</v>
      </c>
      <c r="CF4937" s="57" t="s">
        <v>727</v>
      </c>
      <c r="CG4937" s="23">
        <v>2</v>
      </c>
    </row>
    <row r="4938" spans="56:85" ht="16.5" thickTop="1" thickBot="1" x14ac:dyDescent="0.3">
      <c r="BD4938" s="20">
        <v>682</v>
      </c>
      <c r="BE4938" s="2" t="s">
        <v>436</v>
      </c>
      <c r="BF4938" s="2" t="s">
        <v>129</v>
      </c>
      <c r="BG4938" s="2" t="s">
        <v>66</v>
      </c>
      <c r="BH4938" s="2" t="s">
        <v>29</v>
      </c>
      <c r="BI4938" s="2" t="s">
        <v>94</v>
      </c>
      <c r="BJ4938" s="2" t="s">
        <v>61</v>
      </c>
      <c r="BK4938" s="2" t="s">
        <v>102</v>
      </c>
      <c r="BL4938" s="2" t="s">
        <v>53</v>
      </c>
      <c r="BM4938" s="2" t="s">
        <v>85</v>
      </c>
      <c r="BN4938" s="2">
        <v>376.66</v>
      </c>
      <c r="BO4938" s="2">
        <v>3</v>
      </c>
      <c r="BP4938" s="2">
        <v>0.21</v>
      </c>
      <c r="BQ4938" s="48" t="s">
        <v>719</v>
      </c>
      <c r="BR4938" s="2">
        <v>1842.18</v>
      </c>
      <c r="BS4938" s="59" t="s">
        <v>36</v>
      </c>
      <c r="BT4938" s="53" t="s">
        <v>724</v>
      </c>
      <c r="BU4938" s="2">
        <v>634.15</v>
      </c>
      <c r="BV4938" s="2">
        <v>510.9</v>
      </c>
      <c r="BW4938" s="2" t="s">
        <v>35</v>
      </c>
      <c r="BX4938" s="2" t="s">
        <v>71</v>
      </c>
      <c r="BY4938" s="2" t="s">
        <v>72</v>
      </c>
      <c r="BZ4938" s="2">
        <v>21.62</v>
      </c>
      <c r="CA4938" s="2">
        <v>3</v>
      </c>
      <c r="CB4938" s="50" t="s">
        <v>721</v>
      </c>
      <c r="CC4938" s="2" t="s">
        <v>97</v>
      </c>
      <c r="CD4938" s="2" t="s">
        <v>39</v>
      </c>
      <c r="CE4938" s="2">
        <v>2</v>
      </c>
      <c r="CF4938" s="56" t="s">
        <v>722</v>
      </c>
      <c r="CG4938" s="21">
        <v>4</v>
      </c>
    </row>
    <row r="4939" spans="56:85" ht="16.5" thickTop="1" thickBot="1" x14ac:dyDescent="0.3">
      <c r="BD4939" s="20">
        <v>684</v>
      </c>
      <c r="BE4939" s="2" t="s">
        <v>512</v>
      </c>
      <c r="BF4939" s="2" t="s">
        <v>129</v>
      </c>
      <c r="BG4939" s="2" t="s">
        <v>66</v>
      </c>
      <c r="BH4939" s="2" t="s">
        <v>59</v>
      </c>
      <c r="BI4939" s="2" t="s">
        <v>44</v>
      </c>
      <c r="BJ4939" s="2" t="s">
        <v>75</v>
      </c>
      <c r="BK4939" s="2" t="s">
        <v>102</v>
      </c>
      <c r="BL4939" s="2" t="s">
        <v>33</v>
      </c>
      <c r="BM4939" s="2" t="s">
        <v>70</v>
      </c>
      <c r="BN4939" s="2">
        <v>777.29</v>
      </c>
      <c r="BO4939" s="2">
        <v>13</v>
      </c>
      <c r="BP4939" s="2">
        <v>0.28999999999999998</v>
      </c>
      <c r="BQ4939" s="48" t="s">
        <v>719</v>
      </c>
      <c r="BR4939" s="2">
        <v>5395.58</v>
      </c>
      <c r="BS4939" s="59" t="s">
        <v>36</v>
      </c>
      <c r="BT4939" s="53" t="s">
        <v>720</v>
      </c>
      <c r="BU4939" s="2">
        <v>1639.37</v>
      </c>
      <c r="BV4939" s="2">
        <v>202.81</v>
      </c>
      <c r="BW4939" s="2" t="s">
        <v>63</v>
      </c>
      <c r="BX4939" s="2" t="s">
        <v>88</v>
      </c>
      <c r="BY4939" s="2" t="s">
        <v>72</v>
      </c>
      <c r="BZ4939" s="2">
        <v>32.86</v>
      </c>
      <c r="CA4939" s="2">
        <v>6</v>
      </c>
      <c r="CB4939" s="50" t="s">
        <v>725</v>
      </c>
      <c r="CC4939" s="2" t="s">
        <v>97</v>
      </c>
      <c r="CD4939" s="2" t="s">
        <v>39</v>
      </c>
      <c r="CE4939" s="2">
        <v>1</v>
      </c>
      <c r="CF4939" s="56" t="s">
        <v>722</v>
      </c>
      <c r="CG4939" s="21">
        <v>4</v>
      </c>
    </row>
    <row r="4940" spans="56:85" ht="16.5" thickTop="1" thickBot="1" x14ac:dyDescent="0.3">
      <c r="BD4940" s="20">
        <v>686</v>
      </c>
      <c r="BE4940" s="2" t="s">
        <v>439</v>
      </c>
      <c r="BF4940" s="2" t="s">
        <v>58</v>
      </c>
      <c r="BG4940" s="2" t="s">
        <v>82</v>
      </c>
      <c r="BH4940" s="2" t="s">
        <v>83</v>
      </c>
      <c r="BI4940" s="2" t="s">
        <v>94</v>
      </c>
      <c r="BJ4940" s="2" t="s">
        <v>51</v>
      </c>
      <c r="BK4940" s="2" t="s">
        <v>62</v>
      </c>
      <c r="BL4940" s="2" t="s">
        <v>45</v>
      </c>
      <c r="BM4940" s="2" t="s">
        <v>80</v>
      </c>
      <c r="BN4940" s="2">
        <v>584.57000000000005</v>
      </c>
      <c r="BO4940" s="2">
        <v>11</v>
      </c>
      <c r="BP4940" s="2">
        <v>0.25</v>
      </c>
      <c r="BQ4940" s="48" t="s">
        <v>719</v>
      </c>
      <c r="BR4940" s="2">
        <v>5199.8900000000003</v>
      </c>
      <c r="BS4940" s="59" t="s">
        <v>36</v>
      </c>
      <c r="BT4940" s="53" t="s">
        <v>720</v>
      </c>
      <c r="BU4940" s="2">
        <v>3746.6</v>
      </c>
      <c r="BV4940" s="2">
        <v>1648.98</v>
      </c>
      <c r="BW4940" s="2" t="s">
        <v>91</v>
      </c>
      <c r="BX4940" s="2" t="s">
        <v>88</v>
      </c>
      <c r="BY4940" s="2" t="s">
        <v>48</v>
      </c>
      <c r="BZ4940" s="2">
        <v>6.66</v>
      </c>
      <c r="CA4940" s="2">
        <v>7</v>
      </c>
      <c r="CB4940" s="50" t="s">
        <v>725</v>
      </c>
      <c r="CC4940" s="2" t="s">
        <v>55</v>
      </c>
      <c r="CD4940" s="2" t="s">
        <v>39</v>
      </c>
      <c r="CE4940" s="2">
        <v>1</v>
      </c>
      <c r="CF4940" s="56" t="s">
        <v>722</v>
      </c>
      <c r="CG4940" s="21">
        <v>10</v>
      </c>
    </row>
    <row r="4941" spans="56:85" ht="16.5" thickTop="1" thickBot="1" x14ac:dyDescent="0.3">
      <c r="BD4941" s="20">
        <v>692</v>
      </c>
      <c r="BE4941" s="2" t="s">
        <v>540</v>
      </c>
      <c r="BF4941" s="2" t="s">
        <v>96</v>
      </c>
      <c r="BG4941" s="2" t="s">
        <v>42</v>
      </c>
      <c r="BH4941" s="2" t="s">
        <v>29</v>
      </c>
      <c r="BI4941" s="2" t="s">
        <v>67</v>
      </c>
      <c r="BJ4941" s="2" t="s">
        <v>68</v>
      </c>
      <c r="BK4941" s="2" t="s">
        <v>87</v>
      </c>
      <c r="BL4941" s="2" t="s">
        <v>33</v>
      </c>
      <c r="BM4941" s="2" t="s">
        <v>85</v>
      </c>
      <c r="BN4941" s="2">
        <v>630.29</v>
      </c>
      <c r="BO4941" s="13">
        <v>2</v>
      </c>
      <c r="BP4941" s="13">
        <v>0.27</v>
      </c>
      <c r="BQ4941" s="48" t="s">
        <v>719</v>
      </c>
      <c r="BR4941" s="13">
        <v>270.83</v>
      </c>
      <c r="BS4941" s="60" t="s">
        <v>723</v>
      </c>
      <c r="BT4941" s="54" t="s">
        <v>724</v>
      </c>
      <c r="BU4941" s="2">
        <v>2976.62</v>
      </c>
      <c r="BV4941" s="2">
        <v>2223.27</v>
      </c>
      <c r="BW4941" s="2" t="s">
        <v>47</v>
      </c>
      <c r="BX4941" s="2" t="s">
        <v>54</v>
      </c>
      <c r="BY4941" s="2" t="s">
        <v>48</v>
      </c>
      <c r="BZ4941" s="2">
        <v>44.6</v>
      </c>
      <c r="CA4941" s="2">
        <v>8</v>
      </c>
      <c r="CB4941" s="50" t="s">
        <v>725</v>
      </c>
      <c r="CC4941" s="2" t="s">
        <v>97</v>
      </c>
      <c r="CD4941" s="2" t="s">
        <v>39</v>
      </c>
      <c r="CE4941" s="2">
        <v>2</v>
      </c>
      <c r="CF4941" s="56" t="s">
        <v>722</v>
      </c>
      <c r="CG4941" s="21">
        <v>1</v>
      </c>
    </row>
    <row r="4942" spans="56:85" ht="16.5" thickTop="1" thickBot="1" x14ac:dyDescent="0.3">
      <c r="BD4942" s="22">
        <v>695</v>
      </c>
      <c r="BE4942" s="13" t="s">
        <v>534</v>
      </c>
      <c r="BF4942" s="13" t="s">
        <v>96</v>
      </c>
      <c r="BG4942" s="13" t="s">
        <v>42</v>
      </c>
      <c r="BH4942" s="13" t="s">
        <v>90</v>
      </c>
      <c r="BI4942" s="13" t="s">
        <v>60</v>
      </c>
      <c r="BJ4942" s="13" t="s">
        <v>68</v>
      </c>
      <c r="BK4942" s="13" t="s">
        <v>32</v>
      </c>
      <c r="BL4942" s="13" t="s">
        <v>53</v>
      </c>
      <c r="BM4942" s="13" t="s">
        <v>85</v>
      </c>
      <c r="BN4942" s="13">
        <v>185.5</v>
      </c>
      <c r="BO4942" s="13">
        <v>17</v>
      </c>
      <c r="BP4942" s="13">
        <v>0.24</v>
      </c>
      <c r="BQ4942" s="48" t="s">
        <v>719</v>
      </c>
      <c r="BR4942" s="13">
        <v>4186.9799999999996</v>
      </c>
      <c r="BS4942" s="60" t="s">
        <v>36</v>
      </c>
      <c r="BT4942" s="54" t="s">
        <v>720</v>
      </c>
      <c r="BU4942" s="13">
        <v>194.87</v>
      </c>
      <c r="BV4942" s="13">
        <v>75.959999999999994</v>
      </c>
      <c r="BW4942" s="13" t="s">
        <v>76</v>
      </c>
      <c r="BX4942" s="13" t="s">
        <v>88</v>
      </c>
      <c r="BY4942" s="13" t="s">
        <v>72</v>
      </c>
      <c r="BZ4942" s="13">
        <v>16.690000000000001</v>
      </c>
      <c r="CA4942" s="13">
        <v>5</v>
      </c>
      <c r="CB4942" s="51" t="s">
        <v>725</v>
      </c>
      <c r="CC4942" s="13" t="s">
        <v>97</v>
      </c>
      <c r="CD4942" s="13" t="s">
        <v>56</v>
      </c>
      <c r="CE4942" s="13">
        <v>1</v>
      </c>
      <c r="CF4942" s="57" t="s">
        <v>722</v>
      </c>
      <c r="CG4942" s="23">
        <v>6</v>
      </c>
    </row>
    <row r="4943" spans="56:85" ht="16.5" thickTop="1" thickBot="1" x14ac:dyDescent="0.3">
      <c r="BD4943" s="22">
        <v>699</v>
      </c>
      <c r="BE4943" s="13" t="s">
        <v>542</v>
      </c>
      <c r="BF4943" s="13" t="s">
        <v>65</v>
      </c>
      <c r="BG4943" s="13" t="s">
        <v>66</v>
      </c>
      <c r="BH4943" s="13" t="s">
        <v>43</v>
      </c>
      <c r="BI4943" s="13" t="s">
        <v>67</v>
      </c>
      <c r="BJ4943" s="13" t="s">
        <v>75</v>
      </c>
      <c r="BK4943" s="13" t="s">
        <v>134</v>
      </c>
      <c r="BL4943" s="13" t="s">
        <v>53</v>
      </c>
      <c r="BM4943" s="13" t="s">
        <v>80</v>
      </c>
      <c r="BN4943" s="13">
        <v>324.07</v>
      </c>
      <c r="BO4943" s="13">
        <v>19</v>
      </c>
      <c r="BP4943" s="13">
        <v>0.24</v>
      </c>
      <c r="BQ4943" s="48" t="s">
        <v>719</v>
      </c>
      <c r="BR4943" s="13">
        <v>5950</v>
      </c>
      <c r="BS4943" s="60" t="s">
        <v>36</v>
      </c>
      <c r="BT4943" s="54" t="s">
        <v>720</v>
      </c>
      <c r="BU4943" s="13">
        <v>2882.76</v>
      </c>
      <c r="BV4943" s="13">
        <v>1304.22</v>
      </c>
      <c r="BW4943" s="13" t="s">
        <v>91</v>
      </c>
      <c r="BX4943" s="13" t="s">
        <v>88</v>
      </c>
      <c r="BY4943" s="13" t="s">
        <v>48</v>
      </c>
      <c r="BZ4943" s="13">
        <v>30.13</v>
      </c>
      <c r="CA4943" s="13">
        <v>9</v>
      </c>
      <c r="CB4943" s="51" t="s">
        <v>725</v>
      </c>
      <c r="CC4943" s="13" t="s">
        <v>55</v>
      </c>
      <c r="CD4943" s="13" t="s">
        <v>39</v>
      </c>
      <c r="CE4943" s="13">
        <v>4</v>
      </c>
      <c r="CF4943" s="57" t="s">
        <v>728</v>
      </c>
      <c r="CG4943" s="23">
        <v>8</v>
      </c>
    </row>
    <row r="4944" spans="56:85" ht="16.5" thickTop="1" thickBot="1" x14ac:dyDescent="0.3">
      <c r="BD4944" s="22">
        <v>705</v>
      </c>
      <c r="BE4944" s="13" t="s">
        <v>544</v>
      </c>
      <c r="BF4944" s="13" t="s">
        <v>50</v>
      </c>
      <c r="BG4944" s="13" t="s">
        <v>82</v>
      </c>
      <c r="BH4944" s="13" t="s">
        <v>43</v>
      </c>
      <c r="BI4944" s="13" t="s">
        <v>100</v>
      </c>
      <c r="BJ4944" s="13" t="s">
        <v>75</v>
      </c>
      <c r="BK4944" s="13" t="s">
        <v>87</v>
      </c>
      <c r="BL4944" s="13" t="s">
        <v>33</v>
      </c>
      <c r="BM4944" s="13" t="s">
        <v>85</v>
      </c>
      <c r="BN4944" s="13">
        <v>412.05</v>
      </c>
      <c r="BO4944" s="2">
        <v>3</v>
      </c>
      <c r="BP4944" s="2">
        <v>0.28000000000000003</v>
      </c>
      <c r="BQ4944" s="48" t="s">
        <v>719</v>
      </c>
      <c r="BR4944" s="2">
        <v>58.1</v>
      </c>
      <c r="BS4944" s="59" t="s">
        <v>723</v>
      </c>
      <c r="BT4944" s="53" t="s">
        <v>724</v>
      </c>
      <c r="BU4944" s="13">
        <v>4056.42</v>
      </c>
      <c r="BV4944" s="13">
        <v>1893.58</v>
      </c>
      <c r="BW4944" s="13" t="s">
        <v>91</v>
      </c>
      <c r="BX4944" s="13" t="s">
        <v>36</v>
      </c>
      <c r="BY4944" s="13" t="s">
        <v>72</v>
      </c>
      <c r="BZ4944" s="13">
        <v>15.93</v>
      </c>
      <c r="CA4944" s="13">
        <v>6</v>
      </c>
      <c r="CB4944" s="51" t="s">
        <v>725</v>
      </c>
      <c r="CC4944" s="13" t="s">
        <v>97</v>
      </c>
      <c r="CD4944" s="13" t="s">
        <v>56</v>
      </c>
      <c r="CE4944" s="13">
        <v>1</v>
      </c>
      <c r="CF4944" s="57" t="s">
        <v>722</v>
      </c>
      <c r="CG4944" s="23">
        <v>11</v>
      </c>
    </row>
    <row r="4945" spans="56:85" ht="16.5" thickTop="1" thickBot="1" x14ac:dyDescent="0.3">
      <c r="BD4945" s="20">
        <v>708</v>
      </c>
      <c r="BE4945" s="2" t="s">
        <v>153</v>
      </c>
      <c r="BF4945" s="2" t="s">
        <v>41</v>
      </c>
      <c r="BG4945" s="2" t="s">
        <v>82</v>
      </c>
      <c r="BH4945" s="2" t="s">
        <v>93</v>
      </c>
      <c r="BI4945" s="2" t="s">
        <v>78</v>
      </c>
      <c r="BJ4945" s="2" t="s">
        <v>61</v>
      </c>
      <c r="BK4945" s="2" t="s">
        <v>32</v>
      </c>
      <c r="BL4945" s="2" t="s">
        <v>33</v>
      </c>
      <c r="BM4945" s="2" t="s">
        <v>80</v>
      </c>
      <c r="BN4945" s="2">
        <v>26.9</v>
      </c>
      <c r="BO4945" s="2">
        <v>5</v>
      </c>
      <c r="BP4945" s="2">
        <v>0.28999999999999998</v>
      </c>
      <c r="BQ4945" s="48" t="s">
        <v>719</v>
      </c>
      <c r="BR4945" s="2">
        <v>46.58</v>
      </c>
      <c r="BS4945" s="59" t="s">
        <v>723</v>
      </c>
      <c r="BT4945" s="53" t="s">
        <v>724</v>
      </c>
      <c r="BU4945" s="2">
        <v>42.43</v>
      </c>
      <c r="BV4945" s="2">
        <v>15.67</v>
      </c>
      <c r="BW4945" s="2" t="s">
        <v>91</v>
      </c>
      <c r="BX4945" s="2" t="s">
        <v>54</v>
      </c>
      <c r="BY4945" s="2" t="s">
        <v>48</v>
      </c>
      <c r="BZ4945" s="2">
        <v>27.47</v>
      </c>
      <c r="CA4945" s="2">
        <v>4</v>
      </c>
      <c r="CB4945" s="50" t="s">
        <v>725</v>
      </c>
      <c r="CC4945" s="2" t="s">
        <v>55</v>
      </c>
      <c r="CD4945" s="2" t="s">
        <v>56</v>
      </c>
      <c r="CE4945" s="2">
        <v>4</v>
      </c>
      <c r="CF4945" s="56" t="s">
        <v>728</v>
      </c>
      <c r="CG4945" s="21">
        <v>3</v>
      </c>
    </row>
    <row r="4946" spans="56:85" ht="16.5" thickTop="1" thickBot="1" x14ac:dyDescent="0.3">
      <c r="BD4946" s="20">
        <v>710</v>
      </c>
      <c r="BE4946" s="2" t="s">
        <v>539</v>
      </c>
      <c r="BF4946" s="2" t="s">
        <v>114</v>
      </c>
      <c r="BG4946" s="2" t="s">
        <v>66</v>
      </c>
      <c r="BH4946" s="2" t="s">
        <v>43</v>
      </c>
      <c r="BI4946" s="2" t="s">
        <v>74</v>
      </c>
      <c r="BJ4946" s="2" t="s">
        <v>31</v>
      </c>
      <c r="BK4946" s="2" t="s">
        <v>32</v>
      </c>
      <c r="BL4946" s="2" t="s">
        <v>53</v>
      </c>
      <c r="BM4946" s="2" t="s">
        <v>34</v>
      </c>
      <c r="BN4946" s="2">
        <v>13.12</v>
      </c>
      <c r="BO4946" s="13">
        <v>14</v>
      </c>
      <c r="BP4946" s="13">
        <v>0.26</v>
      </c>
      <c r="BQ4946" s="48" t="s">
        <v>719</v>
      </c>
      <c r="BR4946" s="13">
        <v>7358.92</v>
      </c>
      <c r="BS4946" s="60" t="s">
        <v>36</v>
      </c>
      <c r="BT4946" s="54" t="s">
        <v>720</v>
      </c>
      <c r="BU4946" s="2">
        <v>39.19</v>
      </c>
      <c r="BV4946" s="2">
        <v>7.39</v>
      </c>
      <c r="BW4946" s="2" t="s">
        <v>91</v>
      </c>
      <c r="BX4946" s="2" t="s">
        <v>54</v>
      </c>
      <c r="BY4946" s="2" t="s">
        <v>37</v>
      </c>
      <c r="BZ4946" s="2">
        <v>47.83</v>
      </c>
      <c r="CA4946" s="2">
        <v>10</v>
      </c>
      <c r="CB4946" s="50" t="s">
        <v>725</v>
      </c>
      <c r="CC4946" s="2" t="s">
        <v>55</v>
      </c>
      <c r="CD4946" s="2" t="s">
        <v>39</v>
      </c>
      <c r="CE4946" s="2">
        <v>2</v>
      </c>
      <c r="CF4946" s="56" t="s">
        <v>722</v>
      </c>
      <c r="CG4946" s="21">
        <v>2</v>
      </c>
    </row>
    <row r="4947" spans="56:85" ht="16.5" thickTop="1" thickBot="1" x14ac:dyDescent="0.3">
      <c r="BD4947" s="22">
        <v>713</v>
      </c>
      <c r="BE4947" s="13" t="s">
        <v>471</v>
      </c>
      <c r="BF4947" s="13" t="s">
        <v>118</v>
      </c>
      <c r="BG4947" s="13" t="s">
        <v>82</v>
      </c>
      <c r="BH4947" s="13" t="s">
        <v>93</v>
      </c>
      <c r="BI4947" s="13" t="s">
        <v>44</v>
      </c>
      <c r="BJ4947" s="13" t="s">
        <v>31</v>
      </c>
      <c r="BK4947" s="13" t="s">
        <v>69</v>
      </c>
      <c r="BL4947" s="13" t="s">
        <v>45</v>
      </c>
      <c r="BM4947" s="13" t="s">
        <v>70</v>
      </c>
      <c r="BN4947" s="13">
        <v>710.32</v>
      </c>
      <c r="BO4947" s="2">
        <v>18</v>
      </c>
      <c r="BP4947" s="2">
        <v>0.25</v>
      </c>
      <c r="BQ4947" s="48" t="s">
        <v>719</v>
      </c>
      <c r="BR4947" s="2">
        <v>4900.8999999999996</v>
      </c>
      <c r="BS4947" s="59" t="s">
        <v>36</v>
      </c>
      <c r="BT4947" s="53" t="s">
        <v>720</v>
      </c>
      <c r="BU4947" s="13">
        <v>4628.21</v>
      </c>
      <c r="BV4947" s="13">
        <v>2730.71</v>
      </c>
      <c r="BW4947" s="13" t="s">
        <v>47</v>
      </c>
      <c r="BX4947" s="13" t="s">
        <v>54</v>
      </c>
      <c r="BY4947" s="13" t="s">
        <v>48</v>
      </c>
      <c r="BZ4947" s="13">
        <v>39.42</v>
      </c>
      <c r="CA4947" s="13">
        <v>4</v>
      </c>
      <c r="CB4947" s="51" t="s">
        <v>725</v>
      </c>
      <c r="CC4947" s="13" t="s">
        <v>97</v>
      </c>
      <c r="CD4947" s="13" t="s">
        <v>39</v>
      </c>
      <c r="CE4947" s="13">
        <v>2</v>
      </c>
      <c r="CF4947" s="57" t="s">
        <v>722</v>
      </c>
      <c r="CG4947" s="23">
        <v>12</v>
      </c>
    </row>
    <row r="4948" spans="56:85" ht="16.5" thickTop="1" thickBot="1" x14ac:dyDescent="0.3">
      <c r="BD4948" s="20">
        <v>714</v>
      </c>
      <c r="BE4948" s="2" t="s">
        <v>351</v>
      </c>
      <c r="BF4948" s="2" t="s">
        <v>114</v>
      </c>
      <c r="BG4948" s="2" t="s">
        <v>66</v>
      </c>
      <c r="BH4948" s="2" t="s">
        <v>29</v>
      </c>
      <c r="BI4948" s="2" t="s">
        <v>30</v>
      </c>
      <c r="BJ4948" s="2" t="s">
        <v>31</v>
      </c>
      <c r="BK4948" s="2" t="s">
        <v>79</v>
      </c>
      <c r="BL4948" s="2" t="s">
        <v>33</v>
      </c>
      <c r="BM4948" s="2" t="s">
        <v>80</v>
      </c>
      <c r="BN4948" s="2">
        <v>363.03</v>
      </c>
      <c r="BO4948" s="13">
        <v>17</v>
      </c>
      <c r="BP4948" s="13">
        <v>0.22</v>
      </c>
      <c r="BQ4948" s="48" t="s">
        <v>719</v>
      </c>
      <c r="BR4948" s="13">
        <v>2255.13</v>
      </c>
      <c r="BS4948" s="60" t="s">
        <v>36</v>
      </c>
      <c r="BT4948" s="54" t="s">
        <v>724</v>
      </c>
      <c r="BU4948" s="2">
        <v>2687.36</v>
      </c>
      <c r="BV4948" s="2">
        <v>2213.54</v>
      </c>
      <c r="BW4948" s="2" t="s">
        <v>91</v>
      </c>
      <c r="BX4948" s="2" t="s">
        <v>36</v>
      </c>
      <c r="BY4948" s="2" t="s">
        <v>72</v>
      </c>
      <c r="BZ4948" s="2">
        <v>42.72</v>
      </c>
      <c r="CA4948" s="2">
        <v>7</v>
      </c>
      <c r="CB4948" s="50" t="s">
        <v>725</v>
      </c>
      <c r="CC4948" s="2" t="s">
        <v>38</v>
      </c>
      <c r="CD4948" s="2" t="s">
        <v>39</v>
      </c>
      <c r="CE4948" s="2">
        <v>4</v>
      </c>
      <c r="CF4948" s="56" t="s">
        <v>728</v>
      </c>
      <c r="CG4948" s="21">
        <v>7</v>
      </c>
    </row>
    <row r="4949" spans="56:85" ht="16.5" thickTop="1" thickBot="1" x14ac:dyDescent="0.3">
      <c r="BD4949" s="22">
        <v>715</v>
      </c>
      <c r="BE4949" s="13" t="s">
        <v>145</v>
      </c>
      <c r="BF4949" s="13" t="s">
        <v>96</v>
      </c>
      <c r="BG4949" s="13" t="s">
        <v>28</v>
      </c>
      <c r="BH4949" s="13" t="s">
        <v>93</v>
      </c>
      <c r="BI4949" s="13" t="s">
        <v>67</v>
      </c>
      <c r="BJ4949" s="13" t="s">
        <v>75</v>
      </c>
      <c r="BK4949" s="13" t="s">
        <v>84</v>
      </c>
      <c r="BL4949" s="13" t="s">
        <v>45</v>
      </c>
      <c r="BM4949" s="13" t="s">
        <v>34</v>
      </c>
      <c r="BN4949" s="13">
        <v>170.07</v>
      </c>
      <c r="BO4949" s="2">
        <v>7</v>
      </c>
      <c r="BP4949" s="2">
        <v>0.26</v>
      </c>
      <c r="BQ4949" s="48" t="s">
        <v>719</v>
      </c>
      <c r="BR4949" s="2">
        <v>2626.57</v>
      </c>
      <c r="BS4949" s="59" t="s">
        <v>36</v>
      </c>
      <c r="BT4949" s="53" t="s">
        <v>724</v>
      </c>
      <c r="BU4949" s="13">
        <v>1310.24</v>
      </c>
      <c r="BV4949" s="13">
        <v>944.89</v>
      </c>
      <c r="BW4949" s="13" t="s">
        <v>47</v>
      </c>
      <c r="BX4949" s="13" t="s">
        <v>36</v>
      </c>
      <c r="BY4949" s="13" t="s">
        <v>48</v>
      </c>
      <c r="BZ4949" s="13">
        <v>10.31</v>
      </c>
      <c r="CA4949" s="13">
        <v>2</v>
      </c>
      <c r="CB4949" s="51" t="s">
        <v>721</v>
      </c>
      <c r="CC4949" s="13" t="s">
        <v>38</v>
      </c>
      <c r="CD4949" s="13" t="s">
        <v>56</v>
      </c>
      <c r="CE4949" s="13">
        <v>2</v>
      </c>
      <c r="CF4949" s="57" t="s">
        <v>722</v>
      </c>
      <c r="CG4949" s="23">
        <v>11</v>
      </c>
    </row>
    <row r="4950" spans="56:85" ht="16.5" thickTop="1" thickBot="1" x14ac:dyDescent="0.3">
      <c r="BD4950" s="20">
        <v>716</v>
      </c>
      <c r="BE4950" s="2" t="s">
        <v>149</v>
      </c>
      <c r="BF4950" s="2" t="s">
        <v>65</v>
      </c>
      <c r="BG4950" s="2" t="s">
        <v>82</v>
      </c>
      <c r="BH4950" s="2" t="s">
        <v>90</v>
      </c>
      <c r="BI4950" s="2" t="s">
        <v>44</v>
      </c>
      <c r="BJ4950" s="2" t="s">
        <v>51</v>
      </c>
      <c r="BK4950" s="2" t="s">
        <v>79</v>
      </c>
      <c r="BL4950" s="2" t="s">
        <v>33</v>
      </c>
      <c r="BM4950" s="2" t="s">
        <v>85</v>
      </c>
      <c r="BN4950" s="2">
        <v>507.06</v>
      </c>
      <c r="BO4950" s="13">
        <v>13</v>
      </c>
      <c r="BP4950" s="13">
        <v>0.27</v>
      </c>
      <c r="BQ4950" s="48" t="s">
        <v>719</v>
      </c>
      <c r="BR4950" s="13">
        <v>9408.9599999999991</v>
      </c>
      <c r="BS4950" s="60" t="s">
        <v>36</v>
      </c>
      <c r="BT4950" s="54" t="s">
        <v>720</v>
      </c>
      <c r="BU4950" s="2">
        <v>1986.87</v>
      </c>
      <c r="BV4950" s="2">
        <v>639.70000000000005</v>
      </c>
      <c r="BW4950" s="2" t="s">
        <v>35</v>
      </c>
      <c r="BX4950" s="2" t="s">
        <v>88</v>
      </c>
      <c r="BY4950" s="2" t="s">
        <v>48</v>
      </c>
      <c r="BZ4950" s="2">
        <v>43.5</v>
      </c>
      <c r="CA4950" s="2">
        <v>4</v>
      </c>
      <c r="CB4950" s="50" t="s">
        <v>725</v>
      </c>
      <c r="CC4950" s="2" t="s">
        <v>55</v>
      </c>
      <c r="CD4950" s="2" t="s">
        <v>39</v>
      </c>
      <c r="CE4950" s="2">
        <v>4</v>
      </c>
      <c r="CF4950" s="56" t="s">
        <v>728</v>
      </c>
      <c r="CG4950" s="21">
        <v>5</v>
      </c>
    </row>
    <row r="4951" spans="56:85" ht="16.5" thickTop="1" thickBot="1" x14ac:dyDescent="0.3">
      <c r="BD4951" s="22">
        <v>717</v>
      </c>
      <c r="BE4951" s="13" t="s">
        <v>292</v>
      </c>
      <c r="BF4951" s="13" t="s">
        <v>120</v>
      </c>
      <c r="BG4951" s="13" t="s">
        <v>28</v>
      </c>
      <c r="BH4951" s="13" t="s">
        <v>59</v>
      </c>
      <c r="BI4951" s="13" t="s">
        <v>30</v>
      </c>
      <c r="BJ4951" s="13" t="s">
        <v>31</v>
      </c>
      <c r="BK4951" s="13" t="s">
        <v>87</v>
      </c>
      <c r="BL4951" s="13" t="s">
        <v>33</v>
      </c>
      <c r="BM4951" s="13" t="s">
        <v>80</v>
      </c>
      <c r="BN4951" s="13">
        <v>991.46</v>
      </c>
      <c r="BO4951" s="2">
        <v>6</v>
      </c>
      <c r="BP4951" s="2">
        <v>0.22</v>
      </c>
      <c r="BQ4951" s="48" t="s">
        <v>719</v>
      </c>
      <c r="BR4951" s="2">
        <v>553.13</v>
      </c>
      <c r="BS4951" s="59" t="s">
        <v>723</v>
      </c>
      <c r="BT4951" s="53" t="s">
        <v>724</v>
      </c>
      <c r="BU4951" s="13">
        <v>6442.9</v>
      </c>
      <c r="BV4951" s="13">
        <v>2966.06</v>
      </c>
      <c r="BW4951" s="13" t="s">
        <v>47</v>
      </c>
      <c r="BX4951" s="13" t="s">
        <v>88</v>
      </c>
      <c r="BY4951" s="13" t="s">
        <v>72</v>
      </c>
      <c r="BZ4951" s="13">
        <v>15.56</v>
      </c>
      <c r="CA4951" s="13">
        <v>6</v>
      </c>
      <c r="CB4951" s="51" t="s">
        <v>725</v>
      </c>
      <c r="CC4951" s="13" t="s">
        <v>38</v>
      </c>
      <c r="CD4951" s="13" t="s">
        <v>56</v>
      </c>
      <c r="CE4951" s="13">
        <v>3</v>
      </c>
      <c r="CF4951" s="57" t="s">
        <v>726</v>
      </c>
      <c r="CG4951" s="23">
        <v>10</v>
      </c>
    </row>
    <row r="4952" spans="56:85" ht="16.5" thickTop="1" thickBot="1" x14ac:dyDescent="0.3">
      <c r="BD4952" s="20">
        <v>720</v>
      </c>
      <c r="BE4952" s="2" t="s">
        <v>545</v>
      </c>
      <c r="BF4952" s="2" t="s">
        <v>114</v>
      </c>
      <c r="BG4952" s="2" t="s">
        <v>28</v>
      </c>
      <c r="BH4952" s="2" t="s">
        <v>43</v>
      </c>
      <c r="BI4952" s="2" t="s">
        <v>44</v>
      </c>
      <c r="BJ4952" s="2" t="s">
        <v>31</v>
      </c>
      <c r="BK4952" s="2" t="s">
        <v>62</v>
      </c>
      <c r="BL4952" s="2" t="s">
        <v>33</v>
      </c>
      <c r="BM4952" s="2" t="s">
        <v>85</v>
      </c>
      <c r="BN4952" s="2">
        <v>118.19</v>
      </c>
      <c r="BO4952" s="2">
        <v>6</v>
      </c>
      <c r="BP4952" s="2">
        <v>0.21</v>
      </c>
      <c r="BQ4952" s="48" t="s">
        <v>719</v>
      </c>
      <c r="BR4952" s="2">
        <v>3349.62</v>
      </c>
      <c r="BS4952" s="59" t="s">
        <v>36</v>
      </c>
      <c r="BT4952" s="53" t="s">
        <v>720</v>
      </c>
      <c r="BU4952" s="2">
        <v>281.63</v>
      </c>
      <c r="BV4952" s="2">
        <v>271.5</v>
      </c>
      <c r="BW4952" s="2" t="s">
        <v>63</v>
      </c>
      <c r="BX4952" s="2" t="s">
        <v>36</v>
      </c>
      <c r="BY4952" s="2" t="s">
        <v>48</v>
      </c>
      <c r="BZ4952" s="2">
        <v>21.76</v>
      </c>
      <c r="CA4952" s="2">
        <v>1</v>
      </c>
      <c r="CB4952" s="50" t="s">
        <v>721</v>
      </c>
      <c r="CC4952" s="2" t="s">
        <v>97</v>
      </c>
      <c r="CD4952" s="2" t="s">
        <v>56</v>
      </c>
      <c r="CE4952" s="2">
        <v>4</v>
      </c>
      <c r="CF4952" s="56" t="s">
        <v>728</v>
      </c>
      <c r="CG4952" s="21">
        <v>1</v>
      </c>
    </row>
    <row r="4953" spans="56:85" ht="16.5" thickTop="1" thickBot="1" x14ac:dyDescent="0.3">
      <c r="BD4953" s="20">
        <v>724</v>
      </c>
      <c r="BE4953" s="2" t="s">
        <v>547</v>
      </c>
      <c r="BF4953" s="2" t="s">
        <v>50</v>
      </c>
      <c r="BG4953" s="2" t="s">
        <v>28</v>
      </c>
      <c r="BH4953" s="2" t="s">
        <v>29</v>
      </c>
      <c r="BI4953" s="2" t="s">
        <v>94</v>
      </c>
      <c r="BJ4953" s="2" t="s">
        <v>51</v>
      </c>
      <c r="BK4953" s="2" t="s">
        <v>84</v>
      </c>
      <c r="BL4953" s="2" t="s">
        <v>53</v>
      </c>
      <c r="BM4953" s="2" t="s">
        <v>46</v>
      </c>
      <c r="BN4953" s="2">
        <v>706.67</v>
      </c>
      <c r="BO4953" s="13">
        <v>20</v>
      </c>
      <c r="BP4953" s="13">
        <v>0.28999999999999998</v>
      </c>
      <c r="BQ4953" s="48" t="s">
        <v>719</v>
      </c>
      <c r="BR4953" s="13">
        <v>6436.15</v>
      </c>
      <c r="BS4953" s="60" t="s">
        <v>36</v>
      </c>
      <c r="BT4953" s="54" t="s">
        <v>720</v>
      </c>
      <c r="BU4953" s="2">
        <v>1701.25</v>
      </c>
      <c r="BV4953" s="2">
        <v>1648.37</v>
      </c>
      <c r="BW4953" s="2" t="s">
        <v>63</v>
      </c>
      <c r="BX4953" s="2" t="s">
        <v>36</v>
      </c>
      <c r="BY4953" s="2" t="s">
        <v>48</v>
      </c>
      <c r="BZ4953" s="2">
        <v>6.19</v>
      </c>
      <c r="CA4953" s="2">
        <v>10</v>
      </c>
      <c r="CB4953" s="50" t="s">
        <v>725</v>
      </c>
      <c r="CC4953" s="2" t="s">
        <v>38</v>
      </c>
      <c r="CD4953" s="2" t="s">
        <v>39</v>
      </c>
      <c r="CE4953" s="2">
        <v>3</v>
      </c>
      <c r="CF4953" s="56" t="s">
        <v>726</v>
      </c>
      <c r="CG4953" s="21">
        <v>6</v>
      </c>
    </row>
    <row r="4954" spans="56:85" ht="16.5" thickTop="1" thickBot="1" x14ac:dyDescent="0.3">
      <c r="BD4954" s="22">
        <v>727</v>
      </c>
      <c r="BE4954" s="13" t="s">
        <v>115</v>
      </c>
      <c r="BF4954" s="13" t="s">
        <v>27</v>
      </c>
      <c r="BG4954" s="13" t="s">
        <v>82</v>
      </c>
      <c r="BH4954" s="13" t="s">
        <v>90</v>
      </c>
      <c r="BI4954" s="13" t="s">
        <v>94</v>
      </c>
      <c r="BJ4954" s="13" t="s">
        <v>68</v>
      </c>
      <c r="BK4954" s="13" t="s">
        <v>62</v>
      </c>
      <c r="BL4954" s="13" t="s">
        <v>45</v>
      </c>
      <c r="BM4954" s="13" t="s">
        <v>85</v>
      </c>
      <c r="BN4954" s="13">
        <v>453.25</v>
      </c>
      <c r="BO4954" s="13">
        <v>8</v>
      </c>
      <c r="BP4954" s="13">
        <v>0.27</v>
      </c>
      <c r="BQ4954" s="48" t="s">
        <v>719</v>
      </c>
      <c r="BR4954" s="13">
        <v>3270.69</v>
      </c>
      <c r="BS4954" s="60" t="s">
        <v>36</v>
      </c>
      <c r="BT4954" s="54" t="s">
        <v>720</v>
      </c>
      <c r="BU4954" s="13">
        <v>4604.1000000000004</v>
      </c>
      <c r="BV4954" s="13">
        <v>1832.05</v>
      </c>
      <c r="BW4954" s="13" t="s">
        <v>47</v>
      </c>
      <c r="BX4954" s="13" t="s">
        <v>71</v>
      </c>
      <c r="BY4954" s="13" t="s">
        <v>48</v>
      </c>
      <c r="BZ4954" s="13">
        <v>9.2100000000000009</v>
      </c>
      <c r="CA4954" s="13">
        <v>8</v>
      </c>
      <c r="CB4954" s="51" t="s">
        <v>725</v>
      </c>
      <c r="CC4954" s="13" t="s">
        <v>55</v>
      </c>
      <c r="CD4954" s="13" t="s">
        <v>39</v>
      </c>
      <c r="CE4954" s="13">
        <v>2</v>
      </c>
      <c r="CF4954" s="57" t="s">
        <v>722</v>
      </c>
      <c r="CG4954" s="23">
        <v>8</v>
      </c>
    </row>
    <row r="4955" spans="56:85" ht="16.5" thickTop="1" thickBot="1" x14ac:dyDescent="0.3">
      <c r="BD4955" s="22">
        <v>729</v>
      </c>
      <c r="BE4955" s="13" t="s">
        <v>538</v>
      </c>
      <c r="BF4955" s="13" t="s">
        <v>41</v>
      </c>
      <c r="BG4955" s="13" t="s">
        <v>66</v>
      </c>
      <c r="BH4955" s="13" t="s">
        <v>29</v>
      </c>
      <c r="BI4955" s="13" t="s">
        <v>67</v>
      </c>
      <c r="BJ4955" s="13" t="s">
        <v>51</v>
      </c>
      <c r="BK4955" s="13" t="s">
        <v>107</v>
      </c>
      <c r="BL4955" s="13" t="s">
        <v>45</v>
      </c>
      <c r="BM4955" s="13" t="s">
        <v>70</v>
      </c>
      <c r="BN4955" s="13">
        <v>560.04999999999995</v>
      </c>
      <c r="BO4955" s="2">
        <v>14</v>
      </c>
      <c r="BP4955" s="2">
        <v>0.27</v>
      </c>
      <c r="BQ4955" s="48" t="s">
        <v>719</v>
      </c>
      <c r="BR4955" s="2">
        <v>7512.93</v>
      </c>
      <c r="BS4955" s="59" t="s">
        <v>36</v>
      </c>
      <c r="BT4955" s="53" t="s">
        <v>720</v>
      </c>
      <c r="BU4955" s="13">
        <v>2403.9899999999998</v>
      </c>
      <c r="BV4955" s="13">
        <v>866.7</v>
      </c>
      <c r="BW4955" s="13" t="s">
        <v>35</v>
      </c>
      <c r="BX4955" s="13" t="s">
        <v>88</v>
      </c>
      <c r="BY4955" s="13" t="s">
        <v>48</v>
      </c>
      <c r="BZ4955" s="13">
        <v>5.38</v>
      </c>
      <c r="CA4955" s="13">
        <v>2</v>
      </c>
      <c r="CB4955" s="51" t="s">
        <v>721</v>
      </c>
      <c r="CC4955" s="13" t="s">
        <v>55</v>
      </c>
      <c r="CD4955" s="13" t="s">
        <v>56</v>
      </c>
      <c r="CE4955" s="13">
        <v>1</v>
      </c>
      <c r="CF4955" s="57" t="s">
        <v>722</v>
      </c>
      <c r="CG4955" s="23">
        <v>7</v>
      </c>
    </row>
    <row r="4956" spans="56:85" ht="16.5" thickTop="1" thickBot="1" x14ac:dyDescent="0.3">
      <c r="BD4956" s="20">
        <v>732</v>
      </c>
      <c r="BE4956" s="2" t="s">
        <v>246</v>
      </c>
      <c r="BF4956" s="2" t="s">
        <v>58</v>
      </c>
      <c r="BG4956" s="2" t="s">
        <v>66</v>
      </c>
      <c r="BH4956" s="2" t="s">
        <v>59</v>
      </c>
      <c r="BI4956" s="2" t="s">
        <v>67</v>
      </c>
      <c r="BJ4956" s="2" t="s">
        <v>68</v>
      </c>
      <c r="BK4956" s="2" t="s">
        <v>79</v>
      </c>
      <c r="BL4956" s="2" t="s">
        <v>45</v>
      </c>
      <c r="BM4956" s="2" t="s">
        <v>70</v>
      </c>
      <c r="BN4956" s="2">
        <v>735.12</v>
      </c>
      <c r="BO4956" s="2">
        <v>12</v>
      </c>
      <c r="BP4956" s="2">
        <v>0.27</v>
      </c>
      <c r="BQ4956" s="48" t="s">
        <v>719</v>
      </c>
      <c r="BR4956" s="2">
        <v>979.72</v>
      </c>
      <c r="BS4956" s="59" t="s">
        <v>723</v>
      </c>
      <c r="BT4956" s="53" t="s">
        <v>724</v>
      </c>
      <c r="BU4956" s="2">
        <v>4886.24</v>
      </c>
      <c r="BV4956" s="2">
        <v>2626.69</v>
      </c>
      <c r="BW4956" s="2" t="s">
        <v>76</v>
      </c>
      <c r="BX4956" s="2" t="s">
        <v>88</v>
      </c>
      <c r="BY4956" s="2" t="s">
        <v>72</v>
      </c>
      <c r="BZ4956" s="2">
        <v>23.84</v>
      </c>
      <c r="CA4956" s="2">
        <v>1</v>
      </c>
      <c r="CB4956" s="50" t="s">
        <v>721</v>
      </c>
      <c r="CC4956" s="2" t="s">
        <v>38</v>
      </c>
      <c r="CD4956" s="2" t="s">
        <v>39</v>
      </c>
      <c r="CE4956" s="2">
        <v>1</v>
      </c>
      <c r="CF4956" s="56" t="s">
        <v>722</v>
      </c>
      <c r="CG4956" s="21">
        <v>5</v>
      </c>
    </row>
    <row r="4957" spans="56:85" ht="16.5" thickTop="1" thickBot="1" x14ac:dyDescent="0.3">
      <c r="BD4957" s="20">
        <v>734</v>
      </c>
      <c r="BE4957" s="2" t="s">
        <v>551</v>
      </c>
      <c r="BF4957" s="2" t="s">
        <v>96</v>
      </c>
      <c r="BG4957" s="2" t="s">
        <v>28</v>
      </c>
      <c r="BH4957" s="2" t="s">
        <v>83</v>
      </c>
      <c r="BI4957" s="2" t="s">
        <v>78</v>
      </c>
      <c r="BJ4957" s="2" t="s">
        <v>31</v>
      </c>
      <c r="BK4957" s="2" t="s">
        <v>62</v>
      </c>
      <c r="BL4957" s="2" t="s">
        <v>33</v>
      </c>
      <c r="BM4957" s="2" t="s">
        <v>85</v>
      </c>
      <c r="BN4957" s="2">
        <v>111.84</v>
      </c>
      <c r="BO4957" s="2">
        <v>11</v>
      </c>
      <c r="BP4957" s="2">
        <v>0.22</v>
      </c>
      <c r="BQ4957" s="48" t="s">
        <v>719</v>
      </c>
      <c r="BR4957" s="2">
        <v>4731.53</v>
      </c>
      <c r="BS4957" s="59" t="s">
        <v>36</v>
      </c>
      <c r="BT4957" s="53" t="s">
        <v>720</v>
      </c>
      <c r="BU4957" s="2">
        <v>838.02</v>
      </c>
      <c r="BV4957" s="2">
        <v>141.69999999999999</v>
      </c>
      <c r="BW4957" s="2" t="s">
        <v>47</v>
      </c>
      <c r="BX4957" s="2" t="s">
        <v>54</v>
      </c>
      <c r="BY4957" s="2" t="s">
        <v>37</v>
      </c>
      <c r="BZ4957" s="2">
        <v>6.74</v>
      </c>
      <c r="CA4957" s="2">
        <v>7</v>
      </c>
      <c r="CB4957" s="50" t="s">
        <v>725</v>
      </c>
      <c r="CC4957" s="2" t="s">
        <v>97</v>
      </c>
      <c r="CD4957" s="2" t="s">
        <v>56</v>
      </c>
      <c r="CE4957" s="2">
        <v>1</v>
      </c>
      <c r="CF4957" s="56" t="s">
        <v>722</v>
      </c>
      <c r="CG4957" s="21">
        <v>3</v>
      </c>
    </row>
    <row r="4958" spans="56:85" ht="16.5" thickTop="1" thickBot="1" x14ac:dyDescent="0.3">
      <c r="BD4958" s="20">
        <v>736</v>
      </c>
      <c r="BE4958" s="2" t="s">
        <v>391</v>
      </c>
      <c r="BF4958" s="2" t="s">
        <v>129</v>
      </c>
      <c r="BG4958" s="2" t="s">
        <v>66</v>
      </c>
      <c r="BH4958" s="2" t="s">
        <v>43</v>
      </c>
      <c r="BI4958" s="2" t="s">
        <v>74</v>
      </c>
      <c r="BJ4958" s="2" t="s">
        <v>31</v>
      </c>
      <c r="BK4958" s="2" t="s">
        <v>107</v>
      </c>
      <c r="BL4958" s="2" t="s">
        <v>53</v>
      </c>
      <c r="BM4958" s="2" t="s">
        <v>85</v>
      </c>
      <c r="BN4958" s="2">
        <v>551.46</v>
      </c>
      <c r="BO4958" s="13">
        <v>17</v>
      </c>
      <c r="BP4958" s="13">
        <v>0.26</v>
      </c>
      <c r="BQ4958" s="48" t="s">
        <v>719</v>
      </c>
      <c r="BR4958" s="13">
        <v>2464.5500000000002</v>
      </c>
      <c r="BS4958" s="60" t="s">
        <v>36</v>
      </c>
      <c r="BT4958" s="54" t="s">
        <v>724</v>
      </c>
      <c r="BU4958" s="2">
        <v>3148.01</v>
      </c>
      <c r="BV4958" s="2">
        <v>1583.52</v>
      </c>
      <c r="BW4958" s="2" t="s">
        <v>76</v>
      </c>
      <c r="BX4958" s="2" t="s">
        <v>71</v>
      </c>
      <c r="BY4958" s="2" t="s">
        <v>72</v>
      </c>
      <c r="BZ4958" s="2">
        <v>38.6</v>
      </c>
      <c r="CA4958" s="2">
        <v>10</v>
      </c>
      <c r="CB4958" s="50" t="s">
        <v>725</v>
      </c>
      <c r="CC4958" s="2" t="s">
        <v>97</v>
      </c>
      <c r="CD4958" s="2" t="s">
        <v>39</v>
      </c>
      <c r="CE4958" s="2">
        <v>3</v>
      </c>
      <c r="CF4958" s="56" t="s">
        <v>726</v>
      </c>
      <c r="CG4958" s="21">
        <v>7</v>
      </c>
    </row>
    <row r="4959" spans="56:85" ht="16.5" thickTop="1" thickBot="1" x14ac:dyDescent="0.3">
      <c r="BD4959" s="22">
        <v>739</v>
      </c>
      <c r="BE4959" s="13" t="s">
        <v>547</v>
      </c>
      <c r="BF4959" s="13" t="s">
        <v>99</v>
      </c>
      <c r="BG4959" s="13" t="s">
        <v>28</v>
      </c>
      <c r="BH4959" s="13" t="s">
        <v>29</v>
      </c>
      <c r="BI4959" s="13" t="s">
        <v>100</v>
      </c>
      <c r="BJ4959" s="13" t="s">
        <v>75</v>
      </c>
      <c r="BK4959" s="13" t="s">
        <v>84</v>
      </c>
      <c r="BL4959" s="13" t="s">
        <v>33</v>
      </c>
      <c r="BM4959" s="13" t="s">
        <v>70</v>
      </c>
      <c r="BN4959" s="13">
        <v>195.91</v>
      </c>
      <c r="BO4959" s="2">
        <v>6</v>
      </c>
      <c r="BP4959" s="2">
        <v>0.25</v>
      </c>
      <c r="BQ4959" s="48" t="s">
        <v>719</v>
      </c>
      <c r="BR4959" s="2">
        <v>1260.99</v>
      </c>
      <c r="BS4959" s="59" t="s">
        <v>36</v>
      </c>
      <c r="BT4959" s="53" t="s">
        <v>724</v>
      </c>
      <c r="BU4959" s="13">
        <v>1829.14</v>
      </c>
      <c r="BV4959" s="13">
        <v>635.41</v>
      </c>
      <c r="BW4959" s="13" t="s">
        <v>91</v>
      </c>
      <c r="BX4959" s="13" t="s">
        <v>88</v>
      </c>
      <c r="BY4959" s="13" t="s">
        <v>48</v>
      </c>
      <c r="BZ4959" s="13">
        <v>24.89</v>
      </c>
      <c r="CA4959" s="13">
        <v>8</v>
      </c>
      <c r="CB4959" s="51" t="s">
        <v>725</v>
      </c>
      <c r="CC4959" s="13" t="s">
        <v>38</v>
      </c>
      <c r="CD4959" s="13" t="s">
        <v>39</v>
      </c>
      <c r="CE4959" s="13">
        <v>4</v>
      </c>
      <c r="CF4959" s="57" t="s">
        <v>728</v>
      </c>
      <c r="CG4959" s="23">
        <v>6</v>
      </c>
    </row>
    <row r="4960" spans="56:85" ht="16.5" thickTop="1" thickBot="1" x14ac:dyDescent="0.3">
      <c r="BD4960" s="20">
        <v>740</v>
      </c>
      <c r="BE4960" s="2" t="s">
        <v>553</v>
      </c>
      <c r="BF4960" s="2" t="s">
        <v>127</v>
      </c>
      <c r="BG4960" s="2" t="s">
        <v>66</v>
      </c>
      <c r="BH4960" s="2" t="s">
        <v>83</v>
      </c>
      <c r="BI4960" s="2" t="s">
        <v>78</v>
      </c>
      <c r="BJ4960" s="2" t="s">
        <v>68</v>
      </c>
      <c r="BK4960" s="2" t="s">
        <v>107</v>
      </c>
      <c r="BL4960" s="2" t="s">
        <v>45</v>
      </c>
      <c r="BM4960" s="2" t="s">
        <v>70</v>
      </c>
      <c r="BN4960" s="2">
        <v>280.22000000000003</v>
      </c>
      <c r="BO4960" s="13">
        <v>13</v>
      </c>
      <c r="BP4960" s="13">
        <v>0.3</v>
      </c>
      <c r="BQ4960" s="48" t="s">
        <v>719</v>
      </c>
      <c r="BR4960" s="13">
        <v>2756.21</v>
      </c>
      <c r="BS4960" s="60" t="s">
        <v>36</v>
      </c>
      <c r="BT4960" s="54" t="s">
        <v>724</v>
      </c>
      <c r="BU4960" s="2">
        <v>984.55</v>
      </c>
      <c r="BV4960" s="2">
        <v>276.44</v>
      </c>
      <c r="BW4960" s="2" t="s">
        <v>76</v>
      </c>
      <c r="BX4960" s="2" t="s">
        <v>71</v>
      </c>
      <c r="BY4960" s="2" t="s">
        <v>48</v>
      </c>
      <c r="BZ4960" s="2">
        <v>14.87</v>
      </c>
      <c r="CA4960" s="2">
        <v>8</v>
      </c>
      <c r="CB4960" s="50" t="s">
        <v>725</v>
      </c>
      <c r="CC4960" s="2" t="s">
        <v>97</v>
      </c>
      <c r="CD4960" s="2" t="s">
        <v>56</v>
      </c>
      <c r="CE4960" s="2">
        <v>3</v>
      </c>
      <c r="CF4960" s="56" t="s">
        <v>726</v>
      </c>
      <c r="CG4960" s="21">
        <v>2</v>
      </c>
    </row>
    <row r="4961" spans="56:85" ht="16.5" thickTop="1" thickBot="1" x14ac:dyDescent="0.3">
      <c r="BD4961" s="22">
        <v>741</v>
      </c>
      <c r="BE4961" s="13" t="s">
        <v>554</v>
      </c>
      <c r="BF4961" s="13" t="s">
        <v>65</v>
      </c>
      <c r="BG4961" s="13" t="s">
        <v>82</v>
      </c>
      <c r="BH4961" s="13" t="s">
        <v>90</v>
      </c>
      <c r="BI4961" s="13" t="s">
        <v>67</v>
      </c>
      <c r="BJ4961" s="13" t="s">
        <v>68</v>
      </c>
      <c r="BK4961" s="13" t="s">
        <v>69</v>
      </c>
      <c r="BL4961" s="13" t="s">
        <v>33</v>
      </c>
      <c r="BM4961" s="13" t="s">
        <v>34</v>
      </c>
      <c r="BN4961" s="13">
        <v>302.88</v>
      </c>
      <c r="BO4961" s="13">
        <v>18</v>
      </c>
      <c r="BP4961" s="13">
        <v>0.27</v>
      </c>
      <c r="BQ4961" s="48" t="s">
        <v>719</v>
      </c>
      <c r="BR4961" s="13">
        <v>407.08</v>
      </c>
      <c r="BS4961" s="60" t="s">
        <v>723</v>
      </c>
      <c r="BT4961" s="54" t="s">
        <v>724</v>
      </c>
      <c r="BU4961" s="13">
        <v>1832.22</v>
      </c>
      <c r="BV4961" s="13">
        <v>923.99</v>
      </c>
      <c r="BW4961" s="13" t="s">
        <v>63</v>
      </c>
      <c r="BX4961" s="13" t="s">
        <v>54</v>
      </c>
      <c r="BY4961" s="13" t="s">
        <v>48</v>
      </c>
      <c r="BZ4961" s="13">
        <v>22.29</v>
      </c>
      <c r="CA4961" s="13">
        <v>8</v>
      </c>
      <c r="CB4961" s="51" t="s">
        <v>725</v>
      </c>
      <c r="CC4961" s="13" t="s">
        <v>97</v>
      </c>
      <c r="CD4961" s="13" t="s">
        <v>39</v>
      </c>
      <c r="CE4961" s="13">
        <v>1</v>
      </c>
      <c r="CF4961" s="57" t="s">
        <v>722</v>
      </c>
      <c r="CG4961" s="23">
        <v>5</v>
      </c>
    </row>
    <row r="4962" spans="56:85" ht="16.5" thickTop="1" thickBot="1" x14ac:dyDescent="0.3">
      <c r="BD4962" s="22">
        <v>743</v>
      </c>
      <c r="BE4962" s="13" t="s">
        <v>175</v>
      </c>
      <c r="BF4962" s="13" t="s">
        <v>65</v>
      </c>
      <c r="BG4962" s="13" t="s">
        <v>82</v>
      </c>
      <c r="BH4962" s="13" t="s">
        <v>83</v>
      </c>
      <c r="BI4962" s="13" t="s">
        <v>74</v>
      </c>
      <c r="BJ4962" s="13" t="s">
        <v>51</v>
      </c>
      <c r="BK4962" s="13" t="s">
        <v>52</v>
      </c>
      <c r="BL4962" s="13" t="s">
        <v>45</v>
      </c>
      <c r="BM4962" s="13" t="s">
        <v>46</v>
      </c>
      <c r="BN4962" s="13">
        <v>30.98</v>
      </c>
      <c r="BO4962" s="2">
        <v>14</v>
      </c>
      <c r="BP4962" s="2">
        <v>0.25</v>
      </c>
      <c r="BQ4962" s="48" t="s">
        <v>719</v>
      </c>
      <c r="BR4962" s="2">
        <v>5496.75</v>
      </c>
      <c r="BS4962" s="59" t="s">
        <v>36</v>
      </c>
      <c r="BT4962" s="53" t="s">
        <v>720</v>
      </c>
      <c r="BU4962" s="13">
        <v>248.36</v>
      </c>
      <c r="BV4962" s="13">
        <v>158.72</v>
      </c>
      <c r="BW4962" s="13" t="s">
        <v>63</v>
      </c>
      <c r="BX4962" s="13" t="s">
        <v>88</v>
      </c>
      <c r="BY4962" s="13" t="s">
        <v>37</v>
      </c>
      <c r="BZ4962" s="13">
        <v>8.52</v>
      </c>
      <c r="CA4962" s="13">
        <v>7</v>
      </c>
      <c r="CB4962" s="51" t="s">
        <v>725</v>
      </c>
      <c r="CC4962" s="13" t="s">
        <v>38</v>
      </c>
      <c r="CD4962" s="13" t="s">
        <v>56</v>
      </c>
      <c r="CE4962" s="13">
        <v>5</v>
      </c>
      <c r="CF4962" s="57" t="s">
        <v>727</v>
      </c>
      <c r="CG4962" s="23">
        <v>12</v>
      </c>
    </row>
    <row r="4963" spans="56:85" ht="16.5" thickTop="1" thickBot="1" x14ac:dyDescent="0.3">
      <c r="BD4963" s="20">
        <v>748</v>
      </c>
      <c r="BE4963" s="2" t="s">
        <v>117</v>
      </c>
      <c r="BF4963" s="2" t="s">
        <v>127</v>
      </c>
      <c r="BG4963" s="2" t="s">
        <v>28</v>
      </c>
      <c r="BH4963" s="2" t="s">
        <v>59</v>
      </c>
      <c r="BI4963" s="2" t="s">
        <v>60</v>
      </c>
      <c r="BJ4963" s="2" t="s">
        <v>31</v>
      </c>
      <c r="BK4963" s="2" t="s">
        <v>107</v>
      </c>
      <c r="BL4963" s="2" t="s">
        <v>45</v>
      </c>
      <c r="BM4963" s="2" t="s">
        <v>80</v>
      </c>
      <c r="BN4963" s="2">
        <v>523.5</v>
      </c>
      <c r="BO4963" s="13">
        <v>6</v>
      </c>
      <c r="BP4963" s="13">
        <v>0.3</v>
      </c>
      <c r="BQ4963" s="48" t="s">
        <v>719</v>
      </c>
      <c r="BR4963" s="13">
        <v>2851.51</v>
      </c>
      <c r="BS4963" s="60" t="s">
        <v>36</v>
      </c>
      <c r="BT4963" s="54" t="s">
        <v>724</v>
      </c>
      <c r="BU4963" s="2">
        <v>2795.65</v>
      </c>
      <c r="BV4963" s="2">
        <v>2701.1</v>
      </c>
      <c r="BW4963" s="2" t="s">
        <v>91</v>
      </c>
      <c r="BX4963" s="2" t="s">
        <v>88</v>
      </c>
      <c r="BY4963" s="2" t="s">
        <v>37</v>
      </c>
      <c r="BZ4963" s="2">
        <v>14.26</v>
      </c>
      <c r="CA4963" s="2">
        <v>6</v>
      </c>
      <c r="CB4963" s="50" t="s">
        <v>725</v>
      </c>
      <c r="CC4963" s="2" t="s">
        <v>97</v>
      </c>
      <c r="CD4963" s="2" t="s">
        <v>56</v>
      </c>
      <c r="CE4963" s="2">
        <v>1</v>
      </c>
      <c r="CF4963" s="56" t="s">
        <v>722</v>
      </c>
      <c r="CG4963" s="21">
        <v>4</v>
      </c>
    </row>
    <row r="4964" spans="56:85" ht="16.5" thickTop="1" thickBot="1" x14ac:dyDescent="0.3">
      <c r="BD4964" s="22">
        <v>749</v>
      </c>
      <c r="BE4964" s="13" t="s">
        <v>557</v>
      </c>
      <c r="BF4964" s="13" t="s">
        <v>41</v>
      </c>
      <c r="BG4964" s="13" t="s">
        <v>82</v>
      </c>
      <c r="BH4964" s="13" t="s">
        <v>29</v>
      </c>
      <c r="BI4964" s="13" t="s">
        <v>94</v>
      </c>
      <c r="BJ4964" s="13" t="s">
        <v>61</v>
      </c>
      <c r="BK4964" s="13" t="s">
        <v>102</v>
      </c>
      <c r="BL4964" s="13" t="s">
        <v>45</v>
      </c>
      <c r="BM4964" s="13" t="s">
        <v>70</v>
      </c>
      <c r="BN4964" s="13">
        <v>678.93</v>
      </c>
      <c r="BO4964" s="2">
        <v>2</v>
      </c>
      <c r="BP4964" s="2">
        <v>0.24</v>
      </c>
      <c r="BQ4964" s="48" t="s">
        <v>719</v>
      </c>
      <c r="BR4964" s="2">
        <v>464.1</v>
      </c>
      <c r="BS4964" s="59" t="s">
        <v>723</v>
      </c>
      <c r="BT4964" s="53" t="s">
        <v>724</v>
      </c>
      <c r="BU4964" s="13">
        <v>1899.71</v>
      </c>
      <c r="BV4964" s="13">
        <v>951.8</v>
      </c>
      <c r="BW4964" s="13" t="s">
        <v>47</v>
      </c>
      <c r="BX4964" s="13" t="s">
        <v>36</v>
      </c>
      <c r="BY4964" s="13" t="s">
        <v>37</v>
      </c>
      <c r="BZ4964" s="13">
        <v>35.5</v>
      </c>
      <c r="CA4964" s="13">
        <v>1</v>
      </c>
      <c r="CB4964" s="51" t="s">
        <v>721</v>
      </c>
      <c r="CC4964" s="13" t="s">
        <v>97</v>
      </c>
      <c r="CD4964" s="13" t="s">
        <v>56</v>
      </c>
      <c r="CE4964" s="13">
        <v>2</v>
      </c>
      <c r="CF4964" s="57" t="s">
        <v>722</v>
      </c>
      <c r="CG4964" s="23">
        <v>8</v>
      </c>
    </row>
    <row r="4965" spans="56:85" ht="16.5" thickTop="1" thickBot="1" x14ac:dyDescent="0.3">
      <c r="BD4965" s="20">
        <v>752</v>
      </c>
      <c r="BE4965" s="2" t="s">
        <v>446</v>
      </c>
      <c r="BF4965" s="2" t="s">
        <v>41</v>
      </c>
      <c r="BG4965" s="2" t="s">
        <v>82</v>
      </c>
      <c r="BH4965" s="2" t="s">
        <v>90</v>
      </c>
      <c r="BI4965" s="2" t="s">
        <v>44</v>
      </c>
      <c r="BJ4965" s="2" t="s">
        <v>61</v>
      </c>
      <c r="BK4965" s="2" t="s">
        <v>102</v>
      </c>
      <c r="BL4965" s="2" t="s">
        <v>53</v>
      </c>
      <c r="BM4965" s="2" t="s">
        <v>70</v>
      </c>
      <c r="BN4965" s="2">
        <v>305.33</v>
      </c>
      <c r="BO4965" s="2">
        <v>10</v>
      </c>
      <c r="BP4965" s="2">
        <v>0.23</v>
      </c>
      <c r="BQ4965" s="48" t="s">
        <v>719</v>
      </c>
      <c r="BR4965" s="2">
        <v>2584.66</v>
      </c>
      <c r="BS4965" s="59" t="s">
        <v>36</v>
      </c>
      <c r="BT4965" s="53" t="s">
        <v>724</v>
      </c>
      <c r="BU4965" s="2">
        <v>306.05</v>
      </c>
      <c r="BV4965" s="2">
        <v>158.05000000000001</v>
      </c>
      <c r="BW4965" s="2" t="s">
        <v>91</v>
      </c>
      <c r="BX4965" s="2" t="s">
        <v>71</v>
      </c>
      <c r="BY4965" s="2" t="s">
        <v>72</v>
      </c>
      <c r="BZ4965" s="2">
        <v>25.7</v>
      </c>
      <c r="CA4965" s="2">
        <v>2</v>
      </c>
      <c r="CB4965" s="50" t="s">
        <v>721</v>
      </c>
      <c r="CC4965" s="2" t="s">
        <v>55</v>
      </c>
      <c r="CD4965" s="2" t="s">
        <v>39</v>
      </c>
      <c r="CE4965" s="2">
        <v>1</v>
      </c>
      <c r="CF4965" s="56" t="s">
        <v>722</v>
      </c>
      <c r="CG4965" s="21">
        <v>5</v>
      </c>
    </row>
    <row r="4966" spans="56:85" ht="16.5" thickTop="1" thickBot="1" x14ac:dyDescent="0.3">
      <c r="BD4966" s="20">
        <v>756</v>
      </c>
      <c r="BE4966" s="2" t="s">
        <v>561</v>
      </c>
      <c r="BF4966" s="2" t="s">
        <v>99</v>
      </c>
      <c r="BG4966" s="2" t="s">
        <v>66</v>
      </c>
      <c r="BH4966" s="2" t="s">
        <v>90</v>
      </c>
      <c r="BI4966" s="2" t="s">
        <v>74</v>
      </c>
      <c r="BJ4966" s="2" t="s">
        <v>68</v>
      </c>
      <c r="BK4966" s="2" t="s">
        <v>52</v>
      </c>
      <c r="BL4966" s="2" t="s">
        <v>45</v>
      </c>
      <c r="BM4966" s="2" t="s">
        <v>80</v>
      </c>
      <c r="BN4966" s="2">
        <v>335.67</v>
      </c>
      <c r="BO4966" s="13">
        <v>1</v>
      </c>
      <c r="BP4966" s="13">
        <v>0.22</v>
      </c>
      <c r="BQ4966" s="48" t="s">
        <v>719</v>
      </c>
      <c r="BR4966" s="13">
        <v>56.18</v>
      </c>
      <c r="BS4966" s="60" t="s">
        <v>723</v>
      </c>
      <c r="BT4966" s="54" t="s">
        <v>724</v>
      </c>
      <c r="BU4966" s="2">
        <v>2124.37</v>
      </c>
      <c r="BV4966" s="2">
        <v>460.29</v>
      </c>
      <c r="BW4966" s="2" t="s">
        <v>63</v>
      </c>
      <c r="BX4966" s="2" t="s">
        <v>88</v>
      </c>
      <c r="BY4966" s="2" t="s">
        <v>37</v>
      </c>
      <c r="BZ4966" s="2">
        <v>39.049999999999997</v>
      </c>
      <c r="CA4966" s="2">
        <v>4</v>
      </c>
      <c r="CB4966" s="50" t="s">
        <v>725</v>
      </c>
      <c r="CC4966" s="2" t="s">
        <v>97</v>
      </c>
      <c r="CD4966" s="2" t="s">
        <v>56</v>
      </c>
      <c r="CE4966" s="2">
        <v>3</v>
      </c>
      <c r="CF4966" s="56" t="s">
        <v>726</v>
      </c>
      <c r="CG4966" s="21">
        <v>5</v>
      </c>
    </row>
    <row r="4967" spans="56:85" ht="16.5" thickTop="1" thickBot="1" x14ac:dyDescent="0.3">
      <c r="BD4967" s="22">
        <v>757</v>
      </c>
      <c r="BE4967" s="13" t="s">
        <v>304</v>
      </c>
      <c r="BF4967" s="13" t="s">
        <v>127</v>
      </c>
      <c r="BG4967" s="13" t="s">
        <v>42</v>
      </c>
      <c r="BH4967" s="13" t="s">
        <v>93</v>
      </c>
      <c r="BI4967" s="13" t="s">
        <v>30</v>
      </c>
      <c r="BJ4967" s="13" t="s">
        <v>75</v>
      </c>
      <c r="BK4967" s="13" t="s">
        <v>84</v>
      </c>
      <c r="BL4967" s="13" t="s">
        <v>45</v>
      </c>
      <c r="BM4967" s="13" t="s">
        <v>34</v>
      </c>
      <c r="BN4967" s="13">
        <v>72.02</v>
      </c>
      <c r="BO4967" s="13">
        <v>6</v>
      </c>
      <c r="BP4967" s="13">
        <v>0.28000000000000003</v>
      </c>
      <c r="BQ4967" s="48" t="s">
        <v>719</v>
      </c>
      <c r="BR4967" s="13">
        <v>4318.3599999999997</v>
      </c>
      <c r="BS4967" s="60" t="s">
        <v>36</v>
      </c>
      <c r="BT4967" s="54" t="s">
        <v>720</v>
      </c>
      <c r="BU4967" s="13">
        <v>45.72</v>
      </c>
      <c r="BV4967" s="13">
        <v>10.46</v>
      </c>
      <c r="BW4967" s="13" t="s">
        <v>91</v>
      </c>
      <c r="BX4967" s="13" t="s">
        <v>54</v>
      </c>
      <c r="BY4967" s="13" t="s">
        <v>72</v>
      </c>
      <c r="BZ4967" s="13">
        <v>27.32</v>
      </c>
      <c r="CA4967" s="13">
        <v>5</v>
      </c>
      <c r="CB4967" s="51" t="s">
        <v>725</v>
      </c>
      <c r="CC4967" s="13" t="s">
        <v>38</v>
      </c>
      <c r="CD4967" s="13" t="s">
        <v>56</v>
      </c>
      <c r="CE4967" s="13">
        <v>4</v>
      </c>
      <c r="CF4967" s="57" t="s">
        <v>728</v>
      </c>
      <c r="CG4967" s="23">
        <v>7</v>
      </c>
    </row>
    <row r="4968" spans="56:85" ht="16.5" thickTop="1" thickBot="1" x14ac:dyDescent="0.3">
      <c r="BD4968" s="22">
        <v>761</v>
      </c>
      <c r="BE4968" s="13" t="s">
        <v>322</v>
      </c>
      <c r="BF4968" s="13" t="s">
        <v>129</v>
      </c>
      <c r="BG4968" s="13" t="s">
        <v>42</v>
      </c>
      <c r="BH4968" s="13" t="s">
        <v>90</v>
      </c>
      <c r="BI4968" s="13" t="s">
        <v>60</v>
      </c>
      <c r="BJ4968" s="13" t="s">
        <v>68</v>
      </c>
      <c r="BK4968" s="13" t="s">
        <v>32</v>
      </c>
      <c r="BL4968" s="13" t="s">
        <v>53</v>
      </c>
      <c r="BM4968" s="13" t="s">
        <v>85</v>
      </c>
      <c r="BN4968" s="13">
        <v>999.62</v>
      </c>
      <c r="BO4968" s="2">
        <v>8</v>
      </c>
      <c r="BP4968" s="2">
        <v>0.23</v>
      </c>
      <c r="BQ4968" s="48" t="s">
        <v>719</v>
      </c>
      <c r="BR4968" s="2">
        <v>4617.1000000000004</v>
      </c>
      <c r="BS4968" s="59" t="s">
        <v>36</v>
      </c>
      <c r="BT4968" s="53" t="s">
        <v>720</v>
      </c>
      <c r="BU4968" s="13">
        <v>3246.75</v>
      </c>
      <c r="BV4968" s="13">
        <v>1071.6099999999999</v>
      </c>
      <c r="BW4968" s="13" t="s">
        <v>91</v>
      </c>
      <c r="BX4968" s="13" t="s">
        <v>36</v>
      </c>
      <c r="BY4968" s="13" t="s">
        <v>48</v>
      </c>
      <c r="BZ4968" s="13">
        <v>12.45</v>
      </c>
      <c r="CA4968" s="13">
        <v>10</v>
      </c>
      <c r="CB4968" s="51" t="s">
        <v>725</v>
      </c>
      <c r="CC4968" s="13" t="s">
        <v>97</v>
      </c>
      <c r="CD4968" s="13" t="s">
        <v>39</v>
      </c>
      <c r="CE4968" s="13">
        <v>1</v>
      </c>
      <c r="CF4968" s="57" t="s">
        <v>722</v>
      </c>
      <c r="CG4968" s="23">
        <v>12</v>
      </c>
    </row>
    <row r="4969" spans="56:85" ht="16.5" thickTop="1" thickBot="1" x14ac:dyDescent="0.3">
      <c r="BD4969" s="20">
        <v>762</v>
      </c>
      <c r="BE4969" s="2" t="s">
        <v>562</v>
      </c>
      <c r="BF4969" s="2" t="s">
        <v>114</v>
      </c>
      <c r="BG4969" s="2" t="s">
        <v>28</v>
      </c>
      <c r="BH4969" s="2" t="s">
        <v>83</v>
      </c>
      <c r="BI4969" s="2" t="s">
        <v>30</v>
      </c>
      <c r="BJ4969" s="2" t="s">
        <v>61</v>
      </c>
      <c r="BK4969" s="2" t="s">
        <v>134</v>
      </c>
      <c r="BL4969" s="2" t="s">
        <v>45</v>
      </c>
      <c r="BM4969" s="2" t="s">
        <v>70</v>
      </c>
      <c r="BN4969" s="2">
        <v>749.53</v>
      </c>
      <c r="BO4969" s="13">
        <v>14</v>
      </c>
      <c r="BP4969" s="13">
        <v>0.24</v>
      </c>
      <c r="BQ4969" s="48" t="s">
        <v>719</v>
      </c>
      <c r="BR4969" s="13">
        <v>7121.88</v>
      </c>
      <c r="BS4969" s="60" t="s">
        <v>36</v>
      </c>
      <c r="BT4969" s="54" t="s">
        <v>720</v>
      </c>
      <c r="BU4969" s="2">
        <v>2478.35</v>
      </c>
      <c r="BV4969" s="2">
        <v>2138.75</v>
      </c>
      <c r="BW4969" s="2" t="s">
        <v>63</v>
      </c>
      <c r="BX4969" s="2" t="s">
        <v>71</v>
      </c>
      <c r="BY4969" s="2" t="s">
        <v>72</v>
      </c>
      <c r="BZ4969" s="2">
        <v>43.39</v>
      </c>
      <c r="CA4969" s="2">
        <v>10</v>
      </c>
      <c r="CB4969" s="50" t="s">
        <v>725</v>
      </c>
      <c r="CC4969" s="2" t="s">
        <v>55</v>
      </c>
      <c r="CD4969" s="2" t="s">
        <v>56</v>
      </c>
      <c r="CE4969" s="2">
        <v>3</v>
      </c>
      <c r="CF4969" s="56" t="s">
        <v>726</v>
      </c>
      <c r="CG4969" s="21">
        <v>8</v>
      </c>
    </row>
    <row r="4970" spans="56:85" ht="16.5" thickTop="1" thickBot="1" x14ac:dyDescent="0.3">
      <c r="BD4970" s="22">
        <v>765</v>
      </c>
      <c r="BE4970" s="13" t="s">
        <v>122</v>
      </c>
      <c r="BF4970" s="13" t="s">
        <v>118</v>
      </c>
      <c r="BG4970" s="13" t="s">
        <v>82</v>
      </c>
      <c r="BH4970" s="13" t="s">
        <v>59</v>
      </c>
      <c r="BI4970" s="13" t="s">
        <v>74</v>
      </c>
      <c r="BJ4970" s="13" t="s">
        <v>61</v>
      </c>
      <c r="BK4970" s="13" t="s">
        <v>62</v>
      </c>
      <c r="BL4970" s="13" t="s">
        <v>53</v>
      </c>
      <c r="BM4970" s="13" t="s">
        <v>46</v>
      </c>
      <c r="BN4970" s="13">
        <v>669.35</v>
      </c>
      <c r="BO4970" s="13">
        <v>1</v>
      </c>
      <c r="BP4970" s="13">
        <v>0.26</v>
      </c>
      <c r="BQ4970" s="48" t="s">
        <v>719</v>
      </c>
      <c r="BR4970" s="13">
        <v>726.88</v>
      </c>
      <c r="BS4970" s="60" t="s">
        <v>723</v>
      </c>
      <c r="BT4970" s="54" t="s">
        <v>724</v>
      </c>
      <c r="BU4970" s="13">
        <v>5632.74</v>
      </c>
      <c r="BV4970" s="13">
        <v>1489.14</v>
      </c>
      <c r="BW4970" s="13" t="s">
        <v>76</v>
      </c>
      <c r="BX4970" s="13" t="s">
        <v>36</v>
      </c>
      <c r="BY4970" s="13" t="s">
        <v>37</v>
      </c>
      <c r="BZ4970" s="13">
        <v>36.53</v>
      </c>
      <c r="CA4970" s="13">
        <v>9</v>
      </c>
      <c r="CB4970" s="51" t="s">
        <v>725</v>
      </c>
      <c r="CC4970" s="13" t="s">
        <v>38</v>
      </c>
      <c r="CD4970" s="13" t="s">
        <v>56</v>
      </c>
      <c r="CE4970" s="13">
        <v>2</v>
      </c>
      <c r="CF4970" s="57" t="s">
        <v>722</v>
      </c>
      <c r="CG4970" s="23">
        <v>4</v>
      </c>
    </row>
    <row r="4971" spans="56:85" ht="16.5" thickTop="1" thickBot="1" x14ac:dyDescent="0.3">
      <c r="BD4971" s="22">
        <v>767</v>
      </c>
      <c r="BE4971" s="13" t="s">
        <v>344</v>
      </c>
      <c r="BF4971" s="13" t="s">
        <v>127</v>
      </c>
      <c r="BG4971" s="13" t="s">
        <v>42</v>
      </c>
      <c r="BH4971" s="13" t="s">
        <v>93</v>
      </c>
      <c r="BI4971" s="13" t="s">
        <v>100</v>
      </c>
      <c r="BJ4971" s="13" t="s">
        <v>31</v>
      </c>
      <c r="BK4971" s="13" t="s">
        <v>32</v>
      </c>
      <c r="BL4971" s="13" t="s">
        <v>33</v>
      </c>
      <c r="BM4971" s="13" t="s">
        <v>34</v>
      </c>
      <c r="BN4971" s="13">
        <v>982.27</v>
      </c>
      <c r="BO4971" s="2">
        <v>11</v>
      </c>
      <c r="BP4971" s="2">
        <v>0.28999999999999998</v>
      </c>
      <c r="BQ4971" s="48" t="s">
        <v>719</v>
      </c>
      <c r="BR4971" s="2">
        <v>2142.91</v>
      </c>
      <c r="BS4971" s="59" t="s">
        <v>36</v>
      </c>
      <c r="BT4971" s="53" t="s">
        <v>724</v>
      </c>
      <c r="BU4971" s="13">
        <v>421.89</v>
      </c>
      <c r="BV4971" s="13">
        <v>304.99</v>
      </c>
      <c r="BW4971" s="13" t="s">
        <v>47</v>
      </c>
      <c r="BX4971" s="13" t="s">
        <v>54</v>
      </c>
      <c r="BY4971" s="13" t="s">
        <v>48</v>
      </c>
      <c r="BZ4971" s="13">
        <v>45.35</v>
      </c>
      <c r="CA4971" s="13">
        <v>1</v>
      </c>
      <c r="CB4971" s="51" t="s">
        <v>721</v>
      </c>
      <c r="CC4971" s="13" t="s">
        <v>55</v>
      </c>
      <c r="CD4971" s="13" t="s">
        <v>56</v>
      </c>
      <c r="CE4971" s="13">
        <v>3</v>
      </c>
      <c r="CF4971" s="57" t="s">
        <v>726</v>
      </c>
      <c r="CG4971" s="23">
        <v>10</v>
      </c>
    </row>
    <row r="4972" spans="56:85" ht="16.5" thickTop="1" thickBot="1" x14ac:dyDescent="0.3">
      <c r="BD4972" s="20">
        <v>768</v>
      </c>
      <c r="BE4972" s="2" t="s">
        <v>471</v>
      </c>
      <c r="BF4972" s="2" t="s">
        <v>65</v>
      </c>
      <c r="BG4972" s="2" t="s">
        <v>82</v>
      </c>
      <c r="BH4972" s="2" t="s">
        <v>90</v>
      </c>
      <c r="BI4972" s="2" t="s">
        <v>78</v>
      </c>
      <c r="BJ4972" s="2" t="s">
        <v>61</v>
      </c>
      <c r="BK4972" s="2" t="s">
        <v>32</v>
      </c>
      <c r="BL4972" s="2" t="s">
        <v>33</v>
      </c>
      <c r="BM4972" s="2" t="s">
        <v>46</v>
      </c>
      <c r="BN4972" s="2">
        <v>274.38</v>
      </c>
      <c r="BO4972" s="13">
        <v>17</v>
      </c>
      <c r="BP4972" s="13">
        <v>0.23</v>
      </c>
      <c r="BQ4972" s="48" t="s">
        <v>719</v>
      </c>
      <c r="BR4972" s="13">
        <v>10660.5</v>
      </c>
      <c r="BS4972" s="60" t="s">
        <v>36</v>
      </c>
      <c r="BT4972" s="54" t="s">
        <v>720</v>
      </c>
      <c r="BU4972" s="2">
        <v>1484.29</v>
      </c>
      <c r="BV4972" s="2">
        <v>658.62</v>
      </c>
      <c r="BW4972" s="2" t="s">
        <v>35</v>
      </c>
      <c r="BX4972" s="2" t="s">
        <v>54</v>
      </c>
      <c r="BY4972" s="2" t="s">
        <v>72</v>
      </c>
      <c r="BZ4972" s="2">
        <v>41.04</v>
      </c>
      <c r="CA4972" s="2">
        <v>8</v>
      </c>
      <c r="CB4972" s="50" t="s">
        <v>725</v>
      </c>
      <c r="CC4972" s="2" t="s">
        <v>97</v>
      </c>
      <c r="CD4972" s="2" t="s">
        <v>39</v>
      </c>
      <c r="CE4972" s="2">
        <v>1</v>
      </c>
      <c r="CF4972" s="56" t="s">
        <v>722</v>
      </c>
      <c r="CG4972" s="21">
        <v>12</v>
      </c>
    </row>
    <row r="4973" spans="56:85" ht="16.5" thickTop="1" thickBot="1" x14ac:dyDescent="0.3">
      <c r="BD4973" s="22">
        <v>777</v>
      </c>
      <c r="BE4973" s="13" t="s">
        <v>568</v>
      </c>
      <c r="BF4973" s="13" t="s">
        <v>118</v>
      </c>
      <c r="BG4973" s="13" t="s">
        <v>28</v>
      </c>
      <c r="BH4973" s="13" t="s">
        <v>59</v>
      </c>
      <c r="BI4973" s="13" t="s">
        <v>78</v>
      </c>
      <c r="BJ4973" s="13" t="s">
        <v>61</v>
      </c>
      <c r="BK4973" s="13" t="s">
        <v>69</v>
      </c>
      <c r="BL4973" s="13" t="s">
        <v>45</v>
      </c>
      <c r="BM4973" s="13" t="s">
        <v>34</v>
      </c>
      <c r="BN4973" s="13">
        <v>814.4</v>
      </c>
      <c r="BO4973" s="2">
        <v>16</v>
      </c>
      <c r="BP4973" s="2">
        <v>0.23</v>
      </c>
      <c r="BQ4973" s="48" t="s">
        <v>719</v>
      </c>
      <c r="BR4973" s="2">
        <v>4559.63</v>
      </c>
      <c r="BS4973" s="59" t="s">
        <v>36</v>
      </c>
      <c r="BT4973" s="53" t="s">
        <v>720</v>
      </c>
      <c r="BU4973" s="13">
        <v>6597.79</v>
      </c>
      <c r="BV4973" s="13">
        <v>4062.71</v>
      </c>
      <c r="BW4973" s="13" t="s">
        <v>63</v>
      </c>
      <c r="BX4973" s="13" t="s">
        <v>54</v>
      </c>
      <c r="BY4973" s="13" t="s">
        <v>72</v>
      </c>
      <c r="BZ4973" s="13">
        <v>5.33</v>
      </c>
      <c r="CA4973" s="13">
        <v>8</v>
      </c>
      <c r="CB4973" s="51" t="s">
        <v>725</v>
      </c>
      <c r="CC4973" s="13" t="s">
        <v>38</v>
      </c>
      <c r="CD4973" s="13" t="s">
        <v>56</v>
      </c>
      <c r="CE4973" s="13">
        <v>2</v>
      </c>
      <c r="CF4973" s="57" t="s">
        <v>722</v>
      </c>
      <c r="CG4973" s="23">
        <v>5</v>
      </c>
    </row>
    <row r="4974" spans="56:85" ht="16.5" thickTop="1" thickBot="1" x14ac:dyDescent="0.3">
      <c r="BD4974" s="20">
        <v>782</v>
      </c>
      <c r="BE4974" s="2" t="s">
        <v>479</v>
      </c>
      <c r="BF4974" s="2" t="s">
        <v>58</v>
      </c>
      <c r="BG4974" s="2" t="s">
        <v>42</v>
      </c>
      <c r="BH4974" s="2" t="s">
        <v>90</v>
      </c>
      <c r="BI4974" s="2" t="s">
        <v>30</v>
      </c>
      <c r="BJ4974" s="2" t="s">
        <v>31</v>
      </c>
      <c r="BK4974" s="2" t="s">
        <v>69</v>
      </c>
      <c r="BL4974" s="2" t="s">
        <v>53</v>
      </c>
      <c r="BM4974" s="2" t="s">
        <v>80</v>
      </c>
      <c r="BN4974" s="2">
        <v>370.1</v>
      </c>
      <c r="BO4974" s="13">
        <v>6</v>
      </c>
      <c r="BP4974" s="13">
        <v>0.22</v>
      </c>
      <c r="BQ4974" s="48" t="s">
        <v>719</v>
      </c>
      <c r="BR4974" s="13">
        <v>1153.53</v>
      </c>
      <c r="BS4974" s="60" t="s">
        <v>36</v>
      </c>
      <c r="BT4974" s="54" t="s">
        <v>724</v>
      </c>
      <c r="BU4974" s="2">
        <v>2557.15</v>
      </c>
      <c r="BV4974" s="2">
        <v>2002.48</v>
      </c>
      <c r="BW4974" s="2" t="s">
        <v>47</v>
      </c>
      <c r="BX4974" s="2" t="s">
        <v>54</v>
      </c>
      <c r="BY4974" s="2" t="s">
        <v>72</v>
      </c>
      <c r="BZ4974" s="2">
        <v>36.28</v>
      </c>
      <c r="CA4974" s="2">
        <v>7</v>
      </c>
      <c r="CB4974" s="50" t="s">
        <v>725</v>
      </c>
      <c r="CC4974" s="2" t="s">
        <v>97</v>
      </c>
      <c r="CD4974" s="2" t="s">
        <v>39</v>
      </c>
      <c r="CE4974" s="2">
        <v>4</v>
      </c>
      <c r="CF4974" s="56" t="s">
        <v>728</v>
      </c>
      <c r="CG4974" s="21">
        <v>8</v>
      </c>
    </row>
    <row r="4975" spans="56:85" ht="16.5" thickTop="1" thickBot="1" x14ac:dyDescent="0.3">
      <c r="BD4975" s="22">
        <v>787</v>
      </c>
      <c r="BE4975" s="13" t="s">
        <v>293</v>
      </c>
      <c r="BF4975" s="13" t="s">
        <v>96</v>
      </c>
      <c r="BG4975" s="13" t="s">
        <v>42</v>
      </c>
      <c r="BH4975" s="13" t="s">
        <v>83</v>
      </c>
      <c r="BI4975" s="13" t="s">
        <v>60</v>
      </c>
      <c r="BJ4975" s="13" t="s">
        <v>51</v>
      </c>
      <c r="BK4975" s="13" t="s">
        <v>102</v>
      </c>
      <c r="BL4975" s="13" t="s">
        <v>33</v>
      </c>
      <c r="BM4975" s="13" t="s">
        <v>46</v>
      </c>
      <c r="BN4975" s="13">
        <v>246.48</v>
      </c>
      <c r="BO4975" s="13">
        <v>3</v>
      </c>
      <c r="BP4975" s="13">
        <v>0.25</v>
      </c>
      <c r="BQ4975" s="48" t="s">
        <v>719</v>
      </c>
      <c r="BR4975" s="13">
        <v>1444.73</v>
      </c>
      <c r="BS4975" s="60" t="s">
        <v>36</v>
      </c>
      <c r="BT4975" s="54" t="s">
        <v>724</v>
      </c>
      <c r="BU4975" s="13">
        <v>690.79</v>
      </c>
      <c r="BV4975" s="13">
        <v>462.74</v>
      </c>
      <c r="BW4975" s="13" t="s">
        <v>76</v>
      </c>
      <c r="BX4975" s="13" t="s">
        <v>71</v>
      </c>
      <c r="BY4975" s="13" t="s">
        <v>48</v>
      </c>
      <c r="BZ4975" s="13">
        <v>41.75</v>
      </c>
      <c r="CA4975" s="13">
        <v>9</v>
      </c>
      <c r="CB4975" s="51" t="s">
        <v>725</v>
      </c>
      <c r="CC4975" s="13" t="s">
        <v>97</v>
      </c>
      <c r="CD4975" s="13" t="s">
        <v>39</v>
      </c>
      <c r="CE4975" s="13">
        <v>4</v>
      </c>
      <c r="CF4975" s="57" t="s">
        <v>728</v>
      </c>
      <c r="CG4975" s="23">
        <v>3</v>
      </c>
    </row>
    <row r="4976" spans="56:85" ht="16.5" thickTop="1" thickBot="1" x14ac:dyDescent="0.3">
      <c r="BD4976" s="22">
        <v>789</v>
      </c>
      <c r="BE4976" s="13" t="s">
        <v>574</v>
      </c>
      <c r="BF4976" s="13" t="s">
        <v>114</v>
      </c>
      <c r="BG4976" s="13" t="s">
        <v>82</v>
      </c>
      <c r="BH4976" s="13" t="s">
        <v>43</v>
      </c>
      <c r="BI4976" s="13" t="s">
        <v>60</v>
      </c>
      <c r="BJ4976" s="13" t="s">
        <v>51</v>
      </c>
      <c r="BK4976" s="13" t="s">
        <v>32</v>
      </c>
      <c r="BL4976" s="13" t="s">
        <v>53</v>
      </c>
      <c r="BM4976" s="13" t="s">
        <v>46</v>
      </c>
      <c r="BN4976" s="13">
        <v>642.1</v>
      </c>
      <c r="BO4976" s="2">
        <v>13</v>
      </c>
      <c r="BP4976" s="2">
        <v>0.25</v>
      </c>
      <c r="BQ4976" s="48" t="s">
        <v>719</v>
      </c>
      <c r="BR4976" s="2">
        <v>6799.45</v>
      </c>
      <c r="BS4976" s="59" t="s">
        <v>36</v>
      </c>
      <c r="BT4976" s="53" t="s">
        <v>720</v>
      </c>
      <c r="BU4976" s="13">
        <v>902.79</v>
      </c>
      <c r="BV4976" s="13">
        <v>541.94000000000005</v>
      </c>
      <c r="BW4976" s="13" t="s">
        <v>35</v>
      </c>
      <c r="BX4976" s="13" t="s">
        <v>71</v>
      </c>
      <c r="BY4976" s="13" t="s">
        <v>37</v>
      </c>
      <c r="BZ4976" s="13">
        <v>14.45</v>
      </c>
      <c r="CA4976" s="13">
        <v>5</v>
      </c>
      <c r="CB4976" s="51" t="s">
        <v>725</v>
      </c>
      <c r="CC4976" s="13" t="s">
        <v>55</v>
      </c>
      <c r="CD4976" s="13" t="s">
        <v>56</v>
      </c>
      <c r="CE4976" s="13">
        <v>1</v>
      </c>
      <c r="CF4976" s="57" t="s">
        <v>722</v>
      </c>
      <c r="CG4976" s="23">
        <v>12</v>
      </c>
    </row>
    <row r="4977" spans="56:85" ht="16.5" thickTop="1" thickBot="1" x14ac:dyDescent="0.3">
      <c r="BD4977" s="20">
        <v>790</v>
      </c>
      <c r="BE4977" s="2" t="s">
        <v>574</v>
      </c>
      <c r="BF4977" s="2" t="s">
        <v>120</v>
      </c>
      <c r="BG4977" s="2" t="s">
        <v>42</v>
      </c>
      <c r="BH4977" s="2" t="s">
        <v>59</v>
      </c>
      <c r="BI4977" s="2" t="s">
        <v>94</v>
      </c>
      <c r="BJ4977" s="2" t="s">
        <v>68</v>
      </c>
      <c r="BK4977" s="2" t="s">
        <v>87</v>
      </c>
      <c r="BL4977" s="2" t="s">
        <v>33</v>
      </c>
      <c r="BM4977" s="2" t="s">
        <v>80</v>
      </c>
      <c r="BN4977" s="2">
        <v>697.38</v>
      </c>
      <c r="BO4977" s="13">
        <v>6</v>
      </c>
      <c r="BP4977" s="13">
        <v>0.22</v>
      </c>
      <c r="BQ4977" s="48" t="s">
        <v>719</v>
      </c>
      <c r="BR4977" s="13">
        <v>4163.05</v>
      </c>
      <c r="BS4977" s="60" t="s">
        <v>36</v>
      </c>
      <c r="BT4977" s="54" t="s">
        <v>720</v>
      </c>
      <c r="BU4977" s="2">
        <v>5176.51</v>
      </c>
      <c r="BV4977" s="2">
        <v>1622.94</v>
      </c>
      <c r="BW4977" s="2" t="s">
        <v>47</v>
      </c>
      <c r="BX4977" s="2" t="s">
        <v>71</v>
      </c>
      <c r="BY4977" s="2" t="s">
        <v>48</v>
      </c>
      <c r="BZ4977" s="2">
        <v>45.05</v>
      </c>
      <c r="CA4977" s="2">
        <v>7</v>
      </c>
      <c r="CB4977" s="50" t="s">
        <v>725</v>
      </c>
      <c r="CC4977" s="2" t="s">
        <v>55</v>
      </c>
      <c r="CD4977" s="2" t="s">
        <v>39</v>
      </c>
      <c r="CE4977" s="2">
        <v>2</v>
      </c>
      <c r="CF4977" s="56" t="s">
        <v>722</v>
      </c>
      <c r="CG4977" s="21">
        <v>12</v>
      </c>
    </row>
    <row r="4978" spans="56:85" ht="16.5" thickTop="1" thickBot="1" x14ac:dyDescent="0.3">
      <c r="BD4978" s="22">
        <v>793</v>
      </c>
      <c r="BE4978" s="13" t="s">
        <v>310</v>
      </c>
      <c r="BF4978" s="13" t="s">
        <v>41</v>
      </c>
      <c r="BG4978" s="13" t="s">
        <v>66</v>
      </c>
      <c r="BH4978" s="13" t="s">
        <v>43</v>
      </c>
      <c r="BI4978" s="13" t="s">
        <v>60</v>
      </c>
      <c r="BJ4978" s="13" t="s">
        <v>61</v>
      </c>
      <c r="BK4978" s="13" t="s">
        <v>107</v>
      </c>
      <c r="BL4978" s="13" t="s">
        <v>53</v>
      </c>
      <c r="BM4978" s="13" t="s">
        <v>85</v>
      </c>
      <c r="BN4978" s="13">
        <v>889.54</v>
      </c>
      <c r="BO4978" s="2">
        <v>17</v>
      </c>
      <c r="BP4978" s="2">
        <v>0.27</v>
      </c>
      <c r="BQ4978" s="48" t="s">
        <v>719</v>
      </c>
      <c r="BR4978" s="2">
        <v>11093.8</v>
      </c>
      <c r="BS4978" s="59" t="s">
        <v>36</v>
      </c>
      <c r="BT4978" s="53" t="s">
        <v>720</v>
      </c>
      <c r="BU4978" s="13">
        <v>2085.41</v>
      </c>
      <c r="BV4978" s="13">
        <v>2077.64</v>
      </c>
      <c r="BW4978" s="13" t="s">
        <v>47</v>
      </c>
      <c r="BX4978" s="13" t="s">
        <v>71</v>
      </c>
      <c r="BY4978" s="13" t="s">
        <v>72</v>
      </c>
      <c r="BZ4978" s="13">
        <v>23.15</v>
      </c>
      <c r="CA4978" s="13">
        <v>6</v>
      </c>
      <c r="CB4978" s="51" t="s">
        <v>725</v>
      </c>
      <c r="CC4978" s="13" t="s">
        <v>55</v>
      </c>
      <c r="CD4978" s="13" t="s">
        <v>56</v>
      </c>
      <c r="CE4978" s="13">
        <v>4</v>
      </c>
      <c r="CF4978" s="57" t="s">
        <v>728</v>
      </c>
      <c r="CG4978" s="23">
        <v>1</v>
      </c>
    </row>
    <row r="4979" spans="56:85" ht="16.5" thickTop="1" thickBot="1" x14ac:dyDescent="0.3">
      <c r="BD4979" s="20">
        <v>794</v>
      </c>
      <c r="BE4979" s="2" t="s">
        <v>575</v>
      </c>
      <c r="BF4979" s="2" t="s">
        <v>114</v>
      </c>
      <c r="BG4979" s="2" t="s">
        <v>42</v>
      </c>
      <c r="BH4979" s="2" t="s">
        <v>83</v>
      </c>
      <c r="BI4979" s="2" t="s">
        <v>78</v>
      </c>
      <c r="BJ4979" s="2" t="s">
        <v>68</v>
      </c>
      <c r="BK4979" s="2" t="s">
        <v>134</v>
      </c>
      <c r="BL4979" s="2" t="s">
        <v>45</v>
      </c>
      <c r="BM4979" s="2" t="s">
        <v>70</v>
      </c>
      <c r="BN4979" s="2">
        <v>893.94</v>
      </c>
      <c r="BO4979" s="2">
        <v>16</v>
      </c>
      <c r="BP4979" s="2">
        <v>0.24</v>
      </c>
      <c r="BQ4979" s="48" t="s">
        <v>719</v>
      </c>
      <c r="BR4979" s="2">
        <v>2676.78</v>
      </c>
      <c r="BS4979" s="59" t="s">
        <v>36</v>
      </c>
      <c r="BT4979" s="53" t="s">
        <v>724</v>
      </c>
      <c r="BU4979" s="2">
        <v>8896.68</v>
      </c>
      <c r="BV4979" s="2">
        <v>2197.12</v>
      </c>
      <c r="BW4979" s="2" t="s">
        <v>76</v>
      </c>
      <c r="BX4979" s="2" t="s">
        <v>36</v>
      </c>
      <c r="BY4979" s="2" t="s">
        <v>72</v>
      </c>
      <c r="BZ4979" s="2">
        <v>27.12</v>
      </c>
      <c r="CA4979" s="2">
        <v>5</v>
      </c>
      <c r="CB4979" s="50" t="s">
        <v>725</v>
      </c>
      <c r="CC4979" s="2" t="s">
        <v>55</v>
      </c>
      <c r="CD4979" s="2" t="s">
        <v>56</v>
      </c>
      <c r="CE4979" s="2">
        <v>2</v>
      </c>
      <c r="CF4979" s="56" t="s">
        <v>722</v>
      </c>
      <c r="CG4979" s="21">
        <v>12</v>
      </c>
    </row>
    <row r="4980" spans="56:85" ht="16.5" thickTop="1" thickBot="1" x14ac:dyDescent="0.3">
      <c r="BD4980" s="20">
        <v>798</v>
      </c>
      <c r="BE4980" s="2" t="s">
        <v>577</v>
      </c>
      <c r="BF4980" s="2" t="s">
        <v>96</v>
      </c>
      <c r="BG4980" s="2" t="s">
        <v>42</v>
      </c>
      <c r="BH4980" s="2" t="s">
        <v>90</v>
      </c>
      <c r="BI4980" s="2" t="s">
        <v>44</v>
      </c>
      <c r="BJ4980" s="2" t="s">
        <v>61</v>
      </c>
      <c r="BK4980" s="2" t="s">
        <v>62</v>
      </c>
      <c r="BL4980" s="2" t="s">
        <v>33</v>
      </c>
      <c r="BM4980" s="2" t="s">
        <v>34</v>
      </c>
      <c r="BN4980" s="2">
        <v>220.13</v>
      </c>
      <c r="BO4980" s="13">
        <v>12</v>
      </c>
      <c r="BP4980" s="13">
        <v>0.26</v>
      </c>
      <c r="BQ4980" s="48" t="s">
        <v>719</v>
      </c>
      <c r="BR4980" s="13">
        <v>2059.98</v>
      </c>
      <c r="BS4980" s="60" t="s">
        <v>36</v>
      </c>
      <c r="BT4980" s="54" t="s">
        <v>724</v>
      </c>
      <c r="BU4980" s="2">
        <v>1538.88</v>
      </c>
      <c r="BV4980" s="2">
        <v>1137.9000000000001</v>
      </c>
      <c r="BW4980" s="2" t="s">
        <v>91</v>
      </c>
      <c r="BX4980" s="2" t="s">
        <v>54</v>
      </c>
      <c r="BY4980" s="2" t="s">
        <v>48</v>
      </c>
      <c r="BZ4980" s="2">
        <v>25.7</v>
      </c>
      <c r="CA4980" s="2">
        <v>8</v>
      </c>
      <c r="CB4980" s="50" t="s">
        <v>725</v>
      </c>
      <c r="CC4980" s="2" t="s">
        <v>55</v>
      </c>
      <c r="CD4980" s="2" t="s">
        <v>39</v>
      </c>
      <c r="CE4980" s="2">
        <v>5</v>
      </c>
      <c r="CF4980" s="56" t="s">
        <v>727</v>
      </c>
      <c r="CG4980" s="21">
        <v>7</v>
      </c>
    </row>
    <row r="4981" spans="56:85" ht="16.5" thickTop="1" thickBot="1" x14ac:dyDescent="0.3">
      <c r="BD4981" s="22">
        <v>801</v>
      </c>
      <c r="BE4981" s="13" t="s">
        <v>157</v>
      </c>
      <c r="BF4981" s="13" t="s">
        <v>120</v>
      </c>
      <c r="BG4981" s="13" t="s">
        <v>28</v>
      </c>
      <c r="BH4981" s="13" t="s">
        <v>59</v>
      </c>
      <c r="BI4981" s="13" t="s">
        <v>67</v>
      </c>
      <c r="BJ4981" s="13" t="s">
        <v>61</v>
      </c>
      <c r="BK4981" s="13" t="s">
        <v>134</v>
      </c>
      <c r="BL4981" s="13" t="s">
        <v>45</v>
      </c>
      <c r="BM4981" s="13" t="s">
        <v>46</v>
      </c>
      <c r="BN4981" s="13">
        <v>231.98</v>
      </c>
      <c r="BO4981" s="2">
        <v>2</v>
      </c>
      <c r="BP4981" s="2">
        <v>0.26</v>
      </c>
      <c r="BQ4981" s="48" t="s">
        <v>719</v>
      </c>
      <c r="BR4981" s="2">
        <v>1364.77</v>
      </c>
      <c r="BS4981" s="59" t="s">
        <v>36</v>
      </c>
      <c r="BT4981" s="53" t="s">
        <v>724</v>
      </c>
      <c r="BU4981" s="13">
        <v>1752.52</v>
      </c>
      <c r="BV4981" s="13">
        <v>307.45999999999998</v>
      </c>
      <c r="BW4981" s="13" t="s">
        <v>91</v>
      </c>
      <c r="BX4981" s="13" t="s">
        <v>71</v>
      </c>
      <c r="BY4981" s="13" t="s">
        <v>72</v>
      </c>
      <c r="BZ4981" s="13">
        <v>43.73</v>
      </c>
      <c r="CA4981" s="13">
        <v>8</v>
      </c>
      <c r="CB4981" s="51" t="s">
        <v>725</v>
      </c>
      <c r="CC4981" s="13" t="s">
        <v>55</v>
      </c>
      <c r="CD4981" s="13" t="s">
        <v>39</v>
      </c>
      <c r="CE4981" s="13">
        <v>2</v>
      </c>
      <c r="CF4981" s="57" t="s">
        <v>722</v>
      </c>
      <c r="CG4981" s="23">
        <v>6</v>
      </c>
    </row>
    <row r="4982" spans="56:85" ht="16.5" thickTop="1" thickBot="1" x14ac:dyDescent="0.3">
      <c r="BD4982" s="20">
        <v>806</v>
      </c>
      <c r="BE4982" s="2" t="s">
        <v>417</v>
      </c>
      <c r="BF4982" s="2" t="s">
        <v>65</v>
      </c>
      <c r="BG4982" s="2" t="s">
        <v>82</v>
      </c>
      <c r="BH4982" s="2" t="s">
        <v>90</v>
      </c>
      <c r="BI4982" s="2" t="s">
        <v>100</v>
      </c>
      <c r="BJ4982" s="2" t="s">
        <v>68</v>
      </c>
      <c r="BK4982" s="2" t="s">
        <v>52</v>
      </c>
      <c r="BL4982" s="2" t="s">
        <v>45</v>
      </c>
      <c r="BM4982" s="2" t="s">
        <v>70</v>
      </c>
      <c r="BN4982" s="2">
        <v>922.14</v>
      </c>
      <c r="BO4982" s="13">
        <v>4</v>
      </c>
      <c r="BP4982" s="13">
        <v>0.21</v>
      </c>
      <c r="BQ4982" s="48" t="s">
        <v>719</v>
      </c>
      <c r="BR4982" s="13">
        <v>918.17</v>
      </c>
      <c r="BS4982" s="60" t="s">
        <v>723</v>
      </c>
      <c r="BT4982" s="54" t="s">
        <v>724</v>
      </c>
      <c r="BU4982" s="2">
        <v>881.38</v>
      </c>
      <c r="BV4982" s="2">
        <v>483.39</v>
      </c>
      <c r="BW4982" s="2" t="s">
        <v>35</v>
      </c>
      <c r="BX4982" s="2" t="s">
        <v>71</v>
      </c>
      <c r="BY4982" s="2" t="s">
        <v>48</v>
      </c>
      <c r="BZ4982" s="2">
        <v>36.54</v>
      </c>
      <c r="CA4982" s="2">
        <v>10</v>
      </c>
      <c r="CB4982" s="50" t="s">
        <v>725</v>
      </c>
      <c r="CC4982" s="2" t="s">
        <v>97</v>
      </c>
      <c r="CD4982" s="2" t="s">
        <v>56</v>
      </c>
      <c r="CE4982" s="2">
        <v>4</v>
      </c>
      <c r="CF4982" s="56" t="s">
        <v>728</v>
      </c>
      <c r="CG4982" s="21">
        <v>10</v>
      </c>
    </row>
    <row r="4983" spans="56:85" ht="16.5" thickTop="1" thickBot="1" x14ac:dyDescent="0.3">
      <c r="BD4983" s="22">
        <v>807</v>
      </c>
      <c r="BE4983" s="13" t="s">
        <v>423</v>
      </c>
      <c r="BF4983" s="13" t="s">
        <v>65</v>
      </c>
      <c r="BG4983" s="13" t="s">
        <v>28</v>
      </c>
      <c r="BH4983" s="13" t="s">
        <v>43</v>
      </c>
      <c r="BI4983" s="13" t="s">
        <v>94</v>
      </c>
      <c r="BJ4983" s="13" t="s">
        <v>61</v>
      </c>
      <c r="BK4983" s="13" t="s">
        <v>134</v>
      </c>
      <c r="BL4983" s="13" t="s">
        <v>33</v>
      </c>
      <c r="BM4983" s="13" t="s">
        <v>85</v>
      </c>
      <c r="BN4983" s="13">
        <v>290.56</v>
      </c>
      <c r="BO4983" s="2">
        <v>13</v>
      </c>
      <c r="BP4983" s="2">
        <v>0.21</v>
      </c>
      <c r="BQ4983" s="48" t="s">
        <v>719</v>
      </c>
      <c r="BR4983" s="2">
        <v>2505.67</v>
      </c>
      <c r="BS4983" s="59" t="s">
        <v>36</v>
      </c>
      <c r="BT4983" s="53" t="s">
        <v>724</v>
      </c>
      <c r="BU4983" s="13">
        <v>699.37</v>
      </c>
      <c r="BV4983" s="13">
        <v>218.8</v>
      </c>
      <c r="BW4983" s="13" t="s">
        <v>76</v>
      </c>
      <c r="BX4983" s="13" t="s">
        <v>36</v>
      </c>
      <c r="BY4983" s="13" t="s">
        <v>48</v>
      </c>
      <c r="BZ4983" s="13">
        <v>40.97</v>
      </c>
      <c r="CA4983" s="13">
        <v>8</v>
      </c>
      <c r="CB4983" s="51" t="s">
        <v>725</v>
      </c>
      <c r="CC4983" s="13" t="s">
        <v>55</v>
      </c>
      <c r="CD4983" s="13" t="s">
        <v>39</v>
      </c>
      <c r="CE4983" s="13">
        <v>4</v>
      </c>
      <c r="CF4983" s="57" t="s">
        <v>728</v>
      </c>
      <c r="CG4983" s="23">
        <v>12</v>
      </c>
    </row>
    <row r="4984" spans="56:85" ht="16.5" thickTop="1" thickBot="1" x14ac:dyDescent="0.3">
      <c r="BD4984" s="20">
        <v>810</v>
      </c>
      <c r="BE4984" s="2" t="s">
        <v>583</v>
      </c>
      <c r="BF4984" s="2" t="s">
        <v>127</v>
      </c>
      <c r="BG4984" s="2" t="s">
        <v>28</v>
      </c>
      <c r="BH4984" s="2" t="s">
        <v>59</v>
      </c>
      <c r="BI4984" s="2" t="s">
        <v>60</v>
      </c>
      <c r="BJ4984" s="2" t="s">
        <v>61</v>
      </c>
      <c r="BK4984" s="2" t="s">
        <v>102</v>
      </c>
      <c r="BL4984" s="2" t="s">
        <v>45</v>
      </c>
      <c r="BM4984" s="2" t="s">
        <v>70</v>
      </c>
      <c r="BN4984" s="2">
        <v>243.98</v>
      </c>
      <c r="BO4984" s="13">
        <v>18</v>
      </c>
      <c r="BP4984" s="13">
        <v>0.28000000000000003</v>
      </c>
      <c r="BQ4984" s="48" t="s">
        <v>719</v>
      </c>
      <c r="BR4984" s="13">
        <v>8168.82</v>
      </c>
      <c r="BS4984" s="60" t="s">
        <v>36</v>
      </c>
      <c r="BT4984" s="54" t="s">
        <v>720</v>
      </c>
      <c r="BU4984" s="2">
        <v>1892.17</v>
      </c>
      <c r="BV4984" s="2">
        <v>613.5</v>
      </c>
      <c r="BW4984" s="2" t="s">
        <v>47</v>
      </c>
      <c r="BX4984" s="2" t="s">
        <v>88</v>
      </c>
      <c r="BY4984" s="2" t="s">
        <v>37</v>
      </c>
      <c r="BZ4984" s="2">
        <v>43.12</v>
      </c>
      <c r="CA4984" s="2">
        <v>2</v>
      </c>
      <c r="CB4984" s="50" t="s">
        <v>721</v>
      </c>
      <c r="CC4984" s="2" t="s">
        <v>97</v>
      </c>
      <c r="CD4984" s="2" t="s">
        <v>39</v>
      </c>
      <c r="CE4984" s="2">
        <v>4</v>
      </c>
      <c r="CF4984" s="56" t="s">
        <v>728</v>
      </c>
      <c r="CG4984" s="21">
        <v>4</v>
      </c>
    </row>
    <row r="4985" spans="56:85" ht="16.5" thickTop="1" thickBot="1" x14ac:dyDescent="0.3">
      <c r="BD4985" s="22">
        <v>815</v>
      </c>
      <c r="BE4985" s="13" t="s">
        <v>584</v>
      </c>
      <c r="BF4985" s="13" t="s">
        <v>58</v>
      </c>
      <c r="BG4985" s="13" t="s">
        <v>66</v>
      </c>
      <c r="BH4985" s="13" t="s">
        <v>29</v>
      </c>
      <c r="BI4985" s="13" t="s">
        <v>60</v>
      </c>
      <c r="BJ4985" s="13" t="s">
        <v>75</v>
      </c>
      <c r="BK4985" s="13" t="s">
        <v>84</v>
      </c>
      <c r="BL4985" s="13" t="s">
        <v>33</v>
      </c>
      <c r="BM4985" s="13" t="s">
        <v>46</v>
      </c>
      <c r="BN4985" s="13">
        <v>630.30999999999995</v>
      </c>
      <c r="BO4985" s="13">
        <v>2</v>
      </c>
      <c r="BP4985" s="13">
        <v>0.25</v>
      </c>
      <c r="BQ4985" s="48" t="s">
        <v>719</v>
      </c>
      <c r="BR4985" s="13">
        <v>1192.44</v>
      </c>
      <c r="BS4985" s="60" t="s">
        <v>36</v>
      </c>
      <c r="BT4985" s="54" t="s">
        <v>724</v>
      </c>
      <c r="BU4985" s="13">
        <v>5434.21</v>
      </c>
      <c r="BV4985" s="13">
        <v>2734.61</v>
      </c>
      <c r="BW4985" s="13" t="s">
        <v>63</v>
      </c>
      <c r="BX4985" s="13" t="s">
        <v>71</v>
      </c>
      <c r="BY4985" s="13" t="s">
        <v>48</v>
      </c>
      <c r="BZ4985" s="13">
        <v>27.29</v>
      </c>
      <c r="CA4985" s="13">
        <v>2</v>
      </c>
      <c r="CB4985" s="51" t="s">
        <v>721</v>
      </c>
      <c r="CC4985" s="13" t="s">
        <v>38</v>
      </c>
      <c r="CD4985" s="13" t="s">
        <v>56</v>
      </c>
      <c r="CE4985" s="13">
        <v>5</v>
      </c>
      <c r="CF4985" s="57" t="s">
        <v>727</v>
      </c>
      <c r="CG4985" s="23">
        <v>12</v>
      </c>
    </row>
    <row r="4986" spans="56:85" ht="16.5" thickTop="1" thickBot="1" x14ac:dyDescent="0.3">
      <c r="BD4986" s="22">
        <v>817</v>
      </c>
      <c r="BE4986" s="13" t="s">
        <v>525</v>
      </c>
      <c r="BF4986" s="13" t="s">
        <v>65</v>
      </c>
      <c r="BG4986" s="13" t="s">
        <v>66</v>
      </c>
      <c r="BH4986" s="13" t="s">
        <v>59</v>
      </c>
      <c r="BI4986" s="13" t="s">
        <v>67</v>
      </c>
      <c r="BJ4986" s="13" t="s">
        <v>51</v>
      </c>
      <c r="BK4986" s="13" t="s">
        <v>52</v>
      </c>
      <c r="BL4986" s="13" t="s">
        <v>45</v>
      </c>
      <c r="BM4986" s="13" t="s">
        <v>80</v>
      </c>
      <c r="BN4986" s="13">
        <v>794.96</v>
      </c>
      <c r="BO4986" s="2">
        <v>10</v>
      </c>
      <c r="BP4986" s="2">
        <v>0.28999999999999998</v>
      </c>
      <c r="BQ4986" s="48" t="s">
        <v>719</v>
      </c>
      <c r="BR4986" s="2">
        <v>6848.87</v>
      </c>
      <c r="BS4986" s="59" t="s">
        <v>36</v>
      </c>
      <c r="BT4986" s="53" t="s">
        <v>720</v>
      </c>
      <c r="BU4986" s="13">
        <v>823.82</v>
      </c>
      <c r="BV4986" s="13">
        <v>368.62</v>
      </c>
      <c r="BW4986" s="13" t="s">
        <v>47</v>
      </c>
      <c r="BX4986" s="13" t="s">
        <v>54</v>
      </c>
      <c r="BY4986" s="13" t="s">
        <v>72</v>
      </c>
      <c r="BZ4986" s="13">
        <v>49.05</v>
      </c>
      <c r="CA4986" s="13">
        <v>8</v>
      </c>
      <c r="CB4986" s="51" t="s">
        <v>725</v>
      </c>
      <c r="CC4986" s="13" t="s">
        <v>38</v>
      </c>
      <c r="CD4986" s="13" t="s">
        <v>39</v>
      </c>
      <c r="CE4986" s="13">
        <v>1</v>
      </c>
      <c r="CF4986" s="57" t="s">
        <v>722</v>
      </c>
      <c r="CG4986" s="23">
        <v>12</v>
      </c>
    </row>
    <row r="4987" spans="56:85" ht="16.5" thickTop="1" thickBot="1" x14ac:dyDescent="0.3">
      <c r="BD4987" s="20">
        <v>822</v>
      </c>
      <c r="BE4987" s="2" t="s">
        <v>153</v>
      </c>
      <c r="BF4987" s="2" t="s">
        <v>118</v>
      </c>
      <c r="BG4987" s="2" t="s">
        <v>28</v>
      </c>
      <c r="BH4987" s="2" t="s">
        <v>59</v>
      </c>
      <c r="BI4987" s="2" t="s">
        <v>30</v>
      </c>
      <c r="BJ4987" s="2" t="s">
        <v>68</v>
      </c>
      <c r="BK4987" s="2" t="s">
        <v>62</v>
      </c>
      <c r="BL4987" s="2" t="s">
        <v>53</v>
      </c>
      <c r="BM4987" s="2" t="s">
        <v>46</v>
      </c>
      <c r="BN4987" s="2">
        <v>964.63</v>
      </c>
      <c r="BO4987" s="13">
        <v>3</v>
      </c>
      <c r="BP4987" s="13">
        <v>0.23</v>
      </c>
      <c r="BQ4987" s="48" t="s">
        <v>719</v>
      </c>
      <c r="BR4987" s="13">
        <v>2017.44</v>
      </c>
      <c r="BS4987" s="60" t="s">
        <v>36</v>
      </c>
      <c r="BT4987" s="54" t="s">
        <v>724</v>
      </c>
      <c r="BU4987" s="2">
        <v>5605.52</v>
      </c>
      <c r="BV4987" s="2">
        <v>1243.3499999999999</v>
      </c>
      <c r="BW4987" s="2" t="s">
        <v>35</v>
      </c>
      <c r="BX4987" s="2" t="s">
        <v>88</v>
      </c>
      <c r="BY4987" s="2" t="s">
        <v>48</v>
      </c>
      <c r="BZ4987" s="2">
        <v>40.19</v>
      </c>
      <c r="CA4987" s="2">
        <v>5</v>
      </c>
      <c r="CB4987" s="50" t="s">
        <v>725</v>
      </c>
      <c r="CC4987" s="2" t="s">
        <v>38</v>
      </c>
      <c r="CD4987" s="2" t="s">
        <v>39</v>
      </c>
      <c r="CE4987" s="2">
        <v>3</v>
      </c>
      <c r="CF4987" s="56" t="s">
        <v>726</v>
      </c>
      <c r="CG4987" s="21">
        <v>3</v>
      </c>
    </row>
    <row r="4988" spans="56:85" ht="16.5" thickTop="1" thickBot="1" x14ac:dyDescent="0.3">
      <c r="BD4988" s="22">
        <v>823</v>
      </c>
      <c r="BE4988" s="13" t="s">
        <v>266</v>
      </c>
      <c r="BF4988" s="13" t="s">
        <v>120</v>
      </c>
      <c r="BG4988" s="13" t="s">
        <v>42</v>
      </c>
      <c r="BH4988" s="13" t="s">
        <v>43</v>
      </c>
      <c r="BI4988" s="13" t="s">
        <v>100</v>
      </c>
      <c r="BJ4988" s="13" t="s">
        <v>51</v>
      </c>
      <c r="BK4988" s="13" t="s">
        <v>87</v>
      </c>
      <c r="BL4988" s="13" t="s">
        <v>33</v>
      </c>
      <c r="BM4988" s="13" t="s">
        <v>34</v>
      </c>
      <c r="BN4988" s="13">
        <v>873.35</v>
      </c>
      <c r="BO4988" s="2">
        <v>11</v>
      </c>
      <c r="BP4988" s="2">
        <v>0.28000000000000003</v>
      </c>
      <c r="BQ4988" s="48" t="s">
        <v>719</v>
      </c>
      <c r="BR4988" s="2">
        <v>1864.13</v>
      </c>
      <c r="BS4988" s="59" t="s">
        <v>36</v>
      </c>
      <c r="BT4988" s="53" t="s">
        <v>724</v>
      </c>
      <c r="BU4988" s="13">
        <v>1307.79</v>
      </c>
      <c r="BV4988" s="13">
        <v>709.65</v>
      </c>
      <c r="BW4988" s="13" t="s">
        <v>63</v>
      </c>
      <c r="BX4988" s="13" t="s">
        <v>71</v>
      </c>
      <c r="BY4988" s="13" t="s">
        <v>72</v>
      </c>
      <c r="BZ4988" s="13">
        <v>47.68</v>
      </c>
      <c r="CA4988" s="13">
        <v>3</v>
      </c>
      <c r="CB4988" s="51" t="s">
        <v>721</v>
      </c>
      <c r="CC4988" s="13" t="s">
        <v>38</v>
      </c>
      <c r="CD4988" s="13" t="s">
        <v>56</v>
      </c>
      <c r="CE4988" s="13">
        <v>3</v>
      </c>
      <c r="CF4988" s="57" t="s">
        <v>726</v>
      </c>
      <c r="CG4988" s="23">
        <v>7</v>
      </c>
    </row>
    <row r="4989" spans="56:85" ht="16.5" thickTop="1" thickBot="1" x14ac:dyDescent="0.3">
      <c r="BD4989" s="20">
        <v>824</v>
      </c>
      <c r="BE4989" s="2" t="s">
        <v>558</v>
      </c>
      <c r="BF4989" s="2" t="s">
        <v>114</v>
      </c>
      <c r="BG4989" s="2" t="s">
        <v>66</v>
      </c>
      <c r="BH4989" s="2" t="s">
        <v>93</v>
      </c>
      <c r="BI4989" s="2" t="s">
        <v>67</v>
      </c>
      <c r="BJ4989" s="2" t="s">
        <v>75</v>
      </c>
      <c r="BK4989" s="2" t="s">
        <v>32</v>
      </c>
      <c r="BL4989" s="2" t="s">
        <v>53</v>
      </c>
      <c r="BM4989" s="2" t="s">
        <v>34</v>
      </c>
      <c r="BN4989" s="2">
        <v>235.37</v>
      </c>
      <c r="BO4989" s="13">
        <v>15</v>
      </c>
      <c r="BP4989" s="13">
        <v>0.26</v>
      </c>
      <c r="BQ4989" s="48" t="s">
        <v>719</v>
      </c>
      <c r="BR4989" s="13">
        <v>5239.6400000000003</v>
      </c>
      <c r="BS4989" s="60" t="s">
        <v>36</v>
      </c>
      <c r="BT4989" s="54" t="s">
        <v>720</v>
      </c>
      <c r="BU4989" s="2">
        <v>1513.34</v>
      </c>
      <c r="BV4989" s="2">
        <v>350.79</v>
      </c>
      <c r="BW4989" s="2" t="s">
        <v>63</v>
      </c>
      <c r="BX4989" s="2" t="s">
        <v>88</v>
      </c>
      <c r="BY4989" s="2" t="s">
        <v>72</v>
      </c>
      <c r="BZ4989" s="2">
        <v>42.22</v>
      </c>
      <c r="CA4989" s="2">
        <v>1</v>
      </c>
      <c r="CB4989" s="50" t="s">
        <v>721</v>
      </c>
      <c r="CC4989" s="2" t="s">
        <v>97</v>
      </c>
      <c r="CD4989" s="2" t="s">
        <v>39</v>
      </c>
      <c r="CE4989" s="2">
        <v>3</v>
      </c>
      <c r="CF4989" s="56" t="s">
        <v>726</v>
      </c>
      <c r="CG4989" s="21">
        <v>4</v>
      </c>
    </row>
    <row r="4990" spans="56:85" ht="16.5" thickTop="1" thickBot="1" x14ac:dyDescent="0.3">
      <c r="BD4990" s="22">
        <v>827</v>
      </c>
      <c r="BE4990" s="13" t="s">
        <v>342</v>
      </c>
      <c r="BF4990" s="13" t="s">
        <v>41</v>
      </c>
      <c r="BG4990" s="13" t="s">
        <v>42</v>
      </c>
      <c r="BH4990" s="13" t="s">
        <v>29</v>
      </c>
      <c r="BI4990" s="13" t="s">
        <v>60</v>
      </c>
      <c r="BJ4990" s="13" t="s">
        <v>31</v>
      </c>
      <c r="BK4990" s="13" t="s">
        <v>32</v>
      </c>
      <c r="BL4990" s="13" t="s">
        <v>53</v>
      </c>
      <c r="BM4990" s="13" t="s">
        <v>85</v>
      </c>
      <c r="BN4990" s="13">
        <v>472.04</v>
      </c>
      <c r="BO4990" s="13">
        <v>17</v>
      </c>
      <c r="BP4990" s="13">
        <v>0.27</v>
      </c>
      <c r="BQ4990" s="48" t="s">
        <v>719</v>
      </c>
      <c r="BR4990" s="13">
        <v>666.17</v>
      </c>
      <c r="BS4990" s="60" t="s">
        <v>723</v>
      </c>
      <c r="BT4990" s="54" t="s">
        <v>724</v>
      </c>
      <c r="BU4990" s="13">
        <v>4098.45</v>
      </c>
      <c r="BV4990" s="13">
        <v>1141.19</v>
      </c>
      <c r="BW4990" s="13" t="s">
        <v>35</v>
      </c>
      <c r="BX4990" s="13" t="s">
        <v>54</v>
      </c>
      <c r="BY4990" s="13" t="s">
        <v>37</v>
      </c>
      <c r="BZ4990" s="13">
        <v>41.65</v>
      </c>
      <c r="CA4990" s="13">
        <v>7</v>
      </c>
      <c r="CB4990" s="51" t="s">
        <v>725</v>
      </c>
      <c r="CC4990" s="13" t="s">
        <v>55</v>
      </c>
      <c r="CD4990" s="13" t="s">
        <v>39</v>
      </c>
      <c r="CE4990" s="13">
        <v>1</v>
      </c>
      <c r="CF4990" s="57" t="s">
        <v>722</v>
      </c>
      <c r="CG4990" s="23">
        <v>3</v>
      </c>
    </row>
    <row r="4991" spans="56:85" ht="16.5" thickTop="1" thickBot="1" x14ac:dyDescent="0.3">
      <c r="BD4991" s="22">
        <v>829</v>
      </c>
      <c r="BE4991" s="13" t="s">
        <v>491</v>
      </c>
      <c r="BF4991" s="13" t="s">
        <v>129</v>
      </c>
      <c r="BG4991" s="13" t="s">
        <v>42</v>
      </c>
      <c r="BH4991" s="13" t="s">
        <v>83</v>
      </c>
      <c r="BI4991" s="13" t="s">
        <v>78</v>
      </c>
      <c r="BJ4991" s="13" t="s">
        <v>75</v>
      </c>
      <c r="BK4991" s="13" t="s">
        <v>107</v>
      </c>
      <c r="BL4991" s="13" t="s">
        <v>53</v>
      </c>
      <c r="BM4991" s="13" t="s">
        <v>80</v>
      </c>
      <c r="BN4991" s="13">
        <v>53.68</v>
      </c>
      <c r="BO4991" s="2">
        <v>13</v>
      </c>
      <c r="BP4991" s="2">
        <v>0.22</v>
      </c>
      <c r="BQ4991" s="48" t="s">
        <v>719</v>
      </c>
      <c r="BR4991" s="2">
        <v>4821.7700000000004</v>
      </c>
      <c r="BS4991" s="59" t="s">
        <v>36</v>
      </c>
      <c r="BT4991" s="53" t="s">
        <v>720</v>
      </c>
      <c r="BU4991" s="13">
        <v>504.23</v>
      </c>
      <c r="BV4991" s="13">
        <v>161.94</v>
      </c>
      <c r="BW4991" s="13" t="s">
        <v>35</v>
      </c>
      <c r="BX4991" s="13" t="s">
        <v>71</v>
      </c>
      <c r="BY4991" s="13" t="s">
        <v>72</v>
      </c>
      <c r="BZ4991" s="13">
        <v>19.54</v>
      </c>
      <c r="CA4991" s="13">
        <v>6</v>
      </c>
      <c r="CB4991" s="51" t="s">
        <v>725</v>
      </c>
      <c r="CC4991" s="13" t="s">
        <v>38</v>
      </c>
      <c r="CD4991" s="13" t="s">
        <v>39</v>
      </c>
      <c r="CE4991" s="13">
        <v>2</v>
      </c>
      <c r="CF4991" s="57" t="s">
        <v>722</v>
      </c>
      <c r="CG4991" s="23">
        <v>2</v>
      </c>
    </row>
    <row r="4992" spans="56:85" ht="16.5" thickTop="1" thickBot="1" x14ac:dyDescent="0.3">
      <c r="BD4992" s="20">
        <v>834</v>
      </c>
      <c r="BE4992" s="2" t="s">
        <v>584</v>
      </c>
      <c r="BF4992" s="2" t="s">
        <v>41</v>
      </c>
      <c r="BG4992" s="2" t="s">
        <v>28</v>
      </c>
      <c r="BH4992" s="2" t="s">
        <v>83</v>
      </c>
      <c r="BI4992" s="2" t="s">
        <v>67</v>
      </c>
      <c r="BJ4992" s="2" t="s">
        <v>31</v>
      </c>
      <c r="BK4992" s="2" t="s">
        <v>134</v>
      </c>
      <c r="BL4992" s="2" t="s">
        <v>53</v>
      </c>
      <c r="BM4992" s="2" t="s">
        <v>46</v>
      </c>
      <c r="BN4992" s="2">
        <v>475.52</v>
      </c>
      <c r="BO4992" s="13">
        <v>3</v>
      </c>
      <c r="BP4992" s="13">
        <v>0.3</v>
      </c>
      <c r="BQ4992" s="48" t="s">
        <v>719</v>
      </c>
      <c r="BR4992" s="13">
        <v>1818.7</v>
      </c>
      <c r="BS4992" s="60" t="s">
        <v>36</v>
      </c>
      <c r="BT4992" s="54" t="s">
        <v>724</v>
      </c>
      <c r="BU4992" s="2">
        <v>3715.78</v>
      </c>
      <c r="BV4992" s="2">
        <v>1105.99</v>
      </c>
      <c r="BW4992" s="2" t="s">
        <v>76</v>
      </c>
      <c r="BX4992" s="2" t="s">
        <v>71</v>
      </c>
      <c r="BY4992" s="2" t="s">
        <v>72</v>
      </c>
      <c r="BZ4992" s="2">
        <v>23.67</v>
      </c>
      <c r="CA4992" s="2">
        <v>3</v>
      </c>
      <c r="CB4992" s="50" t="s">
        <v>721</v>
      </c>
      <c r="CC4992" s="2" t="s">
        <v>97</v>
      </c>
      <c r="CD4992" s="2" t="s">
        <v>39</v>
      </c>
      <c r="CE4992" s="2">
        <v>5</v>
      </c>
      <c r="CF4992" s="56" t="s">
        <v>727</v>
      </c>
      <c r="CG4992" s="21">
        <v>12</v>
      </c>
    </row>
    <row r="4993" spans="56:85" ht="16.5" thickTop="1" thickBot="1" x14ac:dyDescent="0.3">
      <c r="BD4993" s="22">
        <v>835</v>
      </c>
      <c r="BE4993" s="13" t="s">
        <v>306</v>
      </c>
      <c r="BF4993" s="13" t="s">
        <v>99</v>
      </c>
      <c r="BG4993" s="13" t="s">
        <v>42</v>
      </c>
      <c r="BH4993" s="13" t="s">
        <v>90</v>
      </c>
      <c r="BI4993" s="13" t="s">
        <v>74</v>
      </c>
      <c r="BJ4993" s="13" t="s">
        <v>61</v>
      </c>
      <c r="BK4993" s="13" t="s">
        <v>84</v>
      </c>
      <c r="BL4993" s="13" t="s">
        <v>53</v>
      </c>
      <c r="BM4993" s="13" t="s">
        <v>70</v>
      </c>
      <c r="BN4993" s="13">
        <v>866.05</v>
      </c>
      <c r="BO4993" s="2">
        <v>1</v>
      </c>
      <c r="BP4993" s="2">
        <v>0.24</v>
      </c>
      <c r="BQ4993" s="48" t="s">
        <v>719</v>
      </c>
      <c r="BR4993" s="2">
        <v>391.83</v>
      </c>
      <c r="BS4993" s="59" t="s">
        <v>723</v>
      </c>
      <c r="BT4993" s="53" t="s">
        <v>724</v>
      </c>
      <c r="BU4993" s="13">
        <v>917.8</v>
      </c>
      <c r="BV4993" s="13">
        <v>900.9</v>
      </c>
      <c r="BW4993" s="13" t="s">
        <v>47</v>
      </c>
      <c r="BX4993" s="13" t="s">
        <v>88</v>
      </c>
      <c r="BY4993" s="13" t="s">
        <v>72</v>
      </c>
      <c r="BZ4993" s="13">
        <v>14.36</v>
      </c>
      <c r="CA4993" s="13">
        <v>7</v>
      </c>
      <c r="CB4993" s="51" t="s">
        <v>725</v>
      </c>
      <c r="CC4993" s="13" t="s">
        <v>97</v>
      </c>
      <c r="CD4993" s="13" t="s">
        <v>56</v>
      </c>
      <c r="CE4993" s="13">
        <v>5</v>
      </c>
      <c r="CF4993" s="57" t="s">
        <v>727</v>
      </c>
      <c r="CG4993" s="23">
        <v>12</v>
      </c>
    </row>
    <row r="4994" spans="56:85" ht="16.5" thickTop="1" thickBot="1" x14ac:dyDescent="0.3">
      <c r="BD4994" s="20">
        <v>850</v>
      </c>
      <c r="BE4994" s="2" t="s">
        <v>593</v>
      </c>
      <c r="BF4994" s="2" t="s">
        <v>99</v>
      </c>
      <c r="BG4994" s="2" t="s">
        <v>66</v>
      </c>
      <c r="BH4994" s="2" t="s">
        <v>83</v>
      </c>
      <c r="BI4994" s="2" t="s">
        <v>74</v>
      </c>
      <c r="BJ4994" s="2" t="s">
        <v>68</v>
      </c>
      <c r="BK4994" s="2" t="s">
        <v>134</v>
      </c>
      <c r="BL4994" s="2" t="s">
        <v>53</v>
      </c>
      <c r="BM4994" s="2" t="s">
        <v>80</v>
      </c>
      <c r="BN4994" s="2">
        <v>515.55999999999995</v>
      </c>
      <c r="BO4994" s="2">
        <v>1</v>
      </c>
      <c r="BP4994" s="2">
        <v>0.26</v>
      </c>
      <c r="BQ4994" s="48" t="s">
        <v>719</v>
      </c>
      <c r="BR4994" s="2">
        <v>42.66</v>
      </c>
      <c r="BS4994" s="59" t="s">
        <v>723</v>
      </c>
      <c r="BT4994" s="53" t="s">
        <v>724</v>
      </c>
      <c r="BU4994" s="2">
        <v>332.22</v>
      </c>
      <c r="BV4994" s="2">
        <v>59.61</v>
      </c>
      <c r="BW4994" s="2" t="s">
        <v>76</v>
      </c>
      <c r="BX4994" s="2" t="s">
        <v>71</v>
      </c>
      <c r="BY4994" s="2" t="s">
        <v>37</v>
      </c>
      <c r="BZ4994" s="2">
        <v>31.05</v>
      </c>
      <c r="CA4994" s="2">
        <v>5</v>
      </c>
      <c r="CB4994" s="50" t="s">
        <v>725</v>
      </c>
      <c r="CC4994" s="2" t="s">
        <v>38</v>
      </c>
      <c r="CD4994" s="2" t="s">
        <v>39</v>
      </c>
      <c r="CE4994" s="2">
        <v>1</v>
      </c>
      <c r="CF4994" s="56" t="s">
        <v>722</v>
      </c>
      <c r="CG4994" s="21">
        <v>5</v>
      </c>
    </row>
    <row r="4995" spans="56:85" ht="16.5" thickTop="1" thickBot="1" x14ac:dyDescent="0.3">
      <c r="BD4995" s="20">
        <v>852</v>
      </c>
      <c r="BE4995" s="2" t="s">
        <v>594</v>
      </c>
      <c r="BF4995" s="2" t="s">
        <v>96</v>
      </c>
      <c r="BG4995" s="2" t="s">
        <v>42</v>
      </c>
      <c r="BH4995" s="2" t="s">
        <v>59</v>
      </c>
      <c r="BI4995" s="2" t="s">
        <v>67</v>
      </c>
      <c r="BJ4995" s="2" t="s">
        <v>31</v>
      </c>
      <c r="BK4995" s="2" t="s">
        <v>102</v>
      </c>
      <c r="BL4995" s="2" t="s">
        <v>45</v>
      </c>
      <c r="BM4995" s="2" t="s">
        <v>85</v>
      </c>
      <c r="BN4995" s="2">
        <v>57.65</v>
      </c>
      <c r="BO4995" s="2">
        <v>12</v>
      </c>
      <c r="BP4995" s="2">
        <v>0.25</v>
      </c>
      <c r="BQ4995" s="48" t="s">
        <v>719</v>
      </c>
      <c r="BR4995" s="2">
        <v>2345.85</v>
      </c>
      <c r="BS4995" s="59" t="s">
        <v>36</v>
      </c>
      <c r="BT4995" s="53" t="s">
        <v>724</v>
      </c>
      <c r="BU4995" s="2">
        <v>30.4</v>
      </c>
      <c r="BV4995" s="2">
        <v>12.26</v>
      </c>
      <c r="BW4995" s="2" t="s">
        <v>47</v>
      </c>
      <c r="BX4995" s="2" t="s">
        <v>36</v>
      </c>
      <c r="BY4995" s="2" t="s">
        <v>37</v>
      </c>
      <c r="BZ4995" s="2">
        <v>35.86</v>
      </c>
      <c r="CA4995" s="2">
        <v>2</v>
      </c>
      <c r="CB4995" s="50" t="s">
        <v>721</v>
      </c>
      <c r="CC4995" s="2" t="s">
        <v>55</v>
      </c>
      <c r="CD4995" s="2" t="s">
        <v>39</v>
      </c>
      <c r="CE4995" s="2">
        <v>1</v>
      </c>
      <c r="CF4995" s="56" t="s">
        <v>722</v>
      </c>
      <c r="CG4995" s="21">
        <v>2</v>
      </c>
    </row>
    <row r="4996" spans="56:85" ht="16.5" thickTop="1" thickBot="1" x14ac:dyDescent="0.3">
      <c r="BD4996" s="20">
        <v>858</v>
      </c>
      <c r="BE4996" s="2" t="s">
        <v>143</v>
      </c>
      <c r="BF4996" s="2" t="s">
        <v>96</v>
      </c>
      <c r="BG4996" s="2" t="s">
        <v>28</v>
      </c>
      <c r="BH4996" s="2" t="s">
        <v>83</v>
      </c>
      <c r="BI4996" s="2" t="s">
        <v>60</v>
      </c>
      <c r="BJ4996" s="2" t="s">
        <v>75</v>
      </c>
      <c r="BK4996" s="2" t="s">
        <v>84</v>
      </c>
      <c r="BL4996" s="2" t="s">
        <v>53</v>
      </c>
      <c r="BM4996" s="2" t="s">
        <v>34</v>
      </c>
      <c r="BN4996" s="2">
        <v>260.64999999999998</v>
      </c>
      <c r="BO4996" s="2">
        <v>10</v>
      </c>
      <c r="BP4996" s="2">
        <v>0.24</v>
      </c>
      <c r="BQ4996" s="48" t="s">
        <v>719</v>
      </c>
      <c r="BR4996" s="2">
        <v>6222.88</v>
      </c>
      <c r="BS4996" s="59" t="s">
        <v>36</v>
      </c>
      <c r="BT4996" s="53" t="s">
        <v>720</v>
      </c>
      <c r="BU4996" s="2">
        <v>1658.32</v>
      </c>
      <c r="BV4996" s="2">
        <v>687.53</v>
      </c>
      <c r="BW4996" s="2" t="s">
        <v>35</v>
      </c>
      <c r="BX4996" s="2" t="s">
        <v>88</v>
      </c>
      <c r="BY4996" s="2" t="s">
        <v>48</v>
      </c>
      <c r="BZ4996" s="2">
        <v>25.92</v>
      </c>
      <c r="CA4996" s="2">
        <v>2</v>
      </c>
      <c r="CB4996" s="50" t="s">
        <v>721</v>
      </c>
      <c r="CC4996" s="2" t="s">
        <v>55</v>
      </c>
      <c r="CD4996" s="2" t="s">
        <v>56</v>
      </c>
      <c r="CE4996" s="2">
        <v>2</v>
      </c>
      <c r="CF4996" s="56" t="s">
        <v>722</v>
      </c>
      <c r="CG4996" s="21">
        <v>7</v>
      </c>
    </row>
    <row r="4997" spans="56:85" ht="16.5" thickTop="1" thickBot="1" x14ac:dyDescent="0.3">
      <c r="BD4997" s="20">
        <v>862</v>
      </c>
      <c r="BE4997" s="2" t="s">
        <v>554</v>
      </c>
      <c r="BF4997" s="2" t="s">
        <v>58</v>
      </c>
      <c r="BG4997" s="2" t="s">
        <v>42</v>
      </c>
      <c r="BH4997" s="2" t="s">
        <v>90</v>
      </c>
      <c r="BI4997" s="2" t="s">
        <v>67</v>
      </c>
      <c r="BJ4997" s="2" t="s">
        <v>31</v>
      </c>
      <c r="BK4997" s="2" t="s">
        <v>79</v>
      </c>
      <c r="BL4997" s="2" t="s">
        <v>53</v>
      </c>
      <c r="BM4997" s="2" t="s">
        <v>70</v>
      </c>
      <c r="BN4997" s="2">
        <v>818.8</v>
      </c>
      <c r="BO4997" s="2">
        <v>7</v>
      </c>
      <c r="BP4997" s="2">
        <v>0.25</v>
      </c>
      <c r="BQ4997" s="48" t="s">
        <v>719</v>
      </c>
      <c r="BR4997" s="2">
        <v>1100.56</v>
      </c>
      <c r="BS4997" s="59" t="s">
        <v>36</v>
      </c>
      <c r="BT4997" s="53" t="s">
        <v>724</v>
      </c>
      <c r="BU4997" s="2">
        <v>3749.47</v>
      </c>
      <c r="BV4997" s="2">
        <v>2473.41</v>
      </c>
      <c r="BW4997" s="2" t="s">
        <v>91</v>
      </c>
      <c r="BX4997" s="2" t="s">
        <v>88</v>
      </c>
      <c r="BY4997" s="2" t="s">
        <v>72</v>
      </c>
      <c r="BZ4997" s="2">
        <v>22.47</v>
      </c>
      <c r="CA4997" s="2">
        <v>10</v>
      </c>
      <c r="CB4997" s="50" t="s">
        <v>725</v>
      </c>
      <c r="CC4997" s="2" t="s">
        <v>97</v>
      </c>
      <c r="CD4997" s="2" t="s">
        <v>39</v>
      </c>
      <c r="CE4997" s="2">
        <v>3</v>
      </c>
      <c r="CF4997" s="56" t="s">
        <v>726</v>
      </c>
      <c r="CG4997" s="21">
        <v>5</v>
      </c>
    </row>
    <row r="4998" spans="56:85" ht="16.5" thickTop="1" thickBot="1" x14ac:dyDescent="0.3">
      <c r="BD4998" s="20">
        <v>866</v>
      </c>
      <c r="BE4998" s="2" t="s">
        <v>573</v>
      </c>
      <c r="BF4998" s="2" t="s">
        <v>96</v>
      </c>
      <c r="BG4998" s="2" t="s">
        <v>42</v>
      </c>
      <c r="BH4998" s="2" t="s">
        <v>59</v>
      </c>
      <c r="BI4998" s="2" t="s">
        <v>94</v>
      </c>
      <c r="BJ4998" s="2" t="s">
        <v>51</v>
      </c>
      <c r="BK4998" s="2" t="s">
        <v>32</v>
      </c>
      <c r="BL4998" s="2" t="s">
        <v>53</v>
      </c>
      <c r="BM4998" s="2" t="s">
        <v>80</v>
      </c>
      <c r="BN4998" s="2">
        <v>209.63</v>
      </c>
      <c r="BO4998" s="2">
        <v>9</v>
      </c>
      <c r="BP4998" s="2">
        <v>0.28000000000000003</v>
      </c>
      <c r="BQ4998" s="48" t="s">
        <v>719</v>
      </c>
      <c r="BR4998" s="2">
        <v>3113.19</v>
      </c>
      <c r="BS4998" s="59" t="s">
        <v>36</v>
      </c>
      <c r="BT4998" s="53" t="s">
        <v>720</v>
      </c>
      <c r="BU4998" s="2">
        <v>957.89</v>
      </c>
      <c r="BV4998" s="2">
        <v>142.66999999999999</v>
      </c>
      <c r="BW4998" s="2" t="s">
        <v>76</v>
      </c>
      <c r="BX4998" s="2" t="s">
        <v>36</v>
      </c>
      <c r="BY4998" s="2" t="s">
        <v>72</v>
      </c>
      <c r="BZ4998" s="2">
        <v>47.2</v>
      </c>
      <c r="CA4998" s="2">
        <v>5</v>
      </c>
      <c r="CB4998" s="50" t="s">
        <v>725</v>
      </c>
      <c r="CC4998" s="2" t="s">
        <v>55</v>
      </c>
      <c r="CD4998" s="2" t="s">
        <v>56</v>
      </c>
      <c r="CE4998" s="2">
        <v>5</v>
      </c>
      <c r="CF4998" s="56" t="s">
        <v>727</v>
      </c>
      <c r="CG4998" s="21">
        <v>10</v>
      </c>
    </row>
    <row r="4999" spans="56:85" ht="16.5" thickTop="1" thickBot="1" x14ac:dyDescent="0.3">
      <c r="BD4999" s="20">
        <v>870</v>
      </c>
      <c r="BE4999" s="2" t="s">
        <v>335</v>
      </c>
      <c r="BF4999" s="2" t="s">
        <v>96</v>
      </c>
      <c r="BG4999" s="2" t="s">
        <v>66</v>
      </c>
      <c r="BH4999" s="2" t="s">
        <v>59</v>
      </c>
      <c r="BI4999" s="2" t="s">
        <v>30</v>
      </c>
      <c r="BJ4999" s="2" t="s">
        <v>75</v>
      </c>
      <c r="BK4999" s="2" t="s">
        <v>102</v>
      </c>
      <c r="BL4999" s="2" t="s">
        <v>53</v>
      </c>
      <c r="BM4999" s="2" t="s">
        <v>70</v>
      </c>
      <c r="BN4999" s="2">
        <v>480.43</v>
      </c>
      <c r="BO4999" s="2">
        <v>9</v>
      </c>
      <c r="BP4999" s="2">
        <v>0.25</v>
      </c>
      <c r="BQ4999" s="48" t="s">
        <v>719</v>
      </c>
      <c r="BR4999" s="2">
        <v>6698.02</v>
      </c>
      <c r="BS4999" s="59" t="s">
        <v>36</v>
      </c>
      <c r="BT4999" s="53" t="s">
        <v>720</v>
      </c>
      <c r="BU4999" s="2">
        <v>2209.66</v>
      </c>
      <c r="BV4999" s="2">
        <v>903.53</v>
      </c>
      <c r="BW4999" s="2" t="s">
        <v>35</v>
      </c>
      <c r="BX4999" s="2" t="s">
        <v>36</v>
      </c>
      <c r="BY4999" s="2" t="s">
        <v>48</v>
      </c>
      <c r="BZ4999" s="2">
        <v>24.92</v>
      </c>
      <c r="CA4999" s="2">
        <v>4</v>
      </c>
      <c r="CB4999" s="50" t="s">
        <v>725</v>
      </c>
      <c r="CC4999" s="2" t="s">
        <v>55</v>
      </c>
      <c r="CD4999" s="2" t="s">
        <v>39</v>
      </c>
      <c r="CE4999" s="2">
        <v>2</v>
      </c>
      <c r="CF4999" s="56" t="s">
        <v>722</v>
      </c>
      <c r="CG4999" s="21">
        <v>4</v>
      </c>
    </row>
    <row r="5000" spans="56:85" ht="16.5" thickTop="1" thickBot="1" x14ac:dyDescent="0.3">
      <c r="BD5000" s="20">
        <v>874</v>
      </c>
      <c r="BE5000" s="2" t="s">
        <v>347</v>
      </c>
      <c r="BF5000" s="2" t="s">
        <v>127</v>
      </c>
      <c r="BG5000" s="2" t="s">
        <v>28</v>
      </c>
      <c r="BH5000" s="2" t="s">
        <v>59</v>
      </c>
      <c r="BI5000" s="2" t="s">
        <v>74</v>
      </c>
      <c r="BJ5000" s="2" t="s">
        <v>51</v>
      </c>
      <c r="BK5000" s="2" t="s">
        <v>52</v>
      </c>
      <c r="BL5000" s="2" t="s">
        <v>53</v>
      </c>
      <c r="BM5000" s="2" t="s">
        <v>85</v>
      </c>
      <c r="BN5000" s="2">
        <v>992.3</v>
      </c>
      <c r="BO5000" s="13">
        <v>7</v>
      </c>
      <c r="BP5000" s="13">
        <v>0.21</v>
      </c>
      <c r="BQ5000" s="48" t="s">
        <v>719</v>
      </c>
      <c r="BR5000" s="13">
        <v>1330.19</v>
      </c>
      <c r="BS5000" s="60" t="s">
        <v>36</v>
      </c>
      <c r="BT5000" s="54" t="s">
        <v>724</v>
      </c>
      <c r="BU5000" s="2">
        <v>5073.72</v>
      </c>
      <c r="BV5000" s="2">
        <v>1624.3</v>
      </c>
      <c r="BW5000" s="2" t="s">
        <v>76</v>
      </c>
      <c r="BX5000" s="2" t="s">
        <v>54</v>
      </c>
      <c r="BY5000" s="2" t="s">
        <v>37</v>
      </c>
      <c r="BZ5000" s="2">
        <v>6.51</v>
      </c>
      <c r="CA5000" s="2">
        <v>9</v>
      </c>
      <c r="CB5000" s="50" t="s">
        <v>725</v>
      </c>
      <c r="CC5000" s="2" t="s">
        <v>55</v>
      </c>
      <c r="CD5000" s="2" t="s">
        <v>39</v>
      </c>
      <c r="CE5000" s="2">
        <v>1</v>
      </c>
      <c r="CF5000" s="56" t="s">
        <v>722</v>
      </c>
      <c r="CG5000" s="21">
        <v>5</v>
      </c>
    </row>
    <row r="5001" spans="56:85" ht="16.5" thickTop="1" thickBot="1" x14ac:dyDescent="0.3">
      <c r="BD5001" s="22">
        <v>875</v>
      </c>
      <c r="BE5001" s="13" t="s">
        <v>337</v>
      </c>
      <c r="BF5001" s="13" t="s">
        <v>129</v>
      </c>
      <c r="BG5001" s="13" t="s">
        <v>42</v>
      </c>
      <c r="BH5001" s="13" t="s">
        <v>90</v>
      </c>
      <c r="BI5001" s="13" t="s">
        <v>67</v>
      </c>
      <c r="BJ5001" s="13" t="s">
        <v>31</v>
      </c>
      <c r="BK5001" s="13" t="s">
        <v>84</v>
      </c>
      <c r="BL5001" s="13" t="s">
        <v>53</v>
      </c>
      <c r="BM5001" s="13" t="s">
        <v>34</v>
      </c>
      <c r="BN5001" s="13">
        <v>240.54</v>
      </c>
      <c r="BO5001" s="13">
        <v>15</v>
      </c>
      <c r="BP5001" s="13">
        <v>0.27</v>
      </c>
      <c r="BQ5001" s="48" t="s">
        <v>719</v>
      </c>
      <c r="BR5001" s="13">
        <v>1928.62</v>
      </c>
      <c r="BS5001" s="60" t="s">
        <v>36</v>
      </c>
      <c r="BT5001" s="54" t="s">
        <v>724</v>
      </c>
      <c r="BU5001" s="13">
        <v>945.71</v>
      </c>
      <c r="BV5001" s="13">
        <v>384.48</v>
      </c>
      <c r="BW5001" s="13" t="s">
        <v>76</v>
      </c>
      <c r="BX5001" s="13" t="s">
        <v>36</v>
      </c>
      <c r="BY5001" s="13" t="s">
        <v>37</v>
      </c>
      <c r="BZ5001" s="13">
        <v>36.19</v>
      </c>
      <c r="CA5001" s="13">
        <v>6</v>
      </c>
      <c r="CB5001" s="51" t="s">
        <v>725</v>
      </c>
      <c r="CC5001" s="13" t="s">
        <v>55</v>
      </c>
      <c r="CD5001" s="13" t="s">
        <v>56</v>
      </c>
      <c r="CE5001" s="13">
        <v>2</v>
      </c>
      <c r="CF5001" s="57" t="s">
        <v>722</v>
      </c>
      <c r="CG5001" s="23">
        <v>12</v>
      </c>
    </row>
    <row r="5002" spans="56:85" ht="16.5" thickTop="1" thickBot="1" x14ac:dyDescent="0.3">
      <c r="BD5002" s="22">
        <v>877</v>
      </c>
      <c r="BE5002" s="13" t="s">
        <v>597</v>
      </c>
      <c r="BF5002" s="13" t="s">
        <v>41</v>
      </c>
      <c r="BG5002" s="13" t="s">
        <v>66</v>
      </c>
      <c r="BH5002" s="13" t="s">
        <v>93</v>
      </c>
      <c r="BI5002" s="13" t="s">
        <v>78</v>
      </c>
      <c r="BJ5002" s="13" t="s">
        <v>68</v>
      </c>
      <c r="BK5002" s="13" t="s">
        <v>134</v>
      </c>
      <c r="BL5002" s="13" t="s">
        <v>45</v>
      </c>
      <c r="BM5002" s="13" t="s">
        <v>46</v>
      </c>
      <c r="BN5002" s="13">
        <v>176.13</v>
      </c>
      <c r="BO5002" s="13">
        <v>4</v>
      </c>
      <c r="BP5002" s="13">
        <v>0.25</v>
      </c>
      <c r="BQ5002" s="48" t="s">
        <v>719</v>
      </c>
      <c r="BR5002" s="13">
        <v>1299.5999999999999</v>
      </c>
      <c r="BS5002" s="60" t="s">
        <v>36</v>
      </c>
      <c r="BT5002" s="54" t="s">
        <v>724</v>
      </c>
      <c r="BU5002" s="13">
        <v>1273.69</v>
      </c>
      <c r="BV5002" s="13">
        <v>654.92999999999995</v>
      </c>
      <c r="BW5002" s="13" t="s">
        <v>91</v>
      </c>
      <c r="BX5002" s="13" t="s">
        <v>71</v>
      </c>
      <c r="BY5002" s="13" t="s">
        <v>37</v>
      </c>
      <c r="BZ5002" s="13">
        <v>28.55</v>
      </c>
      <c r="CA5002" s="13">
        <v>5</v>
      </c>
      <c r="CB5002" s="51" t="s">
        <v>725</v>
      </c>
      <c r="CC5002" s="13" t="s">
        <v>55</v>
      </c>
      <c r="CD5002" s="13" t="s">
        <v>56</v>
      </c>
      <c r="CE5002" s="13">
        <v>4</v>
      </c>
      <c r="CF5002" s="57" t="s">
        <v>728</v>
      </c>
      <c r="CG5002" s="23">
        <v>1</v>
      </c>
    </row>
    <row r="5003" spans="56:85" ht="16.5" thickTop="1" thickBot="1" x14ac:dyDescent="0.3">
      <c r="BD5003" s="22">
        <v>879</v>
      </c>
      <c r="BE5003" s="13" t="s">
        <v>462</v>
      </c>
      <c r="BF5003" s="13" t="s">
        <v>50</v>
      </c>
      <c r="BG5003" s="13" t="s">
        <v>28</v>
      </c>
      <c r="BH5003" s="13" t="s">
        <v>43</v>
      </c>
      <c r="BI5003" s="13" t="s">
        <v>60</v>
      </c>
      <c r="BJ5003" s="13" t="s">
        <v>31</v>
      </c>
      <c r="BK5003" s="13" t="s">
        <v>69</v>
      </c>
      <c r="BL5003" s="13" t="s">
        <v>45</v>
      </c>
      <c r="BM5003" s="13" t="s">
        <v>46</v>
      </c>
      <c r="BN5003" s="13">
        <v>433.2</v>
      </c>
      <c r="BO5003" s="2">
        <v>8</v>
      </c>
      <c r="BP5003" s="2">
        <v>0.25</v>
      </c>
      <c r="BQ5003" s="48" t="s">
        <v>719</v>
      </c>
      <c r="BR5003" s="2">
        <v>4808.1000000000004</v>
      </c>
      <c r="BS5003" s="59" t="s">
        <v>36</v>
      </c>
      <c r="BT5003" s="53" t="s">
        <v>720</v>
      </c>
      <c r="BU5003" s="13">
        <v>832.72</v>
      </c>
      <c r="BV5003" s="13">
        <v>466.88</v>
      </c>
      <c r="BW5003" s="13" t="s">
        <v>35</v>
      </c>
      <c r="BX5003" s="13" t="s">
        <v>71</v>
      </c>
      <c r="BY5003" s="13" t="s">
        <v>37</v>
      </c>
      <c r="BZ5003" s="13">
        <v>33.76</v>
      </c>
      <c r="CA5003" s="13">
        <v>2</v>
      </c>
      <c r="CB5003" s="51" t="s">
        <v>721</v>
      </c>
      <c r="CC5003" s="13" t="s">
        <v>55</v>
      </c>
      <c r="CD5003" s="13" t="s">
        <v>39</v>
      </c>
      <c r="CE5003" s="13">
        <v>3</v>
      </c>
      <c r="CF5003" s="57" t="s">
        <v>726</v>
      </c>
      <c r="CG5003" s="23">
        <v>6</v>
      </c>
    </row>
    <row r="5004" spans="56:85" ht="16.5" thickTop="1" thickBot="1" x14ac:dyDescent="0.3">
      <c r="BD5004" s="20">
        <v>880</v>
      </c>
      <c r="BE5004" s="2" t="s">
        <v>423</v>
      </c>
      <c r="BF5004" s="2" t="s">
        <v>27</v>
      </c>
      <c r="BG5004" s="2" t="s">
        <v>28</v>
      </c>
      <c r="BH5004" s="2" t="s">
        <v>93</v>
      </c>
      <c r="BI5004" s="2" t="s">
        <v>67</v>
      </c>
      <c r="BJ5004" s="2" t="s">
        <v>75</v>
      </c>
      <c r="BK5004" s="2" t="s">
        <v>134</v>
      </c>
      <c r="BL5004" s="2" t="s">
        <v>33</v>
      </c>
      <c r="BM5004" s="2" t="s">
        <v>85</v>
      </c>
      <c r="BN5004" s="2">
        <v>801.35</v>
      </c>
      <c r="BO5004" s="13">
        <v>15</v>
      </c>
      <c r="BP5004" s="13">
        <v>0.22</v>
      </c>
      <c r="BQ5004" s="48" t="s">
        <v>719</v>
      </c>
      <c r="BR5004" s="13">
        <v>8431.02</v>
      </c>
      <c r="BS5004" s="60" t="s">
        <v>36</v>
      </c>
      <c r="BT5004" s="54" t="s">
        <v>720</v>
      </c>
      <c r="BU5004" s="2">
        <v>2658.55</v>
      </c>
      <c r="BV5004" s="2">
        <v>2149.5500000000002</v>
      </c>
      <c r="BW5004" s="2" t="s">
        <v>63</v>
      </c>
      <c r="BX5004" s="2" t="s">
        <v>36</v>
      </c>
      <c r="BY5004" s="2" t="s">
        <v>48</v>
      </c>
      <c r="BZ5004" s="2">
        <v>30.83</v>
      </c>
      <c r="CA5004" s="2">
        <v>9</v>
      </c>
      <c r="CB5004" s="50" t="s">
        <v>725</v>
      </c>
      <c r="CC5004" s="2" t="s">
        <v>97</v>
      </c>
      <c r="CD5004" s="2" t="s">
        <v>39</v>
      </c>
      <c r="CE5004" s="2">
        <v>4</v>
      </c>
      <c r="CF5004" s="56" t="s">
        <v>728</v>
      </c>
      <c r="CG5004" s="21">
        <v>12</v>
      </c>
    </row>
    <row r="5005" spans="56:85" ht="16.5" thickTop="1" thickBot="1" x14ac:dyDescent="0.3">
      <c r="BD5005" s="22">
        <v>883</v>
      </c>
      <c r="BE5005" s="13" t="s">
        <v>599</v>
      </c>
      <c r="BF5005" s="13" t="s">
        <v>127</v>
      </c>
      <c r="BG5005" s="13" t="s">
        <v>28</v>
      </c>
      <c r="BH5005" s="13" t="s">
        <v>29</v>
      </c>
      <c r="BI5005" s="13" t="s">
        <v>44</v>
      </c>
      <c r="BJ5005" s="13" t="s">
        <v>68</v>
      </c>
      <c r="BK5005" s="13" t="s">
        <v>32</v>
      </c>
      <c r="BL5005" s="13" t="s">
        <v>33</v>
      </c>
      <c r="BM5005" s="13" t="s">
        <v>46</v>
      </c>
      <c r="BN5005" s="13">
        <v>720.6</v>
      </c>
      <c r="BO5005" s="13">
        <v>11</v>
      </c>
      <c r="BP5005" s="13">
        <v>0.28999999999999998</v>
      </c>
      <c r="BQ5005" s="48" t="s">
        <v>719</v>
      </c>
      <c r="BR5005" s="13">
        <v>2005.45</v>
      </c>
      <c r="BS5005" s="60" t="s">
        <v>36</v>
      </c>
      <c r="BT5005" s="54" t="s">
        <v>724</v>
      </c>
      <c r="BU5005" s="13">
        <v>5073.9799999999996</v>
      </c>
      <c r="BV5005" s="13">
        <v>3357.04</v>
      </c>
      <c r="BW5005" s="13" t="s">
        <v>35</v>
      </c>
      <c r="BX5005" s="13" t="s">
        <v>54</v>
      </c>
      <c r="BY5005" s="13" t="s">
        <v>72</v>
      </c>
      <c r="BZ5005" s="13">
        <v>48.77</v>
      </c>
      <c r="CA5005" s="13">
        <v>4</v>
      </c>
      <c r="CB5005" s="51" t="s">
        <v>725</v>
      </c>
      <c r="CC5005" s="13" t="s">
        <v>38</v>
      </c>
      <c r="CD5005" s="13" t="s">
        <v>39</v>
      </c>
      <c r="CE5005" s="13">
        <v>4</v>
      </c>
      <c r="CF5005" s="57" t="s">
        <v>728</v>
      </c>
      <c r="CG5005" s="23">
        <v>9</v>
      </c>
    </row>
    <row r="5006" spans="56:85" ht="16.5" thickTop="1" thickBot="1" x14ac:dyDescent="0.3">
      <c r="BD5006" s="22">
        <v>887</v>
      </c>
      <c r="BE5006" s="13" t="s">
        <v>601</v>
      </c>
      <c r="BF5006" s="13" t="s">
        <v>99</v>
      </c>
      <c r="BG5006" s="13" t="s">
        <v>66</v>
      </c>
      <c r="BH5006" s="13" t="s">
        <v>90</v>
      </c>
      <c r="BI5006" s="13" t="s">
        <v>100</v>
      </c>
      <c r="BJ5006" s="13" t="s">
        <v>51</v>
      </c>
      <c r="BK5006" s="13" t="s">
        <v>102</v>
      </c>
      <c r="BL5006" s="13" t="s">
        <v>45</v>
      </c>
      <c r="BM5006" s="13" t="s">
        <v>46</v>
      </c>
      <c r="BN5006" s="13">
        <v>256.77999999999997</v>
      </c>
      <c r="BO5006" s="2">
        <v>4</v>
      </c>
      <c r="BP5006" s="2">
        <v>0.28999999999999998</v>
      </c>
      <c r="BQ5006" s="48" t="s">
        <v>719</v>
      </c>
      <c r="BR5006" s="2">
        <v>770.75</v>
      </c>
      <c r="BS5006" s="59" t="s">
        <v>723</v>
      </c>
      <c r="BT5006" s="53" t="s">
        <v>724</v>
      </c>
      <c r="BU5006" s="13">
        <v>1087.8900000000001</v>
      </c>
      <c r="BV5006" s="13">
        <v>917.56</v>
      </c>
      <c r="BW5006" s="13" t="s">
        <v>35</v>
      </c>
      <c r="BX5006" s="13" t="s">
        <v>54</v>
      </c>
      <c r="BY5006" s="13" t="s">
        <v>48</v>
      </c>
      <c r="BZ5006" s="13">
        <v>43.46</v>
      </c>
      <c r="CA5006" s="13">
        <v>8</v>
      </c>
      <c r="CB5006" s="51" t="s">
        <v>725</v>
      </c>
      <c r="CC5006" s="13" t="s">
        <v>38</v>
      </c>
      <c r="CD5006" s="13" t="s">
        <v>39</v>
      </c>
      <c r="CE5006" s="13">
        <v>3</v>
      </c>
      <c r="CF5006" s="57" t="s">
        <v>726</v>
      </c>
      <c r="CG5006" s="23">
        <v>5</v>
      </c>
    </row>
    <row r="5007" spans="56:85" ht="16.5" thickTop="1" thickBot="1" x14ac:dyDescent="0.3">
      <c r="BD5007" s="20">
        <v>888</v>
      </c>
      <c r="BE5007" s="2" t="s">
        <v>602</v>
      </c>
      <c r="BF5007" s="2" t="s">
        <v>96</v>
      </c>
      <c r="BG5007" s="2" t="s">
        <v>82</v>
      </c>
      <c r="BH5007" s="2" t="s">
        <v>83</v>
      </c>
      <c r="BI5007" s="2" t="s">
        <v>100</v>
      </c>
      <c r="BJ5007" s="2" t="s">
        <v>51</v>
      </c>
      <c r="BK5007" s="2" t="s">
        <v>134</v>
      </c>
      <c r="BL5007" s="2" t="s">
        <v>53</v>
      </c>
      <c r="BM5007" s="2" t="s">
        <v>80</v>
      </c>
      <c r="BN5007" s="2">
        <v>271.39</v>
      </c>
      <c r="BO5007" s="13">
        <v>16</v>
      </c>
      <c r="BP5007" s="13">
        <v>0.24</v>
      </c>
      <c r="BQ5007" s="48" t="s">
        <v>719</v>
      </c>
      <c r="BR5007" s="13">
        <v>7698.86</v>
      </c>
      <c r="BS5007" s="60" t="s">
        <v>36</v>
      </c>
      <c r="BT5007" s="54" t="s">
        <v>720</v>
      </c>
      <c r="BU5007" s="2">
        <v>524.61</v>
      </c>
      <c r="BV5007" s="2">
        <v>246.14</v>
      </c>
      <c r="BW5007" s="2" t="s">
        <v>47</v>
      </c>
      <c r="BX5007" s="2" t="s">
        <v>88</v>
      </c>
      <c r="BY5007" s="2" t="s">
        <v>37</v>
      </c>
      <c r="BZ5007" s="2">
        <v>40.29</v>
      </c>
      <c r="CA5007" s="2">
        <v>7</v>
      </c>
      <c r="CB5007" s="50" t="s">
        <v>725</v>
      </c>
      <c r="CC5007" s="2" t="s">
        <v>38</v>
      </c>
      <c r="CD5007" s="2" t="s">
        <v>56</v>
      </c>
      <c r="CE5007" s="2">
        <v>4</v>
      </c>
      <c r="CF5007" s="56" t="s">
        <v>728</v>
      </c>
      <c r="CG5007" s="21">
        <v>11</v>
      </c>
    </row>
    <row r="5008" spans="56:85" ht="16.5" thickTop="1" thickBot="1" x14ac:dyDescent="0.3">
      <c r="BD5008" s="22">
        <v>889</v>
      </c>
      <c r="BE5008" s="13" t="s">
        <v>495</v>
      </c>
      <c r="BF5008" s="13" t="s">
        <v>96</v>
      </c>
      <c r="BG5008" s="13" t="s">
        <v>66</v>
      </c>
      <c r="BH5008" s="13" t="s">
        <v>43</v>
      </c>
      <c r="BI5008" s="13" t="s">
        <v>74</v>
      </c>
      <c r="BJ5008" s="13" t="s">
        <v>68</v>
      </c>
      <c r="BK5008" s="13" t="s">
        <v>69</v>
      </c>
      <c r="BL5008" s="13" t="s">
        <v>45</v>
      </c>
      <c r="BM5008" s="13" t="s">
        <v>34</v>
      </c>
      <c r="BN5008" s="13">
        <v>633.13</v>
      </c>
      <c r="BO5008" s="2">
        <v>16</v>
      </c>
      <c r="BP5008" s="2">
        <v>0.23</v>
      </c>
      <c r="BQ5008" s="48" t="s">
        <v>719</v>
      </c>
      <c r="BR5008" s="2">
        <v>2573.0300000000002</v>
      </c>
      <c r="BS5008" s="59" t="s">
        <v>36</v>
      </c>
      <c r="BT5008" s="53" t="s">
        <v>724</v>
      </c>
      <c r="BU5008" s="13">
        <v>6116</v>
      </c>
      <c r="BV5008" s="13">
        <v>1582.86</v>
      </c>
      <c r="BW5008" s="13" t="s">
        <v>63</v>
      </c>
      <c r="BX5008" s="13" t="s">
        <v>88</v>
      </c>
      <c r="BY5008" s="13" t="s">
        <v>72</v>
      </c>
      <c r="BZ5008" s="13">
        <v>11.77</v>
      </c>
      <c r="CA5008" s="13">
        <v>9</v>
      </c>
      <c r="CB5008" s="51" t="s">
        <v>725</v>
      </c>
      <c r="CC5008" s="13" t="s">
        <v>38</v>
      </c>
      <c r="CD5008" s="13" t="s">
        <v>56</v>
      </c>
      <c r="CE5008" s="13">
        <v>3</v>
      </c>
      <c r="CF5008" s="57" t="s">
        <v>726</v>
      </c>
      <c r="CG5008" s="23">
        <v>5</v>
      </c>
    </row>
    <row r="5009" spans="56:85" ht="16.5" thickTop="1" thickBot="1" x14ac:dyDescent="0.3">
      <c r="BD5009" s="20">
        <v>890</v>
      </c>
      <c r="BE5009" s="2" t="s">
        <v>365</v>
      </c>
      <c r="BF5009" s="2" t="s">
        <v>27</v>
      </c>
      <c r="BG5009" s="2" t="s">
        <v>42</v>
      </c>
      <c r="BH5009" s="2" t="s">
        <v>90</v>
      </c>
      <c r="BI5009" s="2" t="s">
        <v>94</v>
      </c>
      <c r="BJ5009" s="2" t="s">
        <v>31</v>
      </c>
      <c r="BK5009" s="2" t="s">
        <v>107</v>
      </c>
      <c r="BL5009" s="2" t="s">
        <v>33</v>
      </c>
      <c r="BM5009" s="2" t="s">
        <v>80</v>
      </c>
      <c r="BN5009" s="2">
        <v>208.85</v>
      </c>
      <c r="BO5009" s="2">
        <v>4</v>
      </c>
      <c r="BP5009" s="2">
        <v>0.28000000000000003</v>
      </c>
      <c r="BQ5009" s="48" t="s">
        <v>719</v>
      </c>
      <c r="BR5009" s="2">
        <v>557.34</v>
      </c>
      <c r="BS5009" s="59" t="s">
        <v>723</v>
      </c>
      <c r="BT5009" s="53" t="s">
        <v>724</v>
      </c>
      <c r="BU5009" s="2">
        <v>1365.46</v>
      </c>
      <c r="BV5009" s="2">
        <v>1207.57</v>
      </c>
      <c r="BW5009" s="2" t="s">
        <v>47</v>
      </c>
      <c r="BX5009" s="2" t="s">
        <v>54</v>
      </c>
      <c r="BY5009" s="2" t="s">
        <v>72</v>
      </c>
      <c r="BZ5009" s="2">
        <v>43.86</v>
      </c>
      <c r="CA5009" s="2">
        <v>2</v>
      </c>
      <c r="CB5009" s="50" t="s">
        <v>721</v>
      </c>
      <c r="CC5009" s="2" t="s">
        <v>55</v>
      </c>
      <c r="CD5009" s="2" t="s">
        <v>39</v>
      </c>
      <c r="CE5009" s="2">
        <v>3</v>
      </c>
      <c r="CF5009" s="56" t="s">
        <v>726</v>
      </c>
      <c r="CG5009" s="21">
        <v>6</v>
      </c>
    </row>
    <row r="5010" spans="56:85" ht="16.5" thickTop="1" thickBot="1" x14ac:dyDescent="0.3">
      <c r="BD5010" s="20">
        <v>894</v>
      </c>
      <c r="BE5010" s="2" t="s">
        <v>242</v>
      </c>
      <c r="BF5010" s="2" t="s">
        <v>129</v>
      </c>
      <c r="BG5010" s="2" t="s">
        <v>42</v>
      </c>
      <c r="BH5010" s="2" t="s">
        <v>59</v>
      </c>
      <c r="BI5010" s="2" t="s">
        <v>30</v>
      </c>
      <c r="BJ5010" s="2" t="s">
        <v>31</v>
      </c>
      <c r="BK5010" s="2" t="s">
        <v>84</v>
      </c>
      <c r="BL5010" s="2" t="s">
        <v>33</v>
      </c>
      <c r="BM5010" s="2" t="s">
        <v>34</v>
      </c>
      <c r="BN5010" s="2">
        <v>193.52</v>
      </c>
      <c r="BO5010" s="2">
        <v>2</v>
      </c>
      <c r="BP5010" s="2">
        <v>0.24</v>
      </c>
      <c r="BQ5010" s="48" t="s">
        <v>719</v>
      </c>
      <c r="BR5010" s="2">
        <v>972.98</v>
      </c>
      <c r="BS5010" s="59" t="s">
        <v>723</v>
      </c>
      <c r="BT5010" s="53" t="s">
        <v>724</v>
      </c>
      <c r="BU5010" s="2">
        <v>281.39</v>
      </c>
      <c r="BV5010" s="2">
        <v>275.95</v>
      </c>
      <c r="BW5010" s="2" t="s">
        <v>47</v>
      </c>
      <c r="BX5010" s="2" t="s">
        <v>54</v>
      </c>
      <c r="BY5010" s="2" t="s">
        <v>48</v>
      </c>
      <c r="BZ5010" s="2">
        <v>23.82</v>
      </c>
      <c r="CA5010" s="2">
        <v>3</v>
      </c>
      <c r="CB5010" s="50" t="s">
        <v>721</v>
      </c>
      <c r="CC5010" s="2" t="s">
        <v>38</v>
      </c>
      <c r="CD5010" s="2" t="s">
        <v>39</v>
      </c>
      <c r="CE5010" s="2">
        <v>1</v>
      </c>
      <c r="CF5010" s="56" t="s">
        <v>722</v>
      </c>
      <c r="CG5010" s="21">
        <v>6</v>
      </c>
    </row>
    <row r="5011" spans="56:85" ht="16.5" thickTop="1" thickBot="1" x14ac:dyDescent="0.3">
      <c r="BD5011" s="20">
        <v>904</v>
      </c>
      <c r="BE5011" s="2" t="s">
        <v>609</v>
      </c>
      <c r="BF5011" s="2" t="s">
        <v>96</v>
      </c>
      <c r="BG5011" s="2" t="s">
        <v>28</v>
      </c>
      <c r="BH5011" s="2" t="s">
        <v>93</v>
      </c>
      <c r="BI5011" s="2" t="s">
        <v>67</v>
      </c>
      <c r="BJ5011" s="2" t="s">
        <v>68</v>
      </c>
      <c r="BK5011" s="2" t="s">
        <v>102</v>
      </c>
      <c r="BL5011" s="2" t="s">
        <v>53</v>
      </c>
      <c r="BM5011" s="2" t="s">
        <v>85</v>
      </c>
      <c r="BN5011" s="2">
        <v>640.12</v>
      </c>
      <c r="BO5011" s="13">
        <v>10</v>
      </c>
      <c r="BP5011" s="13">
        <v>0.28000000000000003</v>
      </c>
      <c r="BQ5011" s="48" t="s">
        <v>719</v>
      </c>
      <c r="BR5011" s="13">
        <v>4089.38</v>
      </c>
      <c r="BS5011" s="60" t="s">
        <v>36</v>
      </c>
      <c r="BT5011" s="54" t="s">
        <v>720</v>
      </c>
      <c r="BU5011" s="2">
        <v>763.35</v>
      </c>
      <c r="BV5011" s="2">
        <v>209.63</v>
      </c>
      <c r="BW5011" s="2" t="s">
        <v>63</v>
      </c>
      <c r="BX5011" s="2" t="s">
        <v>36</v>
      </c>
      <c r="BY5011" s="2" t="s">
        <v>37</v>
      </c>
      <c r="BZ5011" s="2">
        <v>17.059999999999999</v>
      </c>
      <c r="CA5011" s="2">
        <v>3</v>
      </c>
      <c r="CB5011" s="50" t="s">
        <v>721</v>
      </c>
      <c r="CC5011" s="2" t="s">
        <v>55</v>
      </c>
      <c r="CD5011" s="2" t="s">
        <v>39</v>
      </c>
      <c r="CE5011" s="2">
        <v>4</v>
      </c>
      <c r="CF5011" s="56" t="s">
        <v>728</v>
      </c>
      <c r="CG5011" s="21">
        <v>11</v>
      </c>
    </row>
    <row r="5012" spans="56:85" ht="16.5" thickTop="1" thickBot="1" x14ac:dyDescent="0.3">
      <c r="BD5012" s="22">
        <v>905</v>
      </c>
      <c r="BE5012" s="13" t="s">
        <v>210</v>
      </c>
      <c r="BF5012" s="13" t="s">
        <v>99</v>
      </c>
      <c r="BG5012" s="13" t="s">
        <v>42</v>
      </c>
      <c r="BH5012" s="13" t="s">
        <v>43</v>
      </c>
      <c r="BI5012" s="13" t="s">
        <v>30</v>
      </c>
      <c r="BJ5012" s="13" t="s">
        <v>68</v>
      </c>
      <c r="BK5012" s="13" t="s">
        <v>32</v>
      </c>
      <c r="BL5012" s="13" t="s">
        <v>45</v>
      </c>
      <c r="BM5012" s="13" t="s">
        <v>46</v>
      </c>
      <c r="BN5012" s="13">
        <v>567.97</v>
      </c>
      <c r="BO5012" s="2">
        <v>13</v>
      </c>
      <c r="BP5012" s="2">
        <v>0.25</v>
      </c>
      <c r="BQ5012" s="48" t="s">
        <v>719</v>
      </c>
      <c r="BR5012" s="2">
        <v>1205.8800000000001</v>
      </c>
      <c r="BS5012" s="59" t="s">
        <v>36</v>
      </c>
      <c r="BT5012" s="53" t="s">
        <v>724</v>
      </c>
      <c r="BU5012" s="13">
        <v>2787</v>
      </c>
      <c r="BV5012" s="13">
        <v>1302.3800000000001</v>
      </c>
      <c r="BW5012" s="13" t="s">
        <v>63</v>
      </c>
      <c r="BX5012" s="13" t="s">
        <v>71</v>
      </c>
      <c r="BY5012" s="13" t="s">
        <v>37</v>
      </c>
      <c r="BZ5012" s="13">
        <v>49.61</v>
      </c>
      <c r="CA5012" s="13">
        <v>8</v>
      </c>
      <c r="CB5012" s="51" t="s">
        <v>725</v>
      </c>
      <c r="CC5012" s="13" t="s">
        <v>55</v>
      </c>
      <c r="CD5012" s="13" t="s">
        <v>39</v>
      </c>
      <c r="CE5012" s="13">
        <v>2</v>
      </c>
      <c r="CF5012" s="57" t="s">
        <v>722</v>
      </c>
      <c r="CG5012" s="23">
        <v>8</v>
      </c>
    </row>
    <row r="5013" spans="56:85" ht="16.5" thickTop="1" thickBot="1" x14ac:dyDescent="0.3">
      <c r="BD5013" s="20">
        <v>916</v>
      </c>
      <c r="BE5013" s="2" t="s">
        <v>613</v>
      </c>
      <c r="BF5013" s="2" t="s">
        <v>120</v>
      </c>
      <c r="BG5013" s="2" t="s">
        <v>28</v>
      </c>
      <c r="BH5013" s="2" t="s">
        <v>83</v>
      </c>
      <c r="BI5013" s="2" t="s">
        <v>74</v>
      </c>
      <c r="BJ5013" s="2" t="s">
        <v>61</v>
      </c>
      <c r="BK5013" s="2" t="s">
        <v>102</v>
      </c>
      <c r="BL5013" s="2" t="s">
        <v>45</v>
      </c>
      <c r="BM5013" s="2" t="s">
        <v>70</v>
      </c>
      <c r="BN5013" s="2">
        <v>123.68</v>
      </c>
      <c r="BO5013" s="13">
        <v>9</v>
      </c>
      <c r="BP5013" s="13">
        <v>0.28999999999999998</v>
      </c>
      <c r="BQ5013" s="48" t="s">
        <v>719</v>
      </c>
      <c r="BR5013" s="13">
        <v>3287.08</v>
      </c>
      <c r="BS5013" s="60" t="s">
        <v>36</v>
      </c>
      <c r="BT5013" s="54" t="s">
        <v>720</v>
      </c>
      <c r="BU5013" s="2">
        <v>833.09</v>
      </c>
      <c r="BV5013" s="2">
        <v>372.79</v>
      </c>
      <c r="BW5013" s="2" t="s">
        <v>47</v>
      </c>
      <c r="BX5013" s="2" t="s">
        <v>36</v>
      </c>
      <c r="BY5013" s="2" t="s">
        <v>48</v>
      </c>
      <c r="BZ5013" s="2">
        <v>27.22</v>
      </c>
      <c r="CA5013" s="2">
        <v>5</v>
      </c>
      <c r="CB5013" s="50" t="s">
        <v>725</v>
      </c>
      <c r="CC5013" s="2" t="s">
        <v>55</v>
      </c>
      <c r="CD5013" s="2" t="s">
        <v>39</v>
      </c>
      <c r="CE5013" s="2">
        <v>3</v>
      </c>
      <c r="CF5013" s="56" t="s">
        <v>726</v>
      </c>
      <c r="CG5013" s="21">
        <v>8</v>
      </c>
    </row>
    <row r="5014" spans="56:85" ht="16.5" thickTop="1" thickBot="1" x14ac:dyDescent="0.3">
      <c r="BD5014" s="22">
        <v>917</v>
      </c>
      <c r="BE5014" s="13" t="s">
        <v>543</v>
      </c>
      <c r="BF5014" s="13" t="s">
        <v>27</v>
      </c>
      <c r="BG5014" s="13" t="s">
        <v>28</v>
      </c>
      <c r="BH5014" s="13" t="s">
        <v>59</v>
      </c>
      <c r="BI5014" s="13" t="s">
        <v>100</v>
      </c>
      <c r="BJ5014" s="13" t="s">
        <v>31</v>
      </c>
      <c r="BK5014" s="13" t="s">
        <v>87</v>
      </c>
      <c r="BL5014" s="13" t="s">
        <v>33</v>
      </c>
      <c r="BM5014" s="13" t="s">
        <v>85</v>
      </c>
      <c r="BN5014" s="13">
        <v>514.41</v>
      </c>
      <c r="BO5014" s="13">
        <v>3</v>
      </c>
      <c r="BP5014" s="13">
        <v>0.28000000000000003</v>
      </c>
      <c r="BQ5014" s="48" t="s">
        <v>719</v>
      </c>
      <c r="BR5014" s="13">
        <v>705.76</v>
      </c>
      <c r="BS5014" s="60" t="s">
        <v>723</v>
      </c>
      <c r="BT5014" s="54" t="s">
        <v>724</v>
      </c>
      <c r="BU5014" s="13">
        <v>2846.23</v>
      </c>
      <c r="BV5014" s="13">
        <v>440.85</v>
      </c>
      <c r="BW5014" s="13" t="s">
        <v>47</v>
      </c>
      <c r="BX5014" s="13" t="s">
        <v>71</v>
      </c>
      <c r="BY5014" s="13" t="s">
        <v>48</v>
      </c>
      <c r="BZ5014" s="13">
        <v>29.27</v>
      </c>
      <c r="CA5014" s="13">
        <v>7</v>
      </c>
      <c r="CB5014" s="51" t="s">
        <v>725</v>
      </c>
      <c r="CC5014" s="13" t="s">
        <v>97</v>
      </c>
      <c r="CD5014" s="13" t="s">
        <v>56</v>
      </c>
      <c r="CE5014" s="13">
        <v>4</v>
      </c>
      <c r="CF5014" s="57" t="s">
        <v>728</v>
      </c>
      <c r="CG5014" s="23">
        <v>6</v>
      </c>
    </row>
    <row r="5015" spans="56:85" ht="16.5" thickTop="1" thickBot="1" x14ac:dyDescent="0.3">
      <c r="BD5015" s="22">
        <v>919</v>
      </c>
      <c r="BE5015" s="13" t="s">
        <v>602</v>
      </c>
      <c r="BF5015" s="13" t="s">
        <v>118</v>
      </c>
      <c r="BG5015" s="13" t="s">
        <v>28</v>
      </c>
      <c r="BH5015" s="13" t="s">
        <v>29</v>
      </c>
      <c r="BI5015" s="13" t="s">
        <v>74</v>
      </c>
      <c r="BJ5015" s="13" t="s">
        <v>68</v>
      </c>
      <c r="BK5015" s="13" t="s">
        <v>79</v>
      </c>
      <c r="BL5015" s="13" t="s">
        <v>33</v>
      </c>
      <c r="BM5015" s="13" t="s">
        <v>34</v>
      </c>
      <c r="BN5015" s="13">
        <v>326.74</v>
      </c>
      <c r="BO5015" s="2">
        <v>3</v>
      </c>
      <c r="BP5015" s="2">
        <v>0.28000000000000003</v>
      </c>
      <c r="BQ5015" s="48" t="s">
        <v>719</v>
      </c>
      <c r="BR5015" s="2">
        <v>328.99</v>
      </c>
      <c r="BS5015" s="59" t="s">
        <v>723</v>
      </c>
      <c r="BT5015" s="53" t="s">
        <v>724</v>
      </c>
      <c r="BU5015" s="13">
        <v>480.54</v>
      </c>
      <c r="BV5015" s="13">
        <v>225.22</v>
      </c>
      <c r="BW5015" s="13" t="s">
        <v>91</v>
      </c>
      <c r="BX5015" s="13" t="s">
        <v>36</v>
      </c>
      <c r="BY5015" s="13" t="s">
        <v>48</v>
      </c>
      <c r="BZ5015" s="13">
        <v>27.41</v>
      </c>
      <c r="CA5015" s="13">
        <v>8</v>
      </c>
      <c r="CB5015" s="51" t="s">
        <v>725</v>
      </c>
      <c r="CC5015" s="13" t="s">
        <v>97</v>
      </c>
      <c r="CD5015" s="13" t="s">
        <v>56</v>
      </c>
      <c r="CE5015" s="13">
        <v>2</v>
      </c>
      <c r="CF5015" s="57" t="s">
        <v>722</v>
      </c>
      <c r="CG5015" s="23">
        <v>11</v>
      </c>
    </row>
    <row r="5016" spans="56:85" ht="16.5" thickTop="1" thickBot="1" x14ac:dyDescent="0.3">
      <c r="BD5016" s="20">
        <v>922</v>
      </c>
      <c r="BE5016" s="2" t="s">
        <v>615</v>
      </c>
      <c r="BF5016" s="2" t="s">
        <v>127</v>
      </c>
      <c r="BG5016" s="2" t="s">
        <v>66</v>
      </c>
      <c r="BH5016" s="2" t="s">
        <v>90</v>
      </c>
      <c r="BI5016" s="2" t="s">
        <v>74</v>
      </c>
      <c r="BJ5016" s="2" t="s">
        <v>68</v>
      </c>
      <c r="BK5016" s="2" t="s">
        <v>107</v>
      </c>
      <c r="BL5016" s="2" t="s">
        <v>45</v>
      </c>
      <c r="BM5016" s="2" t="s">
        <v>85</v>
      </c>
      <c r="BN5016" s="2">
        <v>152.31</v>
      </c>
      <c r="BO5016" s="2">
        <v>11</v>
      </c>
      <c r="BP5016" s="2">
        <v>0.27</v>
      </c>
      <c r="BQ5016" s="48" t="s">
        <v>719</v>
      </c>
      <c r="BR5016" s="2">
        <v>284.98</v>
      </c>
      <c r="BS5016" s="59" t="s">
        <v>723</v>
      </c>
      <c r="BT5016" s="53" t="s">
        <v>724</v>
      </c>
      <c r="BU5016" s="2">
        <v>271.02999999999997</v>
      </c>
      <c r="BV5016" s="2">
        <v>57.96</v>
      </c>
      <c r="BW5016" s="2" t="s">
        <v>91</v>
      </c>
      <c r="BX5016" s="2" t="s">
        <v>71</v>
      </c>
      <c r="BY5016" s="2" t="s">
        <v>48</v>
      </c>
      <c r="BZ5016" s="2">
        <v>49.34</v>
      </c>
      <c r="CA5016" s="2">
        <v>9</v>
      </c>
      <c r="CB5016" s="50" t="s">
        <v>725</v>
      </c>
      <c r="CC5016" s="2" t="s">
        <v>38</v>
      </c>
      <c r="CD5016" s="2" t="s">
        <v>39</v>
      </c>
      <c r="CE5016" s="2">
        <v>2</v>
      </c>
      <c r="CF5016" s="56" t="s">
        <v>722</v>
      </c>
      <c r="CG5016" s="21">
        <v>4</v>
      </c>
    </row>
    <row r="5017" spans="56:85" ht="16.5" thickTop="1" thickBot="1" x14ac:dyDescent="0.3">
      <c r="BD5017" s="20">
        <v>926</v>
      </c>
      <c r="BE5017" s="2" t="s">
        <v>410</v>
      </c>
      <c r="BF5017" s="2" t="s">
        <v>27</v>
      </c>
      <c r="BG5017" s="2" t="s">
        <v>42</v>
      </c>
      <c r="BH5017" s="2" t="s">
        <v>43</v>
      </c>
      <c r="BI5017" s="2" t="s">
        <v>100</v>
      </c>
      <c r="BJ5017" s="2" t="s">
        <v>31</v>
      </c>
      <c r="BK5017" s="2" t="s">
        <v>62</v>
      </c>
      <c r="BL5017" s="2" t="s">
        <v>33</v>
      </c>
      <c r="BM5017" s="2" t="s">
        <v>85</v>
      </c>
      <c r="BN5017" s="2">
        <v>35.49</v>
      </c>
      <c r="BO5017" s="13">
        <v>2</v>
      </c>
      <c r="BP5017" s="13">
        <v>0.3</v>
      </c>
      <c r="BQ5017" s="48" t="s">
        <v>719</v>
      </c>
      <c r="BR5017" s="13">
        <v>291.13</v>
      </c>
      <c r="BS5017" s="60" t="s">
        <v>723</v>
      </c>
      <c r="BT5017" s="54" t="s">
        <v>724</v>
      </c>
      <c r="BU5017" s="2">
        <v>184.38</v>
      </c>
      <c r="BV5017" s="2">
        <v>100.6</v>
      </c>
      <c r="BW5017" s="2" t="s">
        <v>91</v>
      </c>
      <c r="BX5017" s="2" t="s">
        <v>54</v>
      </c>
      <c r="BY5017" s="2" t="s">
        <v>48</v>
      </c>
      <c r="BZ5017" s="2">
        <v>28.39</v>
      </c>
      <c r="CA5017" s="2">
        <v>8</v>
      </c>
      <c r="CB5017" s="50" t="s">
        <v>725</v>
      </c>
      <c r="CC5017" s="2" t="s">
        <v>38</v>
      </c>
      <c r="CD5017" s="2" t="s">
        <v>56</v>
      </c>
      <c r="CE5017" s="2">
        <v>3</v>
      </c>
      <c r="CF5017" s="56" t="s">
        <v>726</v>
      </c>
      <c r="CG5017" s="21">
        <v>2</v>
      </c>
    </row>
    <row r="5018" spans="56:85" ht="16.5" thickTop="1" thickBot="1" x14ac:dyDescent="0.3">
      <c r="BD5018" s="22">
        <v>927</v>
      </c>
      <c r="BE5018" s="13" t="s">
        <v>164</v>
      </c>
      <c r="BF5018" s="13" t="s">
        <v>99</v>
      </c>
      <c r="BG5018" s="13" t="s">
        <v>28</v>
      </c>
      <c r="BH5018" s="13" t="s">
        <v>29</v>
      </c>
      <c r="BI5018" s="13" t="s">
        <v>74</v>
      </c>
      <c r="BJ5018" s="13" t="s">
        <v>61</v>
      </c>
      <c r="BK5018" s="13" t="s">
        <v>69</v>
      </c>
      <c r="BL5018" s="13" t="s">
        <v>33</v>
      </c>
      <c r="BM5018" s="13" t="s">
        <v>85</v>
      </c>
      <c r="BN5018" s="13">
        <v>207.95</v>
      </c>
      <c r="BO5018" s="2">
        <v>2</v>
      </c>
      <c r="BP5018" s="2">
        <v>0.28999999999999998</v>
      </c>
      <c r="BQ5018" s="48" t="s">
        <v>719</v>
      </c>
      <c r="BR5018" s="2">
        <v>33.99</v>
      </c>
      <c r="BS5018" s="59" t="s">
        <v>723</v>
      </c>
      <c r="BT5018" s="53" t="s">
        <v>724</v>
      </c>
      <c r="BU5018" s="13">
        <v>216.74</v>
      </c>
      <c r="BV5018" s="13">
        <v>74.39</v>
      </c>
      <c r="BW5018" s="13" t="s">
        <v>47</v>
      </c>
      <c r="BX5018" s="13" t="s">
        <v>71</v>
      </c>
      <c r="BY5018" s="13" t="s">
        <v>37</v>
      </c>
      <c r="BZ5018" s="13">
        <v>30.75</v>
      </c>
      <c r="CA5018" s="13">
        <v>4</v>
      </c>
      <c r="CB5018" s="51" t="s">
        <v>725</v>
      </c>
      <c r="CC5018" s="13" t="s">
        <v>55</v>
      </c>
      <c r="CD5018" s="13" t="s">
        <v>56</v>
      </c>
      <c r="CE5018" s="13">
        <v>2</v>
      </c>
      <c r="CF5018" s="57" t="s">
        <v>722</v>
      </c>
      <c r="CG5018" s="23">
        <v>4</v>
      </c>
    </row>
    <row r="5019" spans="56:85" ht="16.5" thickTop="1" thickBot="1" x14ac:dyDescent="0.3">
      <c r="BD5019" s="20">
        <v>930</v>
      </c>
      <c r="BE5019" s="2" t="s">
        <v>617</v>
      </c>
      <c r="BF5019" s="2" t="s">
        <v>129</v>
      </c>
      <c r="BG5019" s="2" t="s">
        <v>82</v>
      </c>
      <c r="BH5019" s="2" t="s">
        <v>93</v>
      </c>
      <c r="BI5019" s="2" t="s">
        <v>78</v>
      </c>
      <c r="BJ5019" s="2" t="s">
        <v>31</v>
      </c>
      <c r="BK5019" s="2" t="s">
        <v>102</v>
      </c>
      <c r="BL5019" s="2" t="s">
        <v>53</v>
      </c>
      <c r="BM5019" s="2" t="s">
        <v>85</v>
      </c>
      <c r="BN5019" s="2">
        <v>23.94</v>
      </c>
      <c r="BO5019" s="13">
        <v>3</v>
      </c>
      <c r="BP5019" s="13">
        <v>0.25</v>
      </c>
      <c r="BQ5019" s="48" t="s">
        <v>719</v>
      </c>
      <c r="BR5019" s="13">
        <v>1740.71</v>
      </c>
      <c r="BS5019" s="60" t="s">
        <v>36</v>
      </c>
      <c r="BT5019" s="54" t="s">
        <v>724</v>
      </c>
      <c r="BU5019" s="2">
        <v>22.32</v>
      </c>
      <c r="BV5019" s="2">
        <v>11.67</v>
      </c>
      <c r="BW5019" s="2" t="s">
        <v>76</v>
      </c>
      <c r="BX5019" s="2" t="s">
        <v>71</v>
      </c>
      <c r="BY5019" s="2" t="s">
        <v>72</v>
      </c>
      <c r="BZ5019" s="2">
        <v>27.52</v>
      </c>
      <c r="CA5019" s="2">
        <v>4</v>
      </c>
      <c r="CB5019" s="50" t="s">
        <v>725</v>
      </c>
      <c r="CC5019" s="2" t="s">
        <v>38</v>
      </c>
      <c r="CD5019" s="2" t="s">
        <v>56</v>
      </c>
      <c r="CE5019" s="2">
        <v>5</v>
      </c>
      <c r="CF5019" s="56" t="s">
        <v>727</v>
      </c>
      <c r="CG5019" s="21">
        <v>4</v>
      </c>
    </row>
    <row r="5020" spans="56:85" ht="16.5" thickTop="1" thickBot="1" x14ac:dyDescent="0.3">
      <c r="BD5020" s="22">
        <v>933</v>
      </c>
      <c r="BE5020" s="13" t="s">
        <v>619</v>
      </c>
      <c r="BF5020" s="13" t="s">
        <v>99</v>
      </c>
      <c r="BG5020" s="13" t="s">
        <v>66</v>
      </c>
      <c r="BH5020" s="13" t="s">
        <v>90</v>
      </c>
      <c r="BI5020" s="13" t="s">
        <v>74</v>
      </c>
      <c r="BJ5020" s="13" t="s">
        <v>68</v>
      </c>
      <c r="BK5020" s="13" t="s">
        <v>79</v>
      </c>
      <c r="BL5020" s="13" t="s">
        <v>45</v>
      </c>
      <c r="BM5020" s="13" t="s">
        <v>34</v>
      </c>
      <c r="BN5020" s="13">
        <v>773.65</v>
      </c>
      <c r="BO5020" s="2">
        <v>13</v>
      </c>
      <c r="BP5020" s="2">
        <v>0.25</v>
      </c>
      <c r="BQ5020" s="48" t="s">
        <v>719</v>
      </c>
      <c r="BR5020" s="2">
        <v>1910.71</v>
      </c>
      <c r="BS5020" s="59" t="s">
        <v>36</v>
      </c>
      <c r="BT5020" s="53" t="s">
        <v>724</v>
      </c>
      <c r="BU5020" s="13">
        <v>897.23</v>
      </c>
      <c r="BV5020" s="13">
        <v>843.48</v>
      </c>
      <c r="BW5020" s="13" t="s">
        <v>47</v>
      </c>
      <c r="BX5020" s="13" t="s">
        <v>54</v>
      </c>
      <c r="BY5020" s="13" t="s">
        <v>72</v>
      </c>
      <c r="BZ5020" s="13">
        <v>25.09</v>
      </c>
      <c r="CA5020" s="13">
        <v>7</v>
      </c>
      <c r="CB5020" s="51" t="s">
        <v>725</v>
      </c>
      <c r="CC5020" s="13" t="s">
        <v>97</v>
      </c>
      <c r="CD5020" s="13" t="s">
        <v>56</v>
      </c>
      <c r="CE5020" s="13">
        <v>3</v>
      </c>
      <c r="CF5020" s="57" t="s">
        <v>726</v>
      </c>
      <c r="CG5020" s="23">
        <v>2</v>
      </c>
    </row>
    <row r="5021" spans="56:85" ht="16.5" thickTop="1" thickBot="1" x14ac:dyDescent="0.3">
      <c r="BD5021" s="20">
        <v>934</v>
      </c>
      <c r="BE5021" s="2" t="s">
        <v>620</v>
      </c>
      <c r="BF5021" s="2" t="s">
        <v>58</v>
      </c>
      <c r="BG5021" s="2" t="s">
        <v>28</v>
      </c>
      <c r="BH5021" s="2" t="s">
        <v>29</v>
      </c>
      <c r="BI5021" s="2" t="s">
        <v>100</v>
      </c>
      <c r="BJ5021" s="2" t="s">
        <v>51</v>
      </c>
      <c r="BK5021" s="2" t="s">
        <v>102</v>
      </c>
      <c r="BL5021" s="2" t="s">
        <v>45</v>
      </c>
      <c r="BM5021" s="2" t="s">
        <v>80</v>
      </c>
      <c r="BN5021" s="2">
        <v>195.97</v>
      </c>
      <c r="BO5021" s="2">
        <v>17</v>
      </c>
      <c r="BP5021" s="2">
        <v>0.24</v>
      </c>
      <c r="BQ5021" s="48" t="s">
        <v>719</v>
      </c>
      <c r="BR5021" s="2">
        <v>9177.2099999999991</v>
      </c>
      <c r="BS5021" s="59" t="s">
        <v>36</v>
      </c>
      <c r="BT5021" s="53" t="s">
        <v>720</v>
      </c>
      <c r="BU5021" s="2">
        <v>1312.73</v>
      </c>
      <c r="BV5021" s="2">
        <v>597.98</v>
      </c>
      <c r="BW5021" s="2" t="s">
        <v>47</v>
      </c>
      <c r="BX5021" s="2" t="s">
        <v>36</v>
      </c>
      <c r="BY5021" s="2" t="s">
        <v>48</v>
      </c>
      <c r="BZ5021" s="2">
        <v>11.4</v>
      </c>
      <c r="CA5021" s="2">
        <v>4</v>
      </c>
      <c r="CB5021" s="50" t="s">
        <v>725</v>
      </c>
      <c r="CC5021" s="2" t="s">
        <v>55</v>
      </c>
      <c r="CD5021" s="2" t="s">
        <v>56</v>
      </c>
      <c r="CE5021" s="2">
        <v>3</v>
      </c>
      <c r="CF5021" s="56" t="s">
        <v>726</v>
      </c>
      <c r="CG5021" s="21">
        <v>12</v>
      </c>
    </row>
    <row r="5022" spans="56:85" ht="16.5" thickTop="1" thickBot="1" x14ac:dyDescent="0.3">
      <c r="BD5022" s="20">
        <v>940</v>
      </c>
      <c r="BE5022" s="2" t="s">
        <v>622</v>
      </c>
      <c r="BF5022" s="2" t="s">
        <v>65</v>
      </c>
      <c r="BG5022" s="2" t="s">
        <v>28</v>
      </c>
      <c r="BH5022" s="2" t="s">
        <v>59</v>
      </c>
      <c r="BI5022" s="2" t="s">
        <v>100</v>
      </c>
      <c r="BJ5022" s="2" t="s">
        <v>75</v>
      </c>
      <c r="BK5022" s="2" t="s">
        <v>107</v>
      </c>
      <c r="BL5022" s="2" t="s">
        <v>33</v>
      </c>
      <c r="BM5022" s="2" t="s">
        <v>70</v>
      </c>
      <c r="BN5022" s="2">
        <v>710.31</v>
      </c>
      <c r="BO5022" s="13">
        <v>12</v>
      </c>
      <c r="BP5022" s="13">
        <v>0.26</v>
      </c>
      <c r="BQ5022" s="48" t="s">
        <v>719</v>
      </c>
      <c r="BR5022" s="13">
        <v>5290.62</v>
      </c>
      <c r="BS5022" s="60" t="s">
        <v>36</v>
      </c>
      <c r="BT5022" s="54" t="s">
        <v>720</v>
      </c>
      <c r="BU5022" s="2">
        <v>5149.16</v>
      </c>
      <c r="BV5022" s="2">
        <v>4028.05</v>
      </c>
      <c r="BW5022" s="2" t="s">
        <v>91</v>
      </c>
      <c r="BX5022" s="2" t="s">
        <v>54</v>
      </c>
      <c r="BY5022" s="2" t="s">
        <v>72</v>
      </c>
      <c r="BZ5022" s="2">
        <v>35.24</v>
      </c>
      <c r="CA5022" s="2">
        <v>7</v>
      </c>
      <c r="CB5022" s="50" t="s">
        <v>725</v>
      </c>
      <c r="CC5022" s="2" t="s">
        <v>38</v>
      </c>
      <c r="CD5022" s="2" t="s">
        <v>56</v>
      </c>
      <c r="CE5022" s="2">
        <v>3</v>
      </c>
      <c r="CF5022" s="56" t="s">
        <v>726</v>
      </c>
      <c r="CG5022" s="21">
        <v>9</v>
      </c>
    </row>
    <row r="5023" spans="56:85" ht="16.5" thickTop="1" thickBot="1" x14ac:dyDescent="0.3">
      <c r="BD5023" s="22">
        <v>941</v>
      </c>
      <c r="BE5023" s="13" t="s">
        <v>397</v>
      </c>
      <c r="BF5023" s="13" t="s">
        <v>65</v>
      </c>
      <c r="BG5023" s="13" t="s">
        <v>42</v>
      </c>
      <c r="BH5023" s="13" t="s">
        <v>29</v>
      </c>
      <c r="BI5023" s="13" t="s">
        <v>78</v>
      </c>
      <c r="BJ5023" s="13" t="s">
        <v>75</v>
      </c>
      <c r="BK5023" s="13" t="s">
        <v>52</v>
      </c>
      <c r="BL5023" s="13" t="s">
        <v>33</v>
      </c>
      <c r="BM5023" s="13" t="s">
        <v>80</v>
      </c>
      <c r="BN5023" s="13">
        <v>595.79</v>
      </c>
      <c r="BO5023" s="13">
        <v>17</v>
      </c>
      <c r="BP5023" s="13">
        <v>0.28999999999999998</v>
      </c>
      <c r="BQ5023" s="48" t="s">
        <v>719</v>
      </c>
      <c r="BR5023" s="13">
        <v>9227.8799999999992</v>
      </c>
      <c r="BS5023" s="60" t="s">
        <v>36</v>
      </c>
      <c r="BT5023" s="54" t="s">
        <v>720</v>
      </c>
      <c r="BU5023" s="13">
        <v>3581.04</v>
      </c>
      <c r="BV5023" s="13">
        <v>1709.58</v>
      </c>
      <c r="BW5023" s="13" t="s">
        <v>35</v>
      </c>
      <c r="BX5023" s="13" t="s">
        <v>36</v>
      </c>
      <c r="BY5023" s="13" t="s">
        <v>37</v>
      </c>
      <c r="BZ5023" s="13">
        <v>35.99</v>
      </c>
      <c r="CA5023" s="13">
        <v>5</v>
      </c>
      <c r="CB5023" s="51" t="s">
        <v>725</v>
      </c>
      <c r="CC5023" s="13" t="s">
        <v>55</v>
      </c>
      <c r="CD5023" s="13" t="s">
        <v>56</v>
      </c>
      <c r="CE5023" s="13">
        <v>4</v>
      </c>
      <c r="CF5023" s="57" t="s">
        <v>728</v>
      </c>
      <c r="CG5023" s="23">
        <v>9</v>
      </c>
    </row>
    <row r="5024" spans="56:85" ht="16.5" thickTop="1" thickBot="1" x14ac:dyDescent="0.3">
      <c r="BD5024" s="22">
        <v>943</v>
      </c>
      <c r="BE5024" s="13" t="s">
        <v>523</v>
      </c>
      <c r="BF5024" s="13" t="s">
        <v>129</v>
      </c>
      <c r="BG5024" s="13" t="s">
        <v>66</v>
      </c>
      <c r="BH5024" s="13" t="s">
        <v>90</v>
      </c>
      <c r="BI5024" s="13" t="s">
        <v>74</v>
      </c>
      <c r="BJ5024" s="13" t="s">
        <v>68</v>
      </c>
      <c r="BK5024" s="13" t="s">
        <v>32</v>
      </c>
      <c r="BL5024" s="13" t="s">
        <v>45</v>
      </c>
      <c r="BM5024" s="13" t="s">
        <v>80</v>
      </c>
      <c r="BN5024" s="13">
        <v>764.53</v>
      </c>
      <c r="BO5024" s="2">
        <v>7</v>
      </c>
      <c r="BP5024" s="2">
        <v>0.3</v>
      </c>
      <c r="BQ5024" s="48" t="s">
        <v>719</v>
      </c>
      <c r="BR5024" s="2">
        <v>1920.11</v>
      </c>
      <c r="BS5024" s="59" t="s">
        <v>36</v>
      </c>
      <c r="BT5024" s="53" t="s">
        <v>724</v>
      </c>
      <c r="BU5024" s="13">
        <v>8262.61</v>
      </c>
      <c r="BV5024" s="13">
        <v>965.27</v>
      </c>
      <c r="BW5024" s="13" t="s">
        <v>63</v>
      </c>
      <c r="BX5024" s="13" t="s">
        <v>71</v>
      </c>
      <c r="BY5024" s="13" t="s">
        <v>48</v>
      </c>
      <c r="BZ5024" s="13">
        <v>24.36</v>
      </c>
      <c r="CA5024" s="13">
        <v>8</v>
      </c>
      <c r="CB5024" s="51" t="s">
        <v>725</v>
      </c>
      <c r="CC5024" s="13" t="s">
        <v>55</v>
      </c>
      <c r="CD5024" s="13" t="s">
        <v>56</v>
      </c>
      <c r="CE5024" s="13">
        <v>5</v>
      </c>
      <c r="CF5024" s="57" t="s">
        <v>727</v>
      </c>
      <c r="CG5024" s="23">
        <v>9</v>
      </c>
    </row>
    <row r="5025" spans="56:85" ht="16.5" thickTop="1" thickBot="1" x14ac:dyDescent="0.3">
      <c r="BD5025" s="20">
        <v>946</v>
      </c>
      <c r="BE5025" s="2" t="s">
        <v>399</v>
      </c>
      <c r="BF5025" s="2" t="s">
        <v>58</v>
      </c>
      <c r="BG5025" s="2" t="s">
        <v>28</v>
      </c>
      <c r="BH5025" s="2" t="s">
        <v>29</v>
      </c>
      <c r="BI5025" s="2" t="s">
        <v>94</v>
      </c>
      <c r="BJ5025" s="2" t="s">
        <v>61</v>
      </c>
      <c r="BK5025" s="2" t="s">
        <v>134</v>
      </c>
      <c r="BL5025" s="2" t="s">
        <v>45</v>
      </c>
      <c r="BM5025" s="2" t="s">
        <v>34</v>
      </c>
      <c r="BN5025" s="2">
        <v>391.86</v>
      </c>
      <c r="BO5025" s="2">
        <v>6</v>
      </c>
      <c r="BP5025" s="2">
        <v>0.24</v>
      </c>
      <c r="BQ5025" s="48" t="s">
        <v>719</v>
      </c>
      <c r="BR5025" s="2">
        <v>945.74</v>
      </c>
      <c r="BS5025" s="59" t="s">
        <v>723</v>
      </c>
      <c r="BT5025" s="53" t="s">
        <v>724</v>
      </c>
      <c r="BU5025" s="2">
        <v>1494.28</v>
      </c>
      <c r="BV5025" s="2">
        <v>425.83</v>
      </c>
      <c r="BW5025" s="2" t="s">
        <v>47</v>
      </c>
      <c r="BX5025" s="2" t="s">
        <v>71</v>
      </c>
      <c r="BY5025" s="2" t="s">
        <v>72</v>
      </c>
      <c r="BZ5025" s="2">
        <v>41.98</v>
      </c>
      <c r="CA5025" s="2">
        <v>7</v>
      </c>
      <c r="CB5025" s="50" t="s">
        <v>725</v>
      </c>
      <c r="CC5025" s="2" t="s">
        <v>97</v>
      </c>
      <c r="CD5025" s="2" t="s">
        <v>39</v>
      </c>
      <c r="CE5025" s="2">
        <v>3</v>
      </c>
      <c r="CF5025" s="56" t="s">
        <v>726</v>
      </c>
      <c r="CG5025" s="21">
        <v>11</v>
      </c>
    </row>
    <row r="5026" spans="56:85" ht="16.5" thickTop="1" thickBot="1" x14ac:dyDescent="0.3">
      <c r="BD5026" s="20">
        <v>950</v>
      </c>
      <c r="BE5026" s="2" t="s">
        <v>160</v>
      </c>
      <c r="BF5026" s="2" t="s">
        <v>127</v>
      </c>
      <c r="BG5026" s="2" t="s">
        <v>66</v>
      </c>
      <c r="BH5026" s="2" t="s">
        <v>59</v>
      </c>
      <c r="BI5026" s="2" t="s">
        <v>30</v>
      </c>
      <c r="BJ5026" s="2" t="s">
        <v>68</v>
      </c>
      <c r="BK5026" s="2" t="s">
        <v>62</v>
      </c>
      <c r="BL5026" s="2" t="s">
        <v>45</v>
      </c>
      <c r="BM5026" s="2" t="s">
        <v>34</v>
      </c>
      <c r="BN5026" s="2">
        <v>207.4</v>
      </c>
      <c r="BO5026" s="2">
        <v>20</v>
      </c>
      <c r="BP5026" s="2">
        <v>0.28999999999999998</v>
      </c>
      <c r="BQ5026" s="48" t="s">
        <v>719</v>
      </c>
      <c r="BR5026" s="2">
        <v>4377.43</v>
      </c>
      <c r="BS5026" s="59" t="s">
        <v>36</v>
      </c>
      <c r="BT5026" s="53" t="s">
        <v>720</v>
      </c>
      <c r="BU5026" s="2">
        <v>745.76</v>
      </c>
      <c r="BV5026" s="2">
        <v>199.98</v>
      </c>
      <c r="BW5026" s="2" t="s">
        <v>63</v>
      </c>
      <c r="BX5026" s="2" t="s">
        <v>36</v>
      </c>
      <c r="BY5026" s="2" t="s">
        <v>48</v>
      </c>
      <c r="BZ5026" s="2">
        <v>12.04</v>
      </c>
      <c r="CA5026" s="2">
        <v>9</v>
      </c>
      <c r="CB5026" s="50" t="s">
        <v>725</v>
      </c>
      <c r="CC5026" s="2" t="s">
        <v>97</v>
      </c>
      <c r="CD5026" s="2" t="s">
        <v>39</v>
      </c>
      <c r="CE5026" s="2">
        <v>3</v>
      </c>
      <c r="CF5026" s="56" t="s">
        <v>726</v>
      </c>
      <c r="CG5026" s="21">
        <v>4</v>
      </c>
    </row>
    <row r="5027" spans="56:85" ht="16.5" thickTop="1" thickBot="1" x14ac:dyDescent="0.3">
      <c r="BD5027" s="20">
        <v>952</v>
      </c>
      <c r="BE5027" s="2" t="s">
        <v>239</v>
      </c>
      <c r="BF5027" s="2" t="s">
        <v>58</v>
      </c>
      <c r="BG5027" s="2" t="s">
        <v>42</v>
      </c>
      <c r="BH5027" s="2" t="s">
        <v>43</v>
      </c>
      <c r="BI5027" s="2" t="s">
        <v>100</v>
      </c>
      <c r="BJ5027" s="2" t="s">
        <v>61</v>
      </c>
      <c r="BK5027" s="2" t="s">
        <v>69</v>
      </c>
      <c r="BL5027" s="2" t="s">
        <v>33</v>
      </c>
      <c r="BM5027" s="2" t="s">
        <v>85</v>
      </c>
      <c r="BN5027" s="2">
        <v>308.27</v>
      </c>
      <c r="BO5027" s="13">
        <v>17</v>
      </c>
      <c r="BP5027" s="13">
        <v>0.27</v>
      </c>
      <c r="BQ5027" s="48" t="s">
        <v>719</v>
      </c>
      <c r="BR5027" s="13">
        <v>2071.48</v>
      </c>
      <c r="BS5027" s="60" t="s">
        <v>36</v>
      </c>
      <c r="BT5027" s="54" t="s">
        <v>724</v>
      </c>
      <c r="BU5027" s="2">
        <v>3343.82</v>
      </c>
      <c r="BV5027" s="2">
        <v>1033.6099999999999</v>
      </c>
      <c r="BW5027" s="2" t="s">
        <v>91</v>
      </c>
      <c r="BX5027" s="2" t="s">
        <v>88</v>
      </c>
      <c r="BY5027" s="2" t="s">
        <v>48</v>
      </c>
      <c r="BZ5027" s="2">
        <v>28.12</v>
      </c>
      <c r="CA5027" s="2">
        <v>3</v>
      </c>
      <c r="CB5027" s="50" t="s">
        <v>721</v>
      </c>
      <c r="CC5027" s="2" t="s">
        <v>55</v>
      </c>
      <c r="CD5027" s="2" t="s">
        <v>56</v>
      </c>
      <c r="CE5027" s="2">
        <v>3</v>
      </c>
      <c r="CF5027" s="56" t="s">
        <v>726</v>
      </c>
      <c r="CG5027" s="21">
        <v>2</v>
      </c>
    </row>
    <row r="5028" spans="56:85" ht="16.5" thickTop="1" thickBot="1" x14ac:dyDescent="0.3">
      <c r="BD5028" s="22">
        <v>961</v>
      </c>
      <c r="BE5028" s="13" t="s">
        <v>627</v>
      </c>
      <c r="BF5028" s="13" t="s">
        <v>58</v>
      </c>
      <c r="BG5028" s="13" t="s">
        <v>66</v>
      </c>
      <c r="BH5028" s="13" t="s">
        <v>90</v>
      </c>
      <c r="BI5028" s="13" t="s">
        <v>78</v>
      </c>
      <c r="BJ5028" s="13" t="s">
        <v>61</v>
      </c>
      <c r="BK5028" s="13" t="s">
        <v>52</v>
      </c>
      <c r="BL5028" s="13" t="s">
        <v>33</v>
      </c>
      <c r="BM5028" s="13" t="s">
        <v>34</v>
      </c>
      <c r="BN5028" s="13">
        <v>166.92</v>
      </c>
      <c r="BO5028" s="2">
        <v>1</v>
      </c>
      <c r="BP5028" s="2">
        <v>0.24</v>
      </c>
      <c r="BQ5028" s="48" t="s">
        <v>719</v>
      </c>
      <c r="BR5028" s="2">
        <v>449.76</v>
      </c>
      <c r="BS5028" s="59" t="s">
        <v>723</v>
      </c>
      <c r="BT5028" s="53" t="s">
        <v>724</v>
      </c>
      <c r="BU5028" s="13">
        <v>1201.25</v>
      </c>
      <c r="BV5028" s="13">
        <v>870.23</v>
      </c>
      <c r="BW5028" s="13" t="s">
        <v>91</v>
      </c>
      <c r="BX5028" s="13" t="s">
        <v>71</v>
      </c>
      <c r="BY5028" s="13" t="s">
        <v>72</v>
      </c>
      <c r="BZ5028" s="13">
        <v>29.8</v>
      </c>
      <c r="CA5028" s="13">
        <v>8</v>
      </c>
      <c r="CB5028" s="51" t="s">
        <v>725</v>
      </c>
      <c r="CC5028" s="13" t="s">
        <v>38</v>
      </c>
      <c r="CD5028" s="13" t="s">
        <v>39</v>
      </c>
      <c r="CE5028" s="13">
        <v>4</v>
      </c>
      <c r="CF5028" s="57" t="s">
        <v>728</v>
      </c>
      <c r="CG5028" s="23">
        <v>11</v>
      </c>
    </row>
    <row r="5029" spans="56:85" ht="16.5" thickTop="1" thickBot="1" x14ac:dyDescent="0.3">
      <c r="BD5029" s="20">
        <v>970</v>
      </c>
      <c r="BE5029" s="2" t="s">
        <v>262</v>
      </c>
      <c r="BF5029" s="2" t="s">
        <v>129</v>
      </c>
      <c r="BG5029" s="2" t="s">
        <v>28</v>
      </c>
      <c r="BH5029" s="2" t="s">
        <v>43</v>
      </c>
      <c r="BI5029" s="2" t="s">
        <v>60</v>
      </c>
      <c r="BJ5029" s="2" t="s">
        <v>31</v>
      </c>
      <c r="BK5029" s="2" t="s">
        <v>102</v>
      </c>
      <c r="BL5029" s="2" t="s">
        <v>53</v>
      </c>
      <c r="BM5029" s="2" t="s">
        <v>80</v>
      </c>
      <c r="BN5029" s="2">
        <v>591.79</v>
      </c>
      <c r="BO5029" s="2">
        <v>3</v>
      </c>
      <c r="BP5029" s="2">
        <v>0.25</v>
      </c>
      <c r="BQ5029" s="48" t="s">
        <v>719</v>
      </c>
      <c r="BR5029" s="2">
        <v>93.69</v>
      </c>
      <c r="BS5029" s="59" t="s">
        <v>723</v>
      </c>
      <c r="BT5029" s="53" t="s">
        <v>724</v>
      </c>
      <c r="BU5029" s="2">
        <v>274.23</v>
      </c>
      <c r="BV5029" s="2">
        <v>175.53</v>
      </c>
      <c r="BW5029" s="2" t="s">
        <v>47</v>
      </c>
      <c r="BX5029" s="2" t="s">
        <v>71</v>
      </c>
      <c r="BY5029" s="2" t="s">
        <v>48</v>
      </c>
      <c r="BZ5029" s="2">
        <v>47.46</v>
      </c>
      <c r="CA5029" s="2">
        <v>5</v>
      </c>
      <c r="CB5029" s="50" t="s">
        <v>725</v>
      </c>
      <c r="CC5029" s="2" t="s">
        <v>38</v>
      </c>
      <c r="CD5029" s="2" t="s">
        <v>56</v>
      </c>
      <c r="CE5029" s="2">
        <v>1</v>
      </c>
      <c r="CF5029" s="56" t="s">
        <v>722</v>
      </c>
      <c r="CG5029" s="21">
        <v>12</v>
      </c>
    </row>
    <row r="5030" spans="56:85" ht="16.5" thickTop="1" thickBot="1" x14ac:dyDescent="0.3">
      <c r="BD5030" s="20">
        <v>976</v>
      </c>
      <c r="BE5030" s="2" t="s">
        <v>532</v>
      </c>
      <c r="BF5030" s="2" t="s">
        <v>41</v>
      </c>
      <c r="BG5030" s="2" t="s">
        <v>42</v>
      </c>
      <c r="BH5030" s="2" t="s">
        <v>59</v>
      </c>
      <c r="BI5030" s="2" t="s">
        <v>78</v>
      </c>
      <c r="BJ5030" s="2" t="s">
        <v>31</v>
      </c>
      <c r="BK5030" s="2" t="s">
        <v>62</v>
      </c>
      <c r="BL5030" s="2" t="s">
        <v>45</v>
      </c>
      <c r="BM5030" s="2" t="s">
        <v>70</v>
      </c>
      <c r="BN5030" s="2">
        <v>41.64</v>
      </c>
      <c r="BO5030" s="2">
        <v>17</v>
      </c>
      <c r="BP5030" s="2">
        <v>0.3</v>
      </c>
      <c r="BQ5030" s="48" t="s">
        <v>719</v>
      </c>
      <c r="BR5030" s="2">
        <v>7115.49</v>
      </c>
      <c r="BS5030" s="59" t="s">
        <v>36</v>
      </c>
      <c r="BT5030" s="53" t="s">
        <v>720</v>
      </c>
      <c r="BU5030" s="2">
        <v>81.62</v>
      </c>
      <c r="BV5030" s="2">
        <v>12.07</v>
      </c>
      <c r="BW5030" s="2" t="s">
        <v>35</v>
      </c>
      <c r="BX5030" s="2" t="s">
        <v>54</v>
      </c>
      <c r="BY5030" s="2" t="s">
        <v>48</v>
      </c>
      <c r="BZ5030" s="2">
        <v>5.05</v>
      </c>
      <c r="CA5030" s="2">
        <v>8</v>
      </c>
      <c r="CB5030" s="50" t="s">
        <v>725</v>
      </c>
      <c r="CC5030" s="2" t="s">
        <v>55</v>
      </c>
      <c r="CD5030" s="2" t="s">
        <v>39</v>
      </c>
      <c r="CE5030" s="2">
        <v>3</v>
      </c>
      <c r="CF5030" s="56" t="s">
        <v>726</v>
      </c>
      <c r="CG5030" s="21">
        <v>11</v>
      </c>
    </row>
    <row r="5031" spans="56:85" ht="16.5" thickTop="1" thickBot="1" x14ac:dyDescent="0.3">
      <c r="BD5031" s="20">
        <v>978</v>
      </c>
      <c r="BE5031" s="2" t="s">
        <v>307</v>
      </c>
      <c r="BF5031" s="2" t="s">
        <v>129</v>
      </c>
      <c r="BG5031" s="2" t="s">
        <v>42</v>
      </c>
      <c r="BH5031" s="2" t="s">
        <v>43</v>
      </c>
      <c r="BI5031" s="2" t="s">
        <v>30</v>
      </c>
      <c r="BJ5031" s="2" t="s">
        <v>51</v>
      </c>
      <c r="BK5031" s="2" t="s">
        <v>52</v>
      </c>
      <c r="BL5031" s="2" t="s">
        <v>45</v>
      </c>
      <c r="BM5031" s="2" t="s">
        <v>34</v>
      </c>
      <c r="BN5031" s="2">
        <v>597.94000000000005</v>
      </c>
      <c r="BO5031" s="2">
        <v>20</v>
      </c>
      <c r="BP5031" s="2">
        <v>0.27</v>
      </c>
      <c r="BQ5031" s="48" t="s">
        <v>719</v>
      </c>
      <c r="BR5031" s="2">
        <v>5169.28</v>
      </c>
      <c r="BS5031" s="59" t="s">
        <v>36</v>
      </c>
      <c r="BT5031" s="53" t="s">
        <v>720</v>
      </c>
      <c r="BU5031" s="2">
        <v>5997.49</v>
      </c>
      <c r="BV5031" s="2">
        <v>1118</v>
      </c>
      <c r="BW5031" s="2" t="s">
        <v>76</v>
      </c>
      <c r="BX5031" s="2" t="s">
        <v>54</v>
      </c>
      <c r="BY5031" s="2" t="s">
        <v>72</v>
      </c>
      <c r="BZ5031" s="2">
        <v>42.33</v>
      </c>
      <c r="CA5031" s="2">
        <v>2</v>
      </c>
      <c r="CB5031" s="50" t="s">
        <v>721</v>
      </c>
      <c r="CC5031" s="2" t="s">
        <v>97</v>
      </c>
      <c r="CD5031" s="2" t="s">
        <v>39</v>
      </c>
      <c r="CE5031" s="2">
        <v>5</v>
      </c>
      <c r="CF5031" s="56" t="s">
        <v>727</v>
      </c>
      <c r="CG5031" s="21">
        <v>5</v>
      </c>
    </row>
    <row r="5032" spans="56:85" ht="16.5" thickTop="1" thickBot="1" x14ac:dyDescent="0.3">
      <c r="BD5032" s="20">
        <v>980</v>
      </c>
      <c r="BE5032" s="2" t="s">
        <v>634</v>
      </c>
      <c r="BF5032" s="2" t="s">
        <v>114</v>
      </c>
      <c r="BG5032" s="2" t="s">
        <v>42</v>
      </c>
      <c r="BH5032" s="2" t="s">
        <v>90</v>
      </c>
      <c r="BI5032" s="2" t="s">
        <v>78</v>
      </c>
      <c r="BJ5032" s="2" t="s">
        <v>31</v>
      </c>
      <c r="BK5032" s="2" t="s">
        <v>62</v>
      </c>
      <c r="BL5032" s="2" t="s">
        <v>33</v>
      </c>
      <c r="BM5032" s="2" t="s">
        <v>80</v>
      </c>
      <c r="BN5032" s="2">
        <v>354.06</v>
      </c>
      <c r="BO5032" s="13">
        <v>8</v>
      </c>
      <c r="BP5032" s="13">
        <v>0.26</v>
      </c>
      <c r="BQ5032" s="48" t="s">
        <v>719</v>
      </c>
      <c r="BR5032" s="13">
        <v>644.21</v>
      </c>
      <c r="BS5032" s="60" t="s">
        <v>723</v>
      </c>
      <c r="BT5032" s="54" t="s">
        <v>724</v>
      </c>
      <c r="BU5032" s="2">
        <v>3055.38</v>
      </c>
      <c r="BV5032" s="2">
        <v>2113.9</v>
      </c>
      <c r="BW5032" s="2" t="s">
        <v>91</v>
      </c>
      <c r="BX5032" s="2" t="s">
        <v>36</v>
      </c>
      <c r="BY5032" s="2" t="s">
        <v>72</v>
      </c>
      <c r="BZ5032" s="2">
        <v>13.88</v>
      </c>
      <c r="CA5032" s="2">
        <v>10</v>
      </c>
      <c r="CB5032" s="50" t="s">
        <v>725</v>
      </c>
      <c r="CC5032" s="2" t="s">
        <v>38</v>
      </c>
      <c r="CD5032" s="2" t="s">
        <v>39</v>
      </c>
      <c r="CE5032" s="2">
        <v>5</v>
      </c>
      <c r="CF5032" s="56" t="s">
        <v>727</v>
      </c>
      <c r="CG5032" s="21">
        <v>1</v>
      </c>
    </row>
    <row r="5033" spans="56:85" ht="16.5" thickTop="1" thickBot="1" x14ac:dyDescent="0.3">
      <c r="BD5033" s="22">
        <v>981</v>
      </c>
      <c r="BE5033" s="13" t="s">
        <v>376</v>
      </c>
      <c r="BF5033" s="13" t="s">
        <v>129</v>
      </c>
      <c r="BG5033" s="13" t="s">
        <v>42</v>
      </c>
      <c r="BH5033" s="13" t="s">
        <v>90</v>
      </c>
      <c r="BI5033" s="13" t="s">
        <v>67</v>
      </c>
      <c r="BJ5033" s="13" t="s">
        <v>31</v>
      </c>
      <c r="BK5033" s="13" t="s">
        <v>62</v>
      </c>
      <c r="BL5033" s="13" t="s">
        <v>45</v>
      </c>
      <c r="BM5033" s="13" t="s">
        <v>70</v>
      </c>
      <c r="BN5033" s="13">
        <v>108.82</v>
      </c>
      <c r="BO5033" s="2">
        <v>8</v>
      </c>
      <c r="BP5033" s="2">
        <v>0.25</v>
      </c>
      <c r="BQ5033" s="48" t="s">
        <v>719</v>
      </c>
      <c r="BR5033" s="2">
        <v>5940.54</v>
      </c>
      <c r="BS5033" s="59" t="s">
        <v>36</v>
      </c>
      <c r="BT5033" s="53" t="s">
        <v>720</v>
      </c>
      <c r="BU5033" s="13">
        <v>571.59</v>
      </c>
      <c r="BV5033" s="13">
        <v>72.62</v>
      </c>
      <c r="BW5033" s="13" t="s">
        <v>91</v>
      </c>
      <c r="BX5033" s="13" t="s">
        <v>71</v>
      </c>
      <c r="BY5033" s="13" t="s">
        <v>37</v>
      </c>
      <c r="BZ5033" s="13">
        <v>12.09</v>
      </c>
      <c r="CA5033" s="13">
        <v>6</v>
      </c>
      <c r="CB5033" s="51" t="s">
        <v>725</v>
      </c>
      <c r="CC5033" s="13" t="s">
        <v>38</v>
      </c>
      <c r="CD5033" s="13" t="s">
        <v>39</v>
      </c>
      <c r="CE5033" s="13">
        <v>2</v>
      </c>
      <c r="CF5033" s="57" t="s">
        <v>722</v>
      </c>
      <c r="CG5033" s="23">
        <v>2</v>
      </c>
    </row>
    <row r="5034" spans="56:85" ht="16.5" thickTop="1" thickBot="1" x14ac:dyDescent="0.3">
      <c r="BD5034" s="20">
        <v>984</v>
      </c>
      <c r="BE5034" s="2" t="s">
        <v>424</v>
      </c>
      <c r="BF5034" s="2" t="s">
        <v>114</v>
      </c>
      <c r="BG5034" s="2" t="s">
        <v>28</v>
      </c>
      <c r="BH5034" s="2" t="s">
        <v>29</v>
      </c>
      <c r="BI5034" s="2" t="s">
        <v>30</v>
      </c>
      <c r="BJ5034" s="2" t="s">
        <v>75</v>
      </c>
      <c r="BK5034" s="2" t="s">
        <v>87</v>
      </c>
      <c r="BL5034" s="2" t="s">
        <v>45</v>
      </c>
      <c r="BM5034" s="2" t="s">
        <v>80</v>
      </c>
      <c r="BN5034" s="2">
        <v>990.09</v>
      </c>
      <c r="BO5034" s="2">
        <v>19</v>
      </c>
      <c r="BP5034" s="2">
        <v>0.25</v>
      </c>
      <c r="BQ5034" s="48" t="s">
        <v>719</v>
      </c>
      <c r="BR5034" s="2">
        <v>11234.56</v>
      </c>
      <c r="BS5034" s="59" t="s">
        <v>36</v>
      </c>
      <c r="BT5034" s="53" t="s">
        <v>720</v>
      </c>
      <c r="BU5034" s="2">
        <v>4890.01</v>
      </c>
      <c r="BV5034" s="2">
        <v>1050.53</v>
      </c>
      <c r="BW5034" s="2" t="s">
        <v>35</v>
      </c>
      <c r="BX5034" s="2" t="s">
        <v>54</v>
      </c>
      <c r="BY5034" s="2" t="s">
        <v>72</v>
      </c>
      <c r="BZ5034" s="2">
        <v>8.31</v>
      </c>
      <c r="CA5034" s="2">
        <v>8</v>
      </c>
      <c r="CB5034" s="50" t="s">
        <v>725</v>
      </c>
      <c r="CC5034" s="2" t="s">
        <v>97</v>
      </c>
      <c r="CD5034" s="2" t="s">
        <v>56</v>
      </c>
      <c r="CE5034" s="2">
        <v>5</v>
      </c>
      <c r="CF5034" s="56" t="s">
        <v>727</v>
      </c>
      <c r="CG5034" s="21">
        <v>5</v>
      </c>
    </row>
    <row r="5035" spans="56:85" ht="16.5" thickTop="1" thickBot="1" x14ac:dyDescent="0.3">
      <c r="BD5035" s="20">
        <v>986</v>
      </c>
      <c r="BE5035" s="2" t="s">
        <v>227</v>
      </c>
      <c r="BF5035" s="2" t="s">
        <v>99</v>
      </c>
      <c r="BG5035" s="2" t="s">
        <v>28</v>
      </c>
      <c r="BH5035" s="2" t="s">
        <v>93</v>
      </c>
      <c r="BI5035" s="2" t="s">
        <v>67</v>
      </c>
      <c r="BJ5035" s="2" t="s">
        <v>51</v>
      </c>
      <c r="BK5035" s="2" t="s">
        <v>84</v>
      </c>
      <c r="BL5035" s="2" t="s">
        <v>53</v>
      </c>
      <c r="BM5035" s="2" t="s">
        <v>85</v>
      </c>
      <c r="BN5035" s="2">
        <v>788.39</v>
      </c>
      <c r="BO5035" s="13">
        <v>16</v>
      </c>
      <c r="BP5035" s="13">
        <v>0.21</v>
      </c>
      <c r="BQ5035" s="48" t="s">
        <v>719</v>
      </c>
      <c r="BR5035" s="13">
        <v>11304.2</v>
      </c>
      <c r="BS5035" s="60" t="s">
        <v>36</v>
      </c>
      <c r="BT5035" s="54" t="s">
        <v>720</v>
      </c>
      <c r="BU5035" s="2">
        <v>8387.9599999999991</v>
      </c>
      <c r="BV5035" s="2">
        <v>2846.6</v>
      </c>
      <c r="BW5035" s="2" t="s">
        <v>35</v>
      </c>
      <c r="BX5035" s="2" t="s">
        <v>88</v>
      </c>
      <c r="BY5035" s="2" t="s">
        <v>37</v>
      </c>
      <c r="BZ5035" s="2">
        <v>28.66</v>
      </c>
      <c r="CA5035" s="2">
        <v>6</v>
      </c>
      <c r="CB5035" s="50" t="s">
        <v>725</v>
      </c>
      <c r="CC5035" s="2" t="s">
        <v>55</v>
      </c>
      <c r="CD5035" s="2" t="s">
        <v>39</v>
      </c>
      <c r="CE5035" s="2">
        <v>3</v>
      </c>
      <c r="CF5035" s="56" t="s">
        <v>726</v>
      </c>
      <c r="CG5035" s="21">
        <v>8</v>
      </c>
    </row>
    <row r="5036" spans="56:85" ht="16.5" thickTop="1" thickBot="1" x14ac:dyDescent="0.3">
      <c r="BD5036" s="22">
        <v>987</v>
      </c>
      <c r="BE5036" s="13" t="s">
        <v>146</v>
      </c>
      <c r="BF5036" s="13" t="s">
        <v>41</v>
      </c>
      <c r="BG5036" s="13" t="s">
        <v>28</v>
      </c>
      <c r="BH5036" s="13" t="s">
        <v>43</v>
      </c>
      <c r="BI5036" s="13" t="s">
        <v>74</v>
      </c>
      <c r="BJ5036" s="13" t="s">
        <v>31</v>
      </c>
      <c r="BK5036" s="13" t="s">
        <v>87</v>
      </c>
      <c r="BL5036" s="13" t="s">
        <v>53</v>
      </c>
      <c r="BM5036" s="13" t="s">
        <v>46</v>
      </c>
      <c r="BN5036" s="13">
        <v>894.32</v>
      </c>
      <c r="BO5036" s="2">
        <v>12</v>
      </c>
      <c r="BP5036" s="2">
        <v>0.24</v>
      </c>
      <c r="BQ5036" s="48" t="s">
        <v>719</v>
      </c>
      <c r="BR5036" s="2">
        <v>3537.56</v>
      </c>
      <c r="BS5036" s="59" t="s">
        <v>36</v>
      </c>
      <c r="BT5036" s="53" t="s">
        <v>720</v>
      </c>
      <c r="BU5036" s="13">
        <v>7840.89</v>
      </c>
      <c r="BV5036" s="13">
        <v>3463.31</v>
      </c>
      <c r="BW5036" s="13" t="s">
        <v>47</v>
      </c>
      <c r="BX5036" s="13" t="s">
        <v>71</v>
      </c>
      <c r="BY5036" s="13" t="s">
        <v>72</v>
      </c>
      <c r="BZ5036" s="13">
        <v>5.99</v>
      </c>
      <c r="CA5036" s="13">
        <v>9</v>
      </c>
      <c r="CB5036" s="51" t="s">
        <v>725</v>
      </c>
      <c r="CC5036" s="13" t="s">
        <v>38</v>
      </c>
      <c r="CD5036" s="13" t="s">
        <v>56</v>
      </c>
      <c r="CE5036" s="13">
        <v>2</v>
      </c>
      <c r="CF5036" s="57" t="s">
        <v>722</v>
      </c>
      <c r="CG5036" s="23">
        <v>12</v>
      </c>
    </row>
    <row r="5037" spans="56:85" ht="16.5" thickTop="1" thickBot="1" x14ac:dyDescent="0.3">
      <c r="BD5037" s="20">
        <v>988</v>
      </c>
      <c r="BE5037" s="2" t="s">
        <v>293</v>
      </c>
      <c r="BF5037" s="2" t="s">
        <v>58</v>
      </c>
      <c r="BG5037" s="2" t="s">
        <v>66</v>
      </c>
      <c r="BH5037" s="2" t="s">
        <v>90</v>
      </c>
      <c r="BI5037" s="2" t="s">
        <v>67</v>
      </c>
      <c r="BJ5037" s="2" t="s">
        <v>68</v>
      </c>
      <c r="BK5037" s="2" t="s">
        <v>84</v>
      </c>
      <c r="BL5037" s="2" t="s">
        <v>45</v>
      </c>
      <c r="BM5037" s="2" t="s">
        <v>70</v>
      </c>
      <c r="BN5037" s="2">
        <v>387.89</v>
      </c>
      <c r="BO5037" s="2">
        <v>9</v>
      </c>
      <c r="BP5037" s="2">
        <v>0.23</v>
      </c>
      <c r="BQ5037" s="48" t="s">
        <v>719</v>
      </c>
      <c r="BR5037" s="2">
        <v>819.13</v>
      </c>
      <c r="BS5037" s="59" t="s">
        <v>723</v>
      </c>
      <c r="BT5037" s="53" t="s">
        <v>724</v>
      </c>
      <c r="BU5037" s="2">
        <v>2405.71</v>
      </c>
      <c r="BV5037" s="2">
        <v>1131.8499999999999</v>
      </c>
      <c r="BW5037" s="2" t="s">
        <v>91</v>
      </c>
      <c r="BX5037" s="2" t="s">
        <v>71</v>
      </c>
      <c r="BY5037" s="2" t="s">
        <v>48</v>
      </c>
      <c r="BZ5037" s="2">
        <v>15.53</v>
      </c>
      <c r="CA5037" s="2">
        <v>2</v>
      </c>
      <c r="CB5037" s="50" t="s">
        <v>721</v>
      </c>
      <c r="CC5037" s="2" t="s">
        <v>55</v>
      </c>
      <c r="CD5037" s="2" t="s">
        <v>39</v>
      </c>
      <c r="CE5037" s="2">
        <v>2</v>
      </c>
      <c r="CF5037" s="56" t="s">
        <v>722</v>
      </c>
      <c r="CG5037" s="21">
        <v>3</v>
      </c>
    </row>
    <row r="5038" spans="56:85" ht="16.5" thickTop="1" thickBot="1" x14ac:dyDescent="0.3">
      <c r="BD5038" s="20">
        <v>992</v>
      </c>
      <c r="BE5038" s="2" t="s">
        <v>414</v>
      </c>
      <c r="BF5038" s="2" t="s">
        <v>27</v>
      </c>
      <c r="BG5038" s="2" t="s">
        <v>66</v>
      </c>
      <c r="BH5038" s="2" t="s">
        <v>93</v>
      </c>
      <c r="BI5038" s="2" t="s">
        <v>94</v>
      </c>
      <c r="BJ5038" s="2" t="s">
        <v>75</v>
      </c>
      <c r="BK5038" s="2" t="s">
        <v>84</v>
      </c>
      <c r="BL5038" s="2" t="s">
        <v>53</v>
      </c>
      <c r="BM5038" s="2" t="s">
        <v>85</v>
      </c>
      <c r="BN5038" s="2">
        <v>118.2</v>
      </c>
      <c r="BO5038" s="13">
        <v>17</v>
      </c>
      <c r="BP5038" s="13">
        <v>0.25</v>
      </c>
      <c r="BQ5038" s="48" t="s">
        <v>719</v>
      </c>
      <c r="BR5038" s="13">
        <v>2105.5300000000002</v>
      </c>
      <c r="BS5038" s="60" t="s">
        <v>36</v>
      </c>
      <c r="BT5038" s="54" t="s">
        <v>724</v>
      </c>
      <c r="BU5038" s="2">
        <v>611.04</v>
      </c>
      <c r="BV5038" s="2">
        <v>208.09</v>
      </c>
      <c r="BW5038" s="2" t="s">
        <v>63</v>
      </c>
      <c r="BX5038" s="2" t="s">
        <v>71</v>
      </c>
      <c r="BY5038" s="2" t="s">
        <v>72</v>
      </c>
      <c r="BZ5038" s="2">
        <v>33.89</v>
      </c>
      <c r="CA5038" s="2">
        <v>5</v>
      </c>
      <c r="CB5038" s="50" t="s">
        <v>725</v>
      </c>
      <c r="CC5038" s="2" t="s">
        <v>97</v>
      </c>
      <c r="CD5038" s="2" t="s">
        <v>39</v>
      </c>
      <c r="CE5038" s="2">
        <v>1</v>
      </c>
      <c r="CF5038" s="56" t="s">
        <v>722</v>
      </c>
      <c r="CG5038" s="21">
        <v>9</v>
      </c>
    </row>
    <row r="5039" spans="56:85" ht="16.5" thickTop="1" thickBot="1" x14ac:dyDescent="0.3">
      <c r="BD5039" s="22">
        <v>993</v>
      </c>
      <c r="BE5039" s="13" t="s">
        <v>617</v>
      </c>
      <c r="BF5039" s="13" t="s">
        <v>114</v>
      </c>
      <c r="BG5039" s="13" t="s">
        <v>66</v>
      </c>
      <c r="BH5039" s="13" t="s">
        <v>83</v>
      </c>
      <c r="BI5039" s="13" t="s">
        <v>60</v>
      </c>
      <c r="BJ5039" s="13" t="s">
        <v>51</v>
      </c>
      <c r="BK5039" s="13" t="s">
        <v>52</v>
      </c>
      <c r="BL5039" s="13" t="s">
        <v>45</v>
      </c>
      <c r="BM5039" s="13" t="s">
        <v>85</v>
      </c>
      <c r="BN5039" s="13">
        <v>165.14</v>
      </c>
      <c r="BO5039" s="2">
        <v>7</v>
      </c>
      <c r="BP5039" s="2">
        <v>0.25</v>
      </c>
      <c r="BQ5039" s="48" t="s">
        <v>719</v>
      </c>
      <c r="BR5039" s="2">
        <v>2468.13</v>
      </c>
      <c r="BS5039" s="59" t="s">
        <v>36</v>
      </c>
      <c r="BT5039" s="53" t="s">
        <v>724</v>
      </c>
      <c r="BU5039" s="13">
        <v>1873.89</v>
      </c>
      <c r="BV5039" s="13">
        <v>231.64</v>
      </c>
      <c r="BW5039" s="13" t="s">
        <v>47</v>
      </c>
      <c r="BX5039" s="13" t="s">
        <v>36</v>
      </c>
      <c r="BY5039" s="13" t="s">
        <v>48</v>
      </c>
      <c r="BZ5039" s="13">
        <v>5.24</v>
      </c>
      <c r="CA5039" s="13">
        <v>6</v>
      </c>
      <c r="CB5039" s="51" t="s">
        <v>725</v>
      </c>
      <c r="CC5039" s="13" t="s">
        <v>55</v>
      </c>
      <c r="CD5039" s="13" t="s">
        <v>39</v>
      </c>
      <c r="CE5039" s="13">
        <v>1</v>
      </c>
      <c r="CF5039" s="57" t="s">
        <v>722</v>
      </c>
      <c r="CG5039" s="23">
        <v>4</v>
      </c>
    </row>
    <row r="5040" spans="56:85" ht="16.5" thickTop="1" thickBot="1" x14ac:dyDescent="0.3">
      <c r="BD5040" s="20">
        <v>996</v>
      </c>
      <c r="BE5040" s="2" t="s">
        <v>337</v>
      </c>
      <c r="BF5040" s="2" t="s">
        <v>50</v>
      </c>
      <c r="BG5040" s="2" t="s">
        <v>82</v>
      </c>
      <c r="BH5040" s="2" t="s">
        <v>59</v>
      </c>
      <c r="BI5040" s="2" t="s">
        <v>100</v>
      </c>
      <c r="BJ5040" s="2" t="s">
        <v>51</v>
      </c>
      <c r="BK5040" s="2" t="s">
        <v>84</v>
      </c>
      <c r="BL5040" s="2" t="s">
        <v>33</v>
      </c>
      <c r="BM5040" s="2" t="s">
        <v>80</v>
      </c>
      <c r="BN5040" s="2">
        <v>470.12</v>
      </c>
      <c r="BO5040" s="25">
        <v>19</v>
      </c>
      <c r="BP5040" s="25">
        <v>0.25</v>
      </c>
      <c r="BQ5040" s="79" t="s">
        <v>719</v>
      </c>
      <c r="BR5040" s="25">
        <v>10378.56</v>
      </c>
      <c r="BS5040" s="80" t="s">
        <v>36</v>
      </c>
      <c r="BT5040" s="81" t="s">
        <v>720</v>
      </c>
      <c r="BU5040" s="2">
        <v>1243.1199999999999</v>
      </c>
      <c r="BV5040" s="2">
        <v>1225.01</v>
      </c>
      <c r="BW5040" s="2" t="s">
        <v>63</v>
      </c>
      <c r="BX5040" s="2" t="s">
        <v>36</v>
      </c>
      <c r="BY5040" s="2" t="s">
        <v>37</v>
      </c>
      <c r="BZ5040" s="2">
        <v>28.08</v>
      </c>
      <c r="CA5040" s="2">
        <v>5</v>
      </c>
      <c r="CB5040" s="50" t="s">
        <v>725</v>
      </c>
      <c r="CC5040" s="2" t="s">
        <v>55</v>
      </c>
      <c r="CD5040" s="2" t="s">
        <v>39</v>
      </c>
      <c r="CE5040" s="2">
        <v>1</v>
      </c>
      <c r="CF5040" s="56" t="s">
        <v>722</v>
      </c>
      <c r="CG5040" s="21">
        <v>12</v>
      </c>
    </row>
    <row r="5041" spans="56:85" ht="15.75" thickBot="1" x14ac:dyDescent="0.3">
      <c r="BD5041" s="24">
        <v>1000</v>
      </c>
      <c r="BE5041" s="25" t="s">
        <v>498</v>
      </c>
      <c r="BF5041" s="25" t="s">
        <v>129</v>
      </c>
      <c r="BG5041" s="25" t="s">
        <v>82</v>
      </c>
      <c r="BH5041" s="25" t="s">
        <v>29</v>
      </c>
      <c r="BI5041" s="25" t="s">
        <v>44</v>
      </c>
      <c r="BJ5041" s="25" t="s">
        <v>75</v>
      </c>
      <c r="BK5041" s="25" t="s">
        <v>134</v>
      </c>
      <c r="BL5041" s="25" t="s">
        <v>33</v>
      </c>
      <c r="BM5041" s="25" t="s">
        <v>80</v>
      </c>
      <c r="BN5041" s="25">
        <v>728.32</v>
      </c>
      <c r="BU5041" s="25">
        <v>6524.32</v>
      </c>
      <c r="BV5041" s="25">
        <v>3854.24</v>
      </c>
      <c r="BW5041" s="25" t="s">
        <v>76</v>
      </c>
      <c r="BX5041" s="25" t="s">
        <v>88</v>
      </c>
      <c r="BY5041" s="25" t="s">
        <v>48</v>
      </c>
      <c r="BZ5041" s="25">
        <v>18.53</v>
      </c>
      <c r="CA5041" s="25">
        <v>7</v>
      </c>
      <c r="CB5041" s="82" t="s">
        <v>725</v>
      </c>
      <c r="CC5041" s="25" t="s">
        <v>97</v>
      </c>
      <c r="CD5041" s="25" t="s">
        <v>56</v>
      </c>
      <c r="CE5041" s="25">
        <v>4</v>
      </c>
      <c r="CF5041" s="83" t="s">
        <v>728</v>
      </c>
      <c r="CG5041" s="26">
        <v>1</v>
      </c>
    </row>
  </sheetData>
  <mergeCells count="52">
    <mergeCell ref="AJ4764:AQ4764"/>
    <mergeCell ref="BD4718:BJ4718"/>
    <mergeCell ref="BC1:BJ1"/>
    <mergeCell ref="BC16:BJ16"/>
    <mergeCell ref="BC21:BE21"/>
    <mergeCell ref="BC23:BE23"/>
    <mergeCell ref="AS4747:AZ4747"/>
    <mergeCell ref="AJ4748:AQ4748"/>
    <mergeCell ref="AS4751:AZ4751"/>
    <mergeCell ref="AJ4753:AQ4753"/>
    <mergeCell ref="AJ4758:AQ4758"/>
    <mergeCell ref="AS4758:AZ4758"/>
    <mergeCell ref="AS4733:AZ4733"/>
    <mergeCell ref="AJ4733:AQ4733"/>
    <mergeCell ref="AJ4738:AQ4738"/>
    <mergeCell ref="AJ4743:AQ4743"/>
    <mergeCell ref="AS4738:AZ4738"/>
    <mergeCell ref="AS4743:AZ4743"/>
    <mergeCell ref="AJ4719:AQ4719"/>
    <mergeCell ref="AJ4724:AQ4724"/>
    <mergeCell ref="AS4719:AZ4719"/>
    <mergeCell ref="AN4717:AS4717"/>
    <mergeCell ref="AJ4728:AQ4728"/>
    <mergeCell ref="AS4728:AZ4728"/>
    <mergeCell ref="AQ1:AX1"/>
    <mergeCell ref="AQ3:AX3"/>
    <mergeCell ref="AQ5:AX5"/>
    <mergeCell ref="AQ7:AX7"/>
    <mergeCell ref="AQ9:AX9"/>
    <mergeCell ref="AQ11:AX11"/>
    <mergeCell ref="AQ13:AX13"/>
    <mergeCell ref="AQ15:AX15"/>
    <mergeCell ref="AQ17:AX17"/>
    <mergeCell ref="AQ19:AX19"/>
    <mergeCell ref="AQ21:AX21"/>
    <mergeCell ref="AQ23:AX23"/>
    <mergeCell ref="AQ25:AX25"/>
    <mergeCell ref="BC25:BH25"/>
    <mergeCell ref="BC27:BH27"/>
    <mergeCell ref="AJ1273:AR1273"/>
    <mergeCell ref="AJ3467:AN3467"/>
    <mergeCell ref="AJ3712:AO3712"/>
    <mergeCell ref="AJ1609:AL1609"/>
    <mergeCell ref="AJ2613:AP2613"/>
    <mergeCell ref="AJ2620:AP2620"/>
    <mergeCell ref="AJ2944:AO2944"/>
    <mergeCell ref="AJ3190:AO3190"/>
    <mergeCell ref="AQ27:AX27"/>
    <mergeCell ref="AQ29:AX29"/>
    <mergeCell ref="AQ31:AX31"/>
    <mergeCell ref="AQ239:AY239"/>
    <mergeCell ref="AJ1070:AQ1070"/>
  </mergeCells>
  <phoneticPr fontId="6" type="noConversion"/>
  <conditionalFormatting sqref="AJ4717">
    <cfRule type="cellIs" dxfId="5" priority="7" operator="equal">
      <formula>"""Yes"""</formula>
    </cfRule>
  </conditionalFormatting>
  <conditionalFormatting sqref="AW3715:AW4714">
    <cfRule type="cellIs" dxfId="4" priority="11" operator="greaterThan">
      <formula>5000</formula>
    </cfRule>
  </conditionalFormatting>
  <conditionalFormatting sqref="AY3715:AY4714">
    <cfRule type="top10" dxfId="3" priority="2" rank="10"/>
  </conditionalFormatting>
  <conditionalFormatting sqref="BF3715:BF4714">
    <cfRule type="cellIs" dxfId="2" priority="3" operator="equal">
      <formula>$AJ$4717</formula>
    </cfRule>
    <cfRule type="cellIs" dxfId="1" priority="8" operator="equal">
      <formula>"""Yes"""</formula>
    </cfRule>
  </conditionalFormatting>
  <conditionalFormatting sqref="BG3715:BG4714">
    <cfRule type="cellIs" dxfId="0" priority="1" operator="lessThan">
      <formula>3</formula>
    </cfRule>
  </conditionalFormatting>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A383-BEE8-4881-9994-08E7DA8355A5}">
  <dimension ref="A1:BM31"/>
  <sheetViews>
    <sheetView zoomScale="81" workbookViewId="0">
      <selection activeCell="E25" sqref="E25"/>
    </sheetView>
  </sheetViews>
  <sheetFormatPr defaultRowHeight="15" x14ac:dyDescent="0.25"/>
  <cols>
    <col min="1" max="1" width="13.140625" bestFit="1" customWidth="1"/>
    <col min="2" max="2" width="15.5703125" bestFit="1" customWidth="1"/>
    <col min="6" max="6" width="13.140625" bestFit="1" customWidth="1"/>
    <col min="7" max="7" width="15.5703125" bestFit="1" customWidth="1"/>
    <col min="10" max="10" width="14.5703125" bestFit="1" customWidth="1"/>
    <col min="11" max="11" width="15.5703125" bestFit="1" customWidth="1"/>
    <col min="15" max="15" width="14.5703125" bestFit="1" customWidth="1"/>
    <col min="16" max="16" width="12.5703125" bestFit="1" customWidth="1"/>
    <col min="21" max="21" width="19.28515625" bestFit="1" customWidth="1"/>
    <col min="22" max="22" width="15.7109375" bestFit="1" customWidth="1"/>
    <col min="25" max="25" width="13.140625" bestFit="1" customWidth="1"/>
    <col min="26" max="26" width="15.5703125" bestFit="1" customWidth="1"/>
    <col min="31" max="31" width="13.140625" bestFit="1" customWidth="1"/>
    <col min="32" max="32" width="15.42578125" bestFit="1" customWidth="1"/>
    <col min="37" max="37" width="13.140625" bestFit="1" customWidth="1"/>
    <col min="38" max="38" width="15.5703125" bestFit="1" customWidth="1"/>
    <col min="42" max="42" width="13.140625" bestFit="1" customWidth="1"/>
    <col min="43" max="43" width="15.5703125" bestFit="1" customWidth="1"/>
    <col min="47" max="47" width="13.140625" bestFit="1" customWidth="1"/>
    <col min="48" max="48" width="16.5703125" bestFit="1" customWidth="1"/>
    <col min="54" max="54" width="13.140625" bestFit="1" customWidth="1"/>
    <col min="55" max="55" width="16.5703125" bestFit="1" customWidth="1"/>
    <col min="61" max="61" width="13.140625" bestFit="1" customWidth="1"/>
    <col min="62" max="62" width="15.5703125" bestFit="1" customWidth="1"/>
  </cols>
  <sheetData>
    <row r="1" spans="1:65" ht="15.75" thickBot="1" x14ac:dyDescent="0.3">
      <c r="A1" s="125" t="s">
        <v>759</v>
      </c>
      <c r="B1" s="126"/>
      <c r="C1" s="126"/>
      <c r="D1" s="127"/>
      <c r="F1" s="125" t="s">
        <v>763</v>
      </c>
      <c r="G1" s="126"/>
      <c r="H1" s="127"/>
      <c r="J1" s="125" t="s">
        <v>764</v>
      </c>
      <c r="K1" s="126"/>
      <c r="L1" s="126"/>
      <c r="M1" s="127"/>
      <c r="O1" s="125" t="s">
        <v>765</v>
      </c>
      <c r="P1" s="126"/>
      <c r="Q1" s="126"/>
      <c r="R1" s="126"/>
      <c r="S1" s="127"/>
      <c r="U1" s="125" t="s">
        <v>767</v>
      </c>
      <c r="V1" s="126"/>
      <c r="W1" s="127"/>
      <c r="Y1" s="125" t="s">
        <v>768</v>
      </c>
      <c r="Z1" s="126"/>
      <c r="AA1" s="126"/>
      <c r="AB1" s="126"/>
      <c r="AC1" s="127"/>
      <c r="AE1" s="125" t="s">
        <v>769</v>
      </c>
      <c r="AF1" s="126"/>
      <c r="AG1" s="126"/>
      <c r="AH1" s="126"/>
      <c r="AI1" s="127"/>
      <c r="AK1" s="125" t="s">
        <v>771</v>
      </c>
      <c r="AL1" s="126"/>
      <c r="AM1" s="126"/>
      <c r="AN1" s="127"/>
      <c r="AP1" s="125" t="s">
        <v>772</v>
      </c>
      <c r="AQ1" s="126"/>
      <c r="AR1" s="126"/>
      <c r="AS1" s="127"/>
      <c r="AU1" s="125" t="s">
        <v>776</v>
      </c>
      <c r="AV1" s="126"/>
      <c r="AW1" s="126"/>
      <c r="AX1" s="126"/>
      <c r="AY1" s="127"/>
      <c r="BB1" s="125" t="s">
        <v>778</v>
      </c>
      <c r="BC1" s="126"/>
      <c r="BD1" s="126"/>
      <c r="BE1" s="126"/>
      <c r="BF1" s="127"/>
      <c r="BI1" s="125" t="s">
        <v>779</v>
      </c>
      <c r="BJ1" s="126"/>
      <c r="BK1" s="126"/>
      <c r="BL1" s="126"/>
      <c r="BM1" s="127"/>
    </row>
    <row r="2" spans="1:65" ht="15.75" thickBot="1" x14ac:dyDescent="0.3"/>
    <row r="3" spans="1:65" ht="15.75" thickBot="1" x14ac:dyDescent="0.3">
      <c r="A3" s="106" t="s">
        <v>760</v>
      </c>
      <c r="B3" s="66" t="s">
        <v>762</v>
      </c>
      <c r="F3" s="106" t="s">
        <v>760</v>
      </c>
      <c r="G3" s="66" t="s">
        <v>762</v>
      </c>
      <c r="J3" s="111" t="s">
        <v>760</v>
      </c>
      <c r="K3" s="4" t="s">
        <v>762</v>
      </c>
      <c r="O3" s="106" t="s">
        <v>760</v>
      </c>
      <c r="P3" s="66" t="s">
        <v>766</v>
      </c>
      <c r="U3" s="111" t="s">
        <v>760</v>
      </c>
      <c r="V3" s="4" t="s">
        <v>762</v>
      </c>
      <c r="Y3" s="106" t="s">
        <v>760</v>
      </c>
      <c r="Z3" s="66" t="s">
        <v>762</v>
      </c>
      <c r="AE3" s="106" t="s">
        <v>760</v>
      </c>
      <c r="AF3" s="66" t="s">
        <v>770</v>
      </c>
      <c r="AK3" s="106" t="s">
        <v>760</v>
      </c>
      <c r="AL3" s="66" t="s">
        <v>762</v>
      </c>
      <c r="AP3" s="106" t="s">
        <v>760</v>
      </c>
      <c r="AQ3" s="66" t="s">
        <v>762</v>
      </c>
      <c r="AU3" s="106" t="s">
        <v>760</v>
      </c>
      <c r="AV3" s="66" t="s">
        <v>777</v>
      </c>
      <c r="BB3" s="106" t="s">
        <v>760</v>
      </c>
      <c r="BC3" s="66" t="s">
        <v>777</v>
      </c>
      <c r="BI3" s="111" t="s">
        <v>760</v>
      </c>
      <c r="BJ3" s="4" t="s">
        <v>762</v>
      </c>
    </row>
    <row r="4" spans="1:65" ht="15.75" thickBot="1" x14ac:dyDescent="0.3">
      <c r="A4" s="107" t="s">
        <v>66</v>
      </c>
      <c r="B4" s="108">
        <v>1110336.3099999994</v>
      </c>
      <c r="F4" s="107" t="s">
        <v>59</v>
      </c>
      <c r="G4" s="108">
        <v>838241.25999999978</v>
      </c>
      <c r="J4" s="112" t="s">
        <v>51</v>
      </c>
      <c r="K4" s="78">
        <v>917606.09999999951</v>
      </c>
      <c r="O4" s="107" t="s">
        <v>51</v>
      </c>
      <c r="P4" s="108">
        <v>286724.31000000017</v>
      </c>
      <c r="U4" s="114" t="s">
        <v>66</v>
      </c>
      <c r="V4" s="78">
        <v>1110336.3099999998</v>
      </c>
      <c r="Y4" s="107" t="s">
        <v>70</v>
      </c>
      <c r="Z4" s="108">
        <v>1068802.6500000001</v>
      </c>
      <c r="AE4" s="107" t="s">
        <v>62</v>
      </c>
      <c r="AF4" s="108">
        <v>1048</v>
      </c>
      <c r="AK4" s="107" t="s">
        <v>735</v>
      </c>
      <c r="AL4" s="108">
        <v>305092.43999999994</v>
      </c>
      <c r="AP4" s="107" t="s">
        <v>120</v>
      </c>
      <c r="AQ4" s="108">
        <v>306286.38000000012</v>
      </c>
      <c r="AU4" s="107" t="s">
        <v>735</v>
      </c>
      <c r="AV4" s="108">
        <v>307506.98000000004</v>
      </c>
      <c r="BB4" s="107" t="s">
        <v>66</v>
      </c>
      <c r="BC4" s="108">
        <v>1118934.6900000004</v>
      </c>
      <c r="BI4" s="112" t="s">
        <v>62</v>
      </c>
      <c r="BJ4" s="78">
        <v>442164.87</v>
      </c>
    </row>
    <row r="5" spans="1:65" x14ac:dyDescent="0.25">
      <c r="A5" s="107" t="s">
        <v>28</v>
      </c>
      <c r="B5" s="108">
        <v>1197873.4199999995</v>
      </c>
      <c r="F5" s="107" t="s">
        <v>29</v>
      </c>
      <c r="G5" s="108">
        <v>728704.30999999959</v>
      </c>
      <c r="J5" s="118" t="s">
        <v>31</v>
      </c>
      <c r="K5" s="110">
        <v>902960.04999999946</v>
      </c>
      <c r="O5" s="107" t="s">
        <v>31</v>
      </c>
      <c r="P5" s="108">
        <v>284158.77000000014</v>
      </c>
      <c r="U5" s="115" t="s">
        <v>51</v>
      </c>
      <c r="V5" s="110">
        <v>227045.07000000004</v>
      </c>
      <c r="Y5" s="107" t="s">
        <v>80</v>
      </c>
      <c r="Z5" s="108">
        <v>786462.15</v>
      </c>
      <c r="AE5" s="107" t="s">
        <v>69</v>
      </c>
      <c r="AF5" s="108">
        <v>975</v>
      </c>
      <c r="AK5" s="107" t="s">
        <v>736</v>
      </c>
      <c r="AL5" s="108">
        <v>324240.36</v>
      </c>
      <c r="AP5" s="107" t="s">
        <v>99</v>
      </c>
      <c r="AQ5" s="108">
        <v>224648.93</v>
      </c>
      <c r="AU5" s="107" t="s">
        <v>736</v>
      </c>
      <c r="AV5" s="108">
        <v>326483.53999999998</v>
      </c>
      <c r="BB5" s="107" t="s">
        <v>28</v>
      </c>
      <c r="BC5" s="108">
        <v>1206003.06</v>
      </c>
      <c r="BI5" s="118" t="s">
        <v>69</v>
      </c>
      <c r="BJ5" s="110">
        <v>427092.36999999994</v>
      </c>
    </row>
    <row r="6" spans="1:65" x14ac:dyDescent="0.25">
      <c r="A6" s="107" t="s">
        <v>42</v>
      </c>
      <c r="B6" s="108">
        <v>1166982.5800000003</v>
      </c>
      <c r="F6" s="107" t="s">
        <v>93</v>
      </c>
      <c r="G6" s="108">
        <v>594630.67999999993</v>
      </c>
      <c r="J6" s="118" t="s">
        <v>75</v>
      </c>
      <c r="K6" s="110">
        <v>958416.65999999992</v>
      </c>
      <c r="O6" s="107" t="s">
        <v>75</v>
      </c>
      <c r="P6" s="108">
        <v>289105.52000000008</v>
      </c>
      <c r="U6" s="116" t="s">
        <v>31</v>
      </c>
      <c r="V6" s="110">
        <v>273275.35999999993</v>
      </c>
      <c r="Y6" s="107" t="s">
        <v>46</v>
      </c>
      <c r="Z6" s="108">
        <v>763111.78999999899</v>
      </c>
      <c r="AE6" s="107" t="s">
        <v>87</v>
      </c>
      <c r="AF6" s="108">
        <v>997</v>
      </c>
      <c r="AK6" s="107" t="s">
        <v>737</v>
      </c>
      <c r="AL6" s="108">
        <v>345517.57000000018</v>
      </c>
      <c r="AP6" s="107" t="s">
        <v>118</v>
      </c>
      <c r="AQ6" s="108">
        <v>436831.05000000005</v>
      </c>
      <c r="AU6" s="107" t="s">
        <v>737</v>
      </c>
      <c r="AV6" s="108">
        <v>348582.48999999987</v>
      </c>
      <c r="BB6" s="107" t="s">
        <v>42</v>
      </c>
      <c r="BC6" s="108">
        <v>1175761.3400000008</v>
      </c>
      <c r="BI6" s="118" t="s">
        <v>87</v>
      </c>
      <c r="BJ6" s="110">
        <v>418704</v>
      </c>
    </row>
    <row r="7" spans="1:65" x14ac:dyDescent="0.25">
      <c r="A7" s="107" t="s">
        <v>82</v>
      </c>
      <c r="B7" s="108">
        <v>925600.87999999942</v>
      </c>
      <c r="F7" s="107" t="s">
        <v>83</v>
      </c>
      <c r="G7" s="108">
        <v>707480.64999999991</v>
      </c>
      <c r="J7" s="118" t="s">
        <v>61</v>
      </c>
      <c r="K7" s="110">
        <v>786187.6599999998</v>
      </c>
      <c r="O7" s="107" t="s">
        <v>61</v>
      </c>
      <c r="P7" s="108">
        <v>231549.59000000005</v>
      </c>
      <c r="U7" s="116" t="s">
        <v>75</v>
      </c>
      <c r="V7" s="110">
        <v>234925.62000000002</v>
      </c>
      <c r="Y7" s="107" t="s">
        <v>34</v>
      </c>
      <c r="Z7" s="108">
        <v>906495.66999999993</v>
      </c>
      <c r="AE7" s="107" t="s">
        <v>32</v>
      </c>
      <c r="AF7" s="108">
        <v>1085</v>
      </c>
      <c r="AK7" s="107" t="s">
        <v>738</v>
      </c>
      <c r="AL7" s="108">
        <v>245976.50999999998</v>
      </c>
      <c r="AP7" s="107" t="s">
        <v>50</v>
      </c>
      <c r="AQ7" s="108">
        <v>386313.6</v>
      </c>
      <c r="AU7" s="107" t="s">
        <v>738</v>
      </c>
      <c r="AV7" s="108">
        <v>248734.52000000008</v>
      </c>
      <c r="BB7" s="107" t="s">
        <v>82</v>
      </c>
      <c r="BC7" s="108">
        <v>933209.99000000022</v>
      </c>
      <c r="BI7" s="118" t="s">
        <v>32</v>
      </c>
      <c r="BJ7" s="110">
        <v>483091.29000000021</v>
      </c>
    </row>
    <row r="8" spans="1:65" ht="15.75" thickBot="1" x14ac:dyDescent="0.3">
      <c r="A8" s="109" t="s">
        <v>761</v>
      </c>
      <c r="B8" s="65">
        <v>4400793.1899999976</v>
      </c>
      <c r="F8" s="107" t="s">
        <v>90</v>
      </c>
      <c r="G8" s="108">
        <v>761552.29999999993</v>
      </c>
      <c r="J8" s="113" t="s">
        <v>68</v>
      </c>
      <c r="K8" s="110">
        <v>835622.72</v>
      </c>
      <c r="O8" s="107" t="s">
        <v>68</v>
      </c>
      <c r="P8" s="108">
        <v>240020.33</v>
      </c>
      <c r="U8" s="116" t="s">
        <v>61</v>
      </c>
      <c r="V8" s="110">
        <v>155221.4</v>
      </c>
      <c r="Y8" s="107" t="s">
        <v>85</v>
      </c>
      <c r="Z8" s="108">
        <v>875920.92999999993</v>
      </c>
      <c r="AE8" s="107" t="s">
        <v>52</v>
      </c>
      <c r="AF8" s="108">
        <v>1096</v>
      </c>
      <c r="AK8" s="107" t="s">
        <v>739</v>
      </c>
      <c r="AL8" s="108">
        <v>463426.5</v>
      </c>
      <c r="AP8" s="107" t="s">
        <v>129</v>
      </c>
      <c r="AQ8" s="108">
        <v>337138.62</v>
      </c>
      <c r="AU8" s="107" t="s">
        <v>739</v>
      </c>
      <c r="AV8" s="108">
        <v>466286.82</v>
      </c>
      <c r="BB8" s="109" t="s">
        <v>761</v>
      </c>
      <c r="BC8" s="65">
        <v>4433909.0800000019</v>
      </c>
      <c r="BI8" s="118" t="s">
        <v>52</v>
      </c>
      <c r="BJ8" s="110">
        <v>482773.77999999997</v>
      </c>
    </row>
    <row r="9" spans="1:65" ht="15.75" thickBot="1" x14ac:dyDescent="0.3">
      <c r="F9" s="107" t="s">
        <v>43</v>
      </c>
      <c r="G9" s="108">
        <v>770183.98999999976</v>
      </c>
      <c r="J9" s="114" t="s">
        <v>761</v>
      </c>
      <c r="K9" s="30">
        <v>4400793.1899999985</v>
      </c>
      <c r="O9" s="109" t="s">
        <v>761</v>
      </c>
      <c r="P9" s="65">
        <v>1331558.5200000005</v>
      </c>
      <c r="U9" s="117" t="s">
        <v>68</v>
      </c>
      <c r="V9" s="110">
        <v>219868.85999999993</v>
      </c>
      <c r="Y9" s="109" t="s">
        <v>761</v>
      </c>
      <c r="Z9" s="65">
        <v>4400793.1899999995</v>
      </c>
      <c r="AE9" s="107" t="s">
        <v>102</v>
      </c>
      <c r="AF9" s="108">
        <v>1220</v>
      </c>
      <c r="AK9" s="107" t="s">
        <v>740</v>
      </c>
      <c r="AL9" s="108">
        <v>323348.36999999994</v>
      </c>
      <c r="AP9" s="107" t="s">
        <v>27</v>
      </c>
      <c r="AQ9" s="108">
        <v>380840.59000000008</v>
      </c>
      <c r="AU9" s="107" t="s">
        <v>740</v>
      </c>
      <c r="AV9" s="108">
        <v>326385.36999999988</v>
      </c>
      <c r="BI9" s="118" t="s">
        <v>102</v>
      </c>
      <c r="BJ9" s="110">
        <v>459859.56999999983</v>
      </c>
    </row>
    <row r="10" spans="1:65" ht="15.75" thickBot="1" x14ac:dyDescent="0.3">
      <c r="F10" s="109" t="s">
        <v>761</v>
      </c>
      <c r="G10" s="65">
        <v>4400793.1899999985</v>
      </c>
      <c r="U10" s="114" t="s">
        <v>28</v>
      </c>
      <c r="V10" s="110">
        <v>1197873.42</v>
      </c>
      <c r="AE10" s="107" t="s">
        <v>134</v>
      </c>
      <c r="AF10" s="108">
        <v>989</v>
      </c>
      <c r="AK10" s="107" t="s">
        <v>741</v>
      </c>
      <c r="AL10" s="108">
        <v>478422.08000000007</v>
      </c>
      <c r="AP10" s="107" t="s">
        <v>127</v>
      </c>
      <c r="AQ10" s="108">
        <v>405933.01000000007</v>
      </c>
      <c r="AU10" s="107" t="s">
        <v>741</v>
      </c>
      <c r="AV10" s="108">
        <v>481599.27000000014</v>
      </c>
      <c r="BI10" s="118" t="s">
        <v>134</v>
      </c>
      <c r="BJ10" s="110">
        <v>384473.41999999975</v>
      </c>
    </row>
    <row r="11" spans="1:65" ht="15.75" thickBot="1" x14ac:dyDescent="0.3">
      <c r="I11" s="125" t="s">
        <v>775</v>
      </c>
      <c r="J11" s="126"/>
      <c r="K11" s="126"/>
      <c r="L11" s="126"/>
      <c r="M11" s="127"/>
      <c r="U11" s="115" t="s">
        <v>51</v>
      </c>
      <c r="V11" s="110">
        <v>226664.19999999995</v>
      </c>
      <c r="AE11" s="107" t="s">
        <v>107</v>
      </c>
      <c r="AF11" s="108">
        <v>928</v>
      </c>
      <c r="AK11" s="107" t="s">
        <v>742</v>
      </c>
      <c r="AL11" s="108">
        <v>375497.65000000008</v>
      </c>
      <c r="AP11" s="107" t="s">
        <v>41</v>
      </c>
      <c r="AQ11" s="108">
        <v>441565.80000000005</v>
      </c>
      <c r="AU11" s="107" t="s">
        <v>742</v>
      </c>
      <c r="AV11" s="108">
        <v>377733.90999999986</v>
      </c>
      <c r="BI11" s="118" t="s">
        <v>107</v>
      </c>
      <c r="BJ11" s="110">
        <v>388207.91000000032</v>
      </c>
    </row>
    <row r="12" spans="1:65" x14ac:dyDescent="0.25">
      <c r="I12" s="175"/>
      <c r="J12" s="176"/>
      <c r="K12" s="176"/>
      <c r="L12" s="176"/>
      <c r="M12" s="177"/>
      <c r="U12" s="116" t="s">
        <v>31</v>
      </c>
      <c r="V12" s="110">
        <v>262475.37000000005</v>
      </c>
      <c r="AE12" s="107" t="s">
        <v>79</v>
      </c>
      <c r="AF12" s="108">
        <v>913</v>
      </c>
      <c r="AK12" s="107" t="s">
        <v>743</v>
      </c>
      <c r="AL12" s="108">
        <v>398941.7900000001</v>
      </c>
      <c r="AP12" s="107" t="s">
        <v>114</v>
      </c>
      <c r="AQ12" s="108">
        <v>354356.14000000007</v>
      </c>
      <c r="AU12" s="107" t="s">
        <v>743</v>
      </c>
      <c r="AV12" s="108">
        <v>401921.05999999994</v>
      </c>
      <c r="BI12" s="118" t="s">
        <v>79</v>
      </c>
      <c r="BJ12" s="110">
        <v>371187.80000000005</v>
      </c>
    </row>
    <row r="13" spans="1:65" ht="15.75" thickBot="1" x14ac:dyDescent="0.3">
      <c r="I13" s="178"/>
      <c r="J13" s="179"/>
      <c r="K13" s="179"/>
      <c r="L13" s="179"/>
      <c r="M13" s="180"/>
      <c r="U13" s="116" t="s">
        <v>75</v>
      </c>
      <c r="V13" s="110">
        <v>300358.86</v>
      </c>
      <c r="AE13" s="107" t="s">
        <v>84</v>
      </c>
      <c r="AF13" s="108">
        <v>1227</v>
      </c>
      <c r="AK13" s="107" t="s">
        <v>744</v>
      </c>
      <c r="AL13" s="108">
        <v>397456.12000000005</v>
      </c>
      <c r="AP13" s="107" t="s">
        <v>58</v>
      </c>
      <c r="AQ13" s="108">
        <v>355436.56000000006</v>
      </c>
      <c r="AU13" s="107" t="s">
        <v>744</v>
      </c>
      <c r="AV13" s="108">
        <v>400276.68000000005</v>
      </c>
      <c r="BI13" s="113" t="s">
        <v>84</v>
      </c>
      <c r="BJ13" s="110">
        <v>543238.18000000017</v>
      </c>
    </row>
    <row r="14" spans="1:65" ht="15.75" thickBot="1" x14ac:dyDescent="0.3">
      <c r="I14" s="178"/>
      <c r="J14" s="179"/>
      <c r="K14" s="179"/>
      <c r="L14" s="179"/>
      <c r="M14" s="180"/>
      <c r="U14" s="116" t="s">
        <v>61</v>
      </c>
      <c r="V14" s="110">
        <v>202488.72999999998</v>
      </c>
      <c r="X14" s="61"/>
      <c r="AE14" s="109" t="s">
        <v>761</v>
      </c>
      <c r="AF14" s="65">
        <v>10478</v>
      </c>
      <c r="AK14" s="107" t="s">
        <v>745</v>
      </c>
      <c r="AL14" s="108">
        <v>298662.6399999999</v>
      </c>
      <c r="AP14" s="107" t="s">
        <v>96</v>
      </c>
      <c r="AQ14" s="108">
        <v>352665.11999999994</v>
      </c>
      <c r="AU14" s="107" t="s">
        <v>745</v>
      </c>
      <c r="AV14" s="108">
        <v>300850.42999999993</v>
      </c>
      <c r="BI14" s="114" t="s">
        <v>761</v>
      </c>
      <c r="BJ14" s="30">
        <v>4400793.1899999995</v>
      </c>
    </row>
    <row r="15" spans="1:65" ht="15.75" thickBot="1" x14ac:dyDescent="0.3">
      <c r="I15" s="178"/>
      <c r="J15" s="179"/>
      <c r="K15" s="179"/>
      <c r="L15" s="179"/>
      <c r="M15" s="180"/>
      <c r="U15" s="117" t="s">
        <v>68</v>
      </c>
      <c r="V15" s="110">
        <v>205886.26</v>
      </c>
      <c r="AK15" s="107" t="s">
        <v>746</v>
      </c>
      <c r="AL15" s="108">
        <v>444211.16000000003</v>
      </c>
      <c r="AP15" s="107" t="s">
        <v>65</v>
      </c>
      <c r="AQ15" s="108">
        <v>418777.39000000007</v>
      </c>
      <c r="AU15" s="107" t="s">
        <v>746</v>
      </c>
      <c r="AV15" s="108">
        <v>447548.00999999989</v>
      </c>
    </row>
    <row r="16" spans="1:65" ht="15.75" thickBot="1" x14ac:dyDescent="0.3">
      <c r="I16" s="178"/>
      <c r="J16" s="179"/>
      <c r="K16" s="179"/>
      <c r="L16" s="179"/>
      <c r="M16" s="180"/>
      <c r="U16" s="114" t="s">
        <v>42</v>
      </c>
      <c r="V16" s="110">
        <v>1166982.58</v>
      </c>
      <c r="AK16" s="109" t="s">
        <v>761</v>
      </c>
      <c r="AL16" s="65">
        <v>4400793.1900000004</v>
      </c>
      <c r="AP16" s="109" t="s">
        <v>761</v>
      </c>
      <c r="AQ16" s="65">
        <v>4400793.1900000004</v>
      </c>
      <c r="AU16" s="109" t="s">
        <v>761</v>
      </c>
      <c r="AV16" s="65">
        <v>4433909.08</v>
      </c>
    </row>
    <row r="17" spans="9:23" x14ac:dyDescent="0.25">
      <c r="I17" s="178"/>
      <c r="J17" s="179"/>
      <c r="K17" s="179"/>
      <c r="L17" s="179"/>
      <c r="M17" s="180"/>
      <c r="U17" s="115" t="s">
        <v>51</v>
      </c>
      <c r="V17" s="110">
        <v>225771.89999999997</v>
      </c>
    </row>
    <row r="18" spans="9:23" x14ac:dyDescent="0.25">
      <c r="I18" s="178"/>
      <c r="J18" s="179"/>
      <c r="K18" s="179"/>
      <c r="L18" s="179"/>
      <c r="M18" s="180"/>
      <c r="U18" s="116" t="s">
        <v>31</v>
      </c>
      <c r="V18" s="110">
        <v>194728.82</v>
      </c>
    </row>
    <row r="19" spans="9:23" x14ac:dyDescent="0.25">
      <c r="I19" s="178"/>
      <c r="J19" s="179"/>
      <c r="K19" s="179"/>
      <c r="L19" s="179"/>
      <c r="M19" s="180"/>
      <c r="U19" s="116" t="s">
        <v>75</v>
      </c>
      <c r="V19" s="110">
        <v>230950.21000000014</v>
      </c>
    </row>
    <row r="20" spans="9:23" x14ac:dyDescent="0.25">
      <c r="I20" s="178"/>
      <c r="J20" s="179"/>
      <c r="K20" s="179"/>
      <c r="L20" s="179"/>
      <c r="M20" s="180"/>
      <c r="U20" s="116" t="s">
        <v>61</v>
      </c>
      <c r="V20" s="110">
        <v>262875.09999999998</v>
      </c>
    </row>
    <row r="21" spans="9:23" ht="15.75" thickBot="1" x14ac:dyDescent="0.3">
      <c r="I21" s="178"/>
      <c r="J21" s="179"/>
      <c r="K21" s="179"/>
      <c r="L21" s="179"/>
      <c r="M21" s="180"/>
      <c r="U21" s="117" t="s">
        <v>68</v>
      </c>
      <c r="V21" s="110">
        <v>252656.55</v>
      </c>
    </row>
    <row r="22" spans="9:23" ht="15.75" thickBot="1" x14ac:dyDescent="0.3">
      <c r="I22" s="178"/>
      <c r="J22" s="179"/>
      <c r="K22" s="179"/>
      <c r="L22" s="179"/>
      <c r="M22" s="180"/>
      <c r="U22" s="114" t="s">
        <v>82</v>
      </c>
      <c r="V22" s="110">
        <v>925600.88000000012</v>
      </c>
    </row>
    <row r="23" spans="9:23" x14ac:dyDescent="0.25">
      <c r="I23" s="178"/>
      <c r="J23" s="179"/>
      <c r="K23" s="179"/>
      <c r="L23" s="179"/>
      <c r="M23" s="180"/>
      <c r="U23" s="115" t="s">
        <v>51</v>
      </c>
      <c r="V23" s="110">
        <v>238124.93</v>
      </c>
    </row>
    <row r="24" spans="9:23" x14ac:dyDescent="0.25">
      <c r="I24" s="178"/>
      <c r="J24" s="179"/>
      <c r="K24" s="179"/>
      <c r="L24" s="179"/>
      <c r="M24" s="180"/>
      <c r="U24" s="116" t="s">
        <v>31</v>
      </c>
      <c r="V24" s="110">
        <v>172480.5</v>
      </c>
    </row>
    <row r="25" spans="9:23" ht="15.75" thickBot="1" x14ac:dyDescent="0.3">
      <c r="I25" s="181"/>
      <c r="J25" s="182"/>
      <c r="K25" s="182"/>
      <c r="L25" s="182"/>
      <c r="M25" s="183"/>
      <c r="U25" s="116" t="s">
        <v>75</v>
      </c>
      <c r="V25" s="110">
        <v>192181.97</v>
      </c>
    </row>
    <row r="26" spans="9:23" x14ac:dyDescent="0.25">
      <c r="U26" s="116" t="s">
        <v>61</v>
      </c>
      <c r="V26" s="110">
        <v>165602.43</v>
      </c>
    </row>
    <row r="27" spans="9:23" ht="15.75" thickBot="1" x14ac:dyDescent="0.3">
      <c r="U27" s="117" t="s">
        <v>68</v>
      </c>
      <c r="V27" s="110">
        <v>157211.04999999999</v>
      </c>
    </row>
    <row r="28" spans="9:23" ht="15.75" thickBot="1" x14ac:dyDescent="0.3">
      <c r="U28" s="114" t="s">
        <v>761</v>
      </c>
      <c r="V28" s="30">
        <v>4400793.1899999995</v>
      </c>
    </row>
    <row r="30" spans="9:23" ht="15.75" thickBot="1" x14ac:dyDescent="0.3"/>
    <row r="31" spans="9:23" ht="15.75" thickBot="1" x14ac:dyDescent="0.3">
      <c r="S31" s="125" t="s">
        <v>780</v>
      </c>
      <c r="T31" s="126"/>
      <c r="U31" s="126"/>
      <c r="V31" s="126"/>
      <c r="W31" s="127"/>
    </row>
  </sheetData>
  <mergeCells count="15">
    <mergeCell ref="A1:D1"/>
    <mergeCell ref="F1:H1"/>
    <mergeCell ref="J1:M1"/>
    <mergeCell ref="O1:S1"/>
    <mergeCell ref="BI1:BM1"/>
    <mergeCell ref="S31:W31"/>
    <mergeCell ref="I11:M11"/>
    <mergeCell ref="I12:M25"/>
    <mergeCell ref="AU1:AY1"/>
    <mergeCell ref="BB1:BF1"/>
    <mergeCell ref="U1:W1"/>
    <mergeCell ref="Y1:AC1"/>
    <mergeCell ref="AE1:AI1"/>
    <mergeCell ref="AK1:AN1"/>
    <mergeCell ref="AP1:AS1"/>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FBA5E-05C6-44DB-AA60-E3A99D564173}">
  <dimension ref="A1:W148"/>
  <sheetViews>
    <sheetView topLeftCell="E127" workbookViewId="0">
      <selection activeCell="L148" sqref="L148"/>
    </sheetView>
  </sheetViews>
  <sheetFormatPr defaultRowHeight="15" x14ac:dyDescent="0.25"/>
  <sheetData>
    <row r="1" spans="1:23" s="1" customFormat="1" ht="17.25" customHeight="1" thickBot="1" x14ac:dyDescent="0.3">
      <c r="A1" s="209" t="s">
        <v>651</v>
      </c>
      <c r="B1" s="210"/>
      <c r="C1" s="210"/>
      <c r="D1" s="210"/>
      <c r="E1" s="210"/>
      <c r="F1" s="210"/>
      <c r="G1" s="210"/>
      <c r="H1" s="210"/>
      <c r="I1" s="210"/>
      <c r="J1" s="210"/>
      <c r="K1" s="211"/>
      <c r="M1" s="213" t="s">
        <v>658</v>
      </c>
      <c r="N1" s="214"/>
      <c r="O1" s="214"/>
      <c r="P1" s="214"/>
      <c r="Q1" s="214"/>
      <c r="R1" s="214"/>
      <c r="S1" s="214"/>
      <c r="T1" s="214"/>
      <c r="U1" s="214"/>
      <c r="V1" s="214"/>
      <c r="W1" s="215"/>
    </row>
    <row r="2" spans="1:23" x14ac:dyDescent="0.25">
      <c r="A2" s="203" t="s">
        <v>0</v>
      </c>
      <c r="B2" s="204"/>
      <c r="C2" s="204"/>
      <c r="D2" s="204"/>
      <c r="E2" s="204"/>
      <c r="F2" s="204"/>
      <c r="G2" s="204"/>
      <c r="H2" s="204"/>
      <c r="I2" s="204"/>
      <c r="J2" s="204"/>
      <c r="K2" s="205"/>
      <c r="M2" s="216" t="s">
        <v>659</v>
      </c>
      <c r="N2" s="191"/>
      <c r="O2" s="191"/>
      <c r="P2" s="191"/>
      <c r="Q2" s="191"/>
      <c r="R2" s="191"/>
      <c r="S2" s="191"/>
      <c r="T2" s="191"/>
      <c r="U2" s="191"/>
      <c r="V2" s="191"/>
      <c r="W2" s="192"/>
    </row>
    <row r="3" spans="1:23" x14ac:dyDescent="0.25">
      <c r="A3" s="199"/>
      <c r="B3" s="197"/>
      <c r="C3" s="197"/>
      <c r="D3" s="197"/>
      <c r="E3" s="197"/>
      <c r="F3" s="197"/>
      <c r="G3" s="197"/>
      <c r="H3" s="197"/>
      <c r="I3" s="197"/>
      <c r="J3" s="197"/>
      <c r="K3" s="198"/>
      <c r="M3" s="190"/>
      <c r="N3" s="191"/>
      <c r="O3" s="191"/>
      <c r="P3" s="191"/>
      <c r="Q3" s="191"/>
      <c r="R3" s="191"/>
      <c r="S3" s="191"/>
      <c r="T3" s="191"/>
      <c r="U3" s="191"/>
      <c r="V3" s="191"/>
      <c r="W3" s="192"/>
    </row>
    <row r="4" spans="1:23" x14ac:dyDescent="0.25">
      <c r="A4" s="199"/>
      <c r="B4" s="197"/>
      <c r="C4" s="197"/>
      <c r="D4" s="197"/>
      <c r="E4" s="197"/>
      <c r="F4" s="197"/>
      <c r="G4" s="197"/>
      <c r="H4" s="197"/>
      <c r="I4" s="197"/>
      <c r="J4" s="197"/>
      <c r="K4" s="198"/>
      <c r="M4" s="190"/>
      <c r="N4" s="191"/>
      <c r="O4" s="191"/>
      <c r="P4" s="191"/>
      <c r="Q4" s="191"/>
      <c r="R4" s="191"/>
      <c r="S4" s="191"/>
      <c r="T4" s="191"/>
      <c r="U4" s="191"/>
      <c r="V4" s="191"/>
      <c r="W4" s="192"/>
    </row>
    <row r="5" spans="1:23" x14ac:dyDescent="0.25">
      <c r="A5" s="199"/>
      <c r="B5" s="197"/>
      <c r="C5" s="197"/>
      <c r="D5" s="197"/>
      <c r="E5" s="197"/>
      <c r="F5" s="197"/>
      <c r="G5" s="197"/>
      <c r="H5" s="197"/>
      <c r="I5" s="197"/>
      <c r="J5" s="197"/>
      <c r="K5" s="198"/>
      <c r="M5" s="190"/>
      <c r="N5" s="191"/>
      <c r="O5" s="191"/>
      <c r="P5" s="191"/>
      <c r="Q5" s="191"/>
      <c r="R5" s="191"/>
      <c r="S5" s="191"/>
      <c r="T5" s="191"/>
      <c r="U5" s="191"/>
      <c r="V5" s="191"/>
      <c r="W5" s="192"/>
    </row>
    <row r="6" spans="1:23" x14ac:dyDescent="0.25">
      <c r="A6" s="199"/>
      <c r="B6" s="197"/>
      <c r="C6" s="197"/>
      <c r="D6" s="197"/>
      <c r="E6" s="197"/>
      <c r="F6" s="197"/>
      <c r="G6" s="197"/>
      <c r="H6" s="197"/>
      <c r="I6" s="197"/>
      <c r="J6" s="197"/>
      <c r="K6" s="198"/>
      <c r="M6" s="190"/>
      <c r="N6" s="191"/>
      <c r="O6" s="191"/>
      <c r="P6" s="191"/>
      <c r="Q6" s="191"/>
      <c r="R6" s="191"/>
      <c r="S6" s="191"/>
      <c r="T6" s="191"/>
      <c r="U6" s="191"/>
      <c r="V6" s="191"/>
      <c r="W6" s="192"/>
    </row>
    <row r="7" spans="1:23" x14ac:dyDescent="0.25">
      <c r="A7" s="199"/>
      <c r="B7" s="197"/>
      <c r="C7" s="197"/>
      <c r="D7" s="197"/>
      <c r="E7" s="197"/>
      <c r="F7" s="197"/>
      <c r="G7" s="197"/>
      <c r="H7" s="197"/>
      <c r="I7" s="197"/>
      <c r="J7" s="197"/>
      <c r="K7" s="198"/>
      <c r="M7" s="190"/>
      <c r="N7" s="191"/>
      <c r="O7" s="191"/>
      <c r="P7" s="191"/>
      <c r="Q7" s="191"/>
      <c r="R7" s="191"/>
      <c r="S7" s="191"/>
      <c r="T7" s="191"/>
      <c r="U7" s="191"/>
      <c r="V7" s="191"/>
      <c r="W7" s="192"/>
    </row>
    <row r="8" spans="1:23" x14ac:dyDescent="0.25">
      <c r="A8" s="199"/>
      <c r="B8" s="197"/>
      <c r="C8" s="197"/>
      <c r="D8" s="197"/>
      <c r="E8" s="197"/>
      <c r="F8" s="197"/>
      <c r="G8" s="197"/>
      <c r="H8" s="197"/>
      <c r="I8" s="197"/>
      <c r="J8" s="197"/>
      <c r="K8" s="198"/>
      <c r="M8" s="190"/>
      <c r="N8" s="191"/>
      <c r="O8" s="191"/>
      <c r="P8" s="191"/>
      <c r="Q8" s="191"/>
      <c r="R8" s="191"/>
      <c r="S8" s="191"/>
      <c r="T8" s="191"/>
      <c r="U8" s="191"/>
      <c r="V8" s="191"/>
      <c r="W8" s="192"/>
    </row>
    <row r="9" spans="1:23" x14ac:dyDescent="0.25">
      <c r="A9" s="199"/>
      <c r="B9" s="197"/>
      <c r="C9" s="197"/>
      <c r="D9" s="197"/>
      <c r="E9" s="197"/>
      <c r="F9" s="197"/>
      <c r="G9" s="197"/>
      <c r="H9" s="197"/>
      <c r="I9" s="197"/>
      <c r="J9" s="197"/>
      <c r="K9" s="198"/>
      <c r="M9" s="190"/>
      <c r="N9" s="191"/>
      <c r="O9" s="191"/>
      <c r="P9" s="191"/>
      <c r="Q9" s="191"/>
      <c r="R9" s="191"/>
      <c r="S9" s="191"/>
      <c r="T9" s="191"/>
      <c r="U9" s="191"/>
      <c r="V9" s="191"/>
      <c r="W9" s="192"/>
    </row>
    <row r="10" spans="1:23" ht="15.75" thickBot="1" x14ac:dyDescent="0.3">
      <c r="A10" s="199"/>
      <c r="B10" s="197"/>
      <c r="C10" s="197"/>
      <c r="D10" s="197"/>
      <c r="E10" s="197"/>
      <c r="F10" s="197"/>
      <c r="G10" s="197"/>
      <c r="H10" s="197"/>
      <c r="I10" s="197"/>
      <c r="J10" s="197"/>
      <c r="K10" s="198"/>
      <c r="M10" s="193"/>
      <c r="N10" s="194"/>
      <c r="O10" s="194"/>
      <c r="P10" s="194"/>
      <c r="Q10" s="194"/>
      <c r="R10" s="194"/>
      <c r="S10" s="194"/>
      <c r="T10" s="194"/>
      <c r="U10" s="194"/>
      <c r="V10" s="194"/>
      <c r="W10" s="195"/>
    </row>
    <row r="11" spans="1:23" ht="15.75" thickBot="1" x14ac:dyDescent="0.3">
      <c r="A11" s="199"/>
      <c r="B11" s="197"/>
      <c r="C11" s="197"/>
      <c r="D11" s="197"/>
      <c r="E11" s="197"/>
      <c r="F11" s="197"/>
      <c r="G11" s="197"/>
      <c r="H11" s="197"/>
      <c r="I11" s="197"/>
      <c r="J11" s="197"/>
      <c r="K11" s="198"/>
    </row>
    <row r="12" spans="1:23" ht="15.75" thickBot="1" x14ac:dyDescent="0.3">
      <c r="A12" s="199"/>
      <c r="B12" s="197"/>
      <c r="C12" s="197"/>
      <c r="D12" s="197"/>
      <c r="E12" s="197"/>
      <c r="F12" s="197"/>
      <c r="G12" s="197"/>
      <c r="H12" s="197"/>
      <c r="I12" s="197"/>
      <c r="J12" s="197"/>
      <c r="K12" s="198"/>
      <c r="M12" s="184" t="s">
        <v>664</v>
      </c>
      <c r="N12" s="185"/>
      <c r="O12" s="185"/>
      <c r="P12" s="185"/>
      <c r="Q12" s="185"/>
      <c r="R12" s="185"/>
      <c r="S12" s="185"/>
      <c r="T12" s="185"/>
      <c r="U12" s="185"/>
      <c r="V12" s="185"/>
      <c r="W12" s="186"/>
    </row>
    <row r="13" spans="1:23" x14ac:dyDescent="0.25">
      <c r="A13" s="199"/>
      <c r="B13" s="197"/>
      <c r="C13" s="197"/>
      <c r="D13" s="197"/>
      <c r="E13" s="197"/>
      <c r="F13" s="197"/>
      <c r="G13" s="197"/>
      <c r="H13" s="197"/>
      <c r="I13" s="197"/>
      <c r="J13" s="197"/>
      <c r="K13" s="198"/>
      <c r="M13" s="196" t="s">
        <v>665</v>
      </c>
      <c r="N13" s="197"/>
      <c r="O13" s="197"/>
      <c r="P13" s="197"/>
      <c r="Q13" s="197"/>
      <c r="R13" s="197"/>
      <c r="S13" s="197"/>
      <c r="T13" s="197"/>
      <c r="U13" s="197"/>
      <c r="V13" s="197"/>
      <c r="W13" s="198"/>
    </row>
    <row r="14" spans="1:23" x14ac:dyDescent="0.25">
      <c r="A14" s="199"/>
      <c r="B14" s="197"/>
      <c r="C14" s="197"/>
      <c r="D14" s="197"/>
      <c r="E14" s="197"/>
      <c r="F14" s="197"/>
      <c r="G14" s="197"/>
      <c r="H14" s="197"/>
      <c r="I14" s="197"/>
      <c r="J14" s="197"/>
      <c r="K14" s="198"/>
      <c r="M14" s="199"/>
      <c r="N14" s="197"/>
      <c r="O14" s="197"/>
      <c r="P14" s="197"/>
      <c r="Q14" s="197"/>
      <c r="R14" s="197"/>
      <c r="S14" s="197"/>
      <c r="T14" s="197"/>
      <c r="U14" s="197"/>
      <c r="V14" s="197"/>
      <c r="W14" s="198"/>
    </row>
    <row r="15" spans="1:23" x14ac:dyDescent="0.25">
      <c r="A15" s="199"/>
      <c r="B15" s="197"/>
      <c r="C15" s="197"/>
      <c r="D15" s="197"/>
      <c r="E15" s="197"/>
      <c r="F15" s="197"/>
      <c r="G15" s="197"/>
      <c r="H15" s="197"/>
      <c r="I15" s="197"/>
      <c r="J15" s="197"/>
      <c r="K15" s="198"/>
      <c r="M15" s="199"/>
      <c r="N15" s="197"/>
      <c r="O15" s="197"/>
      <c r="P15" s="197"/>
      <c r="Q15" s="197"/>
      <c r="R15" s="197"/>
      <c r="S15" s="197"/>
      <c r="T15" s="197"/>
      <c r="U15" s="197"/>
      <c r="V15" s="197"/>
      <c r="W15" s="198"/>
    </row>
    <row r="16" spans="1:23" x14ac:dyDescent="0.25">
      <c r="A16" s="199"/>
      <c r="B16" s="197"/>
      <c r="C16" s="197"/>
      <c r="D16" s="197"/>
      <c r="E16" s="197"/>
      <c r="F16" s="197"/>
      <c r="G16" s="197"/>
      <c r="H16" s="197"/>
      <c r="I16" s="197"/>
      <c r="J16" s="197"/>
      <c r="K16" s="198"/>
      <c r="M16" s="199"/>
      <c r="N16" s="197"/>
      <c r="O16" s="197"/>
      <c r="P16" s="197"/>
      <c r="Q16" s="197"/>
      <c r="R16" s="197"/>
      <c r="S16" s="197"/>
      <c r="T16" s="197"/>
      <c r="U16" s="197"/>
      <c r="V16" s="197"/>
      <c r="W16" s="198"/>
    </row>
    <row r="17" spans="1:23" x14ac:dyDescent="0.25">
      <c r="A17" s="199"/>
      <c r="B17" s="197"/>
      <c r="C17" s="197"/>
      <c r="D17" s="197"/>
      <c r="E17" s="197"/>
      <c r="F17" s="197"/>
      <c r="G17" s="197"/>
      <c r="H17" s="197"/>
      <c r="I17" s="197"/>
      <c r="J17" s="197"/>
      <c r="K17" s="198"/>
      <c r="M17" s="199"/>
      <c r="N17" s="197"/>
      <c r="O17" s="197"/>
      <c r="P17" s="197"/>
      <c r="Q17" s="197"/>
      <c r="R17" s="197"/>
      <c r="S17" s="197"/>
      <c r="T17" s="197"/>
      <c r="U17" s="197"/>
      <c r="V17" s="197"/>
      <c r="W17" s="198"/>
    </row>
    <row r="18" spans="1:23" x14ac:dyDescent="0.25">
      <c r="A18" s="199"/>
      <c r="B18" s="197"/>
      <c r="C18" s="197"/>
      <c r="D18" s="197"/>
      <c r="E18" s="197"/>
      <c r="F18" s="197"/>
      <c r="G18" s="197"/>
      <c r="H18" s="197"/>
      <c r="I18" s="197"/>
      <c r="J18" s="197"/>
      <c r="K18" s="198"/>
      <c r="M18" s="199"/>
      <c r="N18" s="197"/>
      <c r="O18" s="197"/>
      <c r="P18" s="197"/>
      <c r="Q18" s="197"/>
      <c r="R18" s="197"/>
      <c r="S18" s="197"/>
      <c r="T18" s="197"/>
      <c r="U18" s="197"/>
      <c r="V18" s="197"/>
      <c r="W18" s="198"/>
    </row>
    <row r="19" spans="1:23" x14ac:dyDescent="0.25">
      <c r="A19" s="199"/>
      <c r="B19" s="197"/>
      <c r="C19" s="197"/>
      <c r="D19" s="197"/>
      <c r="E19" s="197"/>
      <c r="F19" s="197"/>
      <c r="G19" s="197"/>
      <c r="H19" s="197"/>
      <c r="I19" s="197"/>
      <c r="J19" s="197"/>
      <c r="K19" s="198"/>
      <c r="M19" s="199"/>
      <c r="N19" s="197"/>
      <c r="O19" s="197"/>
      <c r="P19" s="197"/>
      <c r="Q19" s="197"/>
      <c r="R19" s="197"/>
      <c r="S19" s="197"/>
      <c r="T19" s="197"/>
      <c r="U19" s="197"/>
      <c r="V19" s="197"/>
      <c r="W19" s="198"/>
    </row>
    <row r="20" spans="1:23" x14ac:dyDescent="0.25">
      <c r="A20" s="199"/>
      <c r="B20" s="197"/>
      <c r="C20" s="197"/>
      <c r="D20" s="197"/>
      <c r="E20" s="197"/>
      <c r="F20" s="197"/>
      <c r="G20" s="197"/>
      <c r="H20" s="197"/>
      <c r="I20" s="197"/>
      <c r="J20" s="197"/>
      <c r="K20" s="198"/>
      <c r="M20" s="199"/>
      <c r="N20" s="197"/>
      <c r="O20" s="197"/>
      <c r="P20" s="197"/>
      <c r="Q20" s="197"/>
      <c r="R20" s="197"/>
      <c r="S20" s="197"/>
      <c r="T20" s="197"/>
      <c r="U20" s="197"/>
      <c r="V20" s="197"/>
      <c r="W20" s="198"/>
    </row>
    <row r="21" spans="1:23" ht="15.75" thickBot="1" x14ac:dyDescent="0.3">
      <c r="A21" s="199"/>
      <c r="B21" s="197"/>
      <c r="C21" s="197"/>
      <c r="D21" s="197"/>
      <c r="E21" s="197"/>
      <c r="F21" s="197"/>
      <c r="G21" s="197"/>
      <c r="H21" s="197"/>
      <c r="I21" s="197"/>
      <c r="J21" s="197"/>
      <c r="K21" s="198"/>
      <c r="M21" s="200"/>
      <c r="N21" s="201"/>
      <c r="O21" s="201"/>
      <c r="P21" s="201"/>
      <c r="Q21" s="201"/>
      <c r="R21" s="201"/>
      <c r="S21" s="201"/>
      <c r="T21" s="201"/>
      <c r="U21" s="201"/>
      <c r="V21" s="201"/>
      <c r="W21" s="202"/>
    </row>
    <row r="22" spans="1:23" ht="15.75" thickBot="1" x14ac:dyDescent="0.3">
      <c r="A22" s="199"/>
      <c r="B22" s="197"/>
      <c r="C22" s="197"/>
      <c r="D22" s="197"/>
      <c r="E22" s="197"/>
      <c r="F22" s="197"/>
      <c r="G22" s="197"/>
      <c r="H22" s="197"/>
      <c r="I22" s="197"/>
      <c r="J22" s="197"/>
      <c r="K22" s="198"/>
    </row>
    <row r="23" spans="1:23" x14ac:dyDescent="0.25">
      <c r="A23" s="199"/>
      <c r="B23" s="197"/>
      <c r="C23" s="197"/>
      <c r="D23" s="197"/>
      <c r="E23" s="197"/>
      <c r="F23" s="197"/>
      <c r="G23" s="197"/>
      <c r="H23" s="197"/>
      <c r="I23" s="197"/>
      <c r="J23" s="197"/>
      <c r="K23" s="198"/>
      <c r="M23" s="217" t="s">
        <v>667</v>
      </c>
      <c r="N23" s="218"/>
      <c r="O23" s="218"/>
      <c r="P23" s="218"/>
      <c r="Q23" s="218"/>
      <c r="R23" s="218"/>
      <c r="S23" s="218"/>
      <c r="T23" s="218"/>
      <c r="U23" s="218"/>
      <c r="V23" s="218"/>
      <c r="W23" s="219"/>
    </row>
    <row r="24" spans="1:23" x14ac:dyDescent="0.25">
      <c r="A24" s="199"/>
      <c r="B24" s="197"/>
      <c r="C24" s="197"/>
      <c r="D24" s="197"/>
      <c r="E24" s="197"/>
      <c r="F24" s="197"/>
      <c r="G24" s="197"/>
      <c r="H24" s="197"/>
      <c r="I24" s="197"/>
      <c r="J24" s="197"/>
      <c r="K24" s="198"/>
      <c r="M24" s="216" t="s">
        <v>668</v>
      </c>
      <c r="N24" s="191"/>
      <c r="O24" s="191"/>
      <c r="P24" s="191"/>
      <c r="Q24" s="191"/>
      <c r="R24" s="191"/>
      <c r="S24" s="191"/>
      <c r="T24" s="191"/>
      <c r="U24" s="191"/>
      <c r="V24" s="191"/>
      <c r="W24" s="192"/>
    </row>
    <row r="25" spans="1:23" x14ac:dyDescent="0.25">
      <c r="A25" s="199"/>
      <c r="B25" s="197"/>
      <c r="C25" s="197"/>
      <c r="D25" s="197"/>
      <c r="E25" s="197"/>
      <c r="F25" s="197"/>
      <c r="G25" s="197"/>
      <c r="H25" s="197"/>
      <c r="I25" s="197"/>
      <c r="J25" s="197"/>
      <c r="K25" s="198"/>
      <c r="M25" s="190"/>
      <c r="N25" s="191"/>
      <c r="O25" s="191"/>
      <c r="P25" s="191"/>
      <c r="Q25" s="191"/>
      <c r="R25" s="191"/>
      <c r="S25" s="191"/>
      <c r="T25" s="191"/>
      <c r="U25" s="191"/>
      <c r="V25" s="191"/>
      <c r="W25" s="192"/>
    </row>
    <row r="26" spans="1:23" x14ac:dyDescent="0.25">
      <c r="A26" s="199"/>
      <c r="B26" s="197"/>
      <c r="C26" s="197"/>
      <c r="D26" s="197"/>
      <c r="E26" s="197"/>
      <c r="F26" s="197"/>
      <c r="G26" s="197"/>
      <c r="H26" s="197"/>
      <c r="I26" s="197"/>
      <c r="J26" s="197"/>
      <c r="K26" s="198"/>
      <c r="M26" s="190"/>
      <c r="N26" s="191"/>
      <c r="O26" s="191"/>
      <c r="P26" s="191"/>
      <c r="Q26" s="191"/>
      <c r="R26" s="191"/>
      <c r="S26" s="191"/>
      <c r="T26" s="191"/>
      <c r="U26" s="191"/>
      <c r="V26" s="191"/>
      <c r="W26" s="192"/>
    </row>
    <row r="27" spans="1:23" x14ac:dyDescent="0.25">
      <c r="A27" s="199"/>
      <c r="B27" s="197"/>
      <c r="C27" s="197"/>
      <c r="D27" s="197"/>
      <c r="E27" s="197"/>
      <c r="F27" s="197"/>
      <c r="G27" s="197"/>
      <c r="H27" s="197"/>
      <c r="I27" s="197"/>
      <c r="J27" s="197"/>
      <c r="K27" s="198"/>
      <c r="M27" s="190"/>
      <c r="N27" s="191"/>
      <c r="O27" s="191"/>
      <c r="P27" s="191"/>
      <c r="Q27" s="191"/>
      <c r="R27" s="191"/>
      <c r="S27" s="191"/>
      <c r="T27" s="191"/>
      <c r="U27" s="191"/>
      <c r="V27" s="191"/>
      <c r="W27" s="192"/>
    </row>
    <row r="28" spans="1:23" x14ac:dyDescent="0.25">
      <c r="A28" s="199"/>
      <c r="B28" s="197"/>
      <c r="C28" s="197"/>
      <c r="D28" s="197"/>
      <c r="E28" s="197"/>
      <c r="F28" s="197"/>
      <c r="G28" s="197"/>
      <c r="H28" s="197"/>
      <c r="I28" s="197"/>
      <c r="J28" s="197"/>
      <c r="K28" s="198"/>
      <c r="M28" s="190"/>
      <c r="N28" s="191"/>
      <c r="O28" s="191"/>
      <c r="P28" s="191"/>
      <c r="Q28" s="191"/>
      <c r="R28" s="191"/>
      <c r="S28" s="191"/>
      <c r="T28" s="191"/>
      <c r="U28" s="191"/>
      <c r="V28" s="191"/>
      <c r="W28" s="192"/>
    </row>
    <row r="29" spans="1:23" x14ac:dyDescent="0.25">
      <c r="A29" s="199"/>
      <c r="B29" s="197"/>
      <c r="C29" s="197"/>
      <c r="D29" s="197"/>
      <c r="E29" s="197"/>
      <c r="F29" s="197"/>
      <c r="G29" s="197"/>
      <c r="H29" s="197"/>
      <c r="I29" s="197"/>
      <c r="J29" s="197"/>
      <c r="K29" s="198"/>
      <c r="M29" s="190"/>
      <c r="N29" s="191"/>
      <c r="O29" s="191"/>
      <c r="P29" s="191"/>
      <c r="Q29" s="191"/>
      <c r="R29" s="191"/>
      <c r="S29" s="191"/>
      <c r="T29" s="191"/>
      <c r="U29" s="191"/>
      <c r="V29" s="191"/>
      <c r="W29" s="192"/>
    </row>
    <row r="30" spans="1:23" x14ac:dyDescent="0.25">
      <c r="A30" s="199"/>
      <c r="B30" s="197"/>
      <c r="C30" s="197"/>
      <c r="D30" s="197"/>
      <c r="E30" s="197"/>
      <c r="F30" s="197"/>
      <c r="G30" s="197"/>
      <c r="H30" s="197"/>
      <c r="I30" s="197"/>
      <c r="J30" s="197"/>
      <c r="K30" s="198"/>
      <c r="M30" s="190"/>
      <c r="N30" s="191"/>
      <c r="O30" s="191"/>
      <c r="P30" s="191"/>
      <c r="Q30" s="191"/>
      <c r="R30" s="191"/>
      <c r="S30" s="191"/>
      <c r="T30" s="191"/>
      <c r="U30" s="191"/>
      <c r="V30" s="191"/>
      <c r="W30" s="192"/>
    </row>
    <row r="31" spans="1:23" x14ac:dyDescent="0.25">
      <c r="A31" s="199"/>
      <c r="B31" s="197"/>
      <c r="C31" s="197"/>
      <c r="D31" s="197"/>
      <c r="E31" s="197"/>
      <c r="F31" s="197"/>
      <c r="G31" s="197"/>
      <c r="H31" s="197"/>
      <c r="I31" s="197"/>
      <c r="J31" s="197"/>
      <c r="K31" s="198"/>
      <c r="M31" s="190"/>
      <c r="N31" s="191"/>
      <c r="O31" s="191"/>
      <c r="P31" s="191"/>
      <c r="Q31" s="191"/>
      <c r="R31" s="191"/>
      <c r="S31" s="191"/>
      <c r="T31" s="191"/>
      <c r="U31" s="191"/>
      <c r="V31" s="191"/>
      <c r="W31" s="192"/>
    </row>
    <row r="32" spans="1:23" x14ac:dyDescent="0.25">
      <c r="A32" s="199"/>
      <c r="B32" s="197"/>
      <c r="C32" s="197"/>
      <c r="D32" s="197"/>
      <c r="E32" s="197"/>
      <c r="F32" s="197"/>
      <c r="G32" s="197"/>
      <c r="H32" s="197"/>
      <c r="I32" s="197"/>
      <c r="J32" s="197"/>
      <c r="K32" s="198"/>
      <c r="M32" s="190"/>
      <c r="N32" s="191"/>
      <c r="O32" s="191"/>
      <c r="P32" s="191"/>
      <c r="Q32" s="191"/>
      <c r="R32" s="191"/>
      <c r="S32" s="191"/>
      <c r="T32" s="191"/>
      <c r="U32" s="191"/>
      <c r="V32" s="191"/>
      <c r="W32" s="192"/>
    </row>
    <row r="33" spans="1:23" x14ac:dyDescent="0.25">
      <c r="A33" s="199"/>
      <c r="B33" s="197"/>
      <c r="C33" s="197"/>
      <c r="D33" s="197"/>
      <c r="E33" s="197"/>
      <c r="F33" s="197"/>
      <c r="G33" s="197"/>
      <c r="H33" s="197"/>
      <c r="I33" s="197"/>
      <c r="J33" s="197"/>
      <c r="K33" s="198"/>
      <c r="M33" s="190"/>
      <c r="N33" s="191"/>
      <c r="O33" s="191"/>
      <c r="P33" s="191"/>
      <c r="Q33" s="191"/>
      <c r="R33" s="191"/>
      <c r="S33" s="191"/>
      <c r="T33" s="191"/>
      <c r="U33" s="191"/>
      <c r="V33" s="191"/>
      <c r="W33" s="192"/>
    </row>
    <row r="34" spans="1:23" x14ac:dyDescent="0.25">
      <c r="A34" s="199"/>
      <c r="B34" s="197"/>
      <c r="C34" s="197"/>
      <c r="D34" s="197"/>
      <c r="E34" s="197"/>
      <c r="F34" s="197"/>
      <c r="G34" s="197"/>
      <c r="H34" s="197"/>
      <c r="I34" s="197"/>
      <c r="J34" s="197"/>
      <c r="K34" s="198"/>
      <c r="M34" s="190"/>
      <c r="N34" s="191"/>
      <c r="O34" s="191"/>
      <c r="P34" s="191"/>
      <c r="Q34" s="191"/>
      <c r="R34" s="191"/>
      <c r="S34" s="191"/>
      <c r="T34" s="191"/>
      <c r="U34" s="191"/>
      <c r="V34" s="191"/>
      <c r="W34" s="192"/>
    </row>
    <row r="35" spans="1:23" ht="15.75" thickBot="1" x14ac:dyDescent="0.3">
      <c r="A35" s="199"/>
      <c r="B35" s="197"/>
      <c r="C35" s="197"/>
      <c r="D35" s="197"/>
      <c r="E35" s="197"/>
      <c r="F35" s="197"/>
      <c r="G35" s="197"/>
      <c r="H35" s="197"/>
      <c r="I35" s="197"/>
      <c r="J35" s="197"/>
      <c r="K35" s="198"/>
      <c r="M35" s="193"/>
      <c r="N35" s="194"/>
      <c r="O35" s="194"/>
      <c r="P35" s="194"/>
      <c r="Q35" s="194"/>
      <c r="R35" s="194"/>
      <c r="S35" s="194"/>
      <c r="T35" s="194"/>
      <c r="U35" s="194"/>
      <c r="V35" s="194"/>
      <c r="W35" s="195"/>
    </row>
    <row r="36" spans="1:23" ht="15.75" thickBot="1" x14ac:dyDescent="0.3">
      <c r="A36" s="199"/>
      <c r="B36" s="197"/>
      <c r="C36" s="197"/>
      <c r="D36" s="197"/>
      <c r="E36" s="197"/>
      <c r="F36" s="197"/>
      <c r="G36" s="197"/>
      <c r="H36" s="197"/>
      <c r="I36" s="197"/>
      <c r="J36" s="197"/>
      <c r="K36" s="198"/>
    </row>
    <row r="37" spans="1:23" ht="15.75" thickBot="1" x14ac:dyDescent="0.3">
      <c r="A37" s="199"/>
      <c r="B37" s="197"/>
      <c r="C37" s="197"/>
      <c r="D37" s="197"/>
      <c r="E37" s="197"/>
      <c r="F37" s="197"/>
      <c r="G37" s="197"/>
      <c r="H37" s="197"/>
      <c r="I37" s="197"/>
      <c r="J37" s="197"/>
      <c r="K37" s="198"/>
      <c r="M37" s="125" t="s">
        <v>678</v>
      </c>
      <c r="N37" s="126"/>
      <c r="O37" s="126"/>
      <c r="P37" s="126"/>
      <c r="Q37" s="126"/>
      <c r="R37" s="126"/>
      <c r="S37" s="126"/>
      <c r="T37" s="126"/>
      <c r="U37" s="126"/>
      <c r="V37" s="126"/>
      <c r="W37" s="127"/>
    </row>
    <row r="38" spans="1:23" x14ac:dyDescent="0.25">
      <c r="A38" s="199"/>
      <c r="B38" s="197"/>
      <c r="C38" s="197"/>
      <c r="D38" s="197"/>
      <c r="E38" s="197"/>
      <c r="F38" s="197"/>
      <c r="G38" s="197"/>
      <c r="H38" s="197"/>
      <c r="I38" s="197"/>
      <c r="J38" s="197"/>
      <c r="K38" s="198"/>
      <c r="M38" s="203" t="s">
        <v>679</v>
      </c>
      <c r="N38" s="204"/>
      <c r="O38" s="204"/>
      <c r="P38" s="204"/>
      <c r="Q38" s="204"/>
      <c r="R38" s="204"/>
      <c r="S38" s="204"/>
      <c r="T38" s="204"/>
      <c r="U38" s="204"/>
      <c r="V38" s="204"/>
      <c r="W38" s="205"/>
    </row>
    <row r="39" spans="1:23" x14ac:dyDescent="0.25">
      <c r="A39" s="199"/>
      <c r="B39" s="197"/>
      <c r="C39" s="197"/>
      <c r="D39" s="197"/>
      <c r="E39" s="197"/>
      <c r="F39" s="197"/>
      <c r="G39" s="197"/>
      <c r="H39" s="197"/>
      <c r="I39" s="197"/>
      <c r="J39" s="197"/>
      <c r="K39" s="198"/>
      <c r="M39" s="199"/>
      <c r="N39" s="197"/>
      <c r="O39" s="197"/>
      <c r="P39" s="197"/>
      <c r="Q39" s="197"/>
      <c r="R39" s="197"/>
      <c r="S39" s="197"/>
      <c r="T39" s="197"/>
      <c r="U39" s="197"/>
      <c r="V39" s="197"/>
      <c r="W39" s="198"/>
    </row>
    <row r="40" spans="1:23" x14ac:dyDescent="0.25">
      <c r="A40" s="199"/>
      <c r="B40" s="197"/>
      <c r="C40" s="197"/>
      <c r="D40" s="197"/>
      <c r="E40" s="197"/>
      <c r="F40" s="197"/>
      <c r="G40" s="197"/>
      <c r="H40" s="197"/>
      <c r="I40" s="197"/>
      <c r="J40" s="197"/>
      <c r="K40" s="198"/>
      <c r="M40" s="199"/>
      <c r="N40" s="197"/>
      <c r="O40" s="197"/>
      <c r="P40" s="197"/>
      <c r="Q40" s="197"/>
      <c r="R40" s="197"/>
      <c r="S40" s="197"/>
      <c r="T40" s="197"/>
      <c r="U40" s="197"/>
      <c r="V40" s="197"/>
      <c r="W40" s="198"/>
    </row>
    <row r="41" spans="1:23" x14ac:dyDescent="0.25">
      <c r="A41" s="199"/>
      <c r="B41" s="197"/>
      <c r="C41" s="197"/>
      <c r="D41" s="197"/>
      <c r="E41" s="197"/>
      <c r="F41" s="197"/>
      <c r="G41" s="197"/>
      <c r="H41" s="197"/>
      <c r="I41" s="197"/>
      <c r="J41" s="197"/>
      <c r="K41" s="198"/>
      <c r="M41" s="199"/>
      <c r="N41" s="197"/>
      <c r="O41" s="197"/>
      <c r="P41" s="197"/>
      <c r="Q41" s="197"/>
      <c r="R41" s="197"/>
      <c r="S41" s="197"/>
      <c r="T41" s="197"/>
      <c r="U41" s="197"/>
      <c r="V41" s="197"/>
      <c r="W41" s="198"/>
    </row>
    <row r="42" spans="1:23" x14ac:dyDescent="0.25">
      <c r="A42" s="199"/>
      <c r="B42" s="197"/>
      <c r="C42" s="197"/>
      <c r="D42" s="197"/>
      <c r="E42" s="197"/>
      <c r="F42" s="197"/>
      <c r="G42" s="197"/>
      <c r="H42" s="197"/>
      <c r="I42" s="197"/>
      <c r="J42" s="197"/>
      <c r="K42" s="198"/>
      <c r="M42" s="199"/>
      <c r="N42" s="197"/>
      <c r="O42" s="197"/>
      <c r="P42" s="197"/>
      <c r="Q42" s="197"/>
      <c r="R42" s="197"/>
      <c r="S42" s="197"/>
      <c r="T42" s="197"/>
      <c r="U42" s="197"/>
      <c r="V42" s="197"/>
      <c r="W42" s="198"/>
    </row>
    <row r="43" spans="1:23" x14ac:dyDescent="0.25">
      <c r="A43" s="199"/>
      <c r="B43" s="197"/>
      <c r="C43" s="197"/>
      <c r="D43" s="197"/>
      <c r="E43" s="197"/>
      <c r="F43" s="197"/>
      <c r="G43" s="197"/>
      <c r="H43" s="197"/>
      <c r="I43" s="197"/>
      <c r="J43" s="197"/>
      <c r="K43" s="198"/>
      <c r="M43" s="199"/>
      <c r="N43" s="197"/>
      <c r="O43" s="197"/>
      <c r="P43" s="197"/>
      <c r="Q43" s="197"/>
      <c r="R43" s="197"/>
      <c r="S43" s="197"/>
      <c r="T43" s="197"/>
      <c r="U43" s="197"/>
      <c r="V43" s="197"/>
      <c r="W43" s="198"/>
    </row>
    <row r="44" spans="1:23" x14ac:dyDescent="0.25">
      <c r="A44" s="199"/>
      <c r="B44" s="197"/>
      <c r="C44" s="197"/>
      <c r="D44" s="197"/>
      <c r="E44" s="197"/>
      <c r="F44" s="197"/>
      <c r="G44" s="197"/>
      <c r="H44" s="197"/>
      <c r="I44" s="197"/>
      <c r="J44" s="197"/>
      <c r="K44" s="198"/>
      <c r="M44" s="199"/>
      <c r="N44" s="197"/>
      <c r="O44" s="197"/>
      <c r="P44" s="197"/>
      <c r="Q44" s="197"/>
      <c r="R44" s="197"/>
      <c r="S44" s="197"/>
      <c r="T44" s="197"/>
      <c r="U44" s="197"/>
      <c r="V44" s="197"/>
      <c r="W44" s="198"/>
    </row>
    <row r="45" spans="1:23" x14ac:dyDescent="0.25">
      <c r="A45" s="199"/>
      <c r="B45" s="197"/>
      <c r="C45" s="197"/>
      <c r="D45" s="197"/>
      <c r="E45" s="197"/>
      <c r="F45" s="197"/>
      <c r="G45" s="197"/>
      <c r="H45" s="197"/>
      <c r="I45" s="197"/>
      <c r="J45" s="197"/>
      <c r="K45" s="198"/>
      <c r="M45" s="199"/>
      <c r="N45" s="197"/>
      <c r="O45" s="197"/>
      <c r="P45" s="197"/>
      <c r="Q45" s="197"/>
      <c r="R45" s="197"/>
      <c r="S45" s="197"/>
      <c r="T45" s="197"/>
      <c r="U45" s="197"/>
      <c r="V45" s="197"/>
      <c r="W45" s="198"/>
    </row>
    <row r="46" spans="1:23" x14ac:dyDescent="0.25">
      <c r="A46" s="199"/>
      <c r="B46" s="197"/>
      <c r="C46" s="197"/>
      <c r="D46" s="197"/>
      <c r="E46" s="197"/>
      <c r="F46" s="197"/>
      <c r="G46" s="197"/>
      <c r="H46" s="197"/>
      <c r="I46" s="197"/>
      <c r="J46" s="197"/>
      <c r="K46" s="198"/>
      <c r="M46" s="199"/>
      <c r="N46" s="197"/>
      <c r="O46" s="197"/>
      <c r="P46" s="197"/>
      <c r="Q46" s="197"/>
      <c r="R46" s="197"/>
      <c r="S46" s="197"/>
      <c r="T46" s="197"/>
      <c r="U46" s="197"/>
      <c r="V46" s="197"/>
      <c r="W46" s="198"/>
    </row>
    <row r="47" spans="1:23" ht="15.75" thickBot="1" x14ac:dyDescent="0.3">
      <c r="A47" s="199"/>
      <c r="B47" s="197"/>
      <c r="C47" s="197"/>
      <c r="D47" s="197"/>
      <c r="E47" s="197"/>
      <c r="F47" s="197"/>
      <c r="G47" s="197"/>
      <c r="H47" s="197"/>
      <c r="I47" s="197"/>
      <c r="J47" s="197"/>
      <c r="K47" s="198"/>
      <c r="M47" s="200"/>
      <c r="N47" s="201"/>
      <c r="O47" s="201"/>
      <c r="P47" s="201"/>
      <c r="Q47" s="201"/>
      <c r="R47" s="201"/>
      <c r="S47" s="201"/>
      <c r="T47" s="201"/>
      <c r="U47" s="201"/>
      <c r="V47" s="201"/>
      <c r="W47" s="202"/>
    </row>
    <row r="48" spans="1:23" ht="15.75" thickBot="1" x14ac:dyDescent="0.3">
      <c r="A48" s="199"/>
      <c r="B48" s="197"/>
      <c r="C48" s="197"/>
      <c r="D48" s="197"/>
      <c r="E48" s="197"/>
      <c r="F48" s="197"/>
      <c r="G48" s="197"/>
      <c r="H48" s="197"/>
      <c r="I48" s="197"/>
      <c r="J48" s="197"/>
      <c r="K48" s="198"/>
    </row>
    <row r="49" spans="1:23" ht="15.75" thickBot="1" x14ac:dyDescent="0.3">
      <c r="A49" s="199"/>
      <c r="B49" s="197"/>
      <c r="C49" s="197"/>
      <c r="D49" s="197"/>
      <c r="E49" s="197"/>
      <c r="F49" s="197"/>
      <c r="G49" s="197"/>
      <c r="H49" s="197"/>
      <c r="I49" s="197"/>
      <c r="J49" s="197"/>
      <c r="K49" s="198"/>
      <c r="M49" s="125" t="s">
        <v>681</v>
      </c>
      <c r="N49" s="126"/>
      <c r="O49" s="126"/>
      <c r="P49" s="126"/>
      <c r="Q49" s="126"/>
      <c r="R49" s="126"/>
      <c r="S49" s="126"/>
      <c r="T49" s="126"/>
      <c r="U49" s="126"/>
      <c r="V49" s="126"/>
      <c r="W49" s="127"/>
    </row>
    <row r="50" spans="1:23" x14ac:dyDescent="0.25">
      <c r="A50" s="199"/>
      <c r="B50" s="197"/>
      <c r="C50" s="197"/>
      <c r="D50" s="197"/>
      <c r="E50" s="197"/>
      <c r="F50" s="197"/>
      <c r="G50" s="197"/>
      <c r="H50" s="197"/>
      <c r="I50" s="197"/>
      <c r="J50" s="197"/>
      <c r="K50" s="198"/>
      <c r="M50" s="203" t="s">
        <v>682</v>
      </c>
      <c r="N50" s="204"/>
      <c r="O50" s="204"/>
      <c r="P50" s="204"/>
      <c r="Q50" s="204"/>
      <c r="R50" s="204"/>
      <c r="S50" s="204"/>
      <c r="T50" s="204"/>
      <c r="U50" s="204"/>
      <c r="V50" s="204"/>
      <c r="W50" s="205"/>
    </row>
    <row r="51" spans="1:23" x14ac:dyDescent="0.25">
      <c r="A51" s="199"/>
      <c r="B51" s="197"/>
      <c r="C51" s="197"/>
      <c r="D51" s="197"/>
      <c r="E51" s="197"/>
      <c r="F51" s="197"/>
      <c r="G51" s="197"/>
      <c r="H51" s="197"/>
      <c r="I51" s="197"/>
      <c r="J51" s="197"/>
      <c r="K51" s="198"/>
      <c r="M51" s="199"/>
      <c r="N51" s="197"/>
      <c r="O51" s="197"/>
      <c r="P51" s="197"/>
      <c r="Q51" s="197"/>
      <c r="R51" s="197"/>
      <c r="S51" s="197"/>
      <c r="T51" s="197"/>
      <c r="U51" s="197"/>
      <c r="V51" s="197"/>
      <c r="W51" s="198"/>
    </row>
    <row r="52" spans="1:23" x14ac:dyDescent="0.25">
      <c r="A52" s="199"/>
      <c r="B52" s="197"/>
      <c r="C52" s="197"/>
      <c r="D52" s="197"/>
      <c r="E52" s="197"/>
      <c r="F52" s="197"/>
      <c r="G52" s="197"/>
      <c r="H52" s="197"/>
      <c r="I52" s="197"/>
      <c r="J52" s="197"/>
      <c r="K52" s="198"/>
      <c r="M52" s="199"/>
      <c r="N52" s="197"/>
      <c r="O52" s="197"/>
      <c r="P52" s="197"/>
      <c r="Q52" s="197"/>
      <c r="R52" s="197"/>
      <c r="S52" s="197"/>
      <c r="T52" s="197"/>
      <c r="U52" s="197"/>
      <c r="V52" s="197"/>
      <c r="W52" s="198"/>
    </row>
    <row r="53" spans="1:23" ht="15.75" thickBot="1" x14ac:dyDescent="0.3">
      <c r="A53" s="200"/>
      <c r="B53" s="201"/>
      <c r="C53" s="201"/>
      <c r="D53" s="201"/>
      <c r="E53" s="201"/>
      <c r="F53" s="201"/>
      <c r="G53" s="201"/>
      <c r="H53" s="201"/>
      <c r="I53" s="201"/>
      <c r="J53" s="201"/>
      <c r="K53" s="202"/>
      <c r="M53" s="199"/>
      <c r="N53" s="197"/>
      <c r="O53" s="197"/>
      <c r="P53" s="197"/>
      <c r="Q53" s="197"/>
      <c r="R53" s="197"/>
      <c r="S53" s="197"/>
      <c r="T53" s="197"/>
      <c r="U53" s="197"/>
      <c r="V53" s="197"/>
      <c r="W53" s="198"/>
    </row>
    <row r="54" spans="1:23" ht="15.75" thickBot="1" x14ac:dyDescent="0.3">
      <c r="M54" s="199"/>
      <c r="N54" s="197"/>
      <c r="O54" s="197"/>
      <c r="P54" s="197"/>
      <c r="Q54" s="197"/>
      <c r="R54" s="197"/>
      <c r="S54" s="197"/>
      <c r="T54" s="197"/>
      <c r="U54" s="197"/>
      <c r="V54" s="197"/>
      <c r="W54" s="198"/>
    </row>
    <row r="55" spans="1:23" ht="15.75" thickBot="1" x14ac:dyDescent="0.3">
      <c r="A55" s="206" t="s">
        <v>650</v>
      </c>
      <c r="B55" s="207"/>
      <c r="C55" s="207"/>
      <c r="D55" s="207"/>
      <c r="E55" s="207"/>
      <c r="F55" s="207"/>
      <c r="G55" s="207"/>
      <c r="H55" s="207"/>
      <c r="I55" s="207"/>
      <c r="J55" s="207"/>
      <c r="K55" s="208"/>
      <c r="M55" s="199"/>
      <c r="N55" s="197"/>
      <c r="O55" s="197"/>
      <c r="P55" s="197"/>
      <c r="Q55" s="197"/>
      <c r="R55" s="197"/>
      <c r="S55" s="197"/>
      <c r="T55" s="197"/>
      <c r="U55" s="197"/>
      <c r="V55" s="197"/>
      <c r="W55" s="198"/>
    </row>
    <row r="56" spans="1:23" x14ac:dyDescent="0.25">
      <c r="A56" s="212" t="s">
        <v>652</v>
      </c>
      <c r="B56" s="204"/>
      <c r="C56" s="204"/>
      <c r="D56" s="204"/>
      <c r="E56" s="204"/>
      <c r="F56" s="204"/>
      <c r="G56" s="204"/>
      <c r="H56" s="204"/>
      <c r="I56" s="204"/>
      <c r="J56" s="204"/>
      <c r="K56" s="204"/>
      <c r="M56" s="199"/>
      <c r="N56" s="197"/>
      <c r="O56" s="197"/>
      <c r="P56" s="197"/>
      <c r="Q56" s="197"/>
      <c r="R56" s="197"/>
      <c r="S56" s="197"/>
      <c r="T56" s="197"/>
      <c r="U56" s="197"/>
      <c r="V56" s="197"/>
      <c r="W56" s="198"/>
    </row>
    <row r="57" spans="1:23" x14ac:dyDescent="0.25">
      <c r="A57" s="197"/>
      <c r="B57" s="197"/>
      <c r="C57" s="197"/>
      <c r="D57" s="197"/>
      <c r="E57" s="197"/>
      <c r="F57" s="197"/>
      <c r="G57" s="197"/>
      <c r="H57" s="197"/>
      <c r="I57" s="197"/>
      <c r="J57" s="197"/>
      <c r="K57" s="197"/>
      <c r="M57" s="199"/>
      <c r="N57" s="197"/>
      <c r="O57" s="197"/>
      <c r="P57" s="197"/>
      <c r="Q57" s="197"/>
      <c r="R57" s="197"/>
      <c r="S57" s="197"/>
      <c r="T57" s="197"/>
      <c r="U57" s="197"/>
      <c r="V57" s="197"/>
      <c r="W57" s="198"/>
    </row>
    <row r="58" spans="1:23" x14ac:dyDescent="0.25">
      <c r="A58" s="197"/>
      <c r="B58" s="197"/>
      <c r="C58" s="197"/>
      <c r="D58" s="197"/>
      <c r="E58" s="197"/>
      <c r="F58" s="197"/>
      <c r="G58" s="197"/>
      <c r="H58" s="197"/>
      <c r="I58" s="197"/>
      <c r="J58" s="197"/>
      <c r="K58" s="197"/>
      <c r="M58" s="199"/>
      <c r="N58" s="197"/>
      <c r="O58" s="197"/>
      <c r="P58" s="197"/>
      <c r="Q58" s="197"/>
      <c r="R58" s="197"/>
      <c r="S58" s="197"/>
      <c r="T58" s="197"/>
      <c r="U58" s="197"/>
      <c r="V58" s="197"/>
      <c r="W58" s="198"/>
    </row>
    <row r="59" spans="1:23" ht="15.75" thickBot="1" x14ac:dyDescent="0.3">
      <c r="A59" s="197"/>
      <c r="B59" s="197"/>
      <c r="C59" s="197"/>
      <c r="D59" s="197"/>
      <c r="E59" s="197"/>
      <c r="F59" s="197"/>
      <c r="G59" s="197"/>
      <c r="H59" s="197"/>
      <c r="I59" s="197"/>
      <c r="J59" s="197"/>
      <c r="K59" s="197"/>
      <c r="M59" s="200"/>
      <c r="N59" s="201"/>
      <c r="O59" s="201"/>
      <c r="P59" s="201"/>
      <c r="Q59" s="201"/>
      <c r="R59" s="201"/>
      <c r="S59" s="201"/>
      <c r="T59" s="201"/>
      <c r="U59" s="201"/>
      <c r="V59" s="201"/>
      <c r="W59" s="202"/>
    </row>
    <row r="60" spans="1:23" x14ac:dyDescent="0.25">
      <c r="A60" s="197"/>
      <c r="B60" s="197"/>
      <c r="C60" s="197"/>
      <c r="D60" s="197"/>
      <c r="E60" s="197"/>
      <c r="F60" s="197"/>
      <c r="G60" s="197"/>
      <c r="H60" s="197"/>
      <c r="I60" s="197"/>
      <c r="J60" s="197"/>
      <c r="K60" s="197"/>
    </row>
    <row r="61" spans="1:23" x14ac:dyDescent="0.25">
      <c r="A61" s="197"/>
      <c r="B61" s="197"/>
      <c r="C61" s="197"/>
      <c r="D61" s="197"/>
      <c r="E61" s="197"/>
      <c r="F61" s="197"/>
      <c r="G61" s="197"/>
      <c r="H61" s="197"/>
      <c r="I61" s="197"/>
      <c r="J61" s="197"/>
      <c r="K61" s="197"/>
      <c r="M61" s="179" t="s">
        <v>686</v>
      </c>
      <c r="N61" s="179"/>
      <c r="O61" s="179"/>
      <c r="P61" s="179"/>
      <c r="Q61" s="179"/>
      <c r="R61" s="179"/>
      <c r="S61" s="179"/>
      <c r="T61" s="179"/>
      <c r="U61" s="179"/>
      <c r="V61" s="179"/>
      <c r="W61" s="179"/>
    </row>
    <row r="62" spans="1:23" x14ac:dyDescent="0.25">
      <c r="A62" s="197"/>
      <c r="B62" s="197"/>
      <c r="C62" s="197"/>
      <c r="D62" s="197"/>
      <c r="E62" s="197"/>
      <c r="F62" s="197"/>
      <c r="G62" s="197"/>
      <c r="H62" s="197"/>
      <c r="I62" s="197"/>
      <c r="J62" s="197"/>
      <c r="K62" s="197"/>
      <c r="M62" s="221" t="s">
        <v>687</v>
      </c>
      <c r="N62" s="197"/>
      <c r="O62" s="197"/>
      <c r="P62" s="197"/>
      <c r="Q62" s="197"/>
      <c r="R62" s="197"/>
      <c r="S62" s="197"/>
      <c r="T62" s="197"/>
      <c r="U62" s="197"/>
      <c r="V62" s="197"/>
      <c r="W62" s="197"/>
    </row>
    <row r="63" spans="1:23" x14ac:dyDescent="0.25">
      <c r="A63" s="197"/>
      <c r="B63" s="197"/>
      <c r="C63" s="197"/>
      <c r="D63" s="197"/>
      <c r="E63" s="197"/>
      <c r="F63" s="197"/>
      <c r="G63" s="197"/>
      <c r="H63" s="197"/>
      <c r="I63" s="197"/>
      <c r="J63" s="197"/>
      <c r="K63" s="197"/>
      <c r="M63" s="197"/>
      <c r="N63" s="197"/>
      <c r="O63" s="197"/>
      <c r="P63" s="197"/>
      <c r="Q63" s="197"/>
      <c r="R63" s="197"/>
      <c r="S63" s="197"/>
      <c r="T63" s="197"/>
      <c r="U63" s="197"/>
      <c r="V63" s="197"/>
      <c r="W63" s="197"/>
    </row>
    <row r="64" spans="1:23" x14ac:dyDescent="0.25">
      <c r="A64" s="197"/>
      <c r="B64" s="197"/>
      <c r="C64" s="197"/>
      <c r="D64" s="197"/>
      <c r="E64" s="197"/>
      <c r="F64" s="197"/>
      <c r="G64" s="197"/>
      <c r="H64" s="197"/>
      <c r="I64" s="197"/>
      <c r="J64" s="197"/>
      <c r="K64" s="197"/>
      <c r="M64" s="197"/>
      <c r="N64" s="197"/>
      <c r="O64" s="197"/>
      <c r="P64" s="197"/>
      <c r="Q64" s="197"/>
      <c r="R64" s="197"/>
      <c r="S64" s="197"/>
      <c r="T64" s="197"/>
      <c r="U64" s="197"/>
      <c r="V64" s="197"/>
      <c r="W64" s="197"/>
    </row>
    <row r="65" spans="1:23" x14ac:dyDescent="0.25">
      <c r="A65" s="197"/>
      <c r="B65" s="197"/>
      <c r="C65" s="197"/>
      <c r="D65" s="197"/>
      <c r="E65" s="197"/>
      <c r="F65" s="197"/>
      <c r="G65" s="197"/>
      <c r="H65" s="197"/>
      <c r="I65" s="197"/>
      <c r="J65" s="197"/>
      <c r="K65" s="197"/>
      <c r="M65" s="197"/>
      <c r="N65" s="197"/>
      <c r="O65" s="197"/>
      <c r="P65" s="197"/>
      <c r="Q65" s="197"/>
      <c r="R65" s="197"/>
      <c r="S65" s="197"/>
      <c r="T65" s="197"/>
      <c r="U65" s="197"/>
      <c r="V65" s="197"/>
      <c r="W65" s="197"/>
    </row>
    <row r="66" spans="1:23" x14ac:dyDescent="0.25">
      <c r="A66" s="197"/>
      <c r="B66" s="197"/>
      <c r="C66" s="197"/>
      <c r="D66" s="197"/>
      <c r="E66" s="197"/>
      <c r="F66" s="197"/>
      <c r="G66" s="197"/>
      <c r="H66" s="197"/>
      <c r="I66" s="197"/>
      <c r="J66" s="197"/>
      <c r="K66" s="197"/>
      <c r="M66" s="197"/>
      <c r="N66" s="197"/>
      <c r="O66" s="197"/>
      <c r="P66" s="197"/>
      <c r="Q66" s="197"/>
      <c r="R66" s="197"/>
      <c r="S66" s="197"/>
      <c r="T66" s="197"/>
      <c r="U66" s="197"/>
      <c r="V66" s="197"/>
      <c r="W66" s="197"/>
    </row>
    <row r="67" spans="1:23" x14ac:dyDescent="0.25">
      <c r="A67" s="197"/>
      <c r="B67" s="197"/>
      <c r="C67" s="197"/>
      <c r="D67" s="197"/>
      <c r="E67" s="197"/>
      <c r="F67" s="197"/>
      <c r="G67" s="197"/>
      <c r="H67" s="197"/>
      <c r="I67" s="197"/>
      <c r="J67" s="197"/>
      <c r="K67" s="197"/>
      <c r="M67" s="197"/>
      <c r="N67" s="197"/>
      <c r="O67" s="197"/>
      <c r="P67" s="197"/>
      <c r="Q67" s="197"/>
      <c r="R67" s="197"/>
      <c r="S67" s="197"/>
      <c r="T67" s="197"/>
      <c r="U67" s="197"/>
      <c r="V67" s="197"/>
      <c r="W67" s="197"/>
    </row>
    <row r="68" spans="1:23" x14ac:dyDescent="0.25">
      <c r="A68" s="197"/>
      <c r="B68" s="197"/>
      <c r="C68" s="197"/>
      <c r="D68" s="197"/>
      <c r="E68" s="197"/>
      <c r="F68" s="197"/>
      <c r="G68" s="197"/>
      <c r="H68" s="197"/>
      <c r="I68" s="197"/>
      <c r="J68" s="197"/>
      <c r="K68" s="197"/>
      <c r="M68" s="197"/>
      <c r="N68" s="197"/>
      <c r="O68" s="197"/>
      <c r="P68" s="197"/>
      <c r="Q68" s="197"/>
      <c r="R68" s="197"/>
      <c r="S68" s="197"/>
      <c r="T68" s="197"/>
      <c r="U68" s="197"/>
      <c r="V68" s="197"/>
      <c r="W68" s="197"/>
    </row>
    <row r="69" spans="1:23" x14ac:dyDescent="0.25">
      <c r="A69" s="197"/>
      <c r="B69" s="197"/>
      <c r="C69" s="197"/>
      <c r="D69" s="197"/>
      <c r="E69" s="197"/>
      <c r="F69" s="197"/>
      <c r="G69" s="197"/>
      <c r="H69" s="197"/>
      <c r="I69" s="197"/>
      <c r="J69" s="197"/>
      <c r="K69" s="197"/>
      <c r="M69" s="197"/>
      <c r="N69" s="197"/>
      <c r="O69" s="197"/>
      <c r="P69" s="197"/>
      <c r="Q69" s="197"/>
      <c r="R69" s="197"/>
      <c r="S69" s="197"/>
      <c r="T69" s="197"/>
      <c r="U69" s="197"/>
      <c r="V69" s="197"/>
      <c r="W69" s="197"/>
    </row>
    <row r="70" spans="1:23" x14ac:dyDescent="0.25">
      <c r="A70" s="197"/>
      <c r="B70" s="197"/>
      <c r="C70" s="197"/>
      <c r="D70" s="197"/>
      <c r="E70" s="197"/>
      <c r="F70" s="197"/>
      <c r="G70" s="197"/>
      <c r="H70" s="197"/>
      <c r="I70" s="197"/>
      <c r="J70" s="197"/>
      <c r="K70" s="197"/>
      <c r="M70" s="197"/>
      <c r="N70" s="197"/>
      <c r="O70" s="197"/>
      <c r="P70" s="197"/>
      <c r="Q70" s="197"/>
      <c r="R70" s="197"/>
      <c r="S70" s="197"/>
      <c r="T70" s="197"/>
      <c r="U70" s="197"/>
      <c r="V70" s="197"/>
      <c r="W70" s="197"/>
    </row>
    <row r="71" spans="1:23" ht="15.75" thickBot="1" x14ac:dyDescent="0.3">
      <c r="M71" s="197"/>
      <c r="N71" s="197"/>
      <c r="O71" s="197"/>
      <c r="P71" s="197"/>
      <c r="Q71" s="197"/>
      <c r="R71" s="197"/>
      <c r="S71" s="197"/>
      <c r="T71" s="197"/>
      <c r="U71" s="197"/>
      <c r="V71" s="197"/>
      <c r="W71" s="197"/>
    </row>
    <row r="72" spans="1:23" x14ac:dyDescent="0.25">
      <c r="A72" s="220" t="s">
        <v>690</v>
      </c>
      <c r="B72" s="218"/>
      <c r="C72" s="218"/>
      <c r="D72" s="218"/>
      <c r="E72" s="218"/>
      <c r="F72" s="218"/>
      <c r="G72" s="218"/>
      <c r="H72" s="218"/>
      <c r="I72" s="218"/>
      <c r="J72" s="218"/>
      <c r="K72" s="219"/>
      <c r="M72" s="197"/>
      <c r="N72" s="197"/>
      <c r="O72" s="197"/>
      <c r="P72" s="197"/>
      <c r="Q72" s="197"/>
      <c r="R72" s="197"/>
      <c r="S72" s="197"/>
      <c r="T72" s="197"/>
      <c r="U72" s="197"/>
      <c r="V72" s="197"/>
      <c r="W72" s="197"/>
    </row>
    <row r="73" spans="1:23" x14ac:dyDescent="0.25">
      <c r="A73" s="216" t="s">
        <v>691</v>
      </c>
      <c r="B73" s="191"/>
      <c r="C73" s="191"/>
      <c r="D73" s="191"/>
      <c r="E73" s="191"/>
      <c r="F73" s="191"/>
      <c r="G73" s="191"/>
      <c r="H73" s="191"/>
      <c r="I73" s="191"/>
      <c r="J73" s="191"/>
      <c r="K73" s="192"/>
      <c r="M73" s="197"/>
      <c r="N73" s="197"/>
      <c r="O73" s="197"/>
      <c r="P73" s="197"/>
      <c r="Q73" s="197"/>
      <c r="R73" s="197"/>
      <c r="S73" s="197"/>
      <c r="T73" s="197"/>
      <c r="U73" s="197"/>
      <c r="V73" s="197"/>
      <c r="W73" s="197"/>
    </row>
    <row r="74" spans="1:23" x14ac:dyDescent="0.25">
      <c r="A74" s="190"/>
      <c r="B74" s="191"/>
      <c r="C74" s="191"/>
      <c r="D74" s="191"/>
      <c r="E74" s="191"/>
      <c r="F74" s="191"/>
      <c r="G74" s="191"/>
      <c r="H74" s="191"/>
      <c r="I74" s="191"/>
      <c r="J74" s="191"/>
      <c r="K74" s="192"/>
      <c r="M74" s="197"/>
      <c r="N74" s="197"/>
      <c r="O74" s="197"/>
      <c r="P74" s="197"/>
      <c r="Q74" s="197"/>
      <c r="R74" s="197"/>
      <c r="S74" s="197"/>
      <c r="T74" s="197"/>
      <c r="U74" s="197"/>
      <c r="V74" s="197"/>
      <c r="W74" s="197"/>
    </row>
    <row r="75" spans="1:23" x14ac:dyDescent="0.25">
      <c r="A75" s="190"/>
      <c r="B75" s="191"/>
      <c r="C75" s="191"/>
      <c r="D75" s="191"/>
      <c r="E75" s="191"/>
      <c r="F75" s="191"/>
      <c r="G75" s="191"/>
      <c r="H75" s="191"/>
      <c r="I75" s="191"/>
      <c r="J75" s="191"/>
      <c r="K75" s="192"/>
      <c r="M75" s="197"/>
      <c r="N75" s="197"/>
      <c r="O75" s="197"/>
      <c r="P75" s="197"/>
      <c r="Q75" s="197"/>
      <c r="R75" s="197"/>
      <c r="S75" s="197"/>
      <c r="T75" s="197"/>
      <c r="U75" s="197"/>
      <c r="V75" s="197"/>
      <c r="W75" s="197"/>
    </row>
    <row r="76" spans="1:23" x14ac:dyDescent="0.25">
      <c r="A76" s="190"/>
      <c r="B76" s="191"/>
      <c r="C76" s="191"/>
      <c r="D76" s="191"/>
      <c r="E76" s="191"/>
      <c r="F76" s="191"/>
      <c r="G76" s="191"/>
      <c r="H76" s="191"/>
      <c r="I76" s="191"/>
      <c r="J76" s="191"/>
      <c r="K76" s="192"/>
      <c r="M76" s="197"/>
      <c r="N76" s="197"/>
      <c r="O76" s="197"/>
      <c r="P76" s="197"/>
      <c r="Q76" s="197"/>
      <c r="R76" s="197"/>
      <c r="S76" s="197"/>
      <c r="T76" s="197"/>
      <c r="U76" s="197"/>
      <c r="V76" s="197"/>
      <c r="W76" s="197"/>
    </row>
    <row r="77" spans="1:23" x14ac:dyDescent="0.25">
      <c r="A77" s="190"/>
      <c r="B77" s="191"/>
      <c r="C77" s="191"/>
      <c r="D77" s="191"/>
      <c r="E77" s="191"/>
      <c r="F77" s="191"/>
      <c r="G77" s="191"/>
      <c r="H77" s="191"/>
      <c r="I77" s="191"/>
      <c r="J77" s="191"/>
      <c r="K77" s="192"/>
      <c r="M77" s="197"/>
      <c r="N77" s="197"/>
      <c r="O77" s="197"/>
      <c r="P77" s="197"/>
      <c r="Q77" s="197"/>
      <c r="R77" s="197"/>
      <c r="S77" s="197"/>
      <c r="T77" s="197"/>
      <c r="U77" s="197"/>
      <c r="V77" s="197"/>
      <c r="W77" s="197"/>
    </row>
    <row r="78" spans="1:23" x14ac:dyDescent="0.25">
      <c r="A78" s="190"/>
      <c r="B78" s="191"/>
      <c r="C78" s="191"/>
      <c r="D78" s="191"/>
      <c r="E78" s="191"/>
      <c r="F78" s="191"/>
      <c r="G78" s="191"/>
      <c r="H78" s="191"/>
      <c r="I78" s="191"/>
      <c r="J78" s="191"/>
      <c r="K78" s="192"/>
      <c r="M78" s="197"/>
      <c r="N78" s="197"/>
      <c r="O78" s="197"/>
      <c r="P78" s="197"/>
      <c r="Q78" s="197"/>
      <c r="R78" s="197"/>
      <c r="S78" s="197"/>
      <c r="T78" s="197"/>
      <c r="U78" s="197"/>
      <c r="V78" s="197"/>
      <c r="W78" s="197"/>
    </row>
    <row r="79" spans="1:23" ht="15.75" thickBot="1" x14ac:dyDescent="0.3">
      <c r="A79" s="193"/>
      <c r="B79" s="194"/>
      <c r="C79" s="194"/>
      <c r="D79" s="194"/>
      <c r="E79" s="194"/>
      <c r="F79" s="194"/>
      <c r="G79" s="194"/>
      <c r="H79" s="194"/>
      <c r="I79" s="194"/>
      <c r="J79" s="194"/>
      <c r="K79" s="195"/>
      <c r="M79" s="197"/>
      <c r="N79" s="197"/>
      <c r="O79" s="197"/>
      <c r="P79" s="197"/>
      <c r="Q79" s="197"/>
      <c r="R79" s="197"/>
      <c r="S79" s="197"/>
      <c r="T79" s="197"/>
      <c r="U79" s="197"/>
      <c r="V79" s="197"/>
      <c r="W79" s="197"/>
    </row>
    <row r="80" spans="1:23" ht="15.75" thickBot="1" x14ac:dyDescent="0.3"/>
    <row r="81" spans="1:23" ht="15.75" thickBot="1" x14ac:dyDescent="0.3">
      <c r="A81" s="125" t="s">
        <v>696</v>
      </c>
      <c r="B81" s="126"/>
      <c r="C81" s="126"/>
      <c r="D81" s="126"/>
      <c r="E81" s="126"/>
      <c r="F81" s="126"/>
      <c r="G81" s="126"/>
      <c r="H81" s="126"/>
      <c r="I81" s="126"/>
      <c r="J81" s="126"/>
      <c r="K81" s="127"/>
      <c r="M81" s="125" t="s">
        <v>703</v>
      </c>
      <c r="N81" s="126"/>
      <c r="O81" s="126"/>
      <c r="P81" s="126"/>
      <c r="Q81" s="126"/>
      <c r="R81" s="126"/>
      <c r="S81" s="126"/>
      <c r="T81" s="126"/>
      <c r="U81" s="126"/>
      <c r="V81" s="126"/>
      <c r="W81" s="127"/>
    </row>
    <row r="82" spans="1:23" x14ac:dyDescent="0.25">
      <c r="A82" s="203" t="s">
        <v>697</v>
      </c>
      <c r="B82" s="204"/>
      <c r="C82" s="204"/>
      <c r="D82" s="204"/>
      <c r="E82" s="204"/>
      <c r="F82" s="204"/>
      <c r="G82" s="204"/>
      <c r="H82" s="204"/>
      <c r="I82" s="204"/>
      <c r="J82" s="204"/>
      <c r="K82" s="205"/>
      <c r="M82" s="222" t="s">
        <v>704</v>
      </c>
      <c r="N82" s="223"/>
      <c r="O82" s="223"/>
      <c r="P82" s="223"/>
      <c r="Q82" s="223"/>
      <c r="R82" s="223"/>
      <c r="S82" s="223"/>
      <c r="T82" s="223"/>
      <c r="U82" s="223"/>
      <c r="V82" s="223"/>
      <c r="W82" s="224"/>
    </row>
    <row r="83" spans="1:23" x14ac:dyDescent="0.25">
      <c r="A83" s="199"/>
      <c r="B83" s="197"/>
      <c r="C83" s="197"/>
      <c r="D83" s="197"/>
      <c r="E83" s="197"/>
      <c r="F83" s="197"/>
      <c r="G83" s="197"/>
      <c r="H83" s="197"/>
      <c r="I83" s="197"/>
      <c r="J83" s="197"/>
      <c r="K83" s="198"/>
      <c r="M83" s="225"/>
      <c r="N83" s="226"/>
      <c r="O83" s="226"/>
      <c r="P83" s="226"/>
      <c r="Q83" s="226"/>
      <c r="R83" s="226"/>
      <c r="S83" s="226"/>
      <c r="T83" s="226"/>
      <c r="U83" s="226"/>
      <c r="V83" s="226"/>
      <c r="W83" s="227"/>
    </row>
    <row r="84" spans="1:23" x14ac:dyDescent="0.25">
      <c r="A84" s="199"/>
      <c r="B84" s="197"/>
      <c r="C84" s="197"/>
      <c r="D84" s="197"/>
      <c r="E84" s="197"/>
      <c r="F84" s="197"/>
      <c r="G84" s="197"/>
      <c r="H84" s="197"/>
      <c r="I84" s="197"/>
      <c r="J84" s="197"/>
      <c r="K84" s="198"/>
      <c r="M84" s="225"/>
      <c r="N84" s="226"/>
      <c r="O84" s="226"/>
      <c r="P84" s="226"/>
      <c r="Q84" s="226"/>
      <c r="R84" s="226"/>
      <c r="S84" s="226"/>
      <c r="T84" s="226"/>
      <c r="U84" s="226"/>
      <c r="V84" s="226"/>
      <c r="W84" s="227"/>
    </row>
    <row r="85" spans="1:23" x14ac:dyDescent="0.25">
      <c r="A85" s="199"/>
      <c r="B85" s="197"/>
      <c r="C85" s="197"/>
      <c r="D85" s="197"/>
      <c r="E85" s="197"/>
      <c r="F85" s="197"/>
      <c r="G85" s="197"/>
      <c r="H85" s="197"/>
      <c r="I85" s="197"/>
      <c r="J85" s="197"/>
      <c r="K85" s="198"/>
      <c r="M85" s="225"/>
      <c r="N85" s="226"/>
      <c r="O85" s="226"/>
      <c r="P85" s="226"/>
      <c r="Q85" s="226"/>
      <c r="R85" s="226"/>
      <c r="S85" s="226"/>
      <c r="T85" s="226"/>
      <c r="U85" s="226"/>
      <c r="V85" s="226"/>
      <c r="W85" s="227"/>
    </row>
    <row r="86" spans="1:23" x14ac:dyDescent="0.25">
      <c r="A86" s="199"/>
      <c r="B86" s="197"/>
      <c r="C86" s="197"/>
      <c r="D86" s="197"/>
      <c r="E86" s="197"/>
      <c r="F86" s="197"/>
      <c r="G86" s="197"/>
      <c r="H86" s="197"/>
      <c r="I86" s="197"/>
      <c r="J86" s="197"/>
      <c r="K86" s="198"/>
      <c r="M86" s="225"/>
      <c r="N86" s="226"/>
      <c r="O86" s="226"/>
      <c r="P86" s="226"/>
      <c r="Q86" s="226"/>
      <c r="R86" s="226"/>
      <c r="S86" s="226"/>
      <c r="T86" s="226"/>
      <c r="U86" s="226"/>
      <c r="V86" s="226"/>
      <c r="W86" s="227"/>
    </row>
    <row r="87" spans="1:23" x14ac:dyDescent="0.25">
      <c r="A87" s="199"/>
      <c r="B87" s="197"/>
      <c r="C87" s="197"/>
      <c r="D87" s="197"/>
      <c r="E87" s="197"/>
      <c r="F87" s="197"/>
      <c r="G87" s="197"/>
      <c r="H87" s="197"/>
      <c r="I87" s="197"/>
      <c r="J87" s="197"/>
      <c r="K87" s="198"/>
      <c r="M87" s="225"/>
      <c r="N87" s="226"/>
      <c r="O87" s="226"/>
      <c r="P87" s="226"/>
      <c r="Q87" s="226"/>
      <c r="R87" s="226"/>
      <c r="S87" s="226"/>
      <c r="T87" s="226"/>
      <c r="U87" s="226"/>
      <c r="V87" s="226"/>
      <c r="W87" s="227"/>
    </row>
    <row r="88" spans="1:23" x14ac:dyDescent="0.25">
      <c r="A88" s="199"/>
      <c r="B88" s="197"/>
      <c r="C88" s="197"/>
      <c r="D88" s="197"/>
      <c r="E88" s="197"/>
      <c r="F88" s="197"/>
      <c r="G88" s="197"/>
      <c r="H88" s="197"/>
      <c r="I88" s="197"/>
      <c r="J88" s="197"/>
      <c r="K88" s="198"/>
      <c r="M88" s="225"/>
      <c r="N88" s="226"/>
      <c r="O88" s="226"/>
      <c r="P88" s="226"/>
      <c r="Q88" s="226"/>
      <c r="R88" s="226"/>
      <c r="S88" s="226"/>
      <c r="T88" s="226"/>
      <c r="U88" s="226"/>
      <c r="V88" s="226"/>
      <c r="W88" s="227"/>
    </row>
    <row r="89" spans="1:23" x14ac:dyDescent="0.25">
      <c r="A89" s="199"/>
      <c r="B89" s="197"/>
      <c r="C89" s="197"/>
      <c r="D89" s="197"/>
      <c r="E89" s="197"/>
      <c r="F89" s="197"/>
      <c r="G89" s="197"/>
      <c r="H89" s="197"/>
      <c r="I89" s="197"/>
      <c r="J89" s="197"/>
      <c r="K89" s="198"/>
      <c r="M89" s="225"/>
      <c r="N89" s="226"/>
      <c r="O89" s="226"/>
      <c r="P89" s="226"/>
      <c r="Q89" s="226"/>
      <c r="R89" s="226"/>
      <c r="S89" s="226"/>
      <c r="T89" s="226"/>
      <c r="U89" s="226"/>
      <c r="V89" s="226"/>
      <c r="W89" s="227"/>
    </row>
    <row r="90" spans="1:23" x14ac:dyDescent="0.25">
      <c r="A90" s="199"/>
      <c r="B90" s="197"/>
      <c r="C90" s="197"/>
      <c r="D90" s="197"/>
      <c r="E90" s="197"/>
      <c r="F90" s="197"/>
      <c r="G90" s="197"/>
      <c r="H90" s="197"/>
      <c r="I90" s="197"/>
      <c r="J90" s="197"/>
      <c r="K90" s="198"/>
      <c r="M90" s="225"/>
      <c r="N90" s="226"/>
      <c r="O90" s="226"/>
      <c r="P90" s="226"/>
      <c r="Q90" s="226"/>
      <c r="R90" s="226"/>
      <c r="S90" s="226"/>
      <c r="T90" s="226"/>
      <c r="U90" s="226"/>
      <c r="V90" s="226"/>
      <c r="W90" s="227"/>
    </row>
    <row r="91" spans="1:23" ht="15.75" thickBot="1" x14ac:dyDescent="0.3">
      <c r="A91" s="200"/>
      <c r="B91" s="201"/>
      <c r="C91" s="201"/>
      <c r="D91" s="201"/>
      <c r="E91" s="201"/>
      <c r="F91" s="201"/>
      <c r="G91" s="201"/>
      <c r="H91" s="201"/>
      <c r="I91" s="201"/>
      <c r="J91" s="201"/>
      <c r="K91" s="202"/>
      <c r="M91" s="225"/>
      <c r="N91" s="226"/>
      <c r="O91" s="226"/>
      <c r="P91" s="226"/>
      <c r="Q91" s="226"/>
      <c r="R91" s="226"/>
      <c r="S91" s="226"/>
      <c r="T91" s="226"/>
      <c r="U91" s="226"/>
      <c r="V91" s="226"/>
      <c r="W91" s="227"/>
    </row>
    <row r="92" spans="1:23" ht="15.75" thickBot="1" x14ac:dyDescent="0.3">
      <c r="M92" s="225"/>
      <c r="N92" s="226"/>
      <c r="O92" s="226"/>
      <c r="P92" s="226"/>
      <c r="Q92" s="226"/>
      <c r="R92" s="226"/>
      <c r="S92" s="226"/>
      <c r="T92" s="226"/>
      <c r="U92" s="226"/>
      <c r="V92" s="226"/>
      <c r="W92" s="227"/>
    </row>
    <row r="93" spans="1:23" ht="15.75" thickBot="1" x14ac:dyDescent="0.3">
      <c r="A93" s="175" t="s">
        <v>729</v>
      </c>
      <c r="B93" s="176"/>
      <c r="C93" s="176"/>
      <c r="D93" s="176"/>
      <c r="E93" s="176"/>
      <c r="F93" s="176"/>
      <c r="G93" s="176"/>
      <c r="H93" s="176"/>
      <c r="I93" s="176"/>
      <c r="J93" s="176"/>
      <c r="K93" s="177"/>
      <c r="M93" s="225"/>
      <c r="N93" s="226"/>
      <c r="O93" s="226"/>
      <c r="P93" s="226"/>
      <c r="Q93" s="226"/>
      <c r="R93" s="226"/>
      <c r="S93" s="226"/>
      <c r="T93" s="226"/>
      <c r="U93" s="226"/>
      <c r="V93" s="226"/>
      <c r="W93" s="227"/>
    </row>
    <row r="94" spans="1:23" x14ac:dyDescent="0.25">
      <c r="A94" s="203" t="s">
        <v>730</v>
      </c>
      <c r="B94" s="204"/>
      <c r="C94" s="204"/>
      <c r="D94" s="204"/>
      <c r="E94" s="204"/>
      <c r="F94" s="204"/>
      <c r="G94" s="204"/>
      <c r="H94" s="204"/>
      <c r="I94" s="204"/>
      <c r="J94" s="204"/>
      <c r="K94" s="205"/>
      <c r="M94" s="225"/>
      <c r="N94" s="226"/>
      <c r="O94" s="226"/>
      <c r="P94" s="226"/>
      <c r="Q94" s="226"/>
      <c r="R94" s="226"/>
      <c r="S94" s="226"/>
      <c r="T94" s="226"/>
      <c r="U94" s="226"/>
      <c r="V94" s="226"/>
      <c r="W94" s="227"/>
    </row>
    <row r="95" spans="1:23" x14ac:dyDescent="0.25">
      <c r="A95" s="199"/>
      <c r="B95" s="197"/>
      <c r="C95" s="197"/>
      <c r="D95" s="197"/>
      <c r="E95" s="197"/>
      <c r="F95" s="197"/>
      <c r="G95" s="197"/>
      <c r="H95" s="197"/>
      <c r="I95" s="197"/>
      <c r="J95" s="197"/>
      <c r="K95" s="198"/>
      <c r="M95" s="225"/>
      <c r="N95" s="226"/>
      <c r="O95" s="226"/>
      <c r="P95" s="226"/>
      <c r="Q95" s="226"/>
      <c r="R95" s="226"/>
      <c r="S95" s="226"/>
      <c r="T95" s="226"/>
      <c r="U95" s="226"/>
      <c r="V95" s="226"/>
      <c r="W95" s="227"/>
    </row>
    <row r="96" spans="1:23" x14ac:dyDescent="0.25">
      <c r="A96" s="199"/>
      <c r="B96" s="197"/>
      <c r="C96" s="197"/>
      <c r="D96" s="197"/>
      <c r="E96" s="197"/>
      <c r="F96" s="197"/>
      <c r="G96" s="197"/>
      <c r="H96" s="197"/>
      <c r="I96" s="197"/>
      <c r="J96" s="197"/>
      <c r="K96" s="198"/>
      <c r="M96" s="225"/>
      <c r="N96" s="226"/>
      <c r="O96" s="226"/>
      <c r="P96" s="226"/>
      <c r="Q96" s="226"/>
      <c r="R96" s="226"/>
      <c r="S96" s="226"/>
      <c r="T96" s="226"/>
      <c r="U96" s="226"/>
      <c r="V96" s="226"/>
      <c r="W96" s="227"/>
    </row>
    <row r="97" spans="1:23" x14ac:dyDescent="0.25">
      <c r="A97" s="199"/>
      <c r="B97" s="197"/>
      <c r="C97" s="197"/>
      <c r="D97" s="197"/>
      <c r="E97" s="197"/>
      <c r="F97" s="197"/>
      <c r="G97" s="197"/>
      <c r="H97" s="197"/>
      <c r="I97" s="197"/>
      <c r="J97" s="197"/>
      <c r="K97" s="198"/>
      <c r="M97" s="225"/>
      <c r="N97" s="226"/>
      <c r="O97" s="226"/>
      <c r="P97" s="226"/>
      <c r="Q97" s="226"/>
      <c r="R97" s="226"/>
      <c r="S97" s="226"/>
      <c r="T97" s="226"/>
      <c r="U97" s="226"/>
      <c r="V97" s="226"/>
      <c r="W97" s="227"/>
    </row>
    <row r="98" spans="1:23" ht="15.75" thickBot="1" x14ac:dyDescent="0.3">
      <c r="A98" s="199"/>
      <c r="B98" s="197"/>
      <c r="C98" s="197"/>
      <c r="D98" s="197"/>
      <c r="E98" s="197"/>
      <c r="F98" s="197"/>
      <c r="G98" s="197"/>
      <c r="H98" s="197"/>
      <c r="I98" s="197"/>
      <c r="J98" s="197"/>
      <c r="K98" s="198"/>
      <c r="M98" s="228"/>
      <c r="N98" s="229"/>
      <c r="O98" s="229"/>
      <c r="P98" s="229"/>
      <c r="Q98" s="229"/>
      <c r="R98" s="229"/>
      <c r="S98" s="229"/>
      <c r="T98" s="229"/>
      <c r="U98" s="229"/>
      <c r="V98" s="229"/>
      <c r="W98" s="230"/>
    </row>
    <row r="99" spans="1:23" ht="15.75" thickBot="1" x14ac:dyDescent="0.3">
      <c r="A99" s="199"/>
      <c r="B99" s="197"/>
      <c r="C99" s="197"/>
      <c r="D99" s="197"/>
      <c r="E99" s="197"/>
      <c r="F99" s="197"/>
      <c r="G99" s="197"/>
      <c r="H99" s="197"/>
      <c r="I99" s="197"/>
      <c r="J99" s="197"/>
      <c r="K99" s="198"/>
    </row>
    <row r="100" spans="1:23" ht="15.75" thickBot="1" x14ac:dyDescent="0.3">
      <c r="A100" s="199"/>
      <c r="B100" s="197"/>
      <c r="C100" s="197"/>
      <c r="D100" s="197"/>
      <c r="E100" s="197"/>
      <c r="F100" s="197"/>
      <c r="G100" s="197"/>
      <c r="H100" s="197"/>
      <c r="I100" s="197"/>
      <c r="J100" s="197"/>
      <c r="K100" s="198"/>
      <c r="M100" s="125" t="s">
        <v>711</v>
      </c>
      <c r="N100" s="126"/>
      <c r="O100" s="126"/>
      <c r="P100" s="126"/>
      <c r="Q100" s="126"/>
      <c r="R100" s="126"/>
      <c r="S100" s="126"/>
      <c r="T100" s="126"/>
      <c r="U100" s="126"/>
      <c r="V100" s="126"/>
      <c r="W100" s="127"/>
    </row>
    <row r="101" spans="1:23" x14ac:dyDescent="0.25">
      <c r="A101" s="199"/>
      <c r="B101" s="197"/>
      <c r="C101" s="197"/>
      <c r="D101" s="197"/>
      <c r="E101" s="197"/>
      <c r="F101" s="197"/>
      <c r="G101" s="197"/>
      <c r="H101" s="197"/>
      <c r="I101" s="197"/>
      <c r="J101" s="197"/>
      <c r="K101" s="198"/>
      <c r="M101" s="222" t="s">
        <v>712</v>
      </c>
      <c r="N101" s="223"/>
      <c r="O101" s="223"/>
      <c r="P101" s="223"/>
      <c r="Q101" s="223"/>
      <c r="R101" s="223"/>
      <c r="S101" s="223"/>
      <c r="T101" s="223"/>
      <c r="U101" s="223"/>
      <c r="V101" s="223"/>
      <c r="W101" s="224"/>
    </row>
    <row r="102" spans="1:23" ht="15.75" thickBot="1" x14ac:dyDescent="0.3">
      <c r="A102" s="200"/>
      <c r="B102" s="201"/>
      <c r="C102" s="201"/>
      <c r="D102" s="201"/>
      <c r="E102" s="201"/>
      <c r="F102" s="201"/>
      <c r="G102" s="201"/>
      <c r="H102" s="201"/>
      <c r="I102" s="201"/>
      <c r="J102" s="201"/>
      <c r="K102" s="202"/>
      <c r="M102" s="225"/>
      <c r="N102" s="226"/>
      <c r="O102" s="226"/>
      <c r="P102" s="226"/>
      <c r="Q102" s="226"/>
      <c r="R102" s="226"/>
      <c r="S102" s="226"/>
      <c r="T102" s="226"/>
      <c r="U102" s="226"/>
      <c r="V102" s="226"/>
      <c r="W102" s="227"/>
    </row>
    <row r="103" spans="1:23" ht="15.75" thickBot="1" x14ac:dyDescent="0.3">
      <c r="M103" s="225"/>
      <c r="N103" s="226"/>
      <c r="O103" s="226"/>
      <c r="P103" s="226"/>
      <c r="Q103" s="226"/>
      <c r="R103" s="226"/>
      <c r="S103" s="226"/>
      <c r="T103" s="226"/>
      <c r="U103" s="226"/>
      <c r="V103" s="226"/>
      <c r="W103" s="227"/>
    </row>
    <row r="104" spans="1:23" ht="15.75" thickBot="1" x14ac:dyDescent="0.3">
      <c r="A104" s="125" t="s">
        <v>731</v>
      </c>
      <c r="B104" s="126"/>
      <c r="C104" s="126"/>
      <c r="D104" s="126"/>
      <c r="E104" s="126"/>
      <c r="F104" s="126"/>
      <c r="G104" s="126"/>
      <c r="H104" s="126"/>
      <c r="I104" s="126"/>
      <c r="J104" s="126"/>
      <c r="K104" s="127"/>
      <c r="M104" s="225"/>
      <c r="N104" s="226"/>
      <c r="O104" s="226"/>
      <c r="P104" s="226"/>
      <c r="Q104" s="226"/>
      <c r="R104" s="226"/>
      <c r="S104" s="226"/>
      <c r="T104" s="226"/>
      <c r="U104" s="226"/>
      <c r="V104" s="226"/>
      <c r="W104" s="227"/>
    </row>
    <row r="105" spans="1:23" x14ac:dyDescent="0.25">
      <c r="A105" s="203" t="s">
        <v>732</v>
      </c>
      <c r="B105" s="204"/>
      <c r="C105" s="204"/>
      <c r="D105" s="204"/>
      <c r="E105" s="204"/>
      <c r="F105" s="204"/>
      <c r="G105" s="204"/>
      <c r="H105" s="204"/>
      <c r="I105" s="204"/>
      <c r="J105" s="204"/>
      <c r="K105" s="205"/>
      <c r="M105" s="225"/>
      <c r="N105" s="226"/>
      <c r="O105" s="226"/>
      <c r="P105" s="226"/>
      <c r="Q105" s="226"/>
      <c r="R105" s="226"/>
      <c r="S105" s="226"/>
      <c r="T105" s="226"/>
      <c r="U105" s="226"/>
      <c r="V105" s="226"/>
      <c r="W105" s="227"/>
    </row>
    <row r="106" spans="1:23" x14ac:dyDescent="0.25">
      <c r="A106" s="199"/>
      <c r="B106" s="197"/>
      <c r="C106" s="197"/>
      <c r="D106" s="197"/>
      <c r="E106" s="197"/>
      <c r="F106" s="197"/>
      <c r="G106" s="197"/>
      <c r="H106" s="197"/>
      <c r="I106" s="197"/>
      <c r="J106" s="197"/>
      <c r="K106" s="198"/>
      <c r="M106" s="225"/>
      <c r="N106" s="226"/>
      <c r="O106" s="226"/>
      <c r="P106" s="226"/>
      <c r="Q106" s="226"/>
      <c r="R106" s="226"/>
      <c r="S106" s="226"/>
      <c r="T106" s="226"/>
      <c r="U106" s="226"/>
      <c r="V106" s="226"/>
      <c r="W106" s="227"/>
    </row>
    <row r="107" spans="1:23" x14ac:dyDescent="0.25">
      <c r="A107" s="199"/>
      <c r="B107" s="197"/>
      <c r="C107" s="197"/>
      <c r="D107" s="197"/>
      <c r="E107" s="197"/>
      <c r="F107" s="197"/>
      <c r="G107" s="197"/>
      <c r="H107" s="197"/>
      <c r="I107" s="197"/>
      <c r="J107" s="197"/>
      <c r="K107" s="198"/>
      <c r="M107" s="225"/>
      <c r="N107" s="226"/>
      <c r="O107" s="226"/>
      <c r="P107" s="226"/>
      <c r="Q107" s="226"/>
      <c r="R107" s="226"/>
      <c r="S107" s="226"/>
      <c r="T107" s="226"/>
      <c r="U107" s="226"/>
      <c r="V107" s="226"/>
      <c r="W107" s="227"/>
    </row>
    <row r="108" spans="1:23" x14ac:dyDescent="0.25">
      <c r="A108" s="199"/>
      <c r="B108" s="197"/>
      <c r="C108" s="197"/>
      <c r="D108" s="197"/>
      <c r="E108" s="197"/>
      <c r="F108" s="197"/>
      <c r="G108" s="197"/>
      <c r="H108" s="197"/>
      <c r="I108" s="197"/>
      <c r="J108" s="197"/>
      <c r="K108" s="198"/>
      <c r="M108" s="225"/>
      <c r="N108" s="226"/>
      <c r="O108" s="226"/>
      <c r="P108" s="226"/>
      <c r="Q108" s="226"/>
      <c r="R108" s="226"/>
      <c r="S108" s="226"/>
      <c r="T108" s="226"/>
      <c r="U108" s="226"/>
      <c r="V108" s="226"/>
      <c r="W108" s="227"/>
    </row>
    <row r="109" spans="1:23" x14ac:dyDescent="0.25">
      <c r="A109" s="199"/>
      <c r="B109" s="197"/>
      <c r="C109" s="197"/>
      <c r="D109" s="197"/>
      <c r="E109" s="197"/>
      <c r="F109" s="197"/>
      <c r="G109" s="197"/>
      <c r="H109" s="197"/>
      <c r="I109" s="197"/>
      <c r="J109" s="197"/>
      <c r="K109" s="198"/>
      <c r="M109" s="225"/>
      <c r="N109" s="226"/>
      <c r="O109" s="226"/>
      <c r="P109" s="226"/>
      <c r="Q109" s="226"/>
      <c r="R109" s="226"/>
      <c r="S109" s="226"/>
      <c r="T109" s="226"/>
      <c r="U109" s="226"/>
      <c r="V109" s="226"/>
      <c r="W109" s="227"/>
    </row>
    <row r="110" spans="1:23" x14ac:dyDescent="0.25">
      <c r="A110" s="199"/>
      <c r="B110" s="197"/>
      <c r="C110" s="197"/>
      <c r="D110" s="197"/>
      <c r="E110" s="197"/>
      <c r="F110" s="197"/>
      <c r="G110" s="197"/>
      <c r="H110" s="197"/>
      <c r="I110" s="197"/>
      <c r="J110" s="197"/>
      <c r="K110" s="198"/>
      <c r="M110" s="225"/>
      <c r="N110" s="226"/>
      <c r="O110" s="226"/>
      <c r="P110" s="226"/>
      <c r="Q110" s="226"/>
      <c r="R110" s="226"/>
      <c r="S110" s="226"/>
      <c r="T110" s="226"/>
      <c r="U110" s="226"/>
      <c r="V110" s="226"/>
      <c r="W110" s="227"/>
    </row>
    <row r="111" spans="1:23" x14ac:dyDescent="0.25">
      <c r="A111" s="199"/>
      <c r="B111" s="197"/>
      <c r="C111" s="197"/>
      <c r="D111" s="197"/>
      <c r="E111" s="197"/>
      <c r="F111" s="197"/>
      <c r="G111" s="197"/>
      <c r="H111" s="197"/>
      <c r="I111" s="197"/>
      <c r="J111" s="197"/>
      <c r="K111" s="198"/>
      <c r="M111" s="225"/>
      <c r="N111" s="226"/>
      <c r="O111" s="226"/>
      <c r="P111" s="226"/>
      <c r="Q111" s="226"/>
      <c r="R111" s="226"/>
      <c r="S111" s="226"/>
      <c r="T111" s="226"/>
      <c r="U111" s="226"/>
      <c r="V111" s="226"/>
      <c r="W111" s="227"/>
    </row>
    <row r="112" spans="1:23" x14ac:dyDescent="0.25">
      <c r="A112" s="199"/>
      <c r="B112" s="197"/>
      <c r="C112" s="197"/>
      <c r="D112" s="197"/>
      <c r="E112" s="197"/>
      <c r="F112" s="197"/>
      <c r="G112" s="197"/>
      <c r="H112" s="197"/>
      <c r="I112" s="197"/>
      <c r="J112" s="197"/>
      <c r="K112" s="198"/>
      <c r="M112" s="225"/>
      <c r="N112" s="226"/>
      <c r="O112" s="226"/>
      <c r="P112" s="226"/>
      <c r="Q112" s="226"/>
      <c r="R112" s="226"/>
      <c r="S112" s="226"/>
      <c r="T112" s="226"/>
      <c r="U112" s="226"/>
      <c r="V112" s="226"/>
      <c r="W112" s="227"/>
    </row>
    <row r="113" spans="1:23" x14ac:dyDescent="0.25">
      <c r="A113" s="199"/>
      <c r="B113" s="197"/>
      <c r="C113" s="197"/>
      <c r="D113" s="197"/>
      <c r="E113" s="197"/>
      <c r="F113" s="197"/>
      <c r="G113" s="197"/>
      <c r="H113" s="197"/>
      <c r="I113" s="197"/>
      <c r="J113" s="197"/>
      <c r="K113" s="198"/>
      <c r="M113" s="225"/>
      <c r="N113" s="226"/>
      <c r="O113" s="226"/>
      <c r="P113" s="226"/>
      <c r="Q113" s="226"/>
      <c r="R113" s="226"/>
      <c r="S113" s="226"/>
      <c r="T113" s="226"/>
      <c r="U113" s="226"/>
      <c r="V113" s="226"/>
      <c r="W113" s="227"/>
    </row>
    <row r="114" spans="1:23" ht="15.75" thickBot="1" x14ac:dyDescent="0.3">
      <c r="A114" s="199"/>
      <c r="B114" s="197"/>
      <c r="C114" s="197"/>
      <c r="D114" s="197"/>
      <c r="E114" s="197"/>
      <c r="F114" s="197"/>
      <c r="G114" s="197"/>
      <c r="H114" s="197"/>
      <c r="I114" s="197"/>
      <c r="J114" s="197"/>
      <c r="K114" s="198"/>
      <c r="M114" s="228"/>
      <c r="N114" s="229"/>
      <c r="O114" s="229"/>
      <c r="P114" s="229"/>
      <c r="Q114" s="229"/>
      <c r="R114" s="229"/>
      <c r="S114" s="229"/>
      <c r="T114" s="229"/>
      <c r="U114" s="229"/>
      <c r="V114" s="229"/>
      <c r="W114" s="230"/>
    </row>
    <row r="115" spans="1:23" ht="15.75" thickBot="1" x14ac:dyDescent="0.3">
      <c r="A115" s="200"/>
      <c r="B115" s="201"/>
      <c r="C115" s="201"/>
      <c r="D115" s="201"/>
      <c r="E115" s="201"/>
      <c r="F115" s="201"/>
      <c r="G115" s="201"/>
      <c r="H115" s="201"/>
      <c r="I115" s="201"/>
      <c r="J115" s="201"/>
      <c r="K115" s="202"/>
    </row>
    <row r="116" spans="1:23" ht="15.75" thickBot="1" x14ac:dyDescent="0.3">
      <c r="M116" s="217" t="s">
        <v>755</v>
      </c>
      <c r="N116" s="218"/>
      <c r="O116" s="218"/>
      <c r="P116" s="218"/>
      <c r="Q116" s="218"/>
      <c r="R116" s="218"/>
      <c r="S116" s="218"/>
      <c r="T116" s="218"/>
      <c r="U116" s="218"/>
      <c r="V116" s="218"/>
      <c r="W116" s="219"/>
    </row>
    <row r="117" spans="1:23" x14ac:dyDescent="0.25">
      <c r="A117" s="217" t="s">
        <v>757</v>
      </c>
      <c r="B117" s="218"/>
      <c r="C117" s="218"/>
      <c r="D117" s="218"/>
      <c r="E117" s="218"/>
      <c r="F117" s="218"/>
      <c r="G117" s="218"/>
      <c r="H117" s="218"/>
      <c r="I117" s="218"/>
      <c r="J117" s="218"/>
      <c r="K117" s="219"/>
      <c r="M117" s="216" t="s">
        <v>756</v>
      </c>
      <c r="N117" s="191"/>
      <c r="O117" s="191"/>
      <c r="P117" s="191"/>
      <c r="Q117" s="191"/>
      <c r="R117" s="191"/>
      <c r="S117" s="191"/>
      <c r="T117" s="191"/>
      <c r="U117" s="191"/>
      <c r="V117" s="191"/>
      <c r="W117" s="192"/>
    </row>
    <row r="118" spans="1:23" x14ac:dyDescent="0.25">
      <c r="A118" s="216" t="s">
        <v>758</v>
      </c>
      <c r="B118" s="191"/>
      <c r="C118" s="191"/>
      <c r="D118" s="191"/>
      <c r="E118" s="191"/>
      <c r="F118" s="191"/>
      <c r="G118" s="191"/>
      <c r="H118" s="191"/>
      <c r="I118" s="191"/>
      <c r="J118" s="191"/>
      <c r="K118" s="192"/>
      <c r="M118" s="190"/>
      <c r="N118" s="191"/>
      <c r="O118" s="191"/>
      <c r="P118" s="191"/>
      <c r="Q118" s="191"/>
      <c r="R118" s="191"/>
      <c r="S118" s="191"/>
      <c r="T118" s="191"/>
      <c r="U118" s="191"/>
      <c r="V118" s="191"/>
      <c r="W118" s="192"/>
    </row>
    <row r="119" spans="1:23" x14ac:dyDescent="0.25">
      <c r="A119" s="190"/>
      <c r="B119" s="191"/>
      <c r="C119" s="191"/>
      <c r="D119" s="191"/>
      <c r="E119" s="191"/>
      <c r="F119" s="191"/>
      <c r="G119" s="191"/>
      <c r="H119" s="191"/>
      <c r="I119" s="191"/>
      <c r="J119" s="191"/>
      <c r="K119" s="192"/>
      <c r="M119" s="190"/>
      <c r="N119" s="191"/>
      <c r="O119" s="191"/>
      <c r="P119" s="191"/>
      <c r="Q119" s="191"/>
      <c r="R119" s="191"/>
      <c r="S119" s="191"/>
      <c r="T119" s="191"/>
      <c r="U119" s="191"/>
      <c r="V119" s="191"/>
      <c r="W119" s="192"/>
    </row>
    <row r="120" spans="1:23" x14ac:dyDescent="0.25">
      <c r="A120" s="190"/>
      <c r="B120" s="191"/>
      <c r="C120" s="191"/>
      <c r="D120" s="191"/>
      <c r="E120" s="191"/>
      <c r="F120" s="191"/>
      <c r="G120" s="191"/>
      <c r="H120" s="191"/>
      <c r="I120" s="191"/>
      <c r="J120" s="191"/>
      <c r="K120" s="192"/>
      <c r="M120" s="190"/>
      <c r="N120" s="191"/>
      <c r="O120" s="191"/>
      <c r="P120" s="191"/>
      <c r="Q120" s="191"/>
      <c r="R120" s="191"/>
      <c r="S120" s="191"/>
      <c r="T120" s="191"/>
      <c r="U120" s="191"/>
      <c r="V120" s="191"/>
      <c r="W120" s="192"/>
    </row>
    <row r="121" spans="1:23" x14ac:dyDescent="0.25">
      <c r="A121" s="190"/>
      <c r="B121" s="191"/>
      <c r="C121" s="191"/>
      <c r="D121" s="191"/>
      <c r="E121" s="191"/>
      <c r="F121" s="191"/>
      <c r="G121" s="191"/>
      <c r="H121" s="191"/>
      <c r="I121" s="191"/>
      <c r="J121" s="191"/>
      <c r="K121" s="192"/>
      <c r="M121" s="190"/>
      <c r="N121" s="191"/>
      <c r="O121" s="191"/>
      <c r="P121" s="191"/>
      <c r="Q121" s="191"/>
      <c r="R121" s="191"/>
      <c r="S121" s="191"/>
      <c r="T121" s="191"/>
      <c r="U121" s="191"/>
      <c r="V121" s="191"/>
      <c r="W121" s="192"/>
    </row>
    <row r="122" spans="1:23" x14ac:dyDescent="0.25">
      <c r="A122" s="190"/>
      <c r="B122" s="191"/>
      <c r="C122" s="191"/>
      <c r="D122" s="191"/>
      <c r="E122" s="191"/>
      <c r="F122" s="191"/>
      <c r="G122" s="191"/>
      <c r="H122" s="191"/>
      <c r="I122" s="191"/>
      <c r="J122" s="191"/>
      <c r="K122" s="192"/>
      <c r="M122" s="190"/>
      <c r="N122" s="191"/>
      <c r="O122" s="191"/>
      <c r="P122" s="191"/>
      <c r="Q122" s="191"/>
      <c r="R122" s="191"/>
      <c r="S122" s="191"/>
      <c r="T122" s="191"/>
      <c r="U122" s="191"/>
      <c r="V122" s="191"/>
      <c r="W122" s="192"/>
    </row>
    <row r="123" spans="1:23" x14ac:dyDescent="0.25">
      <c r="A123" s="190"/>
      <c r="B123" s="191"/>
      <c r="C123" s="191"/>
      <c r="D123" s="191"/>
      <c r="E123" s="191"/>
      <c r="F123" s="191"/>
      <c r="G123" s="191"/>
      <c r="H123" s="191"/>
      <c r="I123" s="191"/>
      <c r="J123" s="191"/>
      <c r="K123" s="192"/>
      <c r="M123" s="190"/>
      <c r="N123" s="191"/>
      <c r="O123" s="191"/>
      <c r="P123" s="191"/>
      <c r="Q123" s="191"/>
      <c r="R123" s="191"/>
      <c r="S123" s="191"/>
      <c r="T123" s="191"/>
      <c r="U123" s="191"/>
      <c r="V123" s="191"/>
      <c r="W123" s="192"/>
    </row>
    <row r="124" spans="1:23" x14ac:dyDescent="0.25">
      <c r="A124" s="190"/>
      <c r="B124" s="191"/>
      <c r="C124" s="191"/>
      <c r="D124" s="191"/>
      <c r="E124" s="191"/>
      <c r="F124" s="191"/>
      <c r="G124" s="191"/>
      <c r="H124" s="191"/>
      <c r="I124" s="191"/>
      <c r="J124" s="191"/>
      <c r="K124" s="192"/>
      <c r="M124" s="190"/>
      <c r="N124" s="191"/>
      <c r="O124" s="191"/>
      <c r="P124" s="191"/>
      <c r="Q124" s="191"/>
      <c r="R124" s="191"/>
      <c r="S124" s="191"/>
      <c r="T124" s="191"/>
      <c r="U124" s="191"/>
      <c r="V124" s="191"/>
      <c r="W124" s="192"/>
    </row>
    <row r="125" spans="1:23" x14ac:dyDescent="0.25">
      <c r="A125" s="190"/>
      <c r="B125" s="191"/>
      <c r="C125" s="191"/>
      <c r="D125" s="191"/>
      <c r="E125" s="191"/>
      <c r="F125" s="191"/>
      <c r="G125" s="191"/>
      <c r="H125" s="191"/>
      <c r="I125" s="191"/>
      <c r="J125" s="191"/>
      <c r="K125" s="192"/>
      <c r="M125" s="190"/>
      <c r="N125" s="191"/>
      <c r="O125" s="191"/>
      <c r="P125" s="191"/>
      <c r="Q125" s="191"/>
      <c r="R125" s="191"/>
      <c r="S125" s="191"/>
      <c r="T125" s="191"/>
      <c r="U125" s="191"/>
      <c r="V125" s="191"/>
      <c r="W125" s="192"/>
    </row>
    <row r="126" spans="1:23" x14ac:dyDescent="0.25">
      <c r="A126" s="190"/>
      <c r="B126" s="191"/>
      <c r="C126" s="191"/>
      <c r="D126" s="191"/>
      <c r="E126" s="191"/>
      <c r="F126" s="191"/>
      <c r="G126" s="191"/>
      <c r="H126" s="191"/>
      <c r="I126" s="191"/>
      <c r="J126" s="191"/>
      <c r="K126" s="192"/>
      <c r="M126" s="190"/>
      <c r="N126" s="191"/>
      <c r="O126" s="191"/>
      <c r="P126" s="191"/>
      <c r="Q126" s="191"/>
      <c r="R126" s="191"/>
      <c r="S126" s="191"/>
      <c r="T126" s="191"/>
      <c r="U126" s="191"/>
      <c r="V126" s="191"/>
      <c r="W126" s="192"/>
    </row>
    <row r="127" spans="1:23" ht="15.75" thickBot="1" x14ac:dyDescent="0.3">
      <c r="A127" s="190"/>
      <c r="B127" s="191"/>
      <c r="C127" s="191"/>
      <c r="D127" s="191"/>
      <c r="E127" s="191"/>
      <c r="F127" s="191"/>
      <c r="G127" s="191"/>
      <c r="H127" s="191"/>
      <c r="I127" s="191"/>
      <c r="J127" s="191"/>
      <c r="K127" s="192"/>
      <c r="M127" s="193"/>
      <c r="N127" s="194"/>
      <c r="O127" s="194"/>
      <c r="P127" s="194"/>
      <c r="Q127" s="194"/>
      <c r="R127" s="194"/>
      <c r="S127" s="194"/>
      <c r="T127" s="194"/>
      <c r="U127" s="194"/>
      <c r="V127" s="194"/>
      <c r="W127" s="195"/>
    </row>
    <row r="128" spans="1:23" ht="15.75" thickBot="1" x14ac:dyDescent="0.3">
      <c r="A128" s="193"/>
      <c r="B128" s="194"/>
      <c r="C128" s="194"/>
      <c r="D128" s="194"/>
      <c r="E128" s="194"/>
      <c r="F128" s="194"/>
      <c r="G128" s="194"/>
      <c r="H128" s="194"/>
      <c r="I128" s="194"/>
      <c r="J128" s="194"/>
      <c r="K128" s="195"/>
    </row>
    <row r="129" spans="1:23" ht="15.75" thickBot="1" x14ac:dyDescent="0.3"/>
    <row r="130" spans="1:23" ht="15.75" thickBot="1" x14ac:dyDescent="0.3">
      <c r="A130" s="184" t="s">
        <v>773</v>
      </c>
      <c r="B130" s="185"/>
      <c r="C130" s="185"/>
      <c r="D130" s="185"/>
      <c r="E130" s="185"/>
      <c r="F130" s="185"/>
      <c r="G130" s="185"/>
      <c r="H130" s="185"/>
      <c r="I130" s="185"/>
      <c r="J130" s="185"/>
      <c r="K130" s="186"/>
      <c r="M130" s="125" t="s">
        <v>781</v>
      </c>
      <c r="N130" s="126"/>
      <c r="O130" s="126"/>
      <c r="P130" s="126"/>
      <c r="Q130" s="126"/>
      <c r="R130" s="126"/>
      <c r="S130" s="126"/>
      <c r="T130" s="126"/>
      <c r="U130" s="126"/>
      <c r="V130" s="126"/>
      <c r="W130" s="127"/>
    </row>
    <row r="131" spans="1:23" x14ac:dyDescent="0.25">
      <c r="A131" s="187" t="s">
        <v>774</v>
      </c>
      <c r="B131" s="188"/>
      <c r="C131" s="188"/>
      <c r="D131" s="188"/>
      <c r="E131" s="188"/>
      <c r="F131" s="188"/>
      <c r="G131" s="188"/>
      <c r="H131" s="188"/>
      <c r="I131" s="188"/>
      <c r="J131" s="188"/>
      <c r="K131" s="189"/>
      <c r="M131" s="196" t="s">
        <v>782</v>
      </c>
      <c r="N131" s="197"/>
      <c r="O131" s="197"/>
      <c r="P131" s="197"/>
      <c r="Q131" s="197"/>
      <c r="R131" s="197"/>
      <c r="S131" s="197"/>
      <c r="T131" s="197"/>
      <c r="U131" s="197"/>
      <c r="V131" s="197"/>
      <c r="W131" s="198"/>
    </row>
    <row r="132" spans="1:23" x14ac:dyDescent="0.25">
      <c r="A132" s="190"/>
      <c r="B132" s="191"/>
      <c r="C132" s="191"/>
      <c r="D132" s="191"/>
      <c r="E132" s="191"/>
      <c r="F132" s="191"/>
      <c r="G132" s="191"/>
      <c r="H132" s="191"/>
      <c r="I132" s="191"/>
      <c r="J132" s="191"/>
      <c r="K132" s="192"/>
      <c r="M132" s="199"/>
      <c r="N132" s="197"/>
      <c r="O132" s="197"/>
      <c r="P132" s="197"/>
      <c r="Q132" s="197"/>
      <c r="R132" s="197"/>
      <c r="S132" s="197"/>
      <c r="T132" s="197"/>
      <c r="U132" s="197"/>
      <c r="V132" s="197"/>
      <c r="W132" s="198"/>
    </row>
    <row r="133" spans="1:23" x14ac:dyDescent="0.25">
      <c r="A133" s="190"/>
      <c r="B133" s="191"/>
      <c r="C133" s="191"/>
      <c r="D133" s="191"/>
      <c r="E133" s="191"/>
      <c r="F133" s="191"/>
      <c r="G133" s="191"/>
      <c r="H133" s="191"/>
      <c r="I133" s="191"/>
      <c r="J133" s="191"/>
      <c r="K133" s="192"/>
      <c r="M133" s="199"/>
      <c r="N133" s="197"/>
      <c r="O133" s="197"/>
      <c r="P133" s="197"/>
      <c r="Q133" s="197"/>
      <c r="R133" s="197"/>
      <c r="S133" s="197"/>
      <c r="T133" s="197"/>
      <c r="U133" s="197"/>
      <c r="V133" s="197"/>
      <c r="W133" s="198"/>
    </row>
    <row r="134" spans="1:23" x14ac:dyDescent="0.25">
      <c r="A134" s="190"/>
      <c r="B134" s="191"/>
      <c r="C134" s="191"/>
      <c r="D134" s="191"/>
      <c r="E134" s="191"/>
      <c r="F134" s="191"/>
      <c r="G134" s="191"/>
      <c r="H134" s="191"/>
      <c r="I134" s="191"/>
      <c r="J134" s="191"/>
      <c r="K134" s="192"/>
      <c r="M134" s="199"/>
      <c r="N134" s="197"/>
      <c r="O134" s="197"/>
      <c r="P134" s="197"/>
      <c r="Q134" s="197"/>
      <c r="R134" s="197"/>
      <c r="S134" s="197"/>
      <c r="T134" s="197"/>
      <c r="U134" s="197"/>
      <c r="V134" s="197"/>
      <c r="W134" s="198"/>
    </row>
    <row r="135" spans="1:23" x14ac:dyDescent="0.25">
      <c r="A135" s="190"/>
      <c r="B135" s="191"/>
      <c r="C135" s="191"/>
      <c r="D135" s="191"/>
      <c r="E135" s="191"/>
      <c r="F135" s="191"/>
      <c r="G135" s="191"/>
      <c r="H135" s="191"/>
      <c r="I135" s="191"/>
      <c r="J135" s="191"/>
      <c r="K135" s="192"/>
      <c r="M135" s="199"/>
      <c r="N135" s="197"/>
      <c r="O135" s="197"/>
      <c r="P135" s="197"/>
      <c r="Q135" s="197"/>
      <c r="R135" s="197"/>
      <c r="S135" s="197"/>
      <c r="T135" s="197"/>
      <c r="U135" s="197"/>
      <c r="V135" s="197"/>
      <c r="W135" s="198"/>
    </row>
    <row r="136" spans="1:23" x14ac:dyDescent="0.25">
      <c r="A136" s="190"/>
      <c r="B136" s="191"/>
      <c r="C136" s="191"/>
      <c r="D136" s="191"/>
      <c r="E136" s="191"/>
      <c r="F136" s="191"/>
      <c r="G136" s="191"/>
      <c r="H136" s="191"/>
      <c r="I136" s="191"/>
      <c r="J136" s="191"/>
      <c r="K136" s="192"/>
      <c r="M136" s="199"/>
      <c r="N136" s="197"/>
      <c r="O136" s="197"/>
      <c r="P136" s="197"/>
      <c r="Q136" s="197"/>
      <c r="R136" s="197"/>
      <c r="S136" s="197"/>
      <c r="T136" s="197"/>
      <c r="U136" s="197"/>
      <c r="V136" s="197"/>
      <c r="W136" s="198"/>
    </row>
    <row r="137" spans="1:23" x14ac:dyDescent="0.25">
      <c r="A137" s="190"/>
      <c r="B137" s="191"/>
      <c r="C137" s="191"/>
      <c r="D137" s="191"/>
      <c r="E137" s="191"/>
      <c r="F137" s="191"/>
      <c r="G137" s="191"/>
      <c r="H137" s="191"/>
      <c r="I137" s="191"/>
      <c r="J137" s="191"/>
      <c r="K137" s="192"/>
      <c r="M137" s="199"/>
      <c r="N137" s="197"/>
      <c r="O137" s="197"/>
      <c r="P137" s="197"/>
      <c r="Q137" s="197"/>
      <c r="R137" s="197"/>
      <c r="S137" s="197"/>
      <c r="T137" s="197"/>
      <c r="U137" s="197"/>
      <c r="V137" s="197"/>
      <c r="W137" s="198"/>
    </row>
    <row r="138" spans="1:23" x14ac:dyDescent="0.25">
      <c r="A138" s="190"/>
      <c r="B138" s="191"/>
      <c r="C138" s="191"/>
      <c r="D138" s="191"/>
      <c r="E138" s="191"/>
      <c r="F138" s="191"/>
      <c r="G138" s="191"/>
      <c r="H138" s="191"/>
      <c r="I138" s="191"/>
      <c r="J138" s="191"/>
      <c r="K138" s="192"/>
      <c r="M138" s="199"/>
      <c r="N138" s="197"/>
      <c r="O138" s="197"/>
      <c r="P138" s="197"/>
      <c r="Q138" s="197"/>
      <c r="R138" s="197"/>
      <c r="S138" s="197"/>
      <c r="T138" s="197"/>
      <c r="U138" s="197"/>
      <c r="V138" s="197"/>
      <c r="W138" s="198"/>
    </row>
    <row r="139" spans="1:23" x14ac:dyDescent="0.25">
      <c r="A139" s="190"/>
      <c r="B139" s="191"/>
      <c r="C139" s="191"/>
      <c r="D139" s="191"/>
      <c r="E139" s="191"/>
      <c r="F139" s="191"/>
      <c r="G139" s="191"/>
      <c r="H139" s="191"/>
      <c r="I139" s="191"/>
      <c r="J139" s="191"/>
      <c r="K139" s="192"/>
      <c r="M139" s="199"/>
      <c r="N139" s="197"/>
      <c r="O139" s="197"/>
      <c r="P139" s="197"/>
      <c r="Q139" s="197"/>
      <c r="R139" s="197"/>
      <c r="S139" s="197"/>
      <c r="T139" s="197"/>
      <c r="U139" s="197"/>
      <c r="V139" s="197"/>
      <c r="W139" s="198"/>
    </row>
    <row r="140" spans="1:23" ht="15.75" thickBot="1" x14ac:dyDescent="0.3">
      <c r="A140" s="190"/>
      <c r="B140" s="191"/>
      <c r="C140" s="191"/>
      <c r="D140" s="191"/>
      <c r="E140" s="191"/>
      <c r="F140" s="191"/>
      <c r="G140" s="191"/>
      <c r="H140" s="191"/>
      <c r="I140" s="191"/>
      <c r="J140" s="191"/>
      <c r="K140" s="192"/>
      <c r="M140" s="200"/>
      <c r="N140" s="201"/>
      <c r="O140" s="201"/>
      <c r="P140" s="201"/>
      <c r="Q140" s="201"/>
      <c r="R140" s="201"/>
      <c r="S140" s="201"/>
      <c r="T140" s="201"/>
      <c r="U140" s="201"/>
      <c r="V140" s="201"/>
      <c r="W140" s="202"/>
    </row>
    <row r="141" spans="1:23" x14ac:dyDescent="0.25">
      <c r="A141" s="190"/>
      <c r="B141" s="191"/>
      <c r="C141" s="191"/>
      <c r="D141" s="191"/>
      <c r="E141" s="191"/>
      <c r="F141" s="191"/>
      <c r="G141" s="191"/>
      <c r="H141" s="191"/>
      <c r="I141" s="191"/>
      <c r="J141" s="191"/>
      <c r="K141" s="192"/>
    </row>
    <row r="142" spans="1:23" x14ac:dyDescent="0.25">
      <c r="A142" s="190"/>
      <c r="B142" s="191"/>
      <c r="C142" s="191"/>
      <c r="D142" s="191"/>
      <c r="E142" s="191"/>
      <c r="F142" s="191"/>
      <c r="G142" s="191"/>
      <c r="H142" s="191"/>
      <c r="I142" s="191"/>
      <c r="J142" s="191"/>
      <c r="K142" s="192"/>
    </row>
    <row r="143" spans="1:23" x14ac:dyDescent="0.25">
      <c r="A143" s="190"/>
      <c r="B143" s="191"/>
      <c r="C143" s="191"/>
      <c r="D143" s="191"/>
      <c r="E143" s="191"/>
      <c r="F143" s="191"/>
      <c r="G143" s="191"/>
      <c r="H143" s="191"/>
      <c r="I143" s="191"/>
      <c r="J143" s="191"/>
      <c r="K143" s="192"/>
    </row>
    <row r="144" spans="1:23" x14ac:dyDescent="0.25">
      <c r="A144" s="190"/>
      <c r="B144" s="191"/>
      <c r="C144" s="191"/>
      <c r="D144" s="191"/>
      <c r="E144" s="191"/>
      <c r="F144" s="191"/>
      <c r="G144" s="191"/>
      <c r="H144" s="191"/>
      <c r="I144" s="191"/>
      <c r="J144" s="191"/>
      <c r="K144" s="192"/>
    </row>
    <row r="145" spans="1:11" x14ac:dyDescent="0.25">
      <c r="A145" s="190"/>
      <c r="B145" s="191"/>
      <c r="C145" s="191"/>
      <c r="D145" s="191"/>
      <c r="E145" s="191"/>
      <c r="F145" s="191"/>
      <c r="G145" s="191"/>
      <c r="H145" s="191"/>
      <c r="I145" s="191"/>
      <c r="J145" s="191"/>
      <c r="K145" s="192"/>
    </row>
    <row r="146" spans="1:11" x14ac:dyDescent="0.25">
      <c r="A146" s="190"/>
      <c r="B146" s="191"/>
      <c r="C146" s="191"/>
      <c r="D146" s="191"/>
      <c r="E146" s="191"/>
      <c r="F146" s="191"/>
      <c r="G146" s="191"/>
      <c r="H146" s="191"/>
      <c r="I146" s="191"/>
      <c r="J146" s="191"/>
      <c r="K146" s="192"/>
    </row>
    <row r="147" spans="1:11" x14ac:dyDescent="0.25">
      <c r="A147" s="190"/>
      <c r="B147" s="191"/>
      <c r="C147" s="191"/>
      <c r="D147" s="191"/>
      <c r="E147" s="191"/>
      <c r="F147" s="191"/>
      <c r="G147" s="191"/>
      <c r="H147" s="191"/>
      <c r="I147" s="191"/>
      <c r="J147" s="191"/>
      <c r="K147" s="192"/>
    </row>
    <row r="148" spans="1:11" ht="15.75" thickBot="1" x14ac:dyDescent="0.3">
      <c r="A148" s="193"/>
      <c r="B148" s="194"/>
      <c r="C148" s="194"/>
      <c r="D148" s="194"/>
      <c r="E148" s="194"/>
      <c r="F148" s="194"/>
      <c r="G148" s="194"/>
      <c r="H148" s="194"/>
      <c r="I148" s="194"/>
      <c r="J148" s="194"/>
      <c r="K148" s="195"/>
    </row>
  </sheetData>
  <mergeCells count="36">
    <mergeCell ref="M100:W100"/>
    <mergeCell ref="M101:W114"/>
    <mergeCell ref="A93:K93"/>
    <mergeCell ref="A94:K102"/>
    <mergeCell ref="A104:K104"/>
    <mergeCell ref="A105:K115"/>
    <mergeCell ref="A1:K1"/>
    <mergeCell ref="A56:K70"/>
    <mergeCell ref="M1:W1"/>
    <mergeCell ref="M2:W10"/>
    <mergeCell ref="M12:W12"/>
    <mergeCell ref="M13:W21"/>
    <mergeCell ref="M23:W23"/>
    <mergeCell ref="M24:W35"/>
    <mergeCell ref="M37:W37"/>
    <mergeCell ref="M38:W47"/>
    <mergeCell ref="M49:W49"/>
    <mergeCell ref="M50:W59"/>
    <mergeCell ref="M61:W61"/>
    <mergeCell ref="M62:W79"/>
    <mergeCell ref="A130:K130"/>
    <mergeCell ref="A131:K148"/>
    <mergeCell ref="M130:W130"/>
    <mergeCell ref="M131:W140"/>
    <mergeCell ref="A2:K53"/>
    <mergeCell ref="A55:K55"/>
    <mergeCell ref="A72:K72"/>
    <mergeCell ref="A73:K79"/>
    <mergeCell ref="A81:K81"/>
    <mergeCell ref="A82:K91"/>
    <mergeCell ref="M116:W116"/>
    <mergeCell ref="M117:W127"/>
    <mergeCell ref="A117:K117"/>
    <mergeCell ref="A118:K128"/>
    <mergeCell ref="M81:W81"/>
    <mergeCell ref="M82:W9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WorkSheet_ANS</vt:lpstr>
      <vt:lpstr>PivotTable</vt:lpstr>
      <vt:lpstr>Question</vt:lpstr>
      <vt:lpstr>WorkSheet_ANS!Criteria</vt:lpstr>
      <vt:lpstr>WorkSheet_ANS!Extract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PALLAB PATRA</dc:creator>
  <cp:lastModifiedBy>PALLAB PATRA</cp:lastModifiedBy>
  <dcterms:created xsi:type="dcterms:W3CDTF">2026-03-21T11:11:16Z</dcterms:created>
  <dcterms:modified xsi:type="dcterms:W3CDTF">2026-03-22T13:58:29Z</dcterms:modified>
</cp:coreProperties>
</file>